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jryu040\Desktop\2024\미라파트너스\현금흐름표자료\Streamlit 업로드\"/>
    </mc:Choice>
  </mc:AlternateContent>
  <xr:revisionPtr revIDLastSave="0" documentId="13_ncr:1_{60AF3AFB-4688-493A-843D-527F2F66E110}" xr6:coauthVersionLast="47" xr6:coauthVersionMax="47" xr10:uidLastSave="{00000000-0000-0000-0000-000000000000}"/>
  <bookViews>
    <workbookView xWindow="-120" yWindow="-16320" windowWidth="29040" windowHeight="15720" tabRatio="577" activeTab="2" xr2:uid="{00000000-000D-0000-FFFF-FFFF00000000}"/>
  </bookViews>
  <sheets>
    <sheet name="자금일보" sheetId="2" r:id="rId1"/>
    <sheet name="월별_CashFlow" sheetId="3" r:id="rId2"/>
    <sheet name="Daily" sheetId="4" r:id="rId3"/>
    <sheet name="입출금내역Rawdata" sheetId="5" r:id="rId4"/>
    <sheet name="Rawdata" sheetId="9" r:id="rId5"/>
    <sheet name="고정비" sheetId="6" r:id="rId6"/>
    <sheet name="Mapping" sheetId="7" r:id="rId7"/>
    <sheet name="Mapping 구분" sheetId="8" r:id="rId8"/>
    <sheet name="지원사업" sheetId="10" state="hidden" r:id="rId9"/>
    <sheet name="법인카드 결제관련" sheetId="11" state="hidden" r:id="rId10"/>
    <sheet name="Daily_Backup" sheetId="12" state="hidden" r:id="rId11"/>
  </sheets>
  <definedNames>
    <definedName name="_xlnm._FilterDatabase" localSheetId="2" hidden="1">Daily!$A$1:$S$100006</definedName>
    <definedName name="_xlnm._FilterDatabase" localSheetId="10" hidden="1">Daily_Backup!$A$1:$T$1765</definedName>
    <definedName name="_xlnm._FilterDatabase" localSheetId="6" hidden="1">Mapping!$A$55:$E$137</definedName>
    <definedName name="_xlnm._FilterDatabase" localSheetId="7" hidden="1">'Mapping 구분'!$B$2:$F$33</definedName>
    <definedName name="_xlnm._FilterDatabase" localSheetId="4" hidden="1">Rawdata!$A$1:$M$1814</definedName>
    <definedName name="_xlnm._FilterDatabase" localSheetId="1" hidden="1">월별_CashFlow!$B$3:$AG$64</definedName>
    <definedName name="_xlnm._FilterDatabase" localSheetId="3" hidden="1">입출금내역Rawdata!$A$1:$O$1808</definedName>
    <definedName name="Z_3C1F2560_50F4_4C44_88E1_29BECB83A065_.wvu.FilterData" localSheetId="2" hidden="1">Daily!$A$1:$S$1145</definedName>
    <definedName name="Z_3C1F2560_50F4_4C44_88E1_29BECB83A065_.wvu.FilterData" localSheetId="10" hidden="1">Daily_Backup!$A$1:$T$1145</definedName>
    <definedName name="Z_D42B6F8E_335B_4A2A_973B_F79769986F01_.wvu.FilterData" localSheetId="2" hidden="1">Daily!$A$1:$S$1145</definedName>
    <definedName name="Z_D42B6F8E_335B_4A2A_973B_F79769986F01_.wvu.FilterData" localSheetId="10" hidden="1">Daily_Backup!$A$1:$T$1145</definedName>
    <definedName name="Z_FFB54D63_D871_4290_8519_B71C75AFE0BB_.wvu.FilterData" localSheetId="2" hidden="1">Daily!$A$1:$S$1145</definedName>
    <definedName name="Z_FFB54D63_D871_4290_8519_B71C75AFE0BB_.wvu.FilterData" localSheetId="10" hidden="1">Daily_Backup!$A$1:$T$1145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812" i="4" l="1"/>
  <c r="J1811" i="4"/>
  <c r="J1810" i="4"/>
  <c r="J1809" i="4"/>
  <c r="J1808" i="4"/>
  <c r="J1807" i="4"/>
  <c r="J1806" i="4"/>
  <c r="J1805" i="4"/>
  <c r="J1804" i="4"/>
  <c r="J1803" i="4"/>
  <c r="J1802" i="4"/>
  <c r="J1801" i="4"/>
  <c r="J1800" i="4"/>
  <c r="J1799" i="4"/>
  <c r="J1798" i="4"/>
  <c r="J1797" i="4"/>
  <c r="J1796" i="4"/>
  <c r="J1795" i="4"/>
  <c r="J1794" i="4"/>
  <c r="J1793" i="4"/>
  <c r="J1792" i="4"/>
  <c r="J1791" i="4"/>
  <c r="J1790" i="4"/>
  <c r="J1789" i="4"/>
  <c r="J1788" i="4"/>
  <c r="J1787" i="4"/>
  <c r="J1786" i="4"/>
  <c r="J1785" i="4"/>
  <c r="J1784" i="4"/>
  <c r="J1783" i="4"/>
  <c r="J1782" i="4"/>
  <c r="J1781" i="4"/>
  <c r="J1780" i="4"/>
  <c r="J1779" i="4"/>
  <c r="J1778" i="4"/>
  <c r="J1777" i="4"/>
  <c r="J1776" i="4"/>
  <c r="J1775" i="4"/>
  <c r="J1774" i="4"/>
  <c r="J1773" i="4"/>
  <c r="J1772" i="4"/>
  <c r="J1771" i="4"/>
  <c r="J1770" i="4"/>
  <c r="J1769" i="4"/>
  <c r="J1768" i="4"/>
  <c r="J1767" i="4"/>
  <c r="J1766" i="4"/>
  <c r="J1765" i="4"/>
  <c r="J1764" i="4"/>
  <c r="J1763" i="4"/>
  <c r="J1762" i="4"/>
  <c r="J1761" i="4"/>
  <c r="J1760" i="4"/>
  <c r="J1759" i="4"/>
  <c r="J1758" i="4"/>
  <c r="J1757" i="4"/>
  <c r="J1756" i="4"/>
  <c r="J1755" i="4"/>
  <c r="J1754" i="4"/>
  <c r="J1753" i="4"/>
  <c r="J1752" i="4"/>
  <c r="J1751" i="4"/>
  <c r="J1750" i="4"/>
  <c r="J1749" i="4"/>
  <c r="J1748" i="4"/>
  <c r="J1747" i="4"/>
  <c r="J1746" i="4"/>
  <c r="J1745" i="4"/>
  <c r="J1744" i="4"/>
  <c r="J1743" i="4"/>
  <c r="J1742" i="4"/>
  <c r="J1741" i="4"/>
  <c r="J1740" i="4"/>
  <c r="J1739" i="4"/>
  <c r="J1738" i="4"/>
  <c r="J1737" i="4"/>
  <c r="J1736" i="4"/>
  <c r="J1735" i="4"/>
  <c r="J1734" i="4"/>
  <c r="J1733" i="4"/>
  <c r="J1732" i="4"/>
  <c r="J1731" i="4"/>
  <c r="J1730" i="4"/>
  <c r="J1729" i="4"/>
  <c r="J1728" i="4"/>
  <c r="J1727" i="4"/>
  <c r="J1726" i="4"/>
  <c r="J1725" i="4"/>
  <c r="J1724" i="4"/>
  <c r="J1723" i="4"/>
  <c r="J1722" i="4"/>
  <c r="J1721" i="4"/>
  <c r="J1720" i="4"/>
  <c r="J1719" i="4"/>
  <c r="J1718" i="4"/>
  <c r="J1717" i="4"/>
  <c r="J1716" i="4"/>
  <c r="J1715" i="4"/>
  <c r="J1714" i="4"/>
  <c r="J1713" i="4"/>
  <c r="J1712" i="4"/>
  <c r="J1711" i="4"/>
  <c r="J1710" i="4"/>
  <c r="J1709" i="4"/>
  <c r="J1708" i="4"/>
  <c r="J1707" i="4"/>
  <c r="J1706" i="4"/>
  <c r="J1705" i="4"/>
  <c r="J1704" i="4"/>
  <c r="J1703" i="4"/>
  <c r="J1702" i="4"/>
  <c r="J1701" i="4"/>
  <c r="J1700" i="4"/>
  <c r="J1699" i="4"/>
  <c r="J1698" i="4"/>
  <c r="J1697" i="4"/>
  <c r="J1696" i="4"/>
  <c r="J1695" i="4"/>
  <c r="J1694" i="4"/>
  <c r="J1693" i="4"/>
  <c r="J1692" i="4"/>
  <c r="J1691" i="4"/>
  <c r="J1690" i="4"/>
  <c r="J1689" i="4"/>
  <c r="J1688" i="4"/>
  <c r="J1687" i="4"/>
  <c r="J1686" i="4"/>
  <c r="J1685" i="4"/>
  <c r="J1684" i="4"/>
  <c r="J1683" i="4"/>
  <c r="J1682" i="4"/>
  <c r="J1681" i="4"/>
  <c r="J1680" i="4"/>
  <c r="J1679" i="4"/>
  <c r="J1678" i="4"/>
  <c r="J1677" i="4"/>
  <c r="J1676" i="4"/>
  <c r="J1675" i="4"/>
  <c r="J1674" i="4"/>
  <c r="J1673" i="4"/>
  <c r="J1672" i="4"/>
  <c r="J1671" i="4"/>
  <c r="J1670" i="4"/>
  <c r="J1669" i="4"/>
  <c r="J1668" i="4"/>
  <c r="J1667" i="4"/>
  <c r="J1666" i="4"/>
  <c r="J1665" i="4"/>
  <c r="J1664" i="4"/>
  <c r="J1663" i="4"/>
  <c r="J1662" i="4"/>
  <c r="J1661" i="4"/>
  <c r="J1660" i="4"/>
  <c r="J1659" i="4"/>
  <c r="J1658" i="4"/>
  <c r="J1657" i="4"/>
  <c r="J1656" i="4"/>
  <c r="J1655" i="4"/>
  <c r="J1654" i="4"/>
  <c r="J1653" i="4"/>
  <c r="J1652" i="4"/>
  <c r="J1651" i="4"/>
  <c r="J1650" i="4"/>
  <c r="J1649" i="4"/>
  <c r="J1648" i="4"/>
  <c r="J1647" i="4"/>
  <c r="J1646" i="4"/>
  <c r="J1645" i="4"/>
  <c r="J1644" i="4"/>
  <c r="J1643" i="4"/>
  <c r="J1642" i="4"/>
  <c r="J1641" i="4"/>
  <c r="J1640" i="4"/>
  <c r="J1639" i="4"/>
  <c r="J1638" i="4"/>
  <c r="J1637" i="4"/>
  <c r="J1636" i="4"/>
  <c r="J1635" i="4"/>
  <c r="J1634" i="4"/>
  <c r="J1633" i="4"/>
  <c r="J1632" i="4"/>
  <c r="J1631" i="4"/>
  <c r="J1630" i="4"/>
  <c r="J1629" i="4"/>
  <c r="J1628" i="4"/>
  <c r="J1627" i="4"/>
  <c r="J1626" i="4"/>
  <c r="J1625" i="4"/>
  <c r="J1624" i="4"/>
  <c r="J1623" i="4"/>
  <c r="J1622" i="4"/>
  <c r="J1621" i="4"/>
  <c r="J1620" i="4"/>
  <c r="J1619" i="4"/>
  <c r="J1618" i="4"/>
  <c r="J1617" i="4"/>
  <c r="J1616" i="4"/>
  <c r="J1615" i="4"/>
  <c r="J1614" i="4"/>
  <c r="J1613" i="4"/>
  <c r="J1612" i="4"/>
  <c r="J1611" i="4"/>
  <c r="J1610" i="4"/>
  <c r="J1609" i="4"/>
  <c r="J1608" i="4"/>
  <c r="J1607" i="4"/>
  <c r="J1606" i="4"/>
  <c r="J1605" i="4"/>
  <c r="J1604" i="4"/>
  <c r="J1603" i="4"/>
  <c r="J1602" i="4"/>
  <c r="J1601" i="4"/>
  <c r="J1600" i="4"/>
  <c r="J1599" i="4"/>
  <c r="J1598" i="4"/>
  <c r="J1597" i="4"/>
  <c r="J1596" i="4"/>
  <c r="J1595" i="4"/>
  <c r="J1594" i="4"/>
  <c r="J1593" i="4"/>
  <c r="J1592" i="4"/>
  <c r="J1591" i="4"/>
  <c r="J1590" i="4"/>
  <c r="J1589" i="4"/>
  <c r="J1588" i="4"/>
  <c r="J1587" i="4"/>
  <c r="J1586" i="4"/>
  <c r="J1585" i="4"/>
  <c r="J1584" i="4"/>
  <c r="J1583" i="4"/>
  <c r="J1582" i="4"/>
  <c r="J1581" i="4"/>
  <c r="J1580" i="4"/>
  <c r="J1579" i="4"/>
  <c r="J1578" i="4"/>
  <c r="J1577" i="4"/>
  <c r="J1576" i="4"/>
  <c r="J1575" i="4"/>
  <c r="J1574" i="4"/>
  <c r="J1573" i="4"/>
  <c r="J1572" i="4"/>
  <c r="J1571" i="4"/>
  <c r="J1570" i="4"/>
  <c r="J1569" i="4"/>
  <c r="J1568" i="4"/>
  <c r="J1567" i="4"/>
  <c r="J1566" i="4"/>
  <c r="J1565" i="4"/>
  <c r="J1564" i="4"/>
  <c r="J1563" i="4"/>
  <c r="J1562" i="4"/>
  <c r="J1561" i="4"/>
  <c r="J1560" i="4"/>
  <c r="J1559" i="4"/>
  <c r="J1558" i="4"/>
  <c r="J1557" i="4"/>
  <c r="J1556" i="4"/>
  <c r="J1555" i="4"/>
  <c r="J1554" i="4"/>
  <c r="J1553" i="4"/>
  <c r="J1552" i="4"/>
  <c r="J1551" i="4"/>
  <c r="J1550" i="4"/>
  <c r="J1549" i="4"/>
  <c r="J1548" i="4"/>
  <c r="J1547" i="4"/>
  <c r="J1546" i="4"/>
  <c r="J1545" i="4"/>
  <c r="J1544" i="4"/>
  <c r="J1543" i="4"/>
  <c r="J1542" i="4"/>
  <c r="J1541" i="4"/>
  <c r="J1540" i="4"/>
  <c r="J1539" i="4"/>
  <c r="J1538" i="4"/>
  <c r="J1537" i="4"/>
  <c r="J1536" i="4"/>
  <c r="J1535" i="4"/>
  <c r="J1534" i="4"/>
  <c r="J1533" i="4"/>
  <c r="J1532" i="4"/>
  <c r="J1531" i="4"/>
  <c r="J1530" i="4"/>
  <c r="J1529" i="4"/>
  <c r="J1528" i="4"/>
  <c r="J1527" i="4"/>
  <c r="J1526" i="4"/>
  <c r="J1525" i="4"/>
  <c r="J1524" i="4"/>
  <c r="J1523" i="4"/>
  <c r="J1522" i="4"/>
  <c r="J1521" i="4"/>
  <c r="J1520" i="4"/>
  <c r="J1519" i="4"/>
  <c r="J1518" i="4"/>
  <c r="J1517" i="4"/>
  <c r="J1516" i="4"/>
  <c r="J1515" i="4"/>
  <c r="J1514" i="4"/>
  <c r="J1513" i="4"/>
  <c r="J1512" i="4"/>
  <c r="J1511" i="4"/>
  <c r="J1510" i="4"/>
  <c r="J1509" i="4"/>
  <c r="J1508" i="4"/>
  <c r="J1507" i="4"/>
  <c r="J1506" i="4"/>
  <c r="J1505" i="4"/>
  <c r="J1504" i="4"/>
  <c r="J1503" i="4"/>
  <c r="J1502" i="4"/>
  <c r="J1501" i="4"/>
  <c r="J1500" i="4"/>
  <c r="J1499" i="4"/>
  <c r="J1498" i="4"/>
  <c r="J1497" i="4"/>
  <c r="J1496" i="4"/>
  <c r="J1495" i="4"/>
  <c r="J1494" i="4"/>
  <c r="J1493" i="4"/>
  <c r="J1492" i="4"/>
  <c r="J1491" i="4"/>
  <c r="J1490" i="4"/>
  <c r="J1489" i="4"/>
  <c r="J1488" i="4"/>
  <c r="J1487" i="4"/>
  <c r="J1486" i="4"/>
  <c r="J1485" i="4"/>
  <c r="J1484" i="4"/>
  <c r="J1483" i="4"/>
  <c r="J1482" i="4"/>
  <c r="J1481" i="4"/>
  <c r="J1480" i="4"/>
  <c r="J1479" i="4"/>
  <c r="J1478" i="4"/>
  <c r="J1477" i="4"/>
  <c r="J1476" i="4"/>
  <c r="J1475" i="4"/>
  <c r="J1474" i="4"/>
  <c r="J1473" i="4"/>
  <c r="J1472" i="4"/>
  <c r="J1471" i="4"/>
  <c r="J1470" i="4"/>
  <c r="J1469" i="4"/>
  <c r="J1468" i="4"/>
  <c r="J1467" i="4"/>
  <c r="J1466" i="4"/>
  <c r="J1465" i="4"/>
  <c r="J1464" i="4"/>
  <c r="J1463" i="4"/>
  <c r="J1462" i="4"/>
  <c r="J1461" i="4"/>
  <c r="J1460" i="4"/>
  <c r="J1459" i="4"/>
  <c r="J1458" i="4"/>
  <c r="J1457" i="4"/>
  <c r="J1456" i="4"/>
  <c r="J1455" i="4"/>
  <c r="J1454" i="4"/>
  <c r="J1453" i="4"/>
  <c r="J1452" i="4"/>
  <c r="J1451" i="4"/>
  <c r="J1450" i="4"/>
  <c r="J1449" i="4"/>
  <c r="J1448" i="4"/>
  <c r="J1447" i="4"/>
  <c r="J1446" i="4"/>
  <c r="J1445" i="4"/>
  <c r="J1444" i="4"/>
  <c r="J1443" i="4"/>
  <c r="J1442" i="4"/>
  <c r="J1441" i="4"/>
  <c r="J1440" i="4"/>
  <c r="J1439" i="4"/>
  <c r="J1438" i="4"/>
  <c r="J1437" i="4"/>
  <c r="J1436" i="4"/>
  <c r="J1435" i="4"/>
  <c r="J1434" i="4"/>
  <c r="J1433" i="4"/>
  <c r="J1432" i="4"/>
  <c r="J1431" i="4"/>
  <c r="J1430" i="4"/>
  <c r="J1429" i="4"/>
  <c r="J1428" i="4"/>
  <c r="J1427" i="4"/>
  <c r="J1426" i="4"/>
  <c r="J1425" i="4"/>
  <c r="J1424" i="4"/>
  <c r="J1423" i="4"/>
  <c r="J1422" i="4"/>
  <c r="J1421" i="4"/>
  <c r="J1420" i="4"/>
  <c r="J1419" i="4"/>
  <c r="J1418" i="4"/>
  <c r="J1417" i="4"/>
  <c r="J1416" i="4"/>
  <c r="J1415" i="4"/>
  <c r="J1414" i="4"/>
  <c r="J1413" i="4"/>
  <c r="J1412" i="4"/>
  <c r="J1411" i="4"/>
  <c r="J1410" i="4"/>
  <c r="J1409" i="4"/>
  <c r="J1408" i="4"/>
  <c r="J1407" i="4"/>
  <c r="J1406" i="4"/>
  <c r="J1405" i="4"/>
  <c r="J1404" i="4"/>
  <c r="J1403" i="4"/>
  <c r="J1402" i="4"/>
  <c r="J1401" i="4"/>
  <c r="J1400" i="4"/>
  <c r="J1399" i="4"/>
  <c r="J1398" i="4"/>
  <c r="J1397" i="4"/>
  <c r="J1396" i="4"/>
  <c r="J1395" i="4"/>
  <c r="J1394" i="4"/>
  <c r="J1393" i="4"/>
  <c r="J1392" i="4"/>
  <c r="J1391" i="4"/>
  <c r="J1390" i="4"/>
  <c r="J1389" i="4"/>
  <c r="J1388" i="4"/>
  <c r="J1387" i="4"/>
  <c r="J1386" i="4"/>
  <c r="J1385" i="4"/>
  <c r="J1384" i="4"/>
  <c r="J1383" i="4"/>
  <c r="J1382" i="4"/>
  <c r="J1381" i="4"/>
  <c r="J1380" i="4"/>
  <c r="J1379" i="4"/>
  <c r="J1378" i="4"/>
  <c r="J1377" i="4"/>
  <c r="J1376" i="4"/>
  <c r="J1375" i="4"/>
  <c r="J1374" i="4"/>
  <c r="J1373" i="4"/>
  <c r="J1372" i="4"/>
  <c r="J1371" i="4"/>
  <c r="J1370" i="4"/>
  <c r="J1369" i="4"/>
  <c r="J1368" i="4"/>
  <c r="J1367" i="4"/>
  <c r="J1366" i="4"/>
  <c r="J1365" i="4"/>
  <c r="J1364" i="4"/>
  <c r="J1363" i="4"/>
  <c r="J1362" i="4"/>
  <c r="J1361" i="4"/>
  <c r="J1360" i="4"/>
  <c r="J1359" i="4"/>
  <c r="J1358" i="4"/>
  <c r="J1357" i="4"/>
  <c r="J1356" i="4"/>
  <c r="J1355" i="4"/>
  <c r="J1354" i="4"/>
  <c r="J1353" i="4"/>
  <c r="J1352" i="4"/>
  <c r="J1351" i="4"/>
  <c r="J1350" i="4"/>
  <c r="J1349" i="4"/>
  <c r="J1348" i="4"/>
  <c r="J1347" i="4"/>
  <c r="J1346" i="4"/>
  <c r="J1345" i="4"/>
  <c r="J1344" i="4"/>
  <c r="J1343" i="4"/>
  <c r="J1342" i="4"/>
  <c r="J1341" i="4"/>
  <c r="J1340" i="4"/>
  <c r="J1339" i="4"/>
  <c r="J1338" i="4"/>
  <c r="J1337" i="4"/>
  <c r="J1336" i="4"/>
  <c r="J1335" i="4"/>
  <c r="J1334" i="4"/>
  <c r="J1333" i="4"/>
  <c r="J1332" i="4"/>
  <c r="J1331" i="4"/>
  <c r="J1330" i="4"/>
  <c r="J1329" i="4"/>
  <c r="J1328" i="4"/>
  <c r="J1327" i="4"/>
  <c r="J1326" i="4"/>
  <c r="J1325" i="4"/>
  <c r="J1324" i="4"/>
  <c r="J1323" i="4"/>
  <c r="J1322" i="4"/>
  <c r="J1321" i="4"/>
  <c r="J1320" i="4"/>
  <c r="J1319" i="4"/>
  <c r="J1318" i="4"/>
  <c r="J1317" i="4"/>
  <c r="J1316" i="4"/>
  <c r="J1315" i="4"/>
  <c r="J1314" i="4"/>
  <c r="J1313" i="4"/>
  <c r="J1312" i="4"/>
  <c r="J1311" i="4"/>
  <c r="J1310" i="4"/>
  <c r="J1309" i="4"/>
  <c r="J1308" i="4"/>
  <c r="J1307" i="4"/>
  <c r="J1306" i="4"/>
  <c r="J1305" i="4"/>
  <c r="J1304" i="4"/>
  <c r="J1303" i="4"/>
  <c r="J1302" i="4"/>
  <c r="J1301" i="4"/>
  <c r="J1300" i="4"/>
  <c r="J1299" i="4"/>
  <c r="J1298" i="4"/>
  <c r="J1297" i="4"/>
  <c r="J1296" i="4"/>
  <c r="J1295" i="4"/>
  <c r="J1294" i="4"/>
  <c r="J1293" i="4"/>
  <c r="J1292" i="4"/>
  <c r="J1291" i="4"/>
  <c r="J1290" i="4"/>
  <c r="J1289" i="4"/>
  <c r="J1288" i="4"/>
  <c r="J1287" i="4"/>
  <c r="J1286" i="4"/>
  <c r="J1285" i="4"/>
  <c r="J1284" i="4"/>
  <c r="J1283" i="4"/>
  <c r="J1282" i="4"/>
  <c r="J1281" i="4"/>
  <c r="J1280" i="4"/>
  <c r="J1279" i="4"/>
  <c r="J1278" i="4"/>
  <c r="J1277" i="4"/>
  <c r="J1276" i="4"/>
  <c r="J1275" i="4"/>
  <c r="J1274" i="4"/>
  <c r="J1273" i="4"/>
  <c r="J1272" i="4"/>
  <c r="J1271" i="4"/>
  <c r="J1270" i="4"/>
  <c r="J1269" i="4"/>
  <c r="J1268" i="4"/>
  <c r="J1267" i="4"/>
  <c r="J1266" i="4"/>
  <c r="J1265" i="4"/>
  <c r="J1264" i="4"/>
  <c r="J1263" i="4"/>
  <c r="J1262" i="4"/>
  <c r="J1261" i="4"/>
  <c r="J1260" i="4"/>
  <c r="J1259" i="4"/>
  <c r="J1258" i="4"/>
  <c r="J1257" i="4"/>
  <c r="J1256" i="4"/>
  <c r="J1255" i="4"/>
  <c r="J1254" i="4"/>
  <c r="J1253" i="4"/>
  <c r="J1252" i="4"/>
  <c r="J1251" i="4"/>
  <c r="J1250" i="4"/>
  <c r="J1249" i="4"/>
  <c r="J1248" i="4"/>
  <c r="J1247" i="4"/>
  <c r="J1246" i="4"/>
  <c r="J1245" i="4"/>
  <c r="J1244" i="4"/>
  <c r="J1243" i="4"/>
  <c r="J1242" i="4"/>
  <c r="J1241" i="4"/>
  <c r="J1240" i="4"/>
  <c r="J1239" i="4"/>
  <c r="J1238" i="4"/>
  <c r="J1237" i="4"/>
  <c r="J1236" i="4"/>
  <c r="J1235" i="4"/>
  <c r="J1234" i="4"/>
  <c r="J1233" i="4"/>
  <c r="J1232" i="4"/>
  <c r="J1231" i="4"/>
  <c r="J1230" i="4"/>
  <c r="J1229" i="4"/>
  <c r="J1228" i="4"/>
  <c r="J1227" i="4"/>
  <c r="J1226" i="4"/>
  <c r="J1225" i="4"/>
  <c r="J1224" i="4"/>
  <c r="J1223" i="4"/>
  <c r="J1222" i="4"/>
  <c r="J1221" i="4"/>
  <c r="J1220" i="4"/>
  <c r="J1219" i="4"/>
  <c r="J1218" i="4"/>
  <c r="J1217" i="4"/>
  <c r="J1216" i="4"/>
  <c r="J1215" i="4"/>
  <c r="J1214" i="4"/>
  <c r="J1213" i="4"/>
  <c r="J1212" i="4"/>
  <c r="J1211" i="4"/>
  <c r="J1210" i="4"/>
  <c r="J1209" i="4"/>
  <c r="J1208" i="4"/>
  <c r="J1207" i="4"/>
  <c r="J1206" i="4"/>
  <c r="J1205" i="4"/>
  <c r="J1204" i="4"/>
  <c r="J1203" i="4"/>
  <c r="J1202" i="4"/>
  <c r="J1201" i="4"/>
  <c r="J1200" i="4"/>
  <c r="J1199" i="4"/>
  <c r="J1198" i="4"/>
  <c r="J1197" i="4"/>
  <c r="J1196" i="4"/>
  <c r="J1195" i="4"/>
  <c r="J1194" i="4"/>
  <c r="J1193" i="4"/>
  <c r="J1192" i="4"/>
  <c r="J1191" i="4"/>
  <c r="J1190" i="4"/>
  <c r="J1189" i="4"/>
  <c r="J1188" i="4"/>
  <c r="J1187" i="4"/>
  <c r="J1186" i="4"/>
  <c r="J1185" i="4"/>
  <c r="J1184" i="4"/>
  <c r="J1183" i="4"/>
  <c r="J1182" i="4"/>
  <c r="J1181" i="4"/>
  <c r="J1180" i="4"/>
  <c r="J1179" i="4"/>
  <c r="J1178" i="4"/>
  <c r="J1177" i="4"/>
  <c r="J1176" i="4"/>
  <c r="J1175" i="4"/>
  <c r="J1174" i="4"/>
  <c r="J1173" i="4"/>
  <c r="J1172" i="4"/>
  <c r="J1171" i="4"/>
  <c r="J1170" i="4"/>
  <c r="J1169" i="4"/>
  <c r="J1168" i="4"/>
  <c r="J1167" i="4"/>
  <c r="J1166" i="4"/>
  <c r="J1165" i="4"/>
  <c r="J1164" i="4"/>
  <c r="J1163" i="4"/>
  <c r="J1162" i="4"/>
  <c r="J1161" i="4"/>
  <c r="J1160" i="4"/>
  <c r="J1159" i="4"/>
  <c r="J1158" i="4"/>
  <c r="J1157" i="4"/>
  <c r="J1156" i="4"/>
  <c r="J1155" i="4"/>
  <c r="J1154" i="4"/>
  <c r="J1153" i="4"/>
  <c r="J1152" i="4"/>
  <c r="J1151" i="4"/>
  <c r="J1150" i="4"/>
  <c r="J1149" i="4"/>
  <c r="J1148" i="4"/>
  <c r="J1147" i="4"/>
  <c r="J1146" i="4"/>
  <c r="J1145" i="4"/>
  <c r="J1144" i="4"/>
  <c r="J1143" i="4"/>
  <c r="J1142" i="4"/>
  <c r="J1141" i="4"/>
  <c r="J1140" i="4"/>
  <c r="J1139" i="4"/>
  <c r="J1138" i="4"/>
  <c r="J1137" i="4"/>
  <c r="J1136" i="4"/>
  <c r="J1135" i="4"/>
  <c r="J1134" i="4"/>
  <c r="J1133" i="4"/>
  <c r="J1132" i="4"/>
  <c r="J1131" i="4"/>
  <c r="J1130" i="4"/>
  <c r="J1129" i="4"/>
  <c r="J1128" i="4"/>
  <c r="J1127" i="4"/>
  <c r="J1126" i="4"/>
  <c r="J1125" i="4"/>
  <c r="J1124" i="4"/>
  <c r="J1123" i="4"/>
  <c r="J1122" i="4"/>
  <c r="J1121" i="4"/>
  <c r="J1120" i="4"/>
  <c r="J1119" i="4"/>
  <c r="J1118" i="4"/>
  <c r="J1117" i="4"/>
  <c r="J1116" i="4"/>
  <c r="J1115" i="4"/>
  <c r="J1114" i="4"/>
  <c r="J1113" i="4"/>
  <c r="J1112" i="4"/>
  <c r="J1111" i="4"/>
  <c r="J1110" i="4"/>
  <c r="J1109" i="4"/>
  <c r="J1108" i="4"/>
  <c r="J1107" i="4"/>
  <c r="J1106" i="4"/>
  <c r="J1105" i="4"/>
  <c r="J1104" i="4"/>
  <c r="J1103" i="4"/>
  <c r="J1102" i="4"/>
  <c r="J1101" i="4"/>
  <c r="J1100" i="4"/>
  <c r="J1099" i="4"/>
  <c r="J1098" i="4"/>
  <c r="J1097" i="4"/>
  <c r="J1096" i="4"/>
  <c r="J1095" i="4"/>
  <c r="J1094" i="4"/>
  <c r="J1093" i="4"/>
  <c r="J1092" i="4"/>
  <c r="J1091" i="4"/>
  <c r="J1090" i="4"/>
  <c r="J1089" i="4"/>
  <c r="J1088" i="4"/>
  <c r="J1087" i="4"/>
  <c r="J1086" i="4"/>
  <c r="J1085" i="4"/>
  <c r="J1084" i="4"/>
  <c r="J1083" i="4"/>
  <c r="J1082" i="4"/>
  <c r="J1081" i="4"/>
  <c r="J1080" i="4"/>
  <c r="J1079" i="4"/>
  <c r="J1078" i="4"/>
  <c r="J1077" i="4"/>
  <c r="J1076" i="4"/>
  <c r="J1075" i="4"/>
  <c r="J1074" i="4"/>
  <c r="J1073" i="4"/>
  <c r="J1072" i="4"/>
  <c r="J1071" i="4"/>
  <c r="J1070" i="4"/>
  <c r="J1069" i="4"/>
  <c r="J1068" i="4"/>
  <c r="J1067" i="4"/>
  <c r="J1066" i="4"/>
  <c r="J1065" i="4"/>
  <c r="J1064" i="4"/>
  <c r="J1063" i="4"/>
  <c r="J1062" i="4"/>
  <c r="J1061" i="4"/>
  <c r="J1060" i="4"/>
  <c r="J1059" i="4"/>
  <c r="J1058" i="4"/>
  <c r="J1057" i="4"/>
  <c r="J1056" i="4"/>
  <c r="J1055" i="4"/>
  <c r="J1054" i="4"/>
  <c r="J1053" i="4"/>
  <c r="J1052" i="4"/>
  <c r="J1051" i="4"/>
  <c r="J1050" i="4"/>
  <c r="J1049" i="4"/>
  <c r="J1048" i="4"/>
  <c r="J1047" i="4"/>
  <c r="J1046" i="4"/>
  <c r="J1045" i="4"/>
  <c r="J1044" i="4"/>
  <c r="J1043" i="4"/>
  <c r="J1042" i="4"/>
  <c r="J1041" i="4"/>
  <c r="J1040" i="4"/>
  <c r="J1039" i="4"/>
  <c r="J1038" i="4"/>
  <c r="J1037" i="4"/>
  <c r="J1036" i="4"/>
  <c r="J1035" i="4"/>
  <c r="J1034" i="4"/>
  <c r="J1033" i="4"/>
  <c r="J1032" i="4"/>
  <c r="J1031" i="4"/>
  <c r="J1030" i="4"/>
  <c r="J1029" i="4"/>
  <c r="J1028" i="4"/>
  <c r="J1027" i="4"/>
  <c r="J1026" i="4"/>
  <c r="J1025" i="4"/>
  <c r="J1024" i="4"/>
  <c r="J1023" i="4"/>
  <c r="J1022" i="4"/>
  <c r="J1021" i="4"/>
  <c r="J1020" i="4"/>
  <c r="J1019" i="4"/>
  <c r="J1018" i="4"/>
  <c r="J1017" i="4"/>
  <c r="J1016" i="4"/>
  <c r="J1015" i="4"/>
  <c r="J1014" i="4"/>
  <c r="J1013" i="4"/>
  <c r="J1012" i="4"/>
  <c r="J1011" i="4"/>
  <c r="J1010" i="4"/>
  <c r="J1009" i="4"/>
  <c r="J1008" i="4"/>
  <c r="J1007" i="4"/>
  <c r="J1006" i="4"/>
  <c r="J1005" i="4"/>
  <c r="J1004" i="4"/>
  <c r="J1003" i="4"/>
  <c r="J1002" i="4"/>
  <c r="J1001" i="4"/>
  <c r="J1000" i="4"/>
  <c r="J999" i="4"/>
  <c r="J998" i="4"/>
  <c r="J997" i="4"/>
  <c r="J996" i="4"/>
  <c r="J995" i="4"/>
  <c r="J994" i="4"/>
  <c r="J993" i="4"/>
  <c r="J992" i="4"/>
  <c r="J991" i="4"/>
  <c r="J990" i="4"/>
  <c r="J989" i="4"/>
  <c r="J988" i="4"/>
  <c r="J987" i="4"/>
  <c r="J986" i="4"/>
  <c r="J985" i="4"/>
  <c r="J984" i="4"/>
  <c r="J983" i="4"/>
  <c r="J982" i="4"/>
  <c r="J981" i="4"/>
  <c r="J980" i="4"/>
  <c r="J979" i="4"/>
  <c r="J978" i="4"/>
  <c r="J977" i="4"/>
  <c r="J976" i="4"/>
  <c r="J975" i="4"/>
  <c r="J974" i="4"/>
  <c r="J973" i="4"/>
  <c r="J972" i="4"/>
  <c r="J971" i="4"/>
  <c r="J970" i="4"/>
  <c r="J969" i="4"/>
  <c r="J968" i="4"/>
  <c r="J967" i="4"/>
  <c r="J966" i="4"/>
  <c r="J965" i="4"/>
  <c r="J964" i="4"/>
  <c r="J963" i="4"/>
  <c r="J962" i="4"/>
  <c r="J961" i="4"/>
  <c r="J960" i="4"/>
  <c r="J959" i="4"/>
  <c r="J958" i="4"/>
  <c r="J957" i="4"/>
  <c r="J956" i="4"/>
  <c r="J955" i="4"/>
  <c r="J954" i="4"/>
  <c r="J953" i="4"/>
  <c r="J952" i="4"/>
  <c r="J951" i="4"/>
  <c r="J950" i="4"/>
  <c r="J949" i="4"/>
  <c r="J948" i="4"/>
  <c r="J947" i="4"/>
  <c r="J946" i="4"/>
  <c r="J945" i="4"/>
  <c r="J944" i="4"/>
  <c r="J943" i="4"/>
  <c r="J942" i="4"/>
  <c r="J941" i="4"/>
  <c r="J940" i="4"/>
  <c r="J939" i="4"/>
  <c r="J938" i="4"/>
  <c r="J937" i="4"/>
  <c r="J936" i="4"/>
  <c r="J935" i="4"/>
  <c r="J934" i="4"/>
  <c r="J933" i="4"/>
  <c r="J932" i="4"/>
  <c r="J931" i="4"/>
  <c r="J930" i="4"/>
  <c r="J929" i="4"/>
  <c r="J928" i="4"/>
  <c r="J927" i="4"/>
  <c r="J926" i="4"/>
  <c r="J925" i="4"/>
  <c r="J924" i="4"/>
  <c r="J923" i="4"/>
  <c r="J922" i="4"/>
  <c r="J921" i="4"/>
  <c r="J920" i="4"/>
  <c r="J919" i="4"/>
  <c r="J918" i="4"/>
  <c r="J917" i="4"/>
  <c r="J916" i="4"/>
  <c r="J915" i="4"/>
  <c r="J914" i="4"/>
  <c r="J913" i="4"/>
  <c r="J912" i="4"/>
  <c r="J911" i="4"/>
  <c r="J910" i="4"/>
  <c r="J909" i="4"/>
  <c r="J908" i="4"/>
  <c r="J907" i="4"/>
  <c r="J906" i="4"/>
  <c r="J905" i="4"/>
  <c r="J904" i="4"/>
  <c r="J903" i="4"/>
  <c r="J902" i="4"/>
  <c r="J901" i="4"/>
  <c r="J900" i="4"/>
  <c r="J899" i="4"/>
  <c r="J898" i="4"/>
  <c r="J897" i="4"/>
  <c r="J896" i="4"/>
  <c r="J895" i="4"/>
  <c r="J894" i="4"/>
  <c r="J893" i="4"/>
  <c r="J892" i="4"/>
  <c r="J891" i="4"/>
  <c r="J890" i="4"/>
  <c r="J889" i="4"/>
  <c r="J888" i="4"/>
  <c r="J887" i="4"/>
  <c r="J886" i="4"/>
  <c r="J885" i="4"/>
  <c r="J884" i="4"/>
  <c r="J883" i="4"/>
  <c r="J882" i="4"/>
  <c r="J881" i="4"/>
  <c r="J880" i="4"/>
  <c r="J879" i="4"/>
  <c r="J878" i="4"/>
  <c r="J877" i="4"/>
  <c r="J876" i="4"/>
  <c r="J875" i="4"/>
  <c r="J874" i="4"/>
  <c r="J873" i="4"/>
  <c r="J872" i="4"/>
  <c r="J871" i="4"/>
  <c r="J870" i="4"/>
  <c r="J869" i="4"/>
  <c r="J868" i="4"/>
  <c r="J867" i="4"/>
  <c r="J866" i="4"/>
  <c r="J865" i="4"/>
  <c r="J864" i="4"/>
  <c r="J863" i="4"/>
  <c r="J862" i="4"/>
  <c r="J861" i="4"/>
  <c r="J860" i="4"/>
  <c r="J859" i="4"/>
  <c r="J858" i="4"/>
  <c r="J857" i="4"/>
  <c r="J856" i="4"/>
  <c r="J855" i="4"/>
  <c r="J854" i="4"/>
  <c r="J853" i="4"/>
  <c r="J852" i="4"/>
  <c r="J851" i="4"/>
  <c r="J850" i="4"/>
  <c r="J849" i="4"/>
  <c r="J848" i="4"/>
  <c r="J847" i="4"/>
  <c r="J846" i="4"/>
  <c r="J845" i="4"/>
  <c r="J844" i="4"/>
  <c r="J843" i="4"/>
  <c r="J842" i="4"/>
  <c r="J841" i="4"/>
  <c r="J840" i="4"/>
  <c r="J839" i="4"/>
  <c r="J838" i="4"/>
  <c r="J837" i="4"/>
  <c r="J836" i="4"/>
  <c r="J835" i="4"/>
  <c r="J834" i="4"/>
  <c r="J833" i="4"/>
  <c r="J832" i="4"/>
  <c r="J831" i="4"/>
  <c r="J830" i="4"/>
  <c r="J829" i="4"/>
  <c r="J828" i="4"/>
  <c r="J827" i="4"/>
  <c r="J826" i="4"/>
  <c r="J825" i="4"/>
  <c r="J824" i="4"/>
  <c r="J823" i="4"/>
  <c r="J822" i="4"/>
  <c r="J821" i="4"/>
  <c r="J820" i="4"/>
  <c r="J819" i="4"/>
  <c r="J818" i="4"/>
  <c r="J817" i="4"/>
  <c r="J816" i="4"/>
  <c r="J815" i="4"/>
  <c r="J814" i="4"/>
  <c r="J813" i="4"/>
  <c r="J812" i="4"/>
  <c r="J811" i="4"/>
  <c r="J810" i="4"/>
  <c r="J809" i="4"/>
  <c r="J808" i="4"/>
  <c r="J807" i="4"/>
  <c r="J806" i="4"/>
  <c r="J805" i="4"/>
  <c r="J804" i="4"/>
  <c r="J803" i="4"/>
  <c r="J802" i="4"/>
  <c r="J801" i="4"/>
  <c r="J800" i="4"/>
  <c r="J799" i="4"/>
  <c r="J798" i="4"/>
  <c r="J797" i="4"/>
  <c r="J796" i="4"/>
  <c r="J795" i="4"/>
  <c r="J794" i="4"/>
  <c r="J793" i="4"/>
  <c r="J792" i="4"/>
  <c r="J791" i="4"/>
  <c r="J790" i="4"/>
  <c r="J789" i="4"/>
  <c r="J788" i="4"/>
  <c r="J787" i="4"/>
  <c r="J786" i="4"/>
  <c r="J785" i="4"/>
  <c r="J784" i="4"/>
  <c r="J783" i="4"/>
  <c r="J782" i="4"/>
  <c r="J781" i="4"/>
  <c r="J780" i="4"/>
  <c r="J779" i="4"/>
  <c r="J778" i="4"/>
  <c r="J777" i="4"/>
  <c r="J776" i="4"/>
  <c r="J775" i="4"/>
  <c r="J774" i="4"/>
  <c r="J773" i="4"/>
  <c r="J772" i="4"/>
  <c r="J771" i="4"/>
  <c r="J770" i="4"/>
  <c r="J769" i="4"/>
  <c r="J768" i="4"/>
  <c r="J767" i="4"/>
  <c r="J766" i="4"/>
  <c r="J765" i="4"/>
  <c r="J764" i="4"/>
  <c r="J763" i="4"/>
  <c r="J762" i="4"/>
  <c r="J761" i="4"/>
  <c r="J760" i="4"/>
  <c r="J759" i="4"/>
  <c r="J758" i="4"/>
  <c r="J757" i="4"/>
  <c r="J756" i="4"/>
  <c r="J755" i="4"/>
  <c r="J754" i="4"/>
  <c r="J753" i="4"/>
  <c r="J752" i="4"/>
  <c r="J751" i="4"/>
  <c r="J750" i="4"/>
  <c r="J749" i="4"/>
  <c r="J748" i="4"/>
  <c r="J747" i="4"/>
  <c r="J746" i="4"/>
  <c r="J745" i="4"/>
  <c r="J744" i="4"/>
  <c r="J743" i="4"/>
  <c r="J742" i="4"/>
  <c r="J741" i="4"/>
  <c r="J740" i="4"/>
  <c r="J739" i="4"/>
  <c r="J738" i="4"/>
  <c r="J737" i="4"/>
  <c r="J736" i="4"/>
  <c r="J735" i="4"/>
  <c r="J734" i="4"/>
  <c r="J733" i="4"/>
  <c r="J732" i="4"/>
  <c r="J731" i="4"/>
  <c r="J730" i="4"/>
  <c r="J729" i="4"/>
  <c r="J728" i="4"/>
  <c r="J727" i="4"/>
  <c r="J726" i="4"/>
  <c r="J725" i="4"/>
  <c r="J724" i="4"/>
  <c r="J723" i="4"/>
  <c r="J722" i="4"/>
  <c r="J721" i="4"/>
  <c r="J720" i="4"/>
  <c r="J719" i="4"/>
  <c r="J718" i="4"/>
  <c r="J717" i="4"/>
  <c r="J716" i="4"/>
  <c r="J715" i="4"/>
  <c r="J714" i="4"/>
  <c r="J713" i="4"/>
  <c r="J712" i="4"/>
  <c r="J711" i="4"/>
  <c r="J710" i="4"/>
  <c r="J709" i="4"/>
  <c r="J708" i="4"/>
  <c r="J707" i="4"/>
  <c r="J706" i="4"/>
  <c r="J705" i="4"/>
  <c r="J704" i="4"/>
  <c r="J703" i="4"/>
  <c r="J702" i="4"/>
  <c r="J701" i="4"/>
  <c r="J700" i="4"/>
  <c r="J699" i="4"/>
  <c r="J698" i="4"/>
  <c r="J697" i="4"/>
  <c r="J696" i="4"/>
  <c r="J695" i="4"/>
  <c r="J694" i="4"/>
  <c r="J693" i="4"/>
  <c r="J692" i="4"/>
  <c r="J691" i="4"/>
  <c r="J690" i="4"/>
  <c r="J689" i="4"/>
  <c r="J688" i="4"/>
  <c r="J687" i="4"/>
  <c r="J686" i="4"/>
  <c r="J685" i="4"/>
  <c r="J684" i="4"/>
  <c r="J683" i="4"/>
  <c r="J682" i="4"/>
  <c r="J681" i="4"/>
  <c r="J680" i="4"/>
  <c r="J679" i="4"/>
  <c r="J678" i="4"/>
  <c r="J677" i="4"/>
  <c r="J676" i="4"/>
  <c r="J675" i="4"/>
  <c r="J674" i="4"/>
  <c r="J673" i="4"/>
  <c r="J672" i="4"/>
  <c r="J671" i="4"/>
  <c r="J670" i="4"/>
  <c r="J669" i="4"/>
  <c r="J668" i="4"/>
  <c r="J667" i="4"/>
  <c r="J666" i="4"/>
  <c r="J665" i="4"/>
  <c r="J664" i="4"/>
  <c r="J663" i="4"/>
  <c r="J662" i="4"/>
  <c r="J661" i="4"/>
  <c r="J660" i="4"/>
  <c r="J659" i="4"/>
  <c r="J658" i="4"/>
  <c r="J657" i="4"/>
  <c r="J656" i="4"/>
  <c r="J655" i="4"/>
  <c r="J654" i="4"/>
  <c r="J653" i="4"/>
  <c r="J652" i="4"/>
  <c r="J651" i="4"/>
  <c r="J650" i="4"/>
  <c r="J649" i="4"/>
  <c r="J648" i="4"/>
  <c r="J647" i="4"/>
  <c r="J646" i="4"/>
  <c r="J645" i="4"/>
  <c r="J644" i="4"/>
  <c r="J643" i="4"/>
  <c r="J642" i="4"/>
  <c r="J641" i="4"/>
  <c r="J640" i="4"/>
  <c r="J639" i="4"/>
  <c r="J638" i="4"/>
  <c r="J637" i="4"/>
  <c r="J636" i="4"/>
  <c r="J635" i="4"/>
  <c r="J634" i="4"/>
  <c r="J633" i="4"/>
  <c r="J632" i="4"/>
  <c r="J631" i="4"/>
  <c r="J630" i="4"/>
  <c r="J629" i="4"/>
  <c r="J628" i="4"/>
  <c r="J627" i="4"/>
  <c r="J626" i="4"/>
  <c r="J625" i="4"/>
  <c r="J624" i="4"/>
  <c r="J623" i="4"/>
  <c r="J622" i="4"/>
  <c r="J621" i="4"/>
  <c r="J620" i="4"/>
  <c r="J619" i="4"/>
  <c r="J618" i="4"/>
  <c r="J617" i="4"/>
  <c r="J616" i="4"/>
  <c r="J615" i="4"/>
  <c r="J614" i="4"/>
  <c r="J613" i="4"/>
  <c r="J612" i="4"/>
  <c r="J611" i="4"/>
  <c r="J610" i="4"/>
  <c r="J609" i="4"/>
  <c r="J608" i="4"/>
  <c r="J607" i="4"/>
  <c r="J606" i="4"/>
  <c r="J605" i="4"/>
  <c r="J604" i="4"/>
  <c r="J603" i="4"/>
  <c r="J602" i="4"/>
  <c r="J601" i="4"/>
  <c r="J600" i="4"/>
  <c r="J599" i="4"/>
  <c r="J598" i="4"/>
  <c r="J597" i="4"/>
  <c r="J596" i="4"/>
  <c r="J595" i="4"/>
  <c r="J594" i="4"/>
  <c r="J593" i="4"/>
  <c r="J592" i="4"/>
  <c r="J591" i="4"/>
  <c r="J590" i="4"/>
  <c r="J589" i="4"/>
  <c r="J588" i="4"/>
  <c r="J587" i="4"/>
  <c r="J586" i="4"/>
  <c r="J585" i="4"/>
  <c r="J584" i="4"/>
  <c r="J583" i="4"/>
  <c r="J582" i="4"/>
  <c r="J581" i="4"/>
  <c r="J580" i="4"/>
  <c r="J579" i="4"/>
  <c r="J578" i="4"/>
  <c r="J577" i="4"/>
  <c r="J576" i="4"/>
  <c r="J575" i="4"/>
  <c r="J574" i="4"/>
  <c r="J573" i="4"/>
  <c r="J572" i="4"/>
  <c r="J571" i="4"/>
  <c r="J570" i="4"/>
  <c r="J569" i="4"/>
  <c r="J568" i="4"/>
  <c r="J567" i="4"/>
  <c r="J566" i="4"/>
  <c r="J565" i="4"/>
  <c r="J564" i="4"/>
  <c r="J563" i="4"/>
  <c r="J562" i="4"/>
  <c r="J561" i="4"/>
  <c r="J560" i="4"/>
  <c r="J559" i="4"/>
  <c r="J558" i="4"/>
  <c r="J557" i="4"/>
  <c r="J556" i="4"/>
  <c r="J555" i="4"/>
  <c r="J554" i="4"/>
  <c r="J553" i="4"/>
  <c r="J552" i="4"/>
  <c r="J551" i="4"/>
  <c r="J550" i="4"/>
  <c r="J549" i="4"/>
  <c r="J548" i="4"/>
  <c r="J547" i="4"/>
  <c r="J546" i="4"/>
  <c r="J545" i="4"/>
  <c r="J544" i="4"/>
  <c r="J543" i="4"/>
  <c r="J542" i="4"/>
  <c r="J541" i="4"/>
  <c r="J540" i="4"/>
  <c r="J539" i="4"/>
  <c r="J538" i="4"/>
  <c r="J537" i="4"/>
  <c r="J536" i="4"/>
  <c r="J535" i="4"/>
  <c r="J534" i="4"/>
  <c r="J533" i="4"/>
  <c r="J532" i="4"/>
  <c r="J531" i="4"/>
  <c r="J530" i="4"/>
  <c r="J529" i="4"/>
  <c r="J528" i="4"/>
  <c r="J527" i="4"/>
  <c r="J526" i="4"/>
  <c r="J525" i="4"/>
  <c r="J524" i="4"/>
  <c r="J523" i="4"/>
  <c r="J522" i="4"/>
  <c r="J521" i="4"/>
  <c r="J520" i="4"/>
  <c r="J519" i="4"/>
  <c r="J518" i="4"/>
  <c r="J517" i="4"/>
  <c r="J516" i="4"/>
  <c r="J515" i="4"/>
  <c r="J514" i="4"/>
  <c r="J513" i="4"/>
  <c r="J512" i="4"/>
  <c r="J511" i="4"/>
  <c r="J510" i="4"/>
  <c r="J509" i="4"/>
  <c r="J508" i="4"/>
  <c r="J507" i="4"/>
  <c r="J506" i="4"/>
  <c r="J505" i="4"/>
  <c r="J504" i="4"/>
  <c r="J503" i="4"/>
  <c r="J502" i="4"/>
  <c r="J501" i="4"/>
  <c r="J500" i="4"/>
  <c r="J499" i="4"/>
  <c r="J498" i="4"/>
  <c r="J497" i="4"/>
  <c r="J496" i="4"/>
  <c r="J495" i="4"/>
  <c r="J494" i="4"/>
  <c r="J493" i="4"/>
  <c r="J492" i="4"/>
  <c r="J491" i="4"/>
  <c r="J490" i="4"/>
  <c r="J489" i="4"/>
  <c r="J488" i="4"/>
  <c r="J487" i="4"/>
  <c r="J486" i="4"/>
  <c r="J485" i="4"/>
  <c r="J484" i="4"/>
  <c r="J483" i="4"/>
  <c r="J482" i="4"/>
  <c r="J481" i="4"/>
  <c r="J480" i="4"/>
  <c r="J479" i="4"/>
  <c r="J478" i="4"/>
  <c r="J477" i="4"/>
  <c r="J476" i="4"/>
  <c r="J475" i="4"/>
  <c r="J474" i="4"/>
  <c r="J473" i="4"/>
  <c r="J472" i="4"/>
  <c r="J471" i="4"/>
  <c r="J470" i="4"/>
  <c r="J469" i="4"/>
  <c r="J468" i="4"/>
  <c r="J467" i="4"/>
  <c r="J466" i="4"/>
  <c r="J465" i="4"/>
  <c r="J464" i="4"/>
  <c r="J463" i="4"/>
  <c r="J462" i="4"/>
  <c r="J461" i="4"/>
  <c r="J460" i="4"/>
  <c r="J459" i="4"/>
  <c r="J458" i="4"/>
  <c r="J457" i="4"/>
  <c r="J456" i="4"/>
  <c r="J455" i="4"/>
  <c r="J454" i="4"/>
  <c r="J453" i="4"/>
  <c r="J452" i="4"/>
  <c r="J451" i="4"/>
  <c r="J450" i="4"/>
  <c r="J449" i="4"/>
  <c r="J448" i="4"/>
  <c r="J447" i="4"/>
  <c r="J446" i="4"/>
  <c r="J445" i="4"/>
  <c r="J444" i="4"/>
  <c r="J443" i="4"/>
  <c r="J442" i="4"/>
  <c r="J441" i="4"/>
  <c r="J440" i="4"/>
  <c r="J439" i="4"/>
  <c r="J438" i="4"/>
  <c r="J437" i="4"/>
  <c r="J436" i="4"/>
  <c r="J435" i="4"/>
  <c r="J434" i="4"/>
  <c r="J433" i="4"/>
  <c r="J432" i="4"/>
  <c r="J431" i="4"/>
  <c r="J430" i="4"/>
  <c r="J429" i="4"/>
  <c r="J428" i="4"/>
  <c r="J427" i="4"/>
  <c r="J426" i="4"/>
  <c r="J425" i="4"/>
  <c r="J424" i="4"/>
  <c r="J423" i="4"/>
  <c r="J422" i="4"/>
  <c r="J421" i="4"/>
  <c r="J420" i="4"/>
  <c r="J419" i="4"/>
  <c r="J418" i="4"/>
  <c r="J417" i="4"/>
  <c r="J416" i="4"/>
  <c r="J415" i="4"/>
  <c r="J414" i="4"/>
  <c r="J413" i="4"/>
  <c r="J412" i="4"/>
  <c r="J411" i="4"/>
  <c r="J410" i="4"/>
  <c r="J409" i="4"/>
  <c r="J408" i="4"/>
  <c r="J407" i="4"/>
  <c r="J406" i="4"/>
  <c r="J405" i="4"/>
  <c r="J404" i="4"/>
  <c r="J403" i="4"/>
  <c r="J402" i="4"/>
  <c r="J401" i="4"/>
  <c r="J400" i="4"/>
  <c r="J399" i="4"/>
  <c r="J398" i="4"/>
  <c r="J397" i="4"/>
  <c r="J396" i="4"/>
  <c r="J395" i="4"/>
  <c r="J394" i="4"/>
  <c r="J393" i="4"/>
  <c r="J392" i="4"/>
  <c r="J391" i="4"/>
  <c r="J390" i="4"/>
  <c r="J389" i="4"/>
  <c r="J388" i="4"/>
  <c r="J387" i="4"/>
  <c r="J386" i="4"/>
  <c r="J385" i="4"/>
  <c r="J384" i="4"/>
  <c r="J383" i="4"/>
  <c r="J382" i="4"/>
  <c r="J381" i="4"/>
  <c r="J380" i="4"/>
  <c r="J379" i="4"/>
  <c r="J378" i="4"/>
  <c r="J377" i="4"/>
  <c r="J376" i="4"/>
  <c r="J375" i="4"/>
  <c r="J374" i="4"/>
  <c r="J373" i="4"/>
  <c r="J372" i="4"/>
  <c r="J371" i="4"/>
  <c r="J370" i="4"/>
  <c r="J369" i="4"/>
  <c r="J368" i="4"/>
  <c r="J367" i="4"/>
  <c r="J366" i="4"/>
  <c r="J365" i="4"/>
  <c r="J364" i="4"/>
  <c r="J363" i="4"/>
  <c r="J362" i="4"/>
  <c r="J361" i="4"/>
  <c r="J360" i="4"/>
  <c r="J359" i="4"/>
  <c r="J358" i="4"/>
  <c r="J357" i="4"/>
  <c r="J356" i="4"/>
  <c r="J355" i="4"/>
  <c r="J354" i="4"/>
  <c r="J353" i="4"/>
  <c r="J352" i="4"/>
  <c r="J351" i="4"/>
  <c r="J350" i="4"/>
  <c r="J349" i="4"/>
  <c r="J348" i="4"/>
  <c r="J347" i="4"/>
  <c r="J346" i="4"/>
  <c r="J345" i="4"/>
  <c r="J344" i="4"/>
  <c r="J343" i="4"/>
  <c r="J342" i="4"/>
  <c r="J341" i="4"/>
  <c r="J340" i="4"/>
  <c r="J339" i="4"/>
  <c r="J338" i="4"/>
  <c r="J337" i="4"/>
  <c r="J336" i="4"/>
  <c r="J335" i="4"/>
  <c r="J334" i="4"/>
  <c r="J333" i="4"/>
  <c r="J332" i="4"/>
  <c r="J331" i="4"/>
  <c r="J330" i="4"/>
  <c r="J329" i="4"/>
  <c r="J328" i="4"/>
  <c r="J327" i="4"/>
  <c r="J326" i="4"/>
  <c r="J325" i="4"/>
  <c r="J324" i="4"/>
  <c r="J323" i="4"/>
  <c r="J322" i="4"/>
  <c r="J321" i="4"/>
  <c r="J320" i="4"/>
  <c r="J319" i="4"/>
  <c r="J318" i="4"/>
  <c r="J317" i="4"/>
  <c r="J316" i="4"/>
  <c r="J315" i="4"/>
  <c r="J314" i="4"/>
  <c r="J313" i="4"/>
  <c r="J312" i="4"/>
  <c r="J311" i="4"/>
  <c r="J310" i="4"/>
  <c r="J309" i="4"/>
  <c r="J308" i="4"/>
  <c r="J307" i="4"/>
  <c r="J306" i="4"/>
  <c r="J305" i="4"/>
  <c r="J304" i="4"/>
  <c r="J303" i="4"/>
  <c r="J302" i="4"/>
  <c r="J301" i="4"/>
  <c r="J300" i="4"/>
  <c r="J299" i="4"/>
  <c r="J298" i="4"/>
  <c r="J297" i="4"/>
  <c r="J296" i="4"/>
  <c r="J295" i="4"/>
  <c r="J294" i="4"/>
  <c r="J293" i="4"/>
  <c r="J292" i="4"/>
  <c r="J291" i="4"/>
  <c r="J290" i="4"/>
  <c r="J289" i="4"/>
  <c r="J288" i="4"/>
  <c r="J287" i="4"/>
  <c r="J286" i="4"/>
  <c r="J285" i="4"/>
  <c r="J284" i="4"/>
  <c r="J283" i="4"/>
  <c r="J282" i="4"/>
  <c r="J281" i="4"/>
  <c r="J280" i="4"/>
  <c r="J279" i="4"/>
  <c r="J278" i="4"/>
  <c r="J277" i="4"/>
  <c r="J276" i="4"/>
  <c r="J275" i="4"/>
  <c r="J274" i="4"/>
  <c r="J273" i="4"/>
  <c r="J272" i="4"/>
  <c r="J271" i="4"/>
  <c r="J270" i="4"/>
  <c r="J269" i="4"/>
  <c r="J268" i="4"/>
  <c r="J267" i="4"/>
  <c r="J266" i="4"/>
  <c r="J265" i="4"/>
  <c r="J264" i="4"/>
  <c r="J263" i="4"/>
  <c r="J262" i="4"/>
  <c r="J261" i="4"/>
  <c r="J260" i="4"/>
  <c r="J259" i="4"/>
  <c r="J258" i="4"/>
  <c r="J257" i="4"/>
  <c r="J256" i="4"/>
  <c r="J255" i="4"/>
  <c r="J254" i="4"/>
  <c r="J253" i="4"/>
  <c r="J252" i="4"/>
  <c r="J251" i="4"/>
  <c r="J250" i="4"/>
  <c r="J249" i="4"/>
  <c r="J248" i="4"/>
  <c r="J247" i="4"/>
  <c r="J246" i="4"/>
  <c r="J245" i="4"/>
  <c r="J244" i="4"/>
  <c r="J243" i="4"/>
  <c r="J242" i="4"/>
  <c r="J241" i="4"/>
  <c r="J240" i="4"/>
  <c r="J239" i="4"/>
  <c r="J238" i="4"/>
  <c r="J237" i="4"/>
  <c r="J236" i="4"/>
  <c r="J235" i="4"/>
  <c r="J234" i="4"/>
  <c r="J233" i="4"/>
  <c r="J232" i="4"/>
  <c r="J231" i="4"/>
  <c r="J230" i="4"/>
  <c r="J229" i="4"/>
  <c r="J228" i="4"/>
  <c r="J227" i="4"/>
  <c r="J226" i="4"/>
  <c r="J225" i="4"/>
  <c r="J224" i="4"/>
  <c r="J223" i="4"/>
  <c r="J222" i="4"/>
  <c r="J221" i="4"/>
  <c r="J220" i="4"/>
  <c r="J219" i="4"/>
  <c r="J218" i="4"/>
  <c r="J217" i="4"/>
  <c r="J216" i="4"/>
  <c r="J215" i="4"/>
  <c r="J214" i="4"/>
  <c r="J213" i="4"/>
  <c r="J212" i="4"/>
  <c r="J211" i="4"/>
  <c r="J210" i="4"/>
  <c r="J209" i="4"/>
  <c r="J208" i="4"/>
  <c r="J207" i="4"/>
  <c r="J206" i="4"/>
  <c r="J205" i="4"/>
  <c r="J204" i="4"/>
  <c r="J203" i="4"/>
  <c r="J202" i="4"/>
  <c r="J201" i="4"/>
  <c r="J200" i="4"/>
  <c r="J199" i="4"/>
  <c r="J198" i="4"/>
  <c r="J197" i="4"/>
  <c r="J196" i="4"/>
  <c r="J195" i="4"/>
  <c r="J194" i="4"/>
  <c r="J193" i="4"/>
  <c r="J192" i="4"/>
  <c r="J191" i="4"/>
  <c r="J190" i="4"/>
  <c r="J189" i="4"/>
  <c r="J188" i="4"/>
  <c r="J187" i="4"/>
  <c r="J186" i="4"/>
  <c r="J185" i="4"/>
  <c r="J184" i="4"/>
  <c r="J183" i="4"/>
  <c r="J182" i="4"/>
  <c r="J181" i="4"/>
  <c r="J180" i="4"/>
  <c r="J179" i="4"/>
  <c r="J178" i="4"/>
  <c r="J177" i="4"/>
  <c r="J176" i="4"/>
  <c r="J175" i="4"/>
  <c r="J174" i="4"/>
  <c r="J173" i="4"/>
  <c r="J172" i="4"/>
  <c r="J171" i="4"/>
  <c r="J170" i="4"/>
  <c r="J169" i="4"/>
  <c r="J168" i="4"/>
  <c r="J167" i="4"/>
  <c r="J166" i="4"/>
  <c r="J165" i="4"/>
  <c r="J164" i="4"/>
  <c r="J163" i="4"/>
  <c r="J162" i="4"/>
  <c r="J161" i="4"/>
  <c r="J160" i="4"/>
  <c r="J159" i="4"/>
  <c r="J158" i="4"/>
  <c r="J157" i="4"/>
  <c r="J156" i="4"/>
  <c r="J155" i="4"/>
  <c r="J154" i="4"/>
  <c r="J153" i="4"/>
  <c r="J152" i="4"/>
  <c r="J151" i="4"/>
  <c r="J150" i="4"/>
  <c r="J149" i="4"/>
  <c r="J148" i="4"/>
  <c r="J147" i="4"/>
  <c r="J146" i="4"/>
  <c r="J145" i="4"/>
  <c r="J144" i="4"/>
  <c r="J143" i="4"/>
  <c r="J142" i="4"/>
  <c r="J141" i="4"/>
  <c r="J140" i="4"/>
  <c r="J139" i="4"/>
  <c r="J138" i="4"/>
  <c r="J137" i="4"/>
  <c r="J136" i="4"/>
  <c r="J135" i="4"/>
  <c r="J134" i="4"/>
  <c r="J133" i="4"/>
  <c r="J132" i="4"/>
  <c r="J131" i="4"/>
  <c r="J130" i="4"/>
  <c r="J129" i="4"/>
  <c r="J128" i="4"/>
  <c r="J127" i="4"/>
  <c r="J126" i="4"/>
  <c r="J125" i="4"/>
  <c r="J124" i="4"/>
  <c r="J123" i="4"/>
  <c r="J122" i="4"/>
  <c r="J121" i="4"/>
  <c r="J120" i="4"/>
  <c r="J119" i="4"/>
  <c r="J118" i="4"/>
  <c r="J117" i="4"/>
  <c r="J116" i="4"/>
  <c r="J115" i="4"/>
  <c r="J114" i="4"/>
  <c r="J113" i="4"/>
  <c r="J112" i="4"/>
  <c r="J111" i="4"/>
  <c r="J110" i="4"/>
  <c r="J109" i="4"/>
  <c r="J108" i="4"/>
  <c r="J107" i="4"/>
  <c r="J106" i="4"/>
  <c r="J105" i="4"/>
  <c r="J104" i="4"/>
  <c r="J103" i="4"/>
  <c r="J102" i="4"/>
  <c r="J101" i="4"/>
  <c r="J100" i="4"/>
  <c r="J99" i="4"/>
  <c r="J98" i="4"/>
  <c r="J97" i="4"/>
  <c r="J96" i="4"/>
  <c r="J95" i="4"/>
  <c r="J94" i="4"/>
  <c r="J93" i="4"/>
  <c r="J92" i="4"/>
  <c r="J91" i="4"/>
  <c r="J90" i="4"/>
  <c r="J89" i="4"/>
  <c r="J88" i="4"/>
  <c r="J87" i="4"/>
  <c r="J86" i="4"/>
  <c r="J85" i="4"/>
  <c r="J84" i="4"/>
  <c r="J83" i="4"/>
  <c r="J82" i="4"/>
  <c r="J81" i="4"/>
  <c r="J80" i="4"/>
  <c r="J79" i="4"/>
  <c r="J78" i="4"/>
  <c r="J77" i="4"/>
  <c r="J76" i="4"/>
  <c r="J75" i="4"/>
  <c r="J74" i="4"/>
  <c r="J73" i="4"/>
  <c r="J72" i="4"/>
  <c r="J71" i="4"/>
  <c r="J70" i="4"/>
  <c r="J69" i="4"/>
  <c r="J68" i="4"/>
  <c r="J67" i="4"/>
  <c r="J66" i="4"/>
  <c r="J65" i="4"/>
  <c r="J64" i="4"/>
  <c r="J63" i="4"/>
  <c r="J62" i="4"/>
  <c r="J61" i="4"/>
  <c r="J60" i="4"/>
  <c r="J59" i="4"/>
  <c r="J58" i="4"/>
  <c r="J57" i="4"/>
  <c r="J56" i="4"/>
  <c r="J55" i="4"/>
  <c r="J54" i="4"/>
  <c r="J53" i="4"/>
  <c r="J52" i="4"/>
  <c r="J51" i="4"/>
  <c r="J50" i="4"/>
  <c r="J49" i="4"/>
  <c r="J48" i="4"/>
  <c r="J47" i="4"/>
  <c r="J46" i="4"/>
  <c r="J45" i="4"/>
  <c r="J44" i="4"/>
  <c r="J43" i="4"/>
  <c r="J42" i="4"/>
  <c r="J41" i="4"/>
  <c r="J40" i="4"/>
  <c r="J39" i="4"/>
  <c r="J38" i="4"/>
  <c r="J37" i="4"/>
  <c r="J36" i="4"/>
  <c r="J35" i="4"/>
  <c r="J34" i="4"/>
  <c r="J33" i="4"/>
  <c r="J32" i="4"/>
  <c r="J31" i="4"/>
  <c r="J30" i="4"/>
  <c r="J29" i="4"/>
  <c r="J28" i="4"/>
  <c r="J27" i="4"/>
  <c r="J26" i="4"/>
  <c r="J25" i="4"/>
  <c r="J24" i="4"/>
  <c r="J23" i="4"/>
  <c r="J22" i="4"/>
  <c r="J21" i="4"/>
  <c r="J20" i="4"/>
  <c r="J19" i="4"/>
  <c r="J18" i="4"/>
  <c r="J17" i="4"/>
  <c r="J16" i="4"/>
  <c r="J15" i="4"/>
  <c r="J14" i="4"/>
  <c r="J13" i="4"/>
  <c r="J12" i="4"/>
  <c r="J11" i="4"/>
  <c r="J10" i="4"/>
  <c r="J9" i="4"/>
  <c r="J8" i="4"/>
  <c r="A4" i="6" l="1"/>
  <c r="A5" i="6" s="1"/>
  <c r="A6" i="6" s="1"/>
  <c r="A7" i="6" s="1"/>
  <c r="A8" i="6" s="1"/>
  <c r="A9" i="6" s="1"/>
  <c r="I1812" i="4"/>
  <c r="H1812" i="4"/>
  <c r="I1811" i="4"/>
  <c r="H1811" i="4"/>
  <c r="I1810" i="4"/>
  <c r="H1810" i="4"/>
  <c r="I1809" i="4"/>
  <c r="H1809" i="4"/>
  <c r="I1808" i="4"/>
  <c r="H1808" i="4"/>
  <c r="I1807" i="4"/>
  <c r="H1807" i="4"/>
  <c r="I1806" i="4"/>
  <c r="H1806" i="4"/>
  <c r="I1805" i="4"/>
  <c r="H1805" i="4"/>
  <c r="I1804" i="4"/>
  <c r="H1804" i="4"/>
  <c r="I1803" i="4"/>
  <c r="H1803" i="4"/>
  <c r="I1802" i="4"/>
  <c r="H1802" i="4"/>
  <c r="I1801" i="4"/>
  <c r="H1801" i="4"/>
  <c r="I1800" i="4"/>
  <c r="H1800" i="4"/>
  <c r="I1799" i="4"/>
  <c r="H1799" i="4"/>
  <c r="I1798" i="4"/>
  <c r="H1798" i="4"/>
  <c r="I1797" i="4"/>
  <c r="H1797" i="4"/>
  <c r="I1796" i="4"/>
  <c r="H1796" i="4"/>
  <c r="I1795" i="4"/>
  <c r="H1795" i="4"/>
  <c r="I1794" i="4"/>
  <c r="H1794" i="4"/>
  <c r="I1793" i="4"/>
  <c r="H1793" i="4"/>
  <c r="I1792" i="4"/>
  <c r="H1792" i="4"/>
  <c r="I1791" i="4"/>
  <c r="H1791" i="4"/>
  <c r="I1790" i="4"/>
  <c r="H1790" i="4"/>
  <c r="I1789" i="4"/>
  <c r="H1789" i="4"/>
  <c r="I1788" i="4"/>
  <c r="H1788" i="4"/>
  <c r="I1787" i="4"/>
  <c r="H1787" i="4"/>
  <c r="I1786" i="4"/>
  <c r="H1786" i="4"/>
  <c r="I1785" i="4"/>
  <c r="H1785" i="4"/>
  <c r="I1784" i="4"/>
  <c r="H1784" i="4"/>
  <c r="I1783" i="4"/>
  <c r="H1783" i="4"/>
  <c r="I1782" i="4"/>
  <c r="H1782" i="4"/>
  <c r="I1781" i="4"/>
  <c r="H1781" i="4"/>
  <c r="I1780" i="4"/>
  <c r="H1780" i="4"/>
  <c r="I1779" i="4"/>
  <c r="H1779" i="4"/>
  <c r="I1778" i="4"/>
  <c r="H1778" i="4"/>
  <c r="I1777" i="4"/>
  <c r="H1777" i="4"/>
  <c r="I1776" i="4"/>
  <c r="H1776" i="4"/>
  <c r="I1775" i="4"/>
  <c r="H1775" i="4"/>
  <c r="I1774" i="4"/>
  <c r="H1774" i="4"/>
  <c r="I1773" i="4"/>
  <c r="H1773" i="4"/>
  <c r="I1772" i="4"/>
  <c r="H1772" i="4"/>
  <c r="I1771" i="4"/>
  <c r="H1771" i="4"/>
  <c r="I1770" i="4"/>
  <c r="H1770" i="4"/>
  <c r="I1769" i="4"/>
  <c r="H1769" i="4"/>
  <c r="I1768" i="4"/>
  <c r="H1768" i="4"/>
  <c r="I1767" i="4"/>
  <c r="H1767" i="4"/>
  <c r="I1766" i="4"/>
  <c r="H1766" i="4"/>
  <c r="I1765" i="4"/>
  <c r="H1765" i="4"/>
  <c r="I1764" i="4"/>
  <c r="H1764" i="4"/>
  <c r="I1763" i="4"/>
  <c r="H1763" i="4"/>
  <c r="I1762" i="4"/>
  <c r="H1762" i="4"/>
  <c r="I1761" i="4"/>
  <c r="H1761" i="4"/>
  <c r="I1760" i="4"/>
  <c r="H1760" i="4"/>
  <c r="I1759" i="4"/>
  <c r="H1759" i="4"/>
  <c r="I1758" i="4"/>
  <c r="H1758" i="4"/>
  <c r="I1757" i="4"/>
  <c r="H1757" i="4"/>
  <c r="I1756" i="4"/>
  <c r="H1756" i="4"/>
  <c r="I1755" i="4"/>
  <c r="H1755" i="4"/>
  <c r="I1754" i="4"/>
  <c r="H1754" i="4"/>
  <c r="I1753" i="4"/>
  <c r="H1753" i="4"/>
  <c r="I1752" i="4"/>
  <c r="H1752" i="4"/>
  <c r="I1751" i="4"/>
  <c r="H1751" i="4"/>
  <c r="I1750" i="4"/>
  <c r="H1750" i="4"/>
  <c r="I1749" i="4"/>
  <c r="H1749" i="4"/>
  <c r="I1748" i="4"/>
  <c r="H1748" i="4"/>
  <c r="I1747" i="4"/>
  <c r="H1747" i="4"/>
  <c r="I1746" i="4"/>
  <c r="H1746" i="4"/>
  <c r="I1745" i="4"/>
  <c r="H1745" i="4"/>
  <c r="I1744" i="4"/>
  <c r="H1744" i="4"/>
  <c r="I1743" i="4"/>
  <c r="H1743" i="4"/>
  <c r="I1742" i="4"/>
  <c r="H1742" i="4"/>
  <c r="I1741" i="4"/>
  <c r="H1741" i="4"/>
  <c r="I1740" i="4"/>
  <c r="H1740" i="4"/>
  <c r="I1739" i="4"/>
  <c r="H1739" i="4"/>
  <c r="I1738" i="4"/>
  <c r="H1738" i="4"/>
  <c r="I1737" i="4"/>
  <c r="H1737" i="4"/>
  <c r="I1736" i="4"/>
  <c r="H1736" i="4"/>
  <c r="I1735" i="4"/>
  <c r="H1735" i="4"/>
  <c r="I1734" i="4"/>
  <c r="H1734" i="4"/>
  <c r="I1733" i="4"/>
  <c r="H1733" i="4"/>
  <c r="I1732" i="4"/>
  <c r="H1732" i="4"/>
  <c r="I1731" i="4"/>
  <c r="H1731" i="4"/>
  <c r="I1730" i="4"/>
  <c r="H1730" i="4"/>
  <c r="I1729" i="4"/>
  <c r="H1729" i="4"/>
  <c r="I1728" i="4"/>
  <c r="H1728" i="4"/>
  <c r="I1727" i="4"/>
  <c r="H1727" i="4"/>
  <c r="I1726" i="4"/>
  <c r="H1726" i="4"/>
  <c r="I1725" i="4"/>
  <c r="H1725" i="4"/>
  <c r="I1724" i="4"/>
  <c r="H1724" i="4"/>
  <c r="I1723" i="4"/>
  <c r="H1723" i="4"/>
  <c r="I1722" i="4"/>
  <c r="H1722" i="4"/>
  <c r="I1721" i="4"/>
  <c r="H1721" i="4"/>
  <c r="I1720" i="4"/>
  <c r="H1720" i="4"/>
  <c r="I1719" i="4"/>
  <c r="H1719" i="4"/>
  <c r="I1718" i="4"/>
  <c r="H1718" i="4"/>
  <c r="I1717" i="4"/>
  <c r="H1717" i="4"/>
  <c r="I1716" i="4"/>
  <c r="H1716" i="4"/>
  <c r="I1715" i="4"/>
  <c r="H1715" i="4"/>
  <c r="I1714" i="4"/>
  <c r="H1714" i="4"/>
  <c r="I1713" i="4"/>
  <c r="H1713" i="4"/>
  <c r="I1712" i="4"/>
  <c r="H1712" i="4"/>
  <c r="I1711" i="4"/>
  <c r="H1711" i="4"/>
  <c r="I1710" i="4"/>
  <c r="H1710" i="4"/>
  <c r="I1709" i="4"/>
  <c r="H1709" i="4"/>
  <c r="I1708" i="4"/>
  <c r="H1708" i="4"/>
  <c r="I1707" i="4"/>
  <c r="H1707" i="4"/>
  <c r="I1706" i="4"/>
  <c r="H1706" i="4"/>
  <c r="I1705" i="4"/>
  <c r="H1705" i="4"/>
  <c r="I1704" i="4"/>
  <c r="H1704" i="4"/>
  <c r="I1703" i="4"/>
  <c r="H1703" i="4"/>
  <c r="I1702" i="4"/>
  <c r="H1702" i="4"/>
  <c r="I1701" i="4"/>
  <c r="H1701" i="4"/>
  <c r="I1700" i="4"/>
  <c r="H1700" i="4"/>
  <c r="I1699" i="4"/>
  <c r="H1699" i="4"/>
  <c r="I1698" i="4"/>
  <c r="H1698" i="4"/>
  <c r="I1697" i="4"/>
  <c r="H1697" i="4"/>
  <c r="I1696" i="4"/>
  <c r="H1696" i="4"/>
  <c r="I1695" i="4"/>
  <c r="H1695" i="4"/>
  <c r="I1694" i="4"/>
  <c r="H1694" i="4"/>
  <c r="I1693" i="4"/>
  <c r="H1693" i="4"/>
  <c r="I1692" i="4"/>
  <c r="H1692" i="4"/>
  <c r="I1691" i="4"/>
  <c r="H1691" i="4"/>
  <c r="I1690" i="4"/>
  <c r="H1690" i="4"/>
  <c r="I1689" i="4"/>
  <c r="H1689" i="4"/>
  <c r="I1688" i="4"/>
  <c r="H1688" i="4"/>
  <c r="I1687" i="4"/>
  <c r="H1687" i="4"/>
  <c r="I1686" i="4"/>
  <c r="H1686" i="4"/>
  <c r="I1685" i="4"/>
  <c r="H1685" i="4"/>
  <c r="I1684" i="4"/>
  <c r="H1684" i="4"/>
  <c r="I1683" i="4"/>
  <c r="H1683" i="4"/>
  <c r="I1682" i="4"/>
  <c r="H1682" i="4"/>
  <c r="I1681" i="4"/>
  <c r="H1681" i="4"/>
  <c r="I1680" i="4"/>
  <c r="H1680" i="4"/>
  <c r="I1679" i="4"/>
  <c r="H1679" i="4"/>
  <c r="I1678" i="4"/>
  <c r="H1678" i="4"/>
  <c r="I1677" i="4"/>
  <c r="H1677" i="4"/>
  <c r="I1676" i="4"/>
  <c r="H1676" i="4"/>
  <c r="I1675" i="4"/>
  <c r="H1675" i="4"/>
  <c r="I1674" i="4"/>
  <c r="H1674" i="4"/>
  <c r="I1673" i="4"/>
  <c r="H1673" i="4"/>
  <c r="I1672" i="4"/>
  <c r="H1672" i="4"/>
  <c r="I1671" i="4"/>
  <c r="H1671" i="4"/>
  <c r="I1670" i="4"/>
  <c r="H1670" i="4"/>
  <c r="I1669" i="4"/>
  <c r="H1669" i="4"/>
  <c r="I1668" i="4"/>
  <c r="H1668" i="4"/>
  <c r="I1667" i="4"/>
  <c r="H1667" i="4"/>
  <c r="I1666" i="4"/>
  <c r="H1666" i="4"/>
  <c r="I1665" i="4"/>
  <c r="H1665" i="4"/>
  <c r="I1664" i="4"/>
  <c r="H1664" i="4"/>
  <c r="I1663" i="4"/>
  <c r="H1663" i="4"/>
  <c r="I1662" i="4"/>
  <c r="H1662" i="4"/>
  <c r="I1661" i="4"/>
  <c r="H1661" i="4"/>
  <c r="I1660" i="4"/>
  <c r="H1660" i="4"/>
  <c r="I1659" i="4"/>
  <c r="H1659" i="4"/>
  <c r="I1658" i="4"/>
  <c r="H1658" i="4"/>
  <c r="I1657" i="4"/>
  <c r="H1657" i="4"/>
  <c r="I1656" i="4"/>
  <c r="H1656" i="4"/>
  <c r="I1655" i="4"/>
  <c r="H1655" i="4"/>
  <c r="I1654" i="4"/>
  <c r="H1654" i="4"/>
  <c r="I1653" i="4"/>
  <c r="H1653" i="4"/>
  <c r="I1652" i="4"/>
  <c r="H1652" i="4"/>
  <c r="I1651" i="4"/>
  <c r="H1651" i="4"/>
  <c r="I1650" i="4"/>
  <c r="H1650" i="4"/>
  <c r="I1649" i="4"/>
  <c r="H1649" i="4"/>
  <c r="I1648" i="4"/>
  <c r="H1648" i="4"/>
  <c r="I1647" i="4"/>
  <c r="H1647" i="4"/>
  <c r="I1646" i="4"/>
  <c r="H1646" i="4"/>
  <c r="I1645" i="4"/>
  <c r="H1645" i="4"/>
  <c r="I1644" i="4"/>
  <c r="H1644" i="4"/>
  <c r="I1643" i="4"/>
  <c r="H1643" i="4"/>
  <c r="I1642" i="4"/>
  <c r="H1642" i="4"/>
  <c r="I1641" i="4"/>
  <c r="H1641" i="4"/>
  <c r="I1640" i="4"/>
  <c r="H1640" i="4"/>
  <c r="I1639" i="4"/>
  <c r="H1639" i="4"/>
  <c r="I1638" i="4"/>
  <c r="H1638" i="4"/>
  <c r="I1637" i="4"/>
  <c r="H1637" i="4"/>
  <c r="I1636" i="4"/>
  <c r="H1636" i="4"/>
  <c r="I1635" i="4"/>
  <c r="H1635" i="4"/>
  <c r="I1634" i="4"/>
  <c r="H1634" i="4"/>
  <c r="I1633" i="4"/>
  <c r="H1633" i="4"/>
  <c r="I1632" i="4"/>
  <c r="H1632" i="4"/>
  <c r="I1631" i="4"/>
  <c r="H1631" i="4"/>
  <c r="I1630" i="4"/>
  <c r="H1630" i="4"/>
  <c r="I1629" i="4"/>
  <c r="H1629" i="4"/>
  <c r="I1628" i="4"/>
  <c r="H1628" i="4"/>
  <c r="I1627" i="4"/>
  <c r="H1627" i="4"/>
  <c r="I1626" i="4"/>
  <c r="H1626" i="4"/>
  <c r="I1625" i="4"/>
  <c r="H1625" i="4"/>
  <c r="I1624" i="4"/>
  <c r="H1624" i="4"/>
  <c r="I1623" i="4"/>
  <c r="H1623" i="4"/>
  <c r="I1622" i="4"/>
  <c r="H1622" i="4"/>
  <c r="I1621" i="4"/>
  <c r="H1621" i="4"/>
  <c r="I1620" i="4"/>
  <c r="H1620" i="4"/>
  <c r="I1619" i="4"/>
  <c r="H1619" i="4"/>
  <c r="I1618" i="4"/>
  <c r="H1618" i="4"/>
  <c r="I1617" i="4"/>
  <c r="H1617" i="4"/>
  <c r="I1616" i="4"/>
  <c r="H1616" i="4"/>
  <c r="I1615" i="4"/>
  <c r="H1615" i="4"/>
  <c r="I1614" i="4"/>
  <c r="H1614" i="4"/>
  <c r="I1613" i="4"/>
  <c r="H1613" i="4"/>
  <c r="I1612" i="4"/>
  <c r="H1612" i="4"/>
  <c r="I1611" i="4"/>
  <c r="H1611" i="4"/>
  <c r="I1610" i="4"/>
  <c r="H1610" i="4"/>
  <c r="I1609" i="4"/>
  <c r="H1609" i="4"/>
  <c r="I1608" i="4"/>
  <c r="H1608" i="4"/>
  <c r="I1607" i="4"/>
  <c r="H1607" i="4"/>
  <c r="I1606" i="4"/>
  <c r="H1606" i="4"/>
  <c r="I1605" i="4"/>
  <c r="H1605" i="4"/>
  <c r="I1604" i="4"/>
  <c r="H1604" i="4"/>
  <c r="I1603" i="4"/>
  <c r="H1603" i="4"/>
  <c r="I1602" i="4"/>
  <c r="H1602" i="4"/>
  <c r="I1601" i="4"/>
  <c r="H1601" i="4"/>
  <c r="I1600" i="4"/>
  <c r="H1600" i="4"/>
  <c r="I1599" i="4"/>
  <c r="H1599" i="4"/>
  <c r="I1598" i="4"/>
  <c r="H1598" i="4"/>
  <c r="I1597" i="4"/>
  <c r="H1597" i="4"/>
  <c r="I1596" i="4"/>
  <c r="H1596" i="4"/>
  <c r="I1595" i="4"/>
  <c r="H1595" i="4"/>
  <c r="I1594" i="4"/>
  <c r="H1594" i="4"/>
  <c r="I1593" i="4"/>
  <c r="H1593" i="4"/>
  <c r="I1592" i="4"/>
  <c r="H1592" i="4"/>
  <c r="I1591" i="4"/>
  <c r="H1591" i="4"/>
  <c r="I1590" i="4"/>
  <c r="H1590" i="4"/>
  <c r="I1589" i="4"/>
  <c r="H1589" i="4"/>
  <c r="I1588" i="4"/>
  <c r="H1588" i="4"/>
  <c r="I1587" i="4"/>
  <c r="H1587" i="4"/>
  <c r="I1586" i="4"/>
  <c r="H1586" i="4"/>
  <c r="I1585" i="4"/>
  <c r="H1585" i="4"/>
  <c r="I1584" i="4"/>
  <c r="H1584" i="4"/>
  <c r="I1583" i="4"/>
  <c r="H1583" i="4"/>
  <c r="I1582" i="4"/>
  <c r="H1582" i="4"/>
  <c r="I1581" i="4"/>
  <c r="H1581" i="4"/>
  <c r="I1580" i="4"/>
  <c r="H1580" i="4"/>
  <c r="I1579" i="4"/>
  <c r="H1579" i="4"/>
  <c r="I1578" i="4"/>
  <c r="H1578" i="4"/>
  <c r="I1577" i="4"/>
  <c r="H1577" i="4"/>
  <c r="I1576" i="4"/>
  <c r="H1576" i="4"/>
  <c r="I1575" i="4"/>
  <c r="H1575" i="4"/>
  <c r="I1574" i="4"/>
  <c r="H1574" i="4"/>
  <c r="I1573" i="4"/>
  <c r="H1573" i="4"/>
  <c r="I1572" i="4"/>
  <c r="H1572" i="4"/>
  <c r="I1571" i="4"/>
  <c r="H1571" i="4"/>
  <c r="I1570" i="4"/>
  <c r="H1570" i="4"/>
  <c r="I1569" i="4"/>
  <c r="H1569" i="4"/>
  <c r="I1568" i="4"/>
  <c r="H1568" i="4"/>
  <c r="I1567" i="4"/>
  <c r="H1567" i="4"/>
  <c r="I1566" i="4"/>
  <c r="H1566" i="4"/>
  <c r="I1565" i="4"/>
  <c r="H1565" i="4"/>
  <c r="I1564" i="4"/>
  <c r="H1564" i="4"/>
  <c r="I1563" i="4"/>
  <c r="H1563" i="4"/>
  <c r="I1562" i="4"/>
  <c r="H1562" i="4"/>
  <c r="I1561" i="4"/>
  <c r="H1561" i="4"/>
  <c r="I1560" i="4"/>
  <c r="H1560" i="4"/>
  <c r="I1559" i="4"/>
  <c r="H1559" i="4"/>
  <c r="I1558" i="4"/>
  <c r="H1558" i="4"/>
  <c r="I1557" i="4"/>
  <c r="H1557" i="4"/>
  <c r="I1556" i="4"/>
  <c r="H1556" i="4"/>
  <c r="I1555" i="4"/>
  <c r="H1555" i="4"/>
  <c r="I1554" i="4"/>
  <c r="H1554" i="4"/>
  <c r="I1553" i="4"/>
  <c r="H1553" i="4"/>
  <c r="I1552" i="4"/>
  <c r="H1552" i="4"/>
  <c r="I1551" i="4"/>
  <c r="H1551" i="4"/>
  <c r="I1550" i="4"/>
  <c r="H1550" i="4"/>
  <c r="I1549" i="4"/>
  <c r="H1549" i="4"/>
  <c r="I1548" i="4"/>
  <c r="H1548" i="4"/>
  <c r="I1547" i="4"/>
  <c r="H1547" i="4"/>
  <c r="I1546" i="4"/>
  <c r="H1546" i="4"/>
  <c r="I1545" i="4"/>
  <c r="H1545" i="4"/>
  <c r="I1544" i="4"/>
  <c r="H1544" i="4"/>
  <c r="I1543" i="4"/>
  <c r="H1543" i="4"/>
  <c r="I1542" i="4"/>
  <c r="H1542" i="4"/>
  <c r="I1541" i="4"/>
  <c r="H1541" i="4"/>
  <c r="I1540" i="4"/>
  <c r="H1540" i="4"/>
  <c r="I1539" i="4"/>
  <c r="H1539" i="4"/>
  <c r="I1538" i="4"/>
  <c r="H1538" i="4"/>
  <c r="I1537" i="4"/>
  <c r="H1537" i="4"/>
  <c r="I1536" i="4"/>
  <c r="H1536" i="4"/>
  <c r="I1535" i="4"/>
  <c r="H1535" i="4"/>
  <c r="I1534" i="4"/>
  <c r="H1534" i="4"/>
  <c r="I1533" i="4"/>
  <c r="H1533" i="4"/>
  <c r="I1532" i="4"/>
  <c r="H1532" i="4"/>
  <c r="I1531" i="4"/>
  <c r="H1531" i="4"/>
  <c r="I1530" i="4"/>
  <c r="H1530" i="4"/>
  <c r="I1529" i="4"/>
  <c r="H1529" i="4"/>
  <c r="I1528" i="4"/>
  <c r="H1528" i="4"/>
  <c r="I1527" i="4"/>
  <c r="H1527" i="4"/>
  <c r="I1526" i="4"/>
  <c r="H1526" i="4"/>
  <c r="I1525" i="4"/>
  <c r="H1525" i="4"/>
  <c r="I1524" i="4"/>
  <c r="H1524" i="4"/>
  <c r="I1523" i="4"/>
  <c r="H1523" i="4"/>
  <c r="I1522" i="4"/>
  <c r="H1522" i="4"/>
  <c r="I1521" i="4"/>
  <c r="H1521" i="4"/>
  <c r="I1520" i="4"/>
  <c r="H1520" i="4"/>
  <c r="I1519" i="4"/>
  <c r="H1519" i="4"/>
  <c r="I1518" i="4"/>
  <c r="H1518" i="4"/>
  <c r="I1517" i="4"/>
  <c r="H1517" i="4"/>
  <c r="I1516" i="4"/>
  <c r="H1516" i="4"/>
  <c r="I1515" i="4"/>
  <c r="H1515" i="4"/>
  <c r="I1514" i="4"/>
  <c r="H1514" i="4"/>
  <c r="I1513" i="4"/>
  <c r="H1513" i="4"/>
  <c r="I1512" i="4"/>
  <c r="H1512" i="4"/>
  <c r="I1511" i="4"/>
  <c r="H1511" i="4"/>
  <c r="I1510" i="4"/>
  <c r="H1510" i="4"/>
  <c r="I1509" i="4"/>
  <c r="H1509" i="4"/>
  <c r="I1508" i="4"/>
  <c r="H1508" i="4"/>
  <c r="I1507" i="4"/>
  <c r="H1507" i="4"/>
  <c r="I1506" i="4"/>
  <c r="H1506" i="4"/>
  <c r="I1505" i="4"/>
  <c r="H1505" i="4"/>
  <c r="I1504" i="4"/>
  <c r="H1504" i="4"/>
  <c r="I1503" i="4"/>
  <c r="H1503" i="4"/>
  <c r="I1502" i="4"/>
  <c r="H1502" i="4"/>
  <c r="I1501" i="4"/>
  <c r="H1501" i="4"/>
  <c r="I1500" i="4"/>
  <c r="H1500" i="4"/>
  <c r="I1499" i="4"/>
  <c r="H1499" i="4"/>
  <c r="I1498" i="4"/>
  <c r="H1498" i="4"/>
  <c r="I1497" i="4"/>
  <c r="H1497" i="4"/>
  <c r="I1496" i="4"/>
  <c r="H1496" i="4"/>
  <c r="I1495" i="4"/>
  <c r="H1495" i="4"/>
  <c r="I1494" i="4"/>
  <c r="H1494" i="4"/>
  <c r="I1493" i="4"/>
  <c r="H1493" i="4"/>
  <c r="I1492" i="4"/>
  <c r="H1492" i="4"/>
  <c r="I1491" i="4"/>
  <c r="H1491" i="4"/>
  <c r="I1490" i="4"/>
  <c r="H1490" i="4"/>
  <c r="I1489" i="4"/>
  <c r="H1489" i="4"/>
  <c r="I1488" i="4"/>
  <c r="H1488" i="4"/>
  <c r="I1487" i="4"/>
  <c r="H1487" i="4"/>
  <c r="I1486" i="4"/>
  <c r="H1486" i="4"/>
  <c r="I1485" i="4"/>
  <c r="H1485" i="4"/>
  <c r="I1484" i="4"/>
  <c r="H1484" i="4"/>
  <c r="I1483" i="4"/>
  <c r="H1483" i="4"/>
  <c r="I1482" i="4"/>
  <c r="H1482" i="4"/>
  <c r="I1481" i="4"/>
  <c r="H1481" i="4"/>
  <c r="I1480" i="4"/>
  <c r="H1480" i="4"/>
  <c r="I1479" i="4"/>
  <c r="H1479" i="4"/>
  <c r="I1478" i="4"/>
  <c r="H1478" i="4"/>
  <c r="I1477" i="4"/>
  <c r="H1477" i="4"/>
  <c r="I1476" i="4"/>
  <c r="H1476" i="4"/>
  <c r="I1475" i="4"/>
  <c r="H1475" i="4"/>
  <c r="I1474" i="4"/>
  <c r="H1474" i="4"/>
  <c r="I1473" i="4"/>
  <c r="H1473" i="4"/>
  <c r="I1472" i="4"/>
  <c r="H1472" i="4"/>
  <c r="I1471" i="4"/>
  <c r="H1471" i="4"/>
  <c r="I1470" i="4"/>
  <c r="H1470" i="4"/>
  <c r="I1469" i="4"/>
  <c r="H1469" i="4"/>
  <c r="I1468" i="4"/>
  <c r="H1468" i="4"/>
  <c r="I1467" i="4"/>
  <c r="H1467" i="4"/>
  <c r="I1466" i="4"/>
  <c r="H1466" i="4"/>
  <c r="I1465" i="4"/>
  <c r="H1465" i="4"/>
  <c r="I1464" i="4"/>
  <c r="H1464" i="4"/>
  <c r="I1463" i="4"/>
  <c r="H1463" i="4"/>
  <c r="I1462" i="4"/>
  <c r="H1462" i="4"/>
  <c r="I1461" i="4"/>
  <c r="H1461" i="4"/>
  <c r="I1460" i="4"/>
  <c r="H1460" i="4"/>
  <c r="I1459" i="4"/>
  <c r="H1459" i="4"/>
  <c r="I1458" i="4"/>
  <c r="H1458" i="4"/>
  <c r="I1457" i="4"/>
  <c r="H1457" i="4"/>
  <c r="I1456" i="4"/>
  <c r="H1456" i="4"/>
  <c r="I1455" i="4"/>
  <c r="H1455" i="4"/>
  <c r="I1454" i="4"/>
  <c r="H1454" i="4"/>
  <c r="I1453" i="4"/>
  <c r="H1453" i="4"/>
  <c r="I1452" i="4"/>
  <c r="H1452" i="4"/>
  <c r="I1451" i="4"/>
  <c r="H1451" i="4"/>
  <c r="I1450" i="4"/>
  <c r="H1450" i="4"/>
  <c r="I1449" i="4"/>
  <c r="H1449" i="4"/>
  <c r="I1448" i="4"/>
  <c r="H1448" i="4"/>
  <c r="I1447" i="4"/>
  <c r="H1447" i="4"/>
  <c r="I1446" i="4"/>
  <c r="H1446" i="4"/>
  <c r="I1445" i="4"/>
  <c r="H1445" i="4"/>
  <c r="I1444" i="4"/>
  <c r="H1444" i="4"/>
  <c r="I1443" i="4"/>
  <c r="H1443" i="4"/>
  <c r="I1442" i="4"/>
  <c r="H1442" i="4"/>
  <c r="I1441" i="4"/>
  <c r="H1441" i="4"/>
  <c r="I1440" i="4"/>
  <c r="H1440" i="4"/>
  <c r="I1439" i="4"/>
  <c r="H1439" i="4"/>
  <c r="I1438" i="4"/>
  <c r="H1438" i="4"/>
  <c r="I1437" i="4"/>
  <c r="H1437" i="4"/>
  <c r="I1436" i="4"/>
  <c r="H1436" i="4"/>
  <c r="I1435" i="4"/>
  <c r="H1435" i="4"/>
  <c r="I1434" i="4"/>
  <c r="H1434" i="4"/>
  <c r="I1433" i="4"/>
  <c r="H1433" i="4"/>
  <c r="I1432" i="4"/>
  <c r="H1432" i="4"/>
  <c r="I1431" i="4"/>
  <c r="H1431" i="4"/>
  <c r="I1430" i="4"/>
  <c r="H1430" i="4"/>
  <c r="I1429" i="4"/>
  <c r="H1429" i="4"/>
  <c r="I1428" i="4"/>
  <c r="H1428" i="4"/>
  <c r="I1427" i="4"/>
  <c r="H1427" i="4"/>
  <c r="I1426" i="4"/>
  <c r="H1426" i="4"/>
  <c r="I1425" i="4"/>
  <c r="H1425" i="4"/>
  <c r="I1424" i="4"/>
  <c r="H1424" i="4"/>
  <c r="I1423" i="4"/>
  <c r="H1423" i="4"/>
  <c r="I1422" i="4"/>
  <c r="H1422" i="4"/>
  <c r="I1421" i="4"/>
  <c r="H1421" i="4"/>
  <c r="I1420" i="4"/>
  <c r="H1420" i="4"/>
  <c r="I1419" i="4"/>
  <c r="H1419" i="4"/>
  <c r="I1418" i="4"/>
  <c r="H1418" i="4"/>
  <c r="I1417" i="4"/>
  <c r="H1417" i="4"/>
  <c r="I1416" i="4"/>
  <c r="H1416" i="4"/>
  <c r="I1415" i="4"/>
  <c r="H1415" i="4"/>
  <c r="I1414" i="4"/>
  <c r="H1414" i="4"/>
  <c r="I1413" i="4"/>
  <c r="H1413" i="4"/>
  <c r="I1412" i="4"/>
  <c r="H1412" i="4"/>
  <c r="I1411" i="4"/>
  <c r="H1411" i="4"/>
  <c r="I1410" i="4"/>
  <c r="H1410" i="4"/>
  <c r="I1409" i="4"/>
  <c r="H1409" i="4"/>
  <c r="I1408" i="4"/>
  <c r="H1408" i="4"/>
  <c r="I1407" i="4"/>
  <c r="H1407" i="4"/>
  <c r="I1406" i="4"/>
  <c r="H1406" i="4"/>
  <c r="I1405" i="4"/>
  <c r="H1405" i="4"/>
  <c r="I1404" i="4"/>
  <c r="H1404" i="4"/>
  <c r="I1403" i="4"/>
  <c r="H1403" i="4"/>
  <c r="I1402" i="4"/>
  <c r="H1402" i="4"/>
  <c r="I1401" i="4"/>
  <c r="H1401" i="4"/>
  <c r="I1400" i="4"/>
  <c r="H1400" i="4"/>
  <c r="I1399" i="4"/>
  <c r="H1399" i="4"/>
  <c r="I1398" i="4"/>
  <c r="H1398" i="4"/>
  <c r="I1397" i="4"/>
  <c r="H1397" i="4"/>
  <c r="I1396" i="4"/>
  <c r="H1396" i="4"/>
  <c r="I1395" i="4"/>
  <c r="H1395" i="4"/>
  <c r="I1394" i="4"/>
  <c r="H1394" i="4"/>
  <c r="I1393" i="4"/>
  <c r="H1393" i="4"/>
  <c r="I1392" i="4"/>
  <c r="H1392" i="4"/>
  <c r="I1391" i="4"/>
  <c r="H1391" i="4"/>
  <c r="I1390" i="4"/>
  <c r="H1390" i="4"/>
  <c r="I1389" i="4"/>
  <c r="H1389" i="4"/>
  <c r="I1388" i="4"/>
  <c r="H1388" i="4"/>
  <c r="I1387" i="4"/>
  <c r="H1387" i="4"/>
  <c r="I1386" i="4"/>
  <c r="H1386" i="4"/>
  <c r="I1385" i="4"/>
  <c r="H1385" i="4"/>
  <c r="I1384" i="4"/>
  <c r="H1384" i="4"/>
  <c r="I1383" i="4"/>
  <c r="H1383" i="4"/>
  <c r="I1382" i="4"/>
  <c r="H1382" i="4"/>
  <c r="I1381" i="4"/>
  <c r="H1381" i="4"/>
  <c r="I1380" i="4"/>
  <c r="H1380" i="4"/>
  <c r="I1379" i="4"/>
  <c r="H1379" i="4"/>
  <c r="I1378" i="4"/>
  <c r="H1378" i="4"/>
  <c r="I1377" i="4"/>
  <c r="H1377" i="4"/>
  <c r="I1376" i="4"/>
  <c r="H1376" i="4"/>
  <c r="I1375" i="4"/>
  <c r="H1375" i="4"/>
  <c r="I1374" i="4"/>
  <c r="H1374" i="4"/>
  <c r="I1373" i="4"/>
  <c r="H1373" i="4"/>
  <c r="I1372" i="4"/>
  <c r="H1372" i="4"/>
  <c r="I1371" i="4"/>
  <c r="H1371" i="4"/>
  <c r="I1370" i="4"/>
  <c r="H1370" i="4"/>
  <c r="I1369" i="4"/>
  <c r="H1369" i="4"/>
  <c r="I1368" i="4"/>
  <c r="H1368" i="4"/>
  <c r="I1367" i="4"/>
  <c r="H1367" i="4"/>
  <c r="I1366" i="4"/>
  <c r="H1366" i="4"/>
  <c r="I1365" i="4"/>
  <c r="H1365" i="4"/>
  <c r="I1364" i="4"/>
  <c r="H1364" i="4"/>
  <c r="I1363" i="4"/>
  <c r="H1363" i="4"/>
  <c r="I1362" i="4"/>
  <c r="H1362" i="4"/>
  <c r="I1361" i="4"/>
  <c r="H1361" i="4"/>
  <c r="I1360" i="4"/>
  <c r="H1360" i="4"/>
  <c r="I1359" i="4"/>
  <c r="H1359" i="4"/>
  <c r="I1358" i="4"/>
  <c r="H1358" i="4"/>
  <c r="I1357" i="4"/>
  <c r="H1357" i="4"/>
  <c r="I1356" i="4"/>
  <c r="H1356" i="4"/>
  <c r="I1355" i="4"/>
  <c r="H1355" i="4"/>
  <c r="I1354" i="4"/>
  <c r="H1354" i="4"/>
  <c r="I1353" i="4"/>
  <c r="H1353" i="4"/>
  <c r="I1352" i="4"/>
  <c r="H1352" i="4"/>
  <c r="I1351" i="4"/>
  <c r="H1351" i="4"/>
  <c r="I1350" i="4"/>
  <c r="H1350" i="4"/>
  <c r="I1349" i="4"/>
  <c r="H1349" i="4"/>
  <c r="I1348" i="4"/>
  <c r="H1348" i="4"/>
  <c r="I1347" i="4"/>
  <c r="H1347" i="4"/>
  <c r="I1346" i="4"/>
  <c r="H1346" i="4"/>
  <c r="I1345" i="4"/>
  <c r="H1345" i="4"/>
  <c r="I1344" i="4"/>
  <c r="H1344" i="4"/>
  <c r="I1343" i="4"/>
  <c r="H1343" i="4"/>
  <c r="I1342" i="4"/>
  <c r="H1342" i="4"/>
  <c r="I1341" i="4"/>
  <c r="H1341" i="4"/>
  <c r="I1340" i="4"/>
  <c r="H1340" i="4"/>
  <c r="I1339" i="4"/>
  <c r="H1339" i="4"/>
  <c r="I1338" i="4"/>
  <c r="H1338" i="4"/>
  <c r="I1337" i="4"/>
  <c r="H1337" i="4"/>
  <c r="I1336" i="4"/>
  <c r="H1336" i="4"/>
  <c r="I1335" i="4"/>
  <c r="H1335" i="4"/>
  <c r="I1334" i="4"/>
  <c r="H1334" i="4"/>
  <c r="I1333" i="4"/>
  <c r="H1333" i="4"/>
  <c r="I1332" i="4"/>
  <c r="H1332" i="4"/>
  <c r="I1331" i="4"/>
  <c r="H1331" i="4"/>
  <c r="I1330" i="4"/>
  <c r="H1330" i="4"/>
  <c r="I1329" i="4"/>
  <c r="H1329" i="4"/>
  <c r="I1328" i="4"/>
  <c r="H1328" i="4"/>
  <c r="I1327" i="4"/>
  <c r="H1327" i="4"/>
  <c r="I1326" i="4"/>
  <c r="H1326" i="4"/>
  <c r="I1325" i="4"/>
  <c r="H1325" i="4"/>
  <c r="I1324" i="4"/>
  <c r="H1324" i="4"/>
  <c r="I1323" i="4"/>
  <c r="H1323" i="4"/>
  <c r="I1322" i="4"/>
  <c r="H1322" i="4"/>
  <c r="I1321" i="4"/>
  <c r="H1321" i="4"/>
  <c r="I1320" i="4"/>
  <c r="H1320" i="4"/>
  <c r="I1319" i="4"/>
  <c r="H1319" i="4"/>
  <c r="I1318" i="4"/>
  <c r="H1318" i="4"/>
  <c r="I1317" i="4"/>
  <c r="H1317" i="4"/>
  <c r="I1316" i="4"/>
  <c r="H1316" i="4"/>
  <c r="I1315" i="4"/>
  <c r="H1315" i="4"/>
  <c r="I1314" i="4"/>
  <c r="H1314" i="4"/>
  <c r="I1313" i="4"/>
  <c r="H1313" i="4"/>
  <c r="I1312" i="4"/>
  <c r="H1312" i="4"/>
  <c r="I1311" i="4"/>
  <c r="H1311" i="4"/>
  <c r="I1310" i="4"/>
  <c r="H1310" i="4"/>
  <c r="I1309" i="4"/>
  <c r="H1309" i="4"/>
  <c r="I1308" i="4"/>
  <c r="H1308" i="4"/>
  <c r="I1307" i="4"/>
  <c r="H1307" i="4"/>
  <c r="I1306" i="4"/>
  <c r="H1306" i="4"/>
  <c r="I1305" i="4"/>
  <c r="H1305" i="4"/>
  <c r="I1304" i="4"/>
  <c r="H1304" i="4"/>
  <c r="I1303" i="4"/>
  <c r="H1303" i="4"/>
  <c r="I1302" i="4"/>
  <c r="H1302" i="4"/>
  <c r="I1301" i="4"/>
  <c r="H1301" i="4"/>
  <c r="I1300" i="4"/>
  <c r="H1300" i="4"/>
  <c r="I1299" i="4"/>
  <c r="H1299" i="4"/>
  <c r="I1298" i="4"/>
  <c r="H1298" i="4"/>
  <c r="I1297" i="4"/>
  <c r="H1297" i="4"/>
  <c r="I1296" i="4"/>
  <c r="H1296" i="4"/>
  <c r="I1295" i="4"/>
  <c r="H1295" i="4"/>
  <c r="I1294" i="4"/>
  <c r="H1294" i="4"/>
  <c r="I1293" i="4"/>
  <c r="H1293" i="4"/>
  <c r="I1292" i="4"/>
  <c r="H1292" i="4"/>
  <c r="I1291" i="4"/>
  <c r="H1291" i="4"/>
  <c r="I1290" i="4"/>
  <c r="H1290" i="4"/>
  <c r="I1289" i="4"/>
  <c r="H1289" i="4"/>
  <c r="I1288" i="4"/>
  <c r="H1288" i="4"/>
  <c r="I1287" i="4"/>
  <c r="H1287" i="4"/>
  <c r="I1286" i="4"/>
  <c r="H1286" i="4"/>
  <c r="I1285" i="4"/>
  <c r="H1285" i="4"/>
  <c r="I1284" i="4"/>
  <c r="H1284" i="4"/>
  <c r="I1283" i="4"/>
  <c r="H1283" i="4"/>
  <c r="I1282" i="4"/>
  <c r="H1282" i="4"/>
  <c r="I1281" i="4"/>
  <c r="H1281" i="4"/>
  <c r="I1280" i="4"/>
  <c r="H1280" i="4"/>
  <c r="I1279" i="4"/>
  <c r="H1279" i="4"/>
  <c r="I1278" i="4"/>
  <c r="H1278" i="4"/>
  <c r="I1277" i="4"/>
  <c r="H1277" i="4"/>
  <c r="I1276" i="4"/>
  <c r="H1276" i="4"/>
  <c r="I1275" i="4"/>
  <c r="H1275" i="4"/>
  <c r="I1274" i="4"/>
  <c r="H1274" i="4"/>
  <c r="I1273" i="4"/>
  <c r="H1273" i="4"/>
  <c r="I1272" i="4"/>
  <c r="H1272" i="4"/>
  <c r="I1271" i="4"/>
  <c r="H1271" i="4"/>
  <c r="I1270" i="4"/>
  <c r="H1270" i="4"/>
  <c r="I1269" i="4"/>
  <c r="H1269" i="4"/>
  <c r="I1268" i="4"/>
  <c r="H1268" i="4"/>
  <c r="I1267" i="4"/>
  <c r="H1267" i="4"/>
  <c r="I1266" i="4"/>
  <c r="H1266" i="4"/>
  <c r="I1265" i="4"/>
  <c r="H1265" i="4"/>
  <c r="I1264" i="4"/>
  <c r="H1264" i="4"/>
  <c r="I1263" i="4"/>
  <c r="H1263" i="4"/>
  <c r="I1262" i="4"/>
  <c r="H1262" i="4"/>
  <c r="I1261" i="4"/>
  <c r="H1261" i="4"/>
  <c r="I1260" i="4"/>
  <c r="H1260" i="4"/>
  <c r="I1259" i="4"/>
  <c r="H1259" i="4"/>
  <c r="I1258" i="4"/>
  <c r="H1258" i="4"/>
  <c r="I1257" i="4"/>
  <c r="H1257" i="4"/>
  <c r="I1256" i="4"/>
  <c r="H1256" i="4"/>
  <c r="I1255" i="4"/>
  <c r="H1255" i="4"/>
  <c r="I1254" i="4"/>
  <c r="H1254" i="4"/>
  <c r="I1253" i="4"/>
  <c r="H1253" i="4"/>
  <c r="I1252" i="4"/>
  <c r="H1252" i="4"/>
  <c r="I1251" i="4"/>
  <c r="H1251" i="4"/>
  <c r="I1250" i="4"/>
  <c r="H1250" i="4"/>
  <c r="I1249" i="4"/>
  <c r="H1249" i="4"/>
  <c r="I1248" i="4"/>
  <c r="H1248" i="4"/>
  <c r="I1247" i="4"/>
  <c r="H1247" i="4"/>
  <c r="I1246" i="4"/>
  <c r="H1246" i="4"/>
  <c r="I1245" i="4"/>
  <c r="H1245" i="4"/>
  <c r="I1244" i="4"/>
  <c r="H1244" i="4"/>
  <c r="I1243" i="4"/>
  <c r="H1243" i="4"/>
  <c r="I1242" i="4"/>
  <c r="H1242" i="4"/>
  <c r="I1241" i="4"/>
  <c r="H1241" i="4"/>
  <c r="I1240" i="4"/>
  <c r="H1240" i="4"/>
  <c r="I1239" i="4"/>
  <c r="H1239" i="4"/>
  <c r="I1238" i="4"/>
  <c r="H1238" i="4"/>
  <c r="I1237" i="4"/>
  <c r="H1237" i="4"/>
  <c r="I1236" i="4"/>
  <c r="H1236" i="4"/>
  <c r="I1235" i="4"/>
  <c r="H1235" i="4"/>
  <c r="I1234" i="4"/>
  <c r="H1234" i="4"/>
  <c r="I1233" i="4"/>
  <c r="H1233" i="4"/>
  <c r="I1232" i="4"/>
  <c r="H1232" i="4"/>
  <c r="I1231" i="4"/>
  <c r="H1231" i="4"/>
  <c r="I1230" i="4"/>
  <c r="H1230" i="4"/>
  <c r="I1229" i="4"/>
  <c r="H1229" i="4"/>
  <c r="I1228" i="4"/>
  <c r="H1228" i="4"/>
  <c r="I1227" i="4"/>
  <c r="H1227" i="4"/>
  <c r="I1226" i="4"/>
  <c r="H1226" i="4"/>
  <c r="I1225" i="4"/>
  <c r="H1225" i="4"/>
  <c r="I1224" i="4"/>
  <c r="H1224" i="4"/>
  <c r="I1223" i="4"/>
  <c r="H1223" i="4"/>
  <c r="I1222" i="4"/>
  <c r="H1222" i="4"/>
  <c r="I1221" i="4"/>
  <c r="H1221" i="4"/>
  <c r="I1220" i="4"/>
  <c r="H1220" i="4"/>
  <c r="I1219" i="4"/>
  <c r="H1219" i="4"/>
  <c r="I1218" i="4"/>
  <c r="H1218" i="4"/>
  <c r="I1217" i="4"/>
  <c r="H1217" i="4"/>
  <c r="I1216" i="4"/>
  <c r="H1216" i="4"/>
  <c r="I1215" i="4"/>
  <c r="H1215" i="4"/>
  <c r="I1214" i="4"/>
  <c r="H1214" i="4"/>
  <c r="I1213" i="4"/>
  <c r="H1213" i="4"/>
  <c r="I1212" i="4"/>
  <c r="H1212" i="4"/>
  <c r="I1211" i="4"/>
  <c r="H1211" i="4"/>
  <c r="I1210" i="4"/>
  <c r="H1210" i="4"/>
  <c r="I1209" i="4"/>
  <c r="H1209" i="4"/>
  <c r="I1208" i="4"/>
  <c r="H1208" i="4"/>
  <c r="I1207" i="4"/>
  <c r="H1207" i="4"/>
  <c r="I1206" i="4"/>
  <c r="H1206" i="4"/>
  <c r="I1205" i="4"/>
  <c r="H1205" i="4"/>
  <c r="I1204" i="4"/>
  <c r="H1204" i="4"/>
  <c r="I1203" i="4"/>
  <c r="H1203" i="4"/>
  <c r="I1202" i="4"/>
  <c r="H1202" i="4"/>
  <c r="I1201" i="4"/>
  <c r="H1201" i="4"/>
  <c r="I1200" i="4"/>
  <c r="H1200" i="4"/>
  <c r="I1199" i="4"/>
  <c r="H1199" i="4"/>
  <c r="I1198" i="4"/>
  <c r="H1198" i="4"/>
  <c r="I1197" i="4"/>
  <c r="H1197" i="4"/>
  <c r="I1196" i="4"/>
  <c r="H1196" i="4"/>
  <c r="I1195" i="4"/>
  <c r="H1195" i="4"/>
  <c r="I1194" i="4"/>
  <c r="H1194" i="4"/>
  <c r="I1193" i="4"/>
  <c r="H1193" i="4"/>
  <c r="I1192" i="4"/>
  <c r="H1192" i="4"/>
  <c r="I1191" i="4"/>
  <c r="H1191" i="4"/>
  <c r="I1190" i="4"/>
  <c r="H1190" i="4"/>
  <c r="I1189" i="4"/>
  <c r="H1189" i="4"/>
  <c r="I1188" i="4"/>
  <c r="H1188" i="4"/>
  <c r="I1187" i="4"/>
  <c r="H1187" i="4"/>
  <c r="I1186" i="4"/>
  <c r="H1186" i="4"/>
  <c r="I1185" i="4"/>
  <c r="H1185" i="4"/>
  <c r="I1184" i="4"/>
  <c r="H1184" i="4"/>
  <c r="I1183" i="4"/>
  <c r="H1183" i="4"/>
  <c r="I1182" i="4"/>
  <c r="H1182" i="4"/>
  <c r="I1181" i="4"/>
  <c r="H1181" i="4"/>
  <c r="I1180" i="4"/>
  <c r="H1180" i="4"/>
  <c r="I1179" i="4"/>
  <c r="H1179" i="4"/>
  <c r="I1178" i="4"/>
  <c r="H1178" i="4"/>
  <c r="I1177" i="4"/>
  <c r="H1177" i="4"/>
  <c r="I1176" i="4"/>
  <c r="H1176" i="4"/>
  <c r="I1175" i="4"/>
  <c r="H1175" i="4"/>
  <c r="I1174" i="4"/>
  <c r="H1174" i="4"/>
  <c r="I1173" i="4"/>
  <c r="H1173" i="4"/>
  <c r="I1172" i="4"/>
  <c r="H1172" i="4"/>
  <c r="I1171" i="4"/>
  <c r="H1171" i="4"/>
  <c r="I1170" i="4"/>
  <c r="H1170" i="4"/>
  <c r="I1169" i="4"/>
  <c r="H1169" i="4"/>
  <c r="I1168" i="4"/>
  <c r="H1168" i="4"/>
  <c r="I1167" i="4"/>
  <c r="H1167" i="4"/>
  <c r="I1166" i="4"/>
  <c r="H1166" i="4"/>
  <c r="I1165" i="4"/>
  <c r="H1165" i="4"/>
  <c r="I1164" i="4"/>
  <c r="H1164" i="4"/>
  <c r="I1163" i="4"/>
  <c r="H1163" i="4"/>
  <c r="I1162" i="4"/>
  <c r="H1162" i="4"/>
  <c r="I1161" i="4"/>
  <c r="H1161" i="4"/>
  <c r="I1160" i="4"/>
  <c r="H1160" i="4"/>
  <c r="I1159" i="4"/>
  <c r="H1159" i="4"/>
  <c r="I1158" i="4"/>
  <c r="H1158" i="4"/>
  <c r="I1157" i="4"/>
  <c r="H1157" i="4"/>
  <c r="I1156" i="4"/>
  <c r="H1156" i="4"/>
  <c r="I1155" i="4"/>
  <c r="H1155" i="4"/>
  <c r="I1154" i="4"/>
  <c r="H1154" i="4"/>
  <c r="I1153" i="4"/>
  <c r="H1153" i="4"/>
  <c r="I1152" i="4"/>
  <c r="H1152" i="4"/>
  <c r="I1151" i="4"/>
  <c r="H1151" i="4"/>
  <c r="I1150" i="4"/>
  <c r="H1150" i="4"/>
  <c r="I1149" i="4"/>
  <c r="H1149" i="4"/>
  <c r="I1148" i="4"/>
  <c r="H1148" i="4"/>
  <c r="I1147" i="4"/>
  <c r="H1147" i="4"/>
  <c r="I1146" i="4"/>
  <c r="H1146" i="4"/>
  <c r="I1145" i="4"/>
  <c r="H1145" i="4"/>
  <c r="I1144" i="4"/>
  <c r="H1144" i="4"/>
  <c r="I1143" i="4"/>
  <c r="H1143" i="4"/>
  <c r="I1142" i="4"/>
  <c r="H1142" i="4"/>
  <c r="I1141" i="4"/>
  <c r="H1141" i="4"/>
  <c r="I1140" i="4"/>
  <c r="H1140" i="4"/>
  <c r="I1139" i="4"/>
  <c r="H1139" i="4"/>
  <c r="I1138" i="4"/>
  <c r="H1138" i="4"/>
  <c r="I1137" i="4"/>
  <c r="H1137" i="4"/>
  <c r="I1136" i="4"/>
  <c r="H1136" i="4"/>
  <c r="I1135" i="4"/>
  <c r="H1135" i="4"/>
  <c r="I1134" i="4"/>
  <c r="H1134" i="4"/>
  <c r="I1133" i="4"/>
  <c r="H1133" i="4"/>
  <c r="I1132" i="4"/>
  <c r="H1132" i="4"/>
  <c r="I1131" i="4"/>
  <c r="H1131" i="4"/>
  <c r="I1130" i="4"/>
  <c r="H1130" i="4"/>
  <c r="I1129" i="4"/>
  <c r="H1129" i="4"/>
  <c r="I1128" i="4"/>
  <c r="H1128" i="4"/>
  <c r="I1127" i="4"/>
  <c r="H1127" i="4"/>
  <c r="I1126" i="4"/>
  <c r="H1126" i="4"/>
  <c r="I1125" i="4"/>
  <c r="H1125" i="4"/>
  <c r="I1124" i="4"/>
  <c r="H1124" i="4"/>
  <c r="I1123" i="4"/>
  <c r="H1123" i="4"/>
  <c r="I1122" i="4"/>
  <c r="H1122" i="4"/>
  <c r="I1121" i="4"/>
  <c r="H1121" i="4"/>
  <c r="I1120" i="4"/>
  <c r="H1120" i="4"/>
  <c r="I1119" i="4"/>
  <c r="H1119" i="4"/>
  <c r="I1118" i="4"/>
  <c r="H1118" i="4"/>
  <c r="I1117" i="4"/>
  <c r="H1117" i="4"/>
  <c r="I1116" i="4"/>
  <c r="H1116" i="4"/>
  <c r="I1115" i="4"/>
  <c r="H1115" i="4"/>
  <c r="I1114" i="4"/>
  <c r="H1114" i="4"/>
  <c r="I1113" i="4"/>
  <c r="H1113" i="4"/>
  <c r="I1112" i="4"/>
  <c r="H1112" i="4"/>
  <c r="I1111" i="4"/>
  <c r="H1111" i="4"/>
  <c r="I1110" i="4"/>
  <c r="H1110" i="4"/>
  <c r="I1109" i="4"/>
  <c r="H1109" i="4"/>
  <c r="I1108" i="4"/>
  <c r="H1108" i="4"/>
  <c r="I1107" i="4"/>
  <c r="H1107" i="4"/>
  <c r="I1106" i="4"/>
  <c r="H1106" i="4"/>
  <c r="I1105" i="4"/>
  <c r="H1105" i="4"/>
  <c r="I1104" i="4"/>
  <c r="H1104" i="4"/>
  <c r="I1103" i="4"/>
  <c r="H1103" i="4"/>
  <c r="I1102" i="4"/>
  <c r="H1102" i="4"/>
  <c r="I1101" i="4"/>
  <c r="H1101" i="4"/>
  <c r="I1100" i="4"/>
  <c r="H1100" i="4"/>
  <c r="I1099" i="4"/>
  <c r="H1099" i="4"/>
  <c r="I1098" i="4"/>
  <c r="H1098" i="4"/>
  <c r="I1097" i="4"/>
  <c r="H1097" i="4"/>
  <c r="I1096" i="4"/>
  <c r="H1096" i="4"/>
  <c r="I1095" i="4"/>
  <c r="H1095" i="4"/>
  <c r="I1094" i="4"/>
  <c r="H1094" i="4"/>
  <c r="I1093" i="4"/>
  <c r="H1093" i="4"/>
  <c r="I1092" i="4"/>
  <c r="H1092" i="4"/>
  <c r="I1091" i="4"/>
  <c r="H1091" i="4"/>
  <c r="I1090" i="4"/>
  <c r="H1090" i="4"/>
  <c r="I1089" i="4"/>
  <c r="H1089" i="4"/>
  <c r="I1088" i="4"/>
  <c r="H1088" i="4"/>
  <c r="I1087" i="4"/>
  <c r="H1087" i="4"/>
  <c r="I1086" i="4"/>
  <c r="H1086" i="4"/>
  <c r="I1085" i="4"/>
  <c r="H1085" i="4"/>
  <c r="I1084" i="4"/>
  <c r="H1084" i="4"/>
  <c r="I1083" i="4"/>
  <c r="H1083" i="4"/>
  <c r="I1082" i="4"/>
  <c r="H1082" i="4"/>
  <c r="I1081" i="4"/>
  <c r="H1081" i="4"/>
  <c r="I1080" i="4"/>
  <c r="H1080" i="4"/>
  <c r="I1079" i="4"/>
  <c r="H1079" i="4"/>
  <c r="I1078" i="4"/>
  <c r="H1078" i="4"/>
  <c r="I1077" i="4"/>
  <c r="H1077" i="4"/>
  <c r="I1076" i="4"/>
  <c r="H1076" i="4"/>
  <c r="I1075" i="4"/>
  <c r="H1075" i="4"/>
  <c r="I1074" i="4"/>
  <c r="H1074" i="4"/>
  <c r="I1073" i="4"/>
  <c r="H1073" i="4"/>
  <c r="I1072" i="4"/>
  <c r="H1072" i="4"/>
  <c r="I1071" i="4"/>
  <c r="H1071" i="4"/>
  <c r="I1070" i="4"/>
  <c r="H1070" i="4"/>
  <c r="I1069" i="4"/>
  <c r="H1069" i="4"/>
  <c r="I1068" i="4"/>
  <c r="H1068" i="4"/>
  <c r="I1067" i="4"/>
  <c r="H1067" i="4"/>
  <c r="I1066" i="4"/>
  <c r="H1066" i="4"/>
  <c r="I1065" i="4"/>
  <c r="H1065" i="4"/>
  <c r="I1064" i="4"/>
  <c r="H1064" i="4"/>
  <c r="I1063" i="4"/>
  <c r="H1063" i="4"/>
  <c r="I1062" i="4"/>
  <c r="H1062" i="4"/>
  <c r="I1061" i="4"/>
  <c r="H1061" i="4"/>
  <c r="I1060" i="4"/>
  <c r="H1060" i="4"/>
  <c r="I1059" i="4"/>
  <c r="H1059" i="4"/>
  <c r="I1058" i="4"/>
  <c r="H1058" i="4"/>
  <c r="I1057" i="4"/>
  <c r="H1057" i="4"/>
  <c r="I1056" i="4"/>
  <c r="H1056" i="4"/>
  <c r="I1055" i="4"/>
  <c r="H1055" i="4"/>
  <c r="I1054" i="4"/>
  <c r="H1054" i="4"/>
  <c r="I1053" i="4"/>
  <c r="H1053" i="4"/>
  <c r="I1052" i="4"/>
  <c r="H1052" i="4"/>
  <c r="I1051" i="4"/>
  <c r="H1051" i="4"/>
  <c r="I1050" i="4"/>
  <c r="H1050" i="4"/>
  <c r="I1049" i="4"/>
  <c r="H1049" i="4"/>
  <c r="I1048" i="4"/>
  <c r="H1048" i="4"/>
  <c r="I1047" i="4"/>
  <c r="H1047" i="4"/>
  <c r="I1046" i="4"/>
  <c r="H1046" i="4"/>
  <c r="I1045" i="4"/>
  <c r="H1045" i="4"/>
  <c r="I1044" i="4"/>
  <c r="H1044" i="4"/>
  <c r="I1043" i="4"/>
  <c r="H1043" i="4"/>
  <c r="I1042" i="4"/>
  <c r="H1042" i="4"/>
  <c r="I1041" i="4"/>
  <c r="H1041" i="4"/>
  <c r="I1040" i="4"/>
  <c r="H1040" i="4"/>
  <c r="I1039" i="4"/>
  <c r="H1039" i="4"/>
  <c r="I1038" i="4"/>
  <c r="H1038" i="4"/>
  <c r="I1037" i="4"/>
  <c r="H1037" i="4"/>
  <c r="I1036" i="4"/>
  <c r="H1036" i="4"/>
  <c r="I1035" i="4"/>
  <c r="H1035" i="4"/>
  <c r="I1034" i="4"/>
  <c r="H1034" i="4"/>
  <c r="I1033" i="4"/>
  <c r="H1033" i="4"/>
  <c r="I1032" i="4"/>
  <c r="H1032" i="4"/>
  <c r="I1031" i="4"/>
  <c r="H1031" i="4"/>
  <c r="I1030" i="4"/>
  <c r="H1030" i="4"/>
  <c r="I1029" i="4"/>
  <c r="H1029" i="4"/>
  <c r="I1028" i="4"/>
  <c r="H1028" i="4"/>
  <c r="I1027" i="4"/>
  <c r="H1027" i="4"/>
  <c r="I1026" i="4"/>
  <c r="H1026" i="4"/>
  <c r="I1025" i="4"/>
  <c r="H1025" i="4"/>
  <c r="I1024" i="4"/>
  <c r="H1024" i="4"/>
  <c r="I1023" i="4"/>
  <c r="H1023" i="4"/>
  <c r="I1022" i="4"/>
  <c r="H1022" i="4"/>
  <c r="I1021" i="4"/>
  <c r="H1021" i="4"/>
  <c r="I1020" i="4"/>
  <c r="H1020" i="4"/>
  <c r="I1019" i="4"/>
  <c r="H1019" i="4"/>
  <c r="I1018" i="4"/>
  <c r="H1018" i="4"/>
  <c r="I1017" i="4"/>
  <c r="H1017" i="4"/>
  <c r="I1016" i="4"/>
  <c r="H1016" i="4"/>
  <c r="I1015" i="4"/>
  <c r="H1015" i="4"/>
  <c r="I1014" i="4"/>
  <c r="H1014" i="4"/>
  <c r="I1013" i="4"/>
  <c r="H1013" i="4"/>
  <c r="I1012" i="4"/>
  <c r="H1012" i="4"/>
  <c r="I1011" i="4"/>
  <c r="H1011" i="4"/>
  <c r="I1010" i="4"/>
  <c r="H1010" i="4"/>
  <c r="I1009" i="4"/>
  <c r="H1009" i="4"/>
  <c r="I1008" i="4"/>
  <c r="H1008" i="4"/>
  <c r="I1007" i="4"/>
  <c r="H1007" i="4"/>
  <c r="I1006" i="4"/>
  <c r="H1006" i="4"/>
  <c r="I1005" i="4"/>
  <c r="H1005" i="4"/>
  <c r="I1004" i="4"/>
  <c r="H1004" i="4"/>
  <c r="I1003" i="4"/>
  <c r="H1003" i="4"/>
  <c r="I1002" i="4"/>
  <c r="H1002" i="4"/>
  <c r="I1001" i="4"/>
  <c r="H1001" i="4"/>
  <c r="I1000" i="4"/>
  <c r="H1000" i="4"/>
  <c r="I999" i="4"/>
  <c r="H999" i="4"/>
  <c r="I998" i="4"/>
  <c r="H998" i="4"/>
  <c r="I997" i="4"/>
  <c r="H997" i="4"/>
  <c r="I996" i="4"/>
  <c r="H996" i="4"/>
  <c r="I995" i="4"/>
  <c r="H995" i="4"/>
  <c r="I994" i="4"/>
  <c r="H994" i="4"/>
  <c r="I993" i="4"/>
  <c r="H993" i="4"/>
  <c r="I992" i="4"/>
  <c r="H992" i="4"/>
  <c r="I991" i="4"/>
  <c r="H991" i="4"/>
  <c r="I990" i="4"/>
  <c r="H990" i="4"/>
  <c r="I989" i="4"/>
  <c r="H989" i="4"/>
  <c r="I988" i="4"/>
  <c r="H988" i="4"/>
  <c r="I987" i="4"/>
  <c r="H987" i="4"/>
  <c r="I986" i="4"/>
  <c r="H986" i="4"/>
  <c r="I985" i="4"/>
  <c r="H985" i="4"/>
  <c r="I984" i="4"/>
  <c r="H984" i="4"/>
  <c r="I983" i="4"/>
  <c r="H983" i="4"/>
  <c r="I982" i="4"/>
  <c r="H982" i="4"/>
  <c r="I981" i="4"/>
  <c r="H981" i="4"/>
  <c r="I980" i="4"/>
  <c r="H980" i="4"/>
  <c r="I979" i="4"/>
  <c r="H979" i="4"/>
  <c r="I978" i="4"/>
  <c r="H978" i="4"/>
  <c r="I977" i="4"/>
  <c r="H977" i="4"/>
  <c r="I976" i="4"/>
  <c r="H976" i="4"/>
  <c r="I975" i="4"/>
  <c r="H975" i="4"/>
  <c r="I974" i="4"/>
  <c r="H974" i="4"/>
  <c r="I973" i="4"/>
  <c r="H973" i="4"/>
  <c r="I972" i="4"/>
  <c r="H972" i="4"/>
  <c r="I971" i="4"/>
  <c r="H971" i="4"/>
  <c r="I970" i="4"/>
  <c r="H970" i="4"/>
  <c r="I969" i="4"/>
  <c r="H969" i="4"/>
  <c r="I968" i="4"/>
  <c r="H968" i="4"/>
  <c r="I967" i="4"/>
  <c r="H967" i="4"/>
  <c r="I966" i="4"/>
  <c r="H966" i="4"/>
  <c r="I965" i="4"/>
  <c r="H965" i="4"/>
  <c r="I964" i="4"/>
  <c r="H964" i="4"/>
  <c r="I963" i="4"/>
  <c r="H963" i="4"/>
  <c r="I962" i="4"/>
  <c r="H962" i="4"/>
  <c r="I961" i="4"/>
  <c r="H961" i="4"/>
  <c r="I960" i="4"/>
  <c r="H960" i="4"/>
  <c r="I959" i="4"/>
  <c r="H959" i="4"/>
  <c r="I958" i="4"/>
  <c r="H958" i="4"/>
  <c r="I957" i="4"/>
  <c r="H957" i="4"/>
  <c r="I956" i="4"/>
  <c r="H956" i="4"/>
  <c r="I955" i="4"/>
  <c r="H955" i="4"/>
  <c r="I954" i="4"/>
  <c r="H954" i="4"/>
  <c r="I953" i="4"/>
  <c r="H953" i="4"/>
  <c r="I952" i="4"/>
  <c r="H952" i="4"/>
  <c r="I951" i="4"/>
  <c r="H951" i="4"/>
  <c r="I950" i="4"/>
  <c r="H950" i="4"/>
  <c r="I949" i="4"/>
  <c r="H949" i="4"/>
  <c r="I948" i="4"/>
  <c r="H948" i="4"/>
  <c r="I947" i="4"/>
  <c r="H947" i="4"/>
  <c r="I946" i="4"/>
  <c r="H946" i="4"/>
  <c r="I945" i="4"/>
  <c r="H945" i="4"/>
  <c r="I944" i="4"/>
  <c r="H944" i="4"/>
  <c r="I943" i="4"/>
  <c r="H943" i="4"/>
  <c r="I942" i="4"/>
  <c r="H942" i="4"/>
  <c r="I941" i="4"/>
  <c r="H941" i="4"/>
  <c r="I940" i="4"/>
  <c r="H940" i="4"/>
  <c r="I939" i="4"/>
  <c r="H939" i="4"/>
  <c r="I938" i="4"/>
  <c r="H938" i="4"/>
  <c r="I937" i="4"/>
  <c r="H937" i="4"/>
  <c r="I936" i="4"/>
  <c r="H936" i="4"/>
  <c r="I935" i="4"/>
  <c r="H935" i="4"/>
  <c r="I934" i="4"/>
  <c r="H934" i="4"/>
  <c r="I933" i="4"/>
  <c r="H933" i="4"/>
  <c r="I932" i="4"/>
  <c r="H932" i="4"/>
  <c r="I931" i="4"/>
  <c r="H931" i="4"/>
  <c r="I930" i="4"/>
  <c r="H930" i="4"/>
  <c r="I929" i="4"/>
  <c r="H929" i="4"/>
  <c r="I928" i="4"/>
  <c r="H928" i="4"/>
  <c r="I927" i="4"/>
  <c r="H927" i="4"/>
  <c r="I926" i="4"/>
  <c r="H926" i="4"/>
  <c r="I925" i="4"/>
  <c r="H925" i="4"/>
  <c r="I924" i="4"/>
  <c r="H924" i="4"/>
  <c r="I923" i="4"/>
  <c r="H923" i="4"/>
  <c r="I922" i="4"/>
  <c r="H922" i="4"/>
  <c r="I921" i="4"/>
  <c r="H921" i="4"/>
  <c r="I920" i="4"/>
  <c r="H920" i="4"/>
  <c r="I919" i="4"/>
  <c r="H919" i="4"/>
  <c r="I918" i="4"/>
  <c r="H918" i="4"/>
  <c r="I917" i="4"/>
  <c r="H917" i="4"/>
  <c r="I916" i="4"/>
  <c r="H916" i="4"/>
  <c r="I915" i="4"/>
  <c r="H915" i="4"/>
  <c r="I914" i="4"/>
  <c r="H914" i="4"/>
  <c r="I913" i="4"/>
  <c r="H913" i="4"/>
  <c r="I912" i="4"/>
  <c r="H912" i="4"/>
  <c r="I911" i="4"/>
  <c r="H911" i="4"/>
  <c r="I910" i="4"/>
  <c r="H910" i="4"/>
  <c r="I909" i="4"/>
  <c r="H909" i="4"/>
  <c r="I908" i="4"/>
  <c r="H908" i="4"/>
  <c r="I907" i="4"/>
  <c r="H907" i="4"/>
  <c r="I906" i="4"/>
  <c r="H906" i="4"/>
  <c r="I905" i="4"/>
  <c r="H905" i="4"/>
  <c r="I904" i="4"/>
  <c r="H904" i="4"/>
  <c r="I903" i="4"/>
  <c r="H903" i="4"/>
  <c r="I902" i="4"/>
  <c r="H902" i="4"/>
  <c r="I901" i="4"/>
  <c r="H901" i="4"/>
  <c r="I900" i="4"/>
  <c r="H900" i="4"/>
  <c r="I899" i="4"/>
  <c r="H899" i="4"/>
  <c r="I898" i="4"/>
  <c r="H898" i="4"/>
  <c r="I897" i="4"/>
  <c r="H897" i="4"/>
  <c r="I896" i="4"/>
  <c r="H896" i="4"/>
  <c r="I895" i="4"/>
  <c r="H895" i="4"/>
  <c r="I894" i="4"/>
  <c r="H894" i="4"/>
  <c r="I893" i="4"/>
  <c r="H893" i="4"/>
  <c r="I892" i="4"/>
  <c r="H892" i="4"/>
  <c r="I891" i="4"/>
  <c r="H891" i="4"/>
  <c r="I890" i="4"/>
  <c r="H890" i="4"/>
  <c r="I889" i="4"/>
  <c r="H889" i="4"/>
  <c r="I888" i="4"/>
  <c r="H888" i="4"/>
  <c r="I887" i="4"/>
  <c r="H887" i="4"/>
  <c r="I886" i="4"/>
  <c r="H886" i="4"/>
  <c r="I885" i="4"/>
  <c r="H885" i="4"/>
  <c r="I884" i="4"/>
  <c r="H884" i="4"/>
  <c r="I883" i="4"/>
  <c r="H883" i="4"/>
  <c r="I882" i="4"/>
  <c r="H882" i="4"/>
  <c r="I881" i="4"/>
  <c r="H881" i="4"/>
  <c r="I880" i="4"/>
  <c r="H880" i="4"/>
  <c r="I879" i="4"/>
  <c r="H879" i="4"/>
  <c r="I878" i="4"/>
  <c r="H878" i="4"/>
  <c r="I877" i="4"/>
  <c r="H877" i="4"/>
  <c r="I876" i="4"/>
  <c r="H876" i="4"/>
  <c r="I875" i="4"/>
  <c r="H875" i="4"/>
  <c r="I874" i="4"/>
  <c r="H874" i="4"/>
  <c r="I873" i="4"/>
  <c r="H873" i="4"/>
  <c r="I872" i="4"/>
  <c r="H872" i="4"/>
  <c r="I871" i="4"/>
  <c r="H871" i="4"/>
  <c r="I870" i="4"/>
  <c r="H870" i="4"/>
  <c r="I869" i="4"/>
  <c r="H869" i="4"/>
  <c r="I868" i="4"/>
  <c r="H868" i="4"/>
  <c r="I867" i="4"/>
  <c r="H867" i="4"/>
  <c r="I866" i="4"/>
  <c r="H866" i="4"/>
  <c r="I865" i="4"/>
  <c r="H865" i="4"/>
  <c r="I864" i="4"/>
  <c r="H864" i="4"/>
  <c r="I863" i="4"/>
  <c r="H863" i="4"/>
  <c r="I862" i="4"/>
  <c r="H862" i="4"/>
  <c r="I861" i="4"/>
  <c r="H861" i="4"/>
  <c r="I860" i="4"/>
  <c r="H860" i="4"/>
  <c r="I859" i="4"/>
  <c r="H859" i="4"/>
  <c r="I858" i="4"/>
  <c r="H858" i="4"/>
  <c r="I857" i="4"/>
  <c r="H857" i="4"/>
  <c r="I856" i="4"/>
  <c r="H856" i="4"/>
  <c r="I855" i="4"/>
  <c r="H855" i="4"/>
  <c r="I854" i="4"/>
  <c r="H854" i="4"/>
  <c r="I853" i="4"/>
  <c r="H853" i="4"/>
  <c r="I852" i="4"/>
  <c r="H852" i="4"/>
  <c r="I851" i="4"/>
  <c r="H851" i="4"/>
  <c r="I850" i="4"/>
  <c r="H850" i="4"/>
  <c r="I849" i="4"/>
  <c r="H849" i="4"/>
  <c r="I848" i="4"/>
  <c r="H848" i="4"/>
  <c r="I847" i="4"/>
  <c r="H847" i="4"/>
  <c r="I846" i="4"/>
  <c r="H846" i="4"/>
  <c r="I845" i="4"/>
  <c r="H845" i="4"/>
  <c r="I844" i="4"/>
  <c r="H844" i="4"/>
  <c r="I843" i="4"/>
  <c r="H843" i="4"/>
  <c r="I842" i="4"/>
  <c r="H842" i="4"/>
  <c r="I841" i="4"/>
  <c r="H841" i="4"/>
  <c r="I840" i="4"/>
  <c r="H840" i="4"/>
  <c r="I839" i="4"/>
  <c r="H839" i="4"/>
  <c r="I838" i="4"/>
  <c r="H838" i="4"/>
  <c r="I837" i="4"/>
  <c r="H837" i="4"/>
  <c r="I836" i="4"/>
  <c r="H836" i="4"/>
  <c r="I835" i="4"/>
  <c r="H835" i="4"/>
  <c r="I834" i="4"/>
  <c r="H834" i="4"/>
  <c r="I833" i="4"/>
  <c r="H833" i="4"/>
  <c r="I832" i="4"/>
  <c r="H832" i="4"/>
  <c r="I831" i="4"/>
  <c r="H831" i="4"/>
  <c r="I830" i="4"/>
  <c r="H830" i="4"/>
  <c r="I829" i="4"/>
  <c r="H829" i="4"/>
  <c r="I828" i="4"/>
  <c r="H828" i="4"/>
  <c r="I827" i="4"/>
  <c r="H827" i="4"/>
  <c r="I826" i="4"/>
  <c r="H826" i="4"/>
  <c r="I825" i="4"/>
  <c r="H825" i="4"/>
  <c r="I824" i="4"/>
  <c r="H824" i="4"/>
  <c r="I823" i="4"/>
  <c r="H823" i="4"/>
  <c r="I822" i="4"/>
  <c r="H822" i="4"/>
  <c r="I821" i="4"/>
  <c r="H821" i="4"/>
  <c r="I820" i="4"/>
  <c r="H820" i="4"/>
  <c r="I819" i="4"/>
  <c r="H819" i="4"/>
  <c r="I818" i="4"/>
  <c r="H818" i="4"/>
  <c r="I817" i="4"/>
  <c r="H817" i="4"/>
  <c r="I816" i="4"/>
  <c r="H816" i="4"/>
  <c r="I815" i="4"/>
  <c r="H815" i="4"/>
  <c r="I814" i="4"/>
  <c r="H814" i="4"/>
  <c r="I813" i="4"/>
  <c r="H813" i="4"/>
  <c r="I812" i="4"/>
  <c r="H812" i="4"/>
  <c r="I811" i="4"/>
  <c r="H811" i="4"/>
  <c r="I810" i="4"/>
  <c r="H810" i="4"/>
  <c r="I809" i="4"/>
  <c r="H809" i="4"/>
  <c r="I808" i="4"/>
  <c r="H808" i="4"/>
  <c r="I807" i="4"/>
  <c r="H807" i="4"/>
  <c r="I806" i="4"/>
  <c r="H806" i="4"/>
  <c r="I805" i="4"/>
  <c r="H805" i="4"/>
  <c r="I804" i="4"/>
  <c r="H804" i="4"/>
  <c r="I803" i="4"/>
  <c r="H803" i="4"/>
  <c r="I802" i="4"/>
  <c r="H802" i="4"/>
  <c r="I801" i="4"/>
  <c r="H801" i="4"/>
  <c r="I800" i="4"/>
  <c r="H800" i="4"/>
  <c r="I799" i="4"/>
  <c r="H799" i="4"/>
  <c r="I798" i="4"/>
  <c r="H798" i="4"/>
  <c r="I797" i="4"/>
  <c r="H797" i="4"/>
  <c r="I796" i="4"/>
  <c r="H796" i="4"/>
  <c r="I795" i="4"/>
  <c r="H795" i="4"/>
  <c r="I794" i="4"/>
  <c r="H794" i="4"/>
  <c r="I793" i="4"/>
  <c r="H793" i="4"/>
  <c r="I792" i="4"/>
  <c r="H792" i="4"/>
  <c r="I791" i="4"/>
  <c r="H791" i="4"/>
  <c r="I790" i="4"/>
  <c r="H790" i="4"/>
  <c r="I789" i="4"/>
  <c r="H789" i="4"/>
  <c r="I788" i="4"/>
  <c r="H788" i="4"/>
  <c r="I787" i="4"/>
  <c r="H787" i="4"/>
  <c r="I786" i="4"/>
  <c r="H786" i="4"/>
  <c r="I785" i="4"/>
  <c r="H785" i="4"/>
  <c r="I784" i="4"/>
  <c r="H784" i="4"/>
  <c r="I783" i="4"/>
  <c r="H783" i="4"/>
  <c r="I782" i="4"/>
  <c r="H782" i="4"/>
  <c r="I781" i="4"/>
  <c r="H781" i="4"/>
  <c r="I780" i="4"/>
  <c r="H780" i="4"/>
  <c r="I779" i="4"/>
  <c r="H779" i="4"/>
  <c r="I778" i="4"/>
  <c r="H778" i="4"/>
  <c r="I777" i="4"/>
  <c r="H777" i="4"/>
  <c r="I776" i="4"/>
  <c r="H776" i="4"/>
  <c r="I775" i="4"/>
  <c r="H775" i="4"/>
  <c r="I774" i="4"/>
  <c r="H774" i="4"/>
  <c r="I773" i="4"/>
  <c r="H773" i="4"/>
  <c r="I772" i="4"/>
  <c r="H772" i="4"/>
  <c r="I771" i="4"/>
  <c r="H771" i="4"/>
  <c r="I770" i="4"/>
  <c r="H770" i="4"/>
  <c r="I769" i="4"/>
  <c r="H769" i="4"/>
  <c r="I768" i="4"/>
  <c r="H768" i="4"/>
  <c r="I767" i="4"/>
  <c r="H767" i="4"/>
  <c r="I766" i="4"/>
  <c r="H766" i="4"/>
  <c r="I765" i="4"/>
  <c r="H765" i="4"/>
  <c r="I764" i="4"/>
  <c r="H764" i="4"/>
  <c r="I763" i="4"/>
  <c r="H763" i="4"/>
  <c r="I762" i="4"/>
  <c r="H762" i="4"/>
  <c r="I761" i="4"/>
  <c r="H761" i="4"/>
  <c r="I760" i="4"/>
  <c r="H760" i="4"/>
  <c r="I759" i="4"/>
  <c r="H759" i="4"/>
  <c r="I758" i="4"/>
  <c r="H758" i="4"/>
  <c r="I757" i="4"/>
  <c r="H757" i="4"/>
  <c r="I756" i="4"/>
  <c r="H756" i="4"/>
  <c r="I755" i="4"/>
  <c r="H755" i="4"/>
  <c r="I754" i="4"/>
  <c r="H754" i="4"/>
  <c r="I753" i="4"/>
  <c r="H753" i="4"/>
  <c r="I752" i="4"/>
  <c r="H752" i="4"/>
  <c r="I751" i="4"/>
  <c r="H751" i="4"/>
  <c r="I750" i="4"/>
  <c r="H750" i="4"/>
  <c r="I749" i="4"/>
  <c r="H749" i="4"/>
  <c r="I748" i="4"/>
  <c r="H748" i="4"/>
  <c r="I747" i="4"/>
  <c r="H747" i="4"/>
  <c r="I746" i="4"/>
  <c r="H746" i="4"/>
  <c r="I745" i="4"/>
  <c r="H745" i="4"/>
  <c r="I744" i="4"/>
  <c r="H744" i="4"/>
  <c r="I743" i="4"/>
  <c r="H743" i="4"/>
  <c r="I742" i="4"/>
  <c r="H742" i="4"/>
  <c r="I741" i="4"/>
  <c r="H741" i="4"/>
  <c r="I740" i="4"/>
  <c r="H740" i="4"/>
  <c r="I739" i="4"/>
  <c r="H739" i="4"/>
  <c r="I738" i="4"/>
  <c r="H738" i="4"/>
  <c r="I737" i="4"/>
  <c r="H737" i="4"/>
  <c r="I736" i="4"/>
  <c r="H736" i="4"/>
  <c r="I735" i="4"/>
  <c r="H735" i="4"/>
  <c r="I734" i="4"/>
  <c r="H734" i="4"/>
  <c r="I733" i="4"/>
  <c r="H733" i="4"/>
  <c r="I732" i="4"/>
  <c r="H732" i="4"/>
  <c r="I731" i="4"/>
  <c r="H731" i="4"/>
  <c r="I730" i="4"/>
  <c r="H730" i="4"/>
  <c r="I729" i="4"/>
  <c r="H729" i="4"/>
  <c r="I728" i="4"/>
  <c r="H728" i="4"/>
  <c r="I727" i="4"/>
  <c r="H727" i="4"/>
  <c r="I726" i="4"/>
  <c r="H726" i="4"/>
  <c r="I725" i="4"/>
  <c r="H725" i="4"/>
  <c r="I724" i="4"/>
  <c r="H724" i="4"/>
  <c r="I723" i="4"/>
  <c r="H723" i="4"/>
  <c r="I722" i="4"/>
  <c r="H722" i="4"/>
  <c r="I721" i="4"/>
  <c r="H721" i="4"/>
  <c r="I720" i="4"/>
  <c r="H720" i="4"/>
  <c r="I719" i="4"/>
  <c r="H719" i="4"/>
  <c r="I718" i="4"/>
  <c r="H718" i="4"/>
  <c r="I717" i="4"/>
  <c r="H717" i="4"/>
  <c r="I716" i="4"/>
  <c r="H716" i="4"/>
  <c r="I715" i="4"/>
  <c r="H715" i="4"/>
  <c r="I714" i="4"/>
  <c r="H714" i="4"/>
  <c r="I713" i="4"/>
  <c r="H713" i="4"/>
  <c r="I712" i="4"/>
  <c r="H712" i="4"/>
  <c r="I711" i="4"/>
  <c r="H711" i="4"/>
  <c r="I710" i="4"/>
  <c r="H710" i="4"/>
  <c r="I709" i="4"/>
  <c r="H709" i="4"/>
  <c r="I708" i="4"/>
  <c r="H708" i="4"/>
  <c r="I707" i="4"/>
  <c r="H707" i="4"/>
  <c r="I706" i="4"/>
  <c r="H706" i="4"/>
  <c r="I705" i="4"/>
  <c r="H705" i="4"/>
  <c r="I704" i="4"/>
  <c r="H704" i="4"/>
  <c r="I703" i="4"/>
  <c r="H703" i="4"/>
  <c r="I702" i="4"/>
  <c r="H702" i="4"/>
  <c r="I701" i="4"/>
  <c r="H701" i="4"/>
  <c r="I700" i="4"/>
  <c r="H700" i="4"/>
  <c r="I699" i="4"/>
  <c r="H699" i="4"/>
  <c r="I698" i="4"/>
  <c r="H698" i="4"/>
  <c r="I697" i="4"/>
  <c r="H697" i="4"/>
  <c r="I696" i="4"/>
  <c r="H696" i="4"/>
  <c r="I695" i="4"/>
  <c r="H695" i="4"/>
  <c r="I694" i="4"/>
  <c r="H694" i="4"/>
  <c r="I693" i="4"/>
  <c r="H693" i="4"/>
  <c r="I692" i="4"/>
  <c r="H692" i="4"/>
  <c r="I691" i="4"/>
  <c r="H691" i="4"/>
  <c r="I690" i="4"/>
  <c r="H690" i="4"/>
  <c r="I689" i="4"/>
  <c r="H689" i="4"/>
  <c r="I688" i="4"/>
  <c r="H688" i="4"/>
  <c r="I687" i="4"/>
  <c r="H687" i="4"/>
  <c r="I686" i="4"/>
  <c r="H686" i="4"/>
  <c r="I685" i="4"/>
  <c r="H685" i="4"/>
  <c r="I684" i="4"/>
  <c r="H684" i="4"/>
  <c r="I683" i="4"/>
  <c r="H683" i="4"/>
  <c r="I682" i="4"/>
  <c r="H682" i="4"/>
  <c r="I681" i="4"/>
  <c r="H681" i="4"/>
  <c r="I680" i="4"/>
  <c r="H680" i="4"/>
  <c r="I679" i="4"/>
  <c r="H679" i="4"/>
  <c r="I678" i="4"/>
  <c r="H678" i="4"/>
  <c r="I677" i="4"/>
  <c r="H677" i="4"/>
  <c r="I676" i="4"/>
  <c r="H676" i="4"/>
  <c r="I675" i="4"/>
  <c r="H675" i="4"/>
  <c r="I674" i="4"/>
  <c r="H674" i="4"/>
  <c r="I673" i="4"/>
  <c r="H673" i="4"/>
  <c r="I672" i="4"/>
  <c r="H672" i="4"/>
  <c r="I671" i="4"/>
  <c r="H671" i="4"/>
  <c r="I670" i="4"/>
  <c r="H670" i="4"/>
  <c r="I669" i="4"/>
  <c r="H669" i="4"/>
  <c r="I668" i="4"/>
  <c r="H668" i="4"/>
  <c r="I667" i="4"/>
  <c r="H667" i="4"/>
  <c r="I666" i="4"/>
  <c r="H666" i="4"/>
  <c r="I665" i="4"/>
  <c r="H665" i="4"/>
  <c r="I664" i="4"/>
  <c r="H664" i="4"/>
  <c r="I663" i="4"/>
  <c r="H663" i="4"/>
  <c r="I662" i="4"/>
  <c r="H662" i="4"/>
  <c r="I661" i="4"/>
  <c r="H661" i="4"/>
  <c r="I660" i="4"/>
  <c r="H660" i="4"/>
  <c r="I659" i="4"/>
  <c r="H659" i="4"/>
  <c r="I658" i="4"/>
  <c r="H658" i="4"/>
  <c r="I657" i="4"/>
  <c r="H657" i="4"/>
  <c r="I656" i="4"/>
  <c r="H656" i="4"/>
  <c r="I655" i="4"/>
  <c r="H655" i="4"/>
  <c r="I654" i="4"/>
  <c r="H654" i="4"/>
  <c r="I653" i="4"/>
  <c r="H653" i="4"/>
  <c r="I652" i="4"/>
  <c r="H652" i="4"/>
  <c r="I651" i="4"/>
  <c r="H651" i="4"/>
  <c r="I650" i="4"/>
  <c r="H650" i="4"/>
  <c r="I649" i="4"/>
  <c r="H649" i="4"/>
  <c r="I648" i="4"/>
  <c r="H648" i="4"/>
  <c r="I647" i="4"/>
  <c r="H647" i="4"/>
  <c r="I646" i="4"/>
  <c r="H646" i="4"/>
  <c r="I645" i="4"/>
  <c r="H645" i="4"/>
  <c r="I644" i="4"/>
  <c r="H644" i="4"/>
  <c r="I643" i="4"/>
  <c r="H643" i="4"/>
  <c r="I642" i="4"/>
  <c r="H642" i="4"/>
  <c r="I641" i="4"/>
  <c r="H641" i="4"/>
  <c r="I640" i="4"/>
  <c r="H640" i="4"/>
  <c r="I639" i="4"/>
  <c r="H639" i="4"/>
  <c r="I638" i="4"/>
  <c r="H638" i="4"/>
  <c r="I637" i="4"/>
  <c r="H637" i="4"/>
  <c r="I636" i="4"/>
  <c r="H636" i="4"/>
  <c r="I635" i="4"/>
  <c r="H635" i="4"/>
  <c r="I634" i="4"/>
  <c r="H634" i="4"/>
  <c r="I633" i="4"/>
  <c r="H633" i="4"/>
  <c r="I632" i="4"/>
  <c r="H632" i="4"/>
  <c r="I631" i="4"/>
  <c r="H631" i="4"/>
  <c r="I630" i="4"/>
  <c r="H630" i="4"/>
  <c r="I629" i="4"/>
  <c r="H629" i="4"/>
  <c r="I628" i="4"/>
  <c r="H628" i="4"/>
  <c r="I627" i="4"/>
  <c r="H627" i="4"/>
  <c r="I626" i="4"/>
  <c r="H626" i="4"/>
  <c r="I625" i="4"/>
  <c r="H625" i="4"/>
  <c r="I624" i="4"/>
  <c r="H624" i="4"/>
  <c r="I623" i="4"/>
  <c r="H623" i="4"/>
  <c r="I622" i="4"/>
  <c r="H622" i="4"/>
  <c r="I621" i="4"/>
  <c r="H621" i="4"/>
  <c r="I620" i="4"/>
  <c r="H620" i="4"/>
  <c r="I619" i="4"/>
  <c r="H619" i="4"/>
  <c r="I618" i="4"/>
  <c r="H618" i="4"/>
  <c r="I617" i="4"/>
  <c r="H617" i="4"/>
  <c r="I616" i="4"/>
  <c r="H616" i="4"/>
  <c r="I615" i="4"/>
  <c r="H615" i="4"/>
  <c r="I614" i="4"/>
  <c r="H614" i="4"/>
  <c r="I613" i="4"/>
  <c r="H613" i="4"/>
  <c r="I612" i="4"/>
  <c r="H612" i="4"/>
  <c r="I611" i="4"/>
  <c r="H611" i="4"/>
  <c r="I610" i="4"/>
  <c r="H610" i="4"/>
  <c r="I609" i="4"/>
  <c r="H609" i="4"/>
  <c r="I608" i="4"/>
  <c r="H608" i="4"/>
  <c r="I607" i="4"/>
  <c r="H607" i="4"/>
  <c r="I606" i="4"/>
  <c r="H606" i="4"/>
  <c r="I605" i="4"/>
  <c r="H605" i="4"/>
  <c r="I604" i="4"/>
  <c r="H604" i="4"/>
  <c r="I603" i="4"/>
  <c r="H603" i="4"/>
  <c r="I602" i="4"/>
  <c r="H602" i="4"/>
  <c r="I601" i="4"/>
  <c r="H601" i="4"/>
  <c r="I600" i="4"/>
  <c r="H600" i="4"/>
  <c r="I599" i="4"/>
  <c r="H599" i="4"/>
  <c r="I598" i="4"/>
  <c r="H598" i="4"/>
  <c r="I597" i="4"/>
  <c r="H597" i="4"/>
  <c r="I596" i="4"/>
  <c r="H596" i="4"/>
  <c r="I595" i="4"/>
  <c r="H595" i="4"/>
  <c r="I594" i="4"/>
  <c r="H594" i="4"/>
  <c r="I593" i="4"/>
  <c r="H593" i="4"/>
  <c r="I592" i="4"/>
  <c r="H592" i="4"/>
  <c r="I591" i="4"/>
  <c r="H591" i="4"/>
  <c r="I590" i="4"/>
  <c r="H590" i="4"/>
  <c r="I589" i="4"/>
  <c r="H589" i="4"/>
  <c r="I588" i="4"/>
  <c r="H588" i="4"/>
  <c r="I587" i="4"/>
  <c r="H587" i="4"/>
  <c r="I586" i="4"/>
  <c r="H586" i="4"/>
  <c r="I585" i="4"/>
  <c r="H585" i="4"/>
  <c r="I584" i="4"/>
  <c r="H584" i="4"/>
  <c r="I583" i="4"/>
  <c r="H583" i="4"/>
  <c r="I582" i="4"/>
  <c r="H582" i="4"/>
  <c r="I581" i="4"/>
  <c r="H581" i="4"/>
  <c r="I580" i="4"/>
  <c r="H580" i="4"/>
  <c r="I579" i="4"/>
  <c r="H579" i="4"/>
  <c r="I578" i="4"/>
  <c r="H578" i="4"/>
  <c r="I577" i="4"/>
  <c r="H577" i="4"/>
  <c r="I576" i="4"/>
  <c r="H576" i="4"/>
  <c r="I575" i="4"/>
  <c r="H575" i="4"/>
  <c r="I574" i="4"/>
  <c r="H574" i="4"/>
  <c r="I573" i="4"/>
  <c r="H573" i="4"/>
  <c r="I572" i="4"/>
  <c r="H572" i="4"/>
  <c r="I571" i="4"/>
  <c r="H571" i="4"/>
  <c r="I570" i="4"/>
  <c r="H570" i="4"/>
  <c r="I569" i="4"/>
  <c r="H569" i="4"/>
  <c r="I568" i="4"/>
  <c r="H568" i="4"/>
  <c r="I567" i="4"/>
  <c r="H567" i="4"/>
  <c r="I566" i="4"/>
  <c r="H566" i="4"/>
  <c r="I565" i="4"/>
  <c r="H565" i="4"/>
  <c r="I564" i="4"/>
  <c r="H564" i="4"/>
  <c r="I563" i="4"/>
  <c r="H563" i="4"/>
  <c r="I562" i="4"/>
  <c r="H562" i="4"/>
  <c r="I561" i="4"/>
  <c r="H561" i="4"/>
  <c r="I560" i="4"/>
  <c r="H560" i="4"/>
  <c r="I559" i="4"/>
  <c r="H559" i="4"/>
  <c r="I558" i="4"/>
  <c r="H558" i="4"/>
  <c r="I557" i="4"/>
  <c r="H557" i="4"/>
  <c r="I556" i="4"/>
  <c r="H556" i="4"/>
  <c r="I555" i="4"/>
  <c r="H555" i="4"/>
  <c r="I554" i="4"/>
  <c r="H554" i="4"/>
  <c r="I553" i="4"/>
  <c r="H553" i="4"/>
  <c r="I552" i="4"/>
  <c r="H552" i="4"/>
  <c r="I551" i="4"/>
  <c r="H551" i="4"/>
  <c r="I550" i="4"/>
  <c r="H550" i="4"/>
  <c r="I549" i="4"/>
  <c r="H549" i="4"/>
  <c r="I548" i="4"/>
  <c r="H548" i="4"/>
  <c r="I547" i="4"/>
  <c r="H547" i="4"/>
  <c r="I546" i="4"/>
  <c r="H546" i="4"/>
  <c r="I545" i="4"/>
  <c r="H545" i="4"/>
  <c r="I544" i="4"/>
  <c r="H544" i="4"/>
  <c r="I543" i="4"/>
  <c r="H543" i="4"/>
  <c r="I542" i="4"/>
  <c r="H542" i="4"/>
  <c r="I541" i="4"/>
  <c r="H541" i="4"/>
  <c r="I540" i="4"/>
  <c r="H540" i="4"/>
  <c r="I539" i="4"/>
  <c r="H539" i="4"/>
  <c r="I538" i="4"/>
  <c r="H538" i="4"/>
  <c r="I537" i="4"/>
  <c r="H537" i="4"/>
  <c r="I536" i="4"/>
  <c r="H536" i="4"/>
  <c r="I535" i="4"/>
  <c r="H535" i="4"/>
  <c r="I534" i="4"/>
  <c r="H534" i="4"/>
  <c r="I533" i="4"/>
  <c r="H533" i="4"/>
  <c r="I532" i="4"/>
  <c r="H532" i="4"/>
  <c r="I531" i="4"/>
  <c r="H531" i="4"/>
  <c r="I530" i="4"/>
  <c r="H530" i="4"/>
  <c r="I529" i="4"/>
  <c r="H529" i="4"/>
  <c r="I528" i="4"/>
  <c r="H528" i="4"/>
  <c r="I527" i="4"/>
  <c r="H527" i="4"/>
  <c r="I526" i="4"/>
  <c r="H526" i="4"/>
  <c r="I525" i="4"/>
  <c r="H525" i="4"/>
  <c r="I524" i="4"/>
  <c r="H524" i="4"/>
  <c r="I523" i="4"/>
  <c r="H523" i="4"/>
  <c r="I522" i="4"/>
  <c r="H522" i="4"/>
  <c r="I521" i="4"/>
  <c r="H521" i="4"/>
  <c r="I520" i="4"/>
  <c r="H520" i="4"/>
  <c r="I519" i="4"/>
  <c r="H519" i="4"/>
  <c r="I518" i="4"/>
  <c r="H518" i="4"/>
  <c r="I517" i="4"/>
  <c r="H517" i="4"/>
  <c r="I516" i="4"/>
  <c r="H516" i="4"/>
  <c r="I515" i="4"/>
  <c r="H515" i="4"/>
  <c r="I514" i="4"/>
  <c r="H514" i="4"/>
  <c r="I513" i="4"/>
  <c r="H513" i="4"/>
  <c r="I512" i="4"/>
  <c r="H512" i="4"/>
  <c r="I511" i="4"/>
  <c r="H511" i="4"/>
  <c r="I510" i="4"/>
  <c r="H510" i="4"/>
  <c r="I509" i="4"/>
  <c r="H509" i="4"/>
  <c r="I508" i="4"/>
  <c r="H508" i="4"/>
  <c r="I507" i="4"/>
  <c r="H507" i="4"/>
  <c r="I506" i="4"/>
  <c r="H506" i="4"/>
  <c r="I505" i="4"/>
  <c r="H505" i="4"/>
  <c r="I504" i="4"/>
  <c r="H504" i="4"/>
  <c r="I503" i="4"/>
  <c r="H503" i="4"/>
  <c r="I502" i="4"/>
  <c r="H502" i="4"/>
  <c r="I501" i="4"/>
  <c r="H501" i="4"/>
  <c r="I500" i="4"/>
  <c r="H500" i="4"/>
  <c r="I499" i="4"/>
  <c r="H499" i="4"/>
  <c r="I498" i="4"/>
  <c r="H498" i="4"/>
  <c r="I497" i="4"/>
  <c r="H497" i="4"/>
  <c r="I496" i="4"/>
  <c r="H496" i="4"/>
  <c r="I495" i="4"/>
  <c r="H495" i="4"/>
  <c r="I494" i="4"/>
  <c r="H494" i="4"/>
  <c r="I493" i="4"/>
  <c r="H493" i="4"/>
  <c r="I492" i="4"/>
  <c r="H492" i="4"/>
  <c r="I491" i="4"/>
  <c r="H491" i="4"/>
  <c r="I490" i="4"/>
  <c r="H490" i="4"/>
  <c r="I489" i="4"/>
  <c r="H489" i="4"/>
  <c r="I488" i="4"/>
  <c r="H488" i="4"/>
  <c r="I487" i="4"/>
  <c r="H487" i="4"/>
  <c r="I486" i="4"/>
  <c r="H486" i="4"/>
  <c r="I485" i="4"/>
  <c r="H485" i="4"/>
  <c r="I484" i="4"/>
  <c r="H484" i="4"/>
  <c r="I483" i="4"/>
  <c r="H483" i="4"/>
  <c r="I482" i="4"/>
  <c r="H482" i="4"/>
  <c r="I481" i="4"/>
  <c r="H481" i="4"/>
  <c r="I480" i="4"/>
  <c r="H480" i="4"/>
  <c r="I479" i="4"/>
  <c r="H479" i="4"/>
  <c r="I478" i="4"/>
  <c r="H478" i="4"/>
  <c r="I477" i="4"/>
  <c r="H477" i="4"/>
  <c r="I476" i="4"/>
  <c r="H476" i="4"/>
  <c r="I475" i="4"/>
  <c r="H475" i="4"/>
  <c r="I474" i="4"/>
  <c r="H474" i="4"/>
  <c r="I473" i="4"/>
  <c r="H473" i="4"/>
  <c r="I472" i="4"/>
  <c r="H472" i="4"/>
  <c r="I471" i="4"/>
  <c r="H471" i="4"/>
  <c r="I470" i="4"/>
  <c r="H470" i="4"/>
  <c r="I469" i="4"/>
  <c r="H469" i="4"/>
  <c r="I468" i="4"/>
  <c r="H468" i="4"/>
  <c r="I467" i="4"/>
  <c r="H467" i="4"/>
  <c r="I466" i="4"/>
  <c r="H466" i="4"/>
  <c r="I465" i="4"/>
  <c r="H465" i="4"/>
  <c r="I464" i="4"/>
  <c r="H464" i="4"/>
  <c r="I463" i="4"/>
  <c r="H463" i="4"/>
  <c r="I462" i="4"/>
  <c r="H462" i="4"/>
  <c r="I461" i="4"/>
  <c r="H461" i="4"/>
  <c r="I460" i="4"/>
  <c r="H460" i="4"/>
  <c r="I459" i="4"/>
  <c r="H459" i="4"/>
  <c r="I458" i="4"/>
  <c r="H458" i="4"/>
  <c r="I457" i="4"/>
  <c r="H457" i="4"/>
  <c r="I456" i="4"/>
  <c r="H456" i="4"/>
  <c r="I455" i="4"/>
  <c r="H455" i="4"/>
  <c r="I454" i="4"/>
  <c r="H454" i="4"/>
  <c r="I453" i="4"/>
  <c r="H453" i="4"/>
  <c r="I452" i="4"/>
  <c r="H452" i="4"/>
  <c r="I451" i="4"/>
  <c r="H451" i="4"/>
  <c r="I450" i="4"/>
  <c r="H450" i="4"/>
  <c r="I449" i="4"/>
  <c r="H449" i="4"/>
  <c r="I448" i="4"/>
  <c r="H448" i="4"/>
  <c r="I447" i="4"/>
  <c r="H447" i="4"/>
  <c r="I446" i="4"/>
  <c r="H446" i="4"/>
  <c r="I445" i="4"/>
  <c r="H445" i="4"/>
  <c r="I444" i="4"/>
  <c r="H444" i="4"/>
  <c r="I443" i="4"/>
  <c r="H443" i="4"/>
  <c r="I442" i="4"/>
  <c r="H442" i="4"/>
  <c r="I441" i="4"/>
  <c r="H441" i="4"/>
  <c r="I440" i="4"/>
  <c r="H440" i="4"/>
  <c r="I439" i="4"/>
  <c r="H439" i="4"/>
  <c r="I438" i="4"/>
  <c r="H438" i="4"/>
  <c r="I437" i="4"/>
  <c r="H437" i="4"/>
  <c r="I436" i="4"/>
  <c r="H436" i="4"/>
  <c r="I435" i="4"/>
  <c r="H435" i="4"/>
  <c r="I434" i="4"/>
  <c r="H434" i="4"/>
  <c r="I433" i="4"/>
  <c r="H433" i="4"/>
  <c r="I432" i="4"/>
  <c r="H432" i="4"/>
  <c r="I431" i="4"/>
  <c r="H431" i="4"/>
  <c r="I430" i="4"/>
  <c r="H430" i="4"/>
  <c r="I429" i="4"/>
  <c r="H429" i="4"/>
  <c r="I428" i="4"/>
  <c r="H428" i="4"/>
  <c r="I427" i="4"/>
  <c r="H427" i="4"/>
  <c r="I426" i="4"/>
  <c r="H426" i="4"/>
  <c r="I425" i="4"/>
  <c r="H425" i="4"/>
  <c r="I424" i="4"/>
  <c r="H424" i="4"/>
  <c r="I423" i="4"/>
  <c r="H423" i="4"/>
  <c r="I422" i="4"/>
  <c r="H422" i="4"/>
  <c r="I421" i="4"/>
  <c r="H421" i="4"/>
  <c r="I420" i="4"/>
  <c r="H420" i="4"/>
  <c r="I419" i="4"/>
  <c r="H419" i="4"/>
  <c r="I418" i="4"/>
  <c r="H418" i="4"/>
  <c r="I417" i="4"/>
  <c r="H417" i="4"/>
  <c r="I416" i="4"/>
  <c r="H416" i="4"/>
  <c r="I415" i="4"/>
  <c r="H415" i="4"/>
  <c r="I414" i="4"/>
  <c r="H414" i="4"/>
  <c r="I413" i="4"/>
  <c r="H413" i="4"/>
  <c r="I412" i="4"/>
  <c r="H412" i="4"/>
  <c r="I411" i="4"/>
  <c r="H411" i="4"/>
  <c r="I410" i="4"/>
  <c r="H410" i="4"/>
  <c r="I409" i="4"/>
  <c r="H409" i="4"/>
  <c r="I408" i="4"/>
  <c r="H408" i="4"/>
  <c r="I407" i="4"/>
  <c r="H407" i="4"/>
  <c r="I406" i="4"/>
  <c r="H406" i="4"/>
  <c r="I405" i="4"/>
  <c r="H405" i="4"/>
  <c r="I404" i="4"/>
  <c r="H404" i="4"/>
  <c r="I403" i="4"/>
  <c r="H403" i="4"/>
  <c r="I402" i="4"/>
  <c r="H402" i="4"/>
  <c r="I401" i="4"/>
  <c r="H401" i="4"/>
  <c r="I400" i="4"/>
  <c r="H400" i="4"/>
  <c r="I399" i="4"/>
  <c r="H399" i="4"/>
  <c r="I398" i="4"/>
  <c r="H398" i="4"/>
  <c r="I397" i="4"/>
  <c r="H397" i="4"/>
  <c r="I396" i="4"/>
  <c r="H396" i="4"/>
  <c r="I395" i="4"/>
  <c r="H395" i="4"/>
  <c r="I394" i="4"/>
  <c r="H394" i="4"/>
  <c r="I393" i="4"/>
  <c r="H393" i="4"/>
  <c r="I392" i="4"/>
  <c r="H392" i="4"/>
  <c r="I391" i="4"/>
  <c r="H391" i="4"/>
  <c r="I390" i="4"/>
  <c r="H390" i="4"/>
  <c r="I389" i="4"/>
  <c r="H389" i="4"/>
  <c r="I388" i="4"/>
  <c r="H388" i="4"/>
  <c r="I387" i="4"/>
  <c r="H387" i="4"/>
  <c r="I386" i="4"/>
  <c r="H386" i="4"/>
  <c r="I385" i="4"/>
  <c r="H385" i="4"/>
  <c r="I384" i="4"/>
  <c r="H384" i="4"/>
  <c r="I383" i="4"/>
  <c r="H383" i="4"/>
  <c r="I382" i="4"/>
  <c r="H382" i="4"/>
  <c r="I381" i="4"/>
  <c r="H381" i="4"/>
  <c r="I380" i="4"/>
  <c r="H380" i="4"/>
  <c r="I379" i="4"/>
  <c r="H379" i="4"/>
  <c r="I378" i="4"/>
  <c r="H378" i="4"/>
  <c r="I377" i="4"/>
  <c r="H377" i="4"/>
  <c r="I376" i="4"/>
  <c r="H376" i="4"/>
  <c r="I375" i="4"/>
  <c r="H375" i="4"/>
  <c r="I374" i="4"/>
  <c r="H374" i="4"/>
  <c r="I373" i="4"/>
  <c r="H373" i="4"/>
  <c r="I372" i="4"/>
  <c r="H372" i="4"/>
  <c r="I371" i="4"/>
  <c r="H371" i="4"/>
  <c r="I370" i="4"/>
  <c r="H370" i="4"/>
  <c r="I369" i="4"/>
  <c r="H369" i="4"/>
  <c r="I368" i="4"/>
  <c r="H368" i="4"/>
  <c r="I367" i="4"/>
  <c r="H367" i="4"/>
  <c r="I366" i="4"/>
  <c r="H366" i="4"/>
  <c r="I365" i="4"/>
  <c r="H365" i="4"/>
  <c r="I364" i="4"/>
  <c r="H364" i="4"/>
  <c r="I363" i="4"/>
  <c r="H363" i="4"/>
  <c r="I362" i="4"/>
  <c r="H362" i="4"/>
  <c r="I361" i="4"/>
  <c r="H361" i="4"/>
  <c r="I360" i="4"/>
  <c r="H360" i="4"/>
  <c r="I359" i="4"/>
  <c r="H359" i="4"/>
  <c r="I358" i="4"/>
  <c r="H358" i="4"/>
  <c r="I357" i="4"/>
  <c r="H357" i="4"/>
  <c r="I356" i="4"/>
  <c r="H356" i="4"/>
  <c r="I355" i="4"/>
  <c r="H355" i="4"/>
  <c r="I354" i="4"/>
  <c r="H354" i="4"/>
  <c r="I353" i="4"/>
  <c r="H353" i="4"/>
  <c r="I352" i="4"/>
  <c r="H352" i="4"/>
  <c r="I351" i="4"/>
  <c r="H351" i="4"/>
  <c r="I350" i="4"/>
  <c r="H350" i="4"/>
  <c r="I349" i="4"/>
  <c r="H349" i="4"/>
  <c r="I348" i="4"/>
  <c r="H348" i="4"/>
  <c r="I347" i="4"/>
  <c r="H347" i="4"/>
  <c r="I346" i="4"/>
  <c r="H346" i="4"/>
  <c r="I345" i="4"/>
  <c r="H345" i="4"/>
  <c r="I344" i="4"/>
  <c r="H344" i="4"/>
  <c r="I343" i="4"/>
  <c r="H343" i="4"/>
  <c r="I342" i="4"/>
  <c r="H342" i="4"/>
  <c r="I341" i="4"/>
  <c r="H341" i="4"/>
  <c r="I340" i="4"/>
  <c r="H340" i="4"/>
  <c r="I339" i="4"/>
  <c r="H339" i="4"/>
  <c r="I338" i="4"/>
  <c r="H338" i="4"/>
  <c r="I337" i="4"/>
  <c r="H337" i="4"/>
  <c r="I336" i="4"/>
  <c r="H336" i="4"/>
  <c r="I335" i="4"/>
  <c r="H335" i="4"/>
  <c r="I334" i="4"/>
  <c r="H334" i="4"/>
  <c r="I333" i="4"/>
  <c r="H333" i="4"/>
  <c r="I332" i="4"/>
  <c r="H332" i="4"/>
  <c r="I331" i="4"/>
  <c r="H331" i="4"/>
  <c r="I330" i="4"/>
  <c r="H330" i="4"/>
  <c r="I329" i="4"/>
  <c r="H329" i="4"/>
  <c r="I328" i="4"/>
  <c r="H328" i="4"/>
  <c r="I327" i="4"/>
  <c r="H327" i="4"/>
  <c r="I326" i="4"/>
  <c r="H326" i="4"/>
  <c r="I325" i="4"/>
  <c r="H325" i="4"/>
  <c r="I324" i="4"/>
  <c r="H324" i="4"/>
  <c r="I323" i="4"/>
  <c r="H323" i="4"/>
  <c r="I322" i="4"/>
  <c r="H322" i="4"/>
  <c r="I321" i="4"/>
  <c r="H321" i="4"/>
  <c r="I320" i="4"/>
  <c r="H320" i="4"/>
  <c r="I319" i="4"/>
  <c r="H319" i="4"/>
  <c r="I318" i="4"/>
  <c r="H318" i="4"/>
  <c r="I317" i="4"/>
  <c r="H317" i="4"/>
  <c r="I316" i="4"/>
  <c r="H316" i="4"/>
  <c r="I315" i="4"/>
  <c r="H315" i="4"/>
  <c r="I314" i="4"/>
  <c r="H314" i="4"/>
  <c r="I313" i="4"/>
  <c r="H313" i="4"/>
  <c r="I312" i="4"/>
  <c r="H312" i="4"/>
  <c r="I311" i="4"/>
  <c r="H311" i="4"/>
  <c r="I310" i="4"/>
  <c r="H310" i="4"/>
  <c r="I309" i="4"/>
  <c r="H309" i="4"/>
  <c r="I308" i="4"/>
  <c r="H308" i="4"/>
  <c r="I307" i="4"/>
  <c r="H307" i="4"/>
  <c r="I306" i="4"/>
  <c r="H306" i="4"/>
  <c r="I305" i="4"/>
  <c r="H305" i="4"/>
  <c r="I304" i="4"/>
  <c r="H304" i="4"/>
  <c r="I303" i="4"/>
  <c r="H303" i="4"/>
  <c r="I302" i="4"/>
  <c r="H302" i="4"/>
  <c r="I301" i="4"/>
  <c r="H301" i="4"/>
  <c r="I300" i="4"/>
  <c r="H300" i="4"/>
  <c r="I299" i="4"/>
  <c r="H299" i="4"/>
  <c r="I298" i="4"/>
  <c r="H298" i="4"/>
  <c r="I297" i="4"/>
  <c r="H297" i="4"/>
  <c r="I296" i="4"/>
  <c r="H296" i="4"/>
  <c r="I295" i="4"/>
  <c r="H295" i="4"/>
  <c r="I294" i="4"/>
  <c r="H294" i="4"/>
  <c r="I293" i="4"/>
  <c r="H293" i="4"/>
  <c r="I292" i="4"/>
  <c r="H292" i="4"/>
  <c r="I291" i="4"/>
  <c r="H291" i="4"/>
  <c r="I290" i="4"/>
  <c r="H290" i="4"/>
  <c r="I289" i="4"/>
  <c r="H289" i="4"/>
  <c r="I288" i="4"/>
  <c r="H288" i="4"/>
  <c r="I287" i="4"/>
  <c r="H287" i="4"/>
  <c r="I286" i="4"/>
  <c r="H286" i="4"/>
  <c r="I285" i="4"/>
  <c r="H285" i="4"/>
  <c r="I284" i="4"/>
  <c r="H284" i="4"/>
  <c r="I283" i="4"/>
  <c r="H283" i="4"/>
  <c r="I282" i="4"/>
  <c r="H282" i="4"/>
  <c r="I281" i="4"/>
  <c r="H281" i="4"/>
  <c r="I280" i="4"/>
  <c r="H280" i="4"/>
  <c r="I279" i="4"/>
  <c r="H279" i="4"/>
  <c r="I278" i="4"/>
  <c r="H278" i="4"/>
  <c r="I277" i="4"/>
  <c r="H277" i="4"/>
  <c r="I276" i="4"/>
  <c r="H276" i="4"/>
  <c r="I275" i="4"/>
  <c r="H275" i="4"/>
  <c r="I274" i="4"/>
  <c r="H274" i="4"/>
  <c r="I273" i="4"/>
  <c r="H273" i="4"/>
  <c r="I272" i="4"/>
  <c r="H272" i="4"/>
  <c r="I271" i="4"/>
  <c r="H271" i="4"/>
  <c r="I270" i="4"/>
  <c r="H270" i="4"/>
  <c r="I269" i="4"/>
  <c r="H269" i="4"/>
  <c r="I268" i="4"/>
  <c r="H268" i="4"/>
  <c r="I267" i="4"/>
  <c r="H267" i="4"/>
  <c r="I266" i="4"/>
  <c r="H266" i="4"/>
  <c r="I265" i="4"/>
  <c r="H265" i="4"/>
  <c r="I264" i="4"/>
  <c r="H264" i="4"/>
  <c r="I263" i="4"/>
  <c r="H263" i="4"/>
  <c r="I262" i="4"/>
  <c r="H262" i="4"/>
  <c r="I261" i="4"/>
  <c r="H261" i="4"/>
  <c r="I260" i="4"/>
  <c r="H260" i="4"/>
  <c r="I259" i="4"/>
  <c r="H259" i="4"/>
  <c r="I258" i="4"/>
  <c r="H258" i="4"/>
  <c r="I257" i="4"/>
  <c r="H257" i="4"/>
  <c r="I256" i="4"/>
  <c r="H256" i="4"/>
  <c r="I255" i="4"/>
  <c r="H255" i="4"/>
  <c r="I254" i="4"/>
  <c r="H254" i="4"/>
  <c r="I253" i="4"/>
  <c r="H253" i="4"/>
  <c r="I252" i="4"/>
  <c r="H252" i="4"/>
  <c r="I251" i="4"/>
  <c r="H251" i="4"/>
  <c r="I250" i="4"/>
  <c r="H250" i="4"/>
  <c r="I249" i="4"/>
  <c r="H249" i="4"/>
  <c r="I248" i="4"/>
  <c r="H248" i="4"/>
  <c r="I247" i="4"/>
  <c r="H247" i="4"/>
  <c r="I246" i="4"/>
  <c r="H246" i="4"/>
  <c r="I245" i="4"/>
  <c r="H245" i="4"/>
  <c r="I244" i="4"/>
  <c r="H244" i="4"/>
  <c r="I243" i="4"/>
  <c r="H243" i="4"/>
  <c r="I242" i="4"/>
  <c r="H242" i="4"/>
  <c r="I241" i="4"/>
  <c r="H241" i="4"/>
  <c r="I240" i="4"/>
  <c r="H240" i="4"/>
  <c r="I239" i="4"/>
  <c r="H239" i="4"/>
  <c r="I238" i="4"/>
  <c r="H238" i="4"/>
  <c r="I237" i="4"/>
  <c r="H237" i="4"/>
  <c r="I236" i="4"/>
  <c r="H236" i="4"/>
  <c r="I235" i="4"/>
  <c r="H235" i="4"/>
  <c r="I234" i="4"/>
  <c r="H234" i="4"/>
  <c r="I233" i="4"/>
  <c r="H233" i="4"/>
  <c r="I232" i="4"/>
  <c r="H232" i="4"/>
  <c r="I231" i="4"/>
  <c r="H231" i="4"/>
  <c r="I230" i="4"/>
  <c r="H230" i="4"/>
  <c r="I229" i="4"/>
  <c r="H229" i="4"/>
  <c r="I228" i="4"/>
  <c r="H228" i="4"/>
  <c r="I227" i="4"/>
  <c r="H227" i="4"/>
  <c r="I226" i="4"/>
  <c r="H226" i="4"/>
  <c r="I225" i="4"/>
  <c r="H225" i="4"/>
  <c r="I224" i="4"/>
  <c r="H224" i="4"/>
  <c r="I223" i="4"/>
  <c r="H223" i="4"/>
  <c r="I222" i="4"/>
  <c r="H222" i="4"/>
  <c r="I221" i="4"/>
  <c r="H221" i="4"/>
  <c r="I220" i="4"/>
  <c r="H220" i="4"/>
  <c r="I219" i="4"/>
  <c r="H219" i="4"/>
  <c r="I218" i="4"/>
  <c r="H218" i="4"/>
  <c r="I217" i="4"/>
  <c r="H217" i="4"/>
  <c r="I216" i="4"/>
  <c r="H216" i="4"/>
  <c r="I215" i="4"/>
  <c r="H215" i="4"/>
  <c r="I214" i="4"/>
  <c r="H214" i="4"/>
  <c r="I213" i="4"/>
  <c r="H213" i="4"/>
  <c r="I212" i="4"/>
  <c r="H212" i="4"/>
  <c r="I211" i="4"/>
  <c r="H211" i="4"/>
  <c r="I210" i="4"/>
  <c r="H210" i="4"/>
  <c r="I209" i="4"/>
  <c r="H209" i="4"/>
  <c r="I208" i="4"/>
  <c r="H208" i="4"/>
  <c r="I207" i="4"/>
  <c r="H207" i="4"/>
  <c r="I206" i="4"/>
  <c r="H206" i="4"/>
  <c r="I205" i="4"/>
  <c r="H205" i="4"/>
  <c r="I204" i="4"/>
  <c r="H204" i="4"/>
  <c r="I203" i="4"/>
  <c r="H203" i="4"/>
  <c r="I202" i="4"/>
  <c r="H202" i="4"/>
  <c r="I201" i="4"/>
  <c r="H201" i="4"/>
  <c r="I200" i="4"/>
  <c r="H200" i="4"/>
  <c r="I199" i="4"/>
  <c r="H199" i="4"/>
  <c r="I198" i="4"/>
  <c r="H198" i="4"/>
  <c r="I197" i="4"/>
  <c r="H197" i="4"/>
  <c r="I196" i="4"/>
  <c r="H196" i="4"/>
  <c r="I195" i="4"/>
  <c r="H195" i="4"/>
  <c r="I194" i="4"/>
  <c r="H194" i="4"/>
  <c r="I193" i="4"/>
  <c r="H193" i="4"/>
  <c r="I192" i="4"/>
  <c r="H192" i="4"/>
  <c r="I191" i="4"/>
  <c r="H191" i="4"/>
  <c r="I190" i="4"/>
  <c r="H190" i="4"/>
  <c r="I189" i="4"/>
  <c r="H189" i="4"/>
  <c r="I188" i="4"/>
  <c r="H188" i="4"/>
  <c r="I187" i="4"/>
  <c r="H187" i="4"/>
  <c r="I186" i="4"/>
  <c r="H186" i="4"/>
  <c r="I185" i="4"/>
  <c r="H185" i="4"/>
  <c r="I184" i="4"/>
  <c r="H184" i="4"/>
  <c r="I183" i="4"/>
  <c r="H183" i="4"/>
  <c r="I182" i="4"/>
  <c r="H182" i="4"/>
  <c r="I181" i="4"/>
  <c r="H181" i="4"/>
  <c r="I180" i="4"/>
  <c r="H180" i="4"/>
  <c r="I179" i="4"/>
  <c r="H179" i="4"/>
  <c r="I178" i="4"/>
  <c r="H178" i="4"/>
  <c r="I177" i="4"/>
  <c r="H177" i="4"/>
  <c r="I176" i="4"/>
  <c r="H176" i="4"/>
  <c r="I175" i="4"/>
  <c r="H175" i="4"/>
  <c r="I174" i="4"/>
  <c r="H174" i="4"/>
  <c r="I173" i="4"/>
  <c r="H173" i="4"/>
  <c r="I172" i="4"/>
  <c r="H172" i="4"/>
  <c r="I171" i="4"/>
  <c r="H171" i="4"/>
  <c r="I170" i="4"/>
  <c r="H170" i="4"/>
  <c r="I169" i="4"/>
  <c r="H169" i="4"/>
  <c r="I168" i="4"/>
  <c r="H168" i="4"/>
  <c r="I167" i="4"/>
  <c r="H167" i="4"/>
  <c r="I166" i="4"/>
  <c r="H166" i="4"/>
  <c r="I165" i="4"/>
  <c r="H165" i="4"/>
  <c r="I164" i="4"/>
  <c r="H164" i="4"/>
  <c r="I163" i="4"/>
  <c r="H163" i="4"/>
  <c r="I162" i="4"/>
  <c r="H162" i="4"/>
  <c r="I161" i="4"/>
  <c r="H161" i="4"/>
  <c r="I160" i="4"/>
  <c r="H160" i="4"/>
  <c r="I159" i="4"/>
  <c r="H159" i="4"/>
  <c r="I158" i="4"/>
  <c r="H158" i="4"/>
  <c r="I157" i="4"/>
  <c r="H157" i="4"/>
  <c r="I156" i="4"/>
  <c r="H156" i="4"/>
  <c r="I155" i="4"/>
  <c r="H155" i="4"/>
  <c r="I154" i="4"/>
  <c r="H154" i="4"/>
  <c r="I153" i="4"/>
  <c r="H153" i="4"/>
  <c r="I152" i="4"/>
  <c r="H152" i="4"/>
  <c r="I151" i="4"/>
  <c r="H151" i="4"/>
  <c r="I150" i="4"/>
  <c r="H150" i="4"/>
  <c r="I149" i="4"/>
  <c r="H149" i="4"/>
  <c r="I148" i="4"/>
  <c r="H148" i="4"/>
  <c r="I147" i="4"/>
  <c r="H147" i="4"/>
  <c r="I146" i="4"/>
  <c r="H146" i="4"/>
  <c r="I145" i="4"/>
  <c r="H145" i="4"/>
  <c r="I144" i="4"/>
  <c r="H144" i="4"/>
  <c r="I143" i="4"/>
  <c r="H143" i="4"/>
  <c r="I142" i="4"/>
  <c r="H142" i="4"/>
  <c r="I141" i="4"/>
  <c r="H141" i="4"/>
  <c r="I140" i="4"/>
  <c r="H140" i="4"/>
  <c r="I139" i="4"/>
  <c r="H139" i="4"/>
  <c r="I138" i="4"/>
  <c r="H138" i="4"/>
  <c r="I137" i="4"/>
  <c r="H137" i="4"/>
  <c r="I136" i="4"/>
  <c r="H136" i="4"/>
  <c r="I135" i="4"/>
  <c r="H135" i="4"/>
  <c r="I134" i="4"/>
  <c r="H134" i="4"/>
  <c r="I133" i="4"/>
  <c r="H133" i="4"/>
  <c r="I132" i="4"/>
  <c r="H132" i="4"/>
  <c r="I131" i="4"/>
  <c r="H131" i="4"/>
  <c r="I130" i="4"/>
  <c r="H130" i="4"/>
  <c r="I129" i="4"/>
  <c r="H129" i="4"/>
  <c r="I128" i="4"/>
  <c r="H128" i="4"/>
  <c r="I127" i="4"/>
  <c r="H127" i="4"/>
  <c r="I126" i="4"/>
  <c r="H126" i="4"/>
  <c r="I125" i="4"/>
  <c r="H125" i="4"/>
  <c r="I124" i="4"/>
  <c r="H124" i="4"/>
  <c r="I123" i="4"/>
  <c r="H123" i="4"/>
  <c r="I122" i="4"/>
  <c r="H122" i="4"/>
  <c r="I121" i="4"/>
  <c r="H121" i="4"/>
  <c r="I120" i="4"/>
  <c r="H120" i="4"/>
  <c r="I119" i="4"/>
  <c r="H119" i="4"/>
  <c r="I118" i="4"/>
  <c r="H118" i="4"/>
  <c r="I117" i="4"/>
  <c r="H117" i="4"/>
  <c r="I116" i="4"/>
  <c r="H116" i="4"/>
  <c r="I115" i="4"/>
  <c r="H115" i="4"/>
  <c r="I114" i="4"/>
  <c r="H114" i="4"/>
  <c r="I113" i="4"/>
  <c r="H113" i="4"/>
  <c r="I112" i="4"/>
  <c r="H112" i="4"/>
  <c r="I111" i="4"/>
  <c r="H111" i="4"/>
  <c r="I110" i="4"/>
  <c r="H110" i="4"/>
  <c r="I109" i="4"/>
  <c r="H109" i="4"/>
  <c r="I108" i="4"/>
  <c r="H108" i="4"/>
  <c r="I107" i="4"/>
  <c r="H107" i="4"/>
  <c r="I106" i="4"/>
  <c r="H106" i="4"/>
  <c r="I105" i="4"/>
  <c r="H105" i="4"/>
  <c r="I104" i="4"/>
  <c r="H104" i="4"/>
  <c r="I103" i="4"/>
  <c r="H103" i="4"/>
  <c r="I102" i="4"/>
  <c r="H102" i="4"/>
  <c r="I101" i="4"/>
  <c r="H101" i="4"/>
  <c r="I100" i="4"/>
  <c r="H100" i="4"/>
  <c r="I99" i="4"/>
  <c r="H99" i="4"/>
  <c r="I98" i="4"/>
  <c r="H98" i="4"/>
  <c r="I97" i="4"/>
  <c r="H97" i="4"/>
  <c r="I96" i="4"/>
  <c r="H96" i="4"/>
  <c r="I95" i="4"/>
  <c r="H95" i="4"/>
  <c r="I94" i="4"/>
  <c r="H94" i="4"/>
  <c r="I93" i="4"/>
  <c r="H93" i="4"/>
  <c r="I92" i="4"/>
  <c r="H92" i="4"/>
  <c r="I91" i="4"/>
  <c r="H91" i="4"/>
  <c r="I90" i="4"/>
  <c r="H90" i="4"/>
  <c r="I89" i="4"/>
  <c r="H89" i="4"/>
  <c r="I88" i="4"/>
  <c r="H88" i="4"/>
  <c r="I87" i="4"/>
  <c r="H87" i="4"/>
  <c r="I86" i="4"/>
  <c r="H86" i="4"/>
  <c r="I85" i="4"/>
  <c r="H85" i="4"/>
  <c r="I84" i="4"/>
  <c r="H84" i="4"/>
  <c r="I83" i="4"/>
  <c r="H83" i="4"/>
  <c r="I82" i="4"/>
  <c r="H82" i="4"/>
  <c r="I81" i="4"/>
  <c r="H81" i="4"/>
  <c r="I80" i="4"/>
  <c r="H80" i="4"/>
  <c r="I79" i="4"/>
  <c r="H79" i="4"/>
  <c r="I78" i="4"/>
  <c r="H78" i="4"/>
  <c r="I77" i="4"/>
  <c r="H77" i="4"/>
  <c r="I76" i="4"/>
  <c r="H76" i="4"/>
  <c r="I75" i="4"/>
  <c r="H75" i="4"/>
  <c r="I74" i="4"/>
  <c r="H74" i="4"/>
  <c r="I73" i="4"/>
  <c r="H73" i="4"/>
  <c r="I72" i="4"/>
  <c r="H72" i="4"/>
  <c r="I71" i="4"/>
  <c r="H71" i="4"/>
  <c r="I70" i="4"/>
  <c r="H70" i="4"/>
  <c r="I69" i="4"/>
  <c r="H69" i="4"/>
  <c r="I68" i="4"/>
  <c r="H68" i="4"/>
  <c r="I67" i="4"/>
  <c r="H67" i="4"/>
  <c r="I66" i="4"/>
  <c r="H66" i="4"/>
  <c r="I65" i="4"/>
  <c r="H65" i="4"/>
  <c r="I64" i="4"/>
  <c r="H64" i="4"/>
  <c r="I63" i="4"/>
  <c r="H63" i="4"/>
  <c r="I62" i="4"/>
  <c r="H62" i="4"/>
  <c r="I61" i="4"/>
  <c r="H61" i="4"/>
  <c r="I60" i="4"/>
  <c r="H60" i="4"/>
  <c r="I59" i="4"/>
  <c r="H59" i="4"/>
  <c r="I58" i="4"/>
  <c r="H58" i="4"/>
  <c r="I57" i="4"/>
  <c r="H57" i="4"/>
  <c r="I56" i="4"/>
  <c r="H56" i="4"/>
  <c r="I55" i="4"/>
  <c r="H55" i="4"/>
  <c r="I54" i="4"/>
  <c r="H54" i="4"/>
  <c r="I53" i="4"/>
  <c r="H53" i="4"/>
  <c r="I52" i="4"/>
  <c r="H52" i="4"/>
  <c r="I51" i="4"/>
  <c r="H51" i="4"/>
  <c r="I50" i="4"/>
  <c r="H50" i="4"/>
  <c r="I49" i="4"/>
  <c r="H49" i="4"/>
  <c r="I48" i="4"/>
  <c r="H48" i="4"/>
  <c r="I47" i="4"/>
  <c r="H47" i="4"/>
  <c r="I46" i="4"/>
  <c r="H46" i="4"/>
  <c r="I45" i="4"/>
  <c r="H45" i="4"/>
  <c r="I44" i="4"/>
  <c r="H44" i="4"/>
  <c r="I43" i="4"/>
  <c r="H43" i="4"/>
  <c r="I42" i="4"/>
  <c r="H42" i="4"/>
  <c r="I41" i="4"/>
  <c r="H41" i="4"/>
  <c r="I40" i="4"/>
  <c r="H40" i="4"/>
  <c r="I39" i="4"/>
  <c r="H39" i="4"/>
  <c r="I38" i="4"/>
  <c r="H38" i="4"/>
  <c r="I37" i="4"/>
  <c r="H37" i="4"/>
  <c r="I36" i="4"/>
  <c r="H36" i="4"/>
  <c r="I35" i="4"/>
  <c r="H35" i="4"/>
  <c r="I34" i="4"/>
  <c r="H34" i="4"/>
  <c r="I33" i="4"/>
  <c r="H33" i="4"/>
  <c r="I32" i="4"/>
  <c r="H32" i="4"/>
  <c r="I31" i="4"/>
  <c r="H31" i="4"/>
  <c r="I30" i="4"/>
  <c r="H30" i="4"/>
  <c r="I29" i="4"/>
  <c r="H29" i="4"/>
  <c r="I28" i="4"/>
  <c r="H28" i="4"/>
  <c r="I27" i="4"/>
  <c r="H27" i="4"/>
  <c r="I26" i="4"/>
  <c r="H26" i="4"/>
  <c r="I25" i="4"/>
  <c r="H25" i="4"/>
  <c r="I24" i="4"/>
  <c r="H24" i="4"/>
  <c r="I23" i="4"/>
  <c r="H23" i="4"/>
  <c r="I22" i="4"/>
  <c r="H22" i="4"/>
  <c r="I21" i="4"/>
  <c r="H21" i="4"/>
  <c r="I20" i="4"/>
  <c r="H20" i="4"/>
  <c r="I19" i="4"/>
  <c r="H19" i="4"/>
  <c r="I18" i="4"/>
  <c r="H18" i="4"/>
  <c r="I17" i="4"/>
  <c r="H17" i="4"/>
  <c r="I16" i="4"/>
  <c r="H16" i="4"/>
  <c r="I15" i="4"/>
  <c r="H15" i="4"/>
  <c r="I14" i="4"/>
  <c r="H14" i="4"/>
  <c r="I13" i="4"/>
  <c r="H13" i="4"/>
  <c r="I12" i="4"/>
  <c r="H12" i="4"/>
  <c r="I11" i="4"/>
  <c r="H11" i="4"/>
  <c r="I10" i="4"/>
  <c r="H10" i="4"/>
  <c r="I9" i="4"/>
  <c r="H9" i="4"/>
  <c r="I8" i="4"/>
  <c r="H8" i="4"/>
  <c r="P1812" i="4"/>
  <c r="O1812" i="4"/>
  <c r="P1811" i="4"/>
  <c r="O1811" i="4"/>
  <c r="P1810" i="4"/>
  <c r="O1810" i="4"/>
  <c r="P1809" i="4"/>
  <c r="O1809" i="4"/>
  <c r="P1808" i="4"/>
  <c r="O1808" i="4"/>
  <c r="P1807" i="4"/>
  <c r="O1807" i="4"/>
  <c r="P1806" i="4"/>
  <c r="O1806" i="4"/>
  <c r="P1805" i="4"/>
  <c r="O1805" i="4"/>
  <c r="P1804" i="4"/>
  <c r="O1804" i="4"/>
  <c r="P1803" i="4"/>
  <c r="O1803" i="4"/>
  <c r="P1802" i="4"/>
  <c r="O1802" i="4"/>
  <c r="P1801" i="4"/>
  <c r="O1801" i="4"/>
  <c r="P1800" i="4"/>
  <c r="O1800" i="4"/>
  <c r="P1799" i="4"/>
  <c r="O1799" i="4"/>
  <c r="P1798" i="4"/>
  <c r="O1798" i="4"/>
  <c r="P1797" i="4"/>
  <c r="O1797" i="4"/>
  <c r="P1796" i="4"/>
  <c r="O1796" i="4"/>
  <c r="P1795" i="4"/>
  <c r="O1795" i="4"/>
  <c r="P1794" i="4"/>
  <c r="O1794" i="4"/>
  <c r="P1793" i="4"/>
  <c r="O1793" i="4"/>
  <c r="P1792" i="4"/>
  <c r="O1792" i="4"/>
  <c r="P1791" i="4"/>
  <c r="O1791" i="4"/>
  <c r="P1790" i="4"/>
  <c r="O1790" i="4"/>
  <c r="P1789" i="4"/>
  <c r="O1789" i="4"/>
  <c r="P1788" i="4"/>
  <c r="O1788" i="4"/>
  <c r="P1787" i="4"/>
  <c r="O1787" i="4"/>
  <c r="P1786" i="4"/>
  <c r="O1786" i="4"/>
  <c r="P1785" i="4"/>
  <c r="O1785" i="4"/>
  <c r="P1784" i="4"/>
  <c r="O1784" i="4"/>
  <c r="P1783" i="4"/>
  <c r="O1783" i="4"/>
  <c r="P1782" i="4"/>
  <c r="O1782" i="4"/>
  <c r="P1781" i="4"/>
  <c r="O1781" i="4"/>
  <c r="P1780" i="4"/>
  <c r="O1780" i="4"/>
  <c r="P1779" i="4"/>
  <c r="O1779" i="4"/>
  <c r="P1778" i="4"/>
  <c r="O1778" i="4"/>
  <c r="P1777" i="4"/>
  <c r="O1777" i="4"/>
  <c r="P1776" i="4"/>
  <c r="O1776" i="4"/>
  <c r="P1775" i="4"/>
  <c r="O1775" i="4"/>
  <c r="P1774" i="4"/>
  <c r="O1774" i="4"/>
  <c r="P1773" i="4"/>
  <c r="O1773" i="4"/>
  <c r="P1772" i="4"/>
  <c r="O1772" i="4"/>
  <c r="P1771" i="4"/>
  <c r="O1771" i="4"/>
  <c r="P1770" i="4"/>
  <c r="O1770" i="4"/>
  <c r="P1769" i="4"/>
  <c r="O1769" i="4"/>
  <c r="P1768" i="4"/>
  <c r="O1768" i="4"/>
  <c r="P1767" i="4"/>
  <c r="O1767" i="4"/>
  <c r="P1766" i="4"/>
  <c r="O1766" i="4"/>
  <c r="P1765" i="4"/>
  <c r="O1765" i="4"/>
  <c r="P1764" i="4"/>
  <c r="O1764" i="4"/>
  <c r="P1763" i="4"/>
  <c r="O1763" i="4"/>
  <c r="P1762" i="4"/>
  <c r="O1762" i="4"/>
  <c r="P1761" i="4"/>
  <c r="O1761" i="4"/>
  <c r="P1760" i="4"/>
  <c r="O1760" i="4"/>
  <c r="P1759" i="4"/>
  <c r="O1759" i="4"/>
  <c r="P1758" i="4"/>
  <c r="O1758" i="4"/>
  <c r="P1757" i="4"/>
  <c r="O1757" i="4"/>
  <c r="P1756" i="4"/>
  <c r="O1756" i="4"/>
  <c r="P1755" i="4"/>
  <c r="O1755" i="4"/>
  <c r="P1754" i="4"/>
  <c r="O1754" i="4"/>
  <c r="P1753" i="4"/>
  <c r="O1753" i="4"/>
  <c r="P1752" i="4"/>
  <c r="O1752" i="4"/>
  <c r="P1751" i="4"/>
  <c r="O1751" i="4"/>
  <c r="P1750" i="4"/>
  <c r="O1750" i="4"/>
  <c r="P1749" i="4"/>
  <c r="O1749" i="4"/>
  <c r="P1748" i="4"/>
  <c r="O1748" i="4"/>
  <c r="P1747" i="4"/>
  <c r="O1747" i="4"/>
  <c r="P1746" i="4"/>
  <c r="O1746" i="4"/>
  <c r="P1745" i="4"/>
  <c r="O1745" i="4"/>
  <c r="P1744" i="4"/>
  <c r="O1744" i="4"/>
  <c r="P1743" i="4"/>
  <c r="O1743" i="4"/>
  <c r="P1742" i="4"/>
  <c r="O1742" i="4"/>
  <c r="P1741" i="4"/>
  <c r="O1741" i="4"/>
  <c r="P1740" i="4"/>
  <c r="O1740" i="4"/>
  <c r="P1739" i="4"/>
  <c r="O1739" i="4"/>
  <c r="P1738" i="4"/>
  <c r="O1738" i="4"/>
  <c r="P1737" i="4"/>
  <c r="O1737" i="4"/>
  <c r="P1736" i="4"/>
  <c r="O1736" i="4"/>
  <c r="P1735" i="4"/>
  <c r="O1735" i="4"/>
  <c r="P1734" i="4"/>
  <c r="O1734" i="4"/>
  <c r="P1733" i="4"/>
  <c r="O1733" i="4"/>
  <c r="P1732" i="4"/>
  <c r="O1732" i="4"/>
  <c r="P1731" i="4"/>
  <c r="O1731" i="4"/>
  <c r="P1730" i="4"/>
  <c r="O1730" i="4"/>
  <c r="P1729" i="4"/>
  <c r="O1729" i="4"/>
  <c r="P1728" i="4"/>
  <c r="O1728" i="4"/>
  <c r="P1727" i="4"/>
  <c r="O1727" i="4"/>
  <c r="P1726" i="4"/>
  <c r="O1726" i="4"/>
  <c r="P1725" i="4"/>
  <c r="O1725" i="4"/>
  <c r="P1724" i="4"/>
  <c r="O1724" i="4"/>
  <c r="P1723" i="4"/>
  <c r="O1723" i="4"/>
  <c r="P1722" i="4"/>
  <c r="O1722" i="4"/>
  <c r="P1721" i="4"/>
  <c r="O1721" i="4"/>
  <c r="P1720" i="4"/>
  <c r="O1720" i="4"/>
  <c r="P1719" i="4"/>
  <c r="O1719" i="4"/>
  <c r="P1718" i="4"/>
  <c r="O1718" i="4"/>
  <c r="P1717" i="4"/>
  <c r="O1717" i="4"/>
  <c r="P1716" i="4"/>
  <c r="O1716" i="4"/>
  <c r="P1715" i="4"/>
  <c r="O1715" i="4"/>
  <c r="P1714" i="4"/>
  <c r="O1714" i="4"/>
  <c r="P1713" i="4"/>
  <c r="O1713" i="4"/>
  <c r="P1712" i="4"/>
  <c r="O1712" i="4"/>
  <c r="P1711" i="4"/>
  <c r="O1711" i="4"/>
  <c r="P1710" i="4"/>
  <c r="O1710" i="4"/>
  <c r="P1709" i="4"/>
  <c r="O1709" i="4"/>
  <c r="P1708" i="4"/>
  <c r="O1708" i="4"/>
  <c r="P1707" i="4"/>
  <c r="O1707" i="4"/>
  <c r="P1706" i="4"/>
  <c r="O1706" i="4"/>
  <c r="P1705" i="4"/>
  <c r="O1705" i="4"/>
  <c r="P1704" i="4"/>
  <c r="O1704" i="4"/>
  <c r="P1703" i="4"/>
  <c r="O1703" i="4"/>
  <c r="P1702" i="4"/>
  <c r="O1702" i="4"/>
  <c r="P1701" i="4"/>
  <c r="O1701" i="4"/>
  <c r="P1700" i="4"/>
  <c r="O1700" i="4"/>
  <c r="P1699" i="4"/>
  <c r="O1699" i="4"/>
  <c r="P1698" i="4"/>
  <c r="O1698" i="4"/>
  <c r="P1697" i="4"/>
  <c r="O1697" i="4"/>
  <c r="P1696" i="4"/>
  <c r="O1696" i="4"/>
  <c r="P1695" i="4"/>
  <c r="O1695" i="4"/>
  <c r="P1694" i="4"/>
  <c r="O1694" i="4"/>
  <c r="P1693" i="4"/>
  <c r="O1693" i="4"/>
  <c r="P1692" i="4"/>
  <c r="O1692" i="4"/>
  <c r="P1691" i="4"/>
  <c r="O1691" i="4"/>
  <c r="P1690" i="4"/>
  <c r="O1690" i="4"/>
  <c r="P1689" i="4"/>
  <c r="O1689" i="4"/>
  <c r="P1688" i="4"/>
  <c r="O1688" i="4"/>
  <c r="P1687" i="4"/>
  <c r="O1687" i="4"/>
  <c r="P1686" i="4"/>
  <c r="O1686" i="4"/>
  <c r="P1685" i="4"/>
  <c r="O1685" i="4"/>
  <c r="P1684" i="4"/>
  <c r="O1684" i="4"/>
  <c r="P1683" i="4"/>
  <c r="O1683" i="4"/>
  <c r="P1682" i="4"/>
  <c r="O1682" i="4"/>
  <c r="P1681" i="4"/>
  <c r="O1681" i="4"/>
  <c r="P1680" i="4"/>
  <c r="O1680" i="4"/>
  <c r="P1679" i="4"/>
  <c r="O1679" i="4"/>
  <c r="P1678" i="4"/>
  <c r="O1678" i="4"/>
  <c r="P1677" i="4"/>
  <c r="O1677" i="4"/>
  <c r="P1676" i="4"/>
  <c r="O1676" i="4"/>
  <c r="P1675" i="4"/>
  <c r="O1675" i="4"/>
  <c r="P1674" i="4"/>
  <c r="O1674" i="4"/>
  <c r="P1673" i="4"/>
  <c r="O1673" i="4"/>
  <c r="P1672" i="4"/>
  <c r="O1672" i="4"/>
  <c r="P1671" i="4"/>
  <c r="O1671" i="4"/>
  <c r="P1670" i="4"/>
  <c r="O1670" i="4"/>
  <c r="P1669" i="4"/>
  <c r="O1669" i="4"/>
  <c r="P1668" i="4"/>
  <c r="O1668" i="4"/>
  <c r="P1667" i="4"/>
  <c r="O1667" i="4"/>
  <c r="P1666" i="4"/>
  <c r="O1666" i="4"/>
  <c r="P1665" i="4"/>
  <c r="O1665" i="4"/>
  <c r="P1664" i="4"/>
  <c r="O1664" i="4"/>
  <c r="P1663" i="4"/>
  <c r="O1663" i="4"/>
  <c r="P1662" i="4"/>
  <c r="O1662" i="4"/>
  <c r="P1661" i="4"/>
  <c r="O1661" i="4"/>
  <c r="P1660" i="4"/>
  <c r="O1660" i="4"/>
  <c r="P1659" i="4"/>
  <c r="O1659" i="4"/>
  <c r="P1658" i="4"/>
  <c r="O1658" i="4"/>
  <c r="P1657" i="4"/>
  <c r="O1657" i="4"/>
  <c r="P1656" i="4"/>
  <c r="O1656" i="4"/>
  <c r="P1655" i="4"/>
  <c r="O1655" i="4"/>
  <c r="P1654" i="4"/>
  <c r="O1654" i="4"/>
  <c r="P1653" i="4"/>
  <c r="O1653" i="4"/>
  <c r="P1652" i="4"/>
  <c r="O1652" i="4"/>
  <c r="P1651" i="4"/>
  <c r="O1651" i="4"/>
  <c r="P1650" i="4"/>
  <c r="O1650" i="4"/>
  <c r="P1649" i="4"/>
  <c r="O1649" i="4"/>
  <c r="P1648" i="4"/>
  <c r="O1648" i="4"/>
  <c r="P1647" i="4"/>
  <c r="O1647" i="4"/>
  <c r="P1646" i="4"/>
  <c r="O1646" i="4"/>
  <c r="P1645" i="4"/>
  <c r="O1645" i="4"/>
  <c r="P1644" i="4"/>
  <c r="O1644" i="4"/>
  <c r="P1643" i="4"/>
  <c r="O1643" i="4"/>
  <c r="P1642" i="4"/>
  <c r="O1642" i="4"/>
  <c r="P1641" i="4"/>
  <c r="O1641" i="4"/>
  <c r="P1640" i="4"/>
  <c r="O1640" i="4"/>
  <c r="P1639" i="4"/>
  <c r="O1639" i="4"/>
  <c r="P1638" i="4"/>
  <c r="O1638" i="4"/>
  <c r="P1637" i="4"/>
  <c r="O1637" i="4"/>
  <c r="P1636" i="4"/>
  <c r="O1636" i="4"/>
  <c r="P1635" i="4"/>
  <c r="O1635" i="4"/>
  <c r="P1634" i="4"/>
  <c r="O1634" i="4"/>
  <c r="P1633" i="4"/>
  <c r="O1633" i="4"/>
  <c r="P1632" i="4"/>
  <c r="O1632" i="4"/>
  <c r="P1631" i="4"/>
  <c r="O1631" i="4"/>
  <c r="P1630" i="4"/>
  <c r="O1630" i="4"/>
  <c r="P1629" i="4"/>
  <c r="O1629" i="4"/>
  <c r="P1628" i="4"/>
  <c r="O1628" i="4"/>
  <c r="P1627" i="4"/>
  <c r="O1627" i="4"/>
  <c r="P1626" i="4"/>
  <c r="O1626" i="4"/>
  <c r="P1625" i="4"/>
  <c r="O1625" i="4"/>
  <c r="P1624" i="4"/>
  <c r="O1624" i="4"/>
  <c r="P1623" i="4"/>
  <c r="O1623" i="4"/>
  <c r="P1622" i="4"/>
  <c r="O1622" i="4"/>
  <c r="P1621" i="4"/>
  <c r="O1621" i="4"/>
  <c r="P1620" i="4"/>
  <c r="O1620" i="4"/>
  <c r="P1619" i="4"/>
  <c r="O1619" i="4"/>
  <c r="P1618" i="4"/>
  <c r="O1618" i="4"/>
  <c r="P1617" i="4"/>
  <c r="O1617" i="4"/>
  <c r="P1616" i="4"/>
  <c r="O1616" i="4"/>
  <c r="P1615" i="4"/>
  <c r="O1615" i="4"/>
  <c r="P1614" i="4"/>
  <c r="O1614" i="4"/>
  <c r="P1613" i="4"/>
  <c r="O1613" i="4"/>
  <c r="P1612" i="4"/>
  <c r="O1612" i="4"/>
  <c r="P1611" i="4"/>
  <c r="O1611" i="4"/>
  <c r="P1610" i="4"/>
  <c r="O1610" i="4"/>
  <c r="P1609" i="4"/>
  <c r="O1609" i="4"/>
  <c r="P1608" i="4"/>
  <c r="O1608" i="4"/>
  <c r="P1607" i="4"/>
  <c r="O1607" i="4"/>
  <c r="P1606" i="4"/>
  <c r="O1606" i="4"/>
  <c r="P1605" i="4"/>
  <c r="O1605" i="4"/>
  <c r="P1604" i="4"/>
  <c r="O1604" i="4"/>
  <c r="P1603" i="4"/>
  <c r="O1603" i="4"/>
  <c r="P1602" i="4"/>
  <c r="O1602" i="4"/>
  <c r="P1601" i="4"/>
  <c r="O1601" i="4"/>
  <c r="P1600" i="4"/>
  <c r="O1600" i="4"/>
  <c r="P1599" i="4"/>
  <c r="O1599" i="4"/>
  <c r="P1598" i="4"/>
  <c r="O1598" i="4"/>
  <c r="P1597" i="4"/>
  <c r="O1597" i="4"/>
  <c r="P1596" i="4"/>
  <c r="O1596" i="4"/>
  <c r="P1595" i="4"/>
  <c r="O1595" i="4"/>
  <c r="P1594" i="4"/>
  <c r="O1594" i="4"/>
  <c r="P1593" i="4"/>
  <c r="O1593" i="4"/>
  <c r="P1592" i="4"/>
  <c r="O1592" i="4"/>
  <c r="P1591" i="4"/>
  <c r="O1591" i="4"/>
  <c r="P1590" i="4"/>
  <c r="O1590" i="4"/>
  <c r="P1589" i="4"/>
  <c r="O1589" i="4"/>
  <c r="P1588" i="4"/>
  <c r="O1588" i="4"/>
  <c r="P1587" i="4"/>
  <c r="O1587" i="4"/>
  <c r="P1586" i="4"/>
  <c r="O1586" i="4"/>
  <c r="P1585" i="4"/>
  <c r="O1585" i="4"/>
  <c r="P1584" i="4"/>
  <c r="O1584" i="4"/>
  <c r="P1583" i="4"/>
  <c r="O1583" i="4"/>
  <c r="P1582" i="4"/>
  <c r="O1582" i="4"/>
  <c r="P1581" i="4"/>
  <c r="O1581" i="4"/>
  <c r="P1580" i="4"/>
  <c r="O1580" i="4"/>
  <c r="P1579" i="4"/>
  <c r="O1579" i="4"/>
  <c r="P1578" i="4"/>
  <c r="O1578" i="4"/>
  <c r="P1577" i="4"/>
  <c r="O1577" i="4"/>
  <c r="P1576" i="4"/>
  <c r="O1576" i="4"/>
  <c r="P1575" i="4"/>
  <c r="O1575" i="4"/>
  <c r="P1574" i="4"/>
  <c r="O1574" i="4"/>
  <c r="P1573" i="4"/>
  <c r="O1573" i="4"/>
  <c r="P1572" i="4"/>
  <c r="O1572" i="4"/>
  <c r="P1571" i="4"/>
  <c r="O1571" i="4"/>
  <c r="P1570" i="4"/>
  <c r="O1570" i="4"/>
  <c r="P1569" i="4"/>
  <c r="O1569" i="4"/>
  <c r="P1568" i="4"/>
  <c r="O1568" i="4"/>
  <c r="P1567" i="4"/>
  <c r="O1567" i="4"/>
  <c r="P1566" i="4"/>
  <c r="O1566" i="4"/>
  <c r="P1565" i="4"/>
  <c r="O1565" i="4"/>
  <c r="P1564" i="4"/>
  <c r="O1564" i="4"/>
  <c r="P1563" i="4"/>
  <c r="O1563" i="4"/>
  <c r="P1562" i="4"/>
  <c r="O1562" i="4"/>
  <c r="P1561" i="4"/>
  <c r="O1561" i="4"/>
  <c r="P1560" i="4"/>
  <c r="O1560" i="4"/>
  <c r="P1559" i="4"/>
  <c r="O1559" i="4"/>
  <c r="P1558" i="4"/>
  <c r="O1558" i="4"/>
  <c r="P1557" i="4"/>
  <c r="O1557" i="4"/>
  <c r="P1556" i="4"/>
  <c r="O1556" i="4"/>
  <c r="P1555" i="4"/>
  <c r="O1555" i="4"/>
  <c r="P1554" i="4"/>
  <c r="O1554" i="4"/>
  <c r="P1553" i="4"/>
  <c r="O1553" i="4"/>
  <c r="P1552" i="4"/>
  <c r="O1552" i="4"/>
  <c r="P1551" i="4"/>
  <c r="O1551" i="4"/>
  <c r="P1550" i="4"/>
  <c r="O1550" i="4"/>
  <c r="P1549" i="4"/>
  <c r="O1549" i="4"/>
  <c r="P1548" i="4"/>
  <c r="O1548" i="4"/>
  <c r="P1547" i="4"/>
  <c r="O1547" i="4"/>
  <c r="P1546" i="4"/>
  <c r="O1546" i="4"/>
  <c r="P1545" i="4"/>
  <c r="O1545" i="4"/>
  <c r="P1544" i="4"/>
  <c r="O1544" i="4"/>
  <c r="P1543" i="4"/>
  <c r="O1543" i="4"/>
  <c r="P1542" i="4"/>
  <c r="O1542" i="4"/>
  <c r="P1541" i="4"/>
  <c r="O1541" i="4"/>
  <c r="P1540" i="4"/>
  <c r="O1540" i="4"/>
  <c r="P1539" i="4"/>
  <c r="O1539" i="4"/>
  <c r="P1538" i="4"/>
  <c r="O1538" i="4"/>
  <c r="P1537" i="4"/>
  <c r="O1537" i="4"/>
  <c r="P1536" i="4"/>
  <c r="O1536" i="4"/>
  <c r="P1535" i="4"/>
  <c r="O1535" i="4"/>
  <c r="P1534" i="4"/>
  <c r="O1534" i="4"/>
  <c r="P1533" i="4"/>
  <c r="O1533" i="4"/>
  <c r="P1532" i="4"/>
  <c r="O1532" i="4"/>
  <c r="P1531" i="4"/>
  <c r="O1531" i="4"/>
  <c r="P1530" i="4"/>
  <c r="O1530" i="4"/>
  <c r="P1529" i="4"/>
  <c r="O1529" i="4"/>
  <c r="P1528" i="4"/>
  <c r="O1528" i="4"/>
  <c r="P1527" i="4"/>
  <c r="O1527" i="4"/>
  <c r="P1526" i="4"/>
  <c r="O1526" i="4"/>
  <c r="P1525" i="4"/>
  <c r="O1525" i="4"/>
  <c r="P1524" i="4"/>
  <c r="O1524" i="4"/>
  <c r="P1523" i="4"/>
  <c r="O1523" i="4"/>
  <c r="P1522" i="4"/>
  <c r="O1522" i="4"/>
  <c r="P1521" i="4"/>
  <c r="O1521" i="4"/>
  <c r="P1520" i="4"/>
  <c r="O1520" i="4"/>
  <c r="P1519" i="4"/>
  <c r="O1519" i="4"/>
  <c r="P1518" i="4"/>
  <c r="O1518" i="4"/>
  <c r="P1517" i="4"/>
  <c r="O1517" i="4"/>
  <c r="P1516" i="4"/>
  <c r="O1516" i="4"/>
  <c r="P1515" i="4"/>
  <c r="O1515" i="4"/>
  <c r="P1514" i="4"/>
  <c r="O1514" i="4"/>
  <c r="P1513" i="4"/>
  <c r="O1513" i="4"/>
  <c r="P1512" i="4"/>
  <c r="O1512" i="4"/>
  <c r="P1511" i="4"/>
  <c r="O1511" i="4"/>
  <c r="P1510" i="4"/>
  <c r="O1510" i="4"/>
  <c r="P1509" i="4"/>
  <c r="O1509" i="4"/>
  <c r="P1508" i="4"/>
  <c r="O1508" i="4"/>
  <c r="P1507" i="4"/>
  <c r="O1507" i="4"/>
  <c r="P1506" i="4"/>
  <c r="O1506" i="4"/>
  <c r="P1505" i="4"/>
  <c r="O1505" i="4"/>
  <c r="P1504" i="4"/>
  <c r="O1504" i="4"/>
  <c r="P1503" i="4"/>
  <c r="O1503" i="4"/>
  <c r="P1502" i="4"/>
  <c r="O1502" i="4"/>
  <c r="P1501" i="4"/>
  <c r="O1501" i="4"/>
  <c r="P1500" i="4"/>
  <c r="O1500" i="4"/>
  <c r="P1499" i="4"/>
  <c r="O1499" i="4"/>
  <c r="P1498" i="4"/>
  <c r="O1498" i="4"/>
  <c r="P1497" i="4"/>
  <c r="O1497" i="4"/>
  <c r="P1496" i="4"/>
  <c r="O1496" i="4"/>
  <c r="P1495" i="4"/>
  <c r="O1495" i="4"/>
  <c r="P1494" i="4"/>
  <c r="O1494" i="4"/>
  <c r="P1493" i="4"/>
  <c r="O1493" i="4"/>
  <c r="P1492" i="4"/>
  <c r="O1492" i="4"/>
  <c r="P1491" i="4"/>
  <c r="O1491" i="4"/>
  <c r="P1490" i="4"/>
  <c r="O1490" i="4"/>
  <c r="P1489" i="4"/>
  <c r="O1489" i="4"/>
  <c r="P1488" i="4"/>
  <c r="O1488" i="4"/>
  <c r="P1487" i="4"/>
  <c r="O1487" i="4"/>
  <c r="P1486" i="4"/>
  <c r="O1486" i="4"/>
  <c r="P1485" i="4"/>
  <c r="O1485" i="4"/>
  <c r="P1484" i="4"/>
  <c r="O1484" i="4"/>
  <c r="P1483" i="4"/>
  <c r="O1483" i="4"/>
  <c r="P1482" i="4"/>
  <c r="O1482" i="4"/>
  <c r="P1481" i="4"/>
  <c r="O1481" i="4"/>
  <c r="P1480" i="4"/>
  <c r="O1480" i="4"/>
  <c r="P1479" i="4"/>
  <c r="O1479" i="4"/>
  <c r="P1478" i="4"/>
  <c r="O1478" i="4"/>
  <c r="P1477" i="4"/>
  <c r="O1477" i="4"/>
  <c r="P1476" i="4"/>
  <c r="O1476" i="4"/>
  <c r="P1475" i="4"/>
  <c r="O1475" i="4"/>
  <c r="P1474" i="4"/>
  <c r="O1474" i="4"/>
  <c r="P1473" i="4"/>
  <c r="O1473" i="4"/>
  <c r="P1472" i="4"/>
  <c r="O1472" i="4"/>
  <c r="P1471" i="4"/>
  <c r="O1471" i="4"/>
  <c r="P1470" i="4"/>
  <c r="O1470" i="4"/>
  <c r="P1469" i="4"/>
  <c r="O1469" i="4"/>
  <c r="P1468" i="4"/>
  <c r="O1468" i="4"/>
  <c r="P1467" i="4"/>
  <c r="O1467" i="4"/>
  <c r="P1466" i="4"/>
  <c r="O1466" i="4"/>
  <c r="P1465" i="4"/>
  <c r="O1465" i="4"/>
  <c r="P1464" i="4"/>
  <c r="O1464" i="4"/>
  <c r="P1463" i="4"/>
  <c r="O1463" i="4"/>
  <c r="P1462" i="4"/>
  <c r="O1462" i="4"/>
  <c r="P1461" i="4"/>
  <c r="O1461" i="4"/>
  <c r="P1460" i="4"/>
  <c r="O1460" i="4"/>
  <c r="P1459" i="4"/>
  <c r="O1459" i="4"/>
  <c r="P1458" i="4"/>
  <c r="O1458" i="4"/>
  <c r="P1457" i="4"/>
  <c r="O1457" i="4"/>
  <c r="P1456" i="4"/>
  <c r="O1456" i="4"/>
  <c r="P1455" i="4"/>
  <c r="O1455" i="4"/>
  <c r="P1454" i="4"/>
  <c r="O1454" i="4"/>
  <c r="P1453" i="4"/>
  <c r="O1453" i="4"/>
  <c r="P1452" i="4"/>
  <c r="O1452" i="4"/>
  <c r="P1451" i="4"/>
  <c r="O1451" i="4"/>
  <c r="P1450" i="4"/>
  <c r="O1450" i="4"/>
  <c r="P1449" i="4"/>
  <c r="O1449" i="4"/>
  <c r="P1448" i="4"/>
  <c r="O1448" i="4"/>
  <c r="P1447" i="4"/>
  <c r="O1447" i="4"/>
  <c r="P1446" i="4"/>
  <c r="O1446" i="4"/>
  <c r="P1445" i="4"/>
  <c r="O1445" i="4"/>
  <c r="P1444" i="4"/>
  <c r="O1444" i="4"/>
  <c r="P1443" i="4"/>
  <c r="O1443" i="4"/>
  <c r="P1442" i="4"/>
  <c r="O1442" i="4"/>
  <c r="P1441" i="4"/>
  <c r="O1441" i="4"/>
  <c r="P1440" i="4"/>
  <c r="O1440" i="4"/>
  <c r="P1439" i="4"/>
  <c r="O1439" i="4"/>
  <c r="P1438" i="4"/>
  <c r="O1438" i="4"/>
  <c r="P1437" i="4"/>
  <c r="O1437" i="4"/>
  <c r="P1436" i="4"/>
  <c r="O1436" i="4"/>
  <c r="P1435" i="4"/>
  <c r="O1435" i="4"/>
  <c r="P1434" i="4"/>
  <c r="O1434" i="4"/>
  <c r="P1433" i="4"/>
  <c r="O1433" i="4"/>
  <c r="P1432" i="4"/>
  <c r="O1432" i="4"/>
  <c r="P1431" i="4"/>
  <c r="O1431" i="4"/>
  <c r="P1430" i="4"/>
  <c r="O1430" i="4"/>
  <c r="P1429" i="4"/>
  <c r="O1429" i="4"/>
  <c r="P1428" i="4"/>
  <c r="O1428" i="4"/>
  <c r="P1427" i="4"/>
  <c r="O1427" i="4"/>
  <c r="P1426" i="4"/>
  <c r="O1426" i="4"/>
  <c r="P1425" i="4"/>
  <c r="O1425" i="4"/>
  <c r="P1424" i="4"/>
  <c r="O1424" i="4"/>
  <c r="P1423" i="4"/>
  <c r="O1423" i="4"/>
  <c r="P1422" i="4"/>
  <c r="O1422" i="4"/>
  <c r="P1421" i="4"/>
  <c r="O1421" i="4"/>
  <c r="P1420" i="4"/>
  <c r="O1420" i="4"/>
  <c r="P1419" i="4"/>
  <c r="O1419" i="4"/>
  <c r="P1418" i="4"/>
  <c r="O1418" i="4"/>
  <c r="P1417" i="4"/>
  <c r="O1417" i="4"/>
  <c r="P1416" i="4"/>
  <c r="O1416" i="4"/>
  <c r="P1415" i="4"/>
  <c r="O1415" i="4"/>
  <c r="P1414" i="4"/>
  <c r="O1414" i="4"/>
  <c r="P1413" i="4"/>
  <c r="O1413" i="4"/>
  <c r="P1412" i="4"/>
  <c r="O1412" i="4"/>
  <c r="P1411" i="4"/>
  <c r="O1411" i="4"/>
  <c r="P1410" i="4"/>
  <c r="O1410" i="4"/>
  <c r="P1409" i="4"/>
  <c r="O1409" i="4"/>
  <c r="P1408" i="4"/>
  <c r="O1408" i="4"/>
  <c r="P1407" i="4"/>
  <c r="O1407" i="4"/>
  <c r="P1406" i="4"/>
  <c r="O1406" i="4"/>
  <c r="P1405" i="4"/>
  <c r="O1405" i="4"/>
  <c r="P1404" i="4"/>
  <c r="O1404" i="4"/>
  <c r="P1403" i="4"/>
  <c r="O1403" i="4"/>
  <c r="P1402" i="4"/>
  <c r="O1402" i="4"/>
  <c r="P1401" i="4"/>
  <c r="O1401" i="4"/>
  <c r="P1400" i="4"/>
  <c r="O1400" i="4"/>
  <c r="P1399" i="4"/>
  <c r="O1399" i="4"/>
  <c r="P1398" i="4"/>
  <c r="O1398" i="4"/>
  <c r="P1397" i="4"/>
  <c r="O1397" i="4"/>
  <c r="P1396" i="4"/>
  <c r="O1396" i="4"/>
  <c r="P1395" i="4"/>
  <c r="O1395" i="4"/>
  <c r="P1394" i="4"/>
  <c r="O1394" i="4"/>
  <c r="P1393" i="4"/>
  <c r="O1393" i="4"/>
  <c r="P1392" i="4"/>
  <c r="O1392" i="4"/>
  <c r="P1391" i="4"/>
  <c r="O1391" i="4"/>
  <c r="P1390" i="4"/>
  <c r="O1390" i="4"/>
  <c r="P1389" i="4"/>
  <c r="O1389" i="4"/>
  <c r="P1388" i="4"/>
  <c r="O1388" i="4"/>
  <c r="P1387" i="4"/>
  <c r="O1387" i="4"/>
  <c r="P1386" i="4"/>
  <c r="O1386" i="4"/>
  <c r="P1385" i="4"/>
  <c r="O1385" i="4"/>
  <c r="P1384" i="4"/>
  <c r="O1384" i="4"/>
  <c r="P1383" i="4"/>
  <c r="O1383" i="4"/>
  <c r="P1382" i="4"/>
  <c r="O1382" i="4"/>
  <c r="P1381" i="4"/>
  <c r="O1381" i="4"/>
  <c r="P1380" i="4"/>
  <c r="O1380" i="4"/>
  <c r="P1379" i="4"/>
  <c r="O1379" i="4"/>
  <c r="P1378" i="4"/>
  <c r="O1378" i="4"/>
  <c r="P1377" i="4"/>
  <c r="O1377" i="4"/>
  <c r="P1376" i="4"/>
  <c r="O1376" i="4"/>
  <c r="P1375" i="4"/>
  <c r="O1375" i="4"/>
  <c r="P1374" i="4"/>
  <c r="O1374" i="4"/>
  <c r="P1373" i="4"/>
  <c r="O1373" i="4"/>
  <c r="P1372" i="4"/>
  <c r="O1372" i="4"/>
  <c r="P1371" i="4"/>
  <c r="O1371" i="4"/>
  <c r="P1370" i="4"/>
  <c r="O1370" i="4"/>
  <c r="P1369" i="4"/>
  <c r="O1369" i="4"/>
  <c r="P1368" i="4"/>
  <c r="O1368" i="4"/>
  <c r="P1367" i="4"/>
  <c r="O1367" i="4"/>
  <c r="P1366" i="4"/>
  <c r="O1366" i="4"/>
  <c r="P1365" i="4"/>
  <c r="O1365" i="4"/>
  <c r="P1364" i="4"/>
  <c r="O1364" i="4"/>
  <c r="P1363" i="4"/>
  <c r="O1363" i="4"/>
  <c r="P1362" i="4"/>
  <c r="O1362" i="4"/>
  <c r="P1361" i="4"/>
  <c r="O1361" i="4"/>
  <c r="P1360" i="4"/>
  <c r="O1360" i="4"/>
  <c r="P1359" i="4"/>
  <c r="O1359" i="4"/>
  <c r="P1358" i="4"/>
  <c r="O1358" i="4"/>
  <c r="P1357" i="4"/>
  <c r="O1357" i="4"/>
  <c r="P1356" i="4"/>
  <c r="O1356" i="4"/>
  <c r="P1355" i="4"/>
  <c r="O1355" i="4"/>
  <c r="P1354" i="4"/>
  <c r="O1354" i="4"/>
  <c r="P1353" i="4"/>
  <c r="O1353" i="4"/>
  <c r="P1352" i="4"/>
  <c r="O1352" i="4"/>
  <c r="P1351" i="4"/>
  <c r="O1351" i="4"/>
  <c r="P1350" i="4"/>
  <c r="O1350" i="4"/>
  <c r="P1349" i="4"/>
  <c r="O1349" i="4"/>
  <c r="P1348" i="4"/>
  <c r="O1348" i="4"/>
  <c r="P1347" i="4"/>
  <c r="O1347" i="4"/>
  <c r="P1346" i="4"/>
  <c r="O1346" i="4"/>
  <c r="P1345" i="4"/>
  <c r="O1345" i="4"/>
  <c r="P1344" i="4"/>
  <c r="O1344" i="4"/>
  <c r="P1343" i="4"/>
  <c r="O1343" i="4"/>
  <c r="P1342" i="4"/>
  <c r="O1342" i="4"/>
  <c r="P1341" i="4"/>
  <c r="O1341" i="4"/>
  <c r="P1340" i="4"/>
  <c r="O1340" i="4"/>
  <c r="P1339" i="4"/>
  <c r="O1339" i="4"/>
  <c r="P1338" i="4"/>
  <c r="O1338" i="4"/>
  <c r="P1337" i="4"/>
  <c r="O1337" i="4"/>
  <c r="P1336" i="4"/>
  <c r="O1336" i="4"/>
  <c r="P1335" i="4"/>
  <c r="O1335" i="4"/>
  <c r="P1334" i="4"/>
  <c r="O1334" i="4"/>
  <c r="P1333" i="4"/>
  <c r="O1333" i="4"/>
  <c r="P1332" i="4"/>
  <c r="O1332" i="4"/>
  <c r="P1331" i="4"/>
  <c r="O1331" i="4"/>
  <c r="P1330" i="4"/>
  <c r="O1330" i="4"/>
  <c r="P1329" i="4"/>
  <c r="O1329" i="4"/>
  <c r="P1328" i="4"/>
  <c r="O1328" i="4"/>
  <c r="P1327" i="4"/>
  <c r="O1327" i="4"/>
  <c r="P1326" i="4"/>
  <c r="O1326" i="4"/>
  <c r="P1325" i="4"/>
  <c r="O1325" i="4"/>
  <c r="P1324" i="4"/>
  <c r="O1324" i="4"/>
  <c r="P1323" i="4"/>
  <c r="O1323" i="4"/>
  <c r="P1322" i="4"/>
  <c r="O1322" i="4"/>
  <c r="P1321" i="4"/>
  <c r="O1321" i="4"/>
  <c r="P1320" i="4"/>
  <c r="O1320" i="4"/>
  <c r="P1319" i="4"/>
  <c r="O1319" i="4"/>
  <c r="P1318" i="4"/>
  <c r="O1318" i="4"/>
  <c r="P1317" i="4"/>
  <c r="O1317" i="4"/>
  <c r="P1316" i="4"/>
  <c r="O1316" i="4"/>
  <c r="P1315" i="4"/>
  <c r="O1315" i="4"/>
  <c r="P1314" i="4"/>
  <c r="O1314" i="4"/>
  <c r="P1313" i="4"/>
  <c r="O1313" i="4"/>
  <c r="P1312" i="4"/>
  <c r="O1312" i="4"/>
  <c r="P1311" i="4"/>
  <c r="O1311" i="4"/>
  <c r="P1310" i="4"/>
  <c r="O1310" i="4"/>
  <c r="P1309" i="4"/>
  <c r="O1309" i="4"/>
  <c r="P1308" i="4"/>
  <c r="O1308" i="4"/>
  <c r="P1307" i="4"/>
  <c r="O1307" i="4"/>
  <c r="P1306" i="4"/>
  <c r="O1306" i="4"/>
  <c r="P1305" i="4"/>
  <c r="O1305" i="4"/>
  <c r="P1304" i="4"/>
  <c r="O1304" i="4"/>
  <c r="P1303" i="4"/>
  <c r="O1303" i="4"/>
  <c r="P1302" i="4"/>
  <c r="O1302" i="4"/>
  <c r="P1301" i="4"/>
  <c r="O1301" i="4"/>
  <c r="P1300" i="4"/>
  <c r="O1300" i="4"/>
  <c r="P1299" i="4"/>
  <c r="O1299" i="4"/>
  <c r="P1298" i="4"/>
  <c r="O1298" i="4"/>
  <c r="P1297" i="4"/>
  <c r="O1297" i="4"/>
  <c r="P1296" i="4"/>
  <c r="O1296" i="4"/>
  <c r="P1295" i="4"/>
  <c r="O1295" i="4"/>
  <c r="P1294" i="4"/>
  <c r="O1294" i="4"/>
  <c r="P1293" i="4"/>
  <c r="O1293" i="4"/>
  <c r="P1292" i="4"/>
  <c r="O1292" i="4"/>
  <c r="P1291" i="4"/>
  <c r="O1291" i="4"/>
  <c r="P1290" i="4"/>
  <c r="O1290" i="4"/>
  <c r="P1289" i="4"/>
  <c r="O1289" i="4"/>
  <c r="P1288" i="4"/>
  <c r="O1288" i="4"/>
  <c r="P1287" i="4"/>
  <c r="O1287" i="4"/>
  <c r="P1286" i="4"/>
  <c r="O1286" i="4"/>
  <c r="P1285" i="4"/>
  <c r="O1285" i="4"/>
  <c r="P1284" i="4"/>
  <c r="O1284" i="4"/>
  <c r="P1283" i="4"/>
  <c r="O1283" i="4"/>
  <c r="P1282" i="4"/>
  <c r="O1282" i="4"/>
  <c r="P1281" i="4"/>
  <c r="O1281" i="4"/>
  <c r="P1280" i="4"/>
  <c r="O1280" i="4"/>
  <c r="P1279" i="4"/>
  <c r="O1279" i="4"/>
  <c r="P1278" i="4"/>
  <c r="O1278" i="4"/>
  <c r="P1277" i="4"/>
  <c r="O1277" i="4"/>
  <c r="P1276" i="4"/>
  <c r="O1276" i="4"/>
  <c r="P1275" i="4"/>
  <c r="O1275" i="4"/>
  <c r="P1274" i="4"/>
  <c r="O1274" i="4"/>
  <c r="P1273" i="4"/>
  <c r="O1273" i="4"/>
  <c r="P1272" i="4"/>
  <c r="O1272" i="4"/>
  <c r="P1271" i="4"/>
  <c r="O1271" i="4"/>
  <c r="P1270" i="4"/>
  <c r="O1270" i="4"/>
  <c r="P1269" i="4"/>
  <c r="O1269" i="4"/>
  <c r="P1268" i="4"/>
  <c r="O1268" i="4"/>
  <c r="P1267" i="4"/>
  <c r="O1267" i="4"/>
  <c r="P1266" i="4"/>
  <c r="O1266" i="4"/>
  <c r="P1265" i="4"/>
  <c r="O1265" i="4"/>
  <c r="P1264" i="4"/>
  <c r="O1264" i="4"/>
  <c r="P1263" i="4"/>
  <c r="O1263" i="4"/>
  <c r="P1262" i="4"/>
  <c r="O1262" i="4"/>
  <c r="P1261" i="4"/>
  <c r="O1261" i="4"/>
  <c r="P1260" i="4"/>
  <c r="O1260" i="4"/>
  <c r="P1259" i="4"/>
  <c r="O1259" i="4"/>
  <c r="P1258" i="4"/>
  <c r="O1258" i="4"/>
  <c r="P1257" i="4"/>
  <c r="O1257" i="4"/>
  <c r="P1256" i="4"/>
  <c r="O1256" i="4"/>
  <c r="P1255" i="4"/>
  <c r="O1255" i="4"/>
  <c r="P1254" i="4"/>
  <c r="O1254" i="4"/>
  <c r="P1253" i="4"/>
  <c r="O1253" i="4"/>
  <c r="P1252" i="4"/>
  <c r="O1252" i="4"/>
  <c r="P1251" i="4"/>
  <c r="O1251" i="4"/>
  <c r="P1250" i="4"/>
  <c r="O1250" i="4"/>
  <c r="P1249" i="4"/>
  <c r="O1249" i="4"/>
  <c r="P1248" i="4"/>
  <c r="O1248" i="4"/>
  <c r="P1247" i="4"/>
  <c r="O1247" i="4"/>
  <c r="P1246" i="4"/>
  <c r="O1246" i="4"/>
  <c r="P1245" i="4"/>
  <c r="O1245" i="4"/>
  <c r="P1244" i="4"/>
  <c r="O1244" i="4"/>
  <c r="P1243" i="4"/>
  <c r="O1243" i="4"/>
  <c r="P1242" i="4"/>
  <c r="O1242" i="4"/>
  <c r="P1241" i="4"/>
  <c r="O1241" i="4"/>
  <c r="P1240" i="4"/>
  <c r="O1240" i="4"/>
  <c r="P1239" i="4"/>
  <c r="O1239" i="4"/>
  <c r="P1238" i="4"/>
  <c r="O1238" i="4"/>
  <c r="P1237" i="4"/>
  <c r="O1237" i="4"/>
  <c r="P1236" i="4"/>
  <c r="O1236" i="4"/>
  <c r="P1235" i="4"/>
  <c r="O1235" i="4"/>
  <c r="P1234" i="4"/>
  <c r="O1234" i="4"/>
  <c r="P1233" i="4"/>
  <c r="O1233" i="4"/>
  <c r="P1232" i="4"/>
  <c r="O1232" i="4"/>
  <c r="P1231" i="4"/>
  <c r="O1231" i="4"/>
  <c r="P1230" i="4"/>
  <c r="O1230" i="4"/>
  <c r="P1229" i="4"/>
  <c r="O1229" i="4"/>
  <c r="P1228" i="4"/>
  <c r="O1228" i="4"/>
  <c r="P1227" i="4"/>
  <c r="O1227" i="4"/>
  <c r="P1226" i="4"/>
  <c r="O1226" i="4"/>
  <c r="P1225" i="4"/>
  <c r="O1225" i="4"/>
  <c r="P1224" i="4"/>
  <c r="O1224" i="4"/>
  <c r="P1223" i="4"/>
  <c r="O1223" i="4"/>
  <c r="P1222" i="4"/>
  <c r="O1222" i="4"/>
  <c r="P1221" i="4"/>
  <c r="O1221" i="4"/>
  <c r="P1220" i="4"/>
  <c r="O1220" i="4"/>
  <c r="P1219" i="4"/>
  <c r="O1219" i="4"/>
  <c r="P1218" i="4"/>
  <c r="O1218" i="4"/>
  <c r="P1217" i="4"/>
  <c r="O1217" i="4"/>
  <c r="P1216" i="4"/>
  <c r="O1216" i="4"/>
  <c r="P1215" i="4"/>
  <c r="O1215" i="4"/>
  <c r="P1214" i="4"/>
  <c r="O1214" i="4"/>
  <c r="P1213" i="4"/>
  <c r="O1213" i="4"/>
  <c r="P1212" i="4"/>
  <c r="O1212" i="4"/>
  <c r="P1211" i="4"/>
  <c r="O1211" i="4"/>
  <c r="P1210" i="4"/>
  <c r="O1210" i="4"/>
  <c r="P1209" i="4"/>
  <c r="O1209" i="4"/>
  <c r="P1208" i="4"/>
  <c r="O1208" i="4"/>
  <c r="P1207" i="4"/>
  <c r="O1207" i="4"/>
  <c r="P1206" i="4"/>
  <c r="O1206" i="4"/>
  <c r="P1205" i="4"/>
  <c r="O1205" i="4"/>
  <c r="P1204" i="4"/>
  <c r="O1204" i="4"/>
  <c r="P1203" i="4"/>
  <c r="O1203" i="4"/>
  <c r="P1202" i="4"/>
  <c r="O1202" i="4"/>
  <c r="P1201" i="4"/>
  <c r="O1201" i="4"/>
  <c r="P1200" i="4"/>
  <c r="O1200" i="4"/>
  <c r="P1199" i="4"/>
  <c r="O1199" i="4"/>
  <c r="P1198" i="4"/>
  <c r="O1198" i="4"/>
  <c r="P1197" i="4"/>
  <c r="O1197" i="4"/>
  <c r="P1196" i="4"/>
  <c r="O1196" i="4"/>
  <c r="P1195" i="4"/>
  <c r="O1195" i="4"/>
  <c r="P1194" i="4"/>
  <c r="O1194" i="4"/>
  <c r="P1193" i="4"/>
  <c r="O1193" i="4"/>
  <c r="P1192" i="4"/>
  <c r="O1192" i="4"/>
  <c r="P1191" i="4"/>
  <c r="O1191" i="4"/>
  <c r="P1190" i="4"/>
  <c r="O1190" i="4"/>
  <c r="P1189" i="4"/>
  <c r="O1189" i="4"/>
  <c r="P1188" i="4"/>
  <c r="O1188" i="4"/>
  <c r="P1187" i="4"/>
  <c r="O1187" i="4"/>
  <c r="P1186" i="4"/>
  <c r="O1186" i="4"/>
  <c r="P1185" i="4"/>
  <c r="O1185" i="4"/>
  <c r="P1184" i="4"/>
  <c r="O1184" i="4"/>
  <c r="P1183" i="4"/>
  <c r="O1183" i="4"/>
  <c r="P1182" i="4"/>
  <c r="O1182" i="4"/>
  <c r="P1181" i="4"/>
  <c r="O1181" i="4"/>
  <c r="P1180" i="4"/>
  <c r="O1180" i="4"/>
  <c r="P1179" i="4"/>
  <c r="O1179" i="4"/>
  <c r="P1178" i="4"/>
  <c r="O1178" i="4"/>
  <c r="P1177" i="4"/>
  <c r="O1177" i="4"/>
  <c r="P1176" i="4"/>
  <c r="O1176" i="4"/>
  <c r="P1175" i="4"/>
  <c r="O1175" i="4"/>
  <c r="P1174" i="4"/>
  <c r="O1174" i="4"/>
  <c r="P1173" i="4"/>
  <c r="O1173" i="4"/>
  <c r="P1172" i="4"/>
  <c r="O1172" i="4"/>
  <c r="P1171" i="4"/>
  <c r="O1171" i="4"/>
  <c r="P1170" i="4"/>
  <c r="O1170" i="4"/>
  <c r="P1169" i="4"/>
  <c r="O1169" i="4"/>
  <c r="P1168" i="4"/>
  <c r="O1168" i="4"/>
  <c r="P1167" i="4"/>
  <c r="O1167" i="4"/>
  <c r="P1166" i="4"/>
  <c r="O1166" i="4"/>
  <c r="P1165" i="4"/>
  <c r="O1165" i="4"/>
  <c r="P1164" i="4"/>
  <c r="O1164" i="4"/>
  <c r="P1163" i="4"/>
  <c r="O1163" i="4"/>
  <c r="P1162" i="4"/>
  <c r="O1162" i="4"/>
  <c r="P1161" i="4"/>
  <c r="O1161" i="4"/>
  <c r="P1160" i="4"/>
  <c r="O1160" i="4"/>
  <c r="P1159" i="4"/>
  <c r="O1159" i="4"/>
  <c r="P1158" i="4"/>
  <c r="O1158" i="4"/>
  <c r="P1157" i="4"/>
  <c r="O1157" i="4"/>
  <c r="P1156" i="4"/>
  <c r="O1156" i="4"/>
  <c r="P1155" i="4"/>
  <c r="O1155" i="4"/>
  <c r="P1154" i="4"/>
  <c r="O1154" i="4"/>
  <c r="P1153" i="4"/>
  <c r="O1153" i="4"/>
  <c r="P1152" i="4"/>
  <c r="O1152" i="4"/>
  <c r="P1151" i="4"/>
  <c r="O1151" i="4"/>
  <c r="P1150" i="4"/>
  <c r="O1150" i="4"/>
  <c r="P1149" i="4"/>
  <c r="O1149" i="4"/>
  <c r="P1148" i="4"/>
  <c r="O1148" i="4"/>
  <c r="P1147" i="4"/>
  <c r="O1147" i="4"/>
  <c r="P1146" i="4"/>
  <c r="O1146" i="4"/>
  <c r="P1145" i="4"/>
  <c r="O1145" i="4"/>
  <c r="P1144" i="4"/>
  <c r="O1144" i="4"/>
  <c r="P1143" i="4"/>
  <c r="O1143" i="4"/>
  <c r="P1142" i="4"/>
  <c r="O1142" i="4"/>
  <c r="P1141" i="4"/>
  <c r="O1141" i="4"/>
  <c r="P1140" i="4"/>
  <c r="O1140" i="4"/>
  <c r="P1139" i="4"/>
  <c r="O1139" i="4"/>
  <c r="P1138" i="4"/>
  <c r="O1138" i="4"/>
  <c r="P1137" i="4"/>
  <c r="O1137" i="4"/>
  <c r="P1136" i="4"/>
  <c r="O1136" i="4"/>
  <c r="P1135" i="4"/>
  <c r="O1135" i="4"/>
  <c r="P1134" i="4"/>
  <c r="O1134" i="4"/>
  <c r="P1133" i="4"/>
  <c r="O1133" i="4"/>
  <c r="P1132" i="4"/>
  <c r="O1132" i="4"/>
  <c r="P1131" i="4"/>
  <c r="O1131" i="4"/>
  <c r="P1130" i="4"/>
  <c r="O1130" i="4"/>
  <c r="P1129" i="4"/>
  <c r="O1129" i="4"/>
  <c r="P1128" i="4"/>
  <c r="O1128" i="4"/>
  <c r="P1127" i="4"/>
  <c r="O1127" i="4"/>
  <c r="P1126" i="4"/>
  <c r="O1126" i="4"/>
  <c r="P1125" i="4"/>
  <c r="O1125" i="4"/>
  <c r="P1124" i="4"/>
  <c r="O1124" i="4"/>
  <c r="P1123" i="4"/>
  <c r="O1123" i="4"/>
  <c r="P1122" i="4"/>
  <c r="O1122" i="4"/>
  <c r="P1121" i="4"/>
  <c r="O1121" i="4"/>
  <c r="P1120" i="4"/>
  <c r="O1120" i="4"/>
  <c r="P1119" i="4"/>
  <c r="O1119" i="4"/>
  <c r="P1118" i="4"/>
  <c r="O1118" i="4"/>
  <c r="P1117" i="4"/>
  <c r="O1117" i="4"/>
  <c r="P1116" i="4"/>
  <c r="O1116" i="4"/>
  <c r="P1115" i="4"/>
  <c r="O1115" i="4"/>
  <c r="P1114" i="4"/>
  <c r="O1114" i="4"/>
  <c r="P1113" i="4"/>
  <c r="O1113" i="4"/>
  <c r="P1112" i="4"/>
  <c r="O1112" i="4"/>
  <c r="P1111" i="4"/>
  <c r="O1111" i="4"/>
  <c r="P1110" i="4"/>
  <c r="O1110" i="4"/>
  <c r="P1109" i="4"/>
  <c r="O1109" i="4"/>
  <c r="P1108" i="4"/>
  <c r="O1108" i="4"/>
  <c r="P1107" i="4"/>
  <c r="O1107" i="4"/>
  <c r="P1106" i="4"/>
  <c r="O1106" i="4"/>
  <c r="P1105" i="4"/>
  <c r="O1105" i="4"/>
  <c r="P1104" i="4"/>
  <c r="O1104" i="4"/>
  <c r="P1103" i="4"/>
  <c r="O1103" i="4"/>
  <c r="P1102" i="4"/>
  <c r="O1102" i="4"/>
  <c r="P1101" i="4"/>
  <c r="O1101" i="4"/>
  <c r="P1100" i="4"/>
  <c r="O1100" i="4"/>
  <c r="P1099" i="4"/>
  <c r="O1099" i="4"/>
  <c r="P1098" i="4"/>
  <c r="O1098" i="4"/>
  <c r="P1097" i="4"/>
  <c r="O1097" i="4"/>
  <c r="P1096" i="4"/>
  <c r="O1096" i="4"/>
  <c r="P1095" i="4"/>
  <c r="O1095" i="4"/>
  <c r="P1094" i="4"/>
  <c r="O1094" i="4"/>
  <c r="P1093" i="4"/>
  <c r="O1093" i="4"/>
  <c r="P1092" i="4"/>
  <c r="O1092" i="4"/>
  <c r="P1091" i="4"/>
  <c r="O1091" i="4"/>
  <c r="P1090" i="4"/>
  <c r="O1090" i="4"/>
  <c r="P1089" i="4"/>
  <c r="O1089" i="4"/>
  <c r="P1088" i="4"/>
  <c r="O1088" i="4"/>
  <c r="P1087" i="4"/>
  <c r="O1087" i="4"/>
  <c r="P1086" i="4"/>
  <c r="O1086" i="4"/>
  <c r="P1085" i="4"/>
  <c r="O1085" i="4"/>
  <c r="P1084" i="4"/>
  <c r="O1084" i="4"/>
  <c r="P1083" i="4"/>
  <c r="O1083" i="4"/>
  <c r="P1082" i="4"/>
  <c r="O1082" i="4"/>
  <c r="P1081" i="4"/>
  <c r="O1081" i="4"/>
  <c r="P1080" i="4"/>
  <c r="O1080" i="4"/>
  <c r="P1079" i="4"/>
  <c r="O1079" i="4"/>
  <c r="P1078" i="4"/>
  <c r="O1078" i="4"/>
  <c r="P1077" i="4"/>
  <c r="O1077" i="4"/>
  <c r="P1076" i="4"/>
  <c r="O1076" i="4"/>
  <c r="P1075" i="4"/>
  <c r="O1075" i="4"/>
  <c r="P1074" i="4"/>
  <c r="O1074" i="4"/>
  <c r="P1073" i="4"/>
  <c r="O1073" i="4"/>
  <c r="P1072" i="4"/>
  <c r="O1072" i="4"/>
  <c r="P1071" i="4"/>
  <c r="O1071" i="4"/>
  <c r="P1070" i="4"/>
  <c r="O1070" i="4"/>
  <c r="P1069" i="4"/>
  <c r="O1069" i="4"/>
  <c r="P1068" i="4"/>
  <c r="O1068" i="4"/>
  <c r="P1067" i="4"/>
  <c r="O1067" i="4"/>
  <c r="P1066" i="4"/>
  <c r="O1066" i="4"/>
  <c r="P1065" i="4"/>
  <c r="O1065" i="4"/>
  <c r="P1064" i="4"/>
  <c r="O1064" i="4"/>
  <c r="P1063" i="4"/>
  <c r="O1063" i="4"/>
  <c r="P1062" i="4"/>
  <c r="O1062" i="4"/>
  <c r="P1061" i="4"/>
  <c r="O1061" i="4"/>
  <c r="P1060" i="4"/>
  <c r="O1060" i="4"/>
  <c r="P1059" i="4"/>
  <c r="O1059" i="4"/>
  <c r="P1058" i="4"/>
  <c r="O1058" i="4"/>
  <c r="P1057" i="4"/>
  <c r="O1057" i="4"/>
  <c r="P1056" i="4"/>
  <c r="O1056" i="4"/>
  <c r="P1055" i="4"/>
  <c r="O1055" i="4"/>
  <c r="P1054" i="4"/>
  <c r="O1054" i="4"/>
  <c r="P1053" i="4"/>
  <c r="O1053" i="4"/>
  <c r="P1052" i="4"/>
  <c r="O1052" i="4"/>
  <c r="P1051" i="4"/>
  <c r="O1051" i="4"/>
  <c r="P1050" i="4"/>
  <c r="O1050" i="4"/>
  <c r="P1049" i="4"/>
  <c r="O1049" i="4"/>
  <c r="P1048" i="4"/>
  <c r="O1048" i="4"/>
  <c r="P1047" i="4"/>
  <c r="O1047" i="4"/>
  <c r="P1046" i="4"/>
  <c r="O1046" i="4"/>
  <c r="P1045" i="4"/>
  <c r="O1045" i="4"/>
  <c r="P1044" i="4"/>
  <c r="O1044" i="4"/>
  <c r="P1043" i="4"/>
  <c r="O1043" i="4"/>
  <c r="P1042" i="4"/>
  <c r="O1042" i="4"/>
  <c r="P1041" i="4"/>
  <c r="O1041" i="4"/>
  <c r="P1040" i="4"/>
  <c r="O1040" i="4"/>
  <c r="P1039" i="4"/>
  <c r="O1039" i="4"/>
  <c r="P1038" i="4"/>
  <c r="O1038" i="4"/>
  <c r="P1037" i="4"/>
  <c r="O1037" i="4"/>
  <c r="P1036" i="4"/>
  <c r="O1036" i="4"/>
  <c r="P1035" i="4"/>
  <c r="O1035" i="4"/>
  <c r="P1034" i="4"/>
  <c r="O1034" i="4"/>
  <c r="P1033" i="4"/>
  <c r="O1033" i="4"/>
  <c r="P1032" i="4"/>
  <c r="O1032" i="4"/>
  <c r="P1031" i="4"/>
  <c r="O1031" i="4"/>
  <c r="P1030" i="4"/>
  <c r="O1030" i="4"/>
  <c r="P1029" i="4"/>
  <c r="O1029" i="4"/>
  <c r="P1028" i="4"/>
  <c r="O1028" i="4"/>
  <c r="P1027" i="4"/>
  <c r="O1027" i="4"/>
  <c r="P1026" i="4"/>
  <c r="O1026" i="4"/>
  <c r="P1025" i="4"/>
  <c r="O1025" i="4"/>
  <c r="P1024" i="4"/>
  <c r="O1024" i="4"/>
  <c r="P1023" i="4"/>
  <c r="O1023" i="4"/>
  <c r="P1022" i="4"/>
  <c r="O1022" i="4"/>
  <c r="P1021" i="4"/>
  <c r="O1021" i="4"/>
  <c r="P1020" i="4"/>
  <c r="O1020" i="4"/>
  <c r="P1019" i="4"/>
  <c r="O1019" i="4"/>
  <c r="P1018" i="4"/>
  <c r="O1018" i="4"/>
  <c r="P1017" i="4"/>
  <c r="O1017" i="4"/>
  <c r="P1016" i="4"/>
  <c r="O1016" i="4"/>
  <c r="P1015" i="4"/>
  <c r="O1015" i="4"/>
  <c r="P1014" i="4"/>
  <c r="O1014" i="4"/>
  <c r="P1013" i="4"/>
  <c r="O1013" i="4"/>
  <c r="P1012" i="4"/>
  <c r="O1012" i="4"/>
  <c r="P1011" i="4"/>
  <c r="O1011" i="4"/>
  <c r="P1010" i="4"/>
  <c r="O1010" i="4"/>
  <c r="P1009" i="4"/>
  <c r="O1009" i="4"/>
  <c r="P1008" i="4"/>
  <c r="O1008" i="4"/>
  <c r="P1007" i="4"/>
  <c r="O1007" i="4"/>
  <c r="P1006" i="4"/>
  <c r="O1006" i="4"/>
  <c r="P1005" i="4"/>
  <c r="O1005" i="4"/>
  <c r="P1004" i="4"/>
  <c r="O1004" i="4"/>
  <c r="P1003" i="4"/>
  <c r="O1003" i="4"/>
  <c r="P1002" i="4"/>
  <c r="O1002" i="4"/>
  <c r="P1001" i="4"/>
  <c r="O1001" i="4"/>
  <c r="P1000" i="4"/>
  <c r="O1000" i="4"/>
  <c r="P999" i="4"/>
  <c r="O999" i="4"/>
  <c r="P998" i="4"/>
  <c r="O998" i="4"/>
  <c r="P997" i="4"/>
  <c r="O997" i="4"/>
  <c r="P996" i="4"/>
  <c r="O996" i="4"/>
  <c r="P995" i="4"/>
  <c r="O995" i="4"/>
  <c r="P994" i="4"/>
  <c r="O994" i="4"/>
  <c r="P993" i="4"/>
  <c r="O993" i="4"/>
  <c r="P992" i="4"/>
  <c r="O992" i="4"/>
  <c r="P991" i="4"/>
  <c r="O991" i="4"/>
  <c r="P990" i="4"/>
  <c r="O990" i="4"/>
  <c r="P989" i="4"/>
  <c r="O989" i="4"/>
  <c r="P988" i="4"/>
  <c r="O988" i="4"/>
  <c r="P987" i="4"/>
  <c r="O987" i="4"/>
  <c r="P986" i="4"/>
  <c r="O986" i="4"/>
  <c r="P985" i="4"/>
  <c r="O985" i="4"/>
  <c r="P984" i="4"/>
  <c r="O984" i="4"/>
  <c r="P983" i="4"/>
  <c r="O983" i="4"/>
  <c r="P982" i="4"/>
  <c r="O982" i="4"/>
  <c r="P981" i="4"/>
  <c r="O981" i="4"/>
  <c r="P980" i="4"/>
  <c r="O980" i="4"/>
  <c r="P979" i="4"/>
  <c r="O979" i="4"/>
  <c r="P978" i="4"/>
  <c r="O978" i="4"/>
  <c r="P977" i="4"/>
  <c r="O977" i="4"/>
  <c r="P976" i="4"/>
  <c r="O976" i="4"/>
  <c r="P975" i="4"/>
  <c r="O975" i="4"/>
  <c r="P974" i="4"/>
  <c r="O974" i="4"/>
  <c r="P973" i="4"/>
  <c r="O973" i="4"/>
  <c r="P972" i="4"/>
  <c r="O972" i="4"/>
  <c r="P971" i="4"/>
  <c r="O971" i="4"/>
  <c r="P970" i="4"/>
  <c r="O970" i="4"/>
  <c r="P969" i="4"/>
  <c r="O969" i="4"/>
  <c r="P968" i="4"/>
  <c r="O968" i="4"/>
  <c r="P967" i="4"/>
  <c r="O967" i="4"/>
  <c r="P966" i="4"/>
  <c r="O966" i="4"/>
  <c r="P965" i="4"/>
  <c r="O965" i="4"/>
  <c r="P964" i="4"/>
  <c r="O964" i="4"/>
  <c r="P963" i="4"/>
  <c r="O963" i="4"/>
  <c r="P962" i="4"/>
  <c r="O962" i="4"/>
  <c r="P961" i="4"/>
  <c r="O961" i="4"/>
  <c r="P960" i="4"/>
  <c r="O960" i="4"/>
  <c r="P959" i="4"/>
  <c r="O959" i="4"/>
  <c r="P958" i="4"/>
  <c r="O958" i="4"/>
  <c r="P957" i="4"/>
  <c r="O957" i="4"/>
  <c r="P956" i="4"/>
  <c r="O956" i="4"/>
  <c r="P955" i="4"/>
  <c r="O955" i="4"/>
  <c r="P954" i="4"/>
  <c r="O954" i="4"/>
  <c r="P953" i="4"/>
  <c r="O953" i="4"/>
  <c r="P952" i="4"/>
  <c r="O952" i="4"/>
  <c r="P951" i="4"/>
  <c r="O951" i="4"/>
  <c r="P950" i="4"/>
  <c r="O950" i="4"/>
  <c r="P949" i="4"/>
  <c r="O949" i="4"/>
  <c r="P948" i="4"/>
  <c r="O948" i="4"/>
  <c r="P947" i="4"/>
  <c r="O947" i="4"/>
  <c r="P946" i="4"/>
  <c r="O946" i="4"/>
  <c r="P945" i="4"/>
  <c r="O945" i="4"/>
  <c r="P944" i="4"/>
  <c r="O944" i="4"/>
  <c r="P943" i="4"/>
  <c r="O943" i="4"/>
  <c r="P942" i="4"/>
  <c r="O942" i="4"/>
  <c r="P941" i="4"/>
  <c r="O941" i="4"/>
  <c r="P940" i="4"/>
  <c r="O940" i="4"/>
  <c r="P939" i="4"/>
  <c r="O939" i="4"/>
  <c r="P938" i="4"/>
  <c r="O938" i="4"/>
  <c r="P937" i="4"/>
  <c r="O937" i="4"/>
  <c r="P936" i="4"/>
  <c r="O936" i="4"/>
  <c r="P935" i="4"/>
  <c r="O935" i="4"/>
  <c r="P934" i="4"/>
  <c r="O934" i="4"/>
  <c r="P933" i="4"/>
  <c r="O933" i="4"/>
  <c r="P932" i="4"/>
  <c r="O932" i="4"/>
  <c r="P931" i="4"/>
  <c r="O931" i="4"/>
  <c r="P930" i="4"/>
  <c r="O930" i="4"/>
  <c r="P929" i="4"/>
  <c r="O929" i="4"/>
  <c r="P928" i="4"/>
  <c r="O928" i="4"/>
  <c r="P927" i="4"/>
  <c r="O927" i="4"/>
  <c r="P926" i="4"/>
  <c r="O926" i="4"/>
  <c r="P925" i="4"/>
  <c r="O925" i="4"/>
  <c r="P924" i="4"/>
  <c r="O924" i="4"/>
  <c r="P923" i="4"/>
  <c r="O923" i="4"/>
  <c r="P922" i="4"/>
  <c r="O922" i="4"/>
  <c r="P921" i="4"/>
  <c r="O921" i="4"/>
  <c r="P920" i="4"/>
  <c r="O920" i="4"/>
  <c r="P919" i="4"/>
  <c r="O919" i="4"/>
  <c r="P918" i="4"/>
  <c r="O918" i="4"/>
  <c r="P917" i="4"/>
  <c r="O917" i="4"/>
  <c r="P916" i="4"/>
  <c r="O916" i="4"/>
  <c r="P915" i="4"/>
  <c r="O915" i="4"/>
  <c r="P914" i="4"/>
  <c r="O914" i="4"/>
  <c r="P913" i="4"/>
  <c r="O913" i="4"/>
  <c r="P912" i="4"/>
  <c r="O912" i="4"/>
  <c r="P911" i="4"/>
  <c r="O911" i="4"/>
  <c r="P910" i="4"/>
  <c r="O910" i="4"/>
  <c r="P909" i="4"/>
  <c r="O909" i="4"/>
  <c r="P908" i="4"/>
  <c r="O908" i="4"/>
  <c r="P907" i="4"/>
  <c r="O907" i="4"/>
  <c r="P906" i="4"/>
  <c r="O906" i="4"/>
  <c r="P905" i="4"/>
  <c r="O905" i="4"/>
  <c r="P904" i="4"/>
  <c r="O904" i="4"/>
  <c r="P903" i="4"/>
  <c r="O903" i="4"/>
  <c r="P902" i="4"/>
  <c r="O902" i="4"/>
  <c r="P901" i="4"/>
  <c r="O901" i="4"/>
  <c r="P900" i="4"/>
  <c r="O900" i="4"/>
  <c r="P899" i="4"/>
  <c r="O899" i="4"/>
  <c r="P898" i="4"/>
  <c r="O898" i="4"/>
  <c r="P897" i="4"/>
  <c r="O897" i="4"/>
  <c r="P896" i="4"/>
  <c r="O896" i="4"/>
  <c r="P895" i="4"/>
  <c r="O895" i="4"/>
  <c r="P894" i="4"/>
  <c r="O894" i="4"/>
  <c r="P893" i="4"/>
  <c r="O893" i="4"/>
  <c r="P892" i="4"/>
  <c r="O892" i="4"/>
  <c r="P891" i="4"/>
  <c r="O891" i="4"/>
  <c r="P890" i="4"/>
  <c r="O890" i="4"/>
  <c r="P889" i="4"/>
  <c r="O889" i="4"/>
  <c r="P888" i="4"/>
  <c r="O888" i="4"/>
  <c r="P887" i="4"/>
  <c r="O887" i="4"/>
  <c r="P886" i="4"/>
  <c r="O886" i="4"/>
  <c r="P885" i="4"/>
  <c r="O885" i="4"/>
  <c r="P884" i="4"/>
  <c r="O884" i="4"/>
  <c r="P883" i="4"/>
  <c r="O883" i="4"/>
  <c r="P882" i="4"/>
  <c r="O882" i="4"/>
  <c r="P881" i="4"/>
  <c r="O881" i="4"/>
  <c r="P880" i="4"/>
  <c r="O880" i="4"/>
  <c r="P879" i="4"/>
  <c r="O879" i="4"/>
  <c r="P878" i="4"/>
  <c r="O878" i="4"/>
  <c r="P877" i="4"/>
  <c r="O877" i="4"/>
  <c r="P876" i="4"/>
  <c r="O876" i="4"/>
  <c r="P875" i="4"/>
  <c r="O875" i="4"/>
  <c r="P874" i="4"/>
  <c r="O874" i="4"/>
  <c r="P873" i="4"/>
  <c r="O873" i="4"/>
  <c r="P872" i="4"/>
  <c r="O872" i="4"/>
  <c r="P871" i="4"/>
  <c r="O871" i="4"/>
  <c r="P870" i="4"/>
  <c r="O870" i="4"/>
  <c r="P869" i="4"/>
  <c r="O869" i="4"/>
  <c r="P868" i="4"/>
  <c r="O868" i="4"/>
  <c r="P867" i="4"/>
  <c r="O867" i="4"/>
  <c r="P866" i="4"/>
  <c r="O866" i="4"/>
  <c r="P865" i="4"/>
  <c r="O865" i="4"/>
  <c r="P864" i="4"/>
  <c r="O864" i="4"/>
  <c r="P863" i="4"/>
  <c r="O863" i="4"/>
  <c r="P862" i="4"/>
  <c r="O862" i="4"/>
  <c r="P861" i="4"/>
  <c r="O861" i="4"/>
  <c r="P860" i="4"/>
  <c r="O860" i="4"/>
  <c r="P859" i="4"/>
  <c r="O859" i="4"/>
  <c r="P858" i="4"/>
  <c r="O858" i="4"/>
  <c r="P857" i="4"/>
  <c r="O857" i="4"/>
  <c r="P856" i="4"/>
  <c r="O856" i="4"/>
  <c r="P855" i="4"/>
  <c r="O855" i="4"/>
  <c r="P854" i="4"/>
  <c r="O854" i="4"/>
  <c r="P853" i="4"/>
  <c r="O853" i="4"/>
  <c r="P852" i="4"/>
  <c r="O852" i="4"/>
  <c r="P851" i="4"/>
  <c r="O851" i="4"/>
  <c r="P850" i="4"/>
  <c r="O850" i="4"/>
  <c r="P849" i="4"/>
  <c r="O849" i="4"/>
  <c r="P848" i="4"/>
  <c r="O848" i="4"/>
  <c r="P847" i="4"/>
  <c r="O847" i="4"/>
  <c r="P846" i="4"/>
  <c r="O846" i="4"/>
  <c r="P845" i="4"/>
  <c r="O845" i="4"/>
  <c r="P844" i="4"/>
  <c r="O844" i="4"/>
  <c r="P843" i="4"/>
  <c r="O843" i="4"/>
  <c r="P842" i="4"/>
  <c r="O842" i="4"/>
  <c r="P841" i="4"/>
  <c r="O841" i="4"/>
  <c r="P840" i="4"/>
  <c r="O840" i="4"/>
  <c r="P839" i="4"/>
  <c r="O839" i="4"/>
  <c r="P838" i="4"/>
  <c r="O838" i="4"/>
  <c r="P837" i="4"/>
  <c r="O837" i="4"/>
  <c r="P836" i="4"/>
  <c r="O836" i="4"/>
  <c r="P835" i="4"/>
  <c r="O835" i="4"/>
  <c r="P834" i="4"/>
  <c r="O834" i="4"/>
  <c r="P833" i="4"/>
  <c r="O833" i="4"/>
  <c r="P832" i="4"/>
  <c r="O832" i="4"/>
  <c r="P831" i="4"/>
  <c r="O831" i="4"/>
  <c r="P830" i="4"/>
  <c r="O830" i="4"/>
  <c r="P829" i="4"/>
  <c r="O829" i="4"/>
  <c r="P828" i="4"/>
  <c r="O828" i="4"/>
  <c r="P827" i="4"/>
  <c r="O827" i="4"/>
  <c r="P826" i="4"/>
  <c r="O826" i="4"/>
  <c r="P825" i="4"/>
  <c r="O825" i="4"/>
  <c r="P824" i="4"/>
  <c r="O824" i="4"/>
  <c r="P823" i="4"/>
  <c r="O823" i="4"/>
  <c r="P822" i="4"/>
  <c r="O822" i="4"/>
  <c r="P821" i="4"/>
  <c r="O821" i="4"/>
  <c r="P820" i="4"/>
  <c r="O820" i="4"/>
  <c r="P819" i="4"/>
  <c r="O819" i="4"/>
  <c r="P818" i="4"/>
  <c r="O818" i="4"/>
  <c r="P817" i="4"/>
  <c r="O817" i="4"/>
  <c r="P816" i="4"/>
  <c r="O816" i="4"/>
  <c r="P815" i="4"/>
  <c r="O815" i="4"/>
  <c r="P814" i="4"/>
  <c r="O814" i="4"/>
  <c r="P813" i="4"/>
  <c r="O813" i="4"/>
  <c r="P812" i="4"/>
  <c r="O812" i="4"/>
  <c r="P811" i="4"/>
  <c r="O811" i="4"/>
  <c r="P810" i="4"/>
  <c r="O810" i="4"/>
  <c r="P809" i="4"/>
  <c r="O809" i="4"/>
  <c r="P808" i="4"/>
  <c r="O808" i="4"/>
  <c r="P807" i="4"/>
  <c r="O807" i="4"/>
  <c r="P806" i="4"/>
  <c r="O806" i="4"/>
  <c r="P805" i="4"/>
  <c r="O805" i="4"/>
  <c r="P804" i="4"/>
  <c r="O804" i="4"/>
  <c r="P803" i="4"/>
  <c r="O803" i="4"/>
  <c r="P802" i="4"/>
  <c r="O802" i="4"/>
  <c r="P801" i="4"/>
  <c r="O801" i="4"/>
  <c r="P800" i="4"/>
  <c r="O800" i="4"/>
  <c r="P799" i="4"/>
  <c r="O799" i="4"/>
  <c r="P798" i="4"/>
  <c r="O798" i="4"/>
  <c r="P797" i="4"/>
  <c r="O797" i="4"/>
  <c r="P796" i="4"/>
  <c r="O796" i="4"/>
  <c r="P795" i="4"/>
  <c r="O795" i="4"/>
  <c r="P794" i="4"/>
  <c r="O794" i="4"/>
  <c r="P793" i="4"/>
  <c r="O793" i="4"/>
  <c r="P792" i="4"/>
  <c r="O792" i="4"/>
  <c r="P791" i="4"/>
  <c r="O791" i="4"/>
  <c r="P790" i="4"/>
  <c r="O790" i="4"/>
  <c r="P789" i="4"/>
  <c r="O789" i="4"/>
  <c r="P788" i="4"/>
  <c r="O788" i="4"/>
  <c r="P787" i="4"/>
  <c r="O787" i="4"/>
  <c r="P786" i="4"/>
  <c r="O786" i="4"/>
  <c r="P785" i="4"/>
  <c r="O785" i="4"/>
  <c r="P784" i="4"/>
  <c r="O784" i="4"/>
  <c r="P783" i="4"/>
  <c r="O783" i="4"/>
  <c r="P782" i="4"/>
  <c r="O782" i="4"/>
  <c r="P781" i="4"/>
  <c r="O781" i="4"/>
  <c r="P780" i="4"/>
  <c r="O780" i="4"/>
  <c r="P779" i="4"/>
  <c r="O779" i="4"/>
  <c r="P778" i="4"/>
  <c r="O778" i="4"/>
  <c r="P777" i="4"/>
  <c r="O777" i="4"/>
  <c r="P776" i="4"/>
  <c r="O776" i="4"/>
  <c r="P775" i="4"/>
  <c r="O775" i="4"/>
  <c r="P774" i="4"/>
  <c r="O774" i="4"/>
  <c r="P773" i="4"/>
  <c r="O773" i="4"/>
  <c r="P772" i="4"/>
  <c r="O772" i="4"/>
  <c r="P771" i="4"/>
  <c r="O771" i="4"/>
  <c r="P770" i="4"/>
  <c r="O770" i="4"/>
  <c r="P769" i="4"/>
  <c r="O769" i="4"/>
  <c r="P768" i="4"/>
  <c r="O768" i="4"/>
  <c r="P767" i="4"/>
  <c r="O767" i="4"/>
  <c r="P766" i="4"/>
  <c r="O766" i="4"/>
  <c r="P765" i="4"/>
  <c r="O765" i="4"/>
  <c r="P764" i="4"/>
  <c r="O764" i="4"/>
  <c r="P763" i="4"/>
  <c r="O763" i="4"/>
  <c r="P762" i="4"/>
  <c r="O762" i="4"/>
  <c r="P761" i="4"/>
  <c r="O761" i="4"/>
  <c r="P760" i="4"/>
  <c r="O760" i="4"/>
  <c r="P759" i="4"/>
  <c r="O759" i="4"/>
  <c r="P758" i="4"/>
  <c r="O758" i="4"/>
  <c r="P757" i="4"/>
  <c r="O757" i="4"/>
  <c r="P756" i="4"/>
  <c r="O756" i="4"/>
  <c r="P755" i="4"/>
  <c r="O755" i="4"/>
  <c r="P754" i="4"/>
  <c r="O754" i="4"/>
  <c r="P753" i="4"/>
  <c r="O753" i="4"/>
  <c r="P752" i="4"/>
  <c r="O752" i="4"/>
  <c r="P751" i="4"/>
  <c r="O751" i="4"/>
  <c r="P750" i="4"/>
  <c r="O750" i="4"/>
  <c r="P749" i="4"/>
  <c r="O749" i="4"/>
  <c r="P748" i="4"/>
  <c r="O748" i="4"/>
  <c r="P747" i="4"/>
  <c r="O747" i="4"/>
  <c r="P746" i="4"/>
  <c r="O746" i="4"/>
  <c r="P745" i="4"/>
  <c r="O745" i="4"/>
  <c r="P744" i="4"/>
  <c r="O744" i="4"/>
  <c r="P743" i="4"/>
  <c r="O743" i="4"/>
  <c r="P742" i="4"/>
  <c r="O742" i="4"/>
  <c r="P741" i="4"/>
  <c r="O741" i="4"/>
  <c r="P740" i="4"/>
  <c r="O740" i="4"/>
  <c r="P739" i="4"/>
  <c r="O739" i="4"/>
  <c r="P738" i="4"/>
  <c r="O738" i="4"/>
  <c r="P737" i="4"/>
  <c r="O737" i="4"/>
  <c r="P736" i="4"/>
  <c r="O736" i="4"/>
  <c r="P735" i="4"/>
  <c r="O735" i="4"/>
  <c r="P734" i="4"/>
  <c r="O734" i="4"/>
  <c r="P733" i="4"/>
  <c r="O733" i="4"/>
  <c r="P732" i="4"/>
  <c r="O732" i="4"/>
  <c r="P731" i="4"/>
  <c r="O731" i="4"/>
  <c r="P730" i="4"/>
  <c r="O730" i="4"/>
  <c r="P729" i="4"/>
  <c r="O729" i="4"/>
  <c r="P728" i="4"/>
  <c r="O728" i="4"/>
  <c r="P727" i="4"/>
  <c r="O727" i="4"/>
  <c r="P726" i="4"/>
  <c r="O726" i="4"/>
  <c r="P725" i="4"/>
  <c r="O725" i="4"/>
  <c r="P724" i="4"/>
  <c r="O724" i="4"/>
  <c r="P723" i="4"/>
  <c r="O723" i="4"/>
  <c r="P722" i="4"/>
  <c r="O722" i="4"/>
  <c r="P721" i="4"/>
  <c r="O721" i="4"/>
  <c r="P720" i="4"/>
  <c r="O720" i="4"/>
  <c r="P719" i="4"/>
  <c r="O719" i="4"/>
  <c r="P718" i="4"/>
  <c r="O718" i="4"/>
  <c r="P717" i="4"/>
  <c r="O717" i="4"/>
  <c r="P716" i="4"/>
  <c r="O716" i="4"/>
  <c r="P715" i="4"/>
  <c r="O715" i="4"/>
  <c r="P714" i="4"/>
  <c r="O714" i="4"/>
  <c r="P713" i="4"/>
  <c r="O713" i="4"/>
  <c r="P712" i="4"/>
  <c r="O712" i="4"/>
  <c r="P711" i="4"/>
  <c r="O711" i="4"/>
  <c r="P710" i="4"/>
  <c r="O710" i="4"/>
  <c r="P709" i="4"/>
  <c r="O709" i="4"/>
  <c r="P708" i="4"/>
  <c r="O708" i="4"/>
  <c r="P707" i="4"/>
  <c r="O707" i="4"/>
  <c r="P706" i="4"/>
  <c r="O706" i="4"/>
  <c r="P705" i="4"/>
  <c r="O705" i="4"/>
  <c r="P704" i="4"/>
  <c r="O704" i="4"/>
  <c r="P703" i="4"/>
  <c r="O703" i="4"/>
  <c r="P702" i="4"/>
  <c r="O702" i="4"/>
  <c r="P701" i="4"/>
  <c r="O701" i="4"/>
  <c r="P700" i="4"/>
  <c r="O700" i="4"/>
  <c r="P699" i="4"/>
  <c r="O699" i="4"/>
  <c r="P698" i="4"/>
  <c r="O698" i="4"/>
  <c r="P697" i="4"/>
  <c r="O697" i="4"/>
  <c r="P696" i="4"/>
  <c r="O696" i="4"/>
  <c r="P695" i="4"/>
  <c r="O695" i="4"/>
  <c r="P694" i="4"/>
  <c r="O694" i="4"/>
  <c r="P693" i="4"/>
  <c r="O693" i="4"/>
  <c r="P692" i="4"/>
  <c r="O692" i="4"/>
  <c r="P691" i="4"/>
  <c r="O691" i="4"/>
  <c r="P690" i="4"/>
  <c r="O690" i="4"/>
  <c r="P689" i="4"/>
  <c r="O689" i="4"/>
  <c r="P688" i="4"/>
  <c r="O688" i="4"/>
  <c r="P687" i="4"/>
  <c r="O687" i="4"/>
  <c r="P686" i="4"/>
  <c r="O686" i="4"/>
  <c r="P685" i="4"/>
  <c r="O685" i="4"/>
  <c r="P684" i="4"/>
  <c r="O684" i="4"/>
  <c r="P683" i="4"/>
  <c r="O683" i="4"/>
  <c r="P682" i="4"/>
  <c r="O682" i="4"/>
  <c r="P681" i="4"/>
  <c r="O681" i="4"/>
  <c r="P680" i="4"/>
  <c r="O680" i="4"/>
  <c r="P679" i="4"/>
  <c r="O679" i="4"/>
  <c r="P678" i="4"/>
  <c r="O678" i="4"/>
  <c r="P677" i="4"/>
  <c r="O677" i="4"/>
  <c r="P676" i="4"/>
  <c r="O676" i="4"/>
  <c r="P675" i="4"/>
  <c r="O675" i="4"/>
  <c r="P674" i="4"/>
  <c r="O674" i="4"/>
  <c r="P673" i="4"/>
  <c r="O673" i="4"/>
  <c r="P672" i="4"/>
  <c r="O672" i="4"/>
  <c r="P671" i="4"/>
  <c r="O671" i="4"/>
  <c r="P670" i="4"/>
  <c r="O670" i="4"/>
  <c r="P669" i="4"/>
  <c r="O669" i="4"/>
  <c r="P668" i="4"/>
  <c r="O668" i="4"/>
  <c r="P667" i="4"/>
  <c r="O667" i="4"/>
  <c r="P666" i="4"/>
  <c r="O666" i="4"/>
  <c r="P665" i="4"/>
  <c r="O665" i="4"/>
  <c r="P664" i="4"/>
  <c r="O664" i="4"/>
  <c r="P663" i="4"/>
  <c r="O663" i="4"/>
  <c r="P662" i="4"/>
  <c r="O662" i="4"/>
  <c r="P661" i="4"/>
  <c r="O661" i="4"/>
  <c r="P660" i="4"/>
  <c r="O660" i="4"/>
  <c r="P659" i="4"/>
  <c r="O659" i="4"/>
  <c r="P658" i="4"/>
  <c r="O658" i="4"/>
  <c r="P657" i="4"/>
  <c r="O657" i="4"/>
  <c r="P656" i="4"/>
  <c r="O656" i="4"/>
  <c r="P655" i="4"/>
  <c r="O655" i="4"/>
  <c r="P654" i="4"/>
  <c r="O654" i="4"/>
  <c r="P653" i="4"/>
  <c r="O653" i="4"/>
  <c r="P652" i="4"/>
  <c r="O652" i="4"/>
  <c r="P651" i="4"/>
  <c r="O651" i="4"/>
  <c r="P650" i="4"/>
  <c r="O650" i="4"/>
  <c r="P649" i="4"/>
  <c r="O649" i="4"/>
  <c r="P648" i="4"/>
  <c r="O648" i="4"/>
  <c r="P647" i="4"/>
  <c r="O647" i="4"/>
  <c r="P646" i="4"/>
  <c r="O646" i="4"/>
  <c r="P645" i="4"/>
  <c r="O645" i="4"/>
  <c r="P644" i="4"/>
  <c r="O644" i="4"/>
  <c r="P643" i="4"/>
  <c r="O643" i="4"/>
  <c r="P642" i="4"/>
  <c r="O642" i="4"/>
  <c r="P641" i="4"/>
  <c r="O641" i="4"/>
  <c r="P640" i="4"/>
  <c r="O640" i="4"/>
  <c r="P639" i="4"/>
  <c r="O639" i="4"/>
  <c r="P638" i="4"/>
  <c r="O638" i="4"/>
  <c r="P637" i="4"/>
  <c r="O637" i="4"/>
  <c r="P636" i="4"/>
  <c r="O636" i="4"/>
  <c r="P635" i="4"/>
  <c r="O635" i="4"/>
  <c r="P634" i="4"/>
  <c r="O634" i="4"/>
  <c r="P633" i="4"/>
  <c r="O633" i="4"/>
  <c r="P632" i="4"/>
  <c r="O632" i="4"/>
  <c r="P631" i="4"/>
  <c r="O631" i="4"/>
  <c r="P630" i="4"/>
  <c r="O630" i="4"/>
  <c r="P629" i="4"/>
  <c r="O629" i="4"/>
  <c r="P628" i="4"/>
  <c r="O628" i="4"/>
  <c r="P627" i="4"/>
  <c r="O627" i="4"/>
  <c r="P626" i="4"/>
  <c r="O626" i="4"/>
  <c r="P625" i="4"/>
  <c r="O625" i="4"/>
  <c r="P624" i="4"/>
  <c r="O624" i="4"/>
  <c r="P623" i="4"/>
  <c r="O623" i="4"/>
  <c r="P622" i="4"/>
  <c r="O622" i="4"/>
  <c r="P621" i="4"/>
  <c r="O621" i="4"/>
  <c r="P620" i="4"/>
  <c r="O620" i="4"/>
  <c r="P619" i="4"/>
  <c r="O619" i="4"/>
  <c r="P618" i="4"/>
  <c r="O618" i="4"/>
  <c r="P617" i="4"/>
  <c r="O617" i="4"/>
  <c r="P616" i="4"/>
  <c r="O616" i="4"/>
  <c r="P615" i="4"/>
  <c r="O615" i="4"/>
  <c r="P614" i="4"/>
  <c r="O614" i="4"/>
  <c r="P613" i="4"/>
  <c r="O613" i="4"/>
  <c r="P612" i="4"/>
  <c r="O612" i="4"/>
  <c r="P611" i="4"/>
  <c r="O611" i="4"/>
  <c r="P610" i="4"/>
  <c r="O610" i="4"/>
  <c r="P609" i="4"/>
  <c r="O609" i="4"/>
  <c r="P608" i="4"/>
  <c r="O608" i="4"/>
  <c r="P607" i="4"/>
  <c r="O607" i="4"/>
  <c r="P606" i="4"/>
  <c r="O606" i="4"/>
  <c r="P605" i="4"/>
  <c r="O605" i="4"/>
  <c r="P604" i="4"/>
  <c r="O604" i="4"/>
  <c r="P603" i="4"/>
  <c r="O603" i="4"/>
  <c r="P602" i="4"/>
  <c r="O602" i="4"/>
  <c r="P601" i="4"/>
  <c r="O601" i="4"/>
  <c r="P600" i="4"/>
  <c r="O600" i="4"/>
  <c r="P599" i="4"/>
  <c r="O599" i="4"/>
  <c r="P598" i="4"/>
  <c r="O598" i="4"/>
  <c r="P597" i="4"/>
  <c r="O597" i="4"/>
  <c r="P596" i="4"/>
  <c r="O596" i="4"/>
  <c r="P595" i="4"/>
  <c r="O595" i="4"/>
  <c r="P594" i="4"/>
  <c r="O594" i="4"/>
  <c r="P593" i="4"/>
  <c r="O593" i="4"/>
  <c r="P592" i="4"/>
  <c r="O592" i="4"/>
  <c r="P591" i="4"/>
  <c r="O591" i="4"/>
  <c r="P590" i="4"/>
  <c r="O590" i="4"/>
  <c r="P589" i="4"/>
  <c r="O589" i="4"/>
  <c r="P588" i="4"/>
  <c r="O588" i="4"/>
  <c r="P587" i="4"/>
  <c r="O587" i="4"/>
  <c r="P586" i="4"/>
  <c r="O586" i="4"/>
  <c r="P585" i="4"/>
  <c r="O585" i="4"/>
  <c r="P584" i="4"/>
  <c r="O584" i="4"/>
  <c r="P583" i="4"/>
  <c r="O583" i="4"/>
  <c r="P582" i="4"/>
  <c r="O582" i="4"/>
  <c r="P581" i="4"/>
  <c r="O581" i="4"/>
  <c r="P580" i="4"/>
  <c r="O580" i="4"/>
  <c r="P579" i="4"/>
  <c r="O579" i="4"/>
  <c r="P578" i="4"/>
  <c r="O578" i="4"/>
  <c r="P577" i="4"/>
  <c r="O577" i="4"/>
  <c r="P576" i="4"/>
  <c r="O576" i="4"/>
  <c r="P575" i="4"/>
  <c r="O575" i="4"/>
  <c r="P574" i="4"/>
  <c r="O574" i="4"/>
  <c r="P573" i="4"/>
  <c r="O573" i="4"/>
  <c r="P572" i="4"/>
  <c r="O572" i="4"/>
  <c r="P571" i="4"/>
  <c r="O571" i="4"/>
  <c r="P570" i="4"/>
  <c r="O570" i="4"/>
  <c r="P569" i="4"/>
  <c r="O569" i="4"/>
  <c r="P568" i="4"/>
  <c r="O568" i="4"/>
  <c r="P567" i="4"/>
  <c r="O567" i="4"/>
  <c r="P566" i="4"/>
  <c r="O566" i="4"/>
  <c r="P565" i="4"/>
  <c r="O565" i="4"/>
  <c r="P564" i="4"/>
  <c r="O564" i="4"/>
  <c r="P563" i="4"/>
  <c r="O563" i="4"/>
  <c r="P562" i="4"/>
  <c r="O562" i="4"/>
  <c r="P561" i="4"/>
  <c r="O561" i="4"/>
  <c r="P560" i="4"/>
  <c r="O560" i="4"/>
  <c r="P559" i="4"/>
  <c r="O559" i="4"/>
  <c r="P558" i="4"/>
  <c r="O558" i="4"/>
  <c r="P557" i="4"/>
  <c r="O557" i="4"/>
  <c r="P556" i="4"/>
  <c r="O556" i="4"/>
  <c r="P555" i="4"/>
  <c r="O555" i="4"/>
  <c r="P554" i="4"/>
  <c r="O554" i="4"/>
  <c r="P553" i="4"/>
  <c r="O553" i="4"/>
  <c r="P552" i="4"/>
  <c r="O552" i="4"/>
  <c r="P551" i="4"/>
  <c r="O551" i="4"/>
  <c r="P550" i="4"/>
  <c r="O550" i="4"/>
  <c r="P549" i="4"/>
  <c r="O549" i="4"/>
  <c r="P548" i="4"/>
  <c r="O548" i="4"/>
  <c r="P547" i="4"/>
  <c r="O547" i="4"/>
  <c r="P546" i="4"/>
  <c r="O546" i="4"/>
  <c r="P545" i="4"/>
  <c r="O545" i="4"/>
  <c r="P544" i="4"/>
  <c r="O544" i="4"/>
  <c r="P543" i="4"/>
  <c r="O543" i="4"/>
  <c r="P542" i="4"/>
  <c r="O542" i="4"/>
  <c r="P541" i="4"/>
  <c r="O541" i="4"/>
  <c r="P540" i="4"/>
  <c r="O540" i="4"/>
  <c r="P539" i="4"/>
  <c r="O539" i="4"/>
  <c r="P538" i="4"/>
  <c r="O538" i="4"/>
  <c r="P537" i="4"/>
  <c r="O537" i="4"/>
  <c r="P536" i="4"/>
  <c r="O536" i="4"/>
  <c r="P535" i="4"/>
  <c r="O535" i="4"/>
  <c r="P534" i="4"/>
  <c r="O534" i="4"/>
  <c r="P533" i="4"/>
  <c r="O533" i="4"/>
  <c r="P532" i="4"/>
  <c r="O532" i="4"/>
  <c r="P531" i="4"/>
  <c r="O531" i="4"/>
  <c r="P530" i="4"/>
  <c r="O530" i="4"/>
  <c r="P529" i="4"/>
  <c r="O529" i="4"/>
  <c r="P528" i="4"/>
  <c r="O528" i="4"/>
  <c r="P527" i="4"/>
  <c r="O527" i="4"/>
  <c r="P526" i="4"/>
  <c r="O526" i="4"/>
  <c r="P525" i="4"/>
  <c r="O525" i="4"/>
  <c r="P524" i="4"/>
  <c r="O524" i="4"/>
  <c r="P523" i="4"/>
  <c r="O523" i="4"/>
  <c r="P522" i="4"/>
  <c r="O522" i="4"/>
  <c r="P521" i="4"/>
  <c r="O521" i="4"/>
  <c r="P520" i="4"/>
  <c r="O520" i="4"/>
  <c r="P519" i="4"/>
  <c r="O519" i="4"/>
  <c r="P518" i="4"/>
  <c r="O518" i="4"/>
  <c r="P517" i="4"/>
  <c r="O517" i="4"/>
  <c r="P516" i="4"/>
  <c r="O516" i="4"/>
  <c r="P515" i="4"/>
  <c r="O515" i="4"/>
  <c r="P514" i="4"/>
  <c r="O514" i="4"/>
  <c r="P513" i="4"/>
  <c r="O513" i="4"/>
  <c r="P512" i="4"/>
  <c r="O512" i="4"/>
  <c r="P511" i="4"/>
  <c r="O511" i="4"/>
  <c r="P510" i="4"/>
  <c r="O510" i="4"/>
  <c r="P509" i="4"/>
  <c r="O509" i="4"/>
  <c r="P508" i="4"/>
  <c r="O508" i="4"/>
  <c r="P507" i="4"/>
  <c r="O507" i="4"/>
  <c r="P506" i="4"/>
  <c r="O506" i="4"/>
  <c r="P505" i="4"/>
  <c r="O505" i="4"/>
  <c r="P504" i="4"/>
  <c r="O504" i="4"/>
  <c r="P503" i="4"/>
  <c r="O503" i="4"/>
  <c r="P502" i="4"/>
  <c r="O502" i="4"/>
  <c r="P501" i="4"/>
  <c r="O501" i="4"/>
  <c r="P500" i="4"/>
  <c r="O500" i="4"/>
  <c r="P499" i="4"/>
  <c r="O499" i="4"/>
  <c r="P498" i="4"/>
  <c r="O498" i="4"/>
  <c r="P497" i="4"/>
  <c r="O497" i="4"/>
  <c r="P496" i="4"/>
  <c r="O496" i="4"/>
  <c r="P495" i="4"/>
  <c r="O495" i="4"/>
  <c r="P494" i="4"/>
  <c r="O494" i="4"/>
  <c r="P493" i="4"/>
  <c r="O493" i="4"/>
  <c r="P492" i="4"/>
  <c r="O492" i="4"/>
  <c r="P491" i="4"/>
  <c r="O491" i="4"/>
  <c r="P490" i="4"/>
  <c r="O490" i="4"/>
  <c r="P489" i="4"/>
  <c r="O489" i="4"/>
  <c r="P488" i="4"/>
  <c r="O488" i="4"/>
  <c r="P487" i="4"/>
  <c r="O487" i="4"/>
  <c r="P486" i="4"/>
  <c r="O486" i="4"/>
  <c r="P485" i="4"/>
  <c r="O485" i="4"/>
  <c r="P484" i="4"/>
  <c r="O484" i="4"/>
  <c r="P483" i="4"/>
  <c r="O483" i="4"/>
  <c r="P482" i="4"/>
  <c r="O482" i="4"/>
  <c r="P481" i="4"/>
  <c r="O481" i="4"/>
  <c r="P480" i="4"/>
  <c r="O480" i="4"/>
  <c r="P479" i="4"/>
  <c r="O479" i="4"/>
  <c r="P478" i="4"/>
  <c r="O478" i="4"/>
  <c r="P477" i="4"/>
  <c r="O477" i="4"/>
  <c r="P476" i="4"/>
  <c r="O476" i="4"/>
  <c r="P475" i="4"/>
  <c r="O475" i="4"/>
  <c r="P474" i="4"/>
  <c r="O474" i="4"/>
  <c r="P473" i="4"/>
  <c r="O473" i="4"/>
  <c r="P472" i="4"/>
  <c r="O472" i="4"/>
  <c r="P471" i="4"/>
  <c r="O471" i="4"/>
  <c r="P470" i="4"/>
  <c r="O470" i="4"/>
  <c r="P469" i="4"/>
  <c r="O469" i="4"/>
  <c r="P468" i="4"/>
  <c r="O468" i="4"/>
  <c r="P467" i="4"/>
  <c r="O467" i="4"/>
  <c r="P466" i="4"/>
  <c r="O466" i="4"/>
  <c r="P465" i="4"/>
  <c r="O465" i="4"/>
  <c r="P464" i="4"/>
  <c r="O464" i="4"/>
  <c r="P463" i="4"/>
  <c r="O463" i="4"/>
  <c r="P462" i="4"/>
  <c r="O462" i="4"/>
  <c r="P461" i="4"/>
  <c r="O461" i="4"/>
  <c r="P460" i="4"/>
  <c r="O460" i="4"/>
  <c r="P459" i="4"/>
  <c r="O459" i="4"/>
  <c r="P458" i="4"/>
  <c r="O458" i="4"/>
  <c r="P457" i="4"/>
  <c r="O457" i="4"/>
  <c r="P456" i="4"/>
  <c r="O456" i="4"/>
  <c r="P455" i="4"/>
  <c r="O455" i="4"/>
  <c r="P454" i="4"/>
  <c r="O454" i="4"/>
  <c r="P453" i="4"/>
  <c r="O453" i="4"/>
  <c r="P452" i="4"/>
  <c r="O452" i="4"/>
  <c r="P451" i="4"/>
  <c r="O451" i="4"/>
  <c r="P450" i="4"/>
  <c r="O450" i="4"/>
  <c r="P449" i="4"/>
  <c r="O449" i="4"/>
  <c r="P448" i="4"/>
  <c r="O448" i="4"/>
  <c r="P447" i="4"/>
  <c r="O447" i="4"/>
  <c r="P446" i="4"/>
  <c r="O446" i="4"/>
  <c r="P445" i="4"/>
  <c r="O445" i="4"/>
  <c r="P444" i="4"/>
  <c r="O444" i="4"/>
  <c r="P443" i="4"/>
  <c r="O443" i="4"/>
  <c r="P442" i="4"/>
  <c r="O442" i="4"/>
  <c r="P441" i="4"/>
  <c r="O441" i="4"/>
  <c r="P440" i="4"/>
  <c r="O440" i="4"/>
  <c r="P439" i="4"/>
  <c r="O439" i="4"/>
  <c r="P438" i="4"/>
  <c r="O438" i="4"/>
  <c r="P437" i="4"/>
  <c r="O437" i="4"/>
  <c r="P436" i="4"/>
  <c r="O436" i="4"/>
  <c r="P435" i="4"/>
  <c r="O435" i="4"/>
  <c r="P434" i="4"/>
  <c r="O434" i="4"/>
  <c r="P433" i="4"/>
  <c r="O433" i="4"/>
  <c r="P432" i="4"/>
  <c r="O432" i="4"/>
  <c r="P431" i="4"/>
  <c r="O431" i="4"/>
  <c r="P430" i="4"/>
  <c r="O430" i="4"/>
  <c r="P429" i="4"/>
  <c r="O429" i="4"/>
  <c r="P428" i="4"/>
  <c r="O428" i="4"/>
  <c r="P427" i="4"/>
  <c r="O427" i="4"/>
  <c r="P426" i="4"/>
  <c r="O426" i="4"/>
  <c r="P425" i="4"/>
  <c r="O425" i="4"/>
  <c r="P424" i="4"/>
  <c r="O424" i="4"/>
  <c r="P423" i="4"/>
  <c r="O423" i="4"/>
  <c r="P422" i="4"/>
  <c r="O422" i="4"/>
  <c r="P421" i="4"/>
  <c r="O421" i="4"/>
  <c r="P420" i="4"/>
  <c r="O420" i="4"/>
  <c r="P419" i="4"/>
  <c r="O419" i="4"/>
  <c r="P418" i="4"/>
  <c r="O418" i="4"/>
  <c r="P417" i="4"/>
  <c r="O417" i="4"/>
  <c r="P416" i="4"/>
  <c r="O416" i="4"/>
  <c r="P415" i="4"/>
  <c r="O415" i="4"/>
  <c r="P414" i="4"/>
  <c r="O414" i="4"/>
  <c r="P413" i="4"/>
  <c r="O413" i="4"/>
  <c r="P412" i="4"/>
  <c r="O412" i="4"/>
  <c r="P411" i="4"/>
  <c r="O411" i="4"/>
  <c r="P410" i="4"/>
  <c r="O410" i="4"/>
  <c r="P409" i="4"/>
  <c r="O409" i="4"/>
  <c r="P408" i="4"/>
  <c r="O408" i="4"/>
  <c r="P407" i="4"/>
  <c r="O407" i="4"/>
  <c r="P406" i="4"/>
  <c r="O406" i="4"/>
  <c r="P405" i="4"/>
  <c r="O405" i="4"/>
  <c r="P404" i="4"/>
  <c r="O404" i="4"/>
  <c r="P403" i="4"/>
  <c r="O403" i="4"/>
  <c r="P402" i="4"/>
  <c r="O402" i="4"/>
  <c r="P401" i="4"/>
  <c r="O401" i="4"/>
  <c r="P400" i="4"/>
  <c r="O400" i="4"/>
  <c r="P399" i="4"/>
  <c r="O399" i="4"/>
  <c r="P398" i="4"/>
  <c r="O398" i="4"/>
  <c r="P397" i="4"/>
  <c r="O397" i="4"/>
  <c r="P396" i="4"/>
  <c r="O396" i="4"/>
  <c r="P395" i="4"/>
  <c r="O395" i="4"/>
  <c r="P394" i="4"/>
  <c r="O394" i="4"/>
  <c r="P393" i="4"/>
  <c r="O393" i="4"/>
  <c r="P392" i="4"/>
  <c r="O392" i="4"/>
  <c r="P391" i="4"/>
  <c r="O391" i="4"/>
  <c r="P390" i="4"/>
  <c r="O390" i="4"/>
  <c r="P389" i="4"/>
  <c r="O389" i="4"/>
  <c r="P388" i="4"/>
  <c r="O388" i="4"/>
  <c r="P387" i="4"/>
  <c r="O387" i="4"/>
  <c r="P386" i="4"/>
  <c r="O386" i="4"/>
  <c r="P385" i="4"/>
  <c r="O385" i="4"/>
  <c r="P384" i="4"/>
  <c r="O384" i="4"/>
  <c r="P383" i="4"/>
  <c r="O383" i="4"/>
  <c r="P382" i="4"/>
  <c r="O382" i="4"/>
  <c r="P381" i="4"/>
  <c r="O381" i="4"/>
  <c r="P380" i="4"/>
  <c r="O380" i="4"/>
  <c r="P379" i="4"/>
  <c r="O379" i="4"/>
  <c r="P378" i="4"/>
  <c r="O378" i="4"/>
  <c r="P377" i="4"/>
  <c r="O377" i="4"/>
  <c r="P376" i="4"/>
  <c r="O376" i="4"/>
  <c r="P375" i="4"/>
  <c r="O375" i="4"/>
  <c r="P374" i="4"/>
  <c r="O374" i="4"/>
  <c r="P373" i="4"/>
  <c r="O373" i="4"/>
  <c r="P372" i="4"/>
  <c r="O372" i="4"/>
  <c r="P371" i="4"/>
  <c r="O371" i="4"/>
  <c r="P370" i="4"/>
  <c r="O370" i="4"/>
  <c r="P369" i="4"/>
  <c r="O369" i="4"/>
  <c r="P368" i="4"/>
  <c r="O368" i="4"/>
  <c r="P367" i="4"/>
  <c r="O367" i="4"/>
  <c r="P366" i="4"/>
  <c r="O366" i="4"/>
  <c r="P365" i="4"/>
  <c r="O365" i="4"/>
  <c r="P364" i="4"/>
  <c r="O364" i="4"/>
  <c r="P363" i="4"/>
  <c r="O363" i="4"/>
  <c r="P362" i="4"/>
  <c r="O362" i="4"/>
  <c r="P361" i="4"/>
  <c r="O361" i="4"/>
  <c r="P360" i="4"/>
  <c r="O360" i="4"/>
  <c r="P359" i="4"/>
  <c r="O359" i="4"/>
  <c r="P358" i="4"/>
  <c r="O358" i="4"/>
  <c r="P357" i="4"/>
  <c r="O357" i="4"/>
  <c r="P356" i="4"/>
  <c r="O356" i="4"/>
  <c r="P355" i="4"/>
  <c r="O355" i="4"/>
  <c r="P354" i="4"/>
  <c r="O354" i="4"/>
  <c r="P353" i="4"/>
  <c r="O353" i="4"/>
  <c r="P352" i="4"/>
  <c r="O352" i="4"/>
  <c r="P351" i="4"/>
  <c r="O351" i="4"/>
  <c r="P350" i="4"/>
  <c r="O350" i="4"/>
  <c r="P349" i="4"/>
  <c r="O349" i="4"/>
  <c r="P348" i="4"/>
  <c r="O348" i="4"/>
  <c r="P347" i="4"/>
  <c r="O347" i="4"/>
  <c r="P346" i="4"/>
  <c r="O346" i="4"/>
  <c r="P345" i="4"/>
  <c r="O345" i="4"/>
  <c r="P344" i="4"/>
  <c r="O344" i="4"/>
  <c r="P343" i="4"/>
  <c r="O343" i="4"/>
  <c r="P342" i="4"/>
  <c r="O342" i="4"/>
  <c r="P341" i="4"/>
  <c r="O341" i="4"/>
  <c r="P340" i="4"/>
  <c r="O340" i="4"/>
  <c r="P339" i="4"/>
  <c r="O339" i="4"/>
  <c r="P338" i="4"/>
  <c r="O338" i="4"/>
  <c r="P337" i="4"/>
  <c r="O337" i="4"/>
  <c r="P336" i="4"/>
  <c r="O336" i="4"/>
  <c r="P335" i="4"/>
  <c r="O335" i="4"/>
  <c r="P334" i="4"/>
  <c r="O334" i="4"/>
  <c r="P333" i="4"/>
  <c r="O333" i="4"/>
  <c r="P332" i="4"/>
  <c r="O332" i="4"/>
  <c r="P331" i="4"/>
  <c r="O331" i="4"/>
  <c r="P330" i="4"/>
  <c r="O330" i="4"/>
  <c r="P329" i="4"/>
  <c r="O329" i="4"/>
  <c r="P328" i="4"/>
  <c r="O328" i="4"/>
  <c r="P327" i="4"/>
  <c r="O327" i="4"/>
  <c r="P326" i="4"/>
  <c r="O326" i="4"/>
  <c r="P325" i="4"/>
  <c r="O325" i="4"/>
  <c r="P324" i="4"/>
  <c r="O324" i="4"/>
  <c r="P323" i="4"/>
  <c r="O323" i="4"/>
  <c r="P322" i="4"/>
  <c r="O322" i="4"/>
  <c r="P321" i="4"/>
  <c r="O321" i="4"/>
  <c r="P320" i="4"/>
  <c r="O320" i="4"/>
  <c r="P319" i="4"/>
  <c r="O319" i="4"/>
  <c r="P318" i="4"/>
  <c r="O318" i="4"/>
  <c r="P317" i="4"/>
  <c r="O317" i="4"/>
  <c r="P316" i="4"/>
  <c r="O316" i="4"/>
  <c r="P315" i="4"/>
  <c r="O315" i="4"/>
  <c r="P314" i="4"/>
  <c r="O314" i="4"/>
  <c r="P313" i="4"/>
  <c r="O313" i="4"/>
  <c r="P312" i="4"/>
  <c r="O312" i="4"/>
  <c r="P311" i="4"/>
  <c r="O311" i="4"/>
  <c r="P310" i="4"/>
  <c r="O310" i="4"/>
  <c r="P309" i="4"/>
  <c r="O309" i="4"/>
  <c r="P308" i="4"/>
  <c r="O308" i="4"/>
  <c r="P307" i="4"/>
  <c r="O307" i="4"/>
  <c r="P306" i="4"/>
  <c r="O306" i="4"/>
  <c r="P305" i="4"/>
  <c r="O305" i="4"/>
  <c r="P304" i="4"/>
  <c r="O304" i="4"/>
  <c r="P303" i="4"/>
  <c r="O303" i="4"/>
  <c r="P302" i="4"/>
  <c r="O302" i="4"/>
  <c r="P301" i="4"/>
  <c r="O301" i="4"/>
  <c r="P300" i="4"/>
  <c r="O300" i="4"/>
  <c r="P299" i="4"/>
  <c r="O299" i="4"/>
  <c r="P298" i="4"/>
  <c r="O298" i="4"/>
  <c r="P297" i="4"/>
  <c r="O297" i="4"/>
  <c r="P296" i="4"/>
  <c r="O296" i="4"/>
  <c r="P295" i="4"/>
  <c r="O295" i="4"/>
  <c r="P294" i="4"/>
  <c r="O294" i="4"/>
  <c r="P293" i="4"/>
  <c r="O293" i="4"/>
  <c r="P292" i="4"/>
  <c r="O292" i="4"/>
  <c r="P291" i="4"/>
  <c r="O291" i="4"/>
  <c r="P290" i="4"/>
  <c r="O290" i="4"/>
  <c r="P289" i="4"/>
  <c r="O289" i="4"/>
  <c r="P288" i="4"/>
  <c r="O288" i="4"/>
  <c r="P287" i="4"/>
  <c r="O287" i="4"/>
  <c r="P286" i="4"/>
  <c r="O286" i="4"/>
  <c r="P285" i="4"/>
  <c r="O285" i="4"/>
  <c r="P284" i="4"/>
  <c r="O284" i="4"/>
  <c r="P283" i="4"/>
  <c r="O283" i="4"/>
  <c r="P282" i="4"/>
  <c r="O282" i="4"/>
  <c r="P281" i="4"/>
  <c r="O281" i="4"/>
  <c r="P280" i="4"/>
  <c r="O280" i="4"/>
  <c r="P279" i="4"/>
  <c r="O279" i="4"/>
  <c r="P278" i="4"/>
  <c r="O278" i="4"/>
  <c r="P277" i="4"/>
  <c r="O277" i="4"/>
  <c r="P276" i="4"/>
  <c r="O276" i="4"/>
  <c r="P275" i="4"/>
  <c r="O275" i="4"/>
  <c r="P274" i="4"/>
  <c r="O274" i="4"/>
  <c r="P273" i="4"/>
  <c r="O273" i="4"/>
  <c r="P272" i="4"/>
  <c r="O272" i="4"/>
  <c r="P271" i="4"/>
  <c r="O271" i="4"/>
  <c r="P270" i="4"/>
  <c r="O270" i="4"/>
  <c r="P269" i="4"/>
  <c r="O269" i="4"/>
  <c r="P268" i="4"/>
  <c r="O268" i="4"/>
  <c r="P267" i="4"/>
  <c r="O267" i="4"/>
  <c r="P266" i="4"/>
  <c r="O266" i="4"/>
  <c r="P265" i="4"/>
  <c r="O265" i="4"/>
  <c r="P264" i="4"/>
  <c r="O264" i="4"/>
  <c r="P263" i="4"/>
  <c r="O263" i="4"/>
  <c r="P262" i="4"/>
  <c r="O262" i="4"/>
  <c r="P261" i="4"/>
  <c r="O261" i="4"/>
  <c r="P260" i="4"/>
  <c r="O260" i="4"/>
  <c r="P259" i="4"/>
  <c r="O259" i="4"/>
  <c r="P258" i="4"/>
  <c r="O258" i="4"/>
  <c r="P257" i="4"/>
  <c r="O257" i="4"/>
  <c r="P256" i="4"/>
  <c r="O256" i="4"/>
  <c r="P255" i="4"/>
  <c r="O255" i="4"/>
  <c r="P254" i="4"/>
  <c r="O254" i="4"/>
  <c r="P253" i="4"/>
  <c r="O253" i="4"/>
  <c r="P252" i="4"/>
  <c r="O252" i="4"/>
  <c r="P251" i="4"/>
  <c r="O251" i="4"/>
  <c r="P250" i="4"/>
  <c r="O250" i="4"/>
  <c r="P249" i="4"/>
  <c r="O249" i="4"/>
  <c r="P248" i="4"/>
  <c r="O248" i="4"/>
  <c r="P247" i="4"/>
  <c r="O247" i="4"/>
  <c r="P246" i="4"/>
  <c r="O246" i="4"/>
  <c r="P245" i="4"/>
  <c r="O245" i="4"/>
  <c r="P244" i="4"/>
  <c r="O244" i="4"/>
  <c r="P243" i="4"/>
  <c r="O243" i="4"/>
  <c r="P242" i="4"/>
  <c r="O242" i="4"/>
  <c r="P241" i="4"/>
  <c r="O241" i="4"/>
  <c r="P240" i="4"/>
  <c r="O240" i="4"/>
  <c r="P239" i="4"/>
  <c r="O239" i="4"/>
  <c r="P238" i="4"/>
  <c r="O238" i="4"/>
  <c r="P237" i="4"/>
  <c r="O237" i="4"/>
  <c r="P236" i="4"/>
  <c r="O236" i="4"/>
  <c r="P235" i="4"/>
  <c r="O235" i="4"/>
  <c r="P234" i="4"/>
  <c r="O234" i="4"/>
  <c r="P233" i="4"/>
  <c r="O233" i="4"/>
  <c r="P232" i="4"/>
  <c r="O232" i="4"/>
  <c r="P231" i="4"/>
  <c r="O231" i="4"/>
  <c r="P230" i="4"/>
  <c r="O230" i="4"/>
  <c r="P229" i="4"/>
  <c r="O229" i="4"/>
  <c r="P228" i="4"/>
  <c r="O228" i="4"/>
  <c r="P227" i="4"/>
  <c r="O227" i="4"/>
  <c r="P226" i="4"/>
  <c r="O226" i="4"/>
  <c r="P225" i="4"/>
  <c r="O225" i="4"/>
  <c r="P224" i="4"/>
  <c r="O224" i="4"/>
  <c r="P223" i="4"/>
  <c r="O223" i="4"/>
  <c r="P222" i="4"/>
  <c r="O222" i="4"/>
  <c r="P221" i="4"/>
  <c r="O221" i="4"/>
  <c r="P220" i="4"/>
  <c r="O220" i="4"/>
  <c r="P219" i="4"/>
  <c r="O219" i="4"/>
  <c r="P218" i="4"/>
  <c r="O218" i="4"/>
  <c r="P217" i="4"/>
  <c r="O217" i="4"/>
  <c r="P216" i="4"/>
  <c r="O216" i="4"/>
  <c r="P215" i="4"/>
  <c r="O215" i="4"/>
  <c r="P214" i="4"/>
  <c r="O214" i="4"/>
  <c r="P213" i="4"/>
  <c r="O213" i="4"/>
  <c r="P212" i="4"/>
  <c r="O212" i="4"/>
  <c r="P211" i="4"/>
  <c r="O211" i="4"/>
  <c r="P210" i="4"/>
  <c r="O210" i="4"/>
  <c r="P209" i="4"/>
  <c r="O209" i="4"/>
  <c r="P208" i="4"/>
  <c r="O208" i="4"/>
  <c r="P207" i="4"/>
  <c r="O207" i="4"/>
  <c r="P206" i="4"/>
  <c r="O206" i="4"/>
  <c r="P205" i="4"/>
  <c r="O205" i="4"/>
  <c r="P204" i="4"/>
  <c r="O204" i="4"/>
  <c r="P203" i="4"/>
  <c r="O203" i="4"/>
  <c r="P202" i="4"/>
  <c r="O202" i="4"/>
  <c r="P201" i="4"/>
  <c r="O201" i="4"/>
  <c r="P200" i="4"/>
  <c r="O200" i="4"/>
  <c r="P199" i="4"/>
  <c r="O199" i="4"/>
  <c r="P198" i="4"/>
  <c r="O198" i="4"/>
  <c r="P197" i="4"/>
  <c r="O197" i="4"/>
  <c r="P196" i="4"/>
  <c r="O196" i="4"/>
  <c r="P195" i="4"/>
  <c r="O195" i="4"/>
  <c r="P194" i="4"/>
  <c r="O194" i="4"/>
  <c r="P193" i="4"/>
  <c r="O193" i="4"/>
  <c r="P192" i="4"/>
  <c r="O192" i="4"/>
  <c r="P191" i="4"/>
  <c r="O191" i="4"/>
  <c r="P190" i="4"/>
  <c r="O190" i="4"/>
  <c r="P189" i="4"/>
  <c r="O189" i="4"/>
  <c r="P188" i="4"/>
  <c r="O188" i="4"/>
  <c r="P187" i="4"/>
  <c r="O187" i="4"/>
  <c r="P186" i="4"/>
  <c r="O186" i="4"/>
  <c r="P185" i="4"/>
  <c r="O185" i="4"/>
  <c r="P184" i="4"/>
  <c r="O184" i="4"/>
  <c r="P183" i="4"/>
  <c r="O183" i="4"/>
  <c r="P182" i="4"/>
  <c r="O182" i="4"/>
  <c r="P181" i="4"/>
  <c r="O181" i="4"/>
  <c r="P180" i="4"/>
  <c r="O180" i="4"/>
  <c r="P179" i="4"/>
  <c r="O179" i="4"/>
  <c r="P178" i="4"/>
  <c r="O178" i="4"/>
  <c r="P177" i="4"/>
  <c r="O177" i="4"/>
  <c r="P176" i="4"/>
  <c r="O176" i="4"/>
  <c r="P175" i="4"/>
  <c r="O175" i="4"/>
  <c r="P174" i="4"/>
  <c r="O174" i="4"/>
  <c r="P173" i="4"/>
  <c r="O173" i="4"/>
  <c r="P172" i="4"/>
  <c r="O172" i="4"/>
  <c r="P171" i="4"/>
  <c r="O171" i="4"/>
  <c r="P170" i="4"/>
  <c r="O170" i="4"/>
  <c r="P169" i="4"/>
  <c r="O169" i="4"/>
  <c r="P168" i="4"/>
  <c r="O168" i="4"/>
  <c r="P167" i="4"/>
  <c r="O167" i="4"/>
  <c r="P166" i="4"/>
  <c r="O166" i="4"/>
  <c r="P165" i="4"/>
  <c r="O165" i="4"/>
  <c r="P164" i="4"/>
  <c r="O164" i="4"/>
  <c r="P163" i="4"/>
  <c r="O163" i="4"/>
  <c r="P162" i="4"/>
  <c r="O162" i="4"/>
  <c r="P161" i="4"/>
  <c r="O161" i="4"/>
  <c r="P160" i="4"/>
  <c r="O160" i="4"/>
  <c r="P159" i="4"/>
  <c r="O159" i="4"/>
  <c r="P158" i="4"/>
  <c r="O158" i="4"/>
  <c r="P157" i="4"/>
  <c r="O157" i="4"/>
  <c r="P156" i="4"/>
  <c r="O156" i="4"/>
  <c r="P155" i="4"/>
  <c r="O155" i="4"/>
  <c r="P154" i="4"/>
  <c r="O154" i="4"/>
  <c r="P153" i="4"/>
  <c r="O153" i="4"/>
  <c r="P152" i="4"/>
  <c r="O152" i="4"/>
  <c r="P151" i="4"/>
  <c r="O151" i="4"/>
  <c r="P150" i="4"/>
  <c r="O150" i="4"/>
  <c r="P149" i="4"/>
  <c r="O149" i="4"/>
  <c r="P148" i="4"/>
  <c r="O148" i="4"/>
  <c r="P147" i="4"/>
  <c r="O147" i="4"/>
  <c r="P146" i="4"/>
  <c r="O146" i="4"/>
  <c r="P145" i="4"/>
  <c r="O145" i="4"/>
  <c r="P144" i="4"/>
  <c r="O144" i="4"/>
  <c r="P143" i="4"/>
  <c r="O143" i="4"/>
  <c r="P142" i="4"/>
  <c r="O142" i="4"/>
  <c r="P141" i="4"/>
  <c r="O141" i="4"/>
  <c r="P140" i="4"/>
  <c r="O140" i="4"/>
  <c r="P139" i="4"/>
  <c r="O139" i="4"/>
  <c r="P138" i="4"/>
  <c r="O138" i="4"/>
  <c r="P137" i="4"/>
  <c r="O137" i="4"/>
  <c r="P136" i="4"/>
  <c r="O136" i="4"/>
  <c r="P135" i="4"/>
  <c r="O135" i="4"/>
  <c r="P134" i="4"/>
  <c r="O134" i="4"/>
  <c r="P133" i="4"/>
  <c r="O133" i="4"/>
  <c r="P132" i="4"/>
  <c r="O132" i="4"/>
  <c r="P131" i="4"/>
  <c r="O131" i="4"/>
  <c r="P130" i="4"/>
  <c r="O130" i="4"/>
  <c r="P129" i="4"/>
  <c r="O129" i="4"/>
  <c r="P128" i="4"/>
  <c r="O128" i="4"/>
  <c r="P127" i="4"/>
  <c r="O127" i="4"/>
  <c r="P126" i="4"/>
  <c r="O126" i="4"/>
  <c r="P125" i="4"/>
  <c r="O125" i="4"/>
  <c r="P124" i="4"/>
  <c r="O124" i="4"/>
  <c r="P123" i="4"/>
  <c r="O123" i="4"/>
  <c r="P122" i="4"/>
  <c r="O122" i="4"/>
  <c r="P121" i="4"/>
  <c r="O121" i="4"/>
  <c r="P120" i="4"/>
  <c r="O120" i="4"/>
  <c r="P119" i="4"/>
  <c r="O119" i="4"/>
  <c r="P118" i="4"/>
  <c r="O118" i="4"/>
  <c r="P117" i="4"/>
  <c r="O117" i="4"/>
  <c r="P116" i="4"/>
  <c r="O116" i="4"/>
  <c r="P115" i="4"/>
  <c r="O115" i="4"/>
  <c r="P114" i="4"/>
  <c r="O114" i="4"/>
  <c r="P113" i="4"/>
  <c r="O113" i="4"/>
  <c r="P112" i="4"/>
  <c r="O112" i="4"/>
  <c r="P111" i="4"/>
  <c r="O111" i="4"/>
  <c r="P110" i="4"/>
  <c r="O110" i="4"/>
  <c r="P109" i="4"/>
  <c r="O109" i="4"/>
  <c r="P108" i="4"/>
  <c r="O108" i="4"/>
  <c r="P107" i="4"/>
  <c r="O107" i="4"/>
  <c r="P106" i="4"/>
  <c r="O106" i="4"/>
  <c r="P105" i="4"/>
  <c r="O105" i="4"/>
  <c r="P104" i="4"/>
  <c r="O104" i="4"/>
  <c r="P103" i="4"/>
  <c r="O103" i="4"/>
  <c r="P102" i="4"/>
  <c r="O102" i="4"/>
  <c r="P101" i="4"/>
  <c r="O101" i="4"/>
  <c r="P100" i="4"/>
  <c r="O100" i="4"/>
  <c r="P99" i="4"/>
  <c r="O99" i="4"/>
  <c r="P98" i="4"/>
  <c r="O98" i="4"/>
  <c r="P97" i="4"/>
  <c r="O97" i="4"/>
  <c r="P96" i="4"/>
  <c r="O96" i="4"/>
  <c r="P95" i="4"/>
  <c r="O95" i="4"/>
  <c r="P94" i="4"/>
  <c r="O94" i="4"/>
  <c r="P93" i="4"/>
  <c r="O93" i="4"/>
  <c r="P92" i="4"/>
  <c r="O92" i="4"/>
  <c r="P91" i="4"/>
  <c r="O91" i="4"/>
  <c r="P90" i="4"/>
  <c r="O90" i="4"/>
  <c r="P89" i="4"/>
  <c r="O89" i="4"/>
  <c r="P88" i="4"/>
  <c r="O88" i="4"/>
  <c r="P87" i="4"/>
  <c r="O87" i="4"/>
  <c r="P86" i="4"/>
  <c r="O86" i="4"/>
  <c r="P85" i="4"/>
  <c r="O85" i="4"/>
  <c r="P84" i="4"/>
  <c r="O84" i="4"/>
  <c r="P83" i="4"/>
  <c r="O83" i="4"/>
  <c r="P82" i="4"/>
  <c r="O82" i="4"/>
  <c r="P81" i="4"/>
  <c r="O81" i="4"/>
  <c r="P80" i="4"/>
  <c r="O80" i="4"/>
  <c r="P79" i="4"/>
  <c r="O79" i="4"/>
  <c r="P78" i="4"/>
  <c r="O78" i="4"/>
  <c r="P77" i="4"/>
  <c r="O77" i="4"/>
  <c r="P76" i="4"/>
  <c r="O76" i="4"/>
  <c r="P75" i="4"/>
  <c r="O75" i="4"/>
  <c r="P74" i="4"/>
  <c r="O74" i="4"/>
  <c r="P73" i="4"/>
  <c r="O73" i="4"/>
  <c r="P72" i="4"/>
  <c r="O72" i="4"/>
  <c r="P71" i="4"/>
  <c r="O71" i="4"/>
  <c r="P70" i="4"/>
  <c r="O70" i="4"/>
  <c r="P69" i="4"/>
  <c r="O69" i="4"/>
  <c r="P68" i="4"/>
  <c r="O68" i="4"/>
  <c r="P67" i="4"/>
  <c r="O67" i="4"/>
  <c r="P66" i="4"/>
  <c r="O66" i="4"/>
  <c r="P65" i="4"/>
  <c r="O65" i="4"/>
  <c r="P64" i="4"/>
  <c r="O64" i="4"/>
  <c r="P63" i="4"/>
  <c r="O63" i="4"/>
  <c r="P62" i="4"/>
  <c r="O62" i="4"/>
  <c r="P61" i="4"/>
  <c r="O61" i="4"/>
  <c r="P60" i="4"/>
  <c r="O60" i="4"/>
  <c r="P59" i="4"/>
  <c r="O59" i="4"/>
  <c r="P58" i="4"/>
  <c r="O58" i="4"/>
  <c r="P57" i="4"/>
  <c r="O57" i="4"/>
  <c r="P56" i="4"/>
  <c r="O56" i="4"/>
  <c r="P55" i="4"/>
  <c r="O55" i="4"/>
  <c r="P54" i="4"/>
  <c r="O54" i="4"/>
  <c r="P53" i="4"/>
  <c r="O53" i="4"/>
  <c r="P52" i="4"/>
  <c r="O52" i="4"/>
  <c r="P51" i="4"/>
  <c r="O51" i="4"/>
  <c r="P50" i="4"/>
  <c r="O50" i="4"/>
  <c r="P49" i="4"/>
  <c r="O49" i="4"/>
  <c r="P48" i="4"/>
  <c r="O48" i="4"/>
  <c r="P47" i="4"/>
  <c r="O47" i="4"/>
  <c r="P46" i="4"/>
  <c r="O46" i="4"/>
  <c r="P45" i="4"/>
  <c r="O45" i="4"/>
  <c r="P44" i="4"/>
  <c r="O44" i="4"/>
  <c r="P43" i="4"/>
  <c r="O43" i="4"/>
  <c r="P42" i="4"/>
  <c r="O42" i="4"/>
  <c r="P41" i="4"/>
  <c r="O41" i="4"/>
  <c r="P40" i="4"/>
  <c r="O40" i="4"/>
  <c r="P39" i="4"/>
  <c r="O39" i="4"/>
  <c r="P38" i="4"/>
  <c r="O38" i="4"/>
  <c r="P37" i="4"/>
  <c r="O37" i="4"/>
  <c r="P36" i="4"/>
  <c r="O36" i="4"/>
  <c r="P35" i="4"/>
  <c r="O35" i="4"/>
  <c r="P34" i="4"/>
  <c r="O34" i="4"/>
  <c r="P33" i="4"/>
  <c r="O33" i="4"/>
  <c r="P32" i="4"/>
  <c r="O32" i="4"/>
  <c r="P31" i="4"/>
  <c r="O31" i="4"/>
  <c r="P30" i="4"/>
  <c r="O30" i="4"/>
  <c r="P29" i="4"/>
  <c r="O29" i="4"/>
  <c r="P28" i="4"/>
  <c r="O28" i="4"/>
  <c r="P27" i="4"/>
  <c r="O27" i="4"/>
  <c r="P26" i="4"/>
  <c r="O26" i="4"/>
  <c r="P25" i="4"/>
  <c r="O25" i="4"/>
  <c r="P24" i="4"/>
  <c r="O24" i="4"/>
  <c r="P23" i="4"/>
  <c r="O23" i="4"/>
  <c r="P22" i="4"/>
  <c r="O22" i="4"/>
  <c r="P21" i="4"/>
  <c r="O21" i="4"/>
  <c r="P20" i="4"/>
  <c r="O20" i="4"/>
  <c r="P19" i="4"/>
  <c r="O19" i="4"/>
  <c r="P18" i="4"/>
  <c r="O18" i="4"/>
  <c r="P17" i="4"/>
  <c r="O17" i="4"/>
  <c r="P16" i="4"/>
  <c r="O16" i="4"/>
  <c r="P15" i="4"/>
  <c r="O15" i="4"/>
  <c r="P14" i="4"/>
  <c r="O14" i="4"/>
  <c r="P13" i="4"/>
  <c r="O13" i="4"/>
  <c r="P12" i="4"/>
  <c r="O12" i="4"/>
  <c r="P11" i="4"/>
  <c r="O11" i="4"/>
  <c r="P10" i="4"/>
  <c r="O10" i="4"/>
  <c r="P9" i="4"/>
  <c r="O9" i="4"/>
  <c r="P8" i="4"/>
  <c r="O8" i="4"/>
  <c r="L1812" i="4"/>
  <c r="L1811" i="4"/>
  <c r="L1810" i="4"/>
  <c r="L1809" i="4"/>
  <c r="L1808" i="4"/>
  <c r="L1807" i="4"/>
  <c r="L1806" i="4"/>
  <c r="L1805" i="4"/>
  <c r="L1804" i="4"/>
  <c r="L1803" i="4"/>
  <c r="L1802" i="4"/>
  <c r="L1801" i="4"/>
  <c r="L1800" i="4"/>
  <c r="L1799" i="4"/>
  <c r="L1798" i="4"/>
  <c r="L1797" i="4"/>
  <c r="L1796" i="4"/>
  <c r="L1795" i="4"/>
  <c r="L1794" i="4"/>
  <c r="L1793" i="4"/>
  <c r="L1792" i="4"/>
  <c r="L1791" i="4"/>
  <c r="L1790" i="4"/>
  <c r="L1789" i="4"/>
  <c r="L1788" i="4"/>
  <c r="L1787" i="4"/>
  <c r="L1786" i="4"/>
  <c r="L1785" i="4"/>
  <c r="L1784" i="4"/>
  <c r="L1783" i="4"/>
  <c r="L1782" i="4"/>
  <c r="L1781" i="4"/>
  <c r="L1780" i="4"/>
  <c r="L1779" i="4"/>
  <c r="L1778" i="4"/>
  <c r="L1777" i="4"/>
  <c r="L1776" i="4"/>
  <c r="L1775" i="4"/>
  <c r="L1774" i="4"/>
  <c r="L1773" i="4"/>
  <c r="L1772" i="4"/>
  <c r="L1771" i="4"/>
  <c r="L1770" i="4"/>
  <c r="L1769" i="4"/>
  <c r="L1768" i="4"/>
  <c r="L1767" i="4"/>
  <c r="L1766" i="4"/>
  <c r="L1765" i="4"/>
  <c r="L1764" i="4"/>
  <c r="L1763" i="4"/>
  <c r="L1762" i="4"/>
  <c r="L1761" i="4"/>
  <c r="L1760" i="4"/>
  <c r="L1759" i="4"/>
  <c r="L1758" i="4"/>
  <c r="L1757" i="4"/>
  <c r="L1756" i="4"/>
  <c r="L1755" i="4"/>
  <c r="L1754" i="4"/>
  <c r="L1753" i="4"/>
  <c r="L1752" i="4"/>
  <c r="L1751" i="4"/>
  <c r="L1750" i="4"/>
  <c r="L1749" i="4"/>
  <c r="L1748" i="4"/>
  <c r="L1747" i="4"/>
  <c r="L1746" i="4"/>
  <c r="L1745" i="4"/>
  <c r="L1744" i="4"/>
  <c r="L1743" i="4"/>
  <c r="L1742" i="4"/>
  <c r="L1741" i="4"/>
  <c r="L1740" i="4"/>
  <c r="L1739" i="4"/>
  <c r="L1738" i="4"/>
  <c r="L1737" i="4"/>
  <c r="L1736" i="4"/>
  <c r="L1735" i="4"/>
  <c r="L1734" i="4"/>
  <c r="L1733" i="4"/>
  <c r="L1732" i="4"/>
  <c r="L1731" i="4"/>
  <c r="L1730" i="4"/>
  <c r="L1729" i="4"/>
  <c r="L1728" i="4"/>
  <c r="L1727" i="4"/>
  <c r="L1726" i="4"/>
  <c r="L1725" i="4"/>
  <c r="L1724" i="4"/>
  <c r="L1723" i="4"/>
  <c r="L1722" i="4"/>
  <c r="L1721" i="4"/>
  <c r="L1720" i="4"/>
  <c r="L1719" i="4"/>
  <c r="L1718" i="4"/>
  <c r="L1717" i="4"/>
  <c r="L1716" i="4"/>
  <c r="L1715" i="4"/>
  <c r="L1714" i="4"/>
  <c r="L1713" i="4"/>
  <c r="L1712" i="4"/>
  <c r="L1711" i="4"/>
  <c r="L1710" i="4"/>
  <c r="L1709" i="4"/>
  <c r="L1708" i="4"/>
  <c r="L1707" i="4"/>
  <c r="L1706" i="4"/>
  <c r="L1705" i="4"/>
  <c r="L1704" i="4"/>
  <c r="L1703" i="4"/>
  <c r="L1702" i="4"/>
  <c r="L1701" i="4"/>
  <c r="L1700" i="4"/>
  <c r="L1699" i="4"/>
  <c r="L1698" i="4"/>
  <c r="L1697" i="4"/>
  <c r="L1696" i="4"/>
  <c r="L1695" i="4"/>
  <c r="L1694" i="4"/>
  <c r="L1693" i="4"/>
  <c r="L1692" i="4"/>
  <c r="L1691" i="4"/>
  <c r="L1690" i="4"/>
  <c r="L1689" i="4"/>
  <c r="L1688" i="4"/>
  <c r="L1687" i="4"/>
  <c r="L1686" i="4"/>
  <c r="L1685" i="4"/>
  <c r="L1684" i="4"/>
  <c r="L1683" i="4"/>
  <c r="L1682" i="4"/>
  <c r="L1681" i="4"/>
  <c r="L1680" i="4"/>
  <c r="L1679" i="4"/>
  <c r="L1678" i="4"/>
  <c r="L1677" i="4"/>
  <c r="L1676" i="4"/>
  <c r="L1675" i="4"/>
  <c r="L1674" i="4"/>
  <c r="L1673" i="4"/>
  <c r="L1672" i="4"/>
  <c r="L1671" i="4"/>
  <c r="L1670" i="4"/>
  <c r="L1669" i="4"/>
  <c r="L1668" i="4"/>
  <c r="L1667" i="4"/>
  <c r="L1666" i="4"/>
  <c r="L1665" i="4"/>
  <c r="L1664" i="4"/>
  <c r="L1663" i="4"/>
  <c r="L1662" i="4"/>
  <c r="L1661" i="4"/>
  <c r="L1660" i="4"/>
  <c r="L1659" i="4"/>
  <c r="L1658" i="4"/>
  <c r="L1657" i="4"/>
  <c r="L1656" i="4"/>
  <c r="L1655" i="4"/>
  <c r="L1654" i="4"/>
  <c r="L1653" i="4"/>
  <c r="L1652" i="4"/>
  <c r="L1651" i="4"/>
  <c r="L1650" i="4"/>
  <c r="L1649" i="4"/>
  <c r="L1648" i="4"/>
  <c r="L1647" i="4"/>
  <c r="L1646" i="4"/>
  <c r="L1645" i="4"/>
  <c r="L1644" i="4"/>
  <c r="L1643" i="4"/>
  <c r="L1642" i="4"/>
  <c r="L1641" i="4"/>
  <c r="L1640" i="4"/>
  <c r="L1639" i="4"/>
  <c r="L1638" i="4"/>
  <c r="L1637" i="4"/>
  <c r="L1636" i="4"/>
  <c r="L1635" i="4"/>
  <c r="L1634" i="4"/>
  <c r="L1633" i="4"/>
  <c r="L1632" i="4"/>
  <c r="L1631" i="4"/>
  <c r="L1630" i="4"/>
  <c r="L1629" i="4"/>
  <c r="L1628" i="4"/>
  <c r="L1627" i="4"/>
  <c r="L1626" i="4"/>
  <c r="L1625" i="4"/>
  <c r="L1624" i="4"/>
  <c r="L1623" i="4"/>
  <c r="L1622" i="4"/>
  <c r="L1621" i="4"/>
  <c r="L1620" i="4"/>
  <c r="L1619" i="4"/>
  <c r="L1618" i="4"/>
  <c r="L1617" i="4"/>
  <c r="L1616" i="4"/>
  <c r="L1615" i="4"/>
  <c r="L1614" i="4"/>
  <c r="L1613" i="4"/>
  <c r="L1612" i="4"/>
  <c r="L1611" i="4"/>
  <c r="L1610" i="4"/>
  <c r="L1609" i="4"/>
  <c r="L1608" i="4"/>
  <c r="L1607" i="4"/>
  <c r="L1606" i="4"/>
  <c r="L1605" i="4"/>
  <c r="L1604" i="4"/>
  <c r="L1603" i="4"/>
  <c r="L1602" i="4"/>
  <c r="L1601" i="4"/>
  <c r="L1600" i="4"/>
  <c r="L1599" i="4"/>
  <c r="L1598" i="4"/>
  <c r="L1597" i="4"/>
  <c r="L1596" i="4"/>
  <c r="L1595" i="4"/>
  <c r="L1594" i="4"/>
  <c r="L1593" i="4"/>
  <c r="L1592" i="4"/>
  <c r="L1591" i="4"/>
  <c r="L1590" i="4"/>
  <c r="L1589" i="4"/>
  <c r="L1588" i="4"/>
  <c r="L1587" i="4"/>
  <c r="L1586" i="4"/>
  <c r="L1585" i="4"/>
  <c r="L1584" i="4"/>
  <c r="L1583" i="4"/>
  <c r="L1582" i="4"/>
  <c r="L1581" i="4"/>
  <c r="L1580" i="4"/>
  <c r="L1579" i="4"/>
  <c r="L1578" i="4"/>
  <c r="L1577" i="4"/>
  <c r="L1576" i="4"/>
  <c r="L1575" i="4"/>
  <c r="L1574" i="4"/>
  <c r="L1573" i="4"/>
  <c r="L1572" i="4"/>
  <c r="L1571" i="4"/>
  <c r="L1570" i="4"/>
  <c r="L1569" i="4"/>
  <c r="L1568" i="4"/>
  <c r="L1567" i="4"/>
  <c r="L1566" i="4"/>
  <c r="L1565" i="4"/>
  <c r="L1564" i="4"/>
  <c r="L1563" i="4"/>
  <c r="L1562" i="4"/>
  <c r="L1561" i="4"/>
  <c r="L1560" i="4"/>
  <c r="L1559" i="4"/>
  <c r="L1558" i="4"/>
  <c r="L1557" i="4"/>
  <c r="L1556" i="4"/>
  <c r="L1555" i="4"/>
  <c r="L1554" i="4"/>
  <c r="L1553" i="4"/>
  <c r="L1552" i="4"/>
  <c r="L1551" i="4"/>
  <c r="L1550" i="4"/>
  <c r="L1549" i="4"/>
  <c r="L1548" i="4"/>
  <c r="L1547" i="4"/>
  <c r="L1546" i="4"/>
  <c r="L1545" i="4"/>
  <c r="L1544" i="4"/>
  <c r="L1543" i="4"/>
  <c r="L1542" i="4"/>
  <c r="L1541" i="4"/>
  <c r="L1540" i="4"/>
  <c r="L1539" i="4"/>
  <c r="L1538" i="4"/>
  <c r="L1537" i="4"/>
  <c r="L1536" i="4"/>
  <c r="L1535" i="4"/>
  <c r="L1534" i="4"/>
  <c r="L1533" i="4"/>
  <c r="L1532" i="4"/>
  <c r="L1531" i="4"/>
  <c r="L1530" i="4"/>
  <c r="L1529" i="4"/>
  <c r="L1528" i="4"/>
  <c r="L1527" i="4"/>
  <c r="L1526" i="4"/>
  <c r="L1525" i="4"/>
  <c r="L1524" i="4"/>
  <c r="L1523" i="4"/>
  <c r="L1522" i="4"/>
  <c r="L1521" i="4"/>
  <c r="L1520" i="4"/>
  <c r="L1519" i="4"/>
  <c r="L1518" i="4"/>
  <c r="L1517" i="4"/>
  <c r="L1516" i="4"/>
  <c r="L1515" i="4"/>
  <c r="L1514" i="4"/>
  <c r="L1513" i="4"/>
  <c r="L1512" i="4"/>
  <c r="L1511" i="4"/>
  <c r="L1510" i="4"/>
  <c r="L1509" i="4"/>
  <c r="L1508" i="4"/>
  <c r="L1507" i="4"/>
  <c r="L1506" i="4"/>
  <c r="L1505" i="4"/>
  <c r="L1504" i="4"/>
  <c r="L1503" i="4"/>
  <c r="L1502" i="4"/>
  <c r="L1501" i="4"/>
  <c r="L1500" i="4"/>
  <c r="L1499" i="4"/>
  <c r="L1498" i="4"/>
  <c r="L1497" i="4"/>
  <c r="L1496" i="4"/>
  <c r="L1495" i="4"/>
  <c r="L1494" i="4"/>
  <c r="L1493" i="4"/>
  <c r="L1492" i="4"/>
  <c r="L1491" i="4"/>
  <c r="L1490" i="4"/>
  <c r="L1489" i="4"/>
  <c r="L1488" i="4"/>
  <c r="L1487" i="4"/>
  <c r="L1486" i="4"/>
  <c r="L1485" i="4"/>
  <c r="L1484" i="4"/>
  <c r="L1483" i="4"/>
  <c r="L1482" i="4"/>
  <c r="L1481" i="4"/>
  <c r="L1480" i="4"/>
  <c r="L1479" i="4"/>
  <c r="L1478" i="4"/>
  <c r="L1477" i="4"/>
  <c r="L1476" i="4"/>
  <c r="L1475" i="4"/>
  <c r="L1474" i="4"/>
  <c r="L1473" i="4"/>
  <c r="L1472" i="4"/>
  <c r="L1471" i="4"/>
  <c r="L1470" i="4"/>
  <c r="L1469" i="4"/>
  <c r="L1468" i="4"/>
  <c r="L1467" i="4"/>
  <c r="L1466" i="4"/>
  <c r="L1465" i="4"/>
  <c r="L1464" i="4"/>
  <c r="L1463" i="4"/>
  <c r="L1462" i="4"/>
  <c r="L1461" i="4"/>
  <c r="L1460" i="4"/>
  <c r="L1459" i="4"/>
  <c r="L1458" i="4"/>
  <c r="L1457" i="4"/>
  <c r="L1456" i="4"/>
  <c r="L1455" i="4"/>
  <c r="L1454" i="4"/>
  <c r="L1453" i="4"/>
  <c r="L1452" i="4"/>
  <c r="L1451" i="4"/>
  <c r="L1450" i="4"/>
  <c r="L1449" i="4"/>
  <c r="L1448" i="4"/>
  <c r="L1447" i="4"/>
  <c r="L1446" i="4"/>
  <c r="L1445" i="4"/>
  <c r="L1444" i="4"/>
  <c r="L1443" i="4"/>
  <c r="L1442" i="4"/>
  <c r="L1441" i="4"/>
  <c r="L1440" i="4"/>
  <c r="L1439" i="4"/>
  <c r="L1438" i="4"/>
  <c r="L1437" i="4"/>
  <c r="L1436" i="4"/>
  <c r="L1435" i="4"/>
  <c r="L1434" i="4"/>
  <c r="L1433" i="4"/>
  <c r="L1432" i="4"/>
  <c r="L1431" i="4"/>
  <c r="L1430" i="4"/>
  <c r="L1429" i="4"/>
  <c r="L1428" i="4"/>
  <c r="L1427" i="4"/>
  <c r="L1426" i="4"/>
  <c r="L1425" i="4"/>
  <c r="L1424" i="4"/>
  <c r="L1423" i="4"/>
  <c r="L1422" i="4"/>
  <c r="L1421" i="4"/>
  <c r="L1420" i="4"/>
  <c r="L1419" i="4"/>
  <c r="L1418" i="4"/>
  <c r="L1417" i="4"/>
  <c r="L1416" i="4"/>
  <c r="L1415" i="4"/>
  <c r="L1414" i="4"/>
  <c r="L1413" i="4"/>
  <c r="L1412" i="4"/>
  <c r="L1411" i="4"/>
  <c r="L1410" i="4"/>
  <c r="L1409" i="4"/>
  <c r="L1408" i="4"/>
  <c r="L1407" i="4"/>
  <c r="L1406" i="4"/>
  <c r="L1405" i="4"/>
  <c r="L1404" i="4"/>
  <c r="L1403" i="4"/>
  <c r="L1402" i="4"/>
  <c r="L1401" i="4"/>
  <c r="L1400" i="4"/>
  <c r="L1399" i="4"/>
  <c r="L1398" i="4"/>
  <c r="L1397" i="4"/>
  <c r="L1396" i="4"/>
  <c r="L1395" i="4"/>
  <c r="L1394" i="4"/>
  <c r="L1393" i="4"/>
  <c r="L1392" i="4"/>
  <c r="L1391" i="4"/>
  <c r="L1390" i="4"/>
  <c r="L1389" i="4"/>
  <c r="L1388" i="4"/>
  <c r="L1387" i="4"/>
  <c r="L1386" i="4"/>
  <c r="L1385" i="4"/>
  <c r="L1384" i="4"/>
  <c r="L1383" i="4"/>
  <c r="L1382" i="4"/>
  <c r="L1381" i="4"/>
  <c r="L1380" i="4"/>
  <c r="L1379" i="4"/>
  <c r="L1378" i="4"/>
  <c r="L1377" i="4"/>
  <c r="L1376" i="4"/>
  <c r="L1375" i="4"/>
  <c r="L1374" i="4"/>
  <c r="L1373" i="4"/>
  <c r="L1372" i="4"/>
  <c r="L1371" i="4"/>
  <c r="L1370" i="4"/>
  <c r="L1369" i="4"/>
  <c r="L1368" i="4"/>
  <c r="L1367" i="4"/>
  <c r="L1366" i="4"/>
  <c r="L1365" i="4"/>
  <c r="L1364" i="4"/>
  <c r="L1363" i="4"/>
  <c r="L1362" i="4"/>
  <c r="L1361" i="4"/>
  <c r="L1360" i="4"/>
  <c r="L1359" i="4"/>
  <c r="L1358" i="4"/>
  <c r="L1357" i="4"/>
  <c r="L1356" i="4"/>
  <c r="L1355" i="4"/>
  <c r="L1354" i="4"/>
  <c r="L1353" i="4"/>
  <c r="L1352" i="4"/>
  <c r="L1351" i="4"/>
  <c r="L1350" i="4"/>
  <c r="L1349" i="4"/>
  <c r="L1348" i="4"/>
  <c r="L1347" i="4"/>
  <c r="L1346" i="4"/>
  <c r="L1345" i="4"/>
  <c r="L1344" i="4"/>
  <c r="L1343" i="4"/>
  <c r="L1342" i="4"/>
  <c r="L1341" i="4"/>
  <c r="L1340" i="4"/>
  <c r="L1339" i="4"/>
  <c r="L1338" i="4"/>
  <c r="L1337" i="4"/>
  <c r="L1336" i="4"/>
  <c r="L1335" i="4"/>
  <c r="L1334" i="4"/>
  <c r="L1333" i="4"/>
  <c r="L1332" i="4"/>
  <c r="L1331" i="4"/>
  <c r="L1330" i="4"/>
  <c r="L1329" i="4"/>
  <c r="L1328" i="4"/>
  <c r="L1327" i="4"/>
  <c r="L1326" i="4"/>
  <c r="L1325" i="4"/>
  <c r="L1324" i="4"/>
  <c r="L1323" i="4"/>
  <c r="L1322" i="4"/>
  <c r="L1321" i="4"/>
  <c r="L1320" i="4"/>
  <c r="L1319" i="4"/>
  <c r="L1318" i="4"/>
  <c r="L1317" i="4"/>
  <c r="L1316" i="4"/>
  <c r="L1315" i="4"/>
  <c r="L1314" i="4"/>
  <c r="L1313" i="4"/>
  <c r="L1312" i="4"/>
  <c r="L1311" i="4"/>
  <c r="L1310" i="4"/>
  <c r="L1309" i="4"/>
  <c r="L1308" i="4"/>
  <c r="L1307" i="4"/>
  <c r="L1306" i="4"/>
  <c r="L1305" i="4"/>
  <c r="L1304" i="4"/>
  <c r="L1303" i="4"/>
  <c r="L1302" i="4"/>
  <c r="L1301" i="4"/>
  <c r="L1300" i="4"/>
  <c r="L1299" i="4"/>
  <c r="L1298" i="4"/>
  <c r="L1297" i="4"/>
  <c r="L1296" i="4"/>
  <c r="L1295" i="4"/>
  <c r="L1294" i="4"/>
  <c r="L1293" i="4"/>
  <c r="L1292" i="4"/>
  <c r="L1291" i="4"/>
  <c r="L1290" i="4"/>
  <c r="L1289" i="4"/>
  <c r="L1288" i="4"/>
  <c r="L1287" i="4"/>
  <c r="L1286" i="4"/>
  <c r="L1285" i="4"/>
  <c r="L1284" i="4"/>
  <c r="L1283" i="4"/>
  <c r="L1282" i="4"/>
  <c r="L1281" i="4"/>
  <c r="L1280" i="4"/>
  <c r="L1279" i="4"/>
  <c r="L1278" i="4"/>
  <c r="L1277" i="4"/>
  <c r="L1276" i="4"/>
  <c r="L1275" i="4"/>
  <c r="L1274" i="4"/>
  <c r="L1273" i="4"/>
  <c r="L1272" i="4"/>
  <c r="L1271" i="4"/>
  <c r="L1270" i="4"/>
  <c r="L1269" i="4"/>
  <c r="L1268" i="4"/>
  <c r="L1267" i="4"/>
  <c r="L1266" i="4"/>
  <c r="L1265" i="4"/>
  <c r="L1264" i="4"/>
  <c r="L1263" i="4"/>
  <c r="L1262" i="4"/>
  <c r="L1261" i="4"/>
  <c r="L1260" i="4"/>
  <c r="L1259" i="4"/>
  <c r="L1258" i="4"/>
  <c r="L1257" i="4"/>
  <c r="L1256" i="4"/>
  <c r="L1255" i="4"/>
  <c r="L1254" i="4"/>
  <c r="L1253" i="4"/>
  <c r="L1252" i="4"/>
  <c r="L1251" i="4"/>
  <c r="L1250" i="4"/>
  <c r="L1249" i="4"/>
  <c r="L1248" i="4"/>
  <c r="L1247" i="4"/>
  <c r="L1246" i="4"/>
  <c r="L1245" i="4"/>
  <c r="L1244" i="4"/>
  <c r="L1243" i="4"/>
  <c r="L1242" i="4"/>
  <c r="L1241" i="4"/>
  <c r="L1240" i="4"/>
  <c r="L1239" i="4"/>
  <c r="L1238" i="4"/>
  <c r="L1237" i="4"/>
  <c r="L1236" i="4"/>
  <c r="L1235" i="4"/>
  <c r="L1234" i="4"/>
  <c r="L1233" i="4"/>
  <c r="L1232" i="4"/>
  <c r="L1231" i="4"/>
  <c r="L1230" i="4"/>
  <c r="L1229" i="4"/>
  <c r="L1228" i="4"/>
  <c r="L1227" i="4"/>
  <c r="L1226" i="4"/>
  <c r="L1225" i="4"/>
  <c r="L1224" i="4"/>
  <c r="L1223" i="4"/>
  <c r="L1222" i="4"/>
  <c r="L1221" i="4"/>
  <c r="L1220" i="4"/>
  <c r="L1219" i="4"/>
  <c r="L1218" i="4"/>
  <c r="L1217" i="4"/>
  <c r="L1216" i="4"/>
  <c r="L1215" i="4"/>
  <c r="L1214" i="4"/>
  <c r="L1213" i="4"/>
  <c r="L1212" i="4"/>
  <c r="L1211" i="4"/>
  <c r="L1210" i="4"/>
  <c r="L1209" i="4"/>
  <c r="L1208" i="4"/>
  <c r="L1207" i="4"/>
  <c r="L1206" i="4"/>
  <c r="L1205" i="4"/>
  <c r="L1204" i="4"/>
  <c r="L1203" i="4"/>
  <c r="L1202" i="4"/>
  <c r="L1201" i="4"/>
  <c r="L1200" i="4"/>
  <c r="L1199" i="4"/>
  <c r="L1198" i="4"/>
  <c r="L1197" i="4"/>
  <c r="L1196" i="4"/>
  <c r="L1195" i="4"/>
  <c r="L1194" i="4"/>
  <c r="L1193" i="4"/>
  <c r="L1192" i="4"/>
  <c r="L1191" i="4"/>
  <c r="L1190" i="4"/>
  <c r="L1189" i="4"/>
  <c r="L1188" i="4"/>
  <c r="L1187" i="4"/>
  <c r="L1186" i="4"/>
  <c r="L1185" i="4"/>
  <c r="L1184" i="4"/>
  <c r="L1183" i="4"/>
  <c r="L1182" i="4"/>
  <c r="L1181" i="4"/>
  <c r="L1180" i="4"/>
  <c r="L1179" i="4"/>
  <c r="L1178" i="4"/>
  <c r="L1177" i="4"/>
  <c r="L1176" i="4"/>
  <c r="L1175" i="4"/>
  <c r="L1174" i="4"/>
  <c r="L1173" i="4"/>
  <c r="L1172" i="4"/>
  <c r="L1171" i="4"/>
  <c r="L1170" i="4"/>
  <c r="L1169" i="4"/>
  <c r="L1168" i="4"/>
  <c r="L1167" i="4"/>
  <c r="L1166" i="4"/>
  <c r="L1165" i="4"/>
  <c r="L1164" i="4"/>
  <c r="L1163" i="4"/>
  <c r="L1162" i="4"/>
  <c r="L1161" i="4"/>
  <c r="L1160" i="4"/>
  <c r="L1159" i="4"/>
  <c r="L1158" i="4"/>
  <c r="L1157" i="4"/>
  <c r="L1156" i="4"/>
  <c r="L1155" i="4"/>
  <c r="L1154" i="4"/>
  <c r="L1153" i="4"/>
  <c r="L1152" i="4"/>
  <c r="L1151" i="4"/>
  <c r="L1150" i="4"/>
  <c r="L1149" i="4"/>
  <c r="L1148" i="4"/>
  <c r="L1147" i="4"/>
  <c r="L1146" i="4"/>
  <c r="L1145" i="4"/>
  <c r="L1144" i="4"/>
  <c r="L1143" i="4"/>
  <c r="L1142" i="4"/>
  <c r="L1141" i="4"/>
  <c r="L1140" i="4"/>
  <c r="L1139" i="4"/>
  <c r="L1138" i="4"/>
  <c r="L1137" i="4"/>
  <c r="L1136" i="4"/>
  <c r="L1135" i="4"/>
  <c r="L1134" i="4"/>
  <c r="L1133" i="4"/>
  <c r="L1132" i="4"/>
  <c r="L1131" i="4"/>
  <c r="L1130" i="4"/>
  <c r="L1129" i="4"/>
  <c r="L1128" i="4"/>
  <c r="L1127" i="4"/>
  <c r="L1126" i="4"/>
  <c r="L1125" i="4"/>
  <c r="L1124" i="4"/>
  <c r="L1123" i="4"/>
  <c r="L1122" i="4"/>
  <c r="L1121" i="4"/>
  <c r="L1120" i="4"/>
  <c r="L1119" i="4"/>
  <c r="L1118" i="4"/>
  <c r="L1117" i="4"/>
  <c r="L1116" i="4"/>
  <c r="L1115" i="4"/>
  <c r="L1114" i="4"/>
  <c r="L1113" i="4"/>
  <c r="L1112" i="4"/>
  <c r="L1111" i="4"/>
  <c r="L1110" i="4"/>
  <c r="L1109" i="4"/>
  <c r="L1108" i="4"/>
  <c r="L1107" i="4"/>
  <c r="L1106" i="4"/>
  <c r="L1105" i="4"/>
  <c r="L1104" i="4"/>
  <c r="L1103" i="4"/>
  <c r="L1102" i="4"/>
  <c r="L1101" i="4"/>
  <c r="L1100" i="4"/>
  <c r="L1099" i="4"/>
  <c r="L1098" i="4"/>
  <c r="L1097" i="4"/>
  <c r="L1096" i="4"/>
  <c r="L1095" i="4"/>
  <c r="L1094" i="4"/>
  <c r="L1093" i="4"/>
  <c r="L1092" i="4"/>
  <c r="L1091" i="4"/>
  <c r="L1090" i="4"/>
  <c r="L1089" i="4"/>
  <c r="L1088" i="4"/>
  <c r="L1087" i="4"/>
  <c r="L1086" i="4"/>
  <c r="L1085" i="4"/>
  <c r="L1084" i="4"/>
  <c r="L1083" i="4"/>
  <c r="L1082" i="4"/>
  <c r="L1081" i="4"/>
  <c r="L1080" i="4"/>
  <c r="L1079" i="4"/>
  <c r="L1078" i="4"/>
  <c r="L1077" i="4"/>
  <c r="L1076" i="4"/>
  <c r="L1075" i="4"/>
  <c r="L1074" i="4"/>
  <c r="L1073" i="4"/>
  <c r="L1072" i="4"/>
  <c r="L1071" i="4"/>
  <c r="L1070" i="4"/>
  <c r="L1069" i="4"/>
  <c r="L1068" i="4"/>
  <c r="L1067" i="4"/>
  <c r="L1066" i="4"/>
  <c r="L1065" i="4"/>
  <c r="L1064" i="4"/>
  <c r="L1063" i="4"/>
  <c r="L1062" i="4"/>
  <c r="L1061" i="4"/>
  <c r="L1060" i="4"/>
  <c r="L1059" i="4"/>
  <c r="L1058" i="4"/>
  <c r="L1057" i="4"/>
  <c r="L1056" i="4"/>
  <c r="L1055" i="4"/>
  <c r="L1054" i="4"/>
  <c r="L1053" i="4"/>
  <c r="L1052" i="4"/>
  <c r="L1051" i="4"/>
  <c r="L1050" i="4"/>
  <c r="L1049" i="4"/>
  <c r="L1048" i="4"/>
  <c r="L1047" i="4"/>
  <c r="L1046" i="4"/>
  <c r="L1045" i="4"/>
  <c r="L1044" i="4"/>
  <c r="L1043" i="4"/>
  <c r="L1042" i="4"/>
  <c r="L1041" i="4"/>
  <c r="L1040" i="4"/>
  <c r="L1039" i="4"/>
  <c r="L1038" i="4"/>
  <c r="L1037" i="4"/>
  <c r="L1036" i="4"/>
  <c r="L1035" i="4"/>
  <c r="L1034" i="4"/>
  <c r="L1033" i="4"/>
  <c r="L1032" i="4"/>
  <c r="L1031" i="4"/>
  <c r="L1030" i="4"/>
  <c r="L1029" i="4"/>
  <c r="L1028" i="4"/>
  <c r="L1027" i="4"/>
  <c r="L1026" i="4"/>
  <c r="L1025" i="4"/>
  <c r="L1024" i="4"/>
  <c r="L1023" i="4"/>
  <c r="L1022" i="4"/>
  <c r="L1021" i="4"/>
  <c r="L1020" i="4"/>
  <c r="L1019" i="4"/>
  <c r="L1018" i="4"/>
  <c r="L1017" i="4"/>
  <c r="L1016" i="4"/>
  <c r="L1015" i="4"/>
  <c r="L1014" i="4"/>
  <c r="L1013" i="4"/>
  <c r="L1012" i="4"/>
  <c r="L1011" i="4"/>
  <c r="L1010" i="4"/>
  <c r="L1009" i="4"/>
  <c r="L1008" i="4"/>
  <c r="L1007" i="4"/>
  <c r="L1006" i="4"/>
  <c r="L1005" i="4"/>
  <c r="L1004" i="4"/>
  <c r="L1003" i="4"/>
  <c r="L1002" i="4"/>
  <c r="L1001" i="4"/>
  <c r="L1000" i="4"/>
  <c r="L999" i="4"/>
  <c r="L998" i="4"/>
  <c r="L997" i="4"/>
  <c r="L996" i="4"/>
  <c r="L995" i="4"/>
  <c r="L994" i="4"/>
  <c r="L993" i="4"/>
  <c r="L992" i="4"/>
  <c r="L991" i="4"/>
  <c r="L990" i="4"/>
  <c r="L989" i="4"/>
  <c r="L988" i="4"/>
  <c r="L987" i="4"/>
  <c r="L986" i="4"/>
  <c r="L985" i="4"/>
  <c r="L984" i="4"/>
  <c r="L983" i="4"/>
  <c r="L982" i="4"/>
  <c r="L981" i="4"/>
  <c r="L980" i="4"/>
  <c r="L979" i="4"/>
  <c r="L978" i="4"/>
  <c r="L977" i="4"/>
  <c r="L976" i="4"/>
  <c r="L975" i="4"/>
  <c r="L974" i="4"/>
  <c r="L973" i="4"/>
  <c r="L972" i="4"/>
  <c r="L971" i="4"/>
  <c r="L970" i="4"/>
  <c r="L969" i="4"/>
  <c r="L968" i="4"/>
  <c r="L967" i="4"/>
  <c r="L966" i="4"/>
  <c r="L965" i="4"/>
  <c r="L964" i="4"/>
  <c r="L963" i="4"/>
  <c r="L962" i="4"/>
  <c r="L961" i="4"/>
  <c r="L960" i="4"/>
  <c r="L959" i="4"/>
  <c r="L958" i="4"/>
  <c r="L957" i="4"/>
  <c r="L956" i="4"/>
  <c r="L955" i="4"/>
  <c r="L954" i="4"/>
  <c r="L953" i="4"/>
  <c r="L952" i="4"/>
  <c r="L951" i="4"/>
  <c r="L950" i="4"/>
  <c r="L949" i="4"/>
  <c r="L948" i="4"/>
  <c r="L947" i="4"/>
  <c r="L946" i="4"/>
  <c r="L945" i="4"/>
  <c r="L944" i="4"/>
  <c r="L943" i="4"/>
  <c r="L942" i="4"/>
  <c r="L941" i="4"/>
  <c r="L940" i="4"/>
  <c r="L939" i="4"/>
  <c r="L938" i="4"/>
  <c r="L937" i="4"/>
  <c r="L936" i="4"/>
  <c r="L935" i="4"/>
  <c r="L934" i="4"/>
  <c r="L933" i="4"/>
  <c r="L932" i="4"/>
  <c r="L931" i="4"/>
  <c r="L930" i="4"/>
  <c r="L929" i="4"/>
  <c r="L928" i="4"/>
  <c r="L927" i="4"/>
  <c r="L926" i="4"/>
  <c r="L925" i="4"/>
  <c r="L924" i="4"/>
  <c r="L923" i="4"/>
  <c r="L922" i="4"/>
  <c r="L921" i="4"/>
  <c r="L920" i="4"/>
  <c r="L919" i="4"/>
  <c r="L918" i="4"/>
  <c r="L917" i="4"/>
  <c r="L916" i="4"/>
  <c r="L915" i="4"/>
  <c r="L914" i="4"/>
  <c r="L913" i="4"/>
  <c r="L912" i="4"/>
  <c r="L911" i="4"/>
  <c r="L910" i="4"/>
  <c r="L909" i="4"/>
  <c r="L908" i="4"/>
  <c r="L907" i="4"/>
  <c r="L906" i="4"/>
  <c r="L905" i="4"/>
  <c r="L904" i="4"/>
  <c r="L903" i="4"/>
  <c r="L902" i="4"/>
  <c r="L901" i="4"/>
  <c r="L900" i="4"/>
  <c r="L899" i="4"/>
  <c r="L898" i="4"/>
  <c r="L897" i="4"/>
  <c r="L896" i="4"/>
  <c r="L895" i="4"/>
  <c r="L894" i="4"/>
  <c r="L893" i="4"/>
  <c r="L892" i="4"/>
  <c r="L891" i="4"/>
  <c r="L890" i="4"/>
  <c r="L889" i="4"/>
  <c r="L888" i="4"/>
  <c r="L887" i="4"/>
  <c r="L886" i="4"/>
  <c r="L885" i="4"/>
  <c r="L884" i="4"/>
  <c r="L883" i="4"/>
  <c r="L882" i="4"/>
  <c r="L881" i="4"/>
  <c r="L880" i="4"/>
  <c r="L879" i="4"/>
  <c r="L878" i="4"/>
  <c r="L877" i="4"/>
  <c r="L876" i="4"/>
  <c r="L875" i="4"/>
  <c r="L874" i="4"/>
  <c r="L873" i="4"/>
  <c r="L872" i="4"/>
  <c r="L871" i="4"/>
  <c r="L870" i="4"/>
  <c r="L869" i="4"/>
  <c r="L868" i="4"/>
  <c r="L867" i="4"/>
  <c r="L866" i="4"/>
  <c r="L865" i="4"/>
  <c r="L864" i="4"/>
  <c r="L863" i="4"/>
  <c r="L862" i="4"/>
  <c r="L861" i="4"/>
  <c r="L860" i="4"/>
  <c r="L859" i="4"/>
  <c r="L858" i="4"/>
  <c r="L857" i="4"/>
  <c r="L856" i="4"/>
  <c r="L855" i="4"/>
  <c r="L854" i="4"/>
  <c r="L853" i="4"/>
  <c r="L852" i="4"/>
  <c r="L851" i="4"/>
  <c r="L850" i="4"/>
  <c r="L849" i="4"/>
  <c r="L848" i="4"/>
  <c r="L847" i="4"/>
  <c r="L846" i="4"/>
  <c r="L845" i="4"/>
  <c r="L844" i="4"/>
  <c r="L843" i="4"/>
  <c r="L842" i="4"/>
  <c r="L841" i="4"/>
  <c r="L840" i="4"/>
  <c r="L839" i="4"/>
  <c r="L838" i="4"/>
  <c r="L837" i="4"/>
  <c r="L836" i="4"/>
  <c r="L835" i="4"/>
  <c r="L834" i="4"/>
  <c r="L833" i="4"/>
  <c r="L832" i="4"/>
  <c r="L831" i="4"/>
  <c r="L830" i="4"/>
  <c r="L829" i="4"/>
  <c r="L828" i="4"/>
  <c r="L827" i="4"/>
  <c r="L826" i="4"/>
  <c r="L825" i="4"/>
  <c r="L824" i="4"/>
  <c r="L823" i="4"/>
  <c r="L822" i="4"/>
  <c r="L821" i="4"/>
  <c r="L820" i="4"/>
  <c r="L819" i="4"/>
  <c r="L818" i="4"/>
  <c r="L817" i="4"/>
  <c r="L816" i="4"/>
  <c r="L815" i="4"/>
  <c r="L814" i="4"/>
  <c r="L813" i="4"/>
  <c r="L812" i="4"/>
  <c r="L811" i="4"/>
  <c r="L810" i="4"/>
  <c r="L809" i="4"/>
  <c r="L808" i="4"/>
  <c r="L807" i="4"/>
  <c r="L806" i="4"/>
  <c r="L805" i="4"/>
  <c r="L804" i="4"/>
  <c r="L803" i="4"/>
  <c r="L802" i="4"/>
  <c r="L801" i="4"/>
  <c r="L800" i="4"/>
  <c r="L799" i="4"/>
  <c r="L798" i="4"/>
  <c r="L797" i="4"/>
  <c r="L796" i="4"/>
  <c r="L795" i="4"/>
  <c r="L794" i="4"/>
  <c r="L793" i="4"/>
  <c r="L792" i="4"/>
  <c r="L791" i="4"/>
  <c r="L790" i="4"/>
  <c r="L789" i="4"/>
  <c r="L788" i="4"/>
  <c r="L787" i="4"/>
  <c r="L786" i="4"/>
  <c r="L785" i="4"/>
  <c r="L784" i="4"/>
  <c r="L783" i="4"/>
  <c r="L782" i="4"/>
  <c r="L781" i="4"/>
  <c r="L780" i="4"/>
  <c r="L779" i="4"/>
  <c r="L778" i="4"/>
  <c r="L777" i="4"/>
  <c r="L776" i="4"/>
  <c r="L775" i="4"/>
  <c r="L774" i="4"/>
  <c r="L773" i="4"/>
  <c r="L772" i="4"/>
  <c r="L771" i="4"/>
  <c r="L770" i="4"/>
  <c r="L769" i="4"/>
  <c r="L768" i="4"/>
  <c r="L767" i="4"/>
  <c r="L766" i="4"/>
  <c r="L765" i="4"/>
  <c r="L764" i="4"/>
  <c r="L763" i="4"/>
  <c r="L762" i="4"/>
  <c r="L761" i="4"/>
  <c r="L760" i="4"/>
  <c r="L759" i="4"/>
  <c r="L758" i="4"/>
  <c r="L757" i="4"/>
  <c r="L756" i="4"/>
  <c r="L755" i="4"/>
  <c r="L754" i="4"/>
  <c r="L753" i="4"/>
  <c r="L752" i="4"/>
  <c r="L751" i="4"/>
  <c r="L750" i="4"/>
  <c r="L749" i="4"/>
  <c r="L748" i="4"/>
  <c r="L747" i="4"/>
  <c r="L746" i="4"/>
  <c r="L745" i="4"/>
  <c r="L744" i="4"/>
  <c r="L743" i="4"/>
  <c r="L742" i="4"/>
  <c r="L741" i="4"/>
  <c r="L740" i="4"/>
  <c r="L739" i="4"/>
  <c r="L738" i="4"/>
  <c r="L737" i="4"/>
  <c r="L736" i="4"/>
  <c r="L735" i="4"/>
  <c r="L734" i="4"/>
  <c r="L733" i="4"/>
  <c r="L732" i="4"/>
  <c r="L731" i="4"/>
  <c r="L730" i="4"/>
  <c r="L729" i="4"/>
  <c r="L728" i="4"/>
  <c r="L727" i="4"/>
  <c r="L726" i="4"/>
  <c r="L725" i="4"/>
  <c r="L724" i="4"/>
  <c r="L723" i="4"/>
  <c r="L722" i="4"/>
  <c r="L721" i="4"/>
  <c r="L720" i="4"/>
  <c r="L719" i="4"/>
  <c r="L718" i="4"/>
  <c r="L717" i="4"/>
  <c r="L716" i="4"/>
  <c r="L715" i="4"/>
  <c r="L714" i="4"/>
  <c r="L713" i="4"/>
  <c r="L712" i="4"/>
  <c r="L711" i="4"/>
  <c r="L710" i="4"/>
  <c r="L709" i="4"/>
  <c r="L708" i="4"/>
  <c r="L707" i="4"/>
  <c r="L706" i="4"/>
  <c r="L705" i="4"/>
  <c r="L704" i="4"/>
  <c r="L703" i="4"/>
  <c r="L702" i="4"/>
  <c r="L701" i="4"/>
  <c r="L700" i="4"/>
  <c r="L699" i="4"/>
  <c r="L698" i="4"/>
  <c r="L697" i="4"/>
  <c r="L696" i="4"/>
  <c r="L695" i="4"/>
  <c r="L694" i="4"/>
  <c r="L693" i="4"/>
  <c r="L692" i="4"/>
  <c r="L691" i="4"/>
  <c r="L690" i="4"/>
  <c r="L689" i="4"/>
  <c r="L688" i="4"/>
  <c r="L687" i="4"/>
  <c r="L686" i="4"/>
  <c r="L685" i="4"/>
  <c r="L684" i="4"/>
  <c r="L683" i="4"/>
  <c r="L682" i="4"/>
  <c r="L681" i="4"/>
  <c r="L680" i="4"/>
  <c r="L679" i="4"/>
  <c r="L678" i="4"/>
  <c r="L677" i="4"/>
  <c r="L676" i="4"/>
  <c r="L675" i="4"/>
  <c r="L674" i="4"/>
  <c r="L673" i="4"/>
  <c r="L672" i="4"/>
  <c r="L671" i="4"/>
  <c r="L670" i="4"/>
  <c r="L669" i="4"/>
  <c r="L668" i="4"/>
  <c r="L667" i="4"/>
  <c r="L666" i="4"/>
  <c r="L665" i="4"/>
  <c r="L664" i="4"/>
  <c r="L663" i="4"/>
  <c r="L662" i="4"/>
  <c r="L661" i="4"/>
  <c r="L660" i="4"/>
  <c r="L659" i="4"/>
  <c r="L658" i="4"/>
  <c r="L657" i="4"/>
  <c r="L656" i="4"/>
  <c r="L655" i="4"/>
  <c r="L654" i="4"/>
  <c r="L653" i="4"/>
  <c r="L652" i="4"/>
  <c r="L651" i="4"/>
  <c r="L650" i="4"/>
  <c r="L649" i="4"/>
  <c r="L648" i="4"/>
  <c r="L647" i="4"/>
  <c r="L646" i="4"/>
  <c r="L645" i="4"/>
  <c r="L644" i="4"/>
  <c r="L643" i="4"/>
  <c r="L642" i="4"/>
  <c r="L641" i="4"/>
  <c r="L640" i="4"/>
  <c r="L639" i="4"/>
  <c r="L638" i="4"/>
  <c r="L637" i="4"/>
  <c r="L636" i="4"/>
  <c r="L635" i="4"/>
  <c r="L634" i="4"/>
  <c r="L633" i="4"/>
  <c r="L632" i="4"/>
  <c r="L631" i="4"/>
  <c r="L630" i="4"/>
  <c r="L629" i="4"/>
  <c r="L628" i="4"/>
  <c r="L627" i="4"/>
  <c r="L626" i="4"/>
  <c r="L625" i="4"/>
  <c r="L624" i="4"/>
  <c r="L623" i="4"/>
  <c r="L622" i="4"/>
  <c r="L621" i="4"/>
  <c r="L620" i="4"/>
  <c r="L619" i="4"/>
  <c r="L618" i="4"/>
  <c r="L617" i="4"/>
  <c r="L616" i="4"/>
  <c r="L615" i="4"/>
  <c r="L614" i="4"/>
  <c r="L613" i="4"/>
  <c r="L612" i="4"/>
  <c r="L611" i="4"/>
  <c r="L610" i="4"/>
  <c r="L609" i="4"/>
  <c r="L608" i="4"/>
  <c r="L607" i="4"/>
  <c r="L606" i="4"/>
  <c r="L605" i="4"/>
  <c r="L604" i="4"/>
  <c r="L603" i="4"/>
  <c r="L602" i="4"/>
  <c r="L601" i="4"/>
  <c r="L600" i="4"/>
  <c r="L599" i="4"/>
  <c r="L598" i="4"/>
  <c r="L597" i="4"/>
  <c r="L596" i="4"/>
  <c r="L595" i="4"/>
  <c r="L594" i="4"/>
  <c r="L593" i="4"/>
  <c r="L592" i="4"/>
  <c r="L591" i="4"/>
  <c r="L590" i="4"/>
  <c r="L589" i="4"/>
  <c r="L588" i="4"/>
  <c r="L587" i="4"/>
  <c r="L586" i="4"/>
  <c r="L585" i="4"/>
  <c r="L584" i="4"/>
  <c r="L583" i="4"/>
  <c r="L582" i="4"/>
  <c r="L581" i="4"/>
  <c r="L580" i="4"/>
  <c r="L579" i="4"/>
  <c r="L578" i="4"/>
  <c r="L577" i="4"/>
  <c r="L576" i="4"/>
  <c r="L575" i="4"/>
  <c r="L574" i="4"/>
  <c r="L573" i="4"/>
  <c r="L572" i="4"/>
  <c r="L571" i="4"/>
  <c r="L570" i="4"/>
  <c r="L569" i="4"/>
  <c r="L568" i="4"/>
  <c r="L567" i="4"/>
  <c r="L566" i="4"/>
  <c r="L565" i="4"/>
  <c r="L564" i="4"/>
  <c r="L563" i="4"/>
  <c r="L562" i="4"/>
  <c r="L561" i="4"/>
  <c r="L560" i="4"/>
  <c r="L559" i="4"/>
  <c r="L558" i="4"/>
  <c r="L557" i="4"/>
  <c r="L556" i="4"/>
  <c r="L555" i="4"/>
  <c r="L554" i="4"/>
  <c r="L553" i="4"/>
  <c r="L552" i="4"/>
  <c r="L551" i="4"/>
  <c r="L550" i="4"/>
  <c r="L549" i="4"/>
  <c r="L548" i="4"/>
  <c r="L547" i="4"/>
  <c r="L546" i="4"/>
  <c r="L545" i="4"/>
  <c r="L544" i="4"/>
  <c r="L543" i="4"/>
  <c r="L542" i="4"/>
  <c r="L541" i="4"/>
  <c r="L540" i="4"/>
  <c r="L539" i="4"/>
  <c r="L538" i="4"/>
  <c r="L537" i="4"/>
  <c r="L536" i="4"/>
  <c r="L535" i="4"/>
  <c r="L534" i="4"/>
  <c r="L533" i="4"/>
  <c r="L532" i="4"/>
  <c r="L531" i="4"/>
  <c r="L530" i="4"/>
  <c r="L529" i="4"/>
  <c r="L528" i="4"/>
  <c r="L527" i="4"/>
  <c r="L526" i="4"/>
  <c r="L525" i="4"/>
  <c r="L524" i="4"/>
  <c r="L523" i="4"/>
  <c r="L522" i="4"/>
  <c r="L521" i="4"/>
  <c r="L520" i="4"/>
  <c r="L519" i="4"/>
  <c r="L518" i="4"/>
  <c r="L517" i="4"/>
  <c r="L516" i="4"/>
  <c r="L515" i="4"/>
  <c r="L514" i="4"/>
  <c r="L513" i="4"/>
  <c r="L512" i="4"/>
  <c r="L511" i="4"/>
  <c r="L510" i="4"/>
  <c r="L509" i="4"/>
  <c r="L508" i="4"/>
  <c r="L507" i="4"/>
  <c r="L506" i="4"/>
  <c r="L505" i="4"/>
  <c r="L504" i="4"/>
  <c r="L503" i="4"/>
  <c r="L502" i="4"/>
  <c r="L501" i="4"/>
  <c r="L500" i="4"/>
  <c r="L499" i="4"/>
  <c r="L498" i="4"/>
  <c r="L497" i="4"/>
  <c r="L496" i="4"/>
  <c r="L495" i="4"/>
  <c r="L494" i="4"/>
  <c r="L493" i="4"/>
  <c r="L492" i="4"/>
  <c r="L491" i="4"/>
  <c r="L490" i="4"/>
  <c r="L489" i="4"/>
  <c r="L488" i="4"/>
  <c r="L487" i="4"/>
  <c r="L486" i="4"/>
  <c r="L485" i="4"/>
  <c r="L484" i="4"/>
  <c r="L483" i="4"/>
  <c r="L482" i="4"/>
  <c r="L481" i="4"/>
  <c r="L480" i="4"/>
  <c r="L479" i="4"/>
  <c r="L478" i="4"/>
  <c r="L477" i="4"/>
  <c r="L476" i="4"/>
  <c r="L475" i="4"/>
  <c r="L474" i="4"/>
  <c r="L473" i="4"/>
  <c r="L472" i="4"/>
  <c r="L471" i="4"/>
  <c r="L470" i="4"/>
  <c r="L469" i="4"/>
  <c r="L468" i="4"/>
  <c r="L467" i="4"/>
  <c r="L466" i="4"/>
  <c r="L465" i="4"/>
  <c r="L464" i="4"/>
  <c r="L463" i="4"/>
  <c r="L462" i="4"/>
  <c r="L461" i="4"/>
  <c r="L460" i="4"/>
  <c r="L459" i="4"/>
  <c r="L458" i="4"/>
  <c r="L457" i="4"/>
  <c r="L456" i="4"/>
  <c r="L455" i="4"/>
  <c r="L454" i="4"/>
  <c r="L453" i="4"/>
  <c r="L452" i="4"/>
  <c r="L451" i="4"/>
  <c r="L450" i="4"/>
  <c r="L449" i="4"/>
  <c r="L448" i="4"/>
  <c r="L447" i="4"/>
  <c r="L446" i="4"/>
  <c r="L445" i="4"/>
  <c r="L444" i="4"/>
  <c r="L443" i="4"/>
  <c r="L442" i="4"/>
  <c r="L441" i="4"/>
  <c r="L440" i="4"/>
  <c r="L439" i="4"/>
  <c r="L438" i="4"/>
  <c r="L437" i="4"/>
  <c r="L436" i="4"/>
  <c r="L435" i="4"/>
  <c r="L434" i="4"/>
  <c r="L433" i="4"/>
  <c r="L432" i="4"/>
  <c r="L431" i="4"/>
  <c r="L430" i="4"/>
  <c r="L429" i="4"/>
  <c r="L428" i="4"/>
  <c r="L427" i="4"/>
  <c r="L426" i="4"/>
  <c r="L425" i="4"/>
  <c r="L424" i="4"/>
  <c r="L423" i="4"/>
  <c r="L422" i="4"/>
  <c r="L421" i="4"/>
  <c r="L420" i="4"/>
  <c r="L419" i="4"/>
  <c r="L418" i="4"/>
  <c r="L417" i="4"/>
  <c r="L416" i="4"/>
  <c r="L415" i="4"/>
  <c r="L414" i="4"/>
  <c r="L413" i="4"/>
  <c r="L412" i="4"/>
  <c r="L411" i="4"/>
  <c r="L410" i="4"/>
  <c r="L409" i="4"/>
  <c r="L408" i="4"/>
  <c r="L407" i="4"/>
  <c r="L406" i="4"/>
  <c r="L405" i="4"/>
  <c r="L404" i="4"/>
  <c r="L403" i="4"/>
  <c r="L402" i="4"/>
  <c r="L401" i="4"/>
  <c r="L400" i="4"/>
  <c r="L399" i="4"/>
  <c r="L398" i="4"/>
  <c r="L397" i="4"/>
  <c r="L396" i="4"/>
  <c r="L395" i="4"/>
  <c r="L394" i="4"/>
  <c r="L393" i="4"/>
  <c r="L392" i="4"/>
  <c r="L391" i="4"/>
  <c r="L390" i="4"/>
  <c r="L389" i="4"/>
  <c r="L388" i="4"/>
  <c r="L387" i="4"/>
  <c r="L386" i="4"/>
  <c r="L385" i="4"/>
  <c r="L384" i="4"/>
  <c r="L383" i="4"/>
  <c r="L382" i="4"/>
  <c r="L381" i="4"/>
  <c r="L380" i="4"/>
  <c r="L379" i="4"/>
  <c r="L378" i="4"/>
  <c r="L377" i="4"/>
  <c r="L376" i="4"/>
  <c r="L375" i="4"/>
  <c r="L374" i="4"/>
  <c r="L373" i="4"/>
  <c r="L372" i="4"/>
  <c r="L371" i="4"/>
  <c r="L370" i="4"/>
  <c r="L369" i="4"/>
  <c r="L368" i="4"/>
  <c r="L367" i="4"/>
  <c r="L366" i="4"/>
  <c r="L365" i="4"/>
  <c r="L364" i="4"/>
  <c r="L363" i="4"/>
  <c r="L362" i="4"/>
  <c r="L361" i="4"/>
  <c r="L360" i="4"/>
  <c r="L359" i="4"/>
  <c r="L358" i="4"/>
  <c r="L357" i="4"/>
  <c r="L356" i="4"/>
  <c r="L355" i="4"/>
  <c r="L354" i="4"/>
  <c r="L353" i="4"/>
  <c r="L352" i="4"/>
  <c r="L351" i="4"/>
  <c r="L350" i="4"/>
  <c r="L349" i="4"/>
  <c r="L348" i="4"/>
  <c r="L347" i="4"/>
  <c r="L346" i="4"/>
  <c r="L345" i="4"/>
  <c r="L344" i="4"/>
  <c r="L343" i="4"/>
  <c r="L342" i="4"/>
  <c r="L341" i="4"/>
  <c r="L340" i="4"/>
  <c r="L339" i="4"/>
  <c r="L338" i="4"/>
  <c r="L337" i="4"/>
  <c r="L336" i="4"/>
  <c r="L335" i="4"/>
  <c r="L334" i="4"/>
  <c r="L333" i="4"/>
  <c r="L332" i="4"/>
  <c r="L331" i="4"/>
  <c r="L330" i="4"/>
  <c r="L329" i="4"/>
  <c r="L328" i="4"/>
  <c r="L327" i="4"/>
  <c r="L326" i="4"/>
  <c r="L325" i="4"/>
  <c r="L324" i="4"/>
  <c r="L323" i="4"/>
  <c r="L322" i="4"/>
  <c r="L321" i="4"/>
  <c r="L320" i="4"/>
  <c r="L319" i="4"/>
  <c r="L318" i="4"/>
  <c r="L317" i="4"/>
  <c r="L316" i="4"/>
  <c r="L315" i="4"/>
  <c r="L314" i="4"/>
  <c r="L313" i="4"/>
  <c r="L312" i="4"/>
  <c r="L311" i="4"/>
  <c r="L310" i="4"/>
  <c r="L309" i="4"/>
  <c r="L308" i="4"/>
  <c r="L307" i="4"/>
  <c r="L306" i="4"/>
  <c r="L305" i="4"/>
  <c r="L304" i="4"/>
  <c r="L303" i="4"/>
  <c r="L302" i="4"/>
  <c r="L301" i="4"/>
  <c r="L300" i="4"/>
  <c r="L299" i="4"/>
  <c r="L298" i="4"/>
  <c r="L297" i="4"/>
  <c r="L296" i="4"/>
  <c r="L295" i="4"/>
  <c r="L294" i="4"/>
  <c r="L293" i="4"/>
  <c r="L292" i="4"/>
  <c r="L291" i="4"/>
  <c r="L290" i="4"/>
  <c r="L289" i="4"/>
  <c r="L288" i="4"/>
  <c r="L287" i="4"/>
  <c r="L286" i="4"/>
  <c r="L285" i="4"/>
  <c r="L284" i="4"/>
  <c r="L283" i="4"/>
  <c r="L282" i="4"/>
  <c r="L281" i="4"/>
  <c r="L280" i="4"/>
  <c r="L279" i="4"/>
  <c r="L278" i="4"/>
  <c r="L277" i="4"/>
  <c r="L276" i="4"/>
  <c r="L275" i="4"/>
  <c r="L274" i="4"/>
  <c r="L273" i="4"/>
  <c r="L272" i="4"/>
  <c r="L271" i="4"/>
  <c r="L270" i="4"/>
  <c r="L269" i="4"/>
  <c r="L268" i="4"/>
  <c r="L267" i="4"/>
  <c r="L266" i="4"/>
  <c r="L265" i="4"/>
  <c r="L264" i="4"/>
  <c r="L263" i="4"/>
  <c r="L262" i="4"/>
  <c r="L261" i="4"/>
  <c r="L260" i="4"/>
  <c r="L259" i="4"/>
  <c r="L258" i="4"/>
  <c r="L257" i="4"/>
  <c r="L256" i="4"/>
  <c r="L255" i="4"/>
  <c r="L254" i="4"/>
  <c r="L253" i="4"/>
  <c r="L252" i="4"/>
  <c r="L251" i="4"/>
  <c r="L250" i="4"/>
  <c r="L249" i="4"/>
  <c r="L248" i="4"/>
  <c r="L247" i="4"/>
  <c r="L246" i="4"/>
  <c r="L245" i="4"/>
  <c r="L244" i="4"/>
  <c r="L243" i="4"/>
  <c r="L242" i="4"/>
  <c r="L241" i="4"/>
  <c r="L240" i="4"/>
  <c r="L239" i="4"/>
  <c r="L238" i="4"/>
  <c r="L237" i="4"/>
  <c r="L236" i="4"/>
  <c r="L235" i="4"/>
  <c r="L234" i="4"/>
  <c r="L233" i="4"/>
  <c r="L232" i="4"/>
  <c r="L231" i="4"/>
  <c r="L230" i="4"/>
  <c r="L229" i="4"/>
  <c r="L228" i="4"/>
  <c r="L227" i="4"/>
  <c r="L226" i="4"/>
  <c r="L225" i="4"/>
  <c r="L224" i="4"/>
  <c r="L223" i="4"/>
  <c r="L222" i="4"/>
  <c r="L221" i="4"/>
  <c r="L220" i="4"/>
  <c r="L219" i="4"/>
  <c r="L218" i="4"/>
  <c r="L217" i="4"/>
  <c r="L216" i="4"/>
  <c r="L215" i="4"/>
  <c r="L214" i="4"/>
  <c r="L213" i="4"/>
  <c r="L212" i="4"/>
  <c r="L211" i="4"/>
  <c r="L210" i="4"/>
  <c r="L209" i="4"/>
  <c r="L208" i="4"/>
  <c r="L207" i="4"/>
  <c r="L206" i="4"/>
  <c r="L205" i="4"/>
  <c r="L204" i="4"/>
  <c r="L203" i="4"/>
  <c r="L202" i="4"/>
  <c r="L201" i="4"/>
  <c r="L200" i="4"/>
  <c r="L199" i="4"/>
  <c r="L198" i="4"/>
  <c r="L197" i="4"/>
  <c r="L196" i="4"/>
  <c r="L195" i="4"/>
  <c r="L194" i="4"/>
  <c r="L193" i="4"/>
  <c r="L192" i="4"/>
  <c r="L191" i="4"/>
  <c r="L190" i="4"/>
  <c r="L189" i="4"/>
  <c r="L188" i="4"/>
  <c r="L187" i="4"/>
  <c r="L186" i="4"/>
  <c r="L185" i="4"/>
  <c r="L184" i="4"/>
  <c r="L183" i="4"/>
  <c r="L182" i="4"/>
  <c r="L181" i="4"/>
  <c r="L180" i="4"/>
  <c r="L179" i="4"/>
  <c r="L178" i="4"/>
  <c r="L177" i="4"/>
  <c r="L176" i="4"/>
  <c r="L175" i="4"/>
  <c r="L174" i="4"/>
  <c r="L173" i="4"/>
  <c r="L172" i="4"/>
  <c r="L171" i="4"/>
  <c r="L170" i="4"/>
  <c r="L169" i="4"/>
  <c r="L168" i="4"/>
  <c r="L167" i="4"/>
  <c r="L166" i="4"/>
  <c r="L165" i="4"/>
  <c r="L164" i="4"/>
  <c r="L163" i="4"/>
  <c r="L162" i="4"/>
  <c r="L161" i="4"/>
  <c r="L160" i="4"/>
  <c r="L159" i="4"/>
  <c r="L158" i="4"/>
  <c r="L157" i="4"/>
  <c r="L156" i="4"/>
  <c r="L155" i="4"/>
  <c r="L154" i="4"/>
  <c r="L153" i="4"/>
  <c r="L152" i="4"/>
  <c r="L151" i="4"/>
  <c r="L150" i="4"/>
  <c r="L149" i="4"/>
  <c r="L148" i="4"/>
  <c r="L147" i="4"/>
  <c r="L146" i="4"/>
  <c r="L145" i="4"/>
  <c r="L144" i="4"/>
  <c r="L143" i="4"/>
  <c r="L142" i="4"/>
  <c r="L141" i="4"/>
  <c r="L140" i="4"/>
  <c r="L139" i="4"/>
  <c r="L138" i="4"/>
  <c r="L137" i="4"/>
  <c r="L136" i="4"/>
  <c r="L135" i="4"/>
  <c r="L134" i="4"/>
  <c r="L133" i="4"/>
  <c r="L132" i="4"/>
  <c r="L131" i="4"/>
  <c r="L130" i="4"/>
  <c r="L129" i="4"/>
  <c r="L128" i="4"/>
  <c r="L127" i="4"/>
  <c r="L126" i="4"/>
  <c r="L125" i="4"/>
  <c r="L124" i="4"/>
  <c r="L123" i="4"/>
  <c r="L122" i="4"/>
  <c r="L121" i="4"/>
  <c r="L120" i="4"/>
  <c r="L119" i="4"/>
  <c r="L118" i="4"/>
  <c r="L117" i="4"/>
  <c r="L116" i="4"/>
  <c r="L115" i="4"/>
  <c r="L114" i="4"/>
  <c r="L113" i="4"/>
  <c r="L112" i="4"/>
  <c r="L111" i="4"/>
  <c r="L110" i="4"/>
  <c r="L109" i="4"/>
  <c r="L108" i="4"/>
  <c r="L107" i="4"/>
  <c r="L106" i="4"/>
  <c r="L105" i="4"/>
  <c r="L104" i="4"/>
  <c r="L103" i="4"/>
  <c r="L102" i="4"/>
  <c r="L101" i="4"/>
  <c r="L100" i="4"/>
  <c r="L99" i="4"/>
  <c r="L98" i="4"/>
  <c r="L97" i="4"/>
  <c r="L96" i="4"/>
  <c r="L95" i="4"/>
  <c r="L94" i="4"/>
  <c r="L93" i="4"/>
  <c r="L92" i="4"/>
  <c r="L91" i="4"/>
  <c r="L90" i="4"/>
  <c r="L89" i="4"/>
  <c r="L88" i="4"/>
  <c r="L87" i="4"/>
  <c r="L86" i="4"/>
  <c r="L85" i="4"/>
  <c r="L84" i="4"/>
  <c r="L83" i="4"/>
  <c r="L82" i="4"/>
  <c r="L81" i="4"/>
  <c r="L80" i="4"/>
  <c r="L79" i="4"/>
  <c r="L78" i="4"/>
  <c r="L77" i="4"/>
  <c r="L76" i="4"/>
  <c r="L75" i="4"/>
  <c r="L74" i="4"/>
  <c r="L73" i="4"/>
  <c r="L72" i="4"/>
  <c r="L71" i="4"/>
  <c r="L70" i="4"/>
  <c r="L69" i="4"/>
  <c r="L68" i="4"/>
  <c r="L67" i="4"/>
  <c r="L66" i="4"/>
  <c r="L65" i="4"/>
  <c r="L64" i="4"/>
  <c r="L63" i="4"/>
  <c r="L62" i="4"/>
  <c r="L61" i="4"/>
  <c r="L60" i="4"/>
  <c r="L59" i="4"/>
  <c r="L58" i="4"/>
  <c r="L57" i="4"/>
  <c r="L56" i="4"/>
  <c r="L55" i="4"/>
  <c r="L54" i="4"/>
  <c r="L53" i="4"/>
  <c r="L52" i="4"/>
  <c r="L51" i="4"/>
  <c r="L50" i="4"/>
  <c r="L49" i="4"/>
  <c r="L48" i="4"/>
  <c r="L47" i="4"/>
  <c r="L46" i="4"/>
  <c r="L45" i="4"/>
  <c r="L44" i="4"/>
  <c r="L43" i="4"/>
  <c r="L42" i="4"/>
  <c r="L41" i="4"/>
  <c r="L40" i="4"/>
  <c r="L39" i="4"/>
  <c r="L38" i="4"/>
  <c r="L37" i="4"/>
  <c r="L36" i="4"/>
  <c r="L35" i="4"/>
  <c r="L34" i="4"/>
  <c r="L33" i="4"/>
  <c r="L32" i="4"/>
  <c r="L31" i="4"/>
  <c r="L30" i="4"/>
  <c r="L29" i="4"/>
  <c r="L28" i="4"/>
  <c r="L27" i="4"/>
  <c r="L26" i="4"/>
  <c r="L25" i="4"/>
  <c r="L24" i="4"/>
  <c r="L23" i="4"/>
  <c r="L22" i="4"/>
  <c r="L21" i="4"/>
  <c r="L20" i="4"/>
  <c r="L19" i="4"/>
  <c r="L18" i="4"/>
  <c r="L17" i="4"/>
  <c r="L16" i="4"/>
  <c r="L15" i="4"/>
  <c r="L14" i="4"/>
  <c r="L13" i="4"/>
  <c r="L12" i="4"/>
  <c r="L11" i="4"/>
  <c r="L10" i="4"/>
  <c r="L9" i="4"/>
  <c r="L8" i="4"/>
  <c r="E1812" i="4"/>
  <c r="D1812" i="4"/>
  <c r="E1811" i="4"/>
  <c r="D1811" i="4"/>
  <c r="E1810" i="4"/>
  <c r="D1810" i="4"/>
  <c r="E1809" i="4"/>
  <c r="D1809" i="4"/>
  <c r="E1808" i="4"/>
  <c r="D1808" i="4"/>
  <c r="E1807" i="4"/>
  <c r="D1807" i="4"/>
  <c r="E1806" i="4"/>
  <c r="D1806" i="4"/>
  <c r="E1805" i="4"/>
  <c r="D1805" i="4"/>
  <c r="E1804" i="4"/>
  <c r="D1804" i="4"/>
  <c r="E1803" i="4"/>
  <c r="D1803" i="4"/>
  <c r="E1802" i="4"/>
  <c r="D1802" i="4"/>
  <c r="E1801" i="4"/>
  <c r="D1801" i="4"/>
  <c r="E1800" i="4"/>
  <c r="D1800" i="4"/>
  <c r="E1799" i="4"/>
  <c r="D1799" i="4"/>
  <c r="E1798" i="4"/>
  <c r="D1798" i="4"/>
  <c r="E1797" i="4"/>
  <c r="D1797" i="4"/>
  <c r="E1796" i="4"/>
  <c r="D1796" i="4"/>
  <c r="E1795" i="4"/>
  <c r="D1795" i="4"/>
  <c r="E1794" i="4"/>
  <c r="D1794" i="4"/>
  <c r="E1793" i="4"/>
  <c r="D1793" i="4"/>
  <c r="E1792" i="4"/>
  <c r="D1792" i="4"/>
  <c r="E1791" i="4"/>
  <c r="D1791" i="4"/>
  <c r="E1790" i="4"/>
  <c r="D1790" i="4"/>
  <c r="E1789" i="4"/>
  <c r="D1789" i="4"/>
  <c r="E1788" i="4"/>
  <c r="D1788" i="4"/>
  <c r="E1787" i="4"/>
  <c r="D1787" i="4"/>
  <c r="E1786" i="4"/>
  <c r="D1786" i="4"/>
  <c r="E1785" i="4"/>
  <c r="D1785" i="4"/>
  <c r="E1784" i="4"/>
  <c r="D1784" i="4"/>
  <c r="E1783" i="4"/>
  <c r="D1783" i="4"/>
  <c r="E1782" i="4"/>
  <c r="D1782" i="4"/>
  <c r="E1781" i="4"/>
  <c r="D1781" i="4"/>
  <c r="E1780" i="4"/>
  <c r="D1780" i="4"/>
  <c r="E1779" i="4"/>
  <c r="D1779" i="4"/>
  <c r="E1778" i="4"/>
  <c r="D1778" i="4"/>
  <c r="E1777" i="4"/>
  <c r="D1777" i="4"/>
  <c r="E1776" i="4"/>
  <c r="D1776" i="4"/>
  <c r="E1775" i="4"/>
  <c r="D1775" i="4"/>
  <c r="E1774" i="4"/>
  <c r="D1774" i="4"/>
  <c r="E1773" i="4"/>
  <c r="D1773" i="4"/>
  <c r="E1772" i="4"/>
  <c r="D1772" i="4"/>
  <c r="E1771" i="4"/>
  <c r="D1771" i="4"/>
  <c r="E1770" i="4"/>
  <c r="D1770" i="4"/>
  <c r="E1769" i="4"/>
  <c r="D1769" i="4"/>
  <c r="E1768" i="4"/>
  <c r="D1768" i="4"/>
  <c r="E1767" i="4"/>
  <c r="D1767" i="4"/>
  <c r="E1766" i="4"/>
  <c r="D1766" i="4"/>
  <c r="E1765" i="4"/>
  <c r="D1765" i="4"/>
  <c r="E1764" i="4"/>
  <c r="D1764" i="4"/>
  <c r="E1763" i="4"/>
  <c r="D1763" i="4"/>
  <c r="E1762" i="4"/>
  <c r="D1762" i="4"/>
  <c r="E1761" i="4"/>
  <c r="D1761" i="4"/>
  <c r="E1760" i="4"/>
  <c r="D1760" i="4"/>
  <c r="E1759" i="4"/>
  <c r="D1759" i="4"/>
  <c r="E1758" i="4"/>
  <c r="D1758" i="4"/>
  <c r="E1757" i="4"/>
  <c r="D1757" i="4"/>
  <c r="E1756" i="4"/>
  <c r="D1756" i="4"/>
  <c r="E1755" i="4"/>
  <c r="D1755" i="4"/>
  <c r="E1754" i="4"/>
  <c r="D1754" i="4"/>
  <c r="E1753" i="4"/>
  <c r="D1753" i="4"/>
  <c r="E1752" i="4"/>
  <c r="D1752" i="4"/>
  <c r="E1751" i="4"/>
  <c r="D1751" i="4"/>
  <c r="E1750" i="4"/>
  <c r="D1750" i="4"/>
  <c r="E1749" i="4"/>
  <c r="D1749" i="4"/>
  <c r="E1748" i="4"/>
  <c r="D1748" i="4"/>
  <c r="E1747" i="4"/>
  <c r="D1747" i="4"/>
  <c r="E1746" i="4"/>
  <c r="D1746" i="4"/>
  <c r="E1745" i="4"/>
  <c r="D1745" i="4"/>
  <c r="E1744" i="4"/>
  <c r="D1744" i="4"/>
  <c r="E1743" i="4"/>
  <c r="D1743" i="4"/>
  <c r="E1742" i="4"/>
  <c r="D1742" i="4"/>
  <c r="E1741" i="4"/>
  <c r="D1741" i="4"/>
  <c r="E1740" i="4"/>
  <c r="D1740" i="4"/>
  <c r="E1739" i="4"/>
  <c r="D1739" i="4"/>
  <c r="E1738" i="4"/>
  <c r="D1738" i="4"/>
  <c r="E1737" i="4"/>
  <c r="D1737" i="4"/>
  <c r="E1736" i="4"/>
  <c r="D1736" i="4"/>
  <c r="E1735" i="4"/>
  <c r="D1735" i="4"/>
  <c r="E1734" i="4"/>
  <c r="D1734" i="4"/>
  <c r="E1733" i="4"/>
  <c r="D1733" i="4"/>
  <c r="E1732" i="4"/>
  <c r="D1732" i="4"/>
  <c r="E1731" i="4"/>
  <c r="D1731" i="4"/>
  <c r="E1730" i="4"/>
  <c r="D1730" i="4"/>
  <c r="E1729" i="4"/>
  <c r="D1729" i="4"/>
  <c r="E1728" i="4"/>
  <c r="D1728" i="4"/>
  <c r="E1727" i="4"/>
  <c r="D1727" i="4"/>
  <c r="E1726" i="4"/>
  <c r="D1726" i="4"/>
  <c r="E1725" i="4"/>
  <c r="D1725" i="4"/>
  <c r="E1724" i="4"/>
  <c r="D1724" i="4"/>
  <c r="E1723" i="4"/>
  <c r="D1723" i="4"/>
  <c r="E1722" i="4"/>
  <c r="D1722" i="4"/>
  <c r="E1721" i="4"/>
  <c r="D1721" i="4"/>
  <c r="E1720" i="4"/>
  <c r="D1720" i="4"/>
  <c r="E1719" i="4"/>
  <c r="D1719" i="4"/>
  <c r="E1718" i="4"/>
  <c r="D1718" i="4"/>
  <c r="E1717" i="4"/>
  <c r="D1717" i="4"/>
  <c r="E1716" i="4"/>
  <c r="D1716" i="4"/>
  <c r="E1715" i="4"/>
  <c r="D1715" i="4"/>
  <c r="E1714" i="4"/>
  <c r="D1714" i="4"/>
  <c r="E1713" i="4"/>
  <c r="D1713" i="4"/>
  <c r="E1712" i="4"/>
  <c r="D1712" i="4"/>
  <c r="E1711" i="4"/>
  <c r="D1711" i="4"/>
  <c r="E1710" i="4"/>
  <c r="D1710" i="4"/>
  <c r="E1709" i="4"/>
  <c r="D1709" i="4"/>
  <c r="E1708" i="4"/>
  <c r="D1708" i="4"/>
  <c r="E1707" i="4"/>
  <c r="D1707" i="4"/>
  <c r="E1706" i="4"/>
  <c r="D1706" i="4"/>
  <c r="E1705" i="4"/>
  <c r="D1705" i="4"/>
  <c r="E1704" i="4"/>
  <c r="D1704" i="4"/>
  <c r="E1703" i="4"/>
  <c r="D1703" i="4"/>
  <c r="E1702" i="4"/>
  <c r="D1702" i="4"/>
  <c r="E1701" i="4"/>
  <c r="D1701" i="4"/>
  <c r="E1700" i="4"/>
  <c r="D1700" i="4"/>
  <c r="E1699" i="4"/>
  <c r="D1699" i="4"/>
  <c r="E1698" i="4"/>
  <c r="D1698" i="4"/>
  <c r="E1697" i="4"/>
  <c r="D1697" i="4"/>
  <c r="E1696" i="4"/>
  <c r="D1696" i="4"/>
  <c r="E1695" i="4"/>
  <c r="D1695" i="4"/>
  <c r="E1694" i="4"/>
  <c r="D1694" i="4"/>
  <c r="E1693" i="4"/>
  <c r="D1693" i="4"/>
  <c r="E1692" i="4"/>
  <c r="D1692" i="4"/>
  <c r="E1691" i="4"/>
  <c r="D1691" i="4"/>
  <c r="E1690" i="4"/>
  <c r="D1690" i="4"/>
  <c r="E1689" i="4"/>
  <c r="D1689" i="4"/>
  <c r="E1688" i="4"/>
  <c r="D1688" i="4"/>
  <c r="E1687" i="4"/>
  <c r="D1687" i="4"/>
  <c r="E1686" i="4"/>
  <c r="D1686" i="4"/>
  <c r="E1685" i="4"/>
  <c r="D1685" i="4"/>
  <c r="E1684" i="4"/>
  <c r="D1684" i="4"/>
  <c r="E1683" i="4"/>
  <c r="D1683" i="4"/>
  <c r="E1682" i="4"/>
  <c r="D1682" i="4"/>
  <c r="E1681" i="4"/>
  <c r="D1681" i="4"/>
  <c r="E1680" i="4"/>
  <c r="D1680" i="4"/>
  <c r="E1679" i="4"/>
  <c r="D1679" i="4"/>
  <c r="E1678" i="4"/>
  <c r="D1678" i="4"/>
  <c r="E1677" i="4"/>
  <c r="D1677" i="4"/>
  <c r="E1676" i="4"/>
  <c r="D1676" i="4"/>
  <c r="E1675" i="4"/>
  <c r="D1675" i="4"/>
  <c r="E1674" i="4"/>
  <c r="D1674" i="4"/>
  <c r="E1673" i="4"/>
  <c r="D1673" i="4"/>
  <c r="E1672" i="4"/>
  <c r="D1672" i="4"/>
  <c r="E1671" i="4"/>
  <c r="D1671" i="4"/>
  <c r="E1670" i="4"/>
  <c r="D1670" i="4"/>
  <c r="E1669" i="4"/>
  <c r="D1669" i="4"/>
  <c r="E1668" i="4"/>
  <c r="D1668" i="4"/>
  <c r="E1667" i="4"/>
  <c r="D1667" i="4"/>
  <c r="E1666" i="4"/>
  <c r="D1666" i="4"/>
  <c r="E1665" i="4"/>
  <c r="D1665" i="4"/>
  <c r="E1664" i="4"/>
  <c r="D1664" i="4"/>
  <c r="E1663" i="4"/>
  <c r="D1663" i="4"/>
  <c r="E1662" i="4"/>
  <c r="D1662" i="4"/>
  <c r="E1661" i="4"/>
  <c r="D1661" i="4"/>
  <c r="E1660" i="4"/>
  <c r="D1660" i="4"/>
  <c r="E1659" i="4"/>
  <c r="D1659" i="4"/>
  <c r="E1658" i="4"/>
  <c r="D1658" i="4"/>
  <c r="E1657" i="4"/>
  <c r="D1657" i="4"/>
  <c r="E1656" i="4"/>
  <c r="D1656" i="4"/>
  <c r="E1655" i="4"/>
  <c r="D1655" i="4"/>
  <c r="E1654" i="4"/>
  <c r="D1654" i="4"/>
  <c r="E1653" i="4"/>
  <c r="D1653" i="4"/>
  <c r="E1652" i="4"/>
  <c r="D1652" i="4"/>
  <c r="E1651" i="4"/>
  <c r="D1651" i="4"/>
  <c r="E1650" i="4"/>
  <c r="D1650" i="4"/>
  <c r="E1649" i="4"/>
  <c r="D1649" i="4"/>
  <c r="E1648" i="4"/>
  <c r="D1648" i="4"/>
  <c r="E1647" i="4"/>
  <c r="D1647" i="4"/>
  <c r="E1646" i="4"/>
  <c r="D1646" i="4"/>
  <c r="E1645" i="4"/>
  <c r="D1645" i="4"/>
  <c r="E1644" i="4"/>
  <c r="D1644" i="4"/>
  <c r="E1643" i="4"/>
  <c r="D1643" i="4"/>
  <c r="E1642" i="4"/>
  <c r="D1642" i="4"/>
  <c r="E1641" i="4"/>
  <c r="D1641" i="4"/>
  <c r="E1640" i="4"/>
  <c r="D1640" i="4"/>
  <c r="E1639" i="4"/>
  <c r="D1639" i="4"/>
  <c r="E1638" i="4"/>
  <c r="D1638" i="4"/>
  <c r="E1637" i="4"/>
  <c r="D1637" i="4"/>
  <c r="E1636" i="4"/>
  <c r="D1636" i="4"/>
  <c r="E1635" i="4"/>
  <c r="D1635" i="4"/>
  <c r="E1634" i="4"/>
  <c r="D1634" i="4"/>
  <c r="E1633" i="4"/>
  <c r="D1633" i="4"/>
  <c r="E1632" i="4"/>
  <c r="D1632" i="4"/>
  <c r="E1631" i="4"/>
  <c r="D1631" i="4"/>
  <c r="E1630" i="4"/>
  <c r="D1630" i="4"/>
  <c r="E1629" i="4"/>
  <c r="D1629" i="4"/>
  <c r="E1628" i="4"/>
  <c r="D1628" i="4"/>
  <c r="E1627" i="4"/>
  <c r="D1627" i="4"/>
  <c r="E1626" i="4"/>
  <c r="D1626" i="4"/>
  <c r="E1625" i="4"/>
  <c r="D1625" i="4"/>
  <c r="E1624" i="4"/>
  <c r="D1624" i="4"/>
  <c r="E1623" i="4"/>
  <c r="D1623" i="4"/>
  <c r="E1622" i="4"/>
  <c r="D1622" i="4"/>
  <c r="E1621" i="4"/>
  <c r="D1621" i="4"/>
  <c r="E1620" i="4"/>
  <c r="D1620" i="4"/>
  <c r="E1619" i="4"/>
  <c r="D1619" i="4"/>
  <c r="E1618" i="4"/>
  <c r="D1618" i="4"/>
  <c r="E1617" i="4"/>
  <c r="D1617" i="4"/>
  <c r="E1616" i="4"/>
  <c r="D1616" i="4"/>
  <c r="E1615" i="4"/>
  <c r="D1615" i="4"/>
  <c r="E1614" i="4"/>
  <c r="D1614" i="4"/>
  <c r="E1613" i="4"/>
  <c r="D1613" i="4"/>
  <c r="E1612" i="4"/>
  <c r="D1612" i="4"/>
  <c r="E1611" i="4"/>
  <c r="D1611" i="4"/>
  <c r="E1610" i="4"/>
  <c r="D1610" i="4"/>
  <c r="E1609" i="4"/>
  <c r="D1609" i="4"/>
  <c r="E1608" i="4"/>
  <c r="D1608" i="4"/>
  <c r="E1607" i="4"/>
  <c r="D1607" i="4"/>
  <c r="E1606" i="4"/>
  <c r="D1606" i="4"/>
  <c r="E1605" i="4"/>
  <c r="D1605" i="4"/>
  <c r="E1604" i="4"/>
  <c r="D1604" i="4"/>
  <c r="E1603" i="4"/>
  <c r="D1603" i="4"/>
  <c r="E1602" i="4"/>
  <c r="D1602" i="4"/>
  <c r="E1601" i="4"/>
  <c r="D1601" i="4"/>
  <c r="E1600" i="4"/>
  <c r="D1600" i="4"/>
  <c r="E1599" i="4"/>
  <c r="D1599" i="4"/>
  <c r="E1598" i="4"/>
  <c r="D1598" i="4"/>
  <c r="E1597" i="4"/>
  <c r="D1597" i="4"/>
  <c r="E1596" i="4"/>
  <c r="D1596" i="4"/>
  <c r="E1595" i="4"/>
  <c r="D1595" i="4"/>
  <c r="E1594" i="4"/>
  <c r="D1594" i="4"/>
  <c r="E1593" i="4"/>
  <c r="D1593" i="4"/>
  <c r="E1592" i="4"/>
  <c r="D1592" i="4"/>
  <c r="E1591" i="4"/>
  <c r="D1591" i="4"/>
  <c r="E1590" i="4"/>
  <c r="D1590" i="4"/>
  <c r="E1589" i="4"/>
  <c r="D1589" i="4"/>
  <c r="E1588" i="4"/>
  <c r="D1588" i="4"/>
  <c r="E1587" i="4"/>
  <c r="D1587" i="4"/>
  <c r="E1586" i="4"/>
  <c r="D1586" i="4"/>
  <c r="E1585" i="4"/>
  <c r="D1585" i="4"/>
  <c r="E1584" i="4"/>
  <c r="D1584" i="4"/>
  <c r="E1583" i="4"/>
  <c r="D1583" i="4"/>
  <c r="E1582" i="4"/>
  <c r="D1582" i="4"/>
  <c r="E1581" i="4"/>
  <c r="D1581" i="4"/>
  <c r="E1580" i="4"/>
  <c r="D1580" i="4"/>
  <c r="E1579" i="4"/>
  <c r="D1579" i="4"/>
  <c r="E1578" i="4"/>
  <c r="D1578" i="4"/>
  <c r="E1577" i="4"/>
  <c r="D1577" i="4"/>
  <c r="E1576" i="4"/>
  <c r="D1576" i="4"/>
  <c r="E1575" i="4"/>
  <c r="D1575" i="4"/>
  <c r="E1574" i="4"/>
  <c r="D1574" i="4"/>
  <c r="E1573" i="4"/>
  <c r="D1573" i="4"/>
  <c r="E1572" i="4"/>
  <c r="D1572" i="4"/>
  <c r="E1571" i="4"/>
  <c r="D1571" i="4"/>
  <c r="E1570" i="4"/>
  <c r="D1570" i="4"/>
  <c r="E1569" i="4"/>
  <c r="D1569" i="4"/>
  <c r="E1568" i="4"/>
  <c r="D1568" i="4"/>
  <c r="E1567" i="4"/>
  <c r="D1567" i="4"/>
  <c r="E1566" i="4"/>
  <c r="D1566" i="4"/>
  <c r="E1565" i="4"/>
  <c r="D1565" i="4"/>
  <c r="E1564" i="4"/>
  <c r="D1564" i="4"/>
  <c r="E1563" i="4"/>
  <c r="D1563" i="4"/>
  <c r="E1562" i="4"/>
  <c r="D1562" i="4"/>
  <c r="E1561" i="4"/>
  <c r="D1561" i="4"/>
  <c r="E1560" i="4"/>
  <c r="D1560" i="4"/>
  <c r="E1559" i="4"/>
  <c r="D1559" i="4"/>
  <c r="E1558" i="4"/>
  <c r="D1558" i="4"/>
  <c r="E1557" i="4"/>
  <c r="D1557" i="4"/>
  <c r="E1556" i="4"/>
  <c r="D1556" i="4"/>
  <c r="E1555" i="4"/>
  <c r="D1555" i="4"/>
  <c r="E1554" i="4"/>
  <c r="D1554" i="4"/>
  <c r="E1553" i="4"/>
  <c r="D1553" i="4"/>
  <c r="E1552" i="4"/>
  <c r="D1552" i="4"/>
  <c r="E1551" i="4"/>
  <c r="D1551" i="4"/>
  <c r="E1550" i="4"/>
  <c r="D1550" i="4"/>
  <c r="E1549" i="4"/>
  <c r="D1549" i="4"/>
  <c r="E1548" i="4"/>
  <c r="D1548" i="4"/>
  <c r="E1547" i="4"/>
  <c r="D1547" i="4"/>
  <c r="E1546" i="4"/>
  <c r="D1546" i="4"/>
  <c r="E1545" i="4"/>
  <c r="D1545" i="4"/>
  <c r="E1544" i="4"/>
  <c r="D1544" i="4"/>
  <c r="E1543" i="4"/>
  <c r="D1543" i="4"/>
  <c r="E1542" i="4"/>
  <c r="D1542" i="4"/>
  <c r="E1541" i="4"/>
  <c r="D1541" i="4"/>
  <c r="E1540" i="4"/>
  <c r="D1540" i="4"/>
  <c r="E1539" i="4"/>
  <c r="D1539" i="4"/>
  <c r="E1538" i="4"/>
  <c r="D1538" i="4"/>
  <c r="E1537" i="4"/>
  <c r="D1537" i="4"/>
  <c r="E1536" i="4"/>
  <c r="D1536" i="4"/>
  <c r="E1535" i="4"/>
  <c r="D1535" i="4"/>
  <c r="E1534" i="4"/>
  <c r="D1534" i="4"/>
  <c r="E1533" i="4"/>
  <c r="D1533" i="4"/>
  <c r="E1532" i="4"/>
  <c r="D1532" i="4"/>
  <c r="E1531" i="4"/>
  <c r="D1531" i="4"/>
  <c r="E1530" i="4"/>
  <c r="D1530" i="4"/>
  <c r="E1529" i="4"/>
  <c r="D1529" i="4"/>
  <c r="E1528" i="4"/>
  <c r="D1528" i="4"/>
  <c r="E1527" i="4"/>
  <c r="D1527" i="4"/>
  <c r="E1526" i="4"/>
  <c r="D1526" i="4"/>
  <c r="E1525" i="4"/>
  <c r="D1525" i="4"/>
  <c r="E1524" i="4"/>
  <c r="D1524" i="4"/>
  <c r="E1523" i="4"/>
  <c r="D1523" i="4"/>
  <c r="E1522" i="4"/>
  <c r="D1522" i="4"/>
  <c r="E1521" i="4"/>
  <c r="D1521" i="4"/>
  <c r="E1520" i="4"/>
  <c r="D1520" i="4"/>
  <c r="E1519" i="4"/>
  <c r="D1519" i="4"/>
  <c r="E1518" i="4"/>
  <c r="D1518" i="4"/>
  <c r="E1517" i="4"/>
  <c r="D1517" i="4"/>
  <c r="E1516" i="4"/>
  <c r="D1516" i="4"/>
  <c r="E1515" i="4"/>
  <c r="D1515" i="4"/>
  <c r="E1514" i="4"/>
  <c r="D1514" i="4"/>
  <c r="E1513" i="4"/>
  <c r="D1513" i="4"/>
  <c r="E1512" i="4"/>
  <c r="D1512" i="4"/>
  <c r="E1511" i="4"/>
  <c r="D1511" i="4"/>
  <c r="E1510" i="4"/>
  <c r="D1510" i="4"/>
  <c r="E1509" i="4"/>
  <c r="D1509" i="4"/>
  <c r="E1508" i="4"/>
  <c r="D1508" i="4"/>
  <c r="E1507" i="4"/>
  <c r="D1507" i="4"/>
  <c r="E1506" i="4"/>
  <c r="D1506" i="4"/>
  <c r="E1505" i="4"/>
  <c r="D1505" i="4"/>
  <c r="E1504" i="4"/>
  <c r="D1504" i="4"/>
  <c r="E1503" i="4"/>
  <c r="D1503" i="4"/>
  <c r="E1502" i="4"/>
  <c r="D1502" i="4"/>
  <c r="E1501" i="4"/>
  <c r="D1501" i="4"/>
  <c r="E1500" i="4"/>
  <c r="D1500" i="4"/>
  <c r="E1499" i="4"/>
  <c r="D1499" i="4"/>
  <c r="E1498" i="4"/>
  <c r="D1498" i="4"/>
  <c r="E1497" i="4"/>
  <c r="D1497" i="4"/>
  <c r="E1496" i="4"/>
  <c r="D1496" i="4"/>
  <c r="E1495" i="4"/>
  <c r="D1495" i="4"/>
  <c r="E1494" i="4"/>
  <c r="D1494" i="4"/>
  <c r="E1493" i="4"/>
  <c r="D1493" i="4"/>
  <c r="E1492" i="4"/>
  <c r="D1492" i="4"/>
  <c r="E1491" i="4"/>
  <c r="D1491" i="4"/>
  <c r="E1490" i="4"/>
  <c r="D1490" i="4"/>
  <c r="E1489" i="4"/>
  <c r="D1489" i="4"/>
  <c r="E1488" i="4"/>
  <c r="D1488" i="4"/>
  <c r="E1487" i="4"/>
  <c r="D1487" i="4"/>
  <c r="E1486" i="4"/>
  <c r="D1486" i="4"/>
  <c r="E1485" i="4"/>
  <c r="D1485" i="4"/>
  <c r="E1484" i="4"/>
  <c r="D1484" i="4"/>
  <c r="E1483" i="4"/>
  <c r="D1483" i="4"/>
  <c r="E1482" i="4"/>
  <c r="D1482" i="4"/>
  <c r="E1481" i="4"/>
  <c r="D1481" i="4"/>
  <c r="E1480" i="4"/>
  <c r="D1480" i="4"/>
  <c r="E1479" i="4"/>
  <c r="D1479" i="4"/>
  <c r="E1478" i="4"/>
  <c r="D1478" i="4"/>
  <c r="E1477" i="4"/>
  <c r="D1477" i="4"/>
  <c r="E1476" i="4"/>
  <c r="D1476" i="4"/>
  <c r="E1475" i="4"/>
  <c r="D1475" i="4"/>
  <c r="E1474" i="4"/>
  <c r="D1474" i="4"/>
  <c r="E1473" i="4"/>
  <c r="D1473" i="4"/>
  <c r="E1472" i="4"/>
  <c r="D1472" i="4"/>
  <c r="E1471" i="4"/>
  <c r="D1471" i="4"/>
  <c r="E1470" i="4"/>
  <c r="D1470" i="4"/>
  <c r="E1469" i="4"/>
  <c r="D1469" i="4"/>
  <c r="E1468" i="4"/>
  <c r="D1468" i="4"/>
  <c r="E1467" i="4"/>
  <c r="D1467" i="4"/>
  <c r="E1466" i="4"/>
  <c r="D1466" i="4"/>
  <c r="E1465" i="4"/>
  <c r="D1465" i="4"/>
  <c r="E1464" i="4"/>
  <c r="D1464" i="4"/>
  <c r="E1463" i="4"/>
  <c r="D1463" i="4"/>
  <c r="E1462" i="4"/>
  <c r="D1462" i="4"/>
  <c r="E1461" i="4"/>
  <c r="D1461" i="4"/>
  <c r="E1460" i="4"/>
  <c r="D1460" i="4"/>
  <c r="E1459" i="4"/>
  <c r="D1459" i="4"/>
  <c r="E1458" i="4"/>
  <c r="D1458" i="4"/>
  <c r="E1457" i="4"/>
  <c r="D1457" i="4"/>
  <c r="E1456" i="4"/>
  <c r="D1456" i="4"/>
  <c r="E1455" i="4"/>
  <c r="D1455" i="4"/>
  <c r="E1454" i="4"/>
  <c r="D1454" i="4"/>
  <c r="E1453" i="4"/>
  <c r="D1453" i="4"/>
  <c r="E1452" i="4"/>
  <c r="D1452" i="4"/>
  <c r="E1451" i="4"/>
  <c r="D1451" i="4"/>
  <c r="E1450" i="4"/>
  <c r="D1450" i="4"/>
  <c r="E1449" i="4"/>
  <c r="D1449" i="4"/>
  <c r="E1448" i="4"/>
  <c r="D1448" i="4"/>
  <c r="E1447" i="4"/>
  <c r="D1447" i="4"/>
  <c r="E1446" i="4"/>
  <c r="D1446" i="4"/>
  <c r="E1445" i="4"/>
  <c r="D1445" i="4"/>
  <c r="E1444" i="4"/>
  <c r="D1444" i="4"/>
  <c r="E1443" i="4"/>
  <c r="D1443" i="4"/>
  <c r="E1442" i="4"/>
  <c r="D1442" i="4"/>
  <c r="E1441" i="4"/>
  <c r="D1441" i="4"/>
  <c r="E1440" i="4"/>
  <c r="D1440" i="4"/>
  <c r="E1439" i="4"/>
  <c r="D1439" i="4"/>
  <c r="E1438" i="4"/>
  <c r="D1438" i="4"/>
  <c r="E1437" i="4"/>
  <c r="D1437" i="4"/>
  <c r="E1436" i="4"/>
  <c r="D1436" i="4"/>
  <c r="E1435" i="4"/>
  <c r="D1435" i="4"/>
  <c r="E1434" i="4"/>
  <c r="D1434" i="4"/>
  <c r="E1433" i="4"/>
  <c r="D1433" i="4"/>
  <c r="E1432" i="4"/>
  <c r="D1432" i="4"/>
  <c r="E1431" i="4"/>
  <c r="D1431" i="4"/>
  <c r="E1430" i="4"/>
  <c r="D1430" i="4"/>
  <c r="E1429" i="4"/>
  <c r="D1429" i="4"/>
  <c r="E1428" i="4"/>
  <c r="D1428" i="4"/>
  <c r="E1427" i="4"/>
  <c r="D1427" i="4"/>
  <c r="E1426" i="4"/>
  <c r="D1426" i="4"/>
  <c r="E1425" i="4"/>
  <c r="D1425" i="4"/>
  <c r="E1424" i="4"/>
  <c r="D1424" i="4"/>
  <c r="E1423" i="4"/>
  <c r="D1423" i="4"/>
  <c r="E1422" i="4"/>
  <c r="D1422" i="4"/>
  <c r="E1421" i="4"/>
  <c r="D1421" i="4"/>
  <c r="E1420" i="4"/>
  <c r="D1420" i="4"/>
  <c r="E1419" i="4"/>
  <c r="D1419" i="4"/>
  <c r="E1418" i="4"/>
  <c r="D1418" i="4"/>
  <c r="E1417" i="4"/>
  <c r="D1417" i="4"/>
  <c r="E1416" i="4"/>
  <c r="D1416" i="4"/>
  <c r="E1415" i="4"/>
  <c r="D1415" i="4"/>
  <c r="E1414" i="4"/>
  <c r="D1414" i="4"/>
  <c r="E1413" i="4"/>
  <c r="D1413" i="4"/>
  <c r="E1412" i="4"/>
  <c r="D1412" i="4"/>
  <c r="E1411" i="4"/>
  <c r="D1411" i="4"/>
  <c r="E1410" i="4"/>
  <c r="D1410" i="4"/>
  <c r="E1409" i="4"/>
  <c r="D1409" i="4"/>
  <c r="E1408" i="4"/>
  <c r="D1408" i="4"/>
  <c r="E1407" i="4"/>
  <c r="D1407" i="4"/>
  <c r="E1406" i="4"/>
  <c r="D1406" i="4"/>
  <c r="E1405" i="4"/>
  <c r="D1405" i="4"/>
  <c r="E1404" i="4"/>
  <c r="D1404" i="4"/>
  <c r="E1403" i="4"/>
  <c r="D1403" i="4"/>
  <c r="E1402" i="4"/>
  <c r="D1402" i="4"/>
  <c r="E1401" i="4"/>
  <c r="D1401" i="4"/>
  <c r="E1400" i="4"/>
  <c r="D1400" i="4"/>
  <c r="E1399" i="4"/>
  <c r="D1399" i="4"/>
  <c r="E1398" i="4"/>
  <c r="D1398" i="4"/>
  <c r="E1397" i="4"/>
  <c r="D1397" i="4"/>
  <c r="E1396" i="4"/>
  <c r="D1396" i="4"/>
  <c r="E1395" i="4"/>
  <c r="D1395" i="4"/>
  <c r="E1394" i="4"/>
  <c r="D1394" i="4"/>
  <c r="E1393" i="4"/>
  <c r="D1393" i="4"/>
  <c r="E1392" i="4"/>
  <c r="D1392" i="4"/>
  <c r="E1391" i="4"/>
  <c r="D1391" i="4"/>
  <c r="E1390" i="4"/>
  <c r="D1390" i="4"/>
  <c r="E1389" i="4"/>
  <c r="D1389" i="4"/>
  <c r="E1388" i="4"/>
  <c r="D1388" i="4"/>
  <c r="E1387" i="4"/>
  <c r="D1387" i="4"/>
  <c r="E1386" i="4"/>
  <c r="D1386" i="4"/>
  <c r="E1385" i="4"/>
  <c r="D1385" i="4"/>
  <c r="E1384" i="4"/>
  <c r="D1384" i="4"/>
  <c r="E1383" i="4"/>
  <c r="D1383" i="4"/>
  <c r="E1382" i="4"/>
  <c r="D1382" i="4"/>
  <c r="E1381" i="4"/>
  <c r="D1381" i="4"/>
  <c r="E1380" i="4"/>
  <c r="D1380" i="4"/>
  <c r="E1379" i="4"/>
  <c r="D1379" i="4"/>
  <c r="E1378" i="4"/>
  <c r="D1378" i="4"/>
  <c r="E1377" i="4"/>
  <c r="D1377" i="4"/>
  <c r="E1376" i="4"/>
  <c r="D1376" i="4"/>
  <c r="E1375" i="4"/>
  <c r="D1375" i="4"/>
  <c r="E1374" i="4"/>
  <c r="D1374" i="4"/>
  <c r="E1373" i="4"/>
  <c r="D1373" i="4"/>
  <c r="E1372" i="4"/>
  <c r="D1372" i="4"/>
  <c r="E1371" i="4"/>
  <c r="D1371" i="4"/>
  <c r="E1370" i="4"/>
  <c r="D1370" i="4"/>
  <c r="E1369" i="4"/>
  <c r="D1369" i="4"/>
  <c r="E1368" i="4"/>
  <c r="D1368" i="4"/>
  <c r="E1367" i="4"/>
  <c r="D1367" i="4"/>
  <c r="E1366" i="4"/>
  <c r="D1366" i="4"/>
  <c r="E1365" i="4"/>
  <c r="D1365" i="4"/>
  <c r="E1364" i="4"/>
  <c r="D1364" i="4"/>
  <c r="E1363" i="4"/>
  <c r="D1363" i="4"/>
  <c r="E1362" i="4"/>
  <c r="D1362" i="4"/>
  <c r="E1361" i="4"/>
  <c r="D1361" i="4"/>
  <c r="E1360" i="4"/>
  <c r="D1360" i="4"/>
  <c r="E1359" i="4"/>
  <c r="D1359" i="4"/>
  <c r="E1358" i="4"/>
  <c r="D1358" i="4"/>
  <c r="E1357" i="4"/>
  <c r="D1357" i="4"/>
  <c r="E1356" i="4"/>
  <c r="D1356" i="4"/>
  <c r="E1355" i="4"/>
  <c r="D1355" i="4"/>
  <c r="E1354" i="4"/>
  <c r="D1354" i="4"/>
  <c r="E1353" i="4"/>
  <c r="D1353" i="4"/>
  <c r="E1352" i="4"/>
  <c r="D1352" i="4"/>
  <c r="E1351" i="4"/>
  <c r="D1351" i="4"/>
  <c r="E1350" i="4"/>
  <c r="D1350" i="4"/>
  <c r="E1349" i="4"/>
  <c r="D1349" i="4"/>
  <c r="E1348" i="4"/>
  <c r="D1348" i="4"/>
  <c r="E1347" i="4"/>
  <c r="D1347" i="4"/>
  <c r="E1346" i="4"/>
  <c r="D1346" i="4"/>
  <c r="E1345" i="4"/>
  <c r="D1345" i="4"/>
  <c r="E1344" i="4"/>
  <c r="D1344" i="4"/>
  <c r="E1343" i="4"/>
  <c r="D1343" i="4"/>
  <c r="E1342" i="4"/>
  <c r="D1342" i="4"/>
  <c r="E1341" i="4"/>
  <c r="D1341" i="4"/>
  <c r="E1340" i="4"/>
  <c r="D1340" i="4"/>
  <c r="E1339" i="4"/>
  <c r="D1339" i="4"/>
  <c r="E1338" i="4"/>
  <c r="D1338" i="4"/>
  <c r="E1337" i="4"/>
  <c r="D1337" i="4"/>
  <c r="E1336" i="4"/>
  <c r="D1336" i="4"/>
  <c r="E1335" i="4"/>
  <c r="D1335" i="4"/>
  <c r="E1334" i="4"/>
  <c r="D1334" i="4"/>
  <c r="E1333" i="4"/>
  <c r="D1333" i="4"/>
  <c r="E1332" i="4"/>
  <c r="D1332" i="4"/>
  <c r="E1331" i="4"/>
  <c r="D1331" i="4"/>
  <c r="E1330" i="4"/>
  <c r="D1330" i="4"/>
  <c r="E1329" i="4"/>
  <c r="D1329" i="4"/>
  <c r="E1328" i="4"/>
  <c r="D1328" i="4"/>
  <c r="E1327" i="4"/>
  <c r="D1327" i="4"/>
  <c r="E1326" i="4"/>
  <c r="D1326" i="4"/>
  <c r="E1325" i="4"/>
  <c r="D1325" i="4"/>
  <c r="E1324" i="4"/>
  <c r="D1324" i="4"/>
  <c r="E1323" i="4"/>
  <c r="D1323" i="4"/>
  <c r="E1322" i="4"/>
  <c r="D1322" i="4"/>
  <c r="E1321" i="4"/>
  <c r="D1321" i="4"/>
  <c r="E1320" i="4"/>
  <c r="D1320" i="4"/>
  <c r="E1319" i="4"/>
  <c r="D1319" i="4"/>
  <c r="E1318" i="4"/>
  <c r="D1318" i="4"/>
  <c r="E1317" i="4"/>
  <c r="D1317" i="4"/>
  <c r="E1316" i="4"/>
  <c r="D1316" i="4"/>
  <c r="E1315" i="4"/>
  <c r="D1315" i="4"/>
  <c r="E1314" i="4"/>
  <c r="D1314" i="4"/>
  <c r="E1313" i="4"/>
  <c r="D1313" i="4"/>
  <c r="E1312" i="4"/>
  <c r="D1312" i="4"/>
  <c r="E1311" i="4"/>
  <c r="D1311" i="4"/>
  <c r="E1310" i="4"/>
  <c r="D1310" i="4"/>
  <c r="E1309" i="4"/>
  <c r="D1309" i="4"/>
  <c r="E1308" i="4"/>
  <c r="D1308" i="4"/>
  <c r="E1307" i="4"/>
  <c r="D1307" i="4"/>
  <c r="E1306" i="4"/>
  <c r="D1306" i="4"/>
  <c r="E1305" i="4"/>
  <c r="D1305" i="4"/>
  <c r="E1304" i="4"/>
  <c r="D1304" i="4"/>
  <c r="E1303" i="4"/>
  <c r="D1303" i="4"/>
  <c r="E1302" i="4"/>
  <c r="D1302" i="4"/>
  <c r="E1301" i="4"/>
  <c r="D1301" i="4"/>
  <c r="E1300" i="4"/>
  <c r="D1300" i="4"/>
  <c r="E1299" i="4"/>
  <c r="D1299" i="4"/>
  <c r="E1298" i="4"/>
  <c r="D1298" i="4"/>
  <c r="E1297" i="4"/>
  <c r="D1297" i="4"/>
  <c r="E1296" i="4"/>
  <c r="D1296" i="4"/>
  <c r="E1295" i="4"/>
  <c r="D1295" i="4"/>
  <c r="E1294" i="4"/>
  <c r="D1294" i="4"/>
  <c r="E1293" i="4"/>
  <c r="D1293" i="4"/>
  <c r="E1292" i="4"/>
  <c r="D1292" i="4"/>
  <c r="E1291" i="4"/>
  <c r="D1291" i="4"/>
  <c r="E1290" i="4"/>
  <c r="D1290" i="4"/>
  <c r="E1289" i="4"/>
  <c r="D1289" i="4"/>
  <c r="E1288" i="4"/>
  <c r="D1288" i="4"/>
  <c r="E1287" i="4"/>
  <c r="D1287" i="4"/>
  <c r="E1286" i="4"/>
  <c r="D1286" i="4"/>
  <c r="E1285" i="4"/>
  <c r="D1285" i="4"/>
  <c r="E1284" i="4"/>
  <c r="D1284" i="4"/>
  <c r="E1283" i="4"/>
  <c r="D1283" i="4"/>
  <c r="E1282" i="4"/>
  <c r="D1282" i="4"/>
  <c r="E1281" i="4"/>
  <c r="D1281" i="4"/>
  <c r="E1280" i="4"/>
  <c r="D1280" i="4"/>
  <c r="E1279" i="4"/>
  <c r="D1279" i="4"/>
  <c r="E1278" i="4"/>
  <c r="D1278" i="4"/>
  <c r="E1277" i="4"/>
  <c r="D1277" i="4"/>
  <c r="E1276" i="4"/>
  <c r="D1276" i="4"/>
  <c r="E1275" i="4"/>
  <c r="D1275" i="4"/>
  <c r="E1274" i="4"/>
  <c r="D1274" i="4"/>
  <c r="E1273" i="4"/>
  <c r="D1273" i="4"/>
  <c r="E1272" i="4"/>
  <c r="D1272" i="4"/>
  <c r="E1271" i="4"/>
  <c r="D1271" i="4"/>
  <c r="E1270" i="4"/>
  <c r="D1270" i="4"/>
  <c r="E1269" i="4"/>
  <c r="D1269" i="4"/>
  <c r="E1268" i="4"/>
  <c r="D1268" i="4"/>
  <c r="E1267" i="4"/>
  <c r="D1267" i="4"/>
  <c r="E1266" i="4"/>
  <c r="D1266" i="4"/>
  <c r="E1265" i="4"/>
  <c r="D1265" i="4"/>
  <c r="E1264" i="4"/>
  <c r="D1264" i="4"/>
  <c r="E1263" i="4"/>
  <c r="D1263" i="4"/>
  <c r="E1262" i="4"/>
  <c r="D1262" i="4"/>
  <c r="E1261" i="4"/>
  <c r="D1261" i="4"/>
  <c r="E1260" i="4"/>
  <c r="D1260" i="4"/>
  <c r="E1259" i="4"/>
  <c r="D1259" i="4"/>
  <c r="E1258" i="4"/>
  <c r="D1258" i="4"/>
  <c r="E1257" i="4"/>
  <c r="D1257" i="4"/>
  <c r="E1256" i="4"/>
  <c r="D1256" i="4"/>
  <c r="E1255" i="4"/>
  <c r="D1255" i="4"/>
  <c r="E1254" i="4"/>
  <c r="D1254" i="4"/>
  <c r="E1253" i="4"/>
  <c r="D1253" i="4"/>
  <c r="E1252" i="4"/>
  <c r="D1252" i="4"/>
  <c r="E1251" i="4"/>
  <c r="D1251" i="4"/>
  <c r="E1250" i="4"/>
  <c r="D1250" i="4"/>
  <c r="E1249" i="4"/>
  <c r="D1249" i="4"/>
  <c r="E1248" i="4"/>
  <c r="D1248" i="4"/>
  <c r="E1247" i="4"/>
  <c r="D1247" i="4"/>
  <c r="E1246" i="4"/>
  <c r="D1246" i="4"/>
  <c r="E1245" i="4"/>
  <c r="D1245" i="4"/>
  <c r="E1244" i="4"/>
  <c r="D1244" i="4"/>
  <c r="E1243" i="4"/>
  <c r="D1243" i="4"/>
  <c r="E1242" i="4"/>
  <c r="D1242" i="4"/>
  <c r="E1241" i="4"/>
  <c r="D1241" i="4"/>
  <c r="E1240" i="4"/>
  <c r="D1240" i="4"/>
  <c r="E1239" i="4"/>
  <c r="D1239" i="4"/>
  <c r="E1238" i="4"/>
  <c r="D1238" i="4"/>
  <c r="E1237" i="4"/>
  <c r="D1237" i="4"/>
  <c r="E1236" i="4"/>
  <c r="D1236" i="4"/>
  <c r="E1235" i="4"/>
  <c r="D1235" i="4"/>
  <c r="E1234" i="4"/>
  <c r="D1234" i="4"/>
  <c r="E1233" i="4"/>
  <c r="D1233" i="4"/>
  <c r="E1232" i="4"/>
  <c r="D1232" i="4"/>
  <c r="E1231" i="4"/>
  <c r="D1231" i="4"/>
  <c r="E1230" i="4"/>
  <c r="D1230" i="4"/>
  <c r="E1229" i="4"/>
  <c r="D1229" i="4"/>
  <c r="E1228" i="4"/>
  <c r="D1228" i="4"/>
  <c r="E1227" i="4"/>
  <c r="D1227" i="4"/>
  <c r="E1226" i="4"/>
  <c r="D1226" i="4"/>
  <c r="E1225" i="4"/>
  <c r="D1225" i="4"/>
  <c r="E1224" i="4"/>
  <c r="D1224" i="4"/>
  <c r="E1223" i="4"/>
  <c r="D1223" i="4"/>
  <c r="E1222" i="4"/>
  <c r="D1222" i="4"/>
  <c r="E1221" i="4"/>
  <c r="D1221" i="4"/>
  <c r="E1220" i="4"/>
  <c r="D1220" i="4"/>
  <c r="E1219" i="4"/>
  <c r="D1219" i="4"/>
  <c r="E1218" i="4"/>
  <c r="D1218" i="4"/>
  <c r="E1217" i="4"/>
  <c r="D1217" i="4"/>
  <c r="E1216" i="4"/>
  <c r="D1216" i="4"/>
  <c r="E1215" i="4"/>
  <c r="D1215" i="4"/>
  <c r="E1214" i="4"/>
  <c r="D1214" i="4"/>
  <c r="E1213" i="4"/>
  <c r="D1213" i="4"/>
  <c r="E1212" i="4"/>
  <c r="D1212" i="4"/>
  <c r="E1211" i="4"/>
  <c r="D1211" i="4"/>
  <c r="E1210" i="4"/>
  <c r="D1210" i="4"/>
  <c r="E1209" i="4"/>
  <c r="D1209" i="4"/>
  <c r="E1208" i="4"/>
  <c r="D1208" i="4"/>
  <c r="E1207" i="4"/>
  <c r="D1207" i="4"/>
  <c r="E1206" i="4"/>
  <c r="D1206" i="4"/>
  <c r="E1205" i="4"/>
  <c r="D1205" i="4"/>
  <c r="E1204" i="4"/>
  <c r="D1204" i="4"/>
  <c r="E1203" i="4"/>
  <c r="D1203" i="4"/>
  <c r="E1202" i="4"/>
  <c r="D1202" i="4"/>
  <c r="E1201" i="4"/>
  <c r="D1201" i="4"/>
  <c r="E1200" i="4"/>
  <c r="D1200" i="4"/>
  <c r="E1199" i="4"/>
  <c r="D1199" i="4"/>
  <c r="E1198" i="4"/>
  <c r="D1198" i="4"/>
  <c r="E1197" i="4"/>
  <c r="D1197" i="4"/>
  <c r="E1196" i="4"/>
  <c r="D1196" i="4"/>
  <c r="E1195" i="4"/>
  <c r="D1195" i="4"/>
  <c r="E1194" i="4"/>
  <c r="D1194" i="4"/>
  <c r="E1193" i="4"/>
  <c r="D1193" i="4"/>
  <c r="E1192" i="4"/>
  <c r="D1192" i="4"/>
  <c r="E1191" i="4"/>
  <c r="D1191" i="4"/>
  <c r="E1190" i="4"/>
  <c r="D1190" i="4"/>
  <c r="E1189" i="4"/>
  <c r="D1189" i="4"/>
  <c r="E1188" i="4"/>
  <c r="D1188" i="4"/>
  <c r="E1187" i="4"/>
  <c r="D1187" i="4"/>
  <c r="E1186" i="4"/>
  <c r="D1186" i="4"/>
  <c r="E1185" i="4"/>
  <c r="D1185" i="4"/>
  <c r="E1184" i="4"/>
  <c r="D1184" i="4"/>
  <c r="E1183" i="4"/>
  <c r="D1183" i="4"/>
  <c r="E1182" i="4"/>
  <c r="D1182" i="4"/>
  <c r="E1181" i="4"/>
  <c r="D1181" i="4"/>
  <c r="E1180" i="4"/>
  <c r="D1180" i="4"/>
  <c r="E1179" i="4"/>
  <c r="D1179" i="4"/>
  <c r="E1178" i="4"/>
  <c r="D1178" i="4"/>
  <c r="E1177" i="4"/>
  <c r="D1177" i="4"/>
  <c r="E1176" i="4"/>
  <c r="D1176" i="4"/>
  <c r="E1175" i="4"/>
  <c r="D1175" i="4"/>
  <c r="E1174" i="4"/>
  <c r="D1174" i="4"/>
  <c r="E1173" i="4"/>
  <c r="D1173" i="4"/>
  <c r="E1172" i="4"/>
  <c r="D1172" i="4"/>
  <c r="E1171" i="4"/>
  <c r="D1171" i="4"/>
  <c r="E1170" i="4"/>
  <c r="D1170" i="4"/>
  <c r="E1169" i="4"/>
  <c r="D1169" i="4"/>
  <c r="E1168" i="4"/>
  <c r="D1168" i="4"/>
  <c r="E1167" i="4"/>
  <c r="D1167" i="4"/>
  <c r="E1166" i="4"/>
  <c r="D1166" i="4"/>
  <c r="E1165" i="4"/>
  <c r="D1165" i="4"/>
  <c r="E1164" i="4"/>
  <c r="D1164" i="4"/>
  <c r="E1163" i="4"/>
  <c r="D1163" i="4"/>
  <c r="E1162" i="4"/>
  <c r="D1162" i="4"/>
  <c r="E1161" i="4"/>
  <c r="D1161" i="4"/>
  <c r="E1160" i="4"/>
  <c r="D1160" i="4"/>
  <c r="E1159" i="4"/>
  <c r="D1159" i="4"/>
  <c r="E1158" i="4"/>
  <c r="D1158" i="4"/>
  <c r="E1157" i="4"/>
  <c r="D1157" i="4"/>
  <c r="E1156" i="4"/>
  <c r="D1156" i="4"/>
  <c r="E1155" i="4"/>
  <c r="D1155" i="4"/>
  <c r="E1154" i="4"/>
  <c r="D1154" i="4"/>
  <c r="E1153" i="4"/>
  <c r="D1153" i="4"/>
  <c r="E1152" i="4"/>
  <c r="D1152" i="4"/>
  <c r="E1151" i="4"/>
  <c r="D1151" i="4"/>
  <c r="E1150" i="4"/>
  <c r="D1150" i="4"/>
  <c r="E1149" i="4"/>
  <c r="D1149" i="4"/>
  <c r="E1148" i="4"/>
  <c r="D1148" i="4"/>
  <c r="E1147" i="4"/>
  <c r="D1147" i="4"/>
  <c r="E1146" i="4"/>
  <c r="D1146" i="4"/>
  <c r="E1145" i="4"/>
  <c r="D1145" i="4"/>
  <c r="E1144" i="4"/>
  <c r="D1144" i="4"/>
  <c r="E1143" i="4"/>
  <c r="D1143" i="4"/>
  <c r="E1142" i="4"/>
  <c r="D1142" i="4"/>
  <c r="E1141" i="4"/>
  <c r="D1141" i="4"/>
  <c r="E1140" i="4"/>
  <c r="D1140" i="4"/>
  <c r="E1139" i="4"/>
  <c r="D1139" i="4"/>
  <c r="E1138" i="4"/>
  <c r="D1138" i="4"/>
  <c r="E1137" i="4"/>
  <c r="D1137" i="4"/>
  <c r="E1136" i="4"/>
  <c r="D1136" i="4"/>
  <c r="E1135" i="4"/>
  <c r="D1135" i="4"/>
  <c r="E1134" i="4"/>
  <c r="D1134" i="4"/>
  <c r="E1133" i="4"/>
  <c r="D1133" i="4"/>
  <c r="E1132" i="4"/>
  <c r="D1132" i="4"/>
  <c r="E1131" i="4"/>
  <c r="D1131" i="4"/>
  <c r="E1130" i="4"/>
  <c r="D1130" i="4"/>
  <c r="E1129" i="4"/>
  <c r="D1129" i="4"/>
  <c r="E1128" i="4"/>
  <c r="D1128" i="4"/>
  <c r="E1127" i="4"/>
  <c r="D1127" i="4"/>
  <c r="E1126" i="4"/>
  <c r="D1126" i="4"/>
  <c r="E1125" i="4"/>
  <c r="D1125" i="4"/>
  <c r="E1124" i="4"/>
  <c r="D1124" i="4"/>
  <c r="E1123" i="4"/>
  <c r="D1123" i="4"/>
  <c r="E1122" i="4"/>
  <c r="D1122" i="4"/>
  <c r="E1121" i="4"/>
  <c r="D1121" i="4"/>
  <c r="E1120" i="4"/>
  <c r="D1120" i="4"/>
  <c r="E1119" i="4"/>
  <c r="D1119" i="4"/>
  <c r="E1118" i="4"/>
  <c r="D1118" i="4"/>
  <c r="E1117" i="4"/>
  <c r="D1117" i="4"/>
  <c r="E1116" i="4"/>
  <c r="D1116" i="4"/>
  <c r="E1115" i="4"/>
  <c r="D1115" i="4"/>
  <c r="E1114" i="4"/>
  <c r="D1114" i="4"/>
  <c r="E1113" i="4"/>
  <c r="D1113" i="4"/>
  <c r="E1112" i="4"/>
  <c r="D1112" i="4"/>
  <c r="E1111" i="4"/>
  <c r="D1111" i="4"/>
  <c r="E1110" i="4"/>
  <c r="D1110" i="4"/>
  <c r="E1109" i="4"/>
  <c r="D1109" i="4"/>
  <c r="E1108" i="4"/>
  <c r="D1108" i="4"/>
  <c r="E1107" i="4"/>
  <c r="D1107" i="4"/>
  <c r="E1106" i="4"/>
  <c r="D1106" i="4"/>
  <c r="E1105" i="4"/>
  <c r="D1105" i="4"/>
  <c r="E1104" i="4"/>
  <c r="D1104" i="4"/>
  <c r="E1103" i="4"/>
  <c r="D1103" i="4"/>
  <c r="E1102" i="4"/>
  <c r="D1102" i="4"/>
  <c r="E1101" i="4"/>
  <c r="D1101" i="4"/>
  <c r="E1100" i="4"/>
  <c r="D1100" i="4"/>
  <c r="E1099" i="4"/>
  <c r="D1099" i="4"/>
  <c r="E1098" i="4"/>
  <c r="D1098" i="4"/>
  <c r="E1097" i="4"/>
  <c r="D1097" i="4"/>
  <c r="E1096" i="4"/>
  <c r="D1096" i="4"/>
  <c r="E1095" i="4"/>
  <c r="D1095" i="4"/>
  <c r="E1094" i="4"/>
  <c r="D1094" i="4"/>
  <c r="E1093" i="4"/>
  <c r="D1093" i="4"/>
  <c r="E1092" i="4"/>
  <c r="D1092" i="4"/>
  <c r="E1091" i="4"/>
  <c r="D1091" i="4"/>
  <c r="E1090" i="4"/>
  <c r="D1090" i="4"/>
  <c r="E1089" i="4"/>
  <c r="D1089" i="4"/>
  <c r="E1088" i="4"/>
  <c r="D1088" i="4"/>
  <c r="E1087" i="4"/>
  <c r="D1087" i="4"/>
  <c r="E1086" i="4"/>
  <c r="D1086" i="4"/>
  <c r="E1085" i="4"/>
  <c r="D1085" i="4"/>
  <c r="E1084" i="4"/>
  <c r="D1084" i="4"/>
  <c r="E1083" i="4"/>
  <c r="D1083" i="4"/>
  <c r="E1082" i="4"/>
  <c r="D1082" i="4"/>
  <c r="E1081" i="4"/>
  <c r="D1081" i="4"/>
  <c r="E1080" i="4"/>
  <c r="D1080" i="4"/>
  <c r="E1079" i="4"/>
  <c r="D1079" i="4"/>
  <c r="E1078" i="4"/>
  <c r="D1078" i="4"/>
  <c r="E1077" i="4"/>
  <c r="D1077" i="4"/>
  <c r="E1076" i="4"/>
  <c r="D1076" i="4"/>
  <c r="E1075" i="4"/>
  <c r="D1075" i="4"/>
  <c r="E1074" i="4"/>
  <c r="D1074" i="4"/>
  <c r="E1073" i="4"/>
  <c r="D1073" i="4"/>
  <c r="E1072" i="4"/>
  <c r="D1072" i="4"/>
  <c r="E1071" i="4"/>
  <c r="D1071" i="4"/>
  <c r="E1070" i="4"/>
  <c r="D1070" i="4"/>
  <c r="E1069" i="4"/>
  <c r="D1069" i="4"/>
  <c r="E1068" i="4"/>
  <c r="D1068" i="4"/>
  <c r="E1067" i="4"/>
  <c r="D1067" i="4"/>
  <c r="E1066" i="4"/>
  <c r="D1066" i="4"/>
  <c r="E1065" i="4"/>
  <c r="D1065" i="4"/>
  <c r="E1064" i="4"/>
  <c r="D1064" i="4"/>
  <c r="E1063" i="4"/>
  <c r="D1063" i="4"/>
  <c r="E1062" i="4"/>
  <c r="D1062" i="4"/>
  <c r="E1061" i="4"/>
  <c r="D1061" i="4"/>
  <c r="E1060" i="4"/>
  <c r="D1060" i="4"/>
  <c r="E1059" i="4"/>
  <c r="D1059" i="4"/>
  <c r="E1058" i="4"/>
  <c r="D1058" i="4"/>
  <c r="E1057" i="4"/>
  <c r="D1057" i="4"/>
  <c r="E1056" i="4"/>
  <c r="D1056" i="4"/>
  <c r="E1055" i="4"/>
  <c r="D1055" i="4"/>
  <c r="E1054" i="4"/>
  <c r="D1054" i="4"/>
  <c r="E1053" i="4"/>
  <c r="D1053" i="4"/>
  <c r="E1052" i="4"/>
  <c r="D1052" i="4"/>
  <c r="E1051" i="4"/>
  <c r="D1051" i="4"/>
  <c r="E1050" i="4"/>
  <c r="D1050" i="4"/>
  <c r="E1049" i="4"/>
  <c r="D1049" i="4"/>
  <c r="E1048" i="4"/>
  <c r="D1048" i="4"/>
  <c r="E1047" i="4"/>
  <c r="D1047" i="4"/>
  <c r="E1046" i="4"/>
  <c r="D1046" i="4"/>
  <c r="E1045" i="4"/>
  <c r="D1045" i="4"/>
  <c r="E1044" i="4"/>
  <c r="D1044" i="4"/>
  <c r="E1043" i="4"/>
  <c r="D1043" i="4"/>
  <c r="E1042" i="4"/>
  <c r="D1042" i="4"/>
  <c r="E1041" i="4"/>
  <c r="D1041" i="4"/>
  <c r="E1040" i="4"/>
  <c r="D1040" i="4"/>
  <c r="E1039" i="4"/>
  <c r="D1039" i="4"/>
  <c r="E1038" i="4"/>
  <c r="D1038" i="4"/>
  <c r="E1037" i="4"/>
  <c r="D1037" i="4"/>
  <c r="E1036" i="4"/>
  <c r="D1036" i="4"/>
  <c r="E1035" i="4"/>
  <c r="D1035" i="4"/>
  <c r="E1034" i="4"/>
  <c r="D1034" i="4"/>
  <c r="E1033" i="4"/>
  <c r="D1033" i="4"/>
  <c r="E1032" i="4"/>
  <c r="D1032" i="4"/>
  <c r="E1031" i="4"/>
  <c r="D1031" i="4"/>
  <c r="E1030" i="4"/>
  <c r="D1030" i="4"/>
  <c r="E1029" i="4"/>
  <c r="D1029" i="4"/>
  <c r="E1028" i="4"/>
  <c r="D1028" i="4"/>
  <c r="E1027" i="4"/>
  <c r="D1027" i="4"/>
  <c r="E1026" i="4"/>
  <c r="D1026" i="4"/>
  <c r="E1025" i="4"/>
  <c r="D1025" i="4"/>
  <c r="E1024" i="4"/>
  <c r="D1024" i="4"/>
  <c r="E1023" i="4"/>
  <c r="D1023" i="4"/>
  <c r="E1022" i="4"/>
  <c r="D1022" i="4"/>
  <c r="E1021" i="4"/>
  <c r="D1021" i="4"/>
  <c r="E1020" i="4"/>
  <c r="D1020" i="4"/>
  <c r="E1019" i="4"/>
  <c r="D1019" i="4"/>
  <c r="E1018" i="4"/>
  <c r="D1018" i="4"/>
  <c r="E1017" i="4"/>
  <c r="D1017" i="4"/>
  <c r="E1016" i="4"/>
  <c r="D1016" i="4"/>
  <c r="E1015" i="4"/>
  <c r="D1015" i="4"/>
  <c r="E1014" i="4"/>
  <c r="D1014" i="4"/>
  <c r="E1013" i="4"/>
  <c r="D1013" i="4"/>
  <c r="E1012" i="4"/>
  <c r="D1012" i="4"/>
  <c r="E1011" i="4"/>
  <c r="D1011" i="4"/>
  <c r="E1010" i="4"/>
  <c r="D1010" i="4"/>
  <c r="E1009" i="4"/>
  <c r="D1009" i="4"/>
  <c r="E1008" i="4"/>
  <c r="D1008" i="4"/>
  <c r="E1007" i="4"/>
  <c r="D1007" i="4"/>
  <c r="E1006" i="4"/>
  <c r="D1006" i="4"/>
  <c r="E1005" i="4"/>
  <c r="D1005" i="4"/>
  <c r="E1004" i="4"/>
  <c r="D1004" i="4"/>
  <c r="E1003" i="4"/>
  <c r="D1003" i="4"/>
  <c r="E1002" i="4"/>
  <c r="D1002" i="4"/>
  <c r="E1001" i="4"/>
  <c r="D1001" i="4"/>
  <c r="E1000" i="4"/>
  <c r="D1000" i="4"/>
  <c r="E999" i="4"/>
  <c r="D999" i="4"/>
  <c r="E998" i="4"/>
  <c r="D998" i="4"/>
  <c r="E997" i="4"/>
  <c r="D997" i="4"/>
  <c r="E996" i="4"/>
  <c r="D996" i="4"/>
  <c r="E995" i="4"/>
  <c r="D995" i="4"/>
  <c r="E994" i="4"/>
  <c r="D994" i="4"/>
  <c r="E993" i="4"/>
  <c r="D993" i="4"/>
  <c r="E992" i="4"/>
  <c r="D992" i="4"/>
  <c r="E991" i="4"/>
  <c r="D991" i="4"/>
  <c r="E990" i="4"/>
  <c r="D990" i="4"/>
  <c r="E989" i="4"/>
  <c r="D989" i="4"/>
  <c r="E988" i="4"/>
  <c r="D988" i="4"/>
  <c r="E987" i="4"/>
  <c r="D987" i="4"/>
  <c r="E986" i="4"/>
  <c r="D986" i="4"/>
  <c r="E985" i="4"/>
  <c r="D985" i="4"/>
  <c r="E984" i="4"/>
  <c r="D984" i="4"/>
  <c r="E983" i="4"/>
  <c r="D983" i="4"/>
  <c r="E982" i="4"/>
  <c r="D982" i="4"/>
  <c r="E981" i="4"/>
  <c r="D981" i="4"/>
  <c r="E980" i="4"/>
  <c r="D980" i="4"/>
  <c r="E979" i="4"/>
  <c r="D979" i="4"/>
  <c r="E978" i="4"/>
  <c r="D978" i="4"/>
  <c r="E977" i="4"/>
  <c r="D977" i="4"/>
  <c r="E976" i="4"/>
  <c r="D976" i="4"/>
  <c r="E975" i="4"/>
  <c r="D975" i="4"/>
  <c r="E974" i="4"/>
  <c r="D974" i="4"/>
  <c r="E973" i="4"/>
  <c r="D973" i="4"/>
  <c r="E972" i="4"/>
  <c r="D972" i="4"/>
  <c r="E971" i="4"/>
  <c r="D971" i="4"/>
  <c r="E970" i="4"/>
  <c r="D970" i="4"/>
  <c r="E969" i="4"/>
  <c r="D969" i="4"/>
  <c r="E968" i="4"/>
  <c r="D968" i="4"/>
  <c r="E967" i="4"/>
  <c r="D967" i="4"/>
  <c r="E966" i="4"/>
  <c r="D966" i="4"/>
  <c r="E965" i="4"/>
  <c r="D965" i="4"/>
  <c r="E964" i="4"/>
  <c r="D964" i="4"/>
  <c r="E963" i="4"/>
  <c r="D963" i="4"/>
  <c r="E962" i="4"/>
  <c r="D962" i="4"/>
  <c r="E961" i="4"/>
  <c r="D961" i="4"/>
  <c r="E960" i="4"/>
  <c r="D960" i="4"/>
  <c r="E959" i="4"/>
  <c r="D959" i="4"/>
  <c r="E958" i="4"/>
  <c r="D958" i="4"/>
  <c r="E957" i="4"/>
  <c r="D957" i="4"/>
  <c r="E956" i="4"/>
  <c r="D956" i="4"/>
  <c r="E955" i="4"/>
  <c r="D955" i="4"/>
  <c r="E954" i="4"/>
  <c r="D954" i="4"/>
  <c r="E953" i="4"/>
  <c r="D953" i="4"/>
  <c r="E952" i="4"/>
  <c r="D952" i="4"/>
  <c r="E951" i="4"/>
  <c r="D951" i="4"/>
  <c r="E950" i="4"/>
  <c r="D950" i="4"/>
  <c r="E949" i="4"/>
  <c r="D949" i="4"/>
  <c r="E948" i="4"/>
  <c r="D948" i="4"/>
  <c r="E947" i="4"/>
  <c r="D947" i="4"/>
  <c r="E946" i="4"/>
  <c r="D946" i="4"/>
  <c r="E945" i="4"/>
  <c r="D945" i="4"/>
  <c r="E944" i="4"/>
  <c r="D944" i="4"/>
  <c r="E943" i="4"/>
  <c r="D943" i="4"/>
  <c r="E942" i="4"/>
  <c r="D942" i="4"/>
  <c r="E941" i="4"/>
  <c r="D941" i="4"/>
  <c r="E940" i="4"/>
  <c r="D940" i="4"/>
  <c r="E939" i="4"/>
  <c r="D939" i="4"/>
  <c r="E938" i="4"/>
  <c r="D938" i="4"/>
  <c r="E937" i="4"/>
  <c r="D937" i="4"/>
  <c r="E936" i="4"/>
  <c r="D936" i="4"/>
  <c r="E935" i="4"/>
  <c r="D935" i="4"/>
  <c r="E934" i="4"/>
  <c r="D934" i="4"/>
  <c r="E933" i="4"/>
  <c r="D933" i="4"/>
  <c r="E932" i="4"/>
  <c r="D932" i="4"/>
  <c r="E931" i="4"/>
  <c r="D931" i="4"/>
  <c r="E930" i="4"/>
  <c r="D930" i="4"/>
  <c r="E929" i="4"/>
  <c r="D929" i="4"/>
  <c r="E928" i="4"/>
  <c r="D928" i="4"/>
  <c r="E927" i="4"/>
  <c r="D927" i="4"/>
  <c r="E926" i="4"/>
  <c r="D926" i="4"/>
  <c r="E925" i="4"/>
  <c r="D925" i="4"/>
  <c r="E924" i="4"/>
  <c r="D924" i="4"/>
  <c r="E923" i="4"/>
  <c r="D923" i="4"/>
  <c r="E922" i="4"/>
  <c r="D922" i="4"/>
  <c r="E921" i="4"/>
  <c r="D921" i="4"/>
  <c r="E920" i="4"/>
  <c r="D920" i="4"/>
  <c r="E919" i="4"/>
  <c r="D919" i="4"/>
  <c r="E918" i="4"/>
  <c r="D918" i="4"/>
  <c r="E917" i="4"/>
  <c r="D917" i="4"/>
  <c r="E916" i="4"/>
  <c r="D916" i="4"/>
  <c r="E915" i="4"/>
  <c r="D915" i="4"/>
  <c r="E914" i="4"/>
  <c r="D914" i="4"/>
  <c r="E913" i="4"/>
  <c r="D913" i="4"/>
  <c r="E912" i="4"/>
  <c r="D912" i="4"/>
  <c r="E911" i="4"/>
  <c r="D911" i="4"/>
  <c r="E910" i="4"/>
  <c r="D910" i="4"/>
  <c r="E909" i="4"/>
  <c r="D909" i="4"/>
  <c r="E908" i="4"/>
  <c r="D908" i="4"/>
  <c r="E907" i="4"/>
  <c r="D907" i="4"/>
  <c r="E906" i="4"/>
  <c r="D906" i="4"/>
  <c r="E905" i="4"/>
  <c r="D905" i="4"/>
  <c r="E904" i="4"/>
  <c r="D904" i="4"/>
  <c r="E903" i="4"/>
  <c r="D903" i="4"/>
  <c r="E902" i="4"/>
  <c r="D902" i="4"/>
  <c r="E901" i="4"/>
  <c r="D901" i="4"/>
  <c r="E900" i="4"/>
  <c r="D900" i="4"/>
  <c r="E899" i="4"/>
  <c r="D899" i="4"/>
  <c r="E898" i="4"/>
  <c r="D898" i="4"/>
  <c r="E897" i="4"/>
  <c r="D897" i="4"/>
  <c r="E896" i="4"/>
  <c r="D896" i="4"/>
  <c r="E895" i="4"/>
  <c r="D895" i="4"/>
  <c r="E894" i="4"/>
  <c r="D894" i="4"/>
  <c r="E893" i="4"/>
  <c r="D893" i="4"/>
  <c r="E892" i="4"/>
  <c r="D892" i="4"/>
  <c r="E891" i="4"/>
  <c r="D891" i="4"/>
  <c r="E890" i="4"/>
  <c r="D890" i="4"/>
  <c r="E889" i="4"/>
  <c r="D889" i="4"/>
  <c r="E888" i="4"/>
  <c r="D888" i="4"/>
  <c r="E887" i="4"/>
  <c r="D887" i="4"/>
  <c r="E886" i="4"/>
  <c r="D886" i="4"/>
  <c r="E885" i="4"/>
  <c r="D885" i="4"/>
  <c r="E884" i="4"/>
  <c r="D884" i="4"/>
  <c r="E883" i="4"/>
  <c r="D883" i="4"/>
  <c r="E882" i="4"/>
  <c r="D882" i="4"/>
  <c r="E881" i="4"/>
  <c r="D881" i="4"/>
  <c r="E880" i="4"/>
  <c r="D880" i="4"/>
  <c r="E879" i="4"/>
  <c r="D879" i="4"/>
  <c r="E878" i="4"/>
  <c r="D878" i="4"/>
  <c r="E877" i="4"/>
  <c r="D877" i="4"/>
  <c r="E876" i="4"/>
  <c r="D876" i="4"/>
  <c r="E875" i="4"/>
  <c r="D875" i="4"/>
  <c r="E874" i="4"/>
  <c r="D874" i="4"/>
  <c r="E873" i="4"/>
  <c r="D873" i="4"/>
  <c r="E872" i="4"/>
  <c r="D872" i="4"/>
  <c r="E871" i="4"/>
  <c r="D871" i="4"/>
  <c r="E870" i="4"/>
  <c r="D870" i="4"/>
  <c r="E869" i="4"/>
  <c r="D869" i="4"/>
  <c r="E868" i="4"/>
  <c r="D868" i="4"/>
  <c r="E867" i="4"/>
  <c r="D867" i="4"/>
  <c r="E866" i="4"/>
  <c r="D866" i="4"/>
  <c r="E865" i="4"/>
  <c r="D865" i="4"/>
  <c r="E864" i="4"/>
  <c r="D864" i="4"/>
  <c r="E863" i="4"/>
  <c r="D863" i="4"/>
  <c r="E862" i="4"/>
  <c r="D862" i="4"/>
  <c r="E861" i="4"/>
  <c r="D861" i="4"/>
  <c r="E860" i="4"/>
  <c r="D860" i="4"/>
  <c r="E859" i="4"/>
  <c r="D859" i="4"/>
  <c r="E858" i="4"/>
  <c r="D858" i="4"/>
  <c r="E857" i="4"/>
  <c r="D857" i="4"/>
  <c r="E856" i="4"/>
  <c r="D856" i="4"/>
  <c r="E855" i="4"/>
  <c r="D855" i="4"/>
  <c r="E854" i="4"/>
  <c r="D854" i="4"/>
  <c r="E853" i="4"/>
  <c r="D853" i="4"/>
  <c r="E852" i="4"/>
  <c r="D852" i="4"/>
  <c r="E851" i="4"/>
  <c r="D851" i="4"/>
  <c r="E850" i="4"/>
  <c r="D850" i="4"/>
  <c r="E849" i="4"/>
  <c r="D849" i="4"/>
  <c r="E848" i="4"/>
  <c r="D848" i="4"/>
  <c r="E847" i="4"/>
  <c r="D847" i="4"/>
  <c r="E846" i="4"/>
  <c r="D846" i="4"/>
  <c r="E845" i="4"/>
  <c r="D845" i="4"/>
  <c r="E844" i="4"/>
  <c r="D844" i="4"/>
  <c r="E843" i="4"/>
  <c r="D843" i="4"/>
  <c r="E842" i="4"/>
  <c r="D842" i="4"/>
  <c r="E841" i="4"/>
  <c r="D841" i="4"/>
  <c r="E840" i="4"/>
  <c r="D840" i="4"/>
  <c r="E839" i="4"/>
  <c r="D839" i="4"/>
  <c r="E838" i="4"/>
  <c r="D838" i="4"/>
  <c r="E837" i="4"/>
  <c r="D837" i="4"/>
  <c r="E836" i="4"/>
  <c r="D836" i="4"/>
  <c r="E835" i="4"/>
  <c r="D835" i="4"/>
  <c r="E834" i="4"/>
  <c r="D834" i="4"/>
  <c r="E833" i="4"/>
  <c r="D833" i="4"/>
  <c r="E832" i="4"/>
  <c r="D832" i="4"/>
  <c r="E831" i="4"/>
  <c r="D831" i="4"/>
  <c r="E830" i="4"/>
  <c r="D830" i="4"/>
  <c r="E829" i="4"/>
  <c r="D829" i="4"/>
  <c r="E828" i="4"/>
  <c r="D828" i="4"/>
  <c r="E827" i="4"/>
  <c r="D827" i="4"/>
  <c r="E826" i="4"/>
  <c r="D826" i="4"/>
  <c r="E825" i="4"/>
  <c r="D825" i="4"/>
  <c r="E824" i="4"/>
  <c r="D824" i="4"/>
  <c r="E823" i="4"/>
  <c r="D823" i="4"/>
  <c r="E822" i="4"/>
  <c r="D822" i="4"/>
  <c r="E821" i="4"/>
  <c r="D821" i="4"/>
  <c r="E820" i="4"/>
  <c r="D820" i="4"/>
  <c r="E819" i="4"/>
  <c r="D819" i="4"/>
  <c r="E818" i="4"/>
  <c r="D818" i="4"/>
  <c r="E817" i="4"/>
  <c r="D817" i="4"/>
  <c r="E816" i="4"/>
  <c r="D816" i="4"/>
  <c r="E815" i="4"/>
  <c r="D815" i="4"/>
  <c r="E814" i="4"/>
  <c r="D814" i="4"/>
  <c r="E813" i="4"/>
  <c r="D813" i="4"/>
  <c r="E812" i="4"/>
  <c r="D812" i="4"/>
  <c r="E811" i="4"/>
  <c r="D811" i="4"/>
  <c r="E810" i="4"/>
  <c r="D810" i="4"/>
  <c r="E809" i="4"/>
  <c r="D809" i="4"/>
  <c r="E808" i="4"/>
  <c r="D808" i="4"/>
  <c r="E807" i="4"/>
  <c r="D807" i="4"/>
  <c r="E806" i="4"/>
  <c r="D806" i="4"/>
  <c r="E805" i="4"/>
  <c r="D805" i="4"/>
  <c r="E804" i="4"/>
  <c r="D804" i="4"/>
  <c r="E803" i="4"/>
  <c r="D803" i="4"/>
  <c r="E802" i="4"/>
  <c r="D802" i="4"/>
  <c r="E801" i="4"/>
  <c r="D801" i="4"/>
  <c r="E800" i="4"/>
  <c r="D800" i="4"/>
  <c r="E799" i="4"/>
  <c r="D799" i="4"/>
  <c r="E798" i="4"/>
  <c r="D798" i="4"/>
  <c r="E797" i="4"/>
  <c r="D797" i="4"/>
  <c r="E796" i="4"/>
  <c r="D796" i="4"/>
  <c r="E795" i="4"/>
  <c r="D795" i="4"/>
  <c r="E794" i="4"/>
  <c r="D794" i="4"/>
  <c r="E793" i="4"/>
  <c r="D793" i="4"/>
  <c r="E792" i="4"/>
  <c r="D792" i="4"/>
  <c r="E791" i="4"/>
  <c r="D791" i="4"/>
  <c r="E790" i="4"/>
  <c r="D790" i="4"/>
  <c r="E789" i="4"/>
  <c r="D789" i="4"/>
  <c r="E788" i="4"/>
  <c r="D788" i="4"/>
  <c r="E787" i="4"/>
  <c r="D787" i="4"/>
  <c r="E786" i="4"/>
  <c r="D786" i="4"/>
  <c r="E785" i="4"/>
  <c r="D785" i="4"/>
  <c r="E784" i="4"/>
  <c r="D784" i="4"/>
  <c r="E783" i="4"/>
  <c r="D783" i="4"/>
  <c r="E782" i="4"/>
  <c r="D782" i="4"/>
  <c r="E781" i="4"/>
  <c r="D781" i="4"/>
  <c r="E780" i="4"/>
  <c r="D780" i="4"/>
  <c r="E779" i="4"/>
  <c r="D779" i="4"/>
  <c r="E778" i="4"/>
  <c r="D778" i="4"/>
  <c r="E777" i="4"/>
  <c r="D777" i="4"/>
  <c r="E776" i="4"/>
  <c r="D776" i="4"/>
  <c r="E775" i="4"/>
  <c r="D775" i="4"/>
  <c r="E774" i="4"/>
  <c r="D774" i="4"/>
  <c r="E773" i="4"/>
  <c r="D773" i="4"/>
  <c r="E772" i="4"/>
  <c r="D772" i="4"/>
  <c r="E771" i="4"/>
  <c r="D771" i="4"/>
  <c r="E770" i="4"/>
  <c r="D770" i="4"/>
  <c r="E769" i="4"/>
  <c r="D769" i="4"/>
  <c r="E768" i="4"/>
  <c r="D768" i="4"/>
  <c r="E767" i="4"/>
  <c r="D767" i="4"/>
  <c r="E766" i="4"/>
  <c r="D766" i="4"/>
  <c r="E765" i="4"/>
  <c r="D765" i="4"/>
  <c r="E764" i="4"/>
  <c r="D764" i="4"/>
  <c r="E763" i="4"/>
  <c r="D763" i="4"/>
  <c r="E762" i="4"/>
  <c r="D762" i="4"/>
  <c r="E761" i="4"/>
  <c r="D761" i="4"/>
  <c r="E760" i="4"/>
  <c r="D760" i="4"/>
  <c r="E759" i="4"/>
  <c r="D759" i="4"/>
  <c r="E758" i="4"/>
  <c r="D758" i="4"/>
  <c r="E757" i="4"/>
  <c r="D757" i="4"/>
  <c r="E756" i="4"/>
  <c r="D756" i="4"/>
  <c r="E755" i="4"/>
  <c r="D755" i="4"/>
  <c r="E754" i="4"/>
  <c r="D754" i="4"/>
  <c r="E753" i="4"/>
  <c r="D753" i="4"/>
  <c r="E752" i="4"/>
  <c r="D752" i="4"/>
  <c r="E751" i="4"/>
  <c r="D751" i="4"/>
  <c r="E750" i="4"/>
  <c r="D750" i="4"/>
  <c r="E749" i="4"/>
  <c r="D749" i="4"/>
  <c r="E748" i="4"/>
  <c r="D748" i="4"/>
  <c r="E747" i="4"/>
  <c r="D747" i="4"/>
  <c r="E746" i="4"/>
  <c r="D746" i="4"/>
  <c r="E745" i="4"/>
  <c r="D745" i="4"/>
  <c r="E744" i="4"/>
  <c r="D744" i="4"/>
  <c r="E743" i="4"/>
  <c r="D743" i="4"/>
  <c r="E742" i="4"/>
  <c r="D742" i="4"/>
  <c r="E741" i="4"/>
  <c r="D741" i="4"/>
  <c r="E740" i="4"/>
  <c r="D740" i="4"/>
  <c r="E739" i="4"/>
  <c r="D739" i="4"/>
  <c r="E738" i="4"/>
  <c r="D738" i="4"/>
  <c r="E737" i="4"/>
  <c r="D737" i="4"/>
  <c r="E736" i="4"/>
  <c r="D736" i="4"/>
  <c r="E735" i="4"/>
  <c r="D735" i="4"/>
  <c r="E734" i="4"/>
  <c r="D734" i="4"/>
  <c r="E733" i="4"/>
  <c r="D733" i="4"/>
  <c r="E732" i="4"/>
  <c r="D732" i="4"/>
  <c r="E731" i="4"/>
  <c r="D731" i="4"/>
  <c r="E730" i="4"/>
  <c r="D730" i="4"/>
  <c r="E729" i="4"/>
  <c r="D729" i="4"/>
  <c r="E728" i="4"/>
  <c r="D728" i="4"/>
  <c r="E727" i="4"/>
  <c r="D727" i="4"/>
  <c r="E726" i="4"/>
  <c r="D726" i="4"/>
  <c r="E725" i="4"/>
  <c r="D725" i="4"/>
  <c r="E724" i="4"/>
  <c r="D724" i="4"/>
  <c r="E723" i="4"/>
  <c r="D723" i="4"/>
  <c r="E722" i="4"/>
  <c r="D722" i="4"/>
  <c r="E721" i="4"/>
  <c r="D721" i="4"/>
  <c r="E720" i="4"/>
  <c r="D720" i="4"/>
  <c r="E719" i="4"/>
  <c r="D719" i="4"/>
  <c r="E718" i="4"/>
  <c r="D718" i="4"/>
  <c r="E717" i="4"/>
  <c r="D717" i="4"/>
  <c r="E716" i="4"/>
  <c r="D716" i="4"/>
  <c r="E715" i="4"/>
  <c r="D715" i="4"/>
  <c r="E714" i="4"/>
  <c r="D714" i="4"/>
  <c r="E713" i="4"/>
  <c r="D713" i="4"/>
  <c r="E712" i="4"/>
  <c r="D712" i="4"/>
  <c r="E711" i="4"/>
  <c r="D711" i="4"/>
  <c r="E710" i="4"/>
  <c r="D710" i="4"/>
  <c r="E709" i="4"/>
  <c r="D709" i="4"/>
  <c r="E708" i="4"/>
  <c r="D708" i="4"/>
  <c r="E707" i="4"/>
  <c r="D707" i="4"/>
  <c r="E706" i="4"/>
  <c r="D706" i="4"/>
  <c r="E705" i="4"/>
  <c r="D705" i="4"/>
  <c r="E704" i="4"/>
  <c r="D704" i="4"/>
  <c r="E703" i="4"/>
  <c r="D703" i="4"/>
  <c r="E702" i="4"/>
  <c r="D702" i="4"/>
  <c r="E701" i="4"/>
  <c r="D701" i="4"/>
  <c r="E700" i="4"/>
  <c r="D700" i="4"/>
  <c r="E699" i="4"/>
  <c r="D699" i="4"/>
  <c r="E698" i="4"/>
  <c r="D698" i="4"/>
  <c r="E697" i="4"/>
  <c r="D697" i="4"/>
  <c r="E696" i="4"/>
  <c r="D696" i="4"/>
  <c r="E695" i="4"/>
  <c r="D695" i="4"/>
  <c r="E694" i="4"/>
  <c r="D694" i="4"/>
  <c r="E693" i="4"/>
  <c r="D693" i="4"/>
  <c r="E692" i="4"/>
  <c r="D692" i="4"/>
  <c r="E691" i="4"/>
  <c r="D691" i="4"/>
  <c r="E690" i="4"/>
  <c r="D690" i="4"/>
  <c r="E689" i="4"/>
  <c r="D689" i="4"/>
  <c r="E688" i="4"/>
  <c r="D688" i="4"/>
  <c r="E687" i="4"/>
  <c r="D687" i="4"/>
  <c r="E686" i="4"/>
  <c r="D686" i="4"/>
  <c r="E685" i="4"/>
  <c r="D685" i="4"/>
  <c r="E684" i="4"/>
  <c r="D684" i="4"/>
  <c r="E683" i="4"/>
  <c r="D683" i="4"/>
  <c r="E682" i="4"/>
  <c r="D682" i="4"/>
  <c r="E681" i="4"/>
  <c r="D681" i="4"/>
  <c r="E680" i="4"/>
  <c r="D680" i="4"/>
  <c r="E679" i="4"/>
  <c r="D679" i="4"/>
  <c r="E678" i="4"/>
  <c r="D678" i="4"/>
  <c r="E677" i="4"/>
  <c r="D677" i="4"/>
  <c r="E676" i="4"/>
  <c r="D676" i="4"/>
  <c r="E675" i="4"/>
  <c r="D675" i="4"/>
  <c r="E674" i="4"/>
  <c r="D674" i="4"/>
  <c r="E673" i="4"/>
  <c r="D673" i="4"/>
  <c r="E672" i="4"/>
  <c r="D672" i="4"/>
  <c r="E671" i="4"/>
  <c r="D671" i="4"/>
  <c r="E670" i="4"/>
  <c r="D670" i="4"/>
  <c r="E669" i="4"/>
  <c r="D669" i="4"/>
  <c r="E668" i="4"/>
  <c r="D668" i="4"/>
  <c r="E667" i="4"/>
  <c r="D667" i="4"/>
  <c r="E666" i="4"/>
  <c r="D666" i="4"/>
  <c r="E665" i="4"/>
  <c r="D665" i="4"/>
  <c r="E664" i="4"/>
  <c r="D664" i="4"/>
  <c r="E663" i="4"/>
  <c r="D663" i="4"/>
  <c r="E662" i="4"/>
  <c r="D662" i="4"/>
  <c r="E661" i="4"/>
  <c r="D661" i="4"/>
  <c r="E660" i="4"/>
  <c r="D660" i="4"/>
  <c r="E659" i="4"/>
  <c r="D659" i="4"/>
  <c r="E658" i="4"/>
  <c r="D658" i="4"/>
  <c r="E657" i="4"/>
  <c r="D657" i="4"/>
  <c r="E656" i="4"/>
  <c r="D656" i="4"/>
  <c r="E655" i="4"/>
  <c r="D655" i="4"/>
  <c r="E654" i="4"/>
  <c r="D654" i="4"/>
  <c r="E653" i="4"/>
  <c r="D653" i="4"/>
  <c r="E652" i="4"/>
  <c r="D652" i="4"/>
  <c r="E651" i="4"/>
  <c r="D651" i="4"/>
  <c r="E650" i="4"/>
  <c r="D650" i="4"/>
  <c r="E649" i="4"/>
  <c r="D649" i="4"/>
  <c r="E648" i="4"/>
  <c r="D648" i="4"/>
  <c r="E647" i="4"/>
  <c r="D647" i="4"/>
  <c r="E646" i="4"/>
  <c r="D646" i="4"/>
  <c r="E645" i="4"/>
  <c r="D645" i="4"/>
  <c r="E644" i="4"/>
  <c r="D644" i="4"/>
  <c r="E643" i="4"/>
  <c r="D643" i="4"/>
  <c r="E642" i="4"/>
  <c r="D642" i="4"/>
  <c r="E641" i="4"/>
  <c r="D641" i="4"/>
  <c r="E640" i="4"/>
  <c r="D640" i="4"/>
  <c r="E639" i="4"/>
  <c r="D639" i="4"/>
  <c r="E638" i="4"/>
  <c r="D638" i="4"/>
  <c r="E637" i="4"/>
  <c r="D637" i="4"/>
  <c r="E636" i="4"/>
  <c r="D636" i="4"/>
  <c r="E635" i="4"/>
  <c r="D635" i="4"/>
  <c r="E634" i="4"/>
  <c r="D634" i="4"/>
  <c r="E633" i="4"/>
  <c r="D633" i="4"/>
  <c r="E632" i="4"/>
  <c r="D632" i="4"/>
  <c r="E631" i="4"/>
  <c r="D631" i="4"/>
  <c r="E630" i="4"/>
  <c r="D630" i="4"/>
  <c r="E629" i="4"/>
  <c r="D629" i="4"/>
  <c r="E628" i="4"/>
  <c r="D628" i="4"/>
  <c r="E627" i="4"/>
  <c r="D627" i="4"/>
  <c r="E626" i="4"/>
  <c r="D626" i="4"/>
  <c r="E625" i="4"/>
  <c r="D625" i="4"/>
  <c r="E624" i="4"/>
  <c r="D624" i="4"/>
  <c r="E623" i="4"/>
  <c r="D623" i="4"/>
  <c r="E622" i="4"/>
  <c r="D622" i="4"/>
  <c r="E621" i="4"/>
  <c r="D621" i="4"/>
  <c r="E620" i="4"/>
  <c r="D620" i="4"/>
  <c r="E619" i="4"/>
  <c r="D619" i="4"/>
  <c r="E618" i="4"/>
  <c r="D618" i="4"/>
  <c r="E617" i="4"/>
  <c r="D617" i="4"/>
  <c r="E616" i="4"/>
  <c r="D616" i="4"/>
  <c r="E615" i="4"/>
  <c r="D615" i="4"/>
  <c r="E614" i="4"/>
  <c r="D614" i="4"/>
  <c r="E613" i="4"/>
  <c r="D613" i="4"/>
  <c r="E612" i="4"/>
  <c r="D612" i="4"/>
  <c r="E611" i="4"/>
  <c r="D611" i="4"/>
  <c r="E610" i="4"/>
  <c r="D610" i="4"/>
  <c r="E609" i="4"/>
  <c r="D609" i="4"/>
  <c r="E608" i="4"/>
  <c r="D608" i="4"/>
  <c r="E607" i="4"/>
  <c r="D607" i="4"/>
  <c r="E606" i="4"/>
  <c r="D606" i="4"/>
  <c r="E605" i="4"/>
  <c r="D605" i="4"/>
  <c r="E604" i="4"/>
  <c r="D604" i="4"/>
  <c r="E603" i="4"/>
  <c r="D603" i="4"/>
  <c r="E602" i="4"/>
  <c r="D602" i="4"/>
  <c r="E601" i="4"/>
  <c r="D601" i="4"/>
  <c r="E600" i="4"/>
  <c r="D600" i="4"/>
  <c r="E599" i="4"/>
  <c r="D599" i="4"/>
  <c r="E598" i="4"/>
  <c r="D598" i="4"/>
  <c r="E597" i="4"/>
  <c r="D597" i="4"/>
  <c r="E596" i="4"/>
  <c r="D596" i="4"/>
  <c r="E595" i="4"/>
  <c r="D595" i="4"/>
  <c r="E594" i="4"/>
  <c r="D594" i="4"/>
  <c r="E593" i="4"/>
  <c r="D593" i="4"/>
  <c r="E592" i="4"/>
  <c r="D592" i="4"/>
  <c r="E591" i="4"/>
  <c r="D591" i="4"/>
  <c r="E590" i="4"/>
  <c r="D590" i="4"/>
  <c r="E589" i="4"/>
  <c r="D589" i="4"/>
  <c r="E588" i="4"/>
  <c r="D588" i="4"/>
  <c r="E587" i="4"/>
  <c r="D587" i="4"/>
  <c r="E586" i="4"/>
  <c r="D586" i="4"/>
  <c r="E585" i="4"/>
  <c r="D585" i="4"/>
  <c r="E584" i="4"/>
  <c r="D584" i="4"/>
  <c r="E583" i="4"/>
  <c r="D583" i="4"/>
  <c r="E582" i="4"/>
  <c r="D582" i="4"/>
  <c r="E581" i="4"/>
  <c r="D581" i="4"/>
  <c r="E580" i="4"/>
  <c r="D580" i="4"/>
  <c r="E579" i="4"/>
  <c r="D579" i="4"/>
  <c r="E578" i="4"/>
  <c r="D578" i="4"/>
  <c r="E577" i="4"/>
  <c r="D577" i="4"/>
  <c r="E576" i="4"/>
  <c r="D576" i="4"/>
  <c r="E575" i="4"/>
  <c r="D575" i="4"/>
  <c r="E574" i="4"/>
  <c r="D574" i="4"/>
  <c r="E573" i="4"/>
  <c r="D573" i="4"/>
  <c r="E572" i="4"/>
  <c r="D572" i="4"/>
  <c r="E571" i="4"/>
  <c r="D571" i="4"/>
  <c r="E570" i="4"/>
  <c r="D570" i="4"/>
  <c r="E569" i="4"/>
  <c r="D569" i="4"/>
  <c r="E568" i="4"/>
  <c r="D568" i="4"/>
  <c r="E567" i="4"/>
  <c r="D567" i="4"/>
  <c r="E566" i="4"/>
  <c r="D566" i="4"/>
  <c r="E565" i="4"/>
  <c r="D565" i="4"/>
  <c r="E564" i="4"/>
  <c r="D564" i="4"/>
  <c r="E563" i="4"/>
  <c r="D563" i="4"/>
  <c r="E562" i="4"/>
  <c r="D562" i="4"/>
  <c r="E561" i="4"/>
  <c r="D561" i="4"/>
  <c r="E560" i="4"/>
  <c r="D560" i="4"/>
  <c r="E559" i="4"/>
  <c r="D559" i="4"/>
  <c r="E558" i="4"/>
  <c r="D558" i="4"/>
  <c r="E557" i="4"/>
  <c r="D557" i="4"/>
  <c r="E556" i="4"/>
  <c r="D556" i="4"/>
  <c r="E555" i="4"/>
  <c r="D555" i="4"/>
  <c r="E554" i="4"/>
  <c r="D554" i="4"/>
  <c r="E553" i="4"/>
  <c r="D553" i="4"/>
  <c r="E552" i="4"/>
  <c r="D552" i="4"/>
  <c r="E551" i="4"/>
  <c r="D551" i="4"/>
  <c r="E550" i="4"/>
  <c r="D550" i="4"/>
  <c r="E549" i="4"/>
  <c r="D549" i="4"/>
  <c r="E548" i="4"/>
  <c r="D548" i="4"/>
  <c r="E547" i="4"/>
  <c r="D547" i="4"/>
  <c r="E546" i="4"/>
  <c r="D546" i="4"/>
  <c r="E545" i="4"/>
  <c r="D545" i="4"/>
  <c r="E544" i="4"/>
  <c r="D544" i="4"/>
  <c r="E543" i="4"/>
  <c r="D543" i="4"/>
  <c r="E542" i="4"/>
  <c r="D542" i="4"/>
  <c r="E541" i="4"/>
  <c r="D541" i="4"/>
  <c r="E540" i="4"/>
  <c r="D540" i="4"/>
  <c r="E539" i="4"/>
  <c r="D539" i="4"/>
  <c r="E538" i="4"/>
  <c r="D538" i="4"/>
  <c r="E537" i="4"/>
  <c r="D537" i="4"/>
  <c r="E536" i="4"/>
  <c r="D536" i="4"/>
  <c r="E535" i="4"/>
  <c r="D535" i="4"/>
  <c r="E534" i="4"/>
  <c r="D534" i="4"/>
  <c r="E533" i="4"/>
  <c r="D533" i="4"/>
  <c r="E532" i="4"/>
  <c r="D532" i="4"/>
  <c r="E531" i="4"/>
  <c r="D531" i="4"/>
  <c r="E530" i="4"/>
  <c r="D530" i="4"/>
  <c r="E529" i="4"/>
  <c r="D529" i="4"/>
  <c r="E528" i="4"/>
  <c r="D528" i="4"/>
  <c r="E527" i="4"/>
  <c r="D527" i="4"/>
  <c r="E526" i="4"/>
  <c r="D526" i="4"/>
  <c r="E525" i="4"/>
  <c r="D525" i="4"/>
  <c r="E524" i="4"/>
  <c r="D524" i="4"/>
  <c r="E523" i="4"/>
  <c r="D523" i="4"/>
  <c r="E522" i="4"/>
  <c r="D522" i="4"/>
  <c r="E521" i="4"/>
  <c r="D521" i="4"/>
  <c r="E520" i="4"/>
  <c r="D520" i="4"/>
  <c r="E519" i="4"/>
  <c r="D519" i="4"/>
  <c r="E518" i="4"/>
  <c r="D518" i="4"/>
  <c r="E517" i="4"/>
  <c r="D517" i="4"/>
  <c r="E516" i="4"/>
  <c r="D516" i="4"/>
  <c r="E515" i="4"/>
  <c r="D515" i="4"/>
  <c r="E514" i="4"/>
  <c r="D514" i="4"/>
  <c r="E513" i="4"/>
  <c r="D513" i="4"/>
  <c r="E512" i="4"/>
  <c r="D512" i="4"/>
  <c r="E511" i="4"/>
  <c r="D511" i="4"/>
  <c r="E510" i="4"/>
  <c r="D510" i="4"/>
  <c r="E509" i="4"/>
  <c r="D509" i="4"/>
  <c r="E508" i="4"/>
  <c r="D508" i="4"/>
  <c r="E507" i="4"/>
  <c r="D507" i="4"/>
  <c r="E506" i="4"/>
  <c r="D506" i="4"/>
  <c r="E505" i="4"/>
  <c r="D505" i="4"/>
  <c r="E504" i="4"/>
  <c r="D504" i="4"/>
  <c r="E503" i="4"/>
  <c r="D503" i="4"/>
  <c r="E502" i="4"/>
  <c r="D502" i="4"/>
  <c r="E501" i="4"/>
  <c r="D501" i="4"/>
  <c r="E500" i="4"/>
  <c r="D500" i="4"/>
  <c r="E499" i="4"/>
  <c r="D499" i="4"/>
  <c r="E498" i="4"/>
  <c r="D498" i="4"/>
  <c r="E497" i="4"/>
  <c r="D497" i="4"/>
  <c r="E496" i="4"/>
  <c r="D496" i="4"/>
  <c r="E495" i="4"/>
  <c r="D495" i="4"/>
  <c r="E494" i="4"/>
  <c r="D494" i="4"/>
  <c r="E493" i="4"/>
  <c r="D493" i="4"/>
  <c r="E492" i="4"/>
  <c r="D492" i="4"/>
  <c r="E491" i="4"/>
  <c r="D491" i="4"/>
  <c r="E490" i="4"/>
  <c r="D490" i="4"/>
  <c r="E489" i="4"/>
  <c r="D489" i="4"/>
  <c r="E488" i="4"/>
  <c r="D488" i="4"/>
  <c r="E487" i="4"/>
  <c r="D487" i="4"/>
  <c r="E486" i="4"/>
  <c r="D486" i="4"/>
  <c r="E485" i="4"/>
  <c r="D485" i="4"/>
  <c r="E484" i="4"/>
  <c r="D484" i="4"/>
  <c r="E483" i="4"/>
  <c r="D483" i="4"/>
  <c r="E482" i="4"/>
  <c r="D482" i="4"/>
  <c r="E481" i="4"/>
  <c r="D481" i="4"/>
  <c r="E480" i="4"/>
  <c r="D480" i="4"/>
  <c r="E479" i="4"/>
  <c r="D479" i="4"/>
  <c r="E478" i="4"/>
  <c r="D478" i="4"/>
  <c r="E477" i="4"/>
  <c r="D477" i="4"/>
  <c r="E476" i="4"/>
  <c r="D476" i="4"/>
  <c r="E475" i="4"/>
  <c r="D475" i="4"/>
  <c r="E474" i="4"/>
  <c r="D474" i="4"/>
  <c r="E473" i="4"/>
  <c r="D473" i="4"/>
  <c r="E472" i="4"/>
  <c r="D472" i="4"/>
  <c r="E471" i="4"/>
  <c r="D471" i="4"/>
  <c r="E470" i="4"/>
  <c r="D470" i="4"/>
  <c r="E469" i="4"/>
  <c r="D469" i="4"/>
  <c r="E468" i="4"/>
  <c r="D468" i="4"/>
  <c r="E467" i="4"/>
  <c r="D467" i="4"/>
  <c r="E466" i="4"/>
  <c r="D466" i="4"/>
  <c r="E465" i="4"/>
  <c r="D465" i="4"/>
  <c r="E464" i="4"/>
  <c r="D464" i="4"/>
  <c r="E463" i="4"/>
  <c r="D463" i="4"/>
  <c r="E462" i="4"/>
  <c r="D462" i="4"/>
  <c r="E461" i="4"/>
  <c r="D461" i="4"/>
  <c r="E460" i="4"/>
  <c r="D460" i="4"/>
  <c r="E459" i="4"/>
  <c r="D459" i="4"/>
  <c r="E458" i="4"/>
  <c r="D458" i="4"/>
  <c r="E457" i="4"/>
  <c r="D457" i="4"/>
  <c r="E456" i="4"/>
  <c r="D456" i="4"/>
  <c r="E455" i="4"/>
  <c r="D455" i="4"/>
  <c r="E454" i="4"/>
  <c r="D454" i="4"/>
  <c r="E453" i="4"/>
  <c r="D453" i="4"/>
  <c r="E452" i="4"/>
  <c r="D452" i="4"/>
  <c r="E451" i="4"/>
  <c r="D451" i="4"/>
  <c r="E450" i="4"/>
  <c r="D450" i="4"/>
  <c r="E449" i="4"/>
  <c r="D449" i="4"/>
  <c r="E448" i="4"/>
  <c r="D448" i="4"/>
  <c r="E447" i="4"/>
  <c r="D447" i="4"/>
  <c r="E446" i="4"/>
  <c r="D446" i="4"/>
  <c r="E445" i="4"/>
  <c r="D445" i="4"/>
  <c r="E444" i="4"/>
  <c r="D444" i="4"/>
  <c r="E443" i="4"/>
  <c r="D443" i="4"/>
  <c r="E442" i="4"/>
  <c r="D442" i="4"/>
  <c r="E441" i="4"/>
  <c r="D441" i="4"/>
  <c r="E440" i="4"/>
  <c r="D440" i="4"/>
  <c r="E439" i="4"/>
  <c r="D439" i="4"/>
  <c r="E438" i="4"/>
  <c r="D438" i="4"/>
  <c r="E437" i="4"/>
  <c r="D437" i="4"/>
  <c r="E436" i="4"/>
  <c r="D436" i="4"/>
  <c r="E435" i="4"/>
  <c r="D435" i="4"/>
  <c r="E434" i="4"/>
  <c r="D434" i="4"/>
  <c r="E433" i="4"/>
  <c r="D433" i="4"/>
  <c r="E432" i="4"/>
  <c r="D432" i="4"/>
  <c r="E431" i="4"/>
  <c r="D431" i="4"/>
  <c r="E430" i="4"/>
  <c r="D430" i="4"/>
  <c r="E429" i="4"/>
  <c r="D429" i="4"/>
  <c r="E428" i="4"/>
  <c r="D428" i="4"/>
  <c r="E427" i="4"/>
  <c r="D427" i="4"/>
  <c r="E426" i="4"/>
  <c r="D426" i="4"/>
  <c r="E425" i="4"/>
  <c r="D425" i="4"/>
  <c r="E424" i="4"/>
  <c r="D424" i="4"/>
  <c r="E423" i="4"/>
  <c r="D423" i="4"/>
  <c r="E422" i="4"/>
  <c r="D422" i="4"/>
  <c r="E421" i="4"/>
  <c r="D421" i="4"/>
  <c r="E420" i="4"/>
  <c r="D420" i="4"/>
  <c r="E419" i="4"/>
  <c r="D419" i="4"/>
  <c r="E418" i="4"/>
  <c r="D418" i="4"/>
  <c r="E417" i="4"/>
  <c r="D417" i="4"/>
  <c r="E416" i="4"/>
  <c r="D416" i="4"/>
  <c r="E415" i="4"/>
  <c r="D415" i="4"/>
  <c r="E414" i="4"/>
  <c r="D414" i="4"/>
  <c r="E413" i="4"/>
  <c r="D413" i="4"/>
  <c r="E412" i="4"/>
  <c r="D412" i="4"/>
  <c r="E411" i="4"/>
  <c r="D411" i="4"/>
  <c r="E410" i="4"/>
  <c r="D410" i="4"/>
  <c r="E409" i="4"/>
  <c r="D409" i="4"/>
  <c r="E408" i="4"/>
  <c r="D408" i="4"/>
  <c r="E407" i="4"/>
  <c r="D407" i="4"/>
  <c r="E406" i="4"/>
  <c r="D406" i="4"/>
  <c r="E405" i="4"/>
  <c r="D405" i="4"/>
  <c r="E404" i="4"/>
  <c r="D404" i="4"/>
  <c r="E403" i="4"/>
  <c r="D403" i="4"/>
  <c r="E402" i="4"/>
  <c r="D402" i="4"/>
  <c r="E401" i="4"/>
  <c r="D401" i="4"/>
  <c r="E400" i="4"/>
  <c r="D400" i="4"/>
  <c r="E399" i="4"/>
  <c r="D399" i="4"/>
  <c r="E398" i="4"/>
  <c r="D398" i="4"/>
  <c r="E397" i="4"/>
  <c r="D397" i="4"/>
  <c r="E396" i="4"/>
  <c r="D396" i="4"/>
  <c r="E395" i="4"/>
  <c r="D395" i="4"/>
  <c r="E394" i="4"/>
  <c r="D394" i="4"/>
  <c r="E393" i="4"/>
  <c r="D393" i="4"/>
  <c r="E392" i="4"/>
  <c r="D392" i="4"/>
  <c r="E391" i="4"/>
  <c r="D391" i="4"/>
  <c r="E390" i="4"/>
  <c r="D390" i="4"/>
  <c r="E389" i="4"/>
  <c r="D389" i="4"/>
  <c r="E388" i="4"/>
  <c r="D388" i="4"/>
  <c r="E387" i="4"/>
  <c r="D387" i="4"/>
  <c r="E386" i="4"/>
  <c r="D386" i="4"/>
  <c r="E385" i="4"/>
  <c r="D385" i="4"/>
  <c r="E384" i="4"/>
  <c r="D384" i="4"/>
  <c r="E383" i="4"/>
  <c r="D383" i="4"/>
  <c r="E382" i="4"/>
  <c r="D382" i="4"/>
  <c r="E381" i="4"/>
  <c r="D381" i="4"/>
  <c r="E380" i="4"/>
  <c r="D380" i="4"/>
  <c r="E379" i="4"/>
  <c r="D379" i="4"/>
  <c r="E378" i="4"/>
  <c r="D378" i="4"/>
  <c r="E377" i="4"/>
  <c r="D377" i="4"/>
  <c r="E376" i="4"/>
  <c r="D376" i="4"/>
  <c r="E375" i="4"/>
  <c r="D375" i="4"/>
  <c r="E374" i="4"/>
  <c r="D374" i="4"/>
  <c r="E373" i="4"/>
  <c r="D373" i="4"/>
  <c r="E372" i="4"/>
  <c r="D372" i="4"/>
  <c r="E371" i="4"/>
  <c r="D371" i="4"/>
  <c r="E370" i="4"/>
  <c r="D370" i="4"/>
  <c r="E369" i="4"/>
  <c r="D369" i="4"/>
  <c r="E368" i="4"/>
  <c r="D368" i="4"/>
  <c r="E367" i="4"/>
  <c r="D367" i="4"/>
  <c r="E366" i="4"/>
  <c r="D366" i="4"/>
  <c r="E365" i="4"/>
  <c r="D365" i="4"/>
  <c r="E364" i="4"/>
  <c r="D364" i="4"/>
  <c r="E363" i="4"/>
  <c r="D363" i="4"/>
  <c r="E362" i="4"/>
  <c r="D362" i="4"/>
  <c r="E361" i="4"/>
  <c r="D361" i="4"/>
  <c r="E360" i="4"/>
  <c r="D360" i="4"/>
  <c r="E359" i="4"/>
  <c r="D359" i="4"/>
  <c r="E358" i="4"/>
  <c r="D358" i="4"/>
  <c r="E357" i="4"/>
  <c r="D357" i="4"/>
  <c r="E356" i="4"/>
  <c r="D356" i="4"/>
  <c r="E355" i="4"/>
  <c r="D355" i="4"/>
  <c r="E354" i="4"/>
  <c r="D354" i="4"/>
  <c r="E353" i="4"/>
  <c r="D353" i="4"/>
  <c r="E352" i="4"/>
  <c r="D352" i="4"/>
  <c r="E351" i="4"/>
  <c r="D351" i="4"/>
  <c r="E350" i="4"/>
  <c r="D350" i="4"/>
  <c r="E349" i="4"/>
  <c r="D349" i="4"/>
  <c r="E348" i="4"/>
  <c r="D348" i="4"/>
  <c r="E347" i="4"/>
  <c r="D347" i="4"/>
  <c r="E346" i="4"/>
  <c r="D346" i="4"/>
  <c r="E345" i="4"/>
  <c r="D345" i="4"/>
  <c r="E344" i="4"/>
  <c r="D344" i="4"/>
  <c r="E343" i="4"/>
  <c r="D343" i="4"/>
  <c r="E342" i="4"/>
  <c r="D342" i="4"/>
  <c r="E341" i="4"/>
  <c r="D341" i="4"/>
  <c r="E340" i="4"/>
  <c r="D340" i="4"/>
  <c r="E339" i="4"/>
  <c r="D339" i="4"/>
  <c r="E338" i="4"/>
  <c r="D338" i="4"/>
  <c r="E337" i="4"/>
  <c r="D337" i="4"/>
  <c r="E336" i="4"/>
  <c r="D336" i="4"/>
  <c r="E335" i="4"/>
  <c r="D335" i="4"/>
  <c r="E334" i="4"/>
  <c r="D334" i="4"/>
  <c r="E333" i="4"/>
  <c r="D333" i="4"/>
  <c r="E332" i="4"/>
  <c r="D332" i="4"/>
  <c r="E331" i="4"/>
  <c r="D331" i="4"/>
  <c r="E330" i="4"/>
  <c r="D330" i="4"/>
  <c r="E329" i="4"/>
  <c r="D329" i="4"/>
  <c r="E328" i="4"/>
  <c r="D328" i="4"/>
  <c r="E327" i="4"/>
  <c r="D327" i="4"/>
  <c r="E326" i="4"/>
  <c r="D326" i="4"/>
  <c r="E325" i="4"/>
  <c r="D325" i="4"/>
  <c r="E324" i="4"/>
  <c r="D324" i="4"/>
  <c r="E323" i="4"/>
  <c r="D323" i="4"/>
  <c r="E322" i="4"/>
  <c r="D322" i="4"/>
  <c r="E321" i="4"/>
  <c r="D321" i="4"/>
  <c r="E320" i="4"/>
  <c r="D320" i="4"/>
  <c r="E319" i="4"/>
  <c r="D319" i="4"/>
  <c r="E318" i="4"/>
  <c r="D318" i="4"/>
  <c r="E317" i="4"/>
  <c r="D317" i="4"/>
  <c r="E316" i="4"/>
  <c r="D316" i="4"/>
  <c r="E315" i="4"/>
  <c r="D315" i="4"/>
  <c r="E314" i="4"/>
  <c r="D314" i="4"/>
  <c r="E313" i="4"/>
  <c r="D313" i="4"/>
  <c r="E312" i="4"/>
  <c r="D312" i="4"/>
  <c r="E311" i="4"/>
  <c r="D311" i="4"/>
  <c r="E310" i="4"/>
  <c r="D310" i="4"/>
  <c r="E309" i="4"/>
  <c r="D309" i="4"/>
  <c r="E308" i="4"/>
  <c r="D308" i="4"/>
  <c r="E307" i="4"/>
  <c r="D307" i="4"/>
  <c r="E306" i="4"/>
  <c r="D306" i="4"/>
  <c r="E305" i="4"/>
  <c r="D305" i="4"/>
  <c r="E304" i="4"/>
  <c r="D304" i="4"/>
  <c r="E303" i="4"/>
  <c r="D303" i="4"/>
  <c r="E302" i="4"/>
  <c r="D302" i="4"/>
  <c r="E301" i="4"/>
  <c r="D301" i="4"/>
  <c r="E300" i="4"/>
  <c r="D300" i="4"/>
  <c r="E299" i="4"/>
  <c r="D299" i="4"/>
  <c r="E298" i="4"/>
  <c r="D298" i="4"/>
  <c r="E297" i="4"/>
  <c r="D297" i="4"/>
  <c r="E296" i="4"/>
  <c r="D296" i="4"/>
  <c r="E295" i="4"/>
  <c r="D295" i="4"/>
  <c r="E294" i="4"/>
  <c r="D294" i="4"/>
  <c r="E293" i="4"/>
  <c r="D293" i="4"/>
  <c r="E292" i="4"/>
  <c r="D292" i="4"/>
  <c r="E291" i="4"/>
  <c r="D291" i="4"/>
  <c r="E290" i="4"/>
  <c r="D290" i="4"/>
  <c r="E289" i="4"/>
  <c r="D289" i="4"/>
  <c r="E288" i="4"/>
  <c r="D288" i="4"/>
  <c r="E287" i="4"/>
  <c r="D287" i="4"/>
  <c r="E286" i="4"/>
  <c r="D286" i="4"/>
  <c r="E285" i="4"/>
  <c r="D285" i="4"/>
  <c r="E284" i="4"/>
  <c r="D284" i="4"/>
  <c r="E283" i="4"/>
  <c r="D283" i="4"/>
  <c r="E282" i="4"/>
  <c r="D282" i="4"/>
  <c r="E281" i="4"/>
  <c r="D281" i="4"/>
  <c r="E280" i="4"/>
  <c r="D280" i="4"/>
  <c r="E279" i="4"/>
  <c r="D279" i="4"/>
  <c r="E278" i="4"/>
  <c r="D278" i="4"/>
  <c r="E277" i="4"/>
  <c r="D277" i="4"/>
  <c r="E276" i="4"/>
  <c r="D276" i="4"/>
  <c r="E275" i="4"/>
  <c r="D275" i="4"/>
  <c r="E274" i="4"/>
  <c r="D274" i="4"/>
  <c r="E273" i="4"/>
  <c r="D273" i="4"/>
  <c r="E272" i="4"/>
  <c r="D272" i="4"/>
  <c r="E271" i="4"/>
  <c r="D271" i="4"/>
  <c r="E270" i="4"/>
  <c r="D270" i="4"/>
  <c r="E269" i="4"/>
  <c r="D269" i="4"/>
  <c r="E268" i="4"/>
  <c r="D268" i="4"/>
  <c r="E267" i="4"/>
  <c r="D267" i="4"/>
  <c r="E266" i="4"/>
  <c r="D266" i="4"/>
  <c r="E265" i="4"/>
  <c r="D265" i="4"/>
  <c r="E264" i="4"/>
  <c r="D264" i="4"/>
  <c r="E263" i="4"/>
  <c r="D263" i="4"/>
  <c r="E262" i="4"/>
  <c r="D262" i="4"/>
  <c r="E261" i="4"/>
  <c r="D261" i="4"/>
  <c r="E260" i="4"/>
  <c r="D260" i="4"/>
  <c r="E259" i="4"/>
  <c r="D259" i="4"/>
  <c r="E258" i="4"/>
  <c r="D258" i="4"/>
  <c r="E257" i="4"/>
  <c r="D257" i="4"/>
  <c r="E256" i="4"/>
  <c r="D256" i="4"/>
  <c r="E255" i="4"/>
  <c r="D255" i="4"/>
  <c r="E254" i="4"/>
  <c r="D254" i="4"/>
  <c r="E253" i="4"/>
  <c r="D253" i="4"/>
  <c r="E252" i="4"/>
  <c r="D252" i="4"/>
  <c r="E251" i="4"/>
  <c r="D251" i="4"/>
  <c r="E250" i="4"/>
  <c r="D250" i="4"/>
  <c r="E249" i="4"/>
  <c r="D249" i="4"/>
  <c r="E248" i="4"/>
  <c r="D248" i="4"/>
  <c r="E247" i="4"/>
  <c r="D247" i="4"/>
  <c r="E246" i="4"/>
  <c r="D246" i="4"/>
  <c r="E245" i="4"/>
  <c r="D245" i="4"/>
  <c r="E244" i="4"/>
  <c r="D244" i="4"/>
  <c r="E243" i="4"/>
  <c r="D243" i="4"/>
  <c r="E242" i="4"/>
  <c r="D242" i="4"/>
  <c r="E241" i="4"/>
  <c r="D241" i="4"/>
  <c r="E240" i="4"/>
  <c r="D240" i="4"/>
  <c r="E239" i="4"/>
  <c r="D239" i="4"/>
  <c r="E238" i="4"/>
  <c r="D238" i="4"/>
  <c r="E237" i="4"/>
  <c r="D237" i="4"/>
  <c r="E236" i="4"/>
  <c r="D236" i="4"/>
  <c r="E235" i="4"/>
  <c r="D235" i="4"/>
  <c r="E234" i="4"/>
  <c r="D234" i="4"/>
  <c r="E233" i="4"/>
  <c r="D233" i="4"/>
  <c r="E232" i="4"/>
  <c r="D232" i="4"/>
  <c r="E231" i="4"/>
  <c r="D231" i="4"/>
  <c r="E230" i="4"/>
  <c r="D230" i="4"/>
  <c r="E229" i="4"/>
  <c r="D229" i="4"/>
  <c r="E228" i="4"/>
  <c r="D228" i="4"/>
  <c r="E227" i="4"/>
  <c r="D227" i="4"/>
  <c r="E226" i="4"/>
  <c r="D226" i="4"/>
  <c r="E225" i="4"/>
  <c r="D225" i="4"/>
  <c r="E224" i="4"/>
  <c r="D224" i="4"/>
  <c r="E223" i="4"/>
  <c r="D223" i="4"/>
  <c r="E222" i="4"/>
  <c r="D222" i="4"/>
  <c r="E221" i="4"/>
  <c r="D221" i="4"/>
  <c r="E220" i="4"/>
  <c r="D220" i="4"/>
  <c r="E219" i="4"/>
  <c r="D219" i="4"/>
  <c r="E218" i="4"/>
  <c r="D218" i="4"/>
  <c r="E217" i="4"/>
  <c r="D217" i="4"/>
  <c r="E216" i="4"/>
  <c r="D216" i="4"/>
  <c r="E215" i="4"/>
  <c r="D215" i="4"/>
  <c r="E214" i="4"/>
  <c r="D214" i="4"/>
  <c r="E213" i="4"/>
  <c r="D213" i="4"/>
  <c r="E212" i="4"/>
  <c r="D212" i="4"/>
  <c r="E211" i="4"/>
  <c r="D211" i="4"/>
  <c r="E210" i="4"/>
  <c r="D210" i="4"/>
  <c r="E209" i="4"/>
  <c r="D209" i="4"/>
  <c r="E208" i="4"/>
  <c r="D208" i="4"/>
  <c r="E207" i="4"/>
  <c r="D207" i="4"/>
  <c r="E206" i="4"/>
  <c r="D206" i="4"/>
  <c r="E205" i="4"/>
  <c r="D205" i="4"/>
  <c r="E204" i="4"/>
  <c r="D204" i="4"/>
  <c r="E203" i="4"/>
  <c r="D203" i="4"/>
  <c r="E202" i="4"/>
  <c r="D202" i="4"/>
  <c r="E201" i="4"/>
  <c r="D201" i="4"/>
  <c r="E200" i="4"/>
  <c r="D200" i="4"/>
  <c r="E199" i="4"/>
  <c r="D199" i="4"/>
  <c r="E198" i="4"/>
  <c r="D198" i="4"/>
  <c r="E197" i="4"/>
  <c r="D197" i="4"/>
  <c r="E196" i="4"/>
  <c r="D196" i="4"/>
  <c r="E195" i="4"/>
  <c r="D195" i="4"/>
  <c r="E194" i="4"/>
  <c r="D194" i="4"/>
  <c r="E193" i="4"/>
  <c r="D193" i="4"/>
  <c r="E192" i="4"/>
  <c r="D192" i="4"/>
  <c r="E191" i="4"/>
  <c r="D191" i="4"/>
  <c r="E190" i="4"/>
  <c r="D190" i="4"/>
  <c r="E189" i="4"/>
  <c r="D189" i="4"/>
  <c r="E188" i="4"/>
  <c r="D188" i="4"/>
  <c r="E187" i="4"/>
  <c r="D187" i="4"/>
  <c r="E186" i="4"/>
  <c r="D186" i="4"/>
  <c r="E185" i="4"/>
  <c r="D185" i="4"/>
  <c r="E184" i="4"/>
  <c r="D184" i="4"/>
  <c r="E183" i="4"/>
  <c r="D183" i="4"/>
  <c r="E182" i="4"/>
  <c r="D182" i="4"/>
  <c r="E181" i="4"/>
  <c r="D181" i="4"/>
  <c r="E180" i="4"/>
  <c r="D180" i="4"/>
  <c r="E179" i="4"/>
  <c r="D179" i="4"/>
  <c r="E178" i="4"/>
  <c r="D178" i="4"/>
  <c r="E177" i="4"/>
  <c r="D177" i="4"/>
  <c r="E176" i="4"/>
  <c r="D176" i="4"/>
  <c r="E175" i="4"/>
  <c r="D175" i="4"/>
  <c r="E174" i="4"/>
  <c r="D174" i="4"/>
  <c r="E173" i="4"/>
  <c r="D173" i="4"/>
  <c r="E172" i="4"/>
  <c r="D172" i="4"/>
  <c r="E171" i="4"/>
  <c r="D171" i="4"/>
  <c r="E170" i="4"/>
  <c r="D170" i="4"/>
  <c r="E169" i="4"/>
  <c r="D169" i="4"/>
  <c r="E168" i="4"/>
  <c r="D168" i="4"/>
  <c r="E167" i="4"/>
  <c r="D167" i="4"/>
  <c r="E166" i="4"/>
  <c r="D166" i="4"/>
  <c r="E165" i="4"/>
  <c r="D165" i="4"/>
  <c r="E164" i="4"/>
  <c r="D164" i="4"/>
  <c r="E163" i="4"/>
  <c r="D163" i="4"/>
  <c r="E162" i="4"/>
  <c r="D162" i="4"/>
  <c r="E161" i="4"/>
  <c r="D161" i="4"/>
  <c r="E160" i="4"/>
  <c r="D160" i="4"/>
  <c r="E159" i="4"/>
  <c r="D159" i="4"/>
  <c r="E158" i="4"/>
  <c r="D158" i="4"/>
  <c r="E157" i="4"/>
  <c r="D157" i="4"/>
  <c r="E156" i="4"/>
  <c r="D156" i="4"/>
  <c r="E155" i="4"/>
  <c r="D155" i="4"/>
  <c r="E154" i="4"/>
  <c r="D154" i="4"/>
  <c r="E153" i="4"/>
  <c r="D153" i="4"/>
  <c r="E152" i="4"/>
  <c r="D152" i="4"/>
  <c r="E151" i="4"/>
  <c r="D151" i="4"/>
  <c r="E150" i="4"/>
  <c r="D150" i="4"/>
  <c r="E149" i="4"/>
  <c r="D149" i="4"/>
  <c r="E148" i="4"/>
  <c r="D148" i="4"/>
  <c r="E147" i="4"/>
  <c r="D147" i="4"/>
  <c r="E146" i="4"/>
  <c r="D146" i="4"/>
  <c r="E145" i="4"/>
  <c r="D145" i="4"/>
  <c r="E144" i="4"/>
  <c r="D144" i="4"/>
  <c r="E143" i="4"/>
  <c r="D143" i="4"/>
  <c r="E142" i="4"/>
  <c r="D142" i="4"/>
  <c r="E141" i="4"/>
  <c r="D141" i="4"/>
  <c r="E140" i="4"/>
  <c r="D140" i="4"/>
  <c r="E139" i="4"/>
  <c r="D139" i="4"/>
  <c r="E138" i="4"/>
  <c r="D138" i="4"/>
  <c r="E137" i="4"/>
  <c r="D137" i="4"/>
  <c r="E136" i="4"/>
  <c r="D136" i="4"/>
  <c r="E135" i="4"/>
  <c r="D135" i="4"/>
  <c r="E134" i="4"/>
  <c r="D134" i="4"/>
  <c r="E133" i="4"/>
  <c r="D133" i="4"/>
  <c r="E132" i="4"/>
  <c r="D132" i="4"/>
  <c r="E131" i="4"/>
  <c r="D131" i="4"/>
  <c r="E130" i="4"/>
  <c r="D130" i="4"/>
  <c r="E129" i="4"/>
  <c r="D129" i="4"/>
  <c r="E128" i="4"/>
  <c r="D128" i="4"/>
  <c r="E127" i="4"/>
  <c r="D127" i="4"/>
  <c r="E126" i="4"/>
  <c r="D126" i="4"/>
  <c r="E125" i="4"/>
  <c r="D125" i="4"/>
  <c r="E124" i="4"/>
  <c r="D124" i="4"/>
  <c r="E123" i="4"/>
  <c r="D123" i="4"/>
  <c r="E122" i="4"/>
  <c r="D122" i="4"/>
  <c r="E121" i="4"/>
  <c r="D121" i="4"/>
  <c r="E120" i="4"/>
  <c r="D120" i="4"/>
  <c r="E119" i="4"/>
  <c r="D119" i="4"/>
  <c r="E118" i="4"/>
  <c r="D118" i="4"/>
  <c r="E117" i="4"/>
  <c r="D117" i="4"/>
  <c r="E116" i="4"/>
  <c r="D116" i="4"/>
  <c r="E115" i="4"/>
  <c r="D115" i="4"/>
  <c r="E114" i="4"/>
  <c r="D114" i="4"/>
  <c r="E113" i="4"/>
  <c r="D113" i="4"/>
  <c r="E112" i="4"/>
  <c r="D112" i="4"/>
  <c r="E111" i="4"/>
  <c r="D111" i="4"/>
  <c r="E110" i="4"/>
  <c r="D110" i="4"/>
  <c r="E109" i="4"/>
  <c r="D109" i="4"/>
  <c r="E108" i="4"/>
  <c r="D108" i="4"/>
  <c r="E107" i="4"/>
  <c r="D107" i="4"/>
  <c r="E106" i="4"/>
  <c r="D106" i="4"/>
  <c r="E105" i="4"/>
  <c r="D105" i="4"/>
  <c r="E104" i="4"/>
  <c r="D104" i="4"/>
  <c r="E103" i="4"/>
  <c r="D103" i="4"/>
  <c r="E102" i="4"/>
  <c r="D102" i="4"/>
  <c r="E101" i="4"/>
  <c r="D101" i="4"/>
  <c r="E100" i="4"/>
  <c r="D100" i="4"/>
  <c r="E99" i="4"/>
  <c r="D99" i="4"/>
  <c r="E98" i="4"/>
  <c r="D98" i="4"/>
  <c r="E97" i="4"/>
  <c r="D97" i="4"/>
  <c r="E96" i="4"/>
  <c r="D96" i="4"/>
  <c r="E95" i="4"/>
  <c r="D95" i="4"/>
  <c r="E94" i="4"/>
  <c r="D94" i="4"/>
  <c r="E93" i="4"/>
  <c r="D93" i="4"/>
  <c r="E92" i="4"/>
  <c r="D92" i="4"/>
  <c r="E91" i="4"/>
  <c r="D91" i="4"/>
  <c r="E90" i="4"/>
  <c r="D90" i="4"/>
  <c r="E89" i="4"/>
  <c r="D89" i="4"/>
  <c r="E88" i="4"/>
  <c r="D88" i="4"/>
  <c r="E87" i="4"/>
  <c r="D87" i="4"/>
  <c r="E86" i="4"/>
  <c r="D86" i="4"/>
  <c r="E85" i="4"/>
  <c r="D85" i="4"/>
  <c r="E84" i="4"/>
  <c r="D84" i="4"/>
  <c r="E83" i="4"/>
  <c r="D83" i="4"/>
  <c r="E82" i="4"/>
  <c r="D82" i="4"/>
  <c r="E81" i="4"/>
  <c r="D81" i="4"/>
  <c r="E80" i="4"/>
  <c r="D80" i="4"/>
  <c r="E79" i="4"/>
  <c r="D79" i="4"/>
  <c r="E78" i="4"/>
  <c r="D78" i="4"/>
  <c r="E77" i="4"/>
  <c r="D77" i="4"/>
  <c r="E76" i="4"/>
  <c r="D76" i="4"/>
  <c r="E75" i="4"/>
  <c r="D75" i="4"/>
  <c r="E74" i="4"/>
  <c r="D74" i="4"/>
  <c r="E73" i="4"/>
  <c r="D73" i="4"/>
  <c r="E72" i="4"/>
  <c r="D72" i="4"/>
  <c r="E71" i="4"/>
  <c r="D71" i="4"/>
  <c r="E70" i="4"/>
  <c r="D70" i="4"/>
  <c r="E69" i="4"/>
  <c r="D69" i="4"/>
  <c r="E68" i="4"/>
  <c r="D68" i="4"/>
  <c r="E67" i="4"/>
  <c r="D67" i="4"/>
  <c r="E66" i="4"/>
  <c r="D66" i="4"/>
  <c r="E65" i="4"/>
  <c r="D65" i="4"/>
  <c r="E64" i="4"/>
  <c r="D64" i="4"/>
  <c r="E63" i="4"/>
  <c r="D63" i="4"/>
  <c r="E62" i="4"/>
  <c r="D62" i="4"/>
  <c r="E61" i="4"/>
  <c r="D61" i="4"/>
  <c r="E60" i="4"/>
  <c r="D60" i="4"/>
  <c r="E59" i="4"/>
  <c r="D59" i="4"/>
  <c r="E58" i="4"/>
  <c r="D58" i="4"/>
  <c r="E57" i="4"/>
  <c r="D57" i="4"/>
  <c r="E56" i="4"/>
  <c r="D56" i="4"/>
  <c r="E55" i="4"/>
  <c r="D55" i="4"/>
  <c r="E54" i="4"/>
  <c r="D54" i="4"/>
  <c r="E53" i="4"/>
  <c r="D53" i="4"/>
  <c r="E52" i="4"/>
  <c r="D52" i="4"/>
  <c r="E51" i="4"/>
  <c r="D51" i="4"/>
  <c r="E50" i="4"/>
  <c r="D50" i="4"/>
  <c r="E49" i="4"/>
  <c r="D49" i="4"/>
  <c r="E48" i="4"/>
  <c r="D48" i="4"/>
  <c r="E47" i="4"/>
  <c r="D47" i="4"/>
  <c r="E46" i="4"/>
  <c r="D46" i="4"/>
  <c r="E45" i="4"/>
  <c r="D45" i="4"/>
  <c r="E44" i="4"/>
  <c r="D44" i="4"/>
  <c r="E43" i="4"/>
  <c r="D43" i="4"/>
  <c r="E42" i="4"/>
  <c r="D42" i="4"/>
  <c r="E41" i="4"/>
  <c r="D41" i="4"/>
  <c r="E40" i="4"/>
  <c r="D40" i="4"/>
  <c r="E39" i="4"/>
  <c r="D39" i="4"/>
  <c r="E38" i="4"/>
  <c r="D38" i="4"/>
  <c r="E37" i="4"/>
  <c r="D37" i="4"/>
  <c r="E36" i="4"/>
  <c r="D36" i="4"/>
  <c r="E35" i="4"/>
  <c r="D35" i="4"/>
  <c r="E34" i="4"/>
  <c r="D34" i="4"/>
  <c r="E33" i="4"/>
  <c r="D33" i="4"/>
  <c r="E32" i="4"/>
  <c r="D32" i="4"/>
  <c r="E31" i="4"/>
  <c r="D31" i="4"/>
  <c r="E30" i="4"/>
  <c r="D30" i="4"/>
  <c r="E29" i="4"/>
  <c r="D29" i="4"/>
  <c r="E28" i="4"/>
  <c r="D28" i="4"/>
  <c r="E27" i="4"/>
  <c r="D27" i="4"/>
  <c r="E26" i="4"/>
  <c r="D26" i="4"/>
  <c r="E25" i="4"/>
  <c r="D25" i="4"/>
  <c r="E24" i="4"/>
  <c r="D24" i="4"/>
  <c r="E23" i="4"/>
  <c r="D23" i="4"/>
  <c r="E22" i="4"/>
  <c r="D22" i="4"/>
  <c r="E21" i="4"/>
  <c r="D21" i="4"/>
  <c r="E20" i="4"/>
  <c r="D20" i="4"/>
  <c r="E19" i="4"/>
  <c r="D19" i="4"/>
  <c r="E18" i="4"/>
  <c r="D18" i="4"/>
  <c r="E17" i="4"/>
  <c r="D17" i="4"/>
  <c r="E16" i="4"/>
  <c r="D16" i="4"/>
  <c r="E15" i="4"/>
  <c r="D15" i="4"/>
  <c r="E14" i="4"/>
  <c r="D14" i="4"/>
  <c r="E13" i="4"/>
  <c r="D13" i="4"/>
  <c r="E12" i="4"/>
  <c r="D12" i="4"/>
  <c r="E11" i="4"/>
  <c r="D11" i="4"/>
  <c r="E10" i="4"/>
  <c r="D10" i="4"/>
  <c r="E9" i="4"/>
  <c r="D9" i="4"/>
  <c r="E8" i="4"/>
  <c r="D8" i="4"/>
  <c r="B1812" i="4"/>
  <c r="B1811" i="4"/>
  <c r="B1810" i="4"/>
  <c r="B1809" i="4"/>
  <c r="B1808" i="4"/>
  <c r="B1807" i="4"/>
  <c r="B1806" i="4"/>
  <c r="B1805" i="4"/>
  <c r="B1804" i="4"/>
  <c r="B1803" i="4"/>
  <c r="B1802" i="4"/>
  <c r="B1801" i="4"/>
  <c r="B1800" i="4"/>
  <c r="B1799" i="4"/>
  <c r="B1798" i="4"/>
  <c r="B1797" i="4"/>
  <c r="B1796" i="4"/>
  <c r="B1795" i="4"/>
  <c r="B1794" i="4"/>
  <c r="B1793" i="4"/>
  <c r="B1792" i="4"/>
  <c r="B1791" i="4"/>
  <c r="B1790" i="4"/>
  <c r="B1789" i="4"/>
  <c r="B1788" i="4"/>
  <c r="B1787" i="4"/>
  <c r="B1786" i="4"/>
  <c r="B1785" i="4"/>
  <c r="B1784" i="4"/>
  <c r="B1783" i="4"/>
  <c r="B1782" i="4"/>
  <c r="B1781" i="4"/>
  <c r="B1780" i="4"/>
  <c r="B1779" i="4"/>
  <c r="B1778" i="4"/>
  <c r="B1777" i="4"/>
  <c r="B1776" i="4"/>
  <c r="B1775" i="4"/>
  <c r="B1774" i="4"/>
  <c r="B1773" i="4"/>
  <c r="B1772" i="4"/>
  <c r="B1771" i="4"/>
  <c r="B1770" i="4"/>
  <c r="B1769" i="4"/>
  <c r="B1768" i="4"/>
  <c r="B1767" i="4"/>
  <c r="B1766" i="4"/>
  <c r="B1765" i="4"/>
  <c r="B1764" i="4"/>
  <c r="B1763" i="4"/>
  <c r="B1762" i="4"/>
  <c r="B1761" i="4"/>
  <c r="B1760" i="4"/>
  <c r="B1759" i="4"/>
  <c r="B1758" i="4"/>
  <c r="B1757" i="4"/>
  <c r="B1756" i="4"/>
  <c r="B1755" i="4"/>
  <c r="B1754" i="4"/>
  <c r="B1753" i="4"/>
  <c r="B1752" i="4"/>
  <c r="B1751" i="4"/>
  <c r="B1750" i="4"/>
  <c r="B1749" i="4"/>
  <c r="B1748" i="4"/>
  <c r="B1747" i="4"/>
  <c r="B1746" i="4"/>
  <c r="B1745" i="4"/>
  <c r="B1744" i="4"/>
  <c r="B1743" i="4"/>
  <c r="B1742" i="4"/>
  <c r="B1741" i="4"/>
  <c r="B1740" i="4"/>
  <c r="B1739" i="4"/>
  <c r="B1738" i="4"/>
  <c r="B1737" i="4"/>
  <c r="B1736" i="4"/>
  <c r="B1735" i="4"/>
  <c r="B1734" i="4"/>
  <c r="B1733" i="4"/>
  <c r="B1732" i="4"/>
  <c r="B1731" i="4"/>
  <c r="B1730" i="4"/>
  <c r="B1729" i="4"/>
  <c r="B1728" i="4"/>
  <c r="B1727" i="4"/>
  <c r="B1726" i="4"/>
  <c r="B1725" i="4"/>
  <c r="B1724" i="4"/>
  <c r="B1723" i="4"/>
  <c r="B1722" i="4"/>
  <c r="B1721" i="4"/>
  <c r="B1720" i="4"/>
  <c r="B1719" i="4"/>
  <c r="B1718" i="4"/>
  <c r="B1717" i="4"/>
  <c r="B1716" i="4"/>
  <c r="B1715" i="4"/>
  <c r="B1714" i="4"/>
  <c r="B1713" i="4"/>
  <c r="B1712" i="4"/>
  <c r="B1711" i="4"/>
  <c r="B1710" i="4"/>
  <c r="B1709" i="4"/>
  <c r="B1708" i="4"/>
  <c r="B1707" i="4"/>
  <c r="B1706" i="4"/>
  <c r="B1705" i="4"/>
  <c r="B1704" i="4"/>
  <c r="B1703" i="4"/>
  <c r="B1702" i="4"/>
  <c r="B1701" i="4"/>
  <c r="B1700" i="4"/>
  <c r="B1699" i="4"/>
  <c r="B1698" i="4"/>
  <c r="B1697" i="4"/>
  <c r="B1696" i="4"/>
  <c r="B1695" i="4"/>
  <c r="B1694" i="4"/>
  <c r="B1693" i="4"/>
  <c r="B1692" i="4"/>
  <c r="B1691" i="4"/>
  <c r="B1690" i="4"/>
  <c r="B1689" i="4"/>
  <c r="B1688" i="4"/>
  <c r="B1687" i="4"/>
  <c r="B1686" i="4"/>
  <c r="B1685" i="4"/>
  <c r="B1684" i="4"/>
  <c r="B1683" i="4"/>
  <c r="B1682" i="4"/>
  <c r="B1681" i="4"/>
  <c r="B1680" i="4"/>
  <c r="B1679" i="4"/>
  <c r="B1678" i="4"/>
  <c r="B1677" i="4"/>
  <c r="B1676" i="4"/>
  <c r="B1675" i="4"/>
  <c r="B1674" i="4"/>
  <c r="B1673" i="4"/>
  <c r="B1672" i="4"/>
  <c r="B1671" i="4"/>
  <c r="B1670" i="4"/>
  <c r="B1669" i="4"/>
  <c r="B1668" i="4"/>
  <c r="B1667" i="4"/>
  <c r="B1666" i="4"/>
  <c r="B1665" i="4"/>
  <c r="B1664" i="4"/>
  <c r="B1663" i="4"/>
  <c r="B1662" i="4"/>
  <c r="B1661" i="4"/>
  <c r="B1660" i="4"/>
  <c r="B1659" i="4"/>
  <c r="B1658" i="4"/>
  <c r="B1657" i="4"/>
  <c r="B1656" i="4"/>
  <c r="B1655" i="4"/>
  <c r="B1654" i="4"/>
  <c r="B1653" i="4"/>
  <c r="B1652" i="4"/>
  <c r="B1651" i="4"/>
  <c r="B1650" i="4"/>
  <c r="B1649" i="4"/>
  <c r="B1648" i="4"/>
  <c r="B1647" i="4"/>
  <c r="B1646" i="4"/>
  <c r="B1645" i="4"/>
  <c r="B1644" i="4"/>
  <c r="B1643" i="4"/>
  <c r="B1642" i="4"/>
  <c r="B1641" i="4"/>
  <c r="B1640" i="4"/>
  <c r="B1639" i="4"/>
  <c r="B1638" i="4"/>
  <c r="B1637" i="4"/>
  <c r="B1636" i="4"/>
  <c r="B1635" i="4"/>
  <c r="B1634" i="4"/>
  <c r="B1633" i="4"/>
  <c r="B1632" i="4"/>
  <c r="B1631" i="4"/>
  <c r="B1630" i="4"/>
  <c r="B1629" i="4"/>
  <c r="B1628" i="4"/>
  <c r="B1627" i="4"/>
  <c r="B1626" i="4"/>
  <c r="B1625" i="4"/>
  <c r="B1624" i="4"/>
  <c r="B1623" i="4"/>
  <c r="B1622" i="4"/>
  <c r="B1621" i="4"/>
  <c r="B1620" i="4"/>
  <c r="B1619" i="4"/>
  <c r="B1618" i="4"/>
  <c r="B1617" i="4"/>
  <c r="B1616" i="4"/>
  <c r="B1615" i="4"/>
  <c r="B1614" i="4"/>
  <c r="B1613" i="4"/>
  <c r="B1612" i="4"/>
  <c r="B1611" i="4"/>
  <c r="B1610" i="4"/>
  <c r="B1609" i="4"/>
  <c r="B1608" i="4"/>
  <c r="B1607" i="4"/>
  <c r="B1606" i="4"/>
  <c r="B1605" i="4"/>
  <c r="B1604" i="4"/>
  <c r="B1603" i="4"/>
  <c r="B1602" i="4"/>
  <c r="B1601" i="4"/>
  <c r="B1600" i="4"/>
  <c r="B1599" i="4"/>
  <c r="B1598" i="4"/>
  <c r="B1597" i="4"/>
  <c r="B1596" i="4"/>
  <c r="B1595" i="4"/>
  <c r="B1594" i="4"/>
  <c r="B1593" i="4"/>
  <c r="B1592" i="4"/>
  <c r="B1591" i="4"/>
  <c r="B1590" i="4"/>
  <c r="B1589" i="4"/>
  <c r="B1588" i="4"/>
  <c r="B1587" i="4"/>
  <c r="B1586" i="4"/>
  <c r="B1585" i="4"/>
  <c r="B1584" i="4"/>
  <c r="B1583" i="4"/>
  <c r="B1582" i="4"/>
  <c r="B1581" i="4"/>
  <c r="B1580" i="4"/>
  <c r="B1579" i="4"/>
  <c r="B1578" i="4"/>
  <c r="B1577" i="4"/>
  <c r="B1576" i="4"/>
  <c r="B1575" i="4"/>
  <c r="B1574" i="4"/>
  <c r="B1573" i="4"/>
  <c r="B1572" i="4"/>
  <c r="B1571" i="4"/>
  <c r="B1570" i="4"/>
  <c r="B1569" i="4"/>
  <c r="B1568" i="4"/>
  <c r="B1567" i="4"/>
  <c r="B1566" i="4"/>
  <c r="B1565" i="4"/>
  <c r="B1564" i="4"/>
  <c r="B1563" i="4"/>
  <c r="B1562" i="4"/>
  <c r="B1561" i="4"/>
  <c r="B1560" i="4"/>
  <c r="B1559" i="4"/>
  <c r="B1558" i="4"/>
  <c r="B1557" i="4"/>
  <c r="B1556" i="4"/>
  <c r="B1555" i="4"/>
  <c r="B1554" i="4"/>
  <c r="B1553" i="4"/>
  <c r="B1552" i="4"/>
  <c r="B1551" i="4"/>
  <c r="B1550" i="4"/>
  <c r="B1549" i="4"/>
  <c r="B1548" i="4"/>
  <c r="B1547" i="4"/>
  <c r="B1546" i="4"/>
  <c r="B1545" i="4"/>
  <c r="B1544" i="4"/>
  <c r="B1543" i="4"/>
  <c r="B1542" i="4"/>
  <c r="B1541" i="4"/>
  <c r="B1540" i="4"/>
  <c r="B1539" i="4"/>
  <c r="B1538" i="4"/>
  <c r="B1537" i="4"/>
  <c r="B1536" i="4"/>
  <c r="B1535" i="4"/>
  <c r="B1534" i="4"/>
  <c r="B1533" i="4"/>
  <c r="B1532" i="4"/>
  <c r="B1531" i="4"/>
  <c r="B1530" i="4"/>
  <c r="B1529" i="4"/>
  <c r="B1528" i="4"/>
  <c r="B1527" i="4"/>
  <c r="B1526" i="4"/>
  <c r="B1525" i="4"/>
  <c r="B1524" i="4"/>
  <c r="B1523" i="4"/>
  <c r="B1522" i="4"/>
  <c r="B1521" i="4"/>
  <c r="B1520" i="4"/>
  <c r="B1519" i="4"/>
  <c r="B1518" i="4"/>
  <c r="B1517" i="4"/>
  <c r="B1516" i="4"/>
  <c r="B1515" i="4"/>
  <c r="B1514" i="4"/>
  <c r="B1513" i="4"/>
  <c r="B1512" i="4"/>
  <c r="B1511" i="4"/>
  <c r="B1510" i="4"/>
  <c r="B1509" i="4"/>
  <c r="B1508" i="4"/>
  <c r="B1507" i="4"/>
  <c r="B1506" i="4"/>
  <c r="B1505" i="4"/>
  <c r="B1504" i="4"/>
  <c r="B1503" i="4"/>
  <c r="B1502" i="4"/>
  <c r="B1501" i="4"/>
  <c r="B1500" i="4"/>
  <c r="B1499" i="4"/>
  <c r="B1498" i="4"/>
  <c r="B1497" i="4"/>
  <c r="B1496" i="4"/>
  <c r="B1495" i="4"/>
  <c r="B1494" i="4"/>
  <c r="B1493" i="4"/>
  <c r="B1492" i="4"/>
  <c r="B1491" i="4"/>
  <c r="B1490" i="4"/>
  <c r="B1489" i="4"/>
  <c r="B1488" i="4"/>
  <c r="B1487" i="4"/>
  <c r="B1486" i="4"/>
  <c r="B1485" i="4"/>
  <c r="B1484" i="4"/>
  <c r="B1483" i="4"/>
  <c r="B1482" i="4"/>
  <c r="B1481" i="4"/>
  <c r="B1480" i="4"/>
  <c r="B1479" i="4"/>
  <c r="B1478" i="4"/>
  <c r="B1477" i="4"/>
  <c r="B1476" i="4"/>
  <c r="B1475" i="4"/>
  <c r="B1474" i="4"/>
  <c r="B1473" i="4"/>
  <c r="B1472" i="4"/>
  <c r="B1471" i="4"/>
  <c r="B1470" i="4"/>
  <c r="B1469" i="4"/>
  <c r="B1468" i="4"/>
  <c r="B1467" i="4"/>
  <c r="B1466" i="4"/>
  <c r="B1465" i="4"/>
  <c r="B1464" i="4"/>
  <c r="B1463" i="4"/>
  <c r="B1462" i="4"/>
  <c r="B1461" i="4"/>
  <c r="B1460" i="4"/>
  <c r="B1459" i="4"/>
  <c r="B1458" i="4"/>
  <c r="B1457" i="4"/>
  <c r="B1456" i="4"/>
  <c r="B1455" i="4"/>
  <c r="B1454" i="4"/>
  <c r="B1453" i="4"/>
  <c r="B1452" i="4"/>
  <c r="B1451" i="4"/>
  <c r="B1450" i="4"/>
  <c r="B1449" i="4"/>
  <c r="B1448" i="4"/>
  <c r="B1447" i="4"/>
  <c r="B1446" i="4"/>
  <c r="B1445" i="4"/>
  <c r="B1444" i="4"/>
  <c r="B1443" i="4"/>
  <c r="B1442" i="4"/>
  <c r="B1441" i="4"/>
  <c r="B1440" i="4"/>
  <c r="B1439" i="4"/>
  <c r="B1438" i="4"/>
  <c r="B1437" i="4"/>
  <c r="B1436" i="4"/>
  <c r="B1435" i="4"/>
  <c r="B1434" i="4"/>
  <c r="B1433" i="4"/>
  <c r="B1432" i="4"/>
  <c r="B1431" i="4"/>
  <c r="B1430" i="4"/>
  <c r="B1429" i="4"/>
  <c r="B1428" i="4"/>
  <c r="B1427" i="4"/>
  <c r="B1426" i="4"/>
  <c r="B1425" i="4"/>
  <c r="B1424" i="4"/>
  <c r="B1423" i="4"/>
  <c r="B1422" i="4"/>
  <c r="B1421" i="4"/>
  <c r="B1420" i="4"/>
  <c r="B1419" i="4"/>
  <c r="B1418" i="4"/>
  <c r="B1417" i="4"/>
  <c r="B1416" i="4"/>
  <c r="B1415" i="4"/>
  <c r="B1414" i="4"/>
  <c r="B1413" i="4"/>
  <c r="B1412" i="4"/>
  <c r="B1411" i="4"/>
  <c r="B1410" i="4"/>
  <c r="B1409" i="4"/>
  <c r="B1408" i="4"/>
  <c r="B1407" i="4"/>
  <c r="B1406" i="4"/>
  <c r="B1405" i="4"/>
  <c r="B1404" i="4"/>
  <c r="B1403" i="4"/>
  <c r="B1402" i="4"/>
  <c r="B1401" i="4"/>
  <c r="B1400" i="4"/>
  <c r="B1399" i="4"/>
  <c r="B1398" i="4"/>
  <c r="B1397" i="4"/>
  <c r="B1396" i="4"/>
  <c r="B1395" i="4"/>
  <c r="B1394" i="4"/>
  <c r="B1393" i="4"/>
  <c r="B1392" i="4"/>
  <c r="B1391" i="4"/>
  <c r="B1390" i="4"/>
  <c r="B1389" i="4"/>
  <c r="B1388" i="4"/>
  <c r="B1387" i="4"/>
  <c r="B1386" i="4"/>
  <c r="B1385" i="4"/>
  <c r="B1384" i="4"/>
  <c r="B1383" i="4"/>
  <c r="B1382" i="4"/>
  <c r="B1381" i="4"/>
  <c r="B1380" i="4"/>
  <c r="B1379" i="4"/>
  <c r="B1378" i="4"/>
  <c r="B1377" i="4"/>
  <c r="B1376" i="4"/>
  <c r="B1375" i="4"/>
  <c r="B1374" i="4"/>
  <c r="B1373" i="4"/>
  <c r="B1372" i="4"/>
  <c r="B1371" i="4"/>
  <c r="B1370" i="4"/>
  <c r="B1369" i="4"/>
  <c r="B1368" i="4"/>
  <c r="B1367" i="4"/>
  <c r="B1366" i="4"/>
  <c r="B1365" i="4"/>
  <c r="B1364" i="4"/>
  <c r="B1363" i="4"/>
  <c r="B1362" i="4"/>
  <c r="B1361" i="4"/>
  <c r="B1360" i="4"/>
  <c r="B1359" i="4"/>
  <c r="B1358" i="4"/>
  <c r="B1357" i="4"/>
  <c r="B1356" i="4"/>
  <c r="B1355" i="4"/>
  <c r="B1354" i="4"/>
  <c r="B1353" i="4"/>
  <c r="B1352" i="4"/>
  <c r="B1351" i="4"/>
  <c r="B1350" i="4"/>
  <c r="B1349" i="4"/>
  <c r="B1348" i="4"/>
  <c r="B1347" i="4"/>
  <c r="B1346" i="4"/>
  <c r="B1345" i="4"/>
  <c r="B1344" i="4"/>
  <c r="B1343" i="4"/>
  <c r="B1342" i="4"/>
  <c r="B1341" i="4"/>
  <c r="B1340" i="4"/>
  <c r="B1339" i="4"/>
  <c r="B1338" i="4"/>
  <c r="B1337" i="4"/>
  <c r="B1336" i="4"/>
  <c r="B1335" i="4"/>
  <c r="B1334" i="4"/>
  <c r="B1333" i="4"/>
  <c r="B1332" i="4"/>
  <c r="B1331" i="4"/>
  <c r="B1330" i="4"/>
  <c r="B1329" i="4"/>
  <c r="B1328" i="4"/>
  <c r="B1327" i="4"/>
  <c r="B1326" i="4"/>
  <c r="B1325" i="4"/>
  <c r="B1324" i="4"/>
  <c r="B1323" i="4"/>
  <c r="B1322" i="4"/>
  <c r="B1321" i="4"/>
  <c r="B1320" i="4"/>
  <c r="B1319" i="4"/>
  <c r="B1318" i="4"/>
  <c r="B1317" i="4"/>
  <c r="B1316" i="4"/>
  <c r="B1315" i="4"/>
  <c r="B1314" i="4"/>
  <c r="B1313" i="4"/>
  <c r="B1312" i="4"/>
  <c r="B1311" i="4"/>
  <c r="B1310" i="4"/>
  <c r="B1309" i="4"/>
  <c r="B1308" i="4"/>
  <c r="B1307" i="4"/>
  <c r="B1306" i="4"/>
  <c r="B1305" i="4"/>
  <c r="B1304" i="4"/>
  <c r="B1303" i="4"/>
  <c r="B1302" i="4"/>
  <c r="B1301" i="4"/>
  <c r="B1300" i="4"/>
  <c r="B1299" i="4"/>
  <c r="B1298" i="4"/>
  <c r="B1297" i="4"/>
  <c r="B1296" i="4"/>
  <c r="B1295" i="4"/>
  <c r="B1294" i="4"/>
  <c r="B1293" i="4"/>
  <c r="B1292" i="4"/>
  <c r="B1291" i="4"/>
  <c r="B1290" i="4"/>
  <c r="B1289" i="4"/>
  <c r="B1288" i="4"/>
  <c r="B1287" i="4"/>
  <c r="B1286" i="4"/>
  <c r="B1285" i="4"/>
  <c r="B1284" i="4"/>
  <c r="B1283" i="4"/>
  <c r="B1282" i="4"/>
  <c r="B1281" i="4"/>
  <c r="B1280" i="4"/>
  <c r="B1279" i="4"/>
  <c r="B1278" i="4"/>
  <c r="B1277" i="4"/>
  <c r="B1276" i="4"/>
  <c r="B1275" i="4"/>
  <c r="B1274" i="4"/>
  <c r="B1273" i="4"/>
  <c r="B1272" i="4"/>
  <c r="B1271" i="4"/>
  <c r="B1270" i="4"/>
  <c r="B1269" i="4"/>
  <c r="B1268" i="4"/>
  <c r="B1267" i="4"/>
  <c r="B1266" i="4"/>
  <c r="B1265" i="4"/>
  <c r="B1264" i="4"/>
  <c r="B1263" i="4"/>
  <c r="B1262" i="4"/>
  <c r="B1261" i="4"/>
  <c r="B1260" i="4"/>
  <c r="B1259" i="4"/>
  <c r="B1258" i="4"/>
  <c r="B1257" i="4"/>
  <c r="B1256" i="4"/>
  <c r="B1255" i="4"/>
  <c r="B1254" i="4"/>
  <c r="B1253" i="4"/>
  <c r="B1252" i="4"/>
  <c r="B1251" i="4"/>
  <c r="B1250" i="4"/>
  <c r="B1249" i="4"/>
  <c r="B1248" i="4"/>
  <c r="B1247" i="4"/>
  <c r="B1246" i="4"/>
  <c r="B1245" i="4"/>
  <c r="B1244" i="4"/>
  <c r="B1243" i="4"/>
  <c r="B1242" i="4"/>
  <c r="B1241" i="4"/>
  <c r="B1240" i="4"/>
  <c r="B1239" i="4"/>
  <c r="B1238" i="4"/>
  <c r="B1237" i="4"/>
  <c r="B1236" i="4"/>
  <c r="B1235" i="4"/>
  <c r="B1234" i="4"/>
  <c r="B1233" i="4"/>
  <c r="B1232" i="4"/>
  <c r="B1231" i="4"/>
  <c r="B1230" i="4"/>
  <c r="B1229" i="4"/>
  <c r="B1228" i="4"/>
  <c r="B1227" i="4"/>
  <c r="B1226" i="4"/>
  <c r="B1225" i="4"/>
  <c r="B1224" i="4"/>
  <c r="B1223" i="4"/>
  <c r="B1222" i="4"/>
  <c r="B1221" i="4"/>
  <c r="B1220" i="4"/>
  <c r="B1219" i="4"/>
  <c r="B1218" i="4"/>
  <c r="B1217" i="4"/>
  <c r="B1216" i="4"/>
  <c r="B1215" i="4"/>
  <c r="B1214" i="4"/>
  <c r="B1213" i="4"/>
  <c r="B1212" i="4"/>
  <c r="B1211" i="4"/>
  <c r="B1210" i="4"/>
  <c r="B1209" i="4"/>
  <c r="B1208" i="4"/>
  <c r="B1207" i="4"/>
  <c r="B1206" i="4"/>
  <c r="B1205" i="4"/>
  <c r="B1204" i="4"/>
  <c r="B1203" i="4"/>
  <c r="B1202" i="4"/>
  <c r="B1201" i="4"/>
  <c r="B1200" i="4"/>
  <c r="B1199" i="4"/>
  <c r="B1198" i="4"/>
  <c r="B1197" i="4"/>
  <c r="B1196" i="4"/>
  <c r="B1195" i="4"/>
  <c r="B1194" i="4"/>
  <c r="B1193" i="4"/>
  <c r="B1192" i="4"/>
  <c r="B1191" i="4"/>
  <c r="B1190" i="4"/>
  <c r="B1189" i="4"/>
  <c r="B1188" i="4"/>
  <c r="B1187" i="4"/>
  <c r="B1186" i="4"/>
  <c r="B1185" i="4"/>
  <c r="B1184" i="4"/>
  <c r="B1183" i="4"/>
  <c r="B1182" i="4"/>
  <c r="B1181" i="4"/>
  <c r="B1180" i="4"/>
  <c r="B1179" i="4"/>
  <c r="B1178" i="4"/>
  <c r="B1177" i="4"/>
  <c r="B1176" i="4"/>
  <c r="B1175" i="4"/>
  <c r="B1174" i="4"/>
  <c r="B1173" i="4"/>
  <c r="B1172" i="4"/>
  <c r="B1171" i="4"/>
  <c r="B1170" i="4"/>
  <c r="B1169" i="4"/>
  <c r="B1168" i="4"/>
  <c r="B1167" i="4"/>
  <c r="B1166" i="4"/>
  <c r="B1165" i="4"/>
  <c r="B1164" i="4"/>
  <c r="B1163" i="4"/>
  <c r="B1162" i="4"/>
  <c r="B1161" i="4"/>
  <c r="B1160" i="4"/>
  <c r="B1159" i="4"/>
  <c r="B1158" i="4"/>
  <c r="B1157" i="4"/>
  <c r="B1156" i="4"/>
  <c r="B1155" i="4"/>
  <c r="B1154" i="4"/>
  <c r="B1153" i="4"/>
  <c r="B1152" i="4"/>
  <c r="B1151" i="4"/>
  <c r="B1150" i="4"/>
  <c r="B1149" i="4"/>
  <c r="B1148" i="4"/>
  <c r="B1147" i="4"/>
  <c r="B1146" i="4"/>
  <c r="B1145" i="4"/>
  <c r="B1144" i="4"/>
  <c r="B1143" i="4"/>
  <c r="B1142" i="4"/>
  <c r="B1141" i="4"/>
  <c r="B1140" i="4"/>
  <c r="B1139" i="4"/>
  <c r="B1138" i="4"/>
  <c r="B1137" i="4"/>
  <c r="B1136" i="4"/>
  <c r="B1135" i="4"/>
  <c r="B1134" i="4"/>
  <c r="B1133" i="4"/>
  <c r="B1132" i="4"/>
  <c r="B1131" i="4"/>
  <c r="B1130" i="4"/>
  <c r="B1129" i="4"/>
  <c r="B1128" i="4"/>
  <c r="B1127" i="4"/>
  <c r="B1126" i="4"/>
  <c r="B1125" i="4"/>
  <c r="B1124" i="4"/>
  <c r="B1123" i="4"/>
  <c r="B1122" i="4"/>
  <c r="B1121" i="4"/>
  <c r="B1120" i="4"/>
  <c r="B1119" i="4"/>
  <c r="B1118" i="4"/>
  <c r="B1117" i="4"/>
  <c r="B1116" i="4"/>
  <c r="B1115" i="4"/>
  <c r="B1114" i="4"/>
  <c r="B1113" i="4"/>
  <c r="B1112" i="4"/>
  <c r="B1111" i="4"/>
  <c r="B1110" i="4"/>
  <c r="B1109" i="4"/>
  <c r="B1108" i="4"/>
  <c r="B1107" i="4"/>
  <c r="B1106" i="4"/>
  <c r="B1105" i="4"/>
  <c r="B1104" i="4"/>
  <c r="B1103" i="4"/>
  <c r="B1102" i="4"/>
  <c r="B1101" i="4"/>
  <c r="B1100" i="4"/>
  <c r="B1099" i="4"/>
  <c r="B1098" i="4"/>
  <c r="B1097" i="4"/>
  <c r="B1096" i="4"/>
  <c r="B1095" i="4"/>
  <c r="B1094" i="4"/>
  <c r="B1093" i="4"/>
  <c r="B1092" i="4"/>
  <c r="B1091" i="4"/>
  <c r="B1090" i="4"/>
  <c r="B1089" i="4"/>
  <c r="B1088" i="4"/>
  <c r="B1087" i="4"/>
  <c r="B1086" i="4"/>
  <c r="B1085" i="4"/>
  <c r="B1084" i="4"/>
  <c r="B1083" i="4"/>
  <c r="B1082" i="4"/>
  <c r="B1081" i="4"/>
  <c r="B1080" i="4"/>
  <c r="B1079" i="4"/>
  <c r="B1078" i="4"/>
  <c r="B1077" i="4"/>
  <c r="B1076" i="4"/>
  <c r="B1075" i="4"/>
  <c r="B1074" i="4"/>
  <c r="B1073" i="4"/>
  <c r="B1072" i="4"/>
  <c r="B1071" i="4"/>
  <c r="B1070" i="4"/>
  <c r="B1069" i="4"/>
  <c r="B1068" i="4"/>
  <c r="B1067" i="4"/>
  <c r="B1066" i="4"/>
  <c r="B1065" i="4"/>
  <c r="B1064" i="4"/>
  <c r="B1063" i="4"/>
  <c r="B1062" i="4"/>
  <c r="B1061" i="4"/>
  <c r="B1060" i="4"/>
  <c r="B1059" i="4"/>
  <c r="B1058" i="4"/>
  <c r="B1057" i="4"/>
  <c r="B1056" i="4"/>
  <c r="B1055" i="4"/>
  <c r="B1054" i="4"/>
  <c r="B1053" i="4"/>
  <c r="B1052" i="4"/>
  <c r="B1051" i="4"/>
  <c r="B1050" i="4"/>
  <c r="B1049" i="4"/>
  <c r="B1048" i="4"/>
  <c r="B1047" i="4"/>
  <c r="B1046" i="4"/>
  <c r="B1045" i="4"/>
  <c r="B1044" i="4"/>
  <c r="B1043" i="4"/>
  <c r="B1042" i="4"/>
  <c r="B1041" i="4"/>
  <c r="B1040" i="4"/>
  <c r="B1039" i="4"/>
  <c r="B1038" i="4"/>
  <c r="B1037" i="4"/>
  <c r="B1036" i="4"/>
  <c r="B1035" i="4"/>
  <c r="B1034" i="4"/>
  <c r="B1033" i="4"/>
  <c r="B1032" i="4"/>
  <c r="B1031" i="4"/>
  <c r="B1030" i="4"/>
  <c r="B1029" i="4"/>
  <c r="B1028" i="4"/>
  <c r="B1027" i="4"/>
  <c r="B1026" i="4"/>
  <c r="B1025" i="4"/>
  <c r="B1024" i="4"/>
  <c r="B1023" i="4"/>
  <c r="B1022" i="4"/>
  <c r="B1021" i="4"/>
  <c r="B1020" i="4"/>
  <c r="B1019" i="4"/>
  <c r="B1018" i="4"/>
  <c r="B1017" i="4"/>
  <c r="B1016" i="4"/>
  <c r="B1015" i="4"/>
  <c r="B1014" i="4"/>
  <c r="B1013" i="4"/>
  <c r="B1012" i="4"/>
  <c r="B1011" i="4"/>
  <c r="B1010" i="4"/>
  <c r="B1009" i="4"/>
  <c r="B1008" i="4"/>
  <c r="B1007" i="4"/>
  <c r="B1006" i="4"/>
  <c r="B1005" i="4"/>
  <c r="B1004" i="4"/>
  <c r="B1003" i="4"/>
  <c r="B1002" i="4"/>
  <c r="B1001" i="4"/>
  <c r="B1000" i="4"/>
  <c r="B999" i="4"/>
  <c r="B998" i="4"/>
  <c r="B997" i="4"/>
  <c r="B996" i="4"/>
  <c r="B995" i="4"/>
  <c r="B994" i="4"/>
  <c r="B993" i="4"/>
  <c r="B992" i="4"/>
  <c r="B991" i="4"/>
  <c r="B990" i="4"/>
  <c r="B989" i="4"/>
  <c r="B988" i="4"/>
  <c r="B987" i="4"/>
  <c r="B986" i="4"/>
  <c r="B985" i="4"/>
  <c r="B984" i="4"/>
  <c r="B983" i="4"/>
  <c r="B982" i="4"/>
  <c r="B981" i="4"/>
  <c r="B980" i="4"/>
  <c r="B979" i="4"/>
  <c r="B978" i="4"/>
  <c r="B977" i="4"/>
  <c r="B976" i="4"/>
  <c r="B975" i="4"/>
  <c r="B974" i="4"/>
  <c r="B973" i="4"/>
  <c r="B972" i="4"/>
  <c r="B971" i="4"/>
  <c r="B970" i="4"/>
  <c r="B969" i="4"/>
  <c r="B968" i="4"/>
  <c r="B967" i="4"/>
  <c r="B966" i="4"/>
  <c r="B965" i="4"/>
  <c r="B964" i="4"/>
  <c r="B963" i="4"/>
  <c r="B962" i="4"/>
  <c r="B961" i="4"/>
  <c r="B960" i="4"/>
  <c r="B959" i="4"/>
  <c r="B958" i="4"/>
  <c r="B957" i="4"/>
  <c r="B956" i="4"/>
  <c r="B955" i="4"/>
  <c r="B954" i="4"/>
  <c r="B953" i="4"/>
  <c r="B952" i="4"/>
  <c r="B951" i="4"/>
  <c r="B950" i="4"/>
  <c r="B949" i="4"/>
  <c r="B948" i="4"/>
  <c r="B947" i="4"/>
  <c r="B946" i="4"/>
  <c r="B945" i="4"/>
  <c r="B944" i="4"/>
  <c r="B943" i="4"/>
  <c r="B942" i="4"/>
  <c r="B941" i="4"/>
  <c r="B940" i="4"/>
  <c r="B939" i="4"/>
  <c r="B938" i="4"/>
  <c r="B937" i="4"/>
  <c r="B936" i="4"/>
  <c r="B935" i="4"/>
  <c r="B934" i="4"/>
  <c r="B933" i="4"/>
  <c r="B932" i="4"/>
  <c r="B931" i="4"/>
  <c r="B930" i="4"/>
  <c r="B929" i="4"/>
  <c r="B928" i="4"/>
  <c r="B927" i="4"/>
  <c r="B926" i="4"/>
  <c r="B925" i="4"/>
  <c r="B924" i="4"/>
  <c r="B923" i="4"/>
  <c r="B922" i="4"/>
  <c r="B921" i="4"/>
  <c r="B920" i="4"/>
  <c r="B919" i="4"/>
  <c r="B918" i="4"/>
  <c r="B917" i="4"/>
  <c r="B916" i="4"/>
  <c r="B915" i="4"/>
  <c r="B914" i="4"/>
  <c r="B913" i="4"/>
  <c r="B912" i="4"/>
  <c r="B911" i="4"/>
  <c r="B910" i="4"/>
  <c r="B909" i="4"/>
  <c r="B908" i="4"/>
  <c r="B907" i="4"/>
  <c r="B906" i="4"/>
  <c r="B905" i="4"/>
  <c r="B904" i="4"/>
  <c r="B903" i="4"/>
  <c r="B902" i="4"/>
  <c r="B901" i="4"/>
  <c r="B900" i="4"/>
  <c r="B899" i="4"/>
  <c r="B898" i="4"/>
  <c r="B897" i="4"/>
  <c r="B896" i="4"/>
  <c r="B895" i="4"/>
  <c r="B894" i="4"/>
  <c r="B893" i="4"/>
  <c r="B892" i="4"/>
  <c r="B891" i="4"/>
  <c r="B890" i="4"/>
  <c r="B889" i="4"/>
  <c r="B888" i="4"/>
  <c r="B887" i="4"/>
  <c r="B886" i="4"/>
  <c r="B885" i="4"/>
  <c r="B884" i="4"/>
  <c r="B883" i="4"/>
  <c r="B882" i="4"/>
  <c r="B881" i="4"/>
  <c r="B880" i="4"/>
  <c r="B879" i="4"/>
  <c r="B878" i="4"/>
  <c r="B877" i="4"/>
  <c r="B876" i="4"/>
  <c r="B875" i="4"/>
  <c r="B874" i="4"/>
  <c r="B873" i="4"/>
  <c r="B872" i="4"/>
  <c r="B871" i="4"/>
  <c r="B870" i="4"/>
  <c r="B869" i="4"/>
  <c r="B868" i="4"/>
  <c r="B867" i="4"/>
  <c r="B866" i="4"/>
  <c r="B865" i="4"/>
  <c r="B864" i="4"/>
  <c r="B863" i="4"/>
  <c r="B862" i="4"/>
  <c r="B861" i="4"/>
  <c r="B860" i="4"/>
  <c r="B859" i="4"/>
  <c r="B858" i="4"/>
  <c r="B857" i="4"/>
  <c r="B856" i="4"/>
  <c r="B855" i="4"/>
  <c r="B854" i="4"/>
  <c r="B853" i="4"/>
  <c r="B852" i="4"/>
  <c r="B851" i="4"/>
  <c r="B850" i="4"/>
  <c r="B849" i="4"/>
  <c r="B848" i="4"/>
  <c r="B847" i="4"/>
  <c r="B846" i="4"/>
  <c r="B845" i="4"/>
  <c r="B844" i="4"/>
  <c r="B843" i="4"/>
  <c r="B842" i="4"/>
  <c r="B841" i="4"/>
  <c r="B840" i="4"/>
  <c r="B839" i="4"/>
  <c r="B838" i="4"/>
  <c r="B837" i="4"/>
  <c r="B836" i="4"/>
  <c r="B835" i="4"/>
  <c r="B834" i="4"/>
  <c r="B833" i="4"/>
  <c r="B832" i="4"/>
  <c r="B831" i="4"/>
  <c r="B830" i="4"/>
  <c r="B829" i="4"/>
  <c r="B828" i="4"/>
  <c r="B827" i="4"/>
  <c r="B826" i="4"/>
  <c r="B825" i="4"/>
  <c r="B824" i="4"/>
  <c r="B823" i="4"/>
  <c r="B822" i="4"/>
  <c r="B821" i="4"/>
  <c r="B820" i="4"/>
  <c r="B819" i="4"/>
  <c r="B818" i="4"/>
  <c r="B817" i="4"/>
  <c r="B816" i="4"/>
  <c r="B815" i="4"/>
  <c r="B814" i="4"/>
  <c r="B813" i="4"/>
  <c r="B812" i="4"/>
  <c r="B811" i="4"/>
  <c r="B810" i="4"/>
  <c r="B809" i="4"/>
  <c r="B808" i="4"/>
  <c r="B807" i="4"/>
  <c r="B806" i="4"/>
  <c r="B805" i="4"/>
  <c r="B804" i="4"/>
  <c r="B803" i="4"/>
  <c r="B802" i="4"/>
  <c r="B801" i="4"/>
  <c r="B800" i="4"/>
  <c r="B799" i="4"/>
  <c r="B798" i="4"/>
  <c r="B797" i="4"/>
  <c r="B796" i="4"/>
  <c r="B795" i="4"/>
  <c r="B794" i="4"/>
  <c r="B793" i="4"/>
  <c r="B792" i="4"/>
  <c r="B791" i="4"/>
  <c r="B790" i="4"/>
  <c r="B789" i="4"/>
  <c r="B788" i="4"/>
  <c r="B787" i="4"/>
  <c r="B786" i="4"/>
  <c r="B785" i="4"/>
  <c r="B784" i="4"/>
  <c r="B783" i="4"/>
  <c r="B782" i="4"/>
  <c r="B781" i="4"/>
  <c r="B780" i="4"/>
  <c r="B779" i="4"/>
  <c r="B778" i="4"/>
  <c r="B777" i="4"/>
  <c r="B776" i="4"/>
  <c r="B775" i="4"/>
  <c r="B774" i="4"/>
  <c r="B773" i="4"/>
  <c r="B772" i="4"/>
  <c r="B771" i="4"/>
  <c r="B770" i="4"/>
  <c r="B769" i="4"/>
  <c r="B768" i="4"/>
  <c r="B767" i="4"/>
  <c r="B766" i="4"/>
  <c r="B765" i="4"/>
  <c r="B764" i="4"/>
  <c r="B763" i="4"/>
  <c r="B762" i="4"/>
  <c r="B761" i="4"/>
  <c r="B760" i="4"/>
  <c r="B759" i="4"/>
  <c r="B758" i="4"/>
  <c r="B757" i="4"/>
  <c r="B756" i="4"/>
  <c r="B755" i="4"/>
  <c r="B754" i="4"/>
  <c r="B753" i="4"/>
  <c r="B752" i="4"/>
  <c r="B751" i="4"/>
  <c r="B750" i="4"/>
  <c r="B749" i="4"/>
  <c r="B748" i="4"/>
  <c r="B747" i="4"/>
  <c r="B746" i="4"/>
  <c r="B745" i="4"/>
  <c r="B744" i="4"/>
  <c r="B743" i="4"/>
  <c r="B742" i="4"/>
  <c r="B741" i="4"/>
  <c r="B740" i="4"/>
  <c r="B739" i="4"/>
  <c r="B738" i="4"/>
  <c r="B737" i="4"/>
  <c r="B736" i="4"/>
  <c r="B735" i="4"/>
  <c r="B734" i="4"/>
  <c r="B733" i="4"/>
  <c r="B732" i="4"/>
  <c r="B731" i="4"/>
  <c r="B730" i="4"/>
  <c r="B729" i="4"/>
  <c r="B728" i="4"/>
  <c r="B727" i="4"/>
  <c r="B726" i="4"/>
  <c r="B725" i="4"/>
  <c r="B724" i="4"/>
  <c r="B723" i="4"/>
  <c r="B722" i="4"/>
  <c r="B721" i="4"/>
  <c r="B720" i="4"/>
  <c r="B719" i="4"/>
  <c r="B718" i="4"/>
  <c r="B717" i="4"/>
  <c r="B716" i="4"/>
  <c r="B715" i="4"/>
  <c r="B714" i="4"/>
  <c r="B713" i="4"/>
  <c r="B712" i="4"/>
  <c r="B711" i="4"/>
  <c r="B710" i="4"/>
  <c r="B709" i="4"/>
  <c r="B708" i="4"/>
  <c r="B707" i="4"/>
  <c r="B706" i="4"/>
  <c r="B705" i="4"/>
  <c r="B704" i="4"/>
  <c r="B703" i="4"/>
  <c r="B702" i="4"/>
  <c r="B701" i="4"/>
  <c r="B700" i="4"/>
  <c r="B699" i="4"/>
  <c r="B698" i="4"/>
  <c r="B697" i="4"/>
  <c r="B696" i="4"/>
  <c r="B695" i="4"/>
  <c r="B694" i="4"/>
  <c r="B693" i="4"/>
  <c r="B692" i="4"/>
  <c r="B691" i="4"/>
  <c r="B690" i="4"/>
  <c r="B689" i="4"/>
  <c r="B688" i="4"/>
  <c r="B687" i="4"/>
  <c r="B686" i="4"/>
  <c r="B685" i="4"/>
  <c r="B684" i="4"/>
  <c r="B683" i="4"/>
  <c r="B682" i="4"/>
  <c r="B681" i="4"/>
  <c r="B680" i="4"/>
  <c r="B679" i="4"/>
  <c r="B678" i="4"/>
  <c r="B677" i="4"/>
  <c r="B676" i="4"/>
  <c r="B675" i="4"/>
  <c r="B674" i="4"/>
  <c r="B673" i="4"/>
  <c r="B672" i="4"/>
  <c r="B671" i="4"/>
  <c r="B670" i="4"/>
  <c r="B669" i="4"/>
  <c r="B668" i="4"/>
  <c r="B667" i="4"/>
  <c r="B666" i="4"/>
  <c r="B665" i="4"/>
  <c r="B664" i="4"/>
  <c r="B663" i="4"/>
  <c r="B662" i="4"/>
  <c r="B661" i="4"/>
  <c r="B660" i="4"/>
  <c r="B659" i="4"/>
  <c r="B658" i="4"/>
  <c r="B657" i="4"/>
  <c r="B656" i="4"/>
  <c r="B655" i="4"/>
  <c r="B654" i="4"/>
  <c r="B653" i="4"/>
  <c r="B652" i="4"/>
  <c r="B651" i="4"/>
  <c r="B650" i="4"/>
  <c r="B649" i="4"/>
  <c r="B648" i="4"/>
  <c r="B647" i="4"/>
  <c r="B646" i="4"/>
  <c r="B645" i="4"/>
  <c r="B644" i="4"/>
  <c r="B643" i="4"/>
  <c r="B642" i="4"/>
  <c r="B641" i="4"/>
  <c r="B640" i="4"/>
  <c r="B639" i="4"/>
  <c r="B638" i="4"/>
  <c r="B637" i="4"/>
  <c r="B636" i="4"/>
  <c r="B635" i="4"/>
  <c r="B634" i="4"/>
  <c r="B633" i="4"/>
  <c r="B632" i="4"/>
  <c r="B631" i="4"/>
  <c r="B630" i="4"/>
  <c r="B629" i="4"/>
  <c r="B628" i="4"/>
  <c r="B627" i="4"/>
  <c r="B626" i="4"/>
  <c r="B625" i="4"/>
  <c r="B624" i="4"/>
  <c r="B623" i="4"/>
  <c r="B622" i="4"/>
  <c r="B621" i="4"/>
  <c r="B620" i="4"/>
  <c r="B619" i="4"/>
  <c r="B618" i="4"/>
  <c r="B617" i="4"/>
  <c r="B616" i="4"/>
  <c r="B615" i="4"/>
  <c r="B614" i="4"/>
  <c r="B613" i="4"/>
  <c r="B612" i="4"/>
  <c r="B611" i="4"/>
  <c r="B610" i="4"/>
  <c r="B609" i="4"/>
  <c r="B608" i="4"/>
  <c r="B607" i="4"/>
  <c r="B606" i="4"/>
  <c r="B605" i="4"/>
  <c r="B604" i="4"/>
  <c r="B603" i="4"/>
  <c r="B602" i="4"/>
  <c r="B601" i="4"/>
  <c r="B600" i="4"/>
  <c r="B599" i="4"/>
  <c r="B598" i="4"/>
  <c r="B597" i="4"/>
  <c r="B596" i="4"/>
  <c r="B595" i="4"/>
  <c r="B594" i="4"/>
  <c r="B593" i="4"/>
  <c r="B592" i="4"/>
  <c r="B591" i="4"/>
  <c r="B590" i="4"/>
  <c r="B589" i="4"/>
  <c r="B588" i="4"/>
  <c r="B587" i="4"/>
  <c r="B586" i="4"/>
  <c r="B585" i="4"/>
  <c r="B584" i="4"/>
  <c r="B583" i="4"/>
  <c r="B582" i="4"/>
  <c r="B581" i="4"/>
  <c r="B580" i="4"/>
  <c r="B579" i="4"/>
  <c r="B578" i="4"/>
  <c r="B577" i="4"/>
  <c r="B576" i="4"/>
  <c r="B575" i="4"/>
  <c r="B574" i="4"/>
  <c r="B573" i="4"/>
  <c r="B572" i="4"/>
  <c r="B571" i="4"/>
  <c r="B570" i="4"/>
  <c r="B569" i="4"/>
  <c r="B568" i="4"/>
  <c r="B567" i="4"/>
  <c r="B566" i="4"/>
  <c r="B565" i="4"/>
  <c r="B564" i="4"/>
  <c r="B563" i="4"/>
  <c r="B562" i="4"/>
  <c r="B561" i="4"/>
  <c r="B560" i="4"/>
  <c r="B559" i="4"/>
  <c r="B558" i="4"/>
  <c r="B557" i="4"/>
  <c r="B556" i="4"/>
  <c r="B555" i="4"/>
  <c r="B554" i="4"/>
  <c r="B553" i="4"/>
  <c r="B552" i="4"/>
  <c r="B551" i="4"/>
  <c r="B550" i="4"/>
  <c r="B549" i="4"/>
  <c r="B548" i="4"/>
  <c r="B547" i="4"/>
  <c r="B546" i="4"/>
  <c r="B545" i="4"/>
  <c r="B544" i="4"/>
  <c r="B543" i="4"/>
  <c r="B542" i="4"/>
  <c r="B541" i="4"/>
  <c r="B540" i="4"/>
  <c r="B539" i="4"/>
  <c r="B538" i="4"/>
  <c r="B537" i="4"/>
  <c r="B536" i="4"/>
  <c r="B535" i="4"/>
  <c r="B534" i="4"/>
  <c r="B533" i="4"/>
  <c r="B532" i="4"/>
  <c r="B531" i="4"/>
  <c r="B530" i="4"/>
  <c r="B529" i="4"/>
  <c r="B528" i="4"/>
  <c r="B527" i="4"/>
  <c r="B526" i="4"/>
  <c r="B525" i="4"/>
  <c r="B524" i="4"/>
  <c r="B523" i="4"/>
  <c r="B522" i="4"/>
  <c r="B521" i="4"/>
  <c r="B520" i="4"/>
  <c r="B519" i="4"/>
  <c r="B518" i="4"/>
  <c r="B517" i="4"/>
  <c r="B516" i="4"/>
  <c r="B515" i="4"/>
  <c r="B514" i="4"/>
  <c r="B513" i="4"/>
  <c r="B512" i="4"/>
  <c r="B511" i="4"/>
  <c r="B510" i="4"/>
  <c r="B509" i="4"/>
  <c r="B508" i="4"/>
  <c r="B507" i="4"/>
  <c r="B506" i="4"/>
  <c r="B505" i="4"/>
  <c r="B504" i="4"/>
  <c r="B503" i="4"/>
  <c r="B502" i="4"/>
  <c r="B501" i="4"/>
  <c r="B500" i="4"/>
  <c r="B499" i="4"/>
  <c r="B498" i="4"/>
  <c r="B497" i="4"/>
  <c r="B496" i="4"/>
  <c r="B495" i="4"/>
  <c r="B494" i="4"/>
  <c r="B493" i="4"/>
  <c r="B492" i="4"/>
  <c r="B491" i="4"/>
  <c r="B490" i="4"/>
  <c r="B489" i="4"/>
  <c r="B488" i="4"/>
  <c r="B487" i="4"/>
  <c r="B486" i="4"/>
  <c r="B485" i="4"/>
  <c r="B484" i="4"/>
  <c r="B483" i="4"/>
  <c r="B482" i="4"/>
  <c r="B481" i="4"/>
  <c r="B480" i="4"/>
  <c r="B479" i="4"/>
  <c r="B478" i="4"/>
  <c r="B477" i="4"/>
  <c r="B476" i="4"/>
  <c r="B475" i="4"/>
  <c r="B474" i="4"/>
  <c r="B473" i="4"/>
  <c r="B472" i="4"/>
  <c r="B471" i="4"/>
  <c r="B470" i="4"/>
  <c r="B469" i="4"/>
  <c r="B468" i="4"/>
  <c r="B467" i="4"/>
  <c r="B466" i="4"/>
  <c r="B465" i="4"/>
  <c r="B464" i="4"/>
  <c r="B463" i="4"/>
  <c r="B462" i="4"/>
  <c r="B461" i="4"/>
  <c r="B460" i="4"/>
  <c r="B459" i="4"/>
  <c r="B458" i="4"/>
  <c r="B457" i="4"/>
  <c r="B456" i="4"/>
  <c r="B455" i="4"/>
  <c r="B454" i="4"/>
  <c r="B453" i="4"/>
  <c r="B452" i="4"/>
  <c r="B451" i="4"/>
  <c r="B450" i="4"/>
  <c r="B449" i="4"/>
  <c r="B448" i="4"/>
  <c r="B447" i="4"/>
  <c r="B446" i="4"/>
  <c r="B445" i="4"/>
  <c r="B444" i="4"/>
  <c r="B443" i="4"/>
  <c r="B442" i="4"/>
  <c r="B441" i="4"/>
  <c r="B440" i="4"/>
  <c r="B439" i="4"/>
  <c r="B438" i="4"/>
  <c r="B437" i="4"/>
  <c r="B436" i="4"/>
  <c r="B435" i="4"/>
  <c r="B434" i="4"/>
  <c r="B433" i="4"/>
  <c r="B432" i="4"/>
  <c r="B431" i="4"/>
  <c r="B430" i="4"/>
  <c r="B429" i="4"/>
  <c r="B428" i="4"/>
  <c r="B427" i="4"/>
  <c r="B426" i="4"/>
  <c r="B425" i="4"/>
  <c r="B424" i="4"/>
  <c r="B423" i="4"/>
  <c r="B422" i="4"/>
  <c r="B421" i="4"/>
  <c r="B420" i="4"/>
  <c r="B419" i="4"/>
  <c r="B418" i="4"/>
  <c r="B417" i="4"/>
  <c r="B416" i="4"/>
  <c r="B415" i="4"/>
  <c r="B414" i="4"/>
  <c r="B413" i="4"/>
  <c r="B412" i="4"/>
  <c r="B411" i="4"/>
  <c r="B410" i="4"/>
  <c r="B409" i="4"/>
  <c r="B408" i="4"/>
  <c r="B407" i="4"/>
  <c r="B406" i="4"/>
  <c r="B405" i="4"/>
  <c r="B404" i="4"/>
  <c r="B403" i="4"/>
  <c r="B402" i="4"/>
  <c r="B401" i="4"/>
  <c r="B400" i="4"/>
  <c r="B399" i="4"/>
  <c r="B398" i="4"/>
  <c r="B397" i="4"/>
  <c r="B396" i="4"/>
  <c r="B395" i="4"/>
  <c r="B394" i="4"/>
  <c r="B393" i="4"/>
  <c r="B392" i="4"/>
  <c r="B391" i="4"/>
  <c r="B390" i="4"/>
  <c r="B389" i="4"/>
  <c r="B388" i="4"/>
  <c r="B387" i="4"/>
  <c r="B386" i="4"/>
  <c r="B385" i="4"/>
  <c r="B384" i="4"/>
  <c r="B383" i="4"/>
  <c r="B382" i="4"/>
  <c r="B381" i="4"/>
  <c r="B380" i="4"/>
  <c r="B379" i="4"/>
  <c r="B378" i="4"/>
  <c r="B377" i="4"/>
  <c r="B376" i="4"/>
  <c r="B375" i="4"/>
  <c r="B374" i="4"/>
  <c r="B373" i="4"/>
  <c r="B372" i="4"/>
  <c r="B371" i="4"/>
  <c r="B370" i="4"/>
  <c r="B369" i="4"/>
  <c r="B368" i="4"/>
  <c r="B367" i="4"/>
  <c r="B366" i="4"/>
  <c r="B365" i="4"/>
  <c r="B364" i="4"/>
  <c r="B363" i="4"/>
  <c r="B362" i="4"/>
  <c r="B361" i="4"/>
  <c r="B360" i="4"/>
  <c r="B359" i="4"/>
  <c r="B358" i="4"/>
  <c r="B357" i="4"/>
  <c r="B356" i="4"/>
  <c r="B355" i="4"/>
  <c r="B354" i="4"/>
  <c r="B353" i="4"/>
  <c r="B352" i="4"/>
  <c r="B351" i="4"/>
  <c r="B350" i="4"/>
  <c r="B349" i="4"/>
  <c r="B348" i="4"/>
  <c r="B347" i="4"/>
  <c r="B346" i="4"/>
  <c r="B345" i="4"/>
  <c r="B344" i="4"/>
  <c r="B343" i="4"/>
  <c r="B342" i="4"/>
  <c r="B341" i="4"/>
  <c r="B340" i="4"/>
  <c r="B339" i="4"/>
  <c r="B338" i="4"/>
  <c r="B337" i="4"/>
  <c r="B336" i="4"/>
  <c r="B335" i="4"/>
  <c r="B334" i="4"/>
  <c r="B333" i="4"/>
  <c r="B332" i="4"/>
  <c r="B331" i="4"/>
  <c r="B330" i="4"/>
  <c r="B329" i="4"/>
  <c r="B328" i="4"/>
  <c r="B327" i="4"/>
  <c r="B326" i="4"/>
  <c r="B325" i="4"/>
  <c r="B324" i="4"/>
  <c r="B323" i="4"/>
  <c r="B322" i="4"/>
  <c r="B321" i="4"/>
  <c r="B320" i="4"/>
  <c r="B319" i="4"/>
  <c r="B318" i="4"/>
  <c r="B317" i="4"/>
  <c r="B316" i="4"/>
  <c r="B315" i="4"/>
  <c r="B314" i="4"/>
  <c r="B313" i="4"/>
  <c r="B312" i="4"/>
  <c r="B311" i="4"/>
  <c r="B310" i="4"/>
  <c r="B309" i="4"/>
  <c r="B308" i="4"/>
  <c r="B307" i="4"/>
  <c r="B306" i="4"/>
  <c r="B305" i="4"/>
  <c r="B304" i="4"/>
  <c r="B303" i="4"/>
  <c r="B302" i="4"/>
  <c r="B301" i="4"/>
  <c r="B300" i="4"/>
  <c r="B299" i="4"/>
  <c r="B298" i="4"/>
  <c r="B297" i="4"/>
  <c r="B296" i="4"/>
  <c r="B295" i="4"/>
  <c r="B294" i="4"/>
  <c r="B293" i="4"/>
  <c r="B292" i="4"/>
  <c r="B291" i="4"/>
  <c r="B290" i="4"/>
  <c r="B289" i="4"/>
  <c r="B288" i="4"/>
  <c r="B287" i="4"/>
  <c r="B286" i="4"/>
  <c r="B285" i="4"/>
  <c r="B284" i="4"/>
  <c r="B283" i="4"/>
  <c r="B282" i="4"/>
  <c r="B281" i="4"/>
  <c r="B280" i="4"/>
  <c r="B279" i="4"/>
  <c r="B278" i="4"/>
  <c r="B277" i="4"/>
  <c r="B276" i="4"/>
  <c r="B275" i="4"/>
  <c r="B274" i="4"/>
  <c r="B273" i="4"/>
  <c r="B272" i="4"/>
  <c r="B271" i="4"/>
  <c r="B270" i="4"/>
  <c r="B269" i="4"/>
  <c r="B268" i="4"/>
  <c r="B267" i="4"/>
  <c r="B266" i="4"/>
  <c r="B265" i="4"/>
  <c r="B264" i="4"/>
  <c r="B263" i="4"/>
  <c r="B262" i="4"/>
  <c r="B261" i="4"/>
  <c r="B260" i="4"/>
  <c r="B259" i="4"/>
  <c r="B258" i="4"/>
  <c r="B257" i="4"/>
  <c r="B256" i="4"/>
  <c r="B255" i="4"/>
  <c r="B254" i="4"/>
  <c r="B253" i="4"/>
  <c r="B252" i="4"/>
  <c r="B251" i="4"/>
  <c r="B250" i="4"/>
  <c r="B249" i="4"/>
  <c r="B248" i="4"/>
  <c r="B247" i="4"/>
  <c r="B246" i="4"/>
  <c r="B245" i="4"/>
  <c r="B244" i="4"/>
  <c r="B243" i="4"/>
  <c r="B242" i="4"/>
  <c r="B241" i="4"/>
  <c r="B240" i="4"/>
  <c r="B239" i="4"/>
  <c r="B238" i="4"/>
  <c r="B237" i="4"/>
  <c r="B236" i="4"/>
  <c r="B235" i="4"/>
  <c r="B234" i="4"/>
  <c r="B233" i="4"/>
  <c r="B232" i="4"/>
  <c r="B231" i="4"/>
  <c r="B230" i="4"/>
  <c r="B229" i="4"/>
  <c r="B228" i="4"/>
  <c r="B227" i="4"/>
  <c r="B226" i="4"/>
  <c r="B225" i="4"/>
  <c r="B224" i="4"/>
  <c r="B223" i="4"/>
  <c r="B222" i="4"/>
  <c r="B221" i="4"/>
  <c r="B220" i="4"/>
  <c r="B219" i="4"/>
  <c r="B218" i="4"/>
  <c r="B217" i="4"/>
  <c r="B216" i="4"/>
  <c r="B215" i="4"/>
  <c r="B214" i="4"/>
  <c r="B213" i="4"/>
  <c r="B212" i="4"/>
  <c r="B211" i="4"/>
  <c r="B210" i="4"/>
  <c r="B209" i="4"/>
  <c r="B208" i="4"/>
  <c r="B207" i="4"/>
  <c r="B206" i="4"/>
  <c r="B205" i="4"/>
  <c r="B204" i="4"/>
  <c r="B203" i="4"/>
  <c r="B202" i="4"/>
  <c r="B201" i="4"/>
  <c r="B200" i="4"/>
  <c r="B199" i="4"/>
  <c r="B198" i="4"/>
  <c r="B197" i="4"/>
  <c r="B196" i="4"/>
  <c r="B195" i="4"/>
  <c r="B194" i="4"/>
  <c r="B193" i="4"/>
  <c r="B192" i="4"/>
  <c r="B191" i="4"/>
  <c r="B190" i="4"/>
  <c r="B189" i="4"/>
  <c r="B188" i="4"/>
  <c r="B187" i="4"/>
  <c r="B186" i="4"/>
  <c r="B185" i="4"/>
  <c r="B184" i="4"/>
  <c r="B183" i="4"/>
  <c r="B182" i="4"/>
  <c r="B181" i="4"/>
  <c r="B180" i="4"/>
  <c r="B179" i="4"/>
  <c r="B178" i="4"/>
  <c r="B177" i="4"/>
  <c r="B176" i="4"/>
  <c r="B175" i="4"/>
  <c r="B174" i="4"/>
  <c r="B173" i="4"/>
  <c r="B172" i="4"/>
  <c r="B171" i="4"/>
  <c r="B170" i="4"/>
  <c r="B169" i="4"/>
  <c r="B168" i="4"/>
  <c r="B167" i="4"/>
  <c r="B166" i="4"/>
  <c r="B165" i="4"/>
  <c r="B164" i="4"/>
  <c r="B163" i="4"/>
  <c r="B162" i="4"/>
  <c r="B161" i="4"/>
  <c r="B160" i="4"/>
  <c r="B159" i="4"/>
  <c r="B158" i="4"/>
  <c r="B157" i="4"/>
  <c r="B156" i="4"/>
  <c r="B155" i="4"/>
  <c r="B154" i="4"/>
  <c r="B153" i="4"/>
  <c r="B152" i="4"/>
  <c r="B151" i="4"/>
  <c r="B150" i="4"/>
  <c r="B149" i="4"/>
  <c r="B148" i="4"/>
  <c r="B147" i="4"/>
  <c r="B146" i="4"/>
  <c r="B145" i="4"/>
  <c r="B144" i="4"/>
  <c r="B143" i="4"/>
  <c r="B142" i="4"/>
  <c r="B141" i="4"/>
  <c r="B140" i="4"/>
  <c r="B139" i="4"/>
  <c r="B138" i="4"/>
  <c r="B137" i="4"/>
  <c r="B136" i="4"/>
  <c r="B135" i="4"/>
  <c r="B134" i="4"/>
  <c r="B133" i="4"/>
  <c r="B132" i="4"/>
  <c r="B131" i="4"/>
  <c r="B130" i="4"/>
  <c r="B129" i="4"/>
  <c r="B128" i="4"/>
  <c r="B127" i="4"/>
  <c r="B126" i="4"/>
  <c r="B125" i="4"/>
  <c r="B124" i="4"/>
  <c r="B123" i="4"/>
  <c r="B122" i="4"/>
  <c r="B121" i="4"/>
  <c r="B120" i="4"/>
  <c r="B119" i="4"/>
  <c r="B118" i="4"/>
  <c r="B117" i="4"/>
  <c r="B116" i="4"/>
  <c r="B115" i="4"/>
  <c r="B114" i="4"/>
  <c r="B113" i="4"/>
  <c r="B112" i="4"/>
  <c r="B111" i="4"/>
  <c r="B110" i="4"/>
  <c r="B109" i="4"/>
  <c r="B108" i="4"/>
  <c r="B107" i="4"/>
  <c r="B106" i="4"/>
  <c r="B105" i="4"/>
  <c r="B104" i="4"/>
  <c r="B103" i="4"/>
  <c r="B102" i="4"/>
  <c r="B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B69" i="4"/>
  <c r="B68" i="4"/>
  <c r="B67" i="4"/>
  <c r="B66" i="4"/>
  <c r="B65" i="4"/>
  <c r="B64" i="4"/>
  <c r="B63" i="4"/>
  <c r="B62" i="4"/>
  <c r="B61" i="4"/>
  <c r="B60" i="4"/>
  <c r="B59" i="4"/>
  <c r="B58" i="4"/>
  <c r="B57" i="4"/>
  <c r="B56" i="4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B21" i="4"/>
  <c r="B20" i="4"/>
  <c r="B19" i="4"/>
  <c r="B18" i="4"/>
  <c r="B17" i="4"/>
  <c r="B16" i="4"/>
  <c r="B15" i="4"/>
  <c r="B14" i="4"/>
  <c r="B13" i="4"/>
  <c r="B12" i="4"/>
  <c r="B11" i="4"/>
  <c r="B10" i="4"/>
  <c r="B9" i="4"/>
  <c r="B8" i="4"/>
  <c r="O69" i="5"/>
  <c r="O54" i="5"/>
  <c r="O53" i="5"/>
  <c r="O52" i="5"/>
  <c r="O51" i="5"/>
  <c r="O50" i="5"/>
  <c r="O49" i="5"/>
  <c r="I1346" i="12" l="1"/>
  <c r="H1346" i="12"/>
  <c r="F1346" i="12"/>
  <c r="I1345" i="12"/>
  <c r="H1345" i="12"/>
  <c r="F1345" i="12"/>
  <c r="I1344" i="12"/>
  <c r="H1344" i="12"/>
  <c r="F1344" i="12"/>
  <c r="I1343" i="12"/>
  <c r="H1343" i="12"/>
  <c r="F1343" i="12"/>
  <c r="I1342" i="12"/>
  <c r="H1342" i="12"/>
  <c r="F1342" i="12"/>
  <c r="I1341" i="12"/>
  <c r="H1341" i="12"/>
  <c r="F1341" i="12"/>
  <c r="I1340" i="12"/>
  <c r="H1340" i="12"/>
  <c r="F1340" i="12"/>
  <c r="I1339" i="12"/>
  <c r="H1339" i="12"/>
  <c r="F1339" i="12"/>
  <c r="I1338" i="12"/>
  <c r="H1338" i="12"/>
  <c r="F1338" i="12"/>
  <c r="I1337" i="12"/>
  <c r="H1337" i="12"/>
  <c r="F1337" i="12"/>
  <c r="I1336" i="12"/>
  <c r="H1336" i="12"/>
  <c r="F1336" i="12"/>
  <c r="I1335" i="12"/>
  <c r="H1335" i="12"/>
  <c r="F1335" i="12"/>
  <c r="I1334" i="12"/>
  <c r="H1334" i="12"/>
  <c r="F1334" i="12"/>
  <c r="I1333" i="12"/>
  <c r="H1333" i="12"/>
  <c r="F1333" i="12"/>
  <c r="I1332" i="12"/>
  <c r="H1332" i="12"/>
  <c r="F1332" i="12"/>
  <c r="I1331" i="12"/>
  <c r="H1331" i="12"/>
  <c r="F1331" i="12"/>
  <c r="I1330" i="12"/>
  <c r="H1330" i="12"/>
  <c r="F1330" i="12"/>
  <c r="I1329" i="12"/>
  <c r="H1329" i="12"/>
  <c r="F1329" i="12"/>
  <c r="I1328" i="12"/>
  <c r="H1328" i="12"/>
  <c r="F1328" i="12"/>
  <c r="I1327" i="12"/>
  <c r="H1327" i="12"/>
  <c r="F1327" i="12"/>
  <c r="I1326" i="12"/>
  <c r="H1326" i="12"/>
  <c r="F1326" i="12"/>
  <c r="I1325" i="12"/>
  <c r="H1325" i="12"/>
  <c r="F1325" i="12"/>
  <c r="I1324" i="12"/>
  <c r="H1324" i="12"/>
  <c r="F1324" i="12"/>
  <c r="I1323" i="12"/>
  <c r="H1323" i="12"/>
  <c r="F1323" i="12"/>
  <c r="I1322" i="12"/>
  <c r="H1322" i="12"/>
  <c r="F1322" i="12"/>
  <c r="I1321" i="12"/>
  <c r="H1321" i="12"/>
  <c r="F1321" i="12"/>
  <c r="I1320" i="12"/>
  <c r="H1320" i="12"/>
  <c r="F1320" i="12"/>
  <c r="I1319" i="12"/>
  <c r="H1319" i="12"/>
  <c r="F1319" i="12"/>
  <c r="I1318" i="12"/>
  <c r="H1318" i="12"/>
  <c r="F1318" i="12"/>
  <c r="I1317" i="12"/>
  <c r="H1317" i="12"/>
  <c r="F1317" i="12"/>
  <c r="I1316" i="12"/>
  <c r="H1316" i="12"/>
  <c r="F1316" i="12"/>
  <c r="I1315" i="12"/>
  <c r="H1315" i="12"/>
  <c r="F1315" i="12"/>
  <c r="I1314" i="12"/>
  <c r="H1314" i="12"/>
  <c r="F1314" i="12"/>
  <c r="I1313" i="12"/>
  <c r="H1313" i="12"/>
  <c r="F1313" i="12"/>
  <c r="I1312" i="12"/>
  <c r="H1312" i="12"/>
  <c r="F1312" i="12"/>
  <c r="I1311" i="12"/>
  <c r="H1311" i="12"/>
  <c r="F1311" i="12"/>
  <c r="I1310" i="12"/>
  <c r="H1310" i="12"/>
  <c r="F1310" i="12"/>
  <c r="I1309" i="12"/>
  <c r="H1309" i="12"/>
  <c r="F1309" i="12"/>
  <c r="I1308" i="12"/>
  <c r="H1308" i="12"/>
  <c r="F1308" i="12"/>
  <c r="J1307" i="12"/>
  <c r="H1307" i="12" s="1"/>
  <c r="I1307" i="12"/>
  <c r="F1307" i="12"/>
  <c r="I1306" i="12"/>
  <c r="H1306" i="12"/>
  <c r="F1306" i="12"/>
  <c r="I1305" i="12"/>
  <c r="H1305" i="12"/>
  <c r="F1305" i="12"/>
  <c r="J1304" i="12"/>
  <c r="I1304" i="12"/>
  <c r="H1304" i="12"/>
  <c r="F1304" i="12"/>
  <c r="I1303" i="12"/>
  <c r="H1303" i="12"/>
  <c r="F1303" i="12"/>
  <c r="I1302" i="12"/>
  <c r="H1302" i="12"/>
  <c r="F1302" i="12"/>
  <c r="I1301" i="12"/>
  <c r="H1301" i="12"/>
  <c r="F1301" i="12"/>
  <c r="I1300" i="12"/>
  <c r="H1300" i="12"/>
  <c r="F1300" i="12"/>
  <c r="I1299" i="12"/>
  <c r="H1299" i="12"/>
  <c r="F1299" i="12"/>
  <c r="I1298" i="12"/>
  <c r="H1298" i="12"/>
  <c r="F1298" i="12"/>
  <c r="I1297" i="12"/>
  <c r="H1297" i="12"/>
  <c r="F1297" i="12"/>
  <c r="I1296" i="12"/>
  <c r="H1296" i="12"/>
  <c r="F1296" i="12"/>
  <c r="I1295" i="12"/>
  <c r="H1295" i="12"/>
  <c r="F1295" i="12"/>
  <c r="I1294" i="12"/>
  <c r="H1294" i="12"/>
  <c r="F1294" i="12"/>
  <c r="I1293" i="12"/>
  <c r="H1293" i="12"/>
  <c r="F1293" i="12"/>
  <c r="I1292" i="12"/>
  <c r="H1292" i="12"/>
  <c r="F1292" i="12"/>
  <c r="I1291" i="12"/>
  <c r="H1291" i="12"/>
  <c r="F1291" i="12"/>
  <c r="I1290" i="12"/>
  <c r="H1290" i="12"/>
  <c r="F1290" i="12"/>
  <c r="I1289" i="12"/>
  <c r="H1289" i="12"/>
  <c r="F1289" i="12"/>
  <c r="I1288" i="12"/>
  <c r="H1288" i="12"/>
  <c r="F1288" i="12"/>
  <c r="I1287" i="12"/>
  <c r="H1287" i="12"/>
  <c r="F1287" i="12"/>
  <c r="I1286" i="12"/>
  <c r="H1286" i="12"/>
  <c r="F1286" i="12"/>
  <c r="I1285" i="12"/>
  <c r="H1285" i="12"/>
  <c r="F1285" i="12"/>
  <c r="I1284" i="12"/>
  <c r="H1284" i="12"/>
  <c r="F1284" i="12"/>
  <c r="I1283" i="12"/>
  <c r="H1283" i="12"/>
  <c r="F1283" i="12"/>
  <c r="I1282" i="12"/>
  <c r="H1282" i="12"/>
  <c r="F1282" i="12"/>
  <c r="I1281" i="12"/>
  <c r="H1281" i="12"/>
  <c r="F1281" i="12"/>
  <c r="I1280" i="12"/>
  <c r="H1280" i="12"/>
  <c r="F1280" i="12"/>
  <c r="I1279" i="12"/>
  <c r="H1279" i="12"/>
  <c r="F1279" i="12"/>
  <c r="I1278" i="12"/>
  <c r="H1278" i="12"/>
  <c r="F1278" i="12"/>
  <c r="I1277" i="12"/>
  <c r="H1277" i="12"/>
  <c r="F1277" i="12"/>
  <c r="I1276" i="12"/>
  <c r="H1276" i="12"/>
  <c r="F1276" i="12"/>
  <c r="I1275" i="12"/>
  <c r="H1275" i="12"/>
  <c r="F1275" i="12"/>
  <c r="I1274" i="12"/>
  <c r="H1274" i="12"/>
  <c r="F1274" i="12"/>
  <c r="I1273" i="12"/>
  <c r="H1273" i="12"/>
  <c r="F1273" i="12"/>
  <c r="I1272" i="12"/>
  <c r="H1272" i="12"/>
  <c r="F1272" i="12"/>
  <c r="I1271" i="12"/>
  <c r="H1271" i="12"/>
  <c r="F1271" i="12"/>
  <c r="I1270" i="12"/>
  <c r="H1270" i="12"/>
  <c r="F1270" i="12"/>
  <c r="I1269" i="12"/>
  <c r="H1269" i="12"/>
  <c r="F1269" i="12"/>
  <c r="I1268" i="12"/>
  <c r="H1268" i="12"/>
  <c r="F1268" i="12"/>
  <c r="I1267" i="12"/>
  <c r="H1267" i="12"/>
  <c r="F1267" i="12"/>
  <c r="I1266" i="12"/>
  <c r="H1266" i="12"/>
  <c r="F1266" i="12"/>
  <c r="I1265" i="12"/>
  <c r="H1265" i="12"/>
  <c r="F1265" i="12"/>
  <c r="I1264" i="12"/>
  <c r="H1264" i="12"/>
  <c r="F1264" i="12"/>
  <c r="I1263" i="12"/>
  <c r="H1263" i="12"/>
  <c r="F1263" i="12"/>
  <c r="I1262" i="12"/>
  <c r="H1262" i="12"/>
  <c r="F1262" i="12"/>
  <c r="I1261" i="12"/>
  <c r="H1261" i="12"/>
  <c r="F1261" i="12"/>
  <c r="I1260" i="12"/>
  <c r="H1260" i="12"/>
  <c r="F1260" i="12"/>
  <c r="I1259" i="12"/>
  <c r="H1259" i="12"/>
  <c r="F1259" i="12"/>
  <c r="I1258" i="12"/>
  <c r="H1258" i="12"/>
  <c r="F1258" i="12"/>
  <c r="I1257" i="12"/>
  <c r="H1257" i="12"/>
  <c r="F1257" i="12"/>
  <c r="I1256" i="12"/>
  <c r="H1256" i="12"/>
  <c r="F1256" i="12"/>
  <c r="I1255" i="12"/>
  <c r="H1255" i="12"/>
  <c r="F1255" i="12"/>
  <c r="I1254" i="12"/>
  <c r="H1254" i="12"/>
  <c r="F1254" i="12"/>
  <c r="I1253" i="12"/>
  <c r="H1253" i="12"/>
  <c r="F1253" i="12"/>
  <c r="I1252" i="12"/>
  <c r="H1252" i="12"/>
  <c r="F1252" i="12"/>
  <c r="I1251" i="12"/>
  <c r="H1251" i="12"/>
  <c r="F1251" i="12"/>
  <c r="I1250" i="12"/>
  <c r="H1250" i="12"/>
  <c r="F1250" i="12"/>
  <c r="I1249" i="12"/>
  <c r="H1249" i="12"/>
  <c r="F1249" i="12"/>
  <c r="I1248" i="12"/>
  <c r="H1248" i="12"/>
  <c r="F1248" i="12"/>
  <c r="I1247" i="12"/>
  <c r="H1247" i="12"/>
  <c r="F1247" i="12"/>
  <c r="I1246" i="12"/>
  <c r="H1246" i="12"/>
  <c r="F1246" i="12"/>
  <c r="I1245" i="12"/>
  <c r="H1245" i="12"/>
  <c r="F1245" i="12"/>
  <c r="I1244" i="12"/>
  <c r="H1244" i="12"/>
  <c r="F1244" i="12"/>
  <c r="I1243" i="12"/>
  <c r="H1243" i="12"/>
  <c r="F1243" i="12"/>
  <c r="I1242" i="12"/>
  <c r="H1242" i="12"/>
  <c r="F1242" i="12"/>
  <c r="I1241" i="12"/>
  <c r="H1241" i="12"/>
  <c r="F1241" i="12"/>
  <c r="I1240" i="12"/>
  <c r="H1240" i="12"/>
  <c r="F1240" i="12"/>
  <c r="I1239" i="12"/>
  <c r="H1239" i="12"/>
  <c r="F1239" i="12"/>
  <c r="I1238" i="12"/>
  <c r="H1238" i="12"/>
  <c r="F1238" i="12"/>
  <c r="I1237" i="12"/>
  <c r="H1237" i="12"/>
  <c r="F1237" i="12"/>
  <c r="I1236" i="12"/>
  <c r="H1236" i="12"/>
  <c r="F1236" i="12"/>
  <c r="I1235" i="12"/>
  <c r="H1235" i="12"/>
  <c r="F1235" i="12"/>
  <c r="I1234" i="12"/>
  <c r="H1234" i="12"/>
  <c r="F1234" i="12"/>
  <c r="I1233" i="12"/>
  <c r="H1233" i="12"/>
  <c r="F1233" i="12"/>
  <c r="I1232" i="12"/>
  <c r="H1232" i="12"/>
  <c r="F1232" i="12"/>
  <c r="I1231" i="12"/>
  <c r="H1231" i="12"/>
  <c r="F1231" i="12"/>
  <c r="I1230" i="12"/>
  <c r="H1230" i="12"/>
  <c r="F1230" i="12"/>
  <c r="I1229" i="12"/>
  <c r="H1229" i="12"/>
  <c r="F1229" i="12"/>
  <c r="I1228" i="12"/>
  <c r="H1228" i="12"/>
  <c r="F1228" i="12"/>
  <c r="I1227" i="12"/>
  <c r="H1227" i="12"/>
  <c r="F1227" i="12"/>
  <c r="I1226" i="12"/>
  <c r="H1226" i="12"/>
  <c r="F1226" i="12"/>
  <c r="I1225" i="12"/>
  <c r="H1225" i="12"/>
  <c r="F1225" i="12"/>
  <c r="I1224" i="12"/>
  <c r="H1224" i="12"/>
  <c r="F1224" i="12"/>
  <c r="I1223" i="12"/>
  <c r="H1223" i="12"/>
  <c r="F1223" i="12"/>
  <c r="I1222" i="12"/>
  <c r="H1222" i="12"/>
  <c r="F1222" i="12"/>
  <c r="I1221" i="12"/>
  <c r="H1221" i="12"/>
  <c r="F1221" i="12"/>
  <c r="I1220" i="12"/>
  <c r="H1220" i="12"/>
  <c r="F1220" i="12"/>
  <c r="I1219" i="12"/>
  <c r="H1219" i="12"/>
  <c r="F1219" i="12"/>
  <c r="I1218" i="12"/>
  <c r="H1218" i="12"/>
  <c r="F1218" i="12"/>
  <c r="I1217" i="12"/>
  <c r="H1217" i="12"/>
  <c r="F1217" i="12"/>
  <c r="I1216" i="12"/>
  <c r="H1216" i="12"/>
  <c r="F1216" i="12"/>
  <c r="I1215" i="12"/>
  <c r="H1215" i="12"/>
  <c r="F1215" i="12"/>
  <c r="I1214" i="12"/>
  <c r="H1214" i="12"/>
  <c r="F1214" i="12"/>
  <c r="I1213" i="12"/>
  <c r="H1213" i="12"/>
  <c r="F1213" i="12"/>
  <c r="I1212" i="12"/>
  <c r="H1212" i="12"/>
  <c r="F1212" i="12"/>
  <c r="I1211" i="12"/>
  <c r="H1211" i="12"/>
  <c r="F1211" i="12"/>
  <c r="I1210" i="12"/>
  <c r="H1210" i="12"/>
  <c r="F1210" i="12"/>
  <c r="I1209" i="12"/>
  <c r="H1209" i="12"/>
  <c r="F1209" i="12"/>
  <c r="I1208" i="12"/>
  <c r="H1208" i="12"/>
  <c r="F1208" i="12"/>
  <c r="I1207" i="12"/>
  <c r="H1207" i="12"/>
  <c r="F1207" i="12"/>
  <c r="I1206" i="12"/>
  <c r="H1206" i="12"/>
  <c r="F1206" i="12"/>
  <c r="I1205" i="12"/>
  <c r="H1205" i="12"/>
  <c r="F1205" i="12"/>
  <c r="I1204" i="12"/>
  <c r="H1204" i="12"/>
  <c r="F1204" i="12"/>
  <c r="I1203" i="12"/>
  <c r="H1203" i="12"/>
  <c r="F1203" i="12"/>
  <c r="I1202" i="12"/>
  <c r="H1202" i="12"/>
  <c r="F1202" i="12"/>
  <c r="I1201" i="12"/>
  <c r="H1201" i="12"/>
  <c r="F1201" i="12"/>
  <c r="I1200" i="12"/>
  <c r="H1200" i="12"/>
  <c r="F1200" i="12"/>
  <c r="I1199" i="12"/>
  <c r="H1199" i="12"/>
  <c r="F1199" i="12"/>
  <c r="I1198" i="12"/>
  <c r="H1198" i="12"/>
  <c r="F1198" i="12"/>
  <c r="I1197" i="12"/>
  <c r="H1197" i="12"/>
  <c r="F1197" i="12"/>
  <c r="I1196" i="12"/>
  <c r="H1196" i="12"/>
  <c r="F1196" i="12"/>
  <c r="I1195" i="12"/>
  <c r="H1195" i="12"/>
  <c r="F1195" i="12"/>
  <c r="I1194" i="12"/>
  <c r="H1194" i="12"/>
  <c r="F1194" i="12"/>
  <c r="I1193" i="12"/>
  <c r="H1193" i="12"/>
  <c r="F1193" i="12"/>
  <c r="I1192" i="12"/>
  <c r="H1192" i="12"/>
  <c r="F1192" i="12"/>
  <c r="I1191" i="12"/>
  <c r="H1191" i="12"/>
  <c r="F1191" i="12"/>
  <c r="I1190" i="12"/>
  <c r="H1190" i="12"/>
  <c r="F1190" i="12"/>
  <c r="I1189" i="12"/>
  <c r="H1189" i="12"/>
  <c r="F1189" i="12"/>
  <c r="I1188" i="12"/>
  <c r="H1188" i="12"/>
  <c r="F1188" i="12"/>
  <c r="I1187" i="12"/>
  <c r="H1187" i="12"/>
  <c r="F1187" i="12"/>
  <c r="I1186" i="12"/>
  <c r="H1186" i="12"/>
  <c r="F1186" i="12"/>
  <c r="I1185" i="12"/>
  <c r="H1185" i="12"/>
  <c r="F1185" i="12"/>
  <c r="I1184" i="12"/>
  <c r="H1184" i="12"/>
  <c r="F1184" i="12"/>
  <c r="I1183" i="12"/>
  <c r="H1183" i="12"/>
  <c r="F1183" i="12"/>
  <c r="I1182" i="12"/>
  <c r="H1182" i="12"/>
  <c r="F1182" i="12"/>
  <c r="I1181" i="12"/>
  <c r="H1181" i="12"/>
  <c r="F1181" i="12"/>
  <c r="I1180" i="12"/>
  <c r="H1180" i="12"/>
  <c r="F1180" i="12"/>
  <c r="I1179" i="12"/>
  <c r="H1179" i="12"/>
  <c r="F1179" i="12"/>
  <c r="I1178" i="12"/>
  <c r="H1178" i="12"/>
  <c r="F1178" i="12"/>
  <c r="I1177" i="12"/>
  <c r="H1177" i="12"/>
  <c r="F1177" i="12"/>
  <c r="I1176" i="12"/>
  <c r="H1176" i="12"/>
  <c r="F1176" i="12"/>
  <c r="I1175" i="12"/>
  <c r="H1175" i="12"/>
  <c r="F1175" i="12"/>
  <c r="I1174" i="12"/>
  <c r="H1174" i="12"/>
  <c r="F1174" i="12"/>
  <c r="I1173" i="12"/>
  <c r="H1173" i="12"/>
  <c r="F1173" i="12"/>
  <c r="I1172" i="12"/>
  <c r="H1172" i="12"/>
  <c r="F1172" i="12"/>
  <c r="I1171" i="12"/>
  <c r="H1171" i="12"/>
  <c r="F1171" i="12"/>
  <c r="I1170" i="12"/>
  <c r="H1170" i="12"/>
  <c r="F1170" i="12"/>
  <c r="I1169" i="12"/>
  <c r="H1169" i="12"/>
  <c r="F1169" i="12"/>
  <c r="I1168" i="12"/>
  <c r="H1168" i="12"/>
  <c r="F1168" i="12"/>
  <c r="I1167" i="12"/>
  <c r="H1167" i="12"/>
  <c r="F1167" i="12"/>
  <c r="I1166" i="12"/>
  <c r="H1166" i="12"/>
  <c r="F1166" i="12"/>
  <c r="I1165" i="12"/>
  <c r="H1165" i="12"/>
  <c r="F1165" i="12"/>
  <c r="I1164" i="12"/>
  <c r="H1164" i="12"/>
  <c r="F1164" i="12"/>
  <c r="I1163" i="12"/>
  <c r="H1163" i="12"/>
  <c r="F1163" i="12"/>
  <c r="I1162" i="12"/>
  <c r="H1162" i="12"/>
  <c r="F1162" i="12"/>
  <c r="I1161" i="12"/>
  <c r="H1161" i="12"/>
  <c r="F1161" i="12"/>
  <c r="I1160" i="12"/>
  <c r="H1160" i="12"/>
  <c r="F1160" i="12"/>
  <c r="I1159" i="12"/>
  <c r="H1159" i="12"/>
  <c r="F1159" i="12"/>
  <c r="I1158" i="12"/>
  <c r="H1158" i="12"/>
  <c r="F1158" i="12"/>
  <c r="I1157" i="12"/>
  <c r="H1157" i="12"/>
  <c r="F1157" i="12"/>
  <c r="I1156" i="12"/>
  <c r="H1156" i="12"/>
  <c r="F1156" i="12"/>
  <c r="I1155" i="12"/>
  <c r="H1155" i="12"/>
  <c r="F1155" i="12"/>
  <c r="I1154" i="12"/>
  <c r="H1154" i="12"/>
  <c r="F1154" i="12"/>
  <c r="I1153" i="12"/>
  <c r="H1153" i="12"/>
  <c r="F1153" i="12"/>
  <c r="I1152" i="12"/>
  <c r="H1152" i="12"/>
  <c r="F1152" i="12"/>
  <c r="I1151" i="12"/>
  <c r="H1151" i="12"/>
  <c r="F1151" i="12"/>
  <c r="I1150" i="12"/>
  <c r="H1150" i="12"/>
  <c r="F1150" i="12"/>
  <c r="I1149" i="12"/>
  <c r="H1149" i="12"/>
  <c r="F1149" i="12"/>
  <c r="I1148" i="12"/>
  <c r="H1148" i="12"/>
  <c r="F1148" i="12"/>
  <c r="I1147" i="12"/>
  <c r="H1147" i="12"/>
  <c r="F1147" i="12"/>
  <c r="I1146" i="12"/>
  <c r="H1146" i="12"/>
  <c r="F1146" i="12"/>
  <c r="I1145" i="12"/>
  <c r="H1145" i="12"/>
  <c r="F1145" i="12"/>
  <c r="I1144" i="12"/>
  <c r="H1144" i="12"/>
  <c r="F1144" i="12"/>
  <c r="I1143" i="12"/>
  <c r="H1143" i="12"/>
  <c r="F1143" i="12"/>
  <c r="I1142" i="12"/>
  <c r="H1142" i="12"/>
  <c r="F1142" i="12"/>
  <c r="I1141" i="12"/>
  <c r="H1141" i="12"/>
  <c r="F1141" i="12"/>
  <c r="I1140" i="12"/>
  <c r="H1140" i="12"/>
  <c r="F1140" i="12"/>
  <c r="I1139" i="12"/>
  <c r="H1139" i="12"/>
  <c r="F1139" i="12"/>
  <c r="I1138" i="12"/>
  <c r="H1138" i="12"/>
  <c r="F1138" i="12"/>
  <c r="I1137" i="12"/>
  <c r="H1137" i="12"/>
  <c r="F1137" i="12"/>
  <c r="I1136" i="12"/>
  <c r="H1136" i="12"/>
  <c r="F1136" i="12"/>
  <c r="I1135" i="12"/>
  <c r="H1135" i="12"/>
  <c r="F1135" i="12"/>
  <c r="I1134" i="12"/>
  <c r="H1134" i="12"/>
  <c r="F1134" i="12"/>
  <c r="I1133" i="12"/>
  <c r="H1133" i="12"/>
  <c r="F1133" i="12"/>
  <c r="I1132" i="12"/>
  <c r="H1132" i="12"/>
  <c r="F1132" i="12"/>
  <c r="I1131" i="12"/>
  <c r="H1131" i="12"/>
  <c r="F1131" i="12"/>
  <c r="I1130" i="12"/>
  <c r="H1130" i="12"/>
  <c r="F1130" i="12"/>
  <c r="I1129" i="12"/>
  <c r="H1129" i="12"/>
  <c r="F1129" i="12"/>
  <c r="I1128" i="12"/>
  <c r="H1128" i="12"/>
  <c r="F1128" i="12"/>
  <c r="I1127" i="12"/>
  <c r="H1127" i="12"/>
  <c r="F1127" i="12"/>
  <c r="I1126" i="12"/>
  <c r="H1126" i="12"/>
  <c r="F1126" i="12"/>
  <c r="I1125" i="12"/>
  <c r="H1125" i="12"/>
  <c r="F1125" i="12"/>
  <c r="I1124" i="12"/>
  <c r="H1124" i="12"/>
  <c r="F1124" i="12"/>
  <c r="I1123" i="12"/>
  <c r="H1123" i="12"/>
  <c r="F1123" i="12"/>
  <c r="I1122" i="12"/>
  <c r="H1122" i="12"/>
  <c r="F1122" i="12"/>
  <c r="I1121" i="12"/>
  <c r="H1121" i="12"/>
  <c r="F1121" i="12"/>
  <c r="I1120" i="12"/>
  <c r="H1120" i="12"/>
  <c r="F1120" i="12"/>
  <c r="I1119" i="12"/>
  <c r="H1119" i="12"/>
  <c r="F1119" i="12"/>
  <c r="I1118" i="12"/>
  <c r="H1118" i="12"/>
  <c r="F1118" i="12"/>
  <c r="I1117" i="12"/>
  <c r="H1117" i="12"/>
  <c r="F1117" i="12"/>
  <c r="I1116" i="12"/>
  <c r="H1116" i="12"/>
  <c r="F1116" i="12"/>
  <c r="I1115" i="12"/>
  <c r="H1115" i="12"/>
  <c r="F1115" i="12"/>
  <c r="I1114" i="12"/>
  <c r="H1114" i="12"/>
  <c r="F1114" i="12"/>
  <c r="I1113" i="12"/>
  <c r="H1113" i="12"/>
  <c r="F1113" i="12"/>
  <c r="I1112" i="12"/>
  <c r="H1112" i="12"/>
  <c r="F1112" i="12"/>
  <c r="I1111" i="12"/>
  <c r="H1111" i="12"/>
  <c r="F1111" i="12"/>
  <c r="I1110" i="12"/>
  <c r="H1110" i="12"/>
  <c r="F1110" i="12"/>
  <c r="I1109" i="12"/>
  <c r="H1109" i="12"/>
  <c r="F1109" i="12"/>
  <c r="I1108" i="12"/>
  <c r="H1108" i="12"/>
  <c r="F1108" i="12"/>
  <c r="I1107" i="12"/>
  <c r="H1107" i="12"/>
  <c r="F1107" i="12"/>
  <c r="I1106" i="12"/>
  <c r="H1106" i="12"/>
  <c r="F1106" i="12"/>
  <c r="I1105" i="12"/>
  <c r="H1105" i="12"/>
  <c r="F1105" i="12"/>
  <c r="I1104" i="12"/>
  <c r="H1104" i="12"/>
  <c r="F1104" i="12"/>
  <c r="I1103" i="12"/>
  <c r="H1103" i="12"/>
  <c r="F1103" i="12"/>
  <c r="I1102" i="12"/>
  <c r="H1102" i="12"/>
  <c r="F1102" i="12"/>
  <c r="I1101" i="12"/>
  <c r="H1101" i="12"/>
  <c r="F1101" i="12"/>
  <c r="I1100" i="12"/>
  <c r="H1100" i="12"/>
  <c r="F1100" i="12"/>
  <c r="I1099" i="12"/>
  <c r="H1099" i="12"/>
  <c r="F1099" i="12"/>
  <c r="I1098" i="12"/>
  <c r="H1098" i="12"/>
  <c r="F1098" i="12"/>
  <c r="I1097" i="12"/>
  <c r="H1097" i="12"/>
  <c r="F1097" i="12"/>
  <c r="I1096" i="12"/>
  <c r="H1096" i="12"/>
  <c r="F1096" i="12"/>
  <c r="I1095" i="12"/>
  <c r="H1095" i="12"/>
  <c r="F1095" i="12"/>
  <c r="I1094" i="12"/>
  <c r="H1094" i="12"/>
  <c r="F1094" i="12"/>
  <c r="I1093" i="12"/>
  <c r="H1093" i="12"/>
  <c r="F1093" i="12"/>
  <c r="I1092" i="12"/>
  <c r="H1092" i="12"/>
  <c r="F1092" i="12"/>
  <c r="I1091" i="12"/>
  <c r="H1091" i="12"/>
  <c r="F1091" i="12"/>
  <c r="I1090" i="12"/>
  <c r="H1090" i="12"/>
  <c r="F1090" i="12"/>
  <c r="I1089" i="12"/>
  <c r="H1089" i="12"/>
  <c r="F1089" i="12"/>
  <c r="I1088" i="12"/>
  <c r="H1088" i="12"/>
  <c r="F1088" i="12"/>
  <c r="I1087" i="12"/>
  <c r="H1087" i="12"/>
  <c r="F1087" i="12"/>
  <c r="I1086" i="12"/>
  <c r="H1086" i="12"/>
  <c r="F1086" i="12"/>
  <c r="I1085" i="12"/>
  <c r="H1085" i="12"/>
  <c r="F1085" i="12"/>
  <c r="I1084" i="12"/>
  <c r="H1084" i="12"/>
  <c r="F1084" i="12"/>
  <c r="I1083" i="12"/>
  <c r="H1083" i="12"/>
  <c r="F1083" i="12"/>
  <c r="I1082" i="12"/>
  <c r="H1082" i="12"/>
  <c r="F1082" i="12"/>
  <c r="I1081" i="12"/>
  <c r="H1081" i="12"/>
  <c r="F1081" i="12"/>
  <c r="I1080" i="12"/>
  <c r="H1080" i="12"/>
  <c r="F1080" i="12"/>
  <c r="I1079" i="12"/>
  <c r="H1079" i="12"/>
  <c r="F1079" i="12"/>
  <c r="I1078" i="12"/>
  <c r="H1078" i="12"/>
  <c r="F1078" i="12"/>
  <c r="I1077" i="12"/>
  <c r="H1077" i="12"/>
  <c r="F1077" i="12"/>
  <c r="I1076" i="12"/>
  <c r="H1076" i="12"/>
  <c r="F1076" i="12"/>
  <c r="I1075" i="12"/>
  <c r="H1075" i="12"/>
  <c r="F1075" i="12"/>
  <c r="I1074" i="12"/>
  <c r="H1074" i="12"/>
  <c r="F1074" i="12"/>
  <c r="I1073" i="12"/>
  <c r="H1073" i="12"/>
  <c r="F1073" i="12"/>
  <c r="I1072" i="12"/>
  <c r="H1072" i="12"/>
  <c r="F1072" i="12"/>
  <c r="I1071" i="12"/>
  <c r="H1071" i="12"/>
  <c r="F1071" i="12"/>
  <c r="I1070" i="12"/>
  <c r="H1070" i="12"/>
  <c r="F1070" i="12"/>
  <c r="I1069" i="12"/>
  <c r="H1069" i="12"/>
  <c r="F1069" i="12"/>
  <c r="I1068" i="12"/>
  <c r="H1068" i="12"/>
  <c r="F1068" i="12"/>
  <c r="I1067" i="12"/>
  <c r="H1067" i="12"/>
  <c r="F1067" i="12"/>
  <c r="I1066" i="12"/>
  <c r="H1066" i="12"/>
  <c r="F1066" i="12"/>
  <c r="I1065" i="12"/>
  <c r="H1065" i="12"/>
  <c r="F1065" i="12"/>
  <c r="I1064" i="12"/>
  <c r="H1064" i="12"/>
  <c r="F1064" i="12"/>
  <c r="I1063" i="12"/>
  <c r="H1063" i="12"/>
  <c r="F1063" i="12"/>
  <c r="I1062" i="12"/>
  <c r="H1062" i="12"/>
  <c r="F1062" i="12"/>
  <c r="I1061" i="12"/>
  <c r="H1061" i="12"/>
  <c r="F1061" i="12"/>
  <c r="I1060" i="12"/>
  <c r="H1060" i="12"/>
  <c r="F1060" i="12"/>
  <c r="I1059" i="12"/>
  <c r="H1059" i="12"/>
  <c r="F1059" i="12"/>
  <c r="I1058" i="12"/>
  <c r="H1058" i="12"/>
  <c r="F1058" i="12"/>
  <c r="I1057" i="12"/>
  <c r="H1057" i="12"/>
  <c r="F1057" i="12"/>
  <c r="I1056" i="12"/>
  <c r="H1056" i="12"/>
  <c r="F1056" i="12"/>
  <c r="I1055" i="12"/>
  <c r="H1055" i="12"/>
  <c r="F1055" i="12"/>
  <c r="I1054" i="12"/>
  <c r="H1054" i="12"/>
  <c r="F1054" i="12"/>
  <c r="I1053" i="12"/>
  <c r="H1053" i="12"/>
  <c r="F1053" i="12"/>
  <c r="I1052" i="12"/>
  <c r="H1052" i="12"/>
  <c r="F1052" i="12"/>
  <c r="I1051" i="12"/>
  <c r="H1051" i="12"/>
  <c r="F1051" i="12"/>
  <c r="I1050" i="12"/>
  <c r="H1050" i="12"/>
  <c r="F1050" i="12"/>
  <c r="I1049" i="12"/>
  <c r="H1049" i="12"/>
  <c r="F1049" i="12"/>
  <c r="I1048" i="12"/>
  <c r="H1048" i="12"/>
  <c r="F1048" i="12"/>
  <c r="I1047" i="12"/>
  <c r="H1047" i="12"/>
  <c r="F1047" i="12"/>
  <c r="I1046" i="12"/>
  <c r="H1046" i="12"/>
  <c r="F1046" i="12"/>
  <c r="I1045" i="12"/>
  <c r="H1045" i="12"/>
  <c r="F1045" i="12"/>
  <c r="I1044" i="12"/>
  <c r="H1044" i="12"/>
  <c r="F1044" i="12"/>
  <c r="I1043" i="12"/>
  <c r="H1043" i="12"/>
  <c r="F1043" i="12"/>
  <c r="I1042" i="12"/>
  <c r="H1042" i="12"/>
  <c r="F1042" i="12"/>
  <c r="I1041" i="12"/>
  <c r="H1041" i="12"/>
  <c r="F1041" i="12"/>
  <c r="I1040" i="12"/>
  <c r="H1040" i="12"/>
  <c r="F1040" i="12"/>
  <c r="I1039" i="12"/>
  <c r="H1039" i="12"/>
  <c r="F1039" i="12"/>
  <c r="I1038" i="12"/>
  <c r="H1038" i="12"/>
  <c r="F1038" i="12"/>
  <c r="I1037" i="12"/>
  <c r="H1037" i="12"/>
  <c r="F1037" i="12"/>
  <c r="I1036" i="12"/>
  <c r="H1036" i="12"/>
  <c r="F1036" i="12"/>
  <c r="I1035" i="12"/>
  <c r="H1035" i="12"/>
  <c r="F1035" i="12"/>
  <c r="I1034" i="12"/>
  <c r="H1034" i="12"/>
  <c r="F1034" i="12"/>
  <c r="I1033" i="12"/>
  <c r="H1033" i="12"/>
  <c r="F1033" i="12"/>
  <c r="I1032" i="12"/>
  <c r="H1032" i="12"/>
  <c r="F1032" i="12"/>
  <c r="I1031" i="12"/>
  <c r="H1031" i="12"/>
  <c r="F1031" i="12"/>
  <c r="I1030" i="12"/>
  <c r="H1030" i="12"/>
  <c r="F1030" i="12"/>
  <c r="I1029" i="12"/>
  <c r="H1029" i="12"/>
  <c r="F1029" i="12"/>
  <c r="I1028" i="12"/>
  <c r="H1028" i="12"/>
  <c r="F1028" i="12"/>
  <c r="I1027" i="12"/>
  <c r="H1027" i="12"/>
  <c r="F1027" i="12"/>
  <c r="I1026" i="12"/>
  <c r="H1026" i="12"/>
  <c r="F1026" i="12"/>
  <c r="I1025" i="12"/>
  <c r="H1025" i="12"/>
  <c r="F1025" i="12"/>
  <c r="I1024" i="12"/>
  <c r="H1024" i="12"/>
  <c r="F1024" i="12"/>
  <c r="I1023" i="12"/>
  <c r="H1023" i="12"/>
  <c r="F1023" i="12"/>
  <c r="I1022" i="12"/>
  <c r="H1022" i="12"/>
  <c r="F1022" i="12"/>
  <c r="I1021" i="12"/>
  <c r="H1021" i="12"/>
  <c r="F1021" i="12"/>
  <c r="I1020" i="12"/>
  <c r="H1020" i="12"/>
  <c r="F1020" i="12"/>
  <c r="I1019" i="12"/>
  <c r="H1019" i="12"/>
  <c r="F1019" i="12"/>
  <c r="I1018" i="12"/>
  <c r="H1018" i="12"/>
  <c r="F1018" i="12"/>
  <c r="I1017" i="12"/>
  <c r="H1017" i="12"/>
  <c r="F1017" i="12"/>
  <c r="I1016" i="12"/>
  <c r="H1016" i="12"/>
  <c r="F1016" i="12"/>
  <c r="I1015" i="12"/>
  <c r="H1015" i="12"/>
  <c r="F1015" i="12"/>
  <c r="I1014" i="12"/>
  <c r="H1014" i="12"/>
  <c r="F1014" i="12"/>
  <c r="I1013" i="12"/>
  <c r="H1013" i="12"/>
  <c r="F1013" i="12"/>
  <c r="I1012" i="12"/>
  <c r="H1012" i="12"/>
  <c r="F1012" i="12"/>
  <c r="I1011" i="12"/>
  <c r="H1011" i="12"/>
  <c r="F1011" i="12"/>
  <c r="I1010" i="12"/>
  <c r="H1010" i="12"/>
  <c r="F1010" i="12"/>
  <c r="I1009" i="12"/>
  <c r="H1009" i="12"/>
  <c r="F1009" i="12"/>
  <c r="I1008" i="12"/>
  <c r="H1008" i="12"/>
  <c r="F1008" i="12"/>
  <c r="I1007" i="12"/>
  <c r="H1007" i="12"/>
  <c r="F1007" i="12"/>
  <c r="I1006" i="12"/>
  <c r="H1006" i="12"/>
  <c r="F1006" i="12"/>
  <c r="I1005" i="12"/>
  <c r="H1005" i="12"/>
  <c r="F1005" i="12"/>
  <c r="I1004" i="12"/>
  <c r="H1004" i="12"/>
  <c r="F1004" i="12"/>
  <c r="I1003" i="12"/>
  <c r="H1003" i="12"/>
  <c r="F1003" i="12"/>
  <c r="I1002" i="12"/>
  <c r="H1002" i="12"/>
  <c r="F1002" i="12"/>
  <c r="I1001" i="12"/>
  <c r="H1001" i="12"/>
  <c r="F1001" i="12"/>
  <c r="I1000" i="12"/>
  <c r="H1000" i="12"/>
  <c r="F1000" i="12"/>
  <c r="I999" i="12"/>
  <c r="H999" i="12"/>
  <c r="F999" i="12"/>
  <c r="I998" i="12"/>
  <c r="H998" i="12"/>
  <c r="F998" i="12"/>
  <c r="I997" i="12"/>
  <c r="H997" i="12"/>
  <c r="F997" i="12"/>
  <c r="I996" i="12"/>
  <c r="H996" i="12"/>
  <c r="F996" i="12"/>
  <c r="I995" i="12"/>
  <c r="H995" i="12"/>
  <c r="F995" i="12"/>
  <c r="I994" i="12"/>
  <c r="H994" i="12"/>
  <c r="F994" i="12"/>
  <c r="I993" i="12"/>
  <c r="H993" i="12"/>
  <c r="F993" i="12"/>
  <c r="I992" i="12"/>
  <c r="H992" i="12"/>
  <c r="F992" i="12"/>
  <c r="I991" i="12"/>
  <c r="H991" i="12"/>
  <c r="F991" i="12"/>
  <c r="I990" i="12"/>
  <c r="H990" i="12"/>
  <c r="F990" i="12"/>
  <c r="I989" i="12"/>
  <c r="H989" i="12"/>
  <c r="F989" i="12"/>
  <c r="I988" i="12"/>
  <c r="H988" i="12"/>
  <c r="F988" i="12"/>
  <c r="I987" i="12"/>
  <c r="H987" i="12"/>
  <c r="F987" i="12"/>
  <c r="I986" i="12"/>
  <c r="H986" i="12"/>
  <c r="F986" i="12"/>
  <c r="I985" i="12"/>
  <c r="H985" i="12"/>
  <c r="F985" i="12"/>
  <c r="I984" i="12"/>
  <c r="H984" i="12"/>
  <c r="F984" i="12"/>
  <c r="I983" i="12"/>
  <c r="H983" i="12"/>
  <c r="F983" i="12"/>
  <c r="I982" i="12"/>
  <c r="H982" i="12"/>
  <c r="F982" i="12"/>
  <c r="I981" i="12"/>
  <c r="H981" i="12"/>
  <c r="F981" i="12"/>
  <c r="I980" i="12"/>
  <c r="H980" i="12"/>
  <c r="F980" i="12"/>
  <c r="I979" i="12"/>
  <c r="H979" i="12"/>
  <c r="F979" i="12"/>
  <c r="I978" i="12"/>
  <c r="H978" i="12"/>
  <c r="F978" i="12"/>
  <c r="I977" i="12"/>
  <c r="H977" i="12"/>
  <c r="F977" i="12"/>
  <c r="I976" i="12"/>
  <c r="H976" i="12"/>
  <c r="F976" i="12"/>
  <c r="I975" i="12"/>
  <c r="H975" i="12"/>
  <c r="F975" i="12"/>
  <c r="I974" i="12"/>
  <c r="H974" i="12"/>
  <c r="F974" i="12"/>
  <c r="I973" i="12"/>
  <c r="H973" i="12"/>
  <c r="F973" i="12"/>
  <c r="I972" i="12"/>
  <c r="H972" i="12"/>
  <c r="F972" i="12"/>
  <c r="I971" i="12"/>
  <c r="H971" i="12"/>
  <c r="F971" i="12"/>
  <c r="I970" i="12"/>
  <c r="H970" i="12"/>
  <c r="F970" i="12"/>
  <c r="I969" i="12"/>
  <c r="H969" i="12"/>
  <c r="F969" i="12"/>
  <c r="I968" i="12"/>
  <c r="H968" i="12"/>
  <c r="F968" i="12"/>
  <c r="I967" i="12"/>
  <c r="H967" i="12"/>
  <c r="F967" i="12"/>
  <c r="I966" i="12"/>
  <c r="H966" i="12"/>
  <c r="F966" i="12"/>
  <c r="I965" i="12"/>
  <c r="H965" i="12"/>
  <c r="F965" i="12"/>
  <c r="I964" i="12"/>
  <c r="H964" i="12"/>
  <c r="F964" i="12"/>
  <c r="I963" i="12"/>
  <c r="H963" i="12"/>
  <c r="F963" i="12"/>
  <c r="I962" i="12"/>
  <c r="H962" i="12"/>
  <c r="F962" i="12"/>
  <c r="I961" i="12"/>
  <c r="H961" i="12"/>
  <c r="F961" i="12"/>
  <c r="I960" i="12"/>
  <c r="H960" i="12"/>
  <c r="F960" i="12"/>
  <c r="I959" i="12"/>
  <c r="H959" i="12"/>
  <c r="F959" i="12"/>
  <c r="I958" i="12"/>
  <c r="H958" i="12"/>
  <c r="F958" i="12"/>
  <c r="I957" i="12"/>
  <c r="H957" i="12"/>
  <c r="F957" i="12"/>
  <c r="I956" i="12"/>
  <c r="H956" i="12"/>
  <c r="F956" i="12"/>
  <c r="I955" i="12"/>
  <c r="H955" i="12"/>
  <c r="F955" i="12"/>
  <c r="I954" i="12"/>
  <c r="H954" i="12"/>
  <c r="F954" i="12"/>
  <c r="I953" i="12"/>
  <c r="H953" i="12"/>
  <c r="F953" i="12"/>
  <c r="I952" i="12"/>
  <c r="H952" i="12"/>
  <c r="F952" i="12"/>
  <c r="I951" i="12"/>
  <c r="H951" i="12"/>
  <c r="F951" i="12"/>
  <c r="I950" i="12"/>
  <c r="H950" i="12"/>
  <c r="F950" i="12"/>
  <c r="I949" i="12"/>
  <c r="H949" i="12"/>
  <c r="F949" i="12"/>
  <c r="I948" i="12"/>
  <c r="H948" i="12"/>
  <c r="F948" i="12"/>
  <c r="I947" i="12"/>
  <c r="H947" i="12"/>
  <c r="F947" i="12"/>
  <c r="I946" i="12"/>
  <c r="H946" i="12"/>
  <c r="F946" i="12"/>
  <c r="I945" i="12"/>
  <c r="H945" i="12"/>
  <c r="F945" i="12"/>
  <c r="I944" i="12"/>
  <c r="H944" i="12"/>
  <c r="F944" i="12"/>
  <c r="I943" i="12"/>
  <c r="H943" i="12"/>
  <c r="F943" i="12"/>
  <c r="I942" i="12"/>
  <c r="H942" i="12"/>
  <c r="F942" i="12"/>
  <c r="I941" i="12"/>
  <c r="H941" i="12"/>
  <c r="F941" i="12"/>
  <c r="I940" i="12"/>
  <c r="H940" i="12"/>
  <c r="F940" i="12"/>
  <c r="I939" i="12"/>
  <c r="H939" i="12"/>
  <c r="F939" i="12"/>
  <c r="I938" i="12"/>
  <c r="H938" i="12"/>
  <c r="F938" i="12"/>
  <c r="I937" i="12"/>
  <c r="H937" i="12"/>
  <c r="F937" i="12"/>
  <c r="I936" i="12"/>
  <c r="H936" i="12"/>
  <c r="F936" i="12"/>
  <c r="I935" i="12"/>
  <c r="H935" i="12"/>
  <c r="F935" i="12"/>
  <c r="I934" i="12"/>
  <c r="H934" i="12"/>
  <c r="F934" i="12"/>
  <c r="I933" i="12"/>
  <c r="H933" i="12"/>
  <c r="F933" i="12"/>
  <c r="I932" i="12"/>
  <c r="H932" i="12"/>
  <c r="F932" i="12"/>
  <c r="I931" i="12"/>
  <c r="H931" i="12"/>
  <c r="F931" i="12"/>
  <c r="I930" i="12"/>
  <c r="H930" i="12"/>
  <c r="F930" i="12"/>
  <c r="I929" i="12"/>
  <c r="H929" i="12"/>
  <c r="F929" i="12"/>
  <c r="I928" i="12"/>
  <c r="H928" i="12"/>
  <c r="F928" i="12"/>
  <c r="I927" i="12"/>
  <c r="H927" i="12"/>
  <c r="F927" i="12"/>
  <c r="I926" i="12"/>
  <c r="H926" i="12"/>
  <c r="F926" i="12"/>
  <c r="I925" i="12"/>
  <c r="H925" i="12"/>
  <c r="F925" i="12"/>
  <c r="I924" i="12"/>
  <c r="H924" i="12"/>
  <c r="F924" i="12"/>
  <c r="I923" i="12"/>
  <c r="H923" i="12"/>
  <c r="F923" i="12"/>
  <c r="I922" i="12"/>
  <c r="H922" i="12"/>
  <c r="F922" i="12"/>
  <c r="I921" i="12"/>
  <c r="H921" i="12"/>
  <c r="F921" i="12"/>
  <c r="I920" i="12"/>
  <c r="H920" i="12"/>
  <c r="F920" i="12"/>
  <c r="I919" i="12"/>
  <c r="H919" i="12"/>
  <c r="F919" i="12"/>
  <c r="I918" i="12"/>
  <c r="H918" i="12"/>
  <c r="F918" i="12"/>
  <c r="I917" i="12"/>
  <c r="H917" i="12"/>
  <c r="F917" i="12"/>
  <c r="I916" i="12"/>
  <c r="H916" i="12"/>
  <c r="F916" i="12"/>
  <c r="I915" i="12"/>
  <c r="H915" i="12"/>
  <c r="F915" i="12"/>
  <c r="I914" i="12"/>
  <c r="H914" i="12"/>
  <c r="F914" i="12"/>
  <c r="I913" i="12"/>
  <c r="H913" i="12"/>
  <c r="F913" i="12"/>
  <c r="I912" i="12"/>
  <c r="H912" i="12"/>
  <c r="F912" i="12"/>
  <c r="I911" i="12"/>
  <c r="H911" i="12"/>
  <c r="F911" i="12"/>
  <c r="I910" i="12"/>
  <c r="H910" i="12"/>
  <c r="F910" i="12"/>
  <c r="I909" i="12"/>
  <c r="H909" i="12"/>
  <c r="F909" i="12"/>
  <c r="I908" i="12"/>
  <c r="H908" i="12"/>
  <c r="F908" i="12"/>
  <c r="I907" i="12"/>
  <c r="H907" i="12"/>
  <c r="F907" i="12"/>
  <c r="I906" i="12"/>
  <c r="H906" i="12"/>
  <c r="F906" i="12"/>
  <c r="I905" i="12"/>
  <c r="H905" i="12"/>
  <c r="F905" i="12"/>
  <c r="I904" i="12"/>
  <c r="H904" i="12"/>
  <c r="F904" i="12"/>
  <c r="I903" i="12"/>
  <c r="H903" i="12"/>
  <c r="F903" i="12"/>
  <c r="I902" i="12"/>
  <c r="H902" i="12"/>
  <c r="F902" i="12"/>
  <c r="I901" i="12"/>
  <c r="H901" i="12"/>
  <c r="F901" i="12"/>
  <c r="I900" i="12"/>
  <c r="H900" i="12"/>
  <c r="F900" i="12"/>
  <c r="I899" i="12"/>
  <c r="H899" i="12"/>
  <c r="F899" i="12"/>
  <c r="I898" i="12"/>
  <c r="H898" i="12"/>
  <c r="F898" i="12"/>
  <c r="I897" i="12"/>
  <c r="H897" i="12"/>
  <c r="F897" i="12"/>
  <c r="I896" i="12"/>
  <c r="H896" i="12"/>
  <c r="F896" i="12"/>
  <c r="I895" i="12"/>
  <c r="H895" i="12"/>
  <c r="F895" i="12"/>
  <c r="I894" i="12"/>
  <c r="H894" i="12"/>
  <c r="F894" i="12"/>
  <c r="I893" i="12"/>
  <c r="H893" i="12"/>
  <c r="F893" i="12"/>
  <c r="I892" i="12"/>
  <c r="H892" i="12"/>
  <c r="F892" i="12"/>
  <c r="I891" i="12"/>
  <c r="H891" i="12"/>
  <c r="F891" i="12"/>
  <c r="I890" i="12"/>
  <c r="H890" i="12"/>
  <c r="F890" i="12"/>
  <c r="I889" i="12"/>
  <c r="H889" i="12"/>
  <c r="F889" i="12"/>
  <c r="I888" i="12"/>
  <c r="H888" i="12"/>
  <c r="F888" i="12"/>
  <c r="I887" i="12"/>
  <c r="H887" i="12"/>
  <c r="F887" i="12"/>
  <c r="I886" i="12"/>
  <c r="H886" i="12"/>
  <c r="F886" i="12"/>
  <c r="I885" i="12"/>
  <c r="H885" i="12"/>
  <c r="F885" i="12"/>
  <c r="I884" i="12"/>
  <c r="H884" i="12"/>
  <c r="F884" i="12"/>
  <c r="I883" i="12"/>
  <c r="H883" i="12"/>
  <c r="F883" i="12"/>
  <c r="I882" i="12"/>
  <c r="H882" i="12"/>
  <c r="F882" i="12"/>
  <c r="I881" i="12"/>
  <c r="H881" i="12"/>
  <c r="F881" i="12"/>
  <c r="I880" i="12"/>
  <c r="H880" i="12"/>
  <c r="F880" i="12"/>
  <c r="I879" i="12"/>
  <c r="H879" i="12"/>
  <c r="F879" i="12"/>
  <c r="I878" i="12"/>
  <c r="H878" i="12"/>
  <c r="F878" i="12"/>
  <c r="I877" i="12"/>
  <c r="H877" i="12"/>
  <c r="F877" i="12"/>
  <c r="I876" i="12"/>
  <c r="H876" i="12"/>
  <c r="F876" i="12"/>
  <c r="I875" i="12"/>
  <c r="H875" i="12"/>
  <c r="F875" i="12"/>
  <c r="I874" i="12"/>
  <c r="H874" i="12"/>
  <c r="F874" i="12"/>
  <c r="I873" i="12"/>
  <c r="H873" i="12"/>
  <c r="F873" i="12"/>
  <c r="I872" i="12"/>
  <c r="H872" i="12"/>
  <c r="F872" i="12"/>
  <c r="I871" i="12"/>
  <c r="H871" i="12"/>
  <c r="F871" i="12"/>
  <c r="I870" i="12"/>
  <c r="H870" i="12"/>
  <c r="F870" i="12"/>
  <c r="I869" i="12"/>
  <c r="H869" i="12"/>
  <c r="F869" i="12"/>
  <c r="I868" i="12"/>
  <c r="H868" i="12"/>
  <c r="F868" i="12"/>
  <c r="I867" i="12"/>
  <c r="H867" i="12"/>
  <c r="F867" i="12"/>
  <c r="I866" i="12"/>
  <c r="H866" i="12"/>
  <c r="F866" i="12"/>
  <c r="I865" i="12"/>
  <c r="H865" i="12"/>
  <c r="F865" i="12"/>
  <c r="I864" i="12"/>
  <c r="H864" i="12"/>
  <c r="F864" i="12"/>
  <c r="I863" i="12"/>
  <c r="H863" i="12"/>
  <c r="F863" i="12"/>
  <c r="I862" i="12"/>
  <c r="H862" i="12"/>
  <c r="F862" i="12"/>
  <c r="I861" i="12"/>
  <c r="H861" i="12"/>
  <c r="F861" i="12"/>
  <c r="I860" i="12"/>
  <c r="H860" i="12"/>
  <c r="F860" i="12"/>
  <c r="I859" i="12"/>
  <c r="H859" i="12"/>
  <c r="F859" i="12"/>
  <c r="I858" i="12"/>
  <c r="H858" i="12"/>
  <c r="F858" i="12"/>
  <c r="I857" i="12"/>
  <c r="H857" i="12"/>
  <c r="F857" i="12"/>
  <c r="I856" i="12"/>
  <c r="H856" i="12"/>
  <c r="F856" i="12"/>
  <c r="I855" i="12"/>
  <c r="H855" i="12"/>
  <c r="F855" i="12"/>
  <c r="I854" i="12"/>
  <c r="H854" i="12"/>
  <c r="F854" i="12"/>
  <c r="I853" i="12"/>
  <c r="H853" i="12"/>
  <c r="F853" i="12"/>
  <c r="I852" i="12"/>
  <c r="H852" i="12"/>
  <c r="F852" i="12"/>
  <c r="I851" i="12"/>
  <c r="H851" i="12"/>
  <c r="F851" i="12"/>
  <c r="I850" i="12"/>
  <c r="H850" i="12"/>
  <c r="F850" i="12"/>
  <c r="I849" i="12"/>
  <c r="H849" i="12"/>
  <c r="F849" i="12"/>
  <c r="I848" i="12"/>
  <c r="H848" i="12"/>
  <c r="F848" i="12"/>
  <c r="I847" i="12"/>
  <c r="H847" i="12"/>
  <c r="F847" i="12"/>
  <c r="I846" i="12"/>
  <c r="H846" i="12"/>
  <c r="F846" i="12"/>
  <c r="I845" i="12"/>
  <c r="H845" i="12"/>
  <c r="F845" i="12"/>
  <c r="I844" i="12"/>
  <c r="H844" i="12"/>
  <c r="F844" i="12"/>
  <c r="I843" i="12"/>
  <c r="H843" i="12"/>
  <c r="F843" i="12"/>
  <c r="I842" i="12"/>
  <c r="H842" i="12"/>
  <c r="F842" i="12"/>
  <c r="I841" i="12"/>
  <c r="H841" i="12"/>
  <c r="F841" i="12"/>
  <c r="I840" i="12"/>
  <c r="H840" i="12"/>
  <c r="F840" i="12"/>
  <c r="I839" i="12"/>
  <c r="H839" i="12"/>
  <c r="F839" i="12"/>
  <c r="I838" i="12"/>
  <c r="H838" i="12"/>
  <c r="F838" i="12"/>
  <c r="I837" i="12"/>
  <c r="H837" i="12"/>
  <c r="F837" i="12"/>
  <c r="I836" i="12"/>
  <c r="H836" i="12"/>
  <c r="F836" i="12"/>
  <c r="I835" i="12"/>
  <c r="H835" i="12"/>
  <c r="F835" i="12"/>
  <c r="I834" i="12"/>
  <c r="H834" i="12"/>
  <c r="F834" i="12"/>
  <c r="I833" i="12"/>
  <c r="H833" i="12"/>
  <c r="F833" i="12"/>
  <c r="I832" i="12"/>
  <c r="H832" i="12"/>
  <c r="F832" i="12"/>
  <c r="I831" i="12"/>
  <c r="H831" i="12"/>
  <c r="F831" i="12"/>
  <c r="I830" i="12"/>
  <c r="H830" i="12"/>
  <c r="F830" i="12"/>
  <c r="I829" i="12"/>
  <c r="H829" i="12"/>
  <c r="F829" i="12"/>
  <c r="I828" i="12"/>
  <c r="H828" i="12"/>
  <c r="F828" i="12"/>
  <c r="I827" i="12"/>
  <c r="H827" i="12"/>
  <c r="F827" i="12"/>
  <c r="I826" i="12"/>
  <c r="H826" i="12"/>
  <c r="F826" i="12"/>
  <c r="I825" i="12"/>
  <c r="H825" i="12"/>
  <c r="F825" i="12"/>
  <c r="I824" i="12"/>
  <c r="H824" i="12"/>
  <c r="F824" i="12"/>
  <c r="I823" i="12"/>
  <c r="H823" i="12"/>
  <c r="F823" i="12"/>
  <c r="I822" i="12"/>
  <c r="H822" i="12"/>
  <c r="F822" i="12"/>
  <c r="I821" i="12"/>
  <c r="H821" i="12"/>
  <c r="F821" i="12"/>
  <c r="I820" i="12"/>
  <c r="H820" i="12"/>
  <c r="F820" i="12"/>
  <c r="I819" i="12"/>
  <c r="H819" i="12"/>
  <c r="F819" i="12"/>
  <c r="I818" i="12"/>
  <c r="H818" i="12"/>
  <c r="F818" i="12"/>
  <c r="I817" i="12"/>
  <c r="H817" i="12"/>
  <c r="F817" i="12"/>
  <c r="I816" i="12"/>
  <c r="H816" i="12"/>
  <c r="F816" i="12"/>
  <c r="I815" i="12"/>
  <c r="H815" i="12"/>
  <c r="F815" i="12"/>
  <c r="I814" i="12"/>
  <c r="H814" i="12"/>
  <c r="F814" i="12"/>
  <c r="I813" i="12"/>
  <c r="H813" i="12"/>
  <c r="F813" i="12"/>
  <c r="I812" i="12"/>
  <c r="H812" i="12"/>
  <c r="F812" i="12"/>
  <c r="I811" i="12"/>
  <c r="H811" i="12"/>
  <c r="F811" i="12"/>
  <c r="I810" i="12"/>
  <c r="H810" i="12"/>
  <c r="F810" i="12"/>
  <c r="I809" i="12"/>
  <c r="H809" i="12"/>
  <c r="F809" i="12"/>
  <c r="I808" i="12"/>
  <c r="H808" i="12"/>
  <c r="F808" i="12"/>
  <c r="I807" i="12"/>
  <c r="H807" i="12"/>
  <c r="F807" i="12"/>
  <c r="I806" i="12"/>
  <c r="H806" i="12"/>
  <c r="F806" i="12"/>
  <c r="I805" i="12"/>
  <c r="H805" i="12"/>
  <c r="F805" i="12"/>
  <c r="I804" i="12"/>
  <c r="H804" i="12"/>
  <c r="F804" i="12"/>
  <c r="I803" i="12"/>
  <c r="H803" i="12"/>
  <c r="F803" i="12"/>
  <c r="I802" i="12"/>
  <c r="H802" i="12"/>
  <c r="F802" i="12"/>
  <c r="I801" i="12"/>
  <c r="H801" i="12"/>
  <c r="F801" i="12"/>
  <c r="I800" i="12"/>
  <c r="H800" i="12"/>
  <c r="F800" i="12"/>
  <c r="I799" i="12"/>
  <c r="H799" i="12"/>
  <c r="F799" i="12"/>
  <c r="I798" i="12"/>
  <c r="H798" i="12"/>
  <c r="F798" i="12"/>
  <c r="I797" i="12"/>
  <c r="H797" i="12"/>
  <c r="F797" i="12"/>
  <c r="I796" i="12"/>
  <c r="H796" i="12"/>
  <c r="F796" i="12"/>
  <c r="I795" i="12"/>
  <c r="H795" i="12"/>
  <c r="F795" i="12"/>
  <c r="I794" i="12"/>
  <c r="H794" i="12"/>
  <c r="F794" i="12"/>
  <c r="I793" i="12"/>
  <c r="H793" i="12"/>
  <c r="F793" i="12"/>
  <c r="I792" i="12"/>
  <c r="H792" i="12"/>
  <c r="F792" i="12"/>
  <c r="I791" i="12"/>
  <c r="H791" i="12"/>
  <c r="F791" i="12"/>
  <c r="I790" i="12"/>
  <c r="H790" i="12"/>
  <c r="F790" i="12"/>
  <c r="I789" i="12"/>
  <c r="H789" i="12"/>
  <c r="F789" i="12"/>
  <c r="I788" i="12"/>
  <c r="H788" i="12"/>
  <c r="F788" i="12"/>
  <c r="I787" i="12"/>
  <c r="H787" i="12"/>
  <c r="F787" i="12"/>
  <c r="I786" i="12"/>
  <c r="H786" i="12"/>
  <c r="F786" i="12"/>
  <c r="I785" i="12"/>
  <c r="H785" i="12"/>
  <c r="F785" i="12"/>
  <c r="I784" i="12"/>
  <c r="H784" i="12"/>
  <c r="F784" i="12"/>
  <c r="I783" i="12"/>
  <c r="H783" i="12"/>
  <c r="F783" i="12"/>
  <c r="I782" i="12"/>
  <c r="H782" i="12"/>
  <c r="F782" i="12"/>
  <c r="I781" i="12"/>
  <c r="H781" i="12"/>
  <c r="F781" i="12"/>
  <c r="I780" i="12"/>
  <c r="H780" i="12"/>
  <c r="F780" i="12"/>
  <c r="I779" i="12"/>
  <c r="H779" i="12"/>
  <c r="F779" i="12"/>
  <c r="I778" i="12"/>
  <c r="H778" i="12"/>
  <c r="F778" i="12"/>
  <c r="I777" i="12"/>
  <c r="H777" i="12"/>
  <c r="F777" i="12"/>
  <c r="I776" i="12"/>
  <c r="H776" i="12"/>
  <c r="F776" i="12"/>
  <c r="I775" i="12"/>
  <c r="H775" i="12"/>
  <c r="F775" i="12"/>
  <c r="I774" i="12"/>
  <c r="H774" i="12"/>
  <c r="F774" i="12"/>
  <c r="I773" i="12"/>
  <c r="H773" i="12"/>
  <c r="F773" i="12"/>
  <c r="I772" i="12"/>
  <c r="H772" i="12"/>
  <c r="F772" i="12"/>
  <c r="I771" i="12"/>
  <c r="H771" i="12"/>
  <c r="F771" i="12"/>
  <c r="I770" i="12"/>
  <c r="H770" i="12"/>
  <c r="F770" i="12"/>
  <c r="I769" i="12"/>
  <c r="H769" i="12"/>
  <c r="F769" i="12"/>
  <c r="I768" i="12"/>
  <c r="H768" i="12"/>
  <c r="F768" i="12"/>
  <c r="I767" i="12"/>
  <c r="H767" i="12"/>
  <c r="F767" i="12"/>
  <c r="I766" i="12"/>
  <c r="H766" i="12"/>
  <c r="F766" i="12"/>
  <c r="I765" i="12"/>
  <c r="H765" i="12"/>
  <c r="F765" i="12"/>
  <c r="I764" i="12"/>
  <c r="H764" i="12"/>
  <c r="F764" i="12"/>
  <c r="I763" i="12"/>
  <c r="H763" i="12"/>
  <c r="F763" i="12"/>
  <c r="I762" i="12"/>
  <c r="H762" i="12"/>
  <c r="F762" i="12"/>
  <c r="I761" i="12"/>
  <c r="H761" i="12"/>
  <c r="F761" i="12"/>
  <c r="I760" i="12"/>
  <c r="H760" i="12"/>
  <c r="F760" i="12"/>
  <c r="I759" i="12"/>
  <c r="H759" i="12"/>
  <c r="F759" i="12"/>
  <c r="I758" i="12"/>
  <c r="H758" i="12"/>
  <c r="F758" i="12"/>
  <c r="I757" i="12"/>
  <c r="H757" i="12"/>
  <c r="F757" i="12"/>
  <c r="I756" i="12"/>
  <c r="H756" i="12"/>
  <c r="F756" i="12"/>
  <c r="I755" i="12"/>
  <c r="H755" i="12"/>
  <c r="F755" i="12"/>
  <c r="I754" i="12"/>
  <c r="H754" i="12"/>
  <c r="F754" i="12"/>
  <c r="I753" i="12"/>
  <c r="H753" i="12"/>
  <c r="F753" i="12"/>
  <c r="I752" i="12"/>
  <c r="H752" i="12"/>
  <c r="F752" i="12"/>
  <c r="I751" i="12"/>
  <c r="H751" i="12"/>
  <c r="F751" i="12"/>
  <c r="I750" i="12"/>
  <c r="H750" i="12"/>
  <c r="F750" i="12"/>
  <c r="I749" i="12"/>
  <c r="H749" i="12"/>
  <c r="F749" i="12"/>
  <c r="I748" i="12"/>
  <c r="H748" i="12"/>
  <c r="F748" i="12"/>
  <c r="I747" i="12"/>
  <c r="H747" i="12"/>
  <c r="F747" i="12"/>
  <c r="I746" i="12"/>
  <c r="H746" i="12"/>
  <c r="F746" i="12"/>
  <c r="I745" i="12"/>
  <c r="H745" i="12"/>
  <c r="F745" i="12"/>
  <c r="I744" i="12"/>
  <c r="H744" i="12"/>
  <c r="F744" i="12"/>
  <c r="I743" i="12"/>
  <c r="H743" i="12"/>
  <c r="F743" i="12"/>
  <c r="I742" i="12"/>
  <c r="H742" i="12"/>
  <c r="F742" i="12"/>
  <c r="I741" i="12"/>
  <c r="H741" i="12"/>
  <c r="F741" i="12"/>
  <c r="I740" i="12"/>
  <c r="H740" i="12"/>
  <c r="F740" i="12"/>
  <c r="I739" i="12"/>
  <c r="H739" i="12"/>
  <c r="F739" i="12"/>
  <c r="I738" i="12"/>
  <c r="H738" i="12"/>
  <c r="F738" i="12"/>
  <c r="I737" i="12"/>
  <c r="H737" i="12"/>
  <c r="F737" i="12"/>
  <c r="I736" i="12"/>
  <c r="H736" i="12"/>
  <c r="F736" i="12"/>
  <c r="I735" i="12"/>
  <c r="H735" i="12"/>
  <c r="F735" i="12"/>
  <c r="I734" i="12"/>
  <c r="H734" i="12"/>
  <c r="F734" i="12"/>
  <c r="I733" i="12"/>
  <c r="H733" i="12"/>
  <c r="F733" i="12"/>
  <c r="I732" i="12"/>
  <c r="H732" i="12"/>
  <c r="F732" i="12"/>
  <c r="I731" i="12"/>
  <c r="H731" i="12"/>
  <c r="F731" i="12"/>
  <c r="I730" i="12"/>
  <c r="H730" i="12"/>
  <c r="F730" i="12"/>
  <c r="I729" i="12"/>
  <c r="H729" i="12"/>
  <c r="F729" i="12"/>
  <c r="I728" i="12"/>
  <c r="H728" i="12"/>
  <c r="F728" i="12"/>
  <c r="I727" i="12"/>
  <c r="H727" i="12"/>
  <c r="F727" i="12"/>
  <c r="I726" i="12"/>
  <c r="H726" i="12"/>
  <c r="F726" i="12"/>
  <c r="I725" i="12"/>
  <c r="H725" i="12"/>
  <c r="F725" i="12"/>
  <c r="I724" i="12"/>
  <c r="H724" i="12"/>
  <c r="F724" i="12"/>
  <c r="I723" i="12"/>
  <c r="H723" i="12"/>
  <c r="F723" i="12"/>
  <c r="I722" i="12"/>
  <c r="H722" i="12"/>
  <c r="F722" i="12"/>
  <c r="I721" i="12"/>
  <c r="H721" i="12"/>
  <c r="F721" i="12"/>
  <c r="I720" i="12"/>
  <c r="H720" i="12"/>
  <c r="F720" i="12"/>
  <c r="I719" i="12"/>
  <c r="H719" i="12"/>
  <c r="F719" i="12"/>
  <c r="I718" i="12"/>
  <c r="H718" i="12"/>
  <c r="F718" i="12"/>
  <c r="I717" i="12"/>
  <c r="H717" i="12"/>
  <c r="F717" i="12"/>
  <c r="I716" i="12"/>
  <c r="H716" i="12"/>
  <c r="F716" i="12"/>
  <c r="I715" i="12"/>
  <c r="H715" i="12"/>
  <c r="F715" i="12"/>
  <c r="I714" i="12"/>
  <c r="H714" i="12"/>
  <c r="F714" i="12"/>
  <c r="I713" i="12"/>
  <c r="H713" i="12"/>
  <c r="F713" i="12"/>
  <c r="I712" i="12"/>
  <c r="H712" i="12"/>
  <c r="F712" i="12"/>
  <c r="I711" i="12"/>
  <c r="H711" i="12"/>
  <c r="F711" i="12"/>
  <c r="I710" i="12"/>
  <c r="H710" i="12"/>
  <c r="F710" i="12"/>
  <c r="I709" i="12"/>
  <c r="H709" i="12"/>
  <c r="F709" i="12"/>
  <c r="I708" i="12"/>
  <c r="H708" i="12"/>
  <c r="F708" i="12"/>
  <c r="I707" i="12"/>
  <c r="H707" i="12"/>
  <c r="F707" i="12"/>
  <c r="I706" i="12"/>
  <c r="H706" i="12"/>
  <c r="F706" i="12"/>
  <c r="I705" i="12"/>
  <c r="H705" i="12"/>
  <c r="F705" i="12"/>
  <c r="I704" i="12"/>
  <c r="H704" i="12"/>
  <c r="F704" i="12"/>
  <c r="I703" i="12"/>
  <c r="H703" i="12"/>
  <c r="F703" i="12"/>
  <c r="I702" i="12"/>
  <c r="H702" i="12"/>
  <c r="F702" i="12"/>
  <c r="I701" i="12"/>
  <c r="H701" i="12"/>
  <c r="F701" i="12"/>
  <c r="I700" i="12"/>
  <c r="H700" i="12"/>
  <c r="F700" i="12"/>
  <c r="I699" i="12"/>
  <c r="H699" i="12"/>
  <c r="F699" i="12"/>
  <c r="I698" i="12"/>
  <c r="H698" i="12"/>
  <c r="F698" i="12"/>
  <c r="I697" i="12"/>
  <c r="H697" i="12"/>
  <c r="F697" i="12"/>
  <c r="I696" i="12"/>
  <c r="H696" i="12"/>
  <c r="F696" i="12"/>
  <c r="I695" i="12"/>
  <c r="H695" i="12"/>
  <c r="F695" i="12"/>
  <c r="I694" i="12"/>
  <c r="H694" i="12"/>
  <c r="F694" i="12"/>
  <c r="I693" i="12"/>
  <c r="H693" i="12"/>
  <c r="F693" i="12"/>
  <c r="I692" i="12"/>
  <c r="H692" i="12"/>
  <c r="F692" i="12"/>
  <c r="I691" i="12"/>
  <c r="H691" i="12"/>
  <c r="F691" i="12"/>
  <c r="I690" i="12"/>
  <c r="H690" i="12"/>
  <c r="F690" i="12"/>
  <c r="I689" i="12"/>
  <c r="H689" i="12"/>
  <c r="F689" i="12"/>
  <c r="I688" i="12"/>
  <c r="H688" i="12"/>
  <c r="F688" i="12"/>
  <c r="I687" i="12"/>
  <c r="H687" i="12"/>
  <c r="F687" i="12"/>
  <c r="I686" i="12"/>
  <c r="H686" i="12"/>
  <c r="F686" i="12"/>
  <c r="I685" i="12"/>
  <c r="H685" i="12"/>
  <c r="F685" i="12"/>
  <c r="I684" i="12"/>
  <c r="H684" i="12"/>
  <c r="F684" i="12"/>
  <c r="I683" i="12"/>
  <c r="H683" i="12"/>
  <c r="F683" i="12"/>
  <c r="I682" i="12"/>
  <c r="H682" i="12"/>
  <c r="F682" i="12"/>
  <c r="I681" i="12"/>
  <c r="H681" i="12"/>
  <c r="F681" i="12"/>
  <c r="I680" i="12"/>
  <c r="H680" i="12"/>
  <c r="F680" i="12"/>
  <c r="I679" i="12"/>
  <c r="H679" i="12"/>
  <c r="F679" i="12"/>
  <c r="I678" i="12"/>
  <c r="H678" i="12"/>
  <c r="F678" i="12"/>
  <c r="I677" i="12"/>
  <c r="H677" i="12"/>
  <c r="F677" i="12"/>
  <c r="I676" i="12"/>
  <c r="H676" i="12"/>
  <c r="F676" i="12"/>
  <c r="I675" i="12"/>
  <c r="H675" i="12"/>
  <c r="F675" i="12"/>
  <c r="I674" i="12"/>
  <c r="H674" i="12"/>
  <c r="F674" i="12"/>
  <c r="I673" i="12"/>
  <c r="H673" i="12"/>
  <c r="F673" i="12"/>
  <c r="I672" i="12"/>
  <c r="H672" i="12"/>
  <c r="F672" i="12"/>
  <c r="I671" i="12"/>
  <c r="H671" i="12"/>
  <c r="F671" i="12"/>
  <c r="I670" i="12"/>
  <c r="H670" i="12"/>
  <c r="F670" i="12"/>
  <c r="I669" i="12"/>
  <c r="H669" i="12"/>
  <c r="F669" i="12"/>
  <c r="I668" i="12"/>
  <c r="H668" i="12"/>
  <c r="F668" i="12"/>
  <c r="I667" i="12"/>
  <c r="H667" i="12"/>
  <c r="F667" i="12"/>
  <c r="I666" i="12"/>
  <c r="H666" i="12"/>
  <c r="F666" i="12"/>
  <c r="I665" i="12"/>
  <c r="H665" i="12"/>
  <c r="F665" i="12"/>
  <c r="I664" i="12"/>
  <c r="H664" i="12"/>
  <c r="F664" i="12"/>
  <c r="I663" i="12"/>
  <c r="H663" i="12"/>
  <c r="F663" i="12"/>
  <c r="I662" i="12"/>
  <c r="H662" i="12"/>
  <c r="F662" i="12"/>
  <c r="I661" i="12"/>
  <c r="H661" i="12"/>
  <c r="F661" i="12"/>
  <c r="I660" i="12"/>
  <c r="H660" i="12"/>
  <c r="F660" i="12"/>
  <c r="I659" i="12"/>
  <c r="H659" i="12"/>
  <c r="F659" i="12"/>
  <c r="I658" i="12"/>
  <c r="H658" i="12"/>
  <c r="F658" i="12"/>
  <c r="I657" i="12"/>
  <c r="H657" i="12"/>
  <c r="F657" i="12"/>
  <c r="I656" i="12"/>
  <c r="H656" i="12"/>
  <c r="F656" i="12"/>
  <c r="I655" i="12"/>
  <c r="H655" i="12"/>
  <c r="F655" i="12"/>
  <c r="I654" i="12"/>
  <c r="H654" i="12"/>
  <c r="F654" i="12"/>
  <c r="I653" i="12"/>
  <c r="H653" i="12"/>
  <c r="F653" i="12"/>
  <c r="I652" i="12"/>
  <c r="H652" i="12"/>
  <c r="F652" i="12"/>
  <c r="I651" i="12"/>
  <c r="H651" i="12"/>
  <c r="F651" i="12"/>
  <c r="I650" i="12"/>
  <c r="H650" i="12"/>
  <c r="F650" i="12"/>
  <c r="I649" i="12"/>
  <c r="H649" i="12"/>
  <c r="F649" i="12"/>
  <c r="I648" i="12"/>
  <c r="H648" i="12"/>
  <c r="F648" i="12"/>
  <c r="I647" i="12"/>
  <c r="H647" i="12"/>
  <c r="F647" i="12"/>
  <c r="I646" i="12"/>
  <c r="H646" i="12"/>
  <c r="F646" i="12"/>
  <c r="I645" i="12"/>
  <c r="H645" i="12"/>
  <c r="F645" i="12"/>
  <c r="I644" i="12"/>
  <c r="H644" i="12"/>
  <c r="F644" i="12"/>
  <c r="I643" i="12"/>
  <c r="H643" i="12"/>
  <c r="F643" i="12"/>
  <c r="I642" i="12"/>
  <c r="H642" i="12"/>
  <c r="F642" i="12"/>
  <c r="I641" i="12"/>
  <c r="H641" i="12"/>
  <c r="F641" i="12"/>
  <c r="I640" i="12"/>
  <c r="H640" i="12"/>
  <c r="F640" i="12"/>
  <c r="I639" i="12"/>
  <c r="H639" i="12"/>
  <c r="F639" i="12"/>
  <c r="I638" i="12"/>
  <c r="H638" i="12"/>
  <c r="F638" i="12"/>
  <c r="I637" i="12"/>
  <c r="H637" i="12"/>
  <c r="F637" i="12"/>
  <c r="I636" i="12"/>
  <c r="H636" i="12"/>
  <c r="F636" i="12"/>
  <c r="I635" i="12"/>
  <c r="H635" i="12"/>
  <c r="F635" i="12"/>
  <c r="I634" i="12"/>
  <c r="H634" i="12"/>
  <c r="F634" i="12"/>
  <c r="I633" i="12"/>
  <c r="H633" i="12"/>
  <c r="F633" i="12"/>
  <c r="I632" i="12"/>
  <c r="H632" i="12"/>
  <c r="F632" i="12"/>
  <c r="I631" i="12"/>
  <c r="H631" i="12"/>
  <c r="F631" i="12"/>
  <c r="I630" i="12"/>
  <c r="H630" i="12"/>
  <c r="F630" i="12"/>
  <c r="I629" i="12"/>
  <c r="H629" i="12"/>
  <c r="F629" i="12"/>
  <c r="I628" i="12"/>
  <c r="H628" i="12"/>
  <c r="F628" i="12"/>
  <c r="I627" i="12"/>
  <c r="H627" i="12"/>
  <c r="F627" i="12"/>
  <c r="I626" i="12"/>
  <c r="H626" i="12"/>
  <c r="F626" i="12"/>
  <c r="I625" i="12"/>
  <c r="H625" i="12"/>
  <c r="F625" i="12"/>
  <c r="I624" i="12"/>
  <c r="H624" i="12"/>
  <c r="F624" i="12"/>
  <c r="I623" i="12"/>
  <c r="H623" i="12"/>
  <c r="F623" i="12"/>
  <c r="I622" i="12"/>
  <c r="H622" i="12"/>
  <c r="F622" i="12"/>
  <c r="I621" i="12"/>
  <c r="H621" i="12"/>
  <c r="F621" i="12"/>
  <c r="I620" i="12"/>
  <c r="H620" i="12"/>
  <c r="F620" i="12"/>
  <c r="I619" i="12"/>
  <c r="H619" i="12"/>
  <c r="F619" i="12"/>
  <c r="I618" i="12"/>
  <c r="H618" i="12"/>
  <c r="F618" i="12"/>
  <c r="I617" i="12"/>
  <c r="H617" i="12"/>
  <c r="F617" i="12"/>
  <c r="I616" i="12"/>
  <c r="H616" i="12"/>
  <c r="F616" i="12"/>
  <c r="I615" i="12"/>
  <c r="H615" i="12"/>
  <c r="F615" i="12"/>
  <c r="I614" i="12"/>
  <c r="H614" i="12"/>
  <c r="F614" i="12"/>
  <c r="I613" i="12"/>
  <c r="H613" i="12"/>
  <c r="F613" i="12"/>
  <c r="I612" i="12"/>
  <c r="H612" i="12"/>
  <c r="F612" i="12"/>
  <c r="I611" i="12"/>
  <c r="H611" i="12"/>
  <c r="F611" i="12"/>
  <c r="I610" i="12"/>
  <c r="H610" i="12"/>
  <c r="F610" i="12"/>
  <c r="I609" i="12"/>
  <c r="H609" i="12"/>
  <c r="F609" i="12"/>
  <c r="I608" i="12"/>
  <c r="H608" i="12"/>
  <c r="F608" i="12"/>
  <c r="I607" i="12"/>
  <c r="H607" i="12"/>
  <c r="F607" i="12"/>
  <c r="I606" i="12"/>
  <c r="H606" i="12"/>
  <c r="F606" i="12"/>
  <c r="I605" i="12"/>
  <c r="H605" i="12"/>
  <c r="F605" i="12"/>
  <c r="I604" i="12"/>
  <c r="H604" i="12"/>
  <c r="F604" i="12"/>
  <c r="I603" i="12"/>
  <c r="H603" i="12"/>
  <c r="F603" i="12"/>
  <c r="I602" i="12"/>
  <c r="H602" i="12"/>
  <c r="F602" i="12"/>
  <c r="I601" i="12"/>
  <c r="H601" i="12"/>
  <c r="F601" i="12"/>
  <c r="I600" i="12"/>
  <c r="H600" i="12"/>
  <c r="F600" i="12"/>
  <c r="I599" i="12"/>
  <c r="H599" i="12"/>
  <c r="F599" i="12"/>
  <c r="I598" i="12"/>
  <c r="H598" i="12"/>
  <c r="F598" i="12"/>
  <c r="I597" i="12"/>
  <c r="H597" i="12"/>
  <c r="F597" i="12"/>
  <c r="I596" i="12"/>
  <c r="H596" i="12"/>
  <c r="F596" i="12"/>
  <c r="I595" i="12"/>
  <c r="H595" i="12"/>
  <c r="F595" i="12"/>
  <c r="I594" i="12"/>
  <c r="H594" i="12"/>
  <c r="F594" i="12"/>
  <c r="I593" i="12"/>
  <c r="H593" i="12"/>
  <c r="F593" i="12"/>
  <c r="I592" i="12"/>
  <c r="H592" i="12"/>
  <c r="F592" i="12"/>
  <c r="I591" i="12"/>
  <c r="H591" i="12"/>
  <c r="F591" i="12"/>
  <c r="I590" i="12"/>
  <c r="H590" i="12"/>
  <c r="F590" i="12"/>
  <c r="I589" i="12"/>
  <c r="H589" i="12"/>
  <c r="F589" i="12"/>
  <c r="I588" i="12"/>
  <c r="H588" i="12"/>
  <c r="F588" i="12"/>
  <c r="I587" i="12"/>
  <c r="H587" i="12"/>
  <c r="F587" i="12"/>
  <c r="I586" i="12"/>
  <c r="H586" i="12"/>
  <c r="F586" i="12"/>
  <c r="I585" i="12"/>
  <c r="H585" i="12"/>
  <c r="F585" i="12"/>
  <c r="I584" i="12"/>
  <c r="H584" i="12"/>
  <c r="F584" i="12"/>
  <c r="I583" i="12"/>
  <c r="H583" i="12"/>
  <c r="F583" i="12"/>
  <c r="I582" i="12"/>
  <c r="H582" i="12"/>
  <c r="F582" i="12"/>
  <c r="I581" i="12"/>
  <c r="H581" i="12"/>
  <c r="F581" i="12"/>
  <c r="I580" i="12"/>
  <c r="H580" i="12"/>
  <c r="F580" i="12"/>
  <c r="I579" i="12"/>
  <c r="H579" i="12"/>
  <c r="F579" i="12"/>
  <c r="I578" i="12"/>
  <c r="H578" i="12"/>
  <c r="F578" i="12"/>
  <c r="I577" i="12"/>
  <c r="H577" i="12"/>
  <c r="F577" i="12"/>
  <c r="I576" i="12"/>
  <c r="H576" i="12"/>
  <c r="F576" i="12"/>
  <c r="I575" i="12"/>
  <c r="H575" i="12"/>
  <c r="F575" i="12"/>
  <c r="I574" i="12"/>
  <c r="H574" i="12"/>
  <c r="F574" i="12"/>
  <c r="I573" i="12"/>
  <c r="H573" i="12"/>
  <c r="F573" i="12"/>
  <c r="I572" i="12"/>
  <c r="H572" i="12"/>
  <c r="F572" i="12"/>
  <c r="I571" i="12"/>
  <c r="H571" i="12"/>
  <c r="F571" i="12"/>
  <c r="I570" i="12"/>
  <c r="H570" i="12"/>
  <c r="F570" i="12"/>
  <c r="I569" i="12"/>
  <c r="H569" i="12"/>
  <c r="F569" i="12"/>
  <c r="I568" i="12"/>
  <c r="H568" i="12"/>
  <c r="F568" i="12"/>
  <c r="I567" i="12"/>
  <c r="H567" i="12"/>
  <c r="F567" i="12"/>
  <c r="I566" i="12"/>
  <c r="H566" i="12"/>
  <c r="F566" i="12"/>
  <c r="I565" i="12"/>
  <c r="H565" i="12"/>
  <c r="F565" i="12"/>
  <c r="I564" i="12"/>
  <c r="H564" i="12"/>
  <c r="F564" i="12"/>
  <c r="I563" i="12"/>
  <c r="H563" i="12"/>
  <c r="F563" i="12"/>
  <c r="I562" i="12"/>
  <c r="H562" i="12"/>
  <c r="F562" i="12"/>
  <c r="I561" i="12"/>
  <c r="H561" i="12"/>
  <c r="F561" i="12"/>
  <c r="I560" i="12"/>
  <c r="H560" i="12"/>
  <c r="F560" i="12"/>
  <c r="I559" i="12"/>
  <c r="H559" i="12"/>
  <c r="F559" i="12"/>
  <c r="I558" i="12"/>
  <c r="H558" i="12"/>
  <c r="F558" i="12"/>
  <c r="I557" i="12"/>
  <c r="H557" i="12"/>
  <c r="F557" i="12"/>
  <c r="I556" i="12"/>
  <c r="H556" i="12"/>
  <c r="F556" i="12"/>
  <c r="J555" i="12"/>
  <c r="I555" i="12"/>
  <c r="H555" i="12"/>
  <c r="F555" i="12"/>
  <c r="I554" i="12"/>
  <c r="H554" i="12"/>
  <c r="F554" i="12"/>
  <c r="I553" i="12"/>
  <c r="H553" i="12"/>
  <c r="F553" i="12"/>
  <c r="I552" i="12"/>
  <c r="H552" i="12"/>
  <c r="F552" i="12"/>
  <c r="I551" i="12"/>
  <c r="H551" i="12"/>
  <c r="F551" i="12"/>
  <c r="I550" i="12"/>
  <c r="H550" i="12"/>
  <c r="F550" i="12"/>
  <c r="I549" i="12"/>
  <c r="H549" i="12"/>
  <c r="F549" i="12"/>
  <c r="I548" i="12"/>
  <c r="H548" i="12"/>
  <c r="F548" i="12"/>
  <c r="I547" i="12"/>
  <c r="H547" i="12"/>
  <c r="F547" i="12"/>
  <c r="I546" i="12"/>
  <c r="H546" i="12"/>
  <c r="F546" i="12"/>
  <c r="I545" i="12"/>
  <c r="H545" i="12"/>
  <c r="F545" i="12"/>
  <c r="I544" i="12"/>
  <c r="H544" i="12"/>
  <c r="F544" i="12"/>
  <c r="I543" i="12"/>
  <c r="H543" i="12"/>
  <c r="F543" i="12"/>
  <c r="I542" i="12"/>
  <c r="H542" i="12"/>
  <c r="F542" i="12"/>
  <c r="I541" i="12"/>
  <c r="H541" i="12"/>
  <c r="F541" i="12"/>
  <c r="I540" i="12"/>
  <c r="H540" i="12"/>
  <c r="F540" i="12"/>
  <c r="I539" i="12"/>
  <c r="H539" i="12"/>
  <c r="F539" i="12"/>
  <c r="I538" i="12"/>
  <c r="H538" i="12"/>
  <c r="F538" i="12"/>
  <c r="I537" i="12"/>
  <c r="H537" i="12"/>
  <c r="F537" i="12"/>
  <c r="I536" i="12"/>
  <c r="H536" i="12"/>
  <c r="F536" i="12"/>
  <c r="I535" i="12"/>
  <c r="H535" i="12"/>
  <c r="F535" i="12"/>
  <c r="I534" i="12"/>
  <c r="H534" i="12"/>
  <c r="F534" i="12"/>
  <c r="I533" i="12"/>
  <c r="H533" i="12"/>
  <c r="F533" i="12"/>
  <c r="I532" i="12"/>
  <c r="H532" i="12"/>
  <c r="F532" i="12"/>
  <c r="I531" i="12"/>
  <c r="H531" i="12"/>
  <c r="F531" i="12"/>
  <c r="I530" i="12"/>
  <c r="H530" i="12"/>
  <c r="F530" i="12"/>
  <c r="I529" i="12"/>
  <c r="H529" i="12"/>
  <c r="F529" i="12"/>
  <c r="I528" i="12"/>
  <c r="H528" i="12"/>
  <c r="F528" i="12"/>
  <c r="I527" i="12"/>
  <c r="H527" i="12"/>
  <c r="F527" i="12"/>
  <c r="I526" i="12"/>
  <c r="H526" i="12"/>
  <c r="F526" i="12"/>
  <c r="I525" i="12"/>
  <c r="H525" i="12"/>
  <c r="F525" i="12"/>
  <c r="I524" i="12"/>
  <c r="H524" i="12"/>
  <c r="F524" i="12"/>
  <c r="I523" i="12"/>
  <c r="H523" i="12"/>
  <c r="F523" i="12"/>
  <c r="I522" i="12"/>
  <c r="H522" i="12"/>
  <c r="F522" i="12"/>
  <c r="I521" i="12"/>
  <c r="H521" i="12"/>
  <c r="F521" i="12"/>
  <c r="I520" i="12"/>
  <c r="H520" i="12"/>
  <c r="F520" i="12"/>
  <c r="I519" i="12"/>
  <c r="H519" i="12"/>
  <c r="F519" i="12"/>
  <c r="I518" i="12"/>
  <c r="H518" i="12"/>
  <c r="F518" i="12"/>
  <c r="I517" i="12"/>
  <c r="H517" i="12"/>
  <c r="F517" i="12"/>
  <c r="I516" i="12"/>
  <c r="H516" i="12"/>
  <c r="F516" i="12"/>
  <c r="I515" i="12"/>
  <c r="H515" i="12"/>
  <c r="F515" i="12"/>
  <c r="I514" i="12"/>
  <c r="H514" i="12"/>
  <c r="F514" i="12"/>
  <c r="I513" i="12"/>
  <c r="H513" i="12"/>
  <c r="F513" i="12"/>
  <c r="I512" i="12"/>
  <c r="H512" i="12"/>
  <c r="F512" i="12"/>
  <c r="I511" i="12"/>
  <c r="H511" i="12"/>
  <c r="F511" i="12"/>
  <c r="I510" i="12"/>
  <c r="H510" i="12"/>
  <c r="F510" i="12"/>
  <c r="I509" i="12"/>
  <c r="H509" i="12"/>
  <c r="F509" i="12"/>
  <c r="I508" i="12"/>
  <c r="H508" i="12"/>
  <c r="F508" i="12"/>
  <c r="I507" i="12"/>
  <c r="H507" i="12"/>
  <c r="F507" i="12"/>
  <c r="I506" i="12"/>
  <c r="H506" i="12"/>
  <c r="F506" i="12"/>
  <c r="I505" i="12"/>
  <c r="H505" i="12"/>
  <c r="F505" i="12"/>
  <c r="I504" i="12"/>
  <c r="H504" i="12"/>
  <c r="F504" i="12"/>
  <c r="I503" i="12"/>
  <c r="H503" i="12"/>
  <c r="F503" i="12"/>
  <c r="I502" i="12"/>
  <c r="H502" i="12"/>
  <c r="F502" i="12"/>
  <c r="I501" i="12"/>
  <c r="H501" i="12"/>
  <c r="F501" i="12"/>
  <c r="I500" i="12"/>
  <c r="H500" i="12"/>
  <c r="F500" i="12"/>
  <c r="I499" i="12"/>
  <c r="H499" i="12"/>
  <c r="F499" i="12"/>
  <c r="I498" i="12"/>
  <c r="H498" i="12"/>
  <c r="F498" i="12"/>
  <c r="I497" i="12"/>
  <c r="H497" i="12"/>
  <c r="F497" i="12"/>
  <c r="I496" i="12"/>
  <c r="H496" i="12"/>
  <c r="F496" i="12"/>
  <c r="I495" i="12"/>
  <c r="H495" i="12"/>
  <c r="F495" i="12"/>
  <c r="I494" i="12"/>
  <c r="H494" i="12"/>
  <c r="F494" i="12"/>
  <c r="I493" i="12"/>
  <c r="H493" i="12"/>
  <c r="F493" i="12"/>
  <c r="I492" i="12"/>
  <c r="H492" i="12"/>
  <c r="F492" i="12"/>
  <c r="I491" i="12"/>
  <c r="H491" i="12"/>
  <c r="F491" i="12"/>
  <c r="I490" i="12"/>
  <c r="H490" i="12"/>
  <c r="F490" i="12"/>
  <c r="I489" i="12"/>
  <c r="H489" i="12"/>
  <c r="F489" i="12"/>
  <c r="I488" i="12"/>
  <c r="H488" i="12"/>
  <c r="F488" i="12"/>
  <c r="I487" i="12"/>
  <c r="H487" i="12"/>
  <c r="F487" i="12"/>
  <c r="I486" i="12"/>
  <c r="H486" i="12"/>
  <c r="F486" i="12"/>
  <c r="I485" i="12"/>
  <c r="H485" i="12"/>
  <c r="F485" i="12"/>
  <c r="I484" i="12"/>
  <c r="H484" i="12"/>
  <c r="F484" i="12"/>
  <c r="I483" i="12"/>
  <c r="H483" i="12"/>
  <c r="F483" i="12"/>
  <c r="I482" i="12"/>
  <c r="H482" i="12"/>
  <c r="F482" i="12"/>
  <c r="I481" i="12"/>
  <c r="H481" i="12"/>
  <c r="F481" i="12"/>
  <c r="I480" i="12"/>
  <c r="H480" i="12"/>
  <c r="F480" i="12"/>
  <c r="I479" i="12"/>
  <c r="H479" i="12"/>
  <c r="F479" i="12"/>
  <c r="I478" i="12"/>
  <c r="H478" i="12"/>
  <c r="F478" i="12"/>
  <c r="I477" i="12"/>
  <c r="H477" i="12"/>
  <c r="F477" i="12"/>
  <c r="I476" i="12"/>
  <c r="H476" i="12"/>
  <c r="F476" i="12"/>
  <c r="I475" i="12"/>
  <c r="H475" i="12"/>
  <c r="F475" i="12"/>
  <c r="I474" i="12"/>
  <c r="H474" i="12"/>
  <c r="F474" i="12"/>
  <c r="I473" i="12"/>
  <c r="H473" i="12"/>
  <c r="F473" i="12"/>
  <c r="I472" i="12"/>
  <c r="H472" i="12"/>
  <c r="F472" i="12"/>
  <c r="I471" i="12"/>
  <c r="H471" i="12"/>
  <c r="F471" i="12"/>
  <c r="I470" i="12"/>
  <c r="H470" i="12"/>
  <c r="F470" i="12"/>
  <c r="I469" i="12"/>
  <c r="H469" i="12"/>
  <c r="F469" i="12"/>
  <c r="I468" i="12"/>
  <c r="H468" i="12"/>
  <c r="F468" i="12"/>
  <c r="I467" i="12"/>
  <c r="H467" i="12"/>
  <c r="F467" i="12"/>
  <c r="I466" i="12"/>
  <c r="H466" i="12"/>
  <c r="F466" i="12"/>
  <c r="I465" i="12"/>
  <c r="H465" i="12"/>
  <c r="F465" i="12"/>
  <c r="I464" i="12"/>
  <c r="H464" i="12"/>
  <c r="F464" i="12"/>
  <c r="I463" i="12"/>
  <c r="H463" i="12"/>
  <c r="F463" i="12"/>
  <c r="I462" i="12"/>
  <c r="H462" i="12"/>
  <c r="F462" i="12"/>
  <c r="I461" i="12"/>
  <c r="H461" i="12"/>
  <c r="F461" i="12"/>
  <c r="I460" i="12"/>
  <c r="H460" i="12"/>
  <c r="F460" i="12"/>
  <c r="I459" i="12"/>
  <c r="H459" i="12"/>
  <c r="F459" i="12"/>
  <c r="I458" i="12"/>
  <c r="H458" i="12"/>
  <c r="F458" i="12"/>
  <c r="I457" i="12"/>
  <c r="H457" i="12"/>
  <c r="F457" i="12"/>
  <c r="I456" i="12"/>
  <c r="H456" i="12"/>
  <c r="F456" i="12"/>
  <c r="I455" i="12"/>
  <c r="H455" i="12"/>
  <c r="F455" i="12"/>
  <c r="I454" i="12"/>
  <c r="H454" i="12"/>
  <c r="F454" i="12"/>
  <c r="I453" i="12"/>
  <c r="H453" i="12"/>
  <c r="F453" i="12"/>
  <c r="I452" i="12"/>
  <c r="H452" i="12"/>
  <c r="F452" i="12"/>
  <c r="I451" i="12"/>
  <c r="H451" i="12"/>
  <c r="F451" i="12"/>
  <c r="I450" i="12"/>
  <c r="H450" i="12"/>
  <c r="F450" i="12"/>
  <c r="I449" i="12"/>
  <c r="H449" i="12"/>
  <c r="F449" i="12"/>
  <c r="I448" i="12"/>
  <c r="H448" i="12"/>
  <c r="F448" i="12"/>
  <c r="I447" i="12"/>
  <c r="H447" i="12"/>
  <c r="F447" i="12"/>
  <c r="I446" i="12"/>
  <c r="H446" i="12"/>
  <c r="F446" i="12"/>
  <c r="I445" i="12"/>
  <c r="H445" i="12"/>
  <c r="F445" i="12"/>
  <c r="I444" i="12"/>
  <c r="H444" i="12"/>
  <c r="F444" i="12"/>
  <c r="I443" i="12"/>
  <c r="H443" i="12"/>
  <c r="F443" i="12"/>
  <c r="I442" i="12"/>
  <c r="H442" i="12"/>
  <c r="F442" i="12"/>
  <c r="I441" i="12"/>
  <c r="H441" i="12"/>
  <c r="F441" i="12"/>
  <c r="I440" i="12"/>
  <c r="H440" i="12"/>
  <c r="F440" i="12"/>
  <c r="I439" i="12"/>
  <c r="H439" i="12"/>
  <c r="F439" i="12"/>
  <c r="I438" i="12"/>
  <c r="H438" i="12"/>
  <c r="F438" i="12"/>
  <c r="I437" i="12"/>
  <c r="H437" i="12"/>
  <c r="F437" i="12"/>
  <c r="I436" i="12"/>
  <c r="H436" i="12"/>
  <c r="F436" i="12"/>
  <c r="I435" i="12"/>
  <c r="H435" i="12"/>
  <c r="F435" i="12"/>
  <c r="I434" i="12"/>
  <c r="H434" i="12"/>
  <c r="F434" i="12"/>
  <c r="I433" i="12"/>
  <c r="H433" i="12"/>
  <c r="F433" i="12"/>
  <c r="I432" i="12"/>
  <c r="H432" i="12"/>
  <c r="F432" i="12"/>
  <c r="I431" i="12"/>
  <c r="H431" i="12"/>
  <c r="F431" i="12"/>
  <c r="I430" i="12"/>
  <c r="H430" i="12"/>
  <c r="F430" i="12"/>
  <c r="I429" i="12"/>
  <c r="H429" i="12"/>
  <c r="F429" i="12"/>
  <c r="I428" i="12"/>
  <c r="H428" i="12"/>
  <c r="F428" i="12"/>
  <c r="I427" i="12"/>
  <c r="H427" i="12"/>
  <c r="F427" i="12"/>
  <c r="I426" i="12"/>
  <c r="H426" i="12"/>
  <c r="F426" i="12"/>
  <c r="I425" i="12"/>
  <c r="H425" i="12"/>
  <c r="F425" i="12"/>
  <c r="I424" i="12"/>
  <c r="H424" i="12"/>
  <c r="F424" i="12"/>
  <c r="I423" i="12"/>
  <c r="H423" i="12"/>
  <c r="F423" i="12"/>
  <c r="I422" i="12"/>
  <c r="H422" i="12"/>
  <c r="F422" i="12"/>
  <c r="I421" i="12"/>
  <c r="H421" i="12"/>
  <c r="F421" i="12"/>
  <c r="I420" i="12"/>
  <c r="H420" i="12"/>
  <c r="F420" i="12"/>
  <c r="I419" i="12"/>
  <c r="H419" i="12"/>
  <c r="F419" i="12"/>
  <c r="I418" i="12"/>
  <c r="H418" i="12"/>
  <c r="F418" i="12"/>
  <c r="I417" i="12"/>
  <c r="H417" i="12"/>
  <c r="F417" i="12"/>
  <c r="I416" i="12"/>
  <c r="H416" i="12"/>
  <c r="F416" i="12"/>
  <c r="I415" i="12"/>
  <c r="H415" i="12"/>
  <c r="F415" i="12"/>
  <c r="I414" i="12"/>
  <c r="H414" i="12"/>
  <c r="F414" i="12"/>
  <c r="I413" i="12"/>
  <c r="H413" i="12"/>
  <c r="F413" i="12"/>
  <c r="I412" i="12"/>
  <c r="H412" i="12"/>
  <c r="F412" i="12"/>
  <c r="I411" i="12"/>
  <c r="H411" i="12"/>
  <c r="F411" i="12"/>
  <c r="I410" i="12"/>
  <c r="H410" i="12"/>
  <c r="F410" i="12"/>
  <c r="I409" i="12"/>
  <c r="H409" i="12"/>
  <c r="F409" i="12"/>
  <c r="I408" i="12"/>
  <c r="H408" i="12"/>
  <c r="F408" i="12"/>
  <c r="I407" i="12"/>
  <c r="H407" i="12"/>
  <c r="F407" i="12"/>
  <c r="I406" i="12"/>
  <c r="H406" i="12"/>
  <c r="F406" i="12"/>
  <c r="I405" i="12"/>
  <c r="H405" i="12"/>
  <c r="F405" i="12"/>
  <c r="I404" i="12"/>
  <c r="H404" i="12"/>
  <c r="F404" i="12"/>
  <c r="I403" i="12"/>
  <c r="H403" i="12"/>
  <c r="F403" i="12"/>
  <c r="I402" i="12"/>
  <c r="H402" i="12"/>
  <c r="F402" i="12"/>
  <c r="I401" i="12"/>
  <c r="H401" i="12"/>
  <c r="F401" i="12"/>
  <c r="I400" i="12"/>
  <c r="H400" i="12"/>
  <c r="F400" i="12"/>
  <c r="I399" i="12"/>
  <c r="H399" i="12"/>
  <c r="F399" i="12"/>
  <c r="I398" i="12"/>
  <c r="H398" i="12"/>
  <c r="F398" i="12"/>
  <c r="I397" i="12"/>
  <c r="H397" i="12"/>
  <c r="F397" i="12"/>
  <c r="I396" i="12"/>
  <c r="H396" i="12"/>
  <c r="F396" i="12"/>
  <c r="I395" i="12"/>
  <c r="H395" i="12"/>
  <c r="F395" i="12"/>
  <c r="I394" i="12"/>
  <c r="H394" i="12"/>
  <c r="F394" i="12"/>
  <c r="I393" i="12"/>
  <c r="H393" i="12"/>
  <c r="F393" i="12"/>
  <c r="I392" i="12"/>
  <c r="H392" i="12"/>
  <c r="F392" i="12"/>
  <c r="I391" i="12"/>
  <c r="H391" i="12"/>
  <c r="F391" i="12"/>
  <c r="I390" i="12"/>
  <c r="H390" i="12"/>
  <c r="F390" i="12"/>
  <c r="I389" i="12"/>
  <c r="H389" i="12"/>
  <c r="F389" i="12"/>
  <c r="I388" i="12"/>
  <c r="H388" i="12"/>
  <c r="F388" i="12"/>
  <c r="I387" i="12"/>
  <c r="H387" i="12"/>
  <c r="F387" i="12"/>
  <c r="I386" i="12"/>
  <c r="H386" i="12"/>
  <c r="F386" i="12"/>
  <c r="I385" i="12"/>
  <c r="H385" i="12"/>
  <c r="F385" i="12"/>
  <c r="I384" i="12"/>
  <c r="H384" i="12"/>
  <c r="F384" i="12"/>
  <c r="I383" i="12"/>
  <c r="H383" i="12"/>
  <c r="F383" i="12"/>
  <c r="I382" i="12"/>
  <c r="H382" i="12"/>
  <c r="F382" i="12"/>
  <c r="I381" i="12"/>
  <c r="H381" i="12"/>
  <c r="F381" i="12"/>
  <c r="I380" i="12"/>
  <c r="H380" i="12"/>
  <c r="F380" i="12"/>
  <c r="I379" i="12"/>
  <c r="H379" i="12"/>
  <c r="F379" i="12"/>
  <c r="I378" i="12"/>
  <c r="H378" i="12"/>
  <c r="F378" i="12"/>
  <c r="I377" i="12"/>
  <c r="H377" i="12"/>
  <c r="F377" i="12"/>
  <c r="I376" i="12"/>
  <c r="H376" i="12"/>
  <c r="F376" i="12"/>
  <c r="I375" i="12"/>
  <c r="H375" i="12"/>
  <c r="F375" i="12"/>
  <c r="I374" i="12"/>
  <c r="H374" i="12"/>
  <c r="F374" i="12"/>
  <c r="I373" i="12"/>
  <c r="H373" i="12"/>
  <c r="F373" i="12"/>
  <c r="I372" i="12"/>
  <c r="H372" i="12"/>
  <c r="F372" i="12"/>
  <c r="I371" i="12"/>
  <c r="H371" i="12"/>
  <c r="F371" i="12"/>
  <c r="I370" i="12"/>
  <c r="H370" i="12"/>
  <c r="F370" i="12"/>
  <c r="I369" i="12"/>
  <c r="H369" i="12"/>
  <c r="F369" i="12"/>
  <c r="I368" i="12"/>
  <c r="H368" i="12"/>
  <c r="F368" i="12"/>
  <c r="I367" i="12"/>
  <c r="H367" i="12"/>
  <c r="F367" i="12"/>
  <c r="I366" i="12"/>
  <c r="H366" i="12"/>
  <c r="F366" i="12"/>
  <c r="I365" i="12"/>
  <c r="H365" i="12"/>
  <c r="F365" i="12"/>
  <c r="I364" i="12"/>
  <c r="H364" i="12"/>
  <c r="F364" i="12"/>
  <c r="I363" i="12"/>
  <c r="H363" i="12"/>
  <c r="F363" i="12"/>
  <c r="I362" i="12"/>
  <c r="H362" i="12"/>
  <c r="F362" i="12"/>
  <c r="I361" i="12"/>
  <c r="H361" i="12"/>
  <c r="F361" i="12"/>
  <c r="I360" i="12"/>
  <c r="H360" i="12"/>
  <c r="F360" i="12"/>
  <c r="I359" i="12"/>
  <c r="H359" i="12"/>
  <c r="F359" i="12"/>
  <c r="I358" i="12"/>
  <c r="H358" i="12"/>
  <c r="F358" i="12"/>
  <c r="I357" i="12"/>
  <c r="H357" i="12"/>
  <c r="F357" i="12"/>
  <c r="I356" i="12"/>
  <c r="H356" i="12"/>
  <c r="F356" i="12"/>
  <c r="I355" i="12"/>
  <c r="H355" i="12"/>
  <c r="F355" i="12"/>
  <c r="I354" i="12"/>
  <c r="H354" i="12"/>
  <c r="F354" i="12"/>
  <c r="I353" i="12"/>
  <c r="H353" i="12"/>
  <c r="F353" i="12"/>
  <c r="I352" i="12"/>
  <c r="H352" i="12"/>
  <c r="F352" i="12"/>
  <c r="I351" i="12"/>
  <c r="H351" i="12"/>
  <c r="F351" i="12"/>
  <c r="I350" i="12"/>
  <c r="H350" i="12"/>
  <c r="F350" i="12"/>
  <c r="I349" i="12"/>
  <c r="H349" i="12"/>
  <c r="F349" i="12"/>
  <c r="I348" i="12"/>
  <c r="H348" i="12"/>
  <c r="F348" i="12"/>
  <c r="I347" i="12"/>
  <c r="H347" i="12"/>
  <c r="F347" i="12"/>
  <c r="I346" i="12"/>
  <c r="H346" i="12"/>
  <c r="F346" i="12"/>
  <c r="I345" i="12"/>
  <c r="H345" i="12"/>
  <c r="F345" i="12"/>
  <c r="I344" i="12"/>
  <c r="H344" i="12"/>
  <c r="F344" i="12"/>
  <c r="I343" i="12"/>
  <c r="H343" i="12"/>
  <c r="F343" i="12"/>
  <c r="I342" i="12"/>
  <c r="H342" i="12"/>
  <c r="F342" i="12"/>
  <c r="I341" i="12"/>
  <c r="H341" i="12"/>
  <c r="F341" i="12"/>
  <c r="I340" i="12"/>
  <c r="H340" i="12"/>
  <c r="F340" i="12"/>
  <c r="I339" i="12"/>
  <c r="H339" i="12"/>
  <c r="F339" i="12"/>
  <c r="I338" i="12"/>
  <c r="H338" i="12"/>
  <c r="F338" i="12"/>
  <c r="I337" i="12"/>
  <c r="H337" i="12"/>
  <c r="F337" i="12"/>
  <c r="I336" i="12"/>
  <c r="H336" i="12"/>
  <c r="F336" i="12"/>
  <c r="I335" i="12"/>
  <c r="H335" i="12"/>
  <c r="F335" i="12"/>
  <c r="I334" i="12"/>
  <c r="H334" i="12"/>
  <c r="F334" i="12"/>
  <c r="I333" i="12"/>
  <c r="H333" i="12"/>
  <c r="F333" i="12"/>
  <c r="I332" i="12"/>
  <c r="H332" i="12"/>
  <c r="F332" i="12"/>
  <c r="I331" i="12"/>
  <c r="H331" i="12"/>
  <c r="F331" i="12"/>
  <c r="I330" i="12"/>
  <c r="H330" i="12"/>
  <c r="F330" i="12"/>
  <c r="I329" i="12"/>
  <c r="H329" i="12"/>
  <c r="F329" i="12"/>
  <c r="I328" i="12"/>
  <c r="H328" i="12"/>
  <c r="F328" i="12"/>
  <c r="I327" i="12"/>
  <c r="H327" i="12"/>
  <c r="F327" i="12"/>
  <c r="I326" i="12"/>
  <c r="H326" i="12"/>
  <c r="F326" i="12"/>
  <c r="I325" i="12"/>
  <c r="H325" i="12"/>
  <c r="F325" i="12"/>
  <c r="I324" i="12"/>
  <c r="H324" i="12"/>
  <c r="F324" i="12"/>
  <c r="I323" i="12"/>
  <c r="H323" i="12"/>
  <c r="F323" i="12"/>
  <c r="I322" i="12"/>
  <c r="H322" i="12"/>
  <c r="F322" i="12"/>
  <c r="I321" i="12"/>
  <c r="H321" i="12"/>
  <c r="F321" i="12"/>
  <c r="I320" i="12"/>
  <c r="H320" i="12"/>
  <c r="F320" i="12"/>
  <c r="I319" i="12"/>
  <c r="H319" i="12"/>
  <c r="F319" i="12"/>
  <c r="I318" i="12"/>
  <c r="H318" i="12"/>
  <c r="F318" i="12"/>
  <c r="I317" i="12"/>
  <c r="H317" i="12"/>
  <c r="F317" i="12"/>
  <c r="I316" i="12"/>
  <c r="H316" i="12"/>
  <c r="F316" i="12"/>
  <c r="I315" i="12"/>
  <c r="H315" i="12"/>
  <c r="F315" i="12"/>
  <c r="I314" i="12"/>
  <c r="H314" i="12"/>
  <c r="F314" i="12"/>
  <c r="I313" i="12"/>
  <c r="H313" i="12"/>
  <c r="F313" i="12"/>
  <c r="I312" i="12"/>
  <c r="H312" i="12"/>
  <c r="F312" i="12"/>
  <c r="I311" i="12"/>
  <c r="H311" i="12"/>
  <c r="F311" i="12"/>
  <c r="I310" i="12"/>
  <c r="H310" i="12"/>
  <c r="F310" i="12"/>
  <c r="I309" i="12"/>
  <c r="H309" i="12"/>
  <c r="F309" i="12"/>
  <c r="I308" i="12"/>
  <c r="H308" i="12"/>
  <c r="F308" i="12"/>
  <c r="I307" i="12"/>
  <c r="H307" i="12"/>
  <c r="F307" i="12"/>
  <c r="I306" i="12"/>
  <c r="H306" i="12"/>
  <c r="F306" i="12"/>
  <c r="I305" i="12"/>
  <c r="H305" i="12"/>
  <c r="F305" i="12"/>
  <c r="I304" i="12"/>
  <c r="H304" i="12"/>
  <c r="F304" i="12"/>
  <c r="I303" i="12"/>
  <c r="H303" i="12"/>
  <c r="F303" i="12"/>
  <c r="I302" i="12"/>
  <c r="H302" i="12"/>
  <c r="F302" i="12"/>
  <c r="I301" i="12"/>
  <c r="H301" i="12"/>
  <c r="F301" i="12"/>
  <c r="I300" i="12"/>
  <c r="H300" i="12"/>
  <c r="F300" i="12"/>
  <c r="I299" i="12"/>
  <c r="H299" i="12"/>
  <c r="F299" i="12"/>
  <c r="I298" i="12"/>
  <c r="H298" i="12"/>
  <c r="F298" i="12"/>
  <c r="I297" i="12"/>
  <c r="H297" i="12"/>
  <c r="F297" i="12"/>
  <c r="I296" i="12"/>
  <c r="H296" i="12"/>
  <c r="F296" i="12"/>
  <c r="I295" i="12"/>
  <c r="H295" i="12"/>
  <c r="F295" i="12"/>
  <c r="I294" i="12"/>
  <c r="H294" i="12"/>
  <c r="F294" i="12"/>
  <c r="I293" i="12"/>
  <c r="H293" i="12"/>
  <c r="F293" i="12"/>
  <c r="I292" i="12"/>
  <c r="H292" i="12"/>
  <c r="F292" i="12"/>
  <c r="I291" i="12"/>
  <c r="H291" i="12"/>
  <c r="F291" i="12"/>
  <c r="I290" i="12"/>
  <c r="H290" i="12"/>
  <c r="F290" i="12"/>
  <c r="I289" i="12"/>
  <c r="H289" i="12"/>
  <c r="F289" i="12"/>
  <c r="I288" i="12"/>
  <c r="H288" i="12"/>
  <c r="F288" i="12"/>
  <c r="I287" i="12"/>
  <c r="H287" i="12"/>
  <c r="F287" i="12"/>
  <c r="I286" i="12"/>
  <c r="H286" i="12"/>
  <c r="F286" i="12"/>
  <c r="I285" i="12"/>
  <c r="H285" i="12"/>
  <c r="F285" i="12"/>
  <c r="I284" i="12"/>
  <c r="H284" i="12"/>
  <c r="F284" i="12"/>
  <c r="I283" i="12"/>
  <c r="H283" i="12"/>
  <c r="F283" i="12"/>
  <c r="I282" i="12"/>
  <c r="H282" i="12"/>
  <c r="F282" i="12"/>
  <c r="I281" i="12"/>
  <c r="H281" i="12"/>
  <c r="F281" i="12"/>
  <c r="I280" i="12"/>
  <c r="H280" i="12"/>
  <c r="F280" i="12"/>
  <c r="I279" i="12"/>
  <c r="H279" i="12"/>
  <c r="F279" i="12"/>
  <c r="I278" i="12"/>
  <c r="H278" i="12"/>
  <c r="F278" i="12"/>
  <c r="I277" i="12"/>
  <c r="H277" i="12"/>
  <c r="F277" i="12"/>
  <c r="I276" i="12"/>
  <c r="H276" i="12"/>
  <c r="F276" i="12"/>
  <c r="I275" i="12"/>
  <c r="H275" i="12"/>
  <c r="F275" i="12"/>
  <c r="I274" i="12"/>
  <c r="H274" i="12"/>
  <c r="F274" i="12"/>
  <c r="I273" i="12"/>
  <c r="H273" i="12"/>
  <c r="F273" i="12"/>
  <c r="I272" i="12"/>
  <c r="H272" i="12"/>
  <c r="F272" i="12"/>
  <c r="I271" i="12"/>
  <c r="H271" i="12"/>
  <c r="F271" i="12"/>
  <c r="I270" i="12"/>
  <c r="H270" i="12"/>
  <c r="F270" i="12"/>
  <c r="I269" i="12"/>
  <c r="H269" i="12"/>
  <c r="F269" i="12"/>
  <c r="I268" i="12"/>
  <c r="H268" i="12"/>
  <c r="F268" i="12"/>
  <c r="I267" i="12"/>
  <c r="H267" i="12"/>
  <c r="F267" i="12"/>
  <c r="I266" i="12"/>
  <c r="H266" i="12"/>
  <c r="F266" i="12"/>
  <c r="I265" i="12"/>
  <c r="H265" i="12"/>
  <c r="F265" i="12"/>
  <c r="I264" i="12"/>
  <c r="H264" i="12"/>
  <c r="F264" i="12"/>
  <c r="I263" i="12"/>
  <c r="H263" i="12"/>
  <c r="F263" i="12"/>
  <c r="I262" i="12"/>
  <c r="H262" i="12"/>
  <c r="F262" i="12"/>
  <c r="I261" i="12"/>
  <c r="H261" i="12"/>
  <c r="F261" i="12"/>
  <c r="I260" i="12"/>
  <c r="H260" i="12"/>
  <c r="F260" i="12"/>
  <c r="I259" i="12"/>
  <c r="H259" i="12"/>
  <c r="F259" i="12"/>
  <c r="I258" i="12"/>
  <c r="H258" i="12"/>
  <c r="F258" i="12"/>
  <c r="I257" i="12"/>
  <c r="H257" i="12"/>
  <c r="F257" i="12"/>
  <c r="I256" i="12"/>
  <c r="H256" i="12"/>
  <c r="F256" i="12"/>
  <c r="I255" i="12"/>
  <c r="H255" i="12"/>
  <c r="F255" i="12"/>
  <c r="I254" i="12"/>
  <c r="H254" i="12"/>
  <c r="F254" i="12"/>
  <c r="I253" i="12"/>
  <c r="H253" i="12"/>
  <c r="F253" i="12"/>
  <c r="I252" i="12"/>
  <c r="H252" i="12"/>
  <c r="F252" i="12"/>
  <c r="I251" i="12"/>
  <c r="H251" i="12"/>
  <c r="F251" i="12"/>
  <c r="I250" i="12"/>
  <c r="H250" i="12"/>
  <c r="F250" i="12"/>
  <c r="I249" i="12"/>
  <c r="H249" i="12"/>
  <c r="F249" i="12"/>
  <c r="I248" i="12"/>
  <c r="H248" i="12"/>
  <c r="F248" i="12"/>
  <c r="I247" i="12"/>
  <c r="H247" i="12"/>
  <c r="F247" i="12"/>
  <c r="I246" i="12"/>
  <c r="H246" i="12"/>
  <c r="F246" i="12"/>
  <c r="I245" i="12"/>
  <c r="H245" i="12"/>
  <c r="F245" i="12"/>
  <c r="I244" i="12"/>
  <c r="H244" i="12"/>
  <c r="F244" i="12"/>
  <c r="I243" i="12"/>
  <c r="H243" i="12"/>
  <c r="F243" i="12"/>
  <c r="I242" i="12"/>
  <c r="H242" i="12"/>
  <c r="F242" i="12"/>
  <c r="I241" i="12"/>
  <c r="H241" i="12"/>
  <c r="F241" i="12"/>
  <c r="I240" i="12"/>
  <c r="H240" i="12"/>
  <c r="F240" i="12"/>
  <c r="I239" i="12"/>
  <c r="H239" i="12"/>
  <c r="F239" i="12"/>
  <c r="I238" i="12"/>
  <c r="H238" i="12"/>
  <c r="F238" i="12"/>
  <c r="I237" i="12"/>
  <c r="H237" i="12"/>
  <c r="F237" i="12"/>
  <c r="I236" i="12"/>
  <c r="H236" i="12"/>
  <c r="F236" i="12"/>
  <c r="I235" i="12"/>
  <c r="H235" i="12"/>
  <c r="F235" i="12"/>
  <c r="I234" i="12"/>
  <c r="H234" i="12"/>
  <c r="F234" i="12"/>
  <c r="I233" i="12"/>
  <c r="H233" i="12"/>
  <c r="F233" i="12"/>
  <c r="I232" i="12"/>
  <c r="H232" i="12"/>
  <c r="F232" i="12"/>
  <c r="I231" i="12"/>
  <c r="H231" i="12"/>
  <c r="F231" i="12"/>
  <c r="I230" i="12"/>
  <c r="H230" i="12"/>
  <c r="F230" i="12"/>
  <c r="I229" i="12"/>
  <c r="H229" i="12"/>
  <c r="F229" i="12"/>
  <c r="I228" i="12"/>
  <c r="H228" i="12"/>
  <c r="F228" i="12"/>
  <c r="I227" i="12"/>
  <c r="H227" i="12"/>
  <c r="F227" i="12"/>
  <c r="I226" i="12"/>
  <c r="H226" i="12"/>
  <c r="F226" i="12"/>
  <c r="I225" i="12"/>
  <c r="H225" i="12"/>
  <c r="F225" i="12"/>
  <c r="I224" i="12"/>
  <c r="H224" i="12"/>
  <c r="F224" i="12"/>
  <c r="I223" i="12"/>
  <c r="H223" i="12"/>
  <c r="F223" i="12"/>
  <c r="I222" i="12"/>
  <c r="H222" i="12"/>
  <c r="F222" i="12"/>
  <c r="I221" i="12"/>
  <c r="H221" i="12"/>
  <c r="F221" i="12"/>
  <c r="I220" i="12"/>
  <c r="H220" i="12"/>
  <c r="F220" i="12"/>
  <c r="I219" i="12"/>
  <c r="H219" i="12"/>
  <c r="F219" i="12"/>
  <c r="I218" i="12"/>
  <c r="H218" i="12"/>
  <c r="F218" i="12"/>
  <c r="I217" i="12"/>
  <c r="H217" i="12"/>
  <c r="F217" i="12"/>
  <c r="I216" i="12"/>
  <c r="H216" i="12"/>
  <c r="F216" i="12"/>
  <c r="I215" i="12"/>
  <c r="H215" i="12"/>
  <c r="F215" i="12"/>
  <c r="I214" i="12"/>
  <c r="H214" i="12"/>
  <c r="F214" i="12"/>
  <c r="I213" i="12"/>
  <c r="H213" i="12"/>
  <c r="F213" i="12"/>
  <c r="I212" i="12"/>
  <c r="H212" i="12"/>
  <c r="F212" i="12"/>
  <c r="I211" i="12"/>
  <c r="H211" i="12"/>
  <c r="F211" i="12"/>
  <c r="I210" i="12"/>
  <c r="H210" i="12"/>
  <c r="F210" i="12"/>
  <c r="I209" i="12"/>
  <c r="H209" i="12"/>
  <c r="F209" i="12"/>
  <c r="I208" i="12"/>
  <c r="H208" i="12"/>
  <c r="F208" i="12"/>
  <c r="I207" i="12"/>
  <c r="H207" i="12"/>
  <c r="F207" i="12"/>
  <c r="I206" i="12"/>
  <c r="H206" i="12"/>
  <c r="F206" i="12"/>
  <c r="I205" i="12"/>
  <c r="H205" i="12"/>
  <c r="F205" i="12"/>
  <c r="I204" i="12"/>
  <c r="H204" i="12"/>
  <c r="F204" i="12"/>
  <c r="I203" i="12"/>
  <c r="H203" i="12"/>
  <c r="F203" i="12"/>
  <c r="I202" i="12"/>
  <c r="H202" i="12"/>
  <c r="F202" i="12"/>
  <c r="I201" i="12"/>
  <c r="H201" i="12"/>
  <c r="F201" i="12"/>
  <c r="I200" i="12"/>
  <c r="H200" i="12"/>
  <c r="F200" i="12"/>
  <c r="I199" i="12"/>
  <c r="H199" i="12"/>
  <c r="F199" i="12"/>
  <c r="I198" i="12"/>
  <c r="H198" i="12"/>
  <c r="F198" i="12"/>
  <c r="I197" i="12"/>
  <c r="H197" i="12"/>
  <c r="F197" i="12"/>
  <c r="I196" i="12"/>
  <c r="H196" i="12"/>
  <c r="F196" i="12"/>
  <c r="I195" i="12"/>
  <c r="H195" i="12"/>
  <c r="F195" i="12"/>
  <c r="I194" i="12"/>
  <c r="H194" i="12"/>
  <c r="F194" i="12"/>
  <c r="I193" i="12"/>
  <c r="H193" i="12"/>
  <c r="F193" i="12"/>
  <c r="I192" i="12"/>
  <c r="H192" i="12"/>
  <c r="F192" i="12"/>
  <c r="I191" i="12"/>
  <c r="H191" i="12"/>
  <c r="F191" i="12"/>
  <c r="I190" i="12"/>
  <c r="H190" i="12"/>
  <c r="F190" i="12"/>
  <c r="I189" i="12"/>
  <c r="H189" i="12"/>
  <c r="F189" i="12"/>
  <c r="I188" i="12"/>
  <c r="H188" i="12"/>
  <c r="F188" i="12"/>
  <c r="I187" i="12"/>
  <c r="H187" i="12"/>
  <c r="F187" i="12"/>
  <c r="I186" i="12"/>
  <c r="H186" i="12"/>
  <c r="F186" i="12"/>
  <c r="I185" i="12"/>
  <c r="H185" i="12"/>
  <c r="F185" i="12"/>
  <c r="I184" i="12"/>
  <c r="H184" i="12"/>
  <c r="F184" i="12"/>
  <c r="I183" i="12"/>
  <c r="H183" i="12"/>
  <c r="F183" i="12"/>
  <c r="I182" i="12"/>
  <c r="H182" i="12"/>
  <c r="F182" i="12"/>
  <c r="I181" i="12"/>
  <c r="H181" i="12"/>
  <c r="F181" i="12"/>
  <c r="I180" i="12"/>
  <c r="H180" i="12"/>
  <c r="F180" i="12"/>
  <c r="I179" i="12"/>
  <c r="H179" i="12"/>
  <c r="F179" i="12"/>
  <c r="I178" i="12"/>
  <c r="H178" i="12"/>
  <c r="F178" i="12"/>
  <c r="I177" i="12"/>
  <c r="H177" i="12"/>
  <c r="F177" i="12"/>
  <c r="I176" i="12"/>
  <c r="H176" i="12"/>
  <c r="F176" i="12"/>
  <c r="I175" i="12"/>
  <c r="H175" i="12"/>
  <c r="F175" i="12"/>
  <c r="I174" i="12"/>
  <c r="H174" i="12"/>
  <c r="F174" i="12"/>
  <c r="I173" i="12"/>
  <c r="H173" i="12"/>
  <c r="F173" i="12"/>
  <c r="I172" i="12"/>
  <c r="H172" i="12"/>
  <c r="F172" i="12"/>
  <c r="I171" i="12"/>
  <c r="H171" i="12"/>
  <c r="F171" i="12"/>
  <c r="I170" i="12"/>
  <c r="H170" i="12"/>
  <c r="F170" i="12"/>
  <c r="I169" i="12"/>
  <c r="H169" i="12"/>
  <c r="F169" i="12"/>
  <c r="I168" i="12"/>
  <c r="H168" i="12"/>
  <c r="F168" i="12"/>
  <c r="I167" i="12"/>
  <c r="H167" i="12"/>
  <c r="F167" i="12"/>
  <c r="I166" i="12"/>
  <c r="H166" i="12"/>
  <c r="F166" i="12"/>
  <c r="I165" i="12"/>
  <c r="H165" i="12"/>
  <c r="F165" i="12"/>
  <c r="I164" i="12"/>
  <c r="H164" i="12"/>
  <c r="F164" i="12"/>
  <c r="I163" i="12"/>
  <c r="H163" i="12"/>
  <c r="F163" i="12"/>
  <c r="I162" i="12"/>
  <c r="H162" i="12"/>
  <c r="F162" i="12"/>
  <c r="I161" i="12"/>
  <c r="H161" i="12"/>
  <c r="F161" i="12"/>
  <c r="I160" i="12"/>
  <c r="H160" i="12"/>
  <c r="F160" i="12"/>
  <c r="I159" i="12"/>
  <c r="H159" i="12"/>
  <c r="F159" i="12"/>
  <c r="I158" i="12"/>
  <c r="H158" i="12"/>
  <c r="F158" i="12"/>
  <c r="I157" i="12"/>
  <c r="H157" i="12"/>
  <c r="F157" i="12"/>
  <c r="I156" i="12"/>
  <c r="H156" i="12"/>
  <c r="F156" i="12"/>
  <c r="I155" i="12"/>
  <c r="H155" i="12"/>
  <c r="F155" i="12"/>
  <c r="I154" i="12"/>
  <c r="H154" i="12"/>
  <c r="F154" i="12"/>
  <c r="I153" i="12"/>
  <c r="H153" i="12"/>
  <c r="F153" i="12"/>
  <c r="I152" i="12"/>
  <c r="H152" i="12"/>
  <c r="F152" i="12"/>
  <c r="I151" i="12"/>
  <c r="H151" i="12"/>
  <c r="F151" i="12"/>
  <c r="I150" i="12"/>
  <c r="H150" i="12"/>
  <c r="F150" i="12"/>
  <c r="I149" i="12"/>
  <c r="H149" i="12"/>
  <c r="F149" i="12"/>
  <c r="I148" i="12"/>
  <c r="H148" i="12"/>
  <c r="F148" i="12"/>
  <c r="I147" i="12"/>
  <c r="H147" i="12"/>
  <c r="F147" i="12"/>
  <c r="I146" i="12"/>
  <c r="H146" i="12"/>
  <c r="F146" i="12"/>
  <c r="I145" i="12"/>
  <c r="H145" i="12"/>
  <c r="F145" i="12"/>
  <c r="I144" i="12"/>
  <c r="H144" i="12"/>
  <c r="F144" i="12"/>
  <c r="I143" i="12"/>
  <c r="H143" i="12"/>
  <c r="F143" i="12"/>
  <c r="I142" i="12"/>
  <c r="H142" i="12"/>
  <c r="F142" i="12"/>
  <c r="I141" i="12"/>
  <c r="H141" i="12"/>
  <c r="F141" i="12"/>
  <c r="I140" i="12"/>
  <c r="H140" i="12"/>
  <c r="F140" i="12"/>
  <c r="I139" i="12"/>
  <c r="H139" i="12"/>
  <c r="F139" i="12"/>
  <c r="I138" i="12"/>
  <c r="H138" i="12"/>
  <c r="F138" i="12"/>
  <c r="I137" i="12"/>
  <c r="H137" i="12"/>
  <c r="F137" i="12"/>
  <c r="I136" i="12"/>
  <c r="H136" i="12"/>
  <c r="F136" i="12"/>
  <c r="I135" i="12"/>
  <c r="H135" i="12"/>
  <c r="F135" i="12"/>
  <c r="I134" i="12"/>
  <c r="H134" i="12"/>
  <c r="F134" i="12"/>
  <c r="I133" i="12"/>
  <c r="H133" i="12"/>
  <c r="F133" i="12"/>
  <c r="I132" i="12"/>
  <c r="H132" i="12"/>
  <c r="F132" i="12"/>
  <c r="I131" i="12"/>
  <c r="H131" i="12"/>
  <c r="F131" i="12"/>
  <c r="I130" i="12"/>
  <c r="H130" i="12"/>
  <c r="F130" i="12"/>
  <c r="I129" i="12"/>
  <c r="H129" i="12"/>
  <c r="F129" i="12"/>
  <c r="I128" i="12"/>
  <c r="H128" i="12"/>
  <c r="F128" i="12"/>
  <c r="I127" i="12"/>
  <c r="H127" i="12"/>
  <c r="F127" i="12"/>
  <c r="I126" i="12"/>
  <c r="H126" i="12"/>
  <c r="F126" i="12"/>
  <c r="I125" i="12"/>
  <c r="H125" i="12"/>
  <c r="F125" i="12"/>
  <c r="I124" i="12"/>
  <c r="H124" i="12"/>
  <c r="F124" i="12"/>
  <c r="I123" i="12"/>
  <c r="H123" i="12"/>
  <c r="F123" i="12"/>
  <c r="I122" i="12"/>
  <c r="H122" i="12"/>
  <c r="F122" i="12"/>
  <c r="I121" i="12"/>
  <c r="H121" i="12"/>
  <c r="F121" i="12"/>
  <c r="I120" i="12"/>
  <c r="H120" i="12"/>
  <c r="F120" i="12"/>
  <c r="I119" i="12"/>
  <c r="H119" i="12"/>
  <c r="F119" i="12"/>
  <c r="I118" i="12"/>
  <c r="H118" i="12"/>
  <c r="F118" i="12"/>
  <c r="I117" i="12"/>
  <c r="H117" i="12"/>
  <c r="F117" i="12"/>
  <c r="I116" i="12"/>
  <c r="H116" i="12"/>
  <c r="F116" i="12"/>
  <c r="I115" i="12"/>
  <c r="H115" i="12"/>
  <c r="F115" i="12"/>
  <c r="I114" i="12"/>
  <c r="H114" i="12"/>
  <c r="F114" i="12"/>
  <c r="I113" i="12"/>
  <c r="H113" i="12"/>
  <c r="F113" i="12"/>
  <c r="I112" i="12"/>
  <c r="H112" i="12"/>
  <c r="F112" i="12"/>
  <c r="I111" i="12"/>
  <c r="H111" i="12"/>
  <c r="F111" i="12"/>
  <c r="I110" i="12"/>
  <c r="H110" i="12"/>
  <c r="F110" i="12"/>
  <c r="I109" i="12"/>
  <c r="H109" i="12"/>
  <c r="F109" i="12"/>
  <c r="I108" i="12"/>
  <c r="H108" i="12"/>
  <c r="F108" i="12"/>
  <c r="I107" i="12"/>
  <c r="H107" i="12"/>
  <c r="F107" i="12"/>
  <c r="I106" i="12"/>
  <c r="H106" i="12"/>
  <c r="F106" i="12"/>
  <c r="I105" i="12"/>
  <c r="H105" i="12"/>
  <c r="F105" i="12"/>
  <c r="I104" i="12"/>
  <c r="H104" i="12"/>
  <c r="F104" i="12"/>
  <c r="I103" i="12"/>
  <c r="H103" i="12"/>
  <c r="F103" i="12"/>
  <c r="I102" i="12"/>
  <c r="H102" i="12"/>
  <c r="F102" i="12"/>
  <c r="I101" i="12"/>
  <c r="H101" i="12"/>
  <c r="F101" i="12"/>
  <c r="I100" i="12"/>
  <c r="H100" i="12"/>
  <c r="F100" i="12"/>
  <c r="I99" i="12"/>
  <c r="H99" i="12"/>
  <c r="F99" i="12"/>
  <c r="I98" i="12"/>
  <c r="H98" i="12"/>
  <c r="F98" i="12"/>
  <c r="I97" i="12"/>
  <c r="H97" i="12"/>
  <c r="F97" i="12"/>
  <c r="I96" i="12"/>
  <c r="H96" i="12"/>
  <c r="F96" i="12"/>
  <c r="I95" i="12"/>
  <c r="H95" i="12"/>
  <c r="F95" i="12"/>
  <c r="I94" i="12"/>
  <c r="H94" i="12"/>
  <c r="F94" i="12"/>
  <c r="I93" i="12"/>
  <c r="H93" i="12"/>
  <c r="F93" i="12"/>
  <c r="I92" i="12"/>
  <c r="H92" i="12"/>
  <c r="F92" i="12"/>
  <c r="I91" i="12"/>
  <c r="H91" i="12"/>
  <c r="F91" i="12"/>
  <c r="I90" i="12"/>
  <c r="H90" i="12"/>
  <c r="F90" i="12"/>
  <c r="I89" i="12"/>
  <c r="H89" i="12"/>
  <c r="F89" i="12"/>
  <c r="I88" i="12"/>
  <c r="H88" i="12"/>
  <c r="F88" i="12"/>
  <c r="I87" i="12"/>
  <c r="H87" i="12"/>
  <c r="F87" i="12"/>
  <c r="I86" i="12"/>
  <c r="H86" i="12"/>
  <c r="F86" i="12"/>
  <c r="I85" i="12"/>
  <c r="H85" i="12"/>
  <c r="F85" i="12"/>
  <c r="I84" i="12"/>
  <c r="H84" i="12"/>
  <c r="F84" i="12"/>
  <c r="I83" i="12"/>
  <c r="H83" i="12"/>
  <c r="F83" i="12"/>
  <c r="I82" i="12"/>
  <c r="H82" i="12"/>
  <c r="F82" i="12"/>
  <c r="I81" i="12"/>
  <c r="H81" i="12"/>
  <c r="F81" i="12"/>
  <c r="I80" i="12"/>
  <c r="H80" i="12"/>
  <c r="F80" i="12"/>
  <c r="I79" i="12"/>
  <c r="H79" i="12"/>
  <c r="F79" i="12"/>
  <c r="I78" i="12"/>
  <c r="H78" i="12"/>
  <c r="F78" i="12"/>
  <c r="I77" i="12"/>
  <c r="H77" i="12"/>
  <c r="F77" i="12"/>
  <c r="I76" i="12"/>
  <c r="H76" i="12"/>
  <c r="F76" i="12"/>
  <c r="I75" i="12"/>
  <c r="H75" i="12"/>
  <c r="F75" i="12"/>
  <c r="I74" i="12"/>
  <c r="H74" i="12"/>
  <c r="F74" i="12"/>
  <c r="I73" i="12"/>
  <c r="H73" i="12"/>
  <c r="F73" i="12"/>
  <c r="I72" i="12"/>
  <c r="H72" i="12"/>
  <c r="F72" i="12"/>
  <c r="I71" i="12"/>
  <c r="H71" i="12"/>
  <c r="F71" i="12"/>
  <c r="I70" i="12"/>
  <c r="H70" i="12"/>
  <c r="F70" i="12"/>
  <c r="I69" i="12"/>
  <c r="H69" i="12"/>
  <c r="F69" i="12"/>
  <c r="I68" i="12"/>
  <c r="H68" i="12"/>
  <c r="F68" i="12"/>
  <c r="I67" i="12"/>
  <c r="H67" i="12"/>
  <c r="F67" i="12"/>
  <c r="I66" i="12"/>
  <c r="H66" i="12"/>
  <c r="F66" i="12"/>
  <c r="I65" i="12"/>
  <c r="H65" i="12"/>
  <c r="F65" i="12"/>
  <c r="I64" i="12"/>
  <c r="H64" i="12"/>
  <c r="F64" i="12"/>
  <c r="I63" i="12"/>
  <c r="H63" i="12"/>
  <c r="F63" i="12"/>
  <c r="I62" i="12"/>
  <c r="H62" i="12"/>
  <c r="F62" i="12"/>
  <c r="I61" i="12"/>
  <c r="H61" i="12"/>
  <c r="F61" i="12"/>
  <c r="I60" i="12"/>
  <c r="H60" i="12"/>
  <c r="F60" i="12"/>
  <c r="I59" i="12"/>
  <c r="H59" i="12"/>
  <c r="F59" i="12"/>
  <c r="I58" i="12"/>
  <c r="H58" i="12"/>
  <c r="F58" i="12"/>
  <c r="I57" i="12"/>
  <c r="H57" i="12"/>
  <c r="F57" i="12"/>
  <c r="I56" i="12"/>
  <c r="H56" i="12"/>
  <c r="F56" i="12"/>
  <c r="I55" i="12"/>
  <c r="H55" i="12"/>
  <c r="F55" i="12"/>
  <c r="I54" i="12"/>
  <c r="H54" i="12"/>
  <c r="F54" i="12"/>
  <c r="I53" i="12"/>
  <c r="H53" i="12"/>
  <c r="F53" i="12"/>
  <c r="I52" i="12"/>
  <c r="H52" i="12"/>
  <c r="F52" i="12"/>
  <c r="I51" i="12"/>
  <c r="H51" i="12"/>
  <c r="F51" i="12"/>
  <c r="I50" i="12"/>
  <c r="H50" i="12"/>
  <c r="F50" i="12"/>
  <c r="I49" i="12"/>
  <c r="H49" i="12"/>
  <c r="F49" i="12"/>
  <c r="I48" i="12"/>
  <c r="H48" i="12"/>
  <c r="F48" i="12"/>
  <c r="I47" i="12"/>
  <c r="H47" i="12"/>
  <c r="F47" i="12"/>
  <c r="I46" i="12"/>
  <c r="H46" i="12"/>
  <c r="F46" i="12"/>
  <c r="I45" i="12"/>
  <c r="H45" i="12"/>
  <c r="F45" i="12"/>
  <c r="I44" i="12"/>
  <c r="H44" i="12"/>
  <c r="F44" i="12"/>
  <c r="I43" i="12"/>
  <c r="H43" i="12"/>
  <c r="F43" i="12"/>
  <c r="I42" i="12"/>
  <c r="H42" i="12"/>
  <c r="F42" i="12"/>
  <c r="I41" i="12"/>
  <c r="H41" i="12"/>
  <c r="F41" i="12"/>
  <c r="I40" i="12"/>
  <c r="H40" i="12"/>
  <c r="F40" i="12"/>
  <c r="I39" i="12"/>
  <c r="H39" i="12"/>
  <c r="F39" i="12"/>
  <c r="I38" i="12"/>
  <c r="H38" i="12"/>
  <c r="F38" i="12"/>
  <c r="I37" i="12"/>
  <c r="H37" i="12"/>
  <c r="F37" i="12"/>
  <c r="I36" i="12"/>
  <c r="H36" i="12"/>
  <c r="F36" i="12"/>
  <c r="I35" i="12"/>
  <c r="H35" i="12"/>
  <c r="F35" i="12"/>
  <c r="I34" i="12"/>
  <c r="H34" i="12"/>
  <c r="F34" i="12"/>
  <c r="I33" i="12"/>
  <c r="H33" i="12"/>
  <c r="F33" i="12"/>
  <c r="I32" i="12"/>
  <c r="H32" i="12"/>
  <c r="F32" i="12"/>
  <c r="I31" i="12"/>
  <c r="H31" i="12"/>
  <c r="F31" i="12"/>
  <c r="I30" i="12"/>
  <c r="H30" i="12"/>
  <c r="F30" i="12"/>
  <c r="I29" i="12"/>
  <c r="H29" i="12"/>
  <c r="F29" i="12"/>
  <c r="I28" i="12"/>
  <c r="H28" i="12"/>
  <c r="F28" i="12"/>
  <c r="I27" i="12"/>
  <c r="H27" i="12"/>
  <c r="F27" i="12"/>
  <c r="I26" i="12"/>
  <c r="H26" i="12"/>
  <c r="F26" i="12"/>
  <c r="I25" i="12"/>
  <c r="H25" i="12"/>
  <c r="F25" i="12"/>
  <c r="I24" i="12"/>
  <c r="H24" i="12"/>
  <c r="F24" i="12"/>
  <c r="I23" i="12"/>
  <c r="H23" i="12"/>
  <c r="F23" i="12"/>
  <c r="I22" i="12"/>
  <c r="H22" i="12"/>
  <c r="F22" i="12"/>
  <c r="I21" i="12"/>
  <c r="H21" i="12"/>
  <c r="F21" i="12"/>
  <c r="I20" i="12"/>
  <c r="H20" i="12"/>
  <c r="F20" i="12"/>
  <c r="I19" i="12"/>
  <c r="H19" i="12"/>
  <c r="F19" i="12"/>
  <c r="I18" i="12"/>
  <c r="H18" i="12"/>
  <c r="F18" i="12"/>
  <c r="I17" i="12"/>
  <c r="H17" i="12"/>
  <c r="F17" i="12"/>
  <c r="I16" i="12"/>
  <c r="H16" i="12"/>
  <c r="F16" i="12"/>
  <c r="I15" i="12"/>
  <c r="H15" i="12"/>
  <c r="F15" i="12"/>
  <c r="I14" i="12"/>
  <c r="H14" i="12"/>
  <c r="F14" i="12"/>
  <c r="I13" i="12"/>
  <c r="H13" i="12"/>
  <c r="F13" i="12"/>
  <c r="I12" i="12"/>
  <c r="H12" i="12"/>
  <c r="F12" i="12"/>
  <c r="I11" i="12"/>
  <c r="H11" i="12"/>
  <c r="F11" i="12"/>
  <c r="I10" i="12"/>
  <c r="H10" i="12"/>
  <c r="F10" i="12"/>
  <c r="I9" i="12"/>
  <c r="H9" i="12"/>
  <c r="F9" i="12"/>
  <c r="I8" i="12"/>
  <c r="H8" i="12"/>
  <c r="F8" i="12"/>
  <c r="A7" i="10" a="1"/>
  <c r="A18" i="10" s="1"/>
  <c r="A6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" i="7"/>
  <c r="A5" i="7" s="1"/>
  <c r="A3" i="7"/>
  <c r="R1" i="5" a="1"/>
  <c r="R1" i="5" s="1"/>
  <c r="S1" i="5" s="1"/>
  <c r="Q1" i="5"/>
  <c r="B61" i="3"/>
  <c r="B60" i="3"/>
  <c r="B51" i="3"/>
  <c r="B40" i="3"/>
  <c r="B30" i="3"/>
  <c r="B5" i="3"/>
  <c r="J4" i="3"/>
  <c r="B4" i="3"/>
  <c r="I34" i="2"/>
  <c r="G34" i="2"/>
  <c r="I28" i="2"/>
  <c r="H28" i="2"/>
  <c r="H27" i="2"/>
  <c r="H26" i="2"/>
  <c r="W13" i="2"/>
  <c r="U13" i="2"/>
  <c r="T13" i="2"/>
  <c r="S13" i="2"/>
  <c r="O13" i="2"/>
  <c r="N13" i="2"/>
  <c r="M13" i="2"/>
  <c r="F24" i="4" l="1"/>
  <c r="F48" i="4"/>
  <c r="F72" i="4"/>
  <c r="F97" i="4"/>
  <c r="F123" i="4"/>
  <c r="F148" i="4"/>
  <c r="F173" i="4"/>
  <c r="F206" i="4"/>
  <c r="F231" i="4"/>
  <c r="F256" i="4"/>
  <c r="F292" i="4"/>
  <c r="F325" i="4"/>
  <c r="F352" i="4"/>
  <c r="F396" i="4"/>
  <c r="F444" i="4"/>
  <c r="F482" i="4"/>
  <c r="F540" i="4"/>
  <c r="F589" i="4"/>
  <c r="F640" i="4"/>
  <c r="F700" i="4"/>
  <c r="F772" i="4"/>
  <c r="F863" i="4"/>
  <c r="F949" i="4"/>
  <c r="F1033" i="4"/>
  <c r="F1119" i="4"/>
  <c r="F1204" i="4"/>
  <c r="F1295" i="4"/>
  <c r="F1381" i="4"/>
  <c r="F1465" i="4"/>
  <c r="F1551" i="4"/>
  <c r="F1636" i="4"/>
  <c r="F1727" i="4"/>
  <c r="F25" i="4"/>
  <c r="F49" i="4"/>
  <c r="F73" i="4"/>
  <c r="F99" i="4"/>
  <c r="F124" i="4"/>
  <c r="F149" i="4"/>
  <c r="F182" i="4"/>
  <c r="F207" i="4"/>
  <c r="F232" i="4"/>
  <c r="F266" i="4"/>
  <c r="F299" i="4"/>
  <c r="F326" i="4"/>
  <c r="F362" i="4"/>
  <c r="F397" i="4"/>
  <c r="F445" i="4"/>
  <c r="F484" i="4"/>
  <c r="F541" i="4"/>
  <c r="F590" i="4"/>
  <c r="F647" i="4"/>
  <c r="F711" i="4"/>
  <c r="F784" i="4"/>
  <c r="F876" i="4"/>
  <c r="F960" i="4"/>
  <c r="F1046" i="4"/>
  <c r="F1130" i="4"/>
  <c r="F1216" i="4"/>
  <c r="F1308" i="4"/>
  <c r="F1392" i="4"/>
  <c r="F1478" i="4"/>
  <c r="F1562" i="4"/>
  <c r="F1648" i="4"/>
  <c r="F1740" i="4"/>
  <c r="F26" i="4"/>
  <c r="F50" i="4"/>
  <c r="F75" i="4"/>
  <c r="F100" i="4"/>
  <c r="F125" i="4"/>
  <c r="F155" i="4"/>
  <c r="F183" i="4"/>
  <c r="F208" i="4"/>
  <c r="F233" i="4"/>
  <c r="F267" i="4"/>
  <c r="F300" i="4"/>
  <c r="F327" i="4"/>
  <c r="F363" i="4"/>
  <c r="F398" i="4"/>
  <c r="F446" i="4"/>
  <c r="F496" i="4"/>
  <c r="F542" i="4"/>
  <c r="F592" i="4"/>
  <c r="F650" i="4"/>
  <c r="F712" i="4"/>
  <c r="F796" i="4"/>
  <c r="F887" i="4"/>
  <c r="F973" i="4"/>
  <c r="F1057" i="4"/>
  <c r="F1143" i="4"/>
  <c r="F1228" i="4"/>
  <c r="F1319" i="4"/>
  <c r="F1405" i="4"/>
  <c r="F1489" i="4"/>
  <c r="F1575" i="4"/>
  <c r="F1660" i="4"/>
  <c r="F1751" i="4"/>
  <c r="F27" i="4"/>
  <c r="F51" i="4"/>
  <c r="F77" i="4"/>
  <c r="F101" i="4"/>
  <c r="F131" i="4"/>
  <c r="F156" i="4"/>
  <c r="F184" i="4"/>
  <c r="F209" i="4"/>
  <c r="F239" i="4"/>
  <c r="F268" i="4"/>
  <c r="F301" i="4"/>
  <c r="F328" i="4"/>
  <c r="F364" i="4"/>
  <c r="F399" i="4"/>
  <c r="F448" i="4"/>
  <c r="F503" i="4"/>
  <c r="F543" i="4"/>
  <c r="F599" i="4"/>
  <c r="F652" i="4"/>
  <c r="F719" i="4"/>
  <c r="F804" i="4"/>
  <c r="F888" i="4"/>
  <c r="F974" i="4"/>
  <c r="F1058" i="4"/>
  <c r="F1144" i="4"/>
  <c r="F1236" i="4"/>
  <c r="F1320" i="4"/>
  <c r="F1406" i="4"/>
  <c r="F1490" i="4"/>
  <c r="F1576" i="4"/>
  <c r="F1668" i="4"/>
  <c r="F1752" i="4"/>
  <c r="F28" i="4"/>
  <c r="F53" i="4"/>
  <c r="F83" i="4"/>
  <c r="F107" i="4"/>
  <c r="F132" i="4"/>
  <c r="F160" i="4"/>
  <c r="F185" i="4"/>
  <c r="F215" i="4"/>
  <c r="F243" i="4"/>
  <c r="F275" i="4"/>
  <c r="F302" i="4"/>
  <c r="F338" i="4"/>
  <c r="F371" i="4"/>
  <c r="F400" i="4"/>
  <c r="F455" i="4"/>
  <c r="F504" i="4"/>
  <c r="F554" i="4"/>
  <c r="F600" i="4"/>
  <c r="F660" i="4"/>
  <c r="F732" i="4"/>
  <c r="F805" i="4"/>
  <c r="F889" i="4"/>
  <c r="F975" i="4"/>
  <c r="F1060" i="4"/>
  <c r="F1151" i="4"/>
  <c r="F1237" i="4"/>
  <c r="F1321" i="4"/>
  <c r="F1407" i="4"/>
  <c r="F1492" i="4"/>
  <c r="F1583" i="4"/>
  <c r="F1669" i="4"/>
  <c r="F1753" i="4"/>
  <c r="F1803" i="4"/>
  <c r="F1779" i="4"/>
  <c r="F1755" i="4"/>
  <c r="F1731" i="4"/>
  <c r="F1707" i="4"/>
  <c r="F1683" i="4"/>
  <c r="F1659" i="4"/>
  <c r="F1635" i="4"/>
  <c r="F1611" i="4"/>
  <c r="F1587" i="4"/>
  <c r="F1563" i="4"/>
  <c r="F1539" i="4"/>
  <c r="F1515" i="4"/>
  <c r="F1491" i="4"/>
  <c r="F1467" i="4"/>
  <c r="F1443" i="4"/>
  <c r="F1419" i="4"/>
  <c r="F1395" i="4"/>
  <c r="F1371" i="4"/>
  <c r="F1347" i="4"/>
  <c r="F1323" i="4"/>
  <c r="F1299" i="4"/>
  <c r="F1275" i="4"/>
  <c r="F1251" i="4"/>
  <c r="F1227" i="4"/>
  <c r="F1203" i="4"/>
  <c r="F1179" i="4"/>
  <c r="F1155" i="4"/>
  <c r="F1131" i="4"/>
  <c r="F1107" i="4"/>
  <c r="F1083" i="4"/>
  <c r="F1059" i="4"/>
  <c r="F1035" i="4"/>
  <c r="F1011" i="4"/>
  <c r="F987" i="4"/>
  <c r="F963" i="4"/>
  <c r="F939" i="4"/>
  <c r="F915" i="4"/>
  <c r="F891" i="4"/>
  <c r="F867" i="4"/>
  <c r="F843" i="4"/>
  <c r="F819" i="4"/>
  <c r="F795" i="4"/>
  <c r="F771" i="4"/>
  <c r="F747" i="4"/>
  <c r="F723" i="4"/>
  <c r="F699" i="4"/>
  <c r="F675" i="4"/>
  <c r="F651" i="4"/>
  <c r="F627" i="4"/>
  <c r="F603" i="4"/>
  <c r="F579" i="4"/>
  <c r="F555" i="4"/>
  <c r="F531" i="4"/>
  <c r="F507" i="4"/>
  <c r="F483" i="4"/>
  <c r="F459" i="4"/>
  <c r="F435" i="4"/>
  <c r="F1811" i="4"/>
  <c r="F1787" i="4"/>
  <c r="F1763" i="4"/>
  <c r="F1739" i="4"/>
  <c r="F1715" i="4"/>
  <c r="F1691" i="4"/>
  <c r="F1667" i="4"/>
  <c r="F1643" i="4"/>
  <c r="F1619" i="4"/>
  <c r="F1595" i="4"/>
  <c r="F1571" i="4"/>
  <c r="F1547" i="4"/>
  <c r="F1523" i="4"/>
  <c r="F1499" i="4"/>
  <c r="F1475" i="4"/>
  <c r="F1451" i="4"/>
  <c r="F1427" i="4"/>
  <c r="F1403" i="4"/>
  <c r="F1379" i="4"/>
  <c r="F1355" i="4"/>
  <c r="F1331" i="4"/>
  <c r="F1307" i="4"/>
  <c r="F1283" i="4"/>
  <c r="F1259" i="4"/>
  <c r="F1235" i="4"/>
  <c r="F1211" i="4"/>
  <c r="F1187" i="4"/>
  <c r="F1163" i="4"/>
  <c r="F1139" i="4"/>
  <c r="F1115" i="4"/>
  <c r="F1091" i="4"/>
  <c r="F1067" i="4"/>
  <c r="F1043" i="4"/>
  <c r="F1019" i="4"/>
  <c r="F995" i="4"/>
  <c r="F971" i="4"/>
  <c r="F947" i="4"/>
  <c r="F923" i="4"/>
  <c r="F899" i="4"/>
  <c r="F875" i="4"/>
  <c r="F851" i="4"/>
  <c r="F827" i="4"/>
  <c r="F803" i="4"/>
  <c r="F779" i="4"/>
  <c r="F755" i="4"/>
  <c r="F731" i="4"/>
  <c r="F707" i="4"/>
  <c r="F683" i="4"/>
  <c r="F659" i="4"/>
  <c r="F635" i="4"/>
  <c r="F611" i="4"/>
  <c r="F587" i="4"/>
  <c r="F563" i="4"/>
  <c r="F539" i="4"/>
  <c r="F515" i="4"/>
  <c r="F491" i="4"/>
  <c r="F467" i="4"/>
  <c r="F443" i="4"/>
  <c r="F419" i="4"/>
  <c r="F395" i="4"/>
  <c r="F1789" i="4"/>
  <c r="F1756" i="4"/>
  <c r="F1729" i="4"/>
  <c r="F1703" i="4"/>
  <c r="F1671" i="4"/>
  <c r="F1645" i="4"/>
  <c r="F1612" i="4"/>
  <c r="F1585" i="4"/>
  <c r="F1559" i="4"/>
  <c r="F1527" i="4"/>
  <c r="F1501" i="4"/>
  <c r="F1468" i="4"/>
  <c r="F1441" i="4"/>
  <c r="F1415" i="4"/>
  <c r="F1383" i="4"/>
  <c r="F1357" i="4"/>
  <c r="F1324" i="4"/>
  <c r="F1297" i="4"/>
  <c r="F1271" i="4"/>
  <c r="F1239" i="4"/>
  <c r="F1213" i="4"/>
  <c r="F1180" i="4"/>
  <c r="F1153" i="4"/>
  <c r="F1127" i="4"/>
  <c r="F1095" i="4"/>
  <c r="F1069" i="4"/>
  <c r="F1036" i="4"/>
  <c r="F1009" i="4"/>
  <c r="F983" i="4"/>
  <c r="F951" i="4"/>
  <c r="F925" i="4"/>
  <c r="F892" i="4"/>
  <c r="F865" i="4"/>
  <c r="F839" i="4"/>
  <c r="F807" i="4"/>
  <c r="F781" i="4"/>
  <c r="F748" i="4"/>
  <c r="F721" i="4"/>
  <c r="F695" i="4"/>
  <c r="F663" i="4"/>
  <c r="F637" i="4"/>
  <c r="F604" i="4"/>
  <c r="F577" i="4"/>
  <c r="F551" i="4"/>
  <c r="F519" i="4"/>
  <c r="F493" i="4"/>
  <c r="F460" i="4"/>
  <c r="F433" i="4"/>
  <c r="F408" i="4"/>
  <c r="F383" i="4"/>
  <c r="F359" i="4"/>
  <c r="F335" i="4"/>
  <c r="F311" i="4"/>
  <c r="F287" i="4"/>
  <c r="F263" i="4"/>
  <c r="F240" i="4"/>
  <c r="F218" i="4"/>
  <c r="F196" i="4"/>
  <c r="F179" i="4"/>
  <c r="F157" i="4"/>
  <c r="F135" i="4"/>
  <c r="F113" i="4"/>
  <c r="F96" i="4"/>
  <c r="F74" i="4"/>
  <c r="F52" i="4"/>
  <c r="F35" i="4"/>
  <c r="F13" i="4"/>
  <c r="F1788" i="4"/>
  <c r="F1754" i="4"/>
  <c r="F1728" i="4"/>
  <c r="F1696" i="4"/>
  <c r="F1670" i="4"/>
  <c r="F1644" i="4"/>
  <c r="F1610" i="4"/>
  <c r="F1584" i="4"/>
  <c r="F1552" i="4"/>
  <c r="F1526" i="4"/>
  <c r="F1500" i="4"/>
  <c r="F1466" i="4"/>
  <c r="F1440" i="4"/>
  <c r="F1408" i="4"/>
  <c r="F1382" i="4"/>
  <c r="F1356" i="4"/>
  <c r="F1322" i="4"/>
  <c r="F1296" i="4"/>
  <c r="F1264" i="4"/>
  <c r="F1238" i="4"/>
  <c r="F1212" i="4"/>
  <c r="F1178" i="4"/>
  <c r="F1152" i="4"/>
  <c r="F1120" i="4"/>
  <c r="F1094" i="4"/>
  <c r="F1068" i="4"/>
  <c r="F1034" i="4"/>
  <c r="F1008" i="4"/>
  <c r="F976" i="4"/>
  <c r="F950" i="4"/>
  <c r="F924" i="4"/>
  <c r="F890" i="4"/>
  <c r="F864" i="4"/>
  <c r="F832" i="4"/>
  <c r="F806" i="4"/>
  <c r="F780" i="4"/>
  <c r="F746" i="4"/>
  <c r="F720" i="4"/>
  <c r="F688" i="4"/>
  <c r="F662" i="4"/>
  <c r="F636" i="4"/>
  <c r="F602" i="4"/>
  <c r="F576" i="4"/>
  <c r="F544" i="4"/>
  <c r="F518" i="4"/>
  <c r="F492" i="4"/>
  <c r="F458" i="4"/>
  <c r="F432" i="4"/>
  <c r="F407" i="4"/>
  <c r="F376" i="4"/>
  <c r="F1802" i="4"/>
  <c r="F1776" i="4"/>
  <c r="F1744" i="4"/>
  <c r="F1718" i="4"/>
  <c r="F1692" i="4"/>
  <c r="F1658" i="4"/>
  <c r="F1632" i="4"/>
  <c r="F1600" i="4"/>
  <c r="F1574" i="4"/>
  <c r="F1548" i="4"/>
  <c r="F1514" i="4"/>
  <c r="F1488" i="4"/>
  <c r="F1456" i="4"/>
  <c r="F1430" i="4"/>
  <c r="F1404" i="4"/>
  <c r="F1370" i="4"/>
  <c r="F1344" i="4"/>
  <c r="F1312" i="4"/>
  <c r="F1286" i="4"/>
  <c r="F1260" i="4"/>
  <c r="F1226" i="4"/>
  <c r="F1200" i="4"/>
  <c r="F1168" i="4"/>
  <c r="F1142" i="4"/>
  <c r="F1116" i="4"/>
  <c r="F1082" i="4"/>
  <c r="F1056" i="4"/>
  <c r="F1024" i="4"/>
  <c r="F998" i="4"/>
  <c r="F972" i="4"/>
  <c r="F938" i="4"/>
  <c r="F912" i="4"/>
  <c r="F880" i="4"/>
  <c r="F854" i="4"/>
  <c r="F828" i="4"/>
  <c r="F794" i="4"/>
  <c r="F768" i="4"/>
  <c r="F736" i="4"/>
  <c r="F710" i="4"/>
  <c r="F684" i="4"/>
  <c r="F1801" i="4"/>
  <c r="F1775" i="4"/>
  <c r="F1743" i="4"/>
  <c r="F1684" i="4"/>
  <c r="F1657" i="4"/>
  <c r="F1631" i="4"/>
  <c r="F1599" i="4"/>
  <c r="F1573" i="4"/>
  <c r="F1540" i="4"/>
  <c r="F1513" i="4"/>
  <c r="F1487" i="4"/>
  <c r="F1455" i="4"/>
  <c r="F1429" i="4"/>
  <c r="F1396" i="4"/>
  <c r="F1369" i="4"/>
  <c r="F1343" i="4"/>
  <c r="F1311" i="4"/>
  <c r="F1285" i="4"/>
  <c r="F1252" i="4"/>
  <c r="F1225" i="4"/>
  <c r="F1199" i="4"/>
  <c r="F1167" i="4"/>
  <c r="F1141" i="4"/>
  <c r="F1108" i="4"/>
  <c r="F1081" i="4"/>
  <c r="F1055" i="4"/>
  <c r="F1023" i="4"/>
  <c r="F997" i="4"/>
  <c r="F964" i="4"/>
  <c r="F937" i="4"/>
  <c r="F911" i="4"/>
  <c r="F879" i="4"/>
  <c r="F853" i="4"/>
  <c r="F820" i="4"/>
  <c r="F793" i="4"/>
  <c r="F767" i="4"/>
  <c r="F735" i="4"/>
  <c r="F709" i="4"/>
  <c r="F676" i="4"/>
  <c r="F649" i="4"/>
  <c r="F623" i="4"/>
  <c r="F591" i="4"/>
  <c r="F565" i="4"/>
  <c r="F532" i="4"/>
  <c r="F505" i="4"/>
  <c r="F479" i="4"/>
  <c r="F447" i="4"/>
  <c r="F421" i="4"/>
  <c r="F1800" i="4"/>
  <c r="F1768" i="4"/>
  <c r="F1742" i="4"/>
  <c r="F1716" i="4"/>
  <c r="F1682" i="4"/>
  <c r="F1656" i="4"/>
  <c r="F1624" i="4"/>
  <c r="F1598" i="4"/>
  <c r="F1572" i="4"/>
  <c r="F1538" i="4"/>
  <c r="F1512" i="4"/>
  <c r="F1480" i="4"/>
  <c r="F1454" i="4"/>
  <c r="F1428" i="4"/>
  <c r="F1394" i="4"/>
  <c r="F1368" i="4"/>
  <c r="F1336" i="4"/>
  <c r="F1310" i="4"/>
  <c r="F1284" i="4"/>
  <c r="F1250" i="4"/>
  <c r="F1224" i="4"/>
  <c r="F1192" i="4"/>
  <c r="F1166" i="4"/>
  <c r="F1140" i="4"/>
  <c r="F1106" i="4"/>
  <c r="F1080" i="4"/>
  <c r="F1048" i="4"/>
  <c r="F1022" i="4"/>
  <c r="F996" i="4"/>
  <c r="F962" i="4"/>
  <c r="F936" i="4"/>
  <c r="F904" i="4"/>
  <c r="F878" i="4"/>
  <c r="F852" i="4"/>
  <c r="F818" i="4"/>
  <c r="F792" i="4"/>
  <c r="F760" i="4"/>
  <c r="F734" i="4"/>
  <c r="F708" i="4"/>
  <c r="F674" i="4"/>
  <c r="F648" i="4"/>
  <c r="F616" i="4"/>
  <c r="F1799" i="4"/>
  <c r="F1767" i="4"/>
  <c r="F1741" i="4"/>
  <c r="F1681" i="4"/>
  <c r="F1655" i="4"/>
  <c r="F1623" i="4"/>
  <c r="F1597" i="4"/>
  <c r="F1564" i="4"/>
  <c r="F1537" i="4"/>
  <c r="F1511" i="4"/>
  <c r="F1479" i="4"/>
  <c r="F1453" i="4"/>
  <c r="F1420" i="4"/>
  <c r="F1393" i="4"/>
  <c r="F1367" i="4"/>
  <c r="F1335" i="4"/>
  <c r="F1309" i="4"/>
  <c r="F1276" i="4"/>
  <c r="F1249" i="4"/>
  <c r="F1223" i="4"/>
  <c r="F1191" i="4"/>
  <c r="F1165" i="4"/>
  <c r="F1132" i="4"/>
  <c r="F1105" i="4"/>
  <c r="F1079" i="4"/>
  <c r="F1047" i="4"/>
  <c r="F1021" i="4"/>
  <c r="F988" i="4"/>
  <c r="F961" i="4"/>
  <c r="F935" i="4"/>
  <c r="F903" i="4"/>
  <c r="F877" i="4"/>
  <c r="F844" i="4"/>
  <c r="F817" i="4"/>
  <c r="F791" i="4"/>
  <c r="F759" i="4"/>
  <c r="F1791" i="4"/>
  <c r="F1765" i="4"/>
  <c r="F1732" i="4"/>
  <c r="F1705" i="4"/>
  <c r="F1679" i="4"/>
  <c r="F1647" i="4"/>
  <c r="F1621" i="4"/>
  <c r="F1588" i="4"/>
  <c r="F1561" i="4"/>
  <c r="F1535" i="4"/>
  <c r="F1503" i="4"/>
  <c r="F1477" i="4"/>
  <c r="F1444" i="4"/>
  <c r="F1417" i="4"/>
  <c r="F1391" i="4"/>
  <c r="F1359" i="4"/>
  <c r="F1333" i="4"/>
  <c r="F1300" i="4"/>
  <c r="F1273" i="4"/>
  <c r="F1247" i="4"/>
  <c r="F1215" i="4"/>
  <c r="F1189" i="4"/>
  <c r="F1156" i="4"/>
  <c r="F1129" i="4"/>
  <c r="F1103" i="4"/>
  <c r="F1071" i="4"/>
  <c r="F1045" i="4"/>
  <c r="F1012" i="4"/>
  <c r="F985" i="4"/>
  <c r="F959" i="4"/>
  <c r="F927" i="4"/>
  <c r="F901" i="4"/>
  <c r="F868" i="4"/>
  <c r="F841" i="4"/>
  <c r="F815" i="4"/>
  <c r="F783" i="4"/>
  <c r="F757" i="4"/>
  <c r="F724" i="4"/>
  <c r="F697" i="4"/>
  <c r="F671" i="4"/>
  <c r="F639" i="4"/>
  <c r="F613" i="4"/>
  <c r="F580" i="4"/>
  <c r="F553" i="4"/>
  <c r="F527" i="4"/>
  <c r="F495" i="4"/>
  <c r="F469" i="4"/>
  <c r="F436" i="4"/>
  <c r="F410" i="4"/>
  <c r="F385" i="4"/>
  <c r="F361" i="4"/>
  <c r="F337" i="4"/>
  <c r="F313" i="4"/>
  <c r="F289" i="4"/>
  <c r="F265" i="4"/>
  <c r="F242" i="4"/>
  <c r="F220" i="4"/>
  <c r="F203" i="4"/>
  <c r="F181" i="4"/>
  <c r="F159" i="4"/>
  <c r="F137" i="4"/>
  <c r="F120" i="4"/>
  <c r="F98" i="4"/>
  <c r="F76" i="4"/>
  <c r="F59" i="4"/>
  <c r="F37" i="4"/>
  <c r="F15" i="4"/>
  <c r="F1790" i="4"/>
  <c r="F1764" i="4"/>
  <c r="F1730" i="4"/>
  <c r="F1704" i="4"/>
  <c r="F1672" i="4"/>
  <c r="F1646" i="4"/>
  <c r="F1620" i="4"/>
  <c r="F1586" i="4"/>
  <c r="F1560" i="4"/>
  <c r="F1528" i="4"/>
  <c r="F1502" i="4"/>
  <c r="F1476" i="4"/>
  <c r="F1442" i="4"/>
  <c r="F1416" i="4"/>
  <c r="F1384" i="4"/>
  <c r="F1358" i="4"/>
  <c r="F1332" i="4"/>
  <c r="F1298" i="4"/>
  <c r="F1272" i="4"/>
  <c r="F1240" i="4"/>
  <c r="F1214" i="4"/>
  <c r="F1188" i="4"/>
  <c r="F1154" i="4"/>
  <c r="F1128" i="4"/>
  <c r="F1096" i="4"/>
  <c r="F1070" i="4"/>
  <c r="F1044" i="4"/>
  <c r="F1010" i="4"/>
  <c r="F984" i="4"/>
  <c r="F952" i="4"/>
  <c r="F926" i="4"/>
  <c r="F900" i="4"/>
  <c r="F866" i="4"/>
  <c r="F840" i="4"/>
  <c r="F808" i="4"/>
  <c r="F782" i="4"/>
  <c r="F756" i="4"/>
  <c r="F722" i="4"/>
  <c r="F696" i="4"/>
  <c r="F664" i="4"/>
  <c r="F638" i="4"/>
  <c r="F612" i="4"/>
  <c r="F578" i="4"/>
  <c r="F552" i="4"/>
  <c r="F520" i="4"/>
  <c r="F494" i="4"/>
  <c r="F468" i="4"/>
  <c r="F434" i="4"/>
  <c r="F409" i="4"/>
  <c r="F384" i="4"/>
  <c r="F360" i="4"/>
  <c r="F336" i="4"/>
  <c r="F312" i="4"/>
  <c r="F288" i="4"/>
  <c r="F264" i="4"/>
  <c r="F241" i="4"/>
  <c r="F219" i="4"/>
  <c r="F197" i="4"/>
  <c r="F180" i="4"/>
  <c r="F158" i="4"/>
  <c r="F136" i="4"/>
  <c r="F119" i="4"/>
  <c r="F29" i="4"/>
  <c r="F60" i="4"/>
  <c r="F84" i="4"/>
  <c r="F108" i="4"/>
  <c r="F133" i="4"/>
  <c r="F161" i="4"/>
  <c r="F191" i="4"/>
  <c r="F216" i="4"/>
  <c r="F244" i="4"/>
  <c r="F276" i="4"/>
  <c r="F303" i="4"/>
  <c r="F339" i="4"/>
  <c r="F372" i="4"/>
  <c r="F411" i="4"/>
  <c r="F456" i="4"/>
  <c r="F506" i="4"/>
  <c r="F556" i="4"/>
  <c r="F601" i="4"/>
  <c r="F661" i="4"/>
  <c r="F733" i="4"/>
  <c r="F816" i="4"/>
  <c r="F902" i="4"/>
  <c r="F986" i="4"/>
  <c r="F1072" i="4"/>
  <c r="F1164" i="4"/>
  <c r="F1248" i="4"/>
  <c r="F1334" i="4"/>
  <c r="F1418" i="4"/>
  <c r="F1504" i="4"/>
  <c r="F1596" i="4"/>
  <c r="F1680" i="4"/>
  <c r="F1766" i="4"/>
  <c r="F11" i="4"/>
  <c r="F36" i="4"/>
  <c r="F61" i="4"/>
  <c r="F85" i="4"/>
  <c r="F109" i="4"/>
  <c r="F134" i="4"/>
  <c r="F167" i="4"/>
  <c r="F192" i="4"/>
  <c r="F217" i="4"/>
  <c r="F245" i="4"/>
  <c r="F277" i="4"/>
  <c r="F304" i="4"/>
  <c r="F340" i="4"/>
  <c r="F373" i="4"/>
  <c r="F412" i="4"/>
  <c r="F457" i="4"/>
  <c r="F508" i="4"/>
  <c r="F564" i="4"/>
  <c r="F614" i="4"/>
  <c r="F672" i="4"/>
  <c r="F743" i="4"/>
  <c r="F829" i="4"/>
  <c r="F913" i="4"/>
  <c r="F999" i="4"/>
  <c r="F1084" i="4"/>
  <c r="F1175" i="4"/>
  <c r="F1261" i="4"/>
  <c r="F1345" i="4"/>
  <c r="F1431" i="4"/>
  <c r="F1516" i="4"/>
  <c r="F1607" i="4"/>
  <c r="F1693" i="4"/>
  <c r="F1777" i="4"/>
  <c r="F12" i="4"/>
  <c r="F38" i="4"/>
  <c r="F62" i="4"/>
  <c r="F86" i="4"/>
  <c r="F110" i="4"/>
  <c r="F143" i="4"/>
  <c r="F168" i="4"/>
  <c r="F193" i="4"/>
  <c r="F221" i="4"/>
  <c r="F251" i="4"/>
  <c r="F278" i="4"/>
  <c r="F314" i="4"/>
  <c r="F347" i="4"/>
  <c r="F374" i="4"/>
  <c r="F420" i="4"/>
  <c r="F470" i="4"/>
  <c r="F516" i="4"/>
  <c r="F566" i="4"/>
  <c r="F615" i="4"/>
  <c r="F673" i="4"/>
  <c r="F744" i="4"/>
  <c r="F830" i="4"/>
  <c r="F914" i="4"/>
  <c r="F1000" i="4"/>
  <c r="F1092" i="4"/>
  <c r="F1176" i="4"/>
  <c r="F1262" i="4"/>
  <c r="F1346" i="4"/>
  <c r="F1432" i="4"/>
  <c r="F1524" i="4"/>
  <c r="F1608" i="4"/>
  <c r="F1694" i="4"/>
  <c r="F1778" i="4"/>
  <c r="F14" i="4"/>
  <c r="F39" i="4"/>
  <c r="F63" i="4"/>
  <c r="F87" i="4"/>
  <c r="F111" i="4"/>
  <c r="F144" i="4"/>
  <c r="F169" i="4"/>
  <c r="F194" i="4"/>
  <c r="F227" i="4"/>
  <c r="F252" i="4"/>
  <c r="F279" i="4"/>
  <c r="F315" i="4"/>
  <c r="F348" i="4"/>
  <c r="F375" i="4"/>
  <c r="F422" i="4"/>
  <c r="F471" i="4"/>
  <c r="F517" i="4"/>
  <c r="F567" i="4"/>
  <c r="F624" i="4"/>
  <c r="F685" i="4"/>
  <c r="F745" i="4"/>
  <c r="F831" i="4"/>
  <c r="F916" i="4"/>
  <c r="F1007" i="4"/>
  <c r="F1093" i="4"/>
  <c r="F1177" i="4"/>
  <c r="F1263" i="4"/>
  <c r="F1348" i="4"/>
  <c r="F1439" i="4"/>
  <c r="F1525" i="4"/>
  <c r="F1609" i="4"/>
  <c r="F1695" i="4"/>
  <c r="F1780" i="4"/>
  <c r="F16" i="4"/>
  <c r="F40" i="4"/>
  <c r="F64" i="4"/>
  <c r="F88" i="4"/>
  <c r="F112" i="4"/>
  <c r="F145" i="4"/>
  <c r="F170" i="4"/>
  <c r="F195" i="4"/>
  <c r="F228" i="4"/>
  <c r="F253" i="4"/>
  <c r="F280" i="4"/>
  <c r="F316" i="4"/>
  <c r="F349" i="4"/>
  <c r="F386" i="4"/>
  <c r="F423" i="4"/>
  <c r="F472" i="4"/>
  <c r="F528" i="4"/>
  <c r="F568" i="4"/>
  <c r="F625" i="4"/>
  <c r="F686" i="4"/>
  <c r="F758" i="4"/>
  <c r="F842" i="4"/>
  <c r="F928" i="4"/>
  <c r="F1020" i="4"/>
  <c r="F1104" i="4"/>
  <c r="F1190" i="4"/>
  <c r="F1274" i="4"/>
  <c r="F1360" i="4"/>
  <c r="F1452" i="4"/>
  <c r="F1536" i="4"/>
  <c r="F1622" i="4"/>
  <c r="F1706" i="4"/>
  <c r="F1792" i="4"/>
  <c r="F17" i="4"/>
  <c r="F41" i="4"/>
  <c r="F65" i="4"/>
  <c r="F89" i="4"/>
  <c r="F121" i="4"/>
  <c r="F146" i="4"/>
  <c r="F171" i="4"/>
  <c r="F204" i="4"/>
  <c r="F229" i="4"/>
  <c r="F254" i="4"/>
  <c r="F290" i="4"/>
  <c r="F323" i="4"/>
  <c r="F350" i="4"/>
  <c r="F387" i="4"/>
  <c r="F424" i="4"/>
  <c r="F480" i="4"/>
  <c r="F529" i="4"/>
  <c r="F575" i="4"/>
  <c r="F626" i="4"/>
  <c r="F687" i="4"/>
  <c r="F769" i="4"/>
  <c r="F855" i="4"/>
  <c r="F940" i="4"/>
  <c r="F1031" i="4"/>
  <c r="F1117" i="4"/>
  <c r="F1201" i="4"/>
  <c r="F1287" i="4"/>
  <c r="F1372" i="4"/>
  <c r="F1463" i="4"/>
  <c r="F1549" i="4"/>
  <c r="F1633" i="4"/>
  <c r="F1719" i="4"/>
  <c r="F1804" i="4"/>
  <c r="F23" i="4"/>
  <c r="F47" i="4"/>
  <c r="F71" i="4"/>
  <c r="F95" i="4"/>
  <c r="F122" i="4"/>
  <c r="F147" i="4"/>
  <c r="F172" i="4"/>
  <c r="F205" i="4"/>
  <c r="F230" i="4"/>
  <c r="F255" i="4"/>
  <c r="F291" i="4"/>
  <c r="F324" i="4"/>
  <c r="F351" i="4"/>
  <c r="F388" i="4"/>
  <c r="F431" i="4"/>
  <c r="F481" i="4"/>
  <c r="F530" i="4"/>
  <c r="F588" i="4"/>
  <c r="F628" i="4"/>
  <c r="F698" i="4"/>
  <c r="F770" i="4"/>
  <c r="F856" i="4"/>
  <c r="F948" i="4"/>
  <c r="F1032" i="4"/>
  <c r="F1118" i="4"/>
  <c r="F1202" i="4"/>
  <c r="F1288" i="4"/>
  <c r="F1380" i="4"/>
  <c r="F1464" i="4"/>
  <c r="F1550" i="4"/>
  <c r="F1634" i="4"/>
  <c r="F1720" i="4"/>
  <c r="F1812" i="4"/>
  <c r="A23" i="10"/>
  <c r="A9" i="10"/>
  <c r="A10" i="10"/>
  <c r="A12" i="10"/>
  <c r="A13" i="10"/>
  <c r="A15" i="10"/>
  <c r="A16" i="10"/>
  <c r="A19" i="10"/>
  <c r="A21" i="10"/>
  <c r="F20" i="4"/>
  <c r="F32" i="4"/>
  <c r="F44" i="4"/>
  <c r="F56" i="4"/>
  <c r="F68" i="4"/>
  <c r="F80" i="4"/>
  <c r="F92" i="4"/>
  <c r="F104" i="4"/>
  <c r="F116" i="4"/>
  <c r="F128" i="4"/>
  <c r="F140" i="4"/>
  <c r="F152" i="4"/>
  <c r="F164" i="4"/>
  <c r="F176" i="4"/>
  <c r="F188" i="4"/>
  <c r="F200" i="4"/>
  <c r="F212" i="4"/>
  <c r="F224" i="4"/>
  <c r="F236" i="4"/>
  <c r="F248" i="4"/>
  <c r="F260" i="4"/>
  <c r="F272" i="4"/>
  <c r="F284" i="4"/>
  <c r="F296" i="4"/>
  <c r="F308" i="4"/>
  <c r="F320" i="4"/>
  <c r="F332" i="4"/>
  <c r="F344" i="4"/>
  <c r="F356" i="4"/>
  <c r="F368" i="4"/>
  <c r="F380" i="4"/>
  <c r="F392" i="4"/>
  <c r="F404" i="4"/>
  <c r="F416" i="4"/>
  <c r="F428" i="4"/>
  <c r="F440" i="4"/>
  <c r="F452" i="4"/>
  <c r="F464" i="4"/>
  <c r="F476" i="4"/>
  <c r="F488" i="4"/>
  <c r="F500" i="4"/>
  <c r="F512" i="4"/>
  <c r="F524" i="4"/>
  <c r="F536" i="4"/>
  <c r="F548" i="4"/>
  <c r="F560" i="4"/>
  <c r="F572" i="4"/>
  <c r="F584" i="4"/>
  <c r="F596" i="4"/>
  <c r="F608" i="4"/>
  <c r="F620" i="4"/>
  <c r="F632" i="4"/>
  <c r="F644" i="4"/>
  <c r="F656" i="4"/>
  <c r="F668" i="4"/>
  <c r="F680" i="4"/>
  <c r="F692" i="4"/>
  <c r="F704" i="4"/>
  <c r="F716" i="4"/>
  <c r="F728" i="4"/>
  <c r="F740" i="4"/>
  <c r="F752" i="4"/>
  <c r="F764" i="4"/>
  <c r="F776" i="4"/>
  <c r="F788" i="4"/>
  <c r="F800" i="4"/>
  <c r="F812" i="4"/>
  <c r="F824" i="4"/>
  <c r="F836" i="4"/>
  <c r="F848" i="4"/>
  <c r="F860" i="4"/>
  <c r="F872" i="4"/>
  <c r="F884" i="4"/>
  <c r="F896" i="4"/>
  <c r="F908" i="4"/>
  <c r="F920" i="4"/>
  <c r="F932" i="4"/>
  <c r="F944" i="4"/>
  <c r="F956" i="4"/>
  <c r="F968" i="4"/>
  <c r="F980" i="4"/>
  <c r="F992" i="4"/>
  <c r="F1004" i="4"/>
  <c r="F1016" i="4"/>
  <c r="F1028" i="4"/>
  <c r="F1040" i="4"/>
  <c r="F1052" i="4"/>
  <c r="F1064" i="4"/>
  <c r="F1076" i="4"/>
  <c r="F1088" i="4"/>
  <c r="F1100" i="4"/>
  <c r="F1112" i="4"/>
  <c r="F1124" i="4"/>
  <c r="F1136" i="4"/>
  <c r="F1148" i="4"/>
  <c r="F1160" i="4"/>
  <c r="F1172" i="4"/>
  <c r="F1184" i="4"/>
  <c r="F1196" i="4"/>
  <c r="F1208" i="4"/>
  <c r="F1220" i="4"/>
  <c r="F1232" i="4"/>
  <c r="F1244" i="4"/>
  <c r="F1256" i="4"/>
  <c r="F1268" i="4"/>
  <c r="F1280" i="4"/>
  <c r="F1292" i="4"/>
  <c r="F1304" i="4"/>
  <c r="F1316" i="4"/>
  <c r="F1328" i="4"/>
  <c r="F1340" i="4"/>
  <c r="F1352" i="4"/>
  <c r="F1364" i="4"/>
  <c r="F1376" i="4"/>
  <c r="F1388" i="4"/>
  <c r="F1400" i="4"/>
  <c r="F1412" i="4"/>
  <c r="F1424" i="4"/>
  <c r="F1436" i="4"/>
  <c r="F1448" i="4"/>
  <c r="F1460" i="4"/>
  <c r="F1472" i="4"/>
  <c r="F1484" i="4"/>
  <c r="F1496" i="4"/>
  <c r="F1508" i="4"/>
  <c r="F1520" i="4"/>
  <c r="F1532" i="4"/>
  <c r="F1544" i="4"/>
  <c r="F1556" i="4"/>
  <c r="F1568" i="4"/>
  <c r="F1580" i="4"/>
  <c r="F1592" i="4"/>
  <c r="F1604" i="4"/>
  <c r="F1616" i="4"/>
  <c r="F1628" i="4"/>
  <c r="F1640" i="4"/>
  <c r="F1652" i="4"/>
  <c r="F1664" i="4"/>
  <c r="F1676" i="4"/>
  <c r="F1688" i="4"/>
  <c r="F1700" i="4"/>
  <c r="F1712" i="4"/>
  <c r="F1724" i="4"/>
  <c r="F1736" i="4"/>
  <c r="F1760" i="4"/>
  <c r="F1772" i="4"/>
  <c r="F1784" i="4"/>
  <c r="F1796" i="4"/>
  <c r="F1808" i="4"/>
  <c r="F9" i="4"/>
  <c r="F21" i="4"/>
  <c r="F33" i="4"/>
  <c r="F45" i="4"/>
  <c r="F57" i="4"/>
  <c r="F69" i="4"/>
  <c r="F81" i="4"/>
  <c r="F93" i="4"/>
  <c r="F105" i="4"/>
  <c r="F117" i="4"/>
  <c r="F129" i="4"/>
  <c r="F141" i="4"/>
  <c r="F153" i="4"/>
  <c r="F165" i="4"/>
  <c r="F177" i="4"/>
  <c r="F189" i="4"/>
  <c r="F201" i="4"/>
  <c r="F213" i="4"/>
  <c r="F225" i="4"/>
  <c r="F237" i="4"/>
  <c r="F249" i="4"/>
  <c r="F261" i="4"/>
  <c r="F273" i="4"/>
  <c r="F285" i="4"/>
  <c r="F297" i="4"/>
  <c r="F309" i="4"/>
  <c r="F321" i="4"/>
  <c r="F333" i="4"/>
  <c r="F345" i="4"/>
  <c r="F357" i="4"/>
  <c r="F369" i="4"/>
  <c r="F381" i="4"/>
  <c r="F393" i="4"/>
  <c r="F405" i="4"/>
  <c r="F417" i="4"/>
  <c r="F429" i="4"/>
  <c r="F441" i="4"/>
  <c r="F453" i="4"/>
  <c r="F465" i="4"/>
  <c r="F477" i="4"/>
  <c r="F489" i="4"/>
  <c r="F501" i="4"/>
  <c r="F513" i="4"/>
  <c r="F525" i="4"/>
  <c r="F537" i="4"/>
  <c r="F549" i="4"/>
  <c r="F561" i="4"/>
  <c r="F573" i="4"/>
  <c r="F585" i="4"/>
  <c r="F597" i="4"/>
  <c r="F609" i="4"/>
  <c r="F621" i="4"/>
  <c r="F633" i="4"/>
  <c r="F645" i="4"/>
  <c r="F657" i="4"/>
  <c r="F669" i="4"/>
  <c r="F681" i="4"/>
  <c r="F693" i="4"/>
  <c r="F705" i="4"/>
  <c r="F717" i="4"/>
  <c r="F729" i="4"/>
  <c r="F741" i="4"/>
  <c r="F753" i="4"/>
  <c r="F765" i="4"/>
  <c r="F777" i="4"/>
  <c r="F789" i="4"/>
  <c r="F801" i="4"/>
  <c r="F813" i="4"/>
  <c r="F825" i="4"/>
  <c r="F837" i="4"/>
  <c r="F849" i="4"/>
  <c r="F861" i="4"/>
  <c r="F873" i="4"/>
  <c r="F885" i="4"/>
  <c r="F897" i="4"/>
  <c r="F909" i="4"/>
  <c r="F921" i="4"/>
  <c r="F933" i="4"/>
  <c r="F945" i="4"/>
  <c r="F957" i="4"/>
  <c r="F969" i="4"/>
  <c r="F981" i="4"/>
  <c r="F993" i="4"/>
  <c r="F1005" i="4"/>
  <c r="F1017" i="4"/>
  <c r="F1029" i="4"/>
  <c r="F1041" i="4"/>
  <c r="F1053" i="4"/>
  <c r="F1065" i="4"/>
  <c r="F1077" i="4"/>
  <c r="F1089" i="4"/>
  <c r="F1101" i="4"/>
  <c r="F1113" i="4"/>
  <c r="F1125" i="4"/>
  <c r="F1137" i="4"/>
  <c r="F1149" i="4"/>
  <c r="F1161" i="4"/>
  <c r="F1173" i="4"/>
  <c r="F1185" i="4"/>
  <c r="F1197" i="4"/>
  <c r="F1209" i="4"/>
  <c r="F1221" i="4"/>
  <c r="F1233" i="4"/>
  <c r="F1245" i="4"/>
  <c r="F1257" i="4"/>
  <c r="F1269" i="4"/>
  <c r="F1281" i="4"/>
  <c r="F1293" i="4"/>
  <c r="F1305" i="4"/>
  <c r="F1317" i="4"/>
  <c r="F1329" i="4"/>
  <c r="F1341" i="4"/>
  <c r="F1353" i="4"/>
  <c r="F1365" i="4"/>
  <c r="F1377" i="4"/>
  <c r="F1389" i="4"/>
  <c r="F1401" i="4"/>
  <c r="F1413" i="4"/>
  <c r="F1425" i="4"/>
  <c r="F1437" i="4"/>
  <c r="F1449" i="4"/>
  <c r="F1461" i="4"/>
  <c r="F1473" i="4"/>
  <c r="F1485" i="4"/>
  <c r="F1497" i="4"/>
  <c r="F1509" i="4"/>
  <c r="F1521" i="4"/>
  <c r="F1533" i="4"/>
  <c r="F1545" i="4"/>
  <c r="F1557" i="4"/>
  <c r="F1569" i="4"/>
  <c r="F1581" i="4"/>
  <c r="F1593" i="4"/>
  <c r="F1605" i="4"/>
  <c r="F1617" i="4"/>
  <c r="F1629" i="4"/>
  <c r="F1641" i="4"/>
  <c r="F1653" i="4"/>
  <c r="F1665" i="4"/>
  <c r="F1677" i="4"/>
  <c r="F1689" i="4"/>
  <c r="F1701" i="4"/>
  <c r="F1713" i="4"/>
  <c r="F1725" i="4"/>
  <c r="F1737" i="4"/>
  <c r="F1749" i="4"/>
  <c r="F1761" i="4"/>
  <c r="F1773" i="4"/>
  <c r="F1785" i="4"/>
  <c r="F1797" i="4"/>
  <c r="F1809" i="4"/>
  <c r="F10" i="4"/>
  <c r="F22" i="4"/>
  <c r="F34" i="4"/>
  <c r="F46" i="4"/>
  <c r="F58" i="4"/>
  <c r="F70" i="4"/>
  <c r="F82" i="4"/>
  <c r="F94" i="4"/>
  <c r="F106" i="4"/>
  <c r="F118" i="4"/>
  <c r="F130" i="4"/>
  <c r="F142" i="4"/>
  <c r="F154" i="4"/>
  <c r="F166" i="4"/>
  <c r="F178" i="4"/>
  <c r="F190" i="4"/>
  <c r="F202" i="4"/>
  <c r="F214" i="4"/>
  <c r="F226" i="4"/>
  <c r="F238" i="4"/>
  <c r="F250" i="4"/>
  <c r="F262" i="4"/>
  <c r="F274" i="4"/>
  <c r="F286" i="4"/>
  <c r="F298" i="4"/>
  <c r="F310" i="4"/>
  <c r="F322" i="4"/>
  <c r="F334" i="4"/>
  <c r="F346" i="4"/>
  <c r="F358" i="4"/>
  <c r="F370" i="4"/>
  <c r="F382" i="4"/>
  <c r="F394" i="4"/>
  <c r="F406" i="4"/>
  <c r="F418" i="4"/>
  <c r="F430" i="4"/>
  <c r="F442" i="4"/>
  <c r="F454" i="4"/>
  <c r="F466" i="4"/>
  <c r="F478" i="4"/>
  <c r="F490" i="4"/>
  <c r="F502" i="4"/>
  <c r="F514" i="4"/>
  <c r="F526" i="4"/>
  <c r="F538" i="4"/>
  <c r="F550" i="4"/>
  <c r="F562" i="4"/>
  <c r="F574" i="4"/>
  <c r="F586" i="4"/>
  <c r="F598" i="4"/>
  <c r="F610" i="4"/>
  <c r="F622" i="4"/>
  <c r="F634" i="4"/>
  <c r="F646" i="4"/>
  <c r="F658" i="4"/>
  <c r="F670" i="4"/>
  <c r="F682" i="4"/>
  <c r="F694" i="4"/>
  <c r="F706" i="4"/>
  <c r="F718" i="4"/>
  <c r="F730" i="4"/>
  <c r="F742" i="4"/>
  <c r="F754" i="4"/>
  <c r="F766" i="4"/>
  <c r="F778" i="4"/>
  <c r="F790" i="4"/>
  <c r="F802" i="4"/>
  <c r="F814" i="4"/>
  <c r="F826" i="4"/>
  <c r="F838" i="4"/>
  <c r="F850" i="4"/>
  <c r="F862" i="4"/>
  <c r="F874" i="4"/>
  <c r="F886" i="4"/>
  <c r="F898" i="4"/>
  <c r="F910" i="4"/>
  <c r="F922" i="4"/>
  <c r="F934" i="4"/>
  <c r="F946" i="4"/>
  <c r="F958" i="4"/>
  <c r="F970" i="4"/>
  <c r="F982" i="4"/>
  <c r="F994" i="4"/>
  <c r="F1006" i="4"/>
  <c r="F1018" i="4"/>
  <c r="F1030" i="4"/>
  <c r="F1042" i="4"/>
  <c r="F1054" i="4"/>
  <c r="F1066" i="4"/>
  <c r="F1078" i="4"/>
  <c r="F1090" i="4"/>
  <c r="F1102" i="4"/>
  <c r="F1114" i="4"/>
  <c r="F1126" i="4"/>
  <c r="F1138" i="4"/>
  <c r="F1150" i="4"/>
  <c r="F1162" i="4"/>
  <c r="F1174" i="4"/>
  <c r="F1186" i="4"/>
  <c r="F1198" i="4"/>
  <c r="F1210" i="4"/>
  <c r="F1222" i="4"/>
  <c r="F1234" i="4"/>
  <c r="F1246" i="4"/>
  <c r="F1258" i="4"/>
  <c r="F1270" i="4"/>
  <c r="F1282" i="4"/>
  <c r="F1294" i="4"/>
  <c r="F1306" i="4"/>
  <c r="F1318" i="4"/>
  <c r="F1330" i="4"/>
  <c r="F1342" i="4"/>
  <c r="F1354" i="4"/>
  <c r="F1366" i="4"/>
  <c r="F1378" i="4"/>
  <c r="F1390" i="4"/>
  <c r="F1402" i="4"/>
  <c r="F1414" i="4"/>
  <c r="F1426" i="4"/>
  <c r="F1438" i="4"/>
  <c r="F1450" i="4"/>
  <c r="F1462" i="4"/>
  <c r="F1474" i="4"/>
  <c r="F1486" i="4"/>
  <c r="F1498" i="4"/>
  <c r="F1510" i="4"/>
  <c r="F1522" i="4"/>
  <c r="F1534" i="4"/>
  <c r="F1546" i="4"/>
  <c r="F1558" i="4"/>
  <c r="F1570" i="4"/>
  <c r="F1582" i="4"/>
  <c r="F1594" i="4"/>
  <c r="F1606" i="4"/>
  <c r="F1618" i="4"/>
  <c r="F1630" i="4"/>
  <c r="F1642" i="4"/>
  <c r="F1654" i="4"/>
  <c r="F1666" i="4"/>
  <c r="F1678" i="4"/>
  <c r="F1690" i="4"/>
  <c r="F1702" i="4"/>
  <c r="F1714" i="4"/>
  <c r="F1726" i="4"/>
  <c r="F1738" i="4"/>
  <c r="F1750" i="4"/>
  <c r="F1762" i="4"/>
  <c r="F1774" i="4"/>
  <c r="F1786" i="4"/>
  <c r="F1798" i="4"/>
  <c r="F1810" i="4"/>
  <c r="F257" i="4"/>
  <c r="F269" i="4"/>
  <c r="F281" i="4"/>
  <c r="F293" i="4"/>
  <c r="F305" i="4"/>
  <c r="F317" i="4"/>
  <c r="F329" i="4"/>
  <c r="F341" i="4"/>
  <c r="F353" i="4"/>
  <c r="F365" i="4"/>
  <c r="F377" i="4"/>
  <c r="F389" i="4"/>
  <c r="F401" i="4"/>
  <c r="F413" i="4"/>
  <c r="F425" i="4"/>
  <c r="F437" i="4"/>
  <c r="F449" i="4"/>
  <c r="F461" i="4"/>
  <c r="F473" i="4"/>
  <c r="F485" i="4"/>
  <c r="F497" i="4"/>
  <c r="F509" i="4"/>
  <c r="F521" i="4"/>
  <c r="F533" i="4"/>
  <c r="F545" i="4"/>
  <c r="F557" i="4"/>
  <c r="F569" i="4"/>
  <c r="F581" i="4"/>
  <c r="F593" i="4"/>
  <c r="F605" i="4"/>
  <c r="F617" i="4"/>
  <c r="F629" i="4"/>
  <c r="F641" i="4"/>
  <c r="F653" i="4"/>
  <c r="F665" i="4"/>
  <c r="F677" i="4"/>
  <c r="F689" i="4"/>
  <c r="F701" i="4"/>
  <c r="F713" i="4"/>
  <c r="F725" i="4"/>
  <c r="F737" i="4"/>
  <c r="F749" i="4"/>
  <c r="F761" i="4"/>
  <c r="F773" i="4"/>
  <c r="F785" i="4"/>
  <c r="F797" i="4"/>
  <c r="F809" i="4"/>
  <c r="F821" i="4"/>
  <c r="F833" i="4"/>
  <c r="F845" i="4"/>
  <c r="F857" i="4"/>
  <c r="F869" i="4"/>
  <c r="F881" i="4"/>
  <c r="F893" i="4"/>
  <c r="F905" i="4"/>
  <c r="F917" i="4"/>
  <c r="F929" i="4"/>
  <c r="F941" i="4"/>
  <c r="F953" i="4"/>
  <c r="F965" i="4"/>
  <c r="F977" i="4"/>
  <c r="F989" i="4"/>
  <c r="F1001" i="4"/>
  <c r="F1013" i="4"/>
  <c r="F1025" i="4"/>
  <c r="F1037" i="4"/>
  <c r="F1049" i="4"/>
  <c r="F1061" i="4"/>
  <c r="F1073" i="4"/>
  <c r="F1085" i="4"/>
  <c r="F1097" i="4"/>
  <c r="F1109" i="4"/>
  <c r="F1121" i="4"/>
  <c r="F1133" i="4"/>
  <c r="F1145" i="4"/>
  <c r="F1157" i="4"/>
  <c r="F1169" i="4"/>
  <c r="F1181" i="4"/>
  <c r="F1193" i="4"/>
  <c r="F1205" i="4"/>
  <c r="F1217" i="4"/>
  <c r="F1229" i="4"/>
  <c r="F1241" i="4"/>
  <c r="F1253" i="4"/>
  <c r="F1265" i="4"/>
  <c r="F1277" i="4"/>
  <c r="F1289" i="4"/>
  <c r="F1301" i="4"/>
  <c r="F1313" i="4"/>
  <c r="F1325" i="4"/>
  <c r="F1337" i="4"/>
  <c r="F1349" i="4"/>
  <c r="F1361" i="4"/>
  <c r="F1373" i="4"/>
  <c r="F1385" i="4"/>
  <c r="F1397" i="4"/>
  <c r="F1409" i="4"/>
  <c r="F1421" i="4"/>
  <c r="F1433" i="4"/>
  <c r="F1445" i="4"/>
  <c r="F1457" i="4"/>
  <c r="F1469" i="4"/>
  <c r="F1481" i="4"/>
  <c r="F1493" i="4"/>
  <c r="F1505" i="4"/>
  <c r="F1517" i="4"/>
  <c r="F1529" i="4"/>
  <c r="F1541" i="4"/>
  <c r="F1553" i="4"/>
  <c r="F1565" i="4"/>
  <c r="F1577" i="4"/>
  <c r="F1589" i="4"/>
  <c r="F1601" i="4"/>
  <c r="F1613" i="4"/>
  <c r="F1625" i="4"/>
  <c r="F1637" i="4"/>
  <c r="F1649" i="4"/>
  <c r="F1661" i="4"/>
  <c r="F1673" i="4"/>
  <c r="F1685" i="4"/>
  <c r="F1697" i="4"/>
  <c r="F1709" i="4"/>
  <c r="F1721" i="4"/>
  <c r="F1733" i="4"/>
  <c r="F1745" i="4"/>
  <c r="F1757" i="4"/>
  <c r="F1769" i="4"/>
  <c r="F1781" i="4"/>
  <c r="F1793" i="4"/>
  <c r="F1805" i="4"/>
  <c r="F18" i="4"/>
  <c r="F30" i="4"/>
  <c r="F42" i="4"/>
  <c r="F54" i="4"/>
  <c r="F66" i="4"/>
  <c r="F78" i="4"/>
  <c r="F90" i="4"/>
  <c r="F102" i="4"/>
  <c r="F114" i="4"/>
  <c r="F126" i="4"/>
  <c r="F138" i="4"/>
  <c r="F150" i="4"/>
  <c r="F162" i="4"/>
  <c r="F174" i="4"/>
  <c r="F186" i="4"/>
  <c r="F198" i="4"/>
  <c r="F210" i="4"/>
  <c r="F222" i="4"/>
  <c r="F234" i="4"/>
  <c r="F246" i="4"/>
  <c r="F258" i="4"/>
  <c r="F270" i="4"/>
  <c r="F282" i="4"/>
  <c r="F294" i="4"/>
  <c r="F306" i="4"/>
  <c r="F318" i="4"/>
  <c r="F330" i="4"/>
  <c r="F342" i="4"/>
  <c r="F354" i="4"/>
  <c r="F366" i="4"/>
  <c r="F378" i="4"/>
  <c r="F390" i="4"/>
  <c r="F402" i="4"/>
  <c r="F414" i="4"/>
  <c r="F426" i="4"/>
  <c r="F438" i="4"/>
  <c r="F450" i="4"/>
  <c r="F462" i="4"/>
  <c r="F474" i="4"/>
  <c r="F486" i="4"/>
  <c r="F498" i="4"/>
  <c r="F510" i="4"/>
  <c r="F522" i="4"/>
  <c r="F534" i="4"/>
  <c r="F546" i="4"/>
  <c r="F558" i="4"/>
  <c r="F570" i="4"/>
  <c r="F582" i="4"/>
  <c r="F594" i="4"/>
  <c r="F606" i="4"/>
  <c r="F618" i="4"/>
  <c r="F630" i="4"/>
  <c r="F642" i="4"/>
  <c r="F654" i="4"/>
  <c r="F666" i="4"/>
  <c r="F678" i="4"/>
  <c r="F690" i="4"/>
  <c r="F702" i="4"/>
  <c r="F714" i="4"/>
  <c r="F726" i="4"/>
  <c r="F738" i="4"/>
  <c r="F750" i="4"/>
  <c r="F762" i="4"/>
  <c r="F774" i="4"/>
  <c r="F786" i="4"/>
  <c r="F798" i="4"/>
  <c r="F810" i="4"/>
  <c r="F822" i="4"/>
  <c r="F834" i="4"/>
  <c r="F846" i="4"/>
  <c r="F858" i="4"/>
  <c r="F870" i="4"/>
  <c r="F882" i="4"/>
  <c r="F894" i="4"/>
  <c r="F906" i="4"/>
  <c r="F918" i="4"/>
  <c r="F930" i="4"/>
  <c r="F942" i="4"/>
  <c r="F954" i="4"/>
  <c r="F966" i="4"/>
  <c r="F978" i="4"/>
  <c r="F990" i="4"/>
  <c r="F1002" i="4"/>
  <c r="F1014" i="4"/>
  <c r="F1026" i="4"/>
  <c r="F1038" i="4"/>
  <c r="F1050" i="4"/>
  <c r="F1062" i="4"/>
  <c r="F1074" i="4"/>
  <c r="F1086" i="4"/>
  <c r="F1098" i="4"/>
  <c r="F1110" i="4"/>
  <c r="F1122" i="4"/>
  <c r="F1134" i="4"/>
  <c r="F1146" i="4"/>
  <c r="F1158" i="4"/>
  <c r="F1170" i="4"/>
  <c r="F1182" i="4"/>
  <c r="F1194" i="4"/>
  <c r="F1206" i="4"/>
  <c r="F1218" i="4"/>
  <c r="F1230" i="4"/>
  <c r="F1242" i="4"/>
  <c r="F1254" i="4"/>
  <c r="F1266" i="4"/>
  <c r="F1278" i="4"/>
  <c r="F1290" i="4"/>
  <c r="F1302" i="4"/>
  <c r="F1314" i="4"/>
  <c r="F1326" i="4"/>
  <c r="F1338" i="4"/>
  <c r="F1350" i="4"/>
  <c r="F1362" i="4"/>
  <c r="F1374" i="4"/>
  <c r="F1386" i="4"/>
  <c r="F1398" i="4"/>
  <c r="F1410" i="4"/>
  <c r="F1422" i="4"/>
  <c r="F1434" i="4"/>
  <c r="F1446" i="4"/>
  <c r="F1458" i="4"/>
  <c r="F1470" i="4"/>
  <c r="F1482" i="4"/>
  <c r="F1494" i="4"/>
  <c r="F1506" i="4"/>
  <c r="F1518" i="4"/>
  <c r="F1530" i="4"/>
  <c r="F1542" i="4"/>
  <c r="F1554" i="4"/>
  <c r="F1566" i="4"/>
  <c r="F1578" i="4"/>
  <c r="F1590" i="4"/>
  <c r="F1602" i="4"/>
  <c r="F1614" i="4"/>
  <c r="F1626" i="4"/>
  <c r="F1638" i="4"/>
  <c r="F1650" i="4"/>
  <c r="F1662" i="4"/>
  <c r="F1674" i="4"/>
  <c r="F1686" i="4"/>
  <c r="F1698" i="4"/>
  <c r="F1710" i="4"/>
  <c r="F1722" i="4"/>
  <c r="F1734" i="4"/>
  <c r="F1746" i="4"/>
  <c r="F1758" i="4"/>
  <c r="F1770" i="4"/>
  <c r="F1782" i="4"/>
  <c r="F1794" i="4"/>
  <c r="F1806" i="4"/>
  <c r="F8" i="4"/>
  <c r="F19" i="4"/>
  <c r="F31" i="4"/>
  <c r="F43" i="4"/>
  <c r="F55" i="4"/>
  <c r="F67" i="4"/>
  <c r="F79" i="4"/>
  <c r="F91" i="4"/>
  <c r="F103" i="4"/>
  <c r="F115" i="4"/>
  <c r="F127" i="4"/>
  <c r="F139" i="4"/>
  <c r="F151" i="4"/>
  <c r="F163" i="4"/>
  <c r="F175" i="4"/>
  <c r="F187" i="4"/>
  <c r="F199" i="4"/>
  <c r="F211" i="4"/>
  <c r="F223" i="4"/>
  <c r="F235" i="4"/>
  <c r="F247" i="4"/>
  <c r="F259" i="4"/>
  <c r="F271" i="4"/>
  <c r="F283" i="4"/>
  <c r="F295" i="4"/>
  <c r="F307" i="4"/>
  <c r="F319" i="4"/>
  <c r="F331" i="4"/>
  <c r="F343" i="4"/>
  <c r="F355" i="4"/>
  <c r="F367" i="4"/>
  <c r="F379" i="4"/>
  <c r="F391" i="4"/>
  <c r="F403" i="4"/>
  <c r="F415" i="4"/>
  <c r="F427" i="4"/>
  <c r="F439" i="4"/>
  <c r="F451" i="4"/>
  <c r="F463" i="4"/>
  <c r="F475" i="4"/>
  <c r="F487" i="4"/>
  <c r="F499" i="4"/>
  <c r="F511" i="4"/>
  <c r="F523" i="4"/>
  <c r="F535" i="4"/>
  <c r="F547" i="4"/>
  <c r="F559" i="4"/>
  <c r="F571" i="4"/>
  <c r="F583" i="4"/>
  <c r="F595" i="4"/>
  <c r="F607" i="4"/>
  <c r="F619" i="4"/>
  <c r="F631" i="4"/>
  <c r="F643" i="4"/>
  <c r="F655" i="4"/>
  <c r="F667" i="4"/>
  <c r="F679" i="4"/>
  <c r="F691" i="4"/>
  <c r="F703" i="4"/>
  <c r="F715" i="4"/>
  <c r="F727" i="4"/>
  <c r="F739" i="4"/>
  <c r="F751" i="4"/>
  <c r="F763" i="4"/>
  <c r="F775" i="4"/>
  <c r="F787" i="4"/>
  <c r="F799" i="4"/>
  <c r="F811" i="4"/>
  <c r="F823" i="4"/>
  <c r="F835" i="4"/>
  <c r="F847" i="4"/>
  <c r="F859" i="4"/>
  <c r="F871" i="4"/>
  <c r="F883" i="4"/>
  <c r="F895" i="4"/>
  <c r="F907" i="4"/>
  <c r="F919" i="4"/>
  <c r="F931" i="4"/>
  <c r="F943" i="4"/>
  <c r="F955" i="4"/>
  <c r="F967" i="4"/>
  <c r="F979" i="4"/>
  <c r="F991" i="4"/>
  <c r="F1003" i="4"/>
  <c r="F1015" i="4"/>
  <c r="F1027" i="4"/>
  <c r="F1039" i="4"/>
  <c r="F1051" i="4"/>
  <c r="F1063" i="4"/>
  <c r="F1075" i="4"/>
  <c r="F1087" i="4"/>
  <c r="F1099" i="4"/>
  <c r="F1111" i="4"/>
  <c r="F1123" i="4"/>
  <c r="F1135" i="4"/>
  <c r="F1147" i="4"/>
  <c r="F1159" i="4"/>
  <c r="F1171" i="4"/>
  <c r="F1183" i="4"/>
  <c r="F1195" i="4"/>
  <c r="F1207" i="4"/>
  <c r="F1219" i="4"/>
  <c r="F1231" i="4"/>
  <c r="F1243" i="4"/>
  <c r="F1255" i="4"/>
  <c r="F1267" i="4"/>
  <c r="F1279" i="4"/>
  <c r="F1291" i="4"/>
  <c r="F1303" i="4"/>
  <c r="F1315" i="4"/>
  <c r="F1327" i="4"/>
  <c r="F1339" i="4"/>
  <c r="F1351" i="4"/>
  <c r="F1363" i="4"/>
  <c r="F1375" i="4"/>
  <c r="F1387" i="4"/>
  <c r="F1399" i="4"/>
  <c r="F1411" i="4"/>
  <c r="F1423" i="4"/>
  <c r="F1435" i="4"/>
  <c r="F1447" i="4"/>
  <c r="F1459" i="4"/>
  <c r="F1471" i="4"/>
  <c r="F1483" i="4"/>
  <c r="F1495" i="4"/>
  <c r="F1507" i="4"/>
  <c r="F1519" i="4"/>
  <c r="F1531" i="4"/>
  <c r="F1543" i="4"/>
  <c r="F1555" i="4"/>
  <c r="F1567" i="4"/>
  <c r="F1579" i="4"/>
  <c r="F1591" i="4"/>
  <c r="F1603" i="4"/>
  <c r="F1615" i="4"/>
  <c r="F1627" i="4"/>
  <c r="F1639" i="4"/>
  <c r="F1651" i="4"/>
  <c r="F1663" i="4"/>
  <c r="F1675" i="4"/>
  <c r="F1687" i="4"/>
  <c r="F1699" i="4"/>
  <c r="F1711" i="4"/>
  <c r="F1723" i="4"/>
  <c r="F1735" i="4"/>
  <c r="F1759" i="4"/>
  <c r="F1771" i="4"/>
  <c r="F1783" i="4"/>
  <c r="F1795" i="4"/>
  <c r="F1807" i="4"/>
  <c r="A7" i="10"/>
  <c r="A24" i="10"/>
  <c r="A17" i="10"/>
  <c r="A11" i="10"/>
  <c r="A25" i="10"/>
  <c r="A26" i="10"/>
  <c r="A14" i="10"/>
  <c r="A20" i="10"/>
  <c r="A8" i="10"/>
  <c r="A22" i="10"/>
  <c r="F19" i="2" l="1"/>
  <c r="H20" i="2"/>
  <c r="H21" i="2"/>
  <c r="G21" i="2"/>
  <c r="G20" i="2"/>
  <c r="G18" i="2"/>
  <c r="H19" i="2"/>
  <c r="G19" i="2"/>
  <c r="H18" i="2"/>
  <c r="S14" i="2" a="1"/>
  <c r="F21" i="2"/>
  <c r="F1717" i="4"/>
  <c r="G15" i="2"/>
  <c r="H15" i="2"/>
  <c r="F1748" i="4"/>
  <c r="H17" i="2"/>
  <c r="G17" i="2"/>
  <c r="F1708" i="4"/>
  <c r="H14" i="2"/>
  <c r="G14" i="2"/>
  <c r="H8" i="2"/>
  <c r="F8" i="2"/>
  <c r="F1747" i="4"/>
  <c r="H16" i="2"/>
  <c r="G16" i="2"/>
  <c r="F20" i="2"/>
  <c r="K8" i="4"/>
  <c r="W45" i="3" l="1"/>
  <c r="V25" i="3"/>
  <c r="V24" i="3"/>
  <c r="W26" i="3"/>
  <c r="W25" i="3"/>
  <c r="W24" i="3"/>
  <c r="X26" i="3"/>
  <c r="V42" i="3"/>
  <c r="V26" i="3"/>
  <c r="T19" i="3"/>
  <c r="F18" i="2"/>
  <c r="I18" i="2" s="1"/>
  <c r="T25" i="3"/>
  <c r="X38" i="3"/>
  <c r="W42" i="3"/>
  <c r="K9" i="4"/>
  <c r="K10" i="4" s="1"/>
  <c r="K11" i="4" s="1"/>
  <c r="K12" i="4" s="1"/>
  <c r="K13" i="4" s="1"/>
  <c r="K14" i="4" s="1"/>
  <c r="K15" i="4" s="1"/>
  <c r="K16" i="4" s="1"/>
  <c r="K17" i="4" s="1"/>
  <c r="K18" i="4" s="1"/>
  <c r="K19" i="4" s="1"/>
  <c r="K20" i="4" s="1"/>
  <c r="K21" i="4" s="1"/>
  <c r="K22" i="4" s="1"/>
  <c r="K23" i="4" s="1"/>
  <c r="K24" i="4" s="1"/>
  <c r="K25" i="4" s="1"/>
  <c r="K26" i="4" s="1"/>
  <c r="K27" i="4" s="1"/>
  <c r="K28" i="4" s="1"/>
  <c r="K29" i="4" s="1"/>
  <c r="K30" i="4" s="1"/>
  <c r="K31" i="4" s="1"/>
  <c r="K32" i="4" s="1"/>
  <c r="K33" i="4" s="1"/>
  <c r="K34" i="4" s="1"/>
  <c r="K35" i="4" s="1"/>
  <c r="K36" i="4" s="1"/>
  <c r="K37" i="4" s="1"/>
  <c r="K38" i="4" s="1"/>
  <c r="K39" i="4" s="1"/>
  <c r="K40" i="4" s="1"/>
  <c r="K41" i="4" s="1"/>
  <c r="K42" i="4" s="1"/>
  <c r="K43" i="4" s="1"/>
  <c r="K44" i="4" s="1"/>
  <c r="K45" i="4" s="1"/>
  <c r="K46" i="4" s="1"/>
  <c r="K47" i="4" s="1"/>
  <c r="K48" i="4" s="1"/>
  <c r="K49" i="4" s="1"/>
  <c r="K50" i="4" s="1"/>
  <c r="K51" i="4" s="1"/>
  <c r="K52" i="4" s="1"/>
  <c r="K53" i="4" s="1"/>
  <c r="K54" i="4" s="1"/>
  <c r="K55" i="4" s="1"/>
  <c r="K56" i="4" s="1"/>
  <c r="K57" i="4" s="1"/>
  <c r="K58" i="4" s="1"/>
  <c r="K59" i="4" s="1"/>
  <c r="K60" i="4" s="1"/>
  <c r="K61" i="4" s="1"/>
  <c r="K62" i="4" s="1"/>
  <c r="K63" i="4" s="1"/>
  <c r="K64" i="4" s="1"/>
  <c r="K65" i="4" s="1"/>
  <c r="K66" i="4" s="1"/>
  <c r="K67" i="4" s="1"/>
  <c r="K68" i="4" s="1"/>
  <c r="K69" i="4" s="1"/>
  <c r="K70" i="4" s="1"/>
  <c r="K71" i="4" s="1"/>
  <c r="K72" i="4" s="1"/>
  <c r="K73" i="4" s="1"/>
  <c r="K74" i="4" s="1"/>
  <c r="K75" i="4" s="1"/>
  <c r="K76" i="4" s="1"/>
  <c r="K77" i="4" s="1"/>
  <c r="K78" i="4" s="1"/>
  <c r="K79" i="4" s="1"/>
  <c r="K80" i="4" s="1"/>
  <c r="K81" i="4" s="1"/>
  <c r="K82" i="4" s="1"/>
  <c r="K83" i="4" s="1"/>
  <c r="K84" i="4" s="1"/>
  <c r="K85" i="4" s="1"/>
  <c r="K86" i="4" s="1"/>
  <c r="K87" i="4" s="1"/>
  <c r="K88" i="4" s="1"/>
  <c r="K89" i="4" s="1"/>
  <c r="K90" i="4" s="1"/>
  <c r="K91" i="4" s="1"/>
  <c r="K92" i="4" s="1"/>
  <c r="K93" i="4" s="1"/>
  <c r="K94" i="4" s="1"/>
  <c r="K95" i="4" s="1"/>
  <c r="K96" i="4" s="1"/>
  <c r="K97" i="4" s="1"/>
  <c r="K98" i="4" s="1"/>
  <c r="K99" i="4" s="1"/>
  <c r="K100" i="4" s="1"/>
  <c r="K101" i="4" s="1"/>
  <c r="K102" i="4" s="1"/>
  <c r="K103" i="4" s="1"/>
  <c r="K104" i="4" s="1"/>
  <c r="K105" i="4" s="1"/>
  <c r="K106" i="4" s="1"/>
  <c r="K107" i="4" s="1"/>
  <c r="K108" i="4" s="1"/>
  <c r="K109" i="4" s="1"/>
  <c r="K110" i="4" s="1"/>
  <c r="K111" i="4" s="1"/>
  <c r="K112" i="4" s="1"/>
  <c r="K113" i="4" s="1"/>
  <c r="K114" i="4" s="1"/>
  <c r="K115" i="4" s="1"/>
  <c r="K116" i="4" s="1"/>
  <c r="K117" i="4" s="1"/>
  <c r="K118" i="4" s="1"/>
  <c r="K119" i="4" s="1"/>
  <c r="K120" i="4" s="1"/>
  <c r="K121" i="4" s="1"/>
  <c r="K122" i="4" s="1"/>
  <c r="K123" i="4" s="1"/>
  <c r="K124" i="4" s="1"/>
  <c r="K125" i="4" s="1"/>
  <c r="K126" i="4" s="1"/>
  <c r="K127" i="4" s="1"/>
  <c r="K128" i="4" s="1"/>
  <c r="K129" i="4" s="1"/>
  <c r="K130" i="4" s="1"/>
  <c r="K131" i="4" s="1"/>
  <c r="K132" i="4" s="1"/>
  <c r="K133" i="4" s="1"/>
  <c r="K134" i="4" s="1"/>
  <c r="K135" i="4" s="1"/>
  <c r="K136" i="4" s="1"/>
  <c r="K137" i="4" s="1"/>
  <c r="K138" i="4" s="1"/>
  <c r="K139" i="4" s="1"/>
  <c r="K140" i="4" s="1"/>
  <c r="K141" i="4" s="1"/>
  <c r="K142" i="4" s="1"/>
  <c r="K143" i="4" s="1"/>
  <c r="K144" i="4" s="1"/>
  <c r="K145" i="4" s="1"/>
  <c r="K146" i="4" s="1"/>
  <c r="K147" i="4" s="1"/>
  <c r="K148" i="4" s="1"/>
  <c r="K149" i="4" s="1"/>
  <c r="K150" i="4" s="1"/>
  <c r="K151" i="4" s="1"/>
  <c r="K152" i="4" s="1"/>
  <c r="K153" i="4" s="1"/>
  <c r="K154" i="4" s="1"/>
  <c r="K155" i="4" s="1"/>
  <c r="K156" i="4" s="1"/>
  <c r="K157" i="4" s="1"/>
  <c r="K158" i="4" s="1"/>
  <c r="K159" i="4" s="1"/>
  <c r="K160" i="4" s="1"/>
  <c r="K161" i="4" s="1"/>
  <c r="K162" i="4" s="1"/>
  <c r="K163" i="4" s="1"/>
  <c r="K164" i="4" s="1"/>
  <c r="K165" i="4" s="1"/>
  <c r="K166" i="4" s="1"/>
  <c r="K167" i="4" s="1"/>
  <c r="K168" i="4" s="1"/>
  <c r="K169" i="4" s="1"/>
  <c r="K170" i="4" s="1"/>
  <c r="K171" i="4" s="1"/>
  <c r="K172" i="4" s="1"/>
  <c r="K173" i="4" s="1"/>
  <c r="K174" i="4" s="1"/>
  <c r="K175" i="4" s="1"/>
  <c r="K176" i="4" s="1"/>
  <c r="K177" i="4" s="1"/>
  <c r="K178" i="4" s="1"/>
  <c r="K179" i="4" s="1"/>
  <c r="K180" i="4" s="1"/>
  <c r="K181" i="4" s="1"/>
  <c r="K182" i="4" s="1"/>
  <c r="K183" i="4" s="1"/>
  <c r="K184" i="4" s="1"/>
  <c r="K185" i="4" s="1"/>
  <c r="K186" i="4" s="1"/>
  <c r="K187" i="4" s="1"/>
  <c r="K188" i="4" s="1"/>
  <c r="K189" i="4" s="1"/>
  <c r="K190" i="4" s="1"/>
  <c r="K191" i="4" s="1"/>
  <c r="K192" i="4" s="1"/>
  <c r="K193" i="4" s="1"/>
  <c r="K194" i="4" s="1"/>
  <c r="K195" i="4" s="1"/>
  <c r="K196" i="4" s="1"/>
  <c r="K197" i="4" s="1"/>
  <c r="K198" i="4" s="1"/>
  <c r="K199" i="4" s="1"/>
  <c r="K200" i="4" s="1"/>
  <c r="K201" i="4" s="1"/>
  <c r="K202" i="4" s="1"/>
  <c r="K203" i="4" s="1"/>
  <c r="K204" i="4" s="1"/>
  <c r="K205" i="4" s="1"/>
  <c r="K206" i="4" s="1"/>
  <c r="K207" i="4" s="1"/>
  <c r="K208" i="4" s="1"/>
  <c r="K209" i="4" s="1"/>
  <c r="K210" i="4" s="1"/>
  <c r="K211" i="4" s="1"/>
  <c r="K212" i="4" s="1"/>
  <c r="K213" i="4" s="1"/>
  <c r="K214" i="4" s="1"/>
  <c r="K215" i="4" s="1"/>
  <c r="K216" i="4" s="1"/>
  <c r="K217" i="4" s="1"/>
  <c r="K218" i="4" s="1"/>
  <c r="K219" i="4" s="1"/>
  <c r="K220" i="4" s="1"/>
  <c r="K221" i="4" s="1"/>
  <c r="K222" i="4" s="1"/>
  <c r="K223" i="4" s="1"/>
  <c r="K224" i="4" s="1"/>
  <c r="K225" i="4" s="1"/>
  <c r="K226" i="4" s="1"/>
  <c r="K227" i="4" s="1"/>
  <c r="K228" i="4" s="1"/>
  <c r="K229" i="4" s="1"/>
  <c r="K230" i="4" s="1"/>
  <c r="K231" i="4" s="1"/>
  <c r="K232" i="4" s="1"/>
  <c r="K233" i="4" s="1"/>
  <c r="K234" i="4" s="1"/>
  <c r="K235" i="4" s="1"/>
  <c r="K236" i="4" s="1"/>
  <c r="K237" i="4" s="1"/>
  <c r="K238" i="4" s="1"/>
  <c r="K239" i="4" s="1"/>
  <c r="K240" i="4" s="1"/>
  <c r="K241" i="4" s="1"/>
  <c r="K242" i="4" s="1"/>
  <c r="K243" i="4" s="1"/>
  <c r="K244" i="4" s="1"/>
  <c r="K245" i="4" s="1"/>
  <c r="K246" i="4" s="1"/>
  <c r="K247" i="4" s="1"/>
  <c r="K248" i="4" s="1"/>
  <c r="K249" i="4" s="1"/>
  <c r="K250" i="4" s="1"/>
  <c r="K251" i="4" s="1"/>
  <c r="K252" i="4" s="1"/>
  <c r="K253" i="4" s="1"/>
  <c r="K254" i="4" s="1"/>
  <c r="K255" i="4" s="1"/>
  <c r="K256" i="4" s="1"/>
  <c r="K257" i="4" s="1"/>
  <c r="K258" i="4" s="1"/>
  <c r="K259" i="4" s="1"/>
  <c r="K260" i="4" s="1"/>
  <c r="K261" i="4" s="1"/>
  <c r="K262" i="4" s="1"/>
  <c r="K263" i="4" s="1"/>
  <c r="K264" i="4" s="1"/>
  <c r="K265" i="4" s="1"/>
  <c r="K266" i="4" s="1"/>
  <c r="K267" i="4" s="1"/>
  <c r="K268" i="4" s="1"/>
  <c r="K269" i="4" s="1"/>
  <c r="K270" i="4" s="1"/>
  <c r="K271" i="4" s="1"/>
  <c r="K272" i="4" s="1"/>
  <c r="K273" i="4" s="1"/>
  <c r="K274" i="4" s="1"/>
  <c r="K275" i="4" s="1"/>
  <c r="K276" i="4" s="1"/>
  <c r="K277" i="4" s="1"/>
  <c r="K278" i="4" s="1"/>
  <c r="K279" i="4" s="1"/>
  <c r="K280" i="4" s="1"/>
  <c r="K281" i="4" s="1"/>
  <c r="K282" i="4" s="1"/>
  <c r="K283" i="4" s="1"/>
  <c r="K284" i="4" s="1"/>
  <c r="K285" i="4" s="1"/>
  <c r="K286" i="4" s="1"/>
  <c r="K287" i="4" s="1"/>
  <c r="K288" i="4" s="1"/>
  <c r="K289" i="4" s="1"/>
  <c r="K290" i="4" s="1"/>
  <c r="K291" i="4" s="1"/>
  <c r="K292" i="4" s="1"/>
  <c r="K293" i="4" s="1"/>
  <c r="K294" i="4" s="1"/>
  <c r="K295" i="4" s="1"/>
  <c r="K296" i="4" s="1"/>
  <c r="K297" i="4" s="1"/>
  <c r="K298" i="4" s="1"/>
  <c r="K299" i="4" s="1"/>
  <c r="K300" i="4" s="1"/>
  <c r="K301" i="4" s="1"/>
  <c r="K302" i="4" s="1"/>
  <c r="K303" i="4" s="1"/>
  <c r="K304" i="4" s="1"/>
  <c r="K305" i="4" s="1"/>
  <c r="K306" i="4" s="1"/>
  <c r="K307" i="4" s="1"/>
  <c r="K308" i="4" s="1"/>
  <c r="K309" i="4" s="1"/>
  <c r="K310" i="4" s="1"/>
  <c r="K311" i="4" s="1"/>
  <c r="K312" i="4" s="1"/>
  <c r="K313" i="4" s="1"/>
  <c r="K314" i="4" s="1"/>
  <c r="K315" i="4" s="1"/>
  <c r="K316" i="4" s="1"/>
  <c r="K317" i="4" s="1"/>
  <c r="K318" i="4" s="1"/>
  <c r="K319" i="4" s="1"/>
  <c r="K320" i="4" s="1"/>
  <c r="K321" i="4" s="1"/>
  <c r="K322" i="4" s="1"/>
  <c r="K323" i="4" s="1"/>
  <c r="K324" i="4" s="1"/>
  <c r="K325" i="4" s="1"/>
  <c r="K326" i="4" s="1"/>
  <c r="K327" i="4" s="1"/>
  <c r="K328" i="4" s="1"/>
  <c r="K329" i="4" s="1"/>
  <c r="K330" i="4" s="1"/>
  <c r="K331" i="4" s="1"/>
  <c r="K332" i="4" s="1"/>
  <c r="K333" i="4" s="1"/>
  <c r="K334" i="4" s="1"/>
  <c r="K335" i="4" s="1"/>
  <c r="K336" i="4" s="1"/>
  <c r="K337" i="4" s="1"/>
  <c r="K338" i="4" s="1"/>
  <c r="K339" i="4" s="1"/>
  <c r="K340" i="4" s="1"/>
  <c r="K341" i="4" s="1"/>
  <c r="K342" i="4" s="1"/>
  <c r="K343" i="4" s="1"/>
  <c r="K344" i="4" s="1"/>
  <c r="K345" i="4" s="1"/>
  <c r="K346" i="4" s="1"/>
  <c r="K347" i="4" s="1"/>
  <c r="K348" i="4" s="1"/>
  <c r="K349" i="4" s="1"/>
  <c r="K350" i="4" s="1"/>
  <c r="K351" i="4" s="1"/>
  <c r="K352" i="4" s="1"/>
  <c r="K353" i="4" s="1"/>
  <c r="K354" i="4" s="1"/>
  <c r="K355" i="4" s="1"/>
  <c r="K356" i="4" s="1"/>
  <c r="K357" i="4" s="1"/>
  <c r="K358" i="4" s="1"/>
  <c r="K359" i="4" s="1"/>
  <c r="K360" i="4" s="1"/>
  <c r="K361" i="4" s="1"/>
  <c r="K362" i="4" s="1"/>
  <c r="K363" i="4" s="1"/>
  <c r="K364" i="4" s="1"/>
  <c r="K365" i="4" s="1"/>
  <c r="K366" i="4" s="1"/>
  <c r="K367" i="4" s="1"/>
  <c r="K368" i="4" s="1"/>
  <c r="K369" i="4" s="1"/>
  <c r="K370" i="4" s="1"/>
  <c r="K371" i="4" s="1"/>
  <c r="K372" i="4" s="1"/>
  <c r="K373" i="4" s="1"/>
  <c r="K374" i="4" s="1"/>
  <c r="K375" i="4" s="1"/>
  <c r="K376" i="4" s="1"/>
  <c r="K377" i="4" s="1"/>
  <c r="K378" i="4" s="1"/>
  <c r="K379" i="4" s="1"/>
  <c r="K380" i="4" s="1"/>
  <c r="K381" i="4" s="1"/>
  <c r="K382" i="4" s="1"/>
  <c r="K383" i="4" s="1"/>
  <c r="K384" i="4" s="1"/>
  <c r="K385" i="4" s="1"/>
  <c r="K386" i="4" s="1"/>
  <c r="K387" i="4" s="1"/>
  <c r="K388" i="4" s="1"/>
  <c r="K389" i="4" s="1"/>
  <c r="K390" i="4" s="1"/>
  <c r="K391" i="4" s="1"/>
  <c r="K392" i="4" s="1"/>
  <c r="K393" i="4" s="1"/>
  <c r="K394" i="4" s="1"/>
  <c r="K395" i="4" s="1"/>
  <c r="K396" i="4" s="1"/>
  <c r="K397" i="4" s="1"/>
  <c r="K398" i="4" s="1"/>
  <c r="K399" i="4" s="1"/>
  <c r="K400" i="4" s="1"/>
  <c r="K401" i="4" s="1"/>
  <c r="K402" i="4" s="1"/>
  <c r="K403" i="4" s="1"/>
  <c r="K404" i="4" s="1"/>
  <c r="K405" i="4" s="1"/>
  <c r="K406" i="4" s="1"/>
  <c r="K407" i="4" s="1"/>
  <c r="K408" i="4" s="1"/>
  <c r="K409" i="4" s="1"/>
  <c r="K410" i="4" s="1"/>
  <c r="K411" i="4" s="1"/>
  <c r="K412" i="4" s="1"/>
  <c r="K413" i="4" s="1"/>
  <c r="K414" i="4" s="1"/>
  <c r="K415" i="4" s="1"/>
  <c r="K416" i="4" s="1"/>
  <c r="K417" i="4" s="1"/>
  <c r="K418" i="4" s="1"/>
  <c r="K419" i="4" s="1"/>
  <c r="K420" i="4" s="1"/>
  <c r="K421" i="4" s="1"/>
  <c r="K422" i="4" s="1"/>
  <c r="K423" i="4" s="1"/>
  <c r="K424" i="4" s="1"/>
  <c r="K425" i="4" s="1"/>
  <c r="K426" i="4" s="1"/>
  <c r="K427" i="4" s="1"/>
  <c r="K428" i="4" s="1"/>
  <c r="K429" i="4" s="1"/>
  <c r="K430" i="4" s="1"/>
  <c r="K431" i="4" s="1"/>
  <c r="K432" i="4" s="1"/>
  <c r="K433" i="4" s="1"/>
  <c r="K434" i="4" s="1"/>
  <c r="K435" i="4" s="1"/>
  <c r="K436" i="4" s="1"/>
  <c r="K437" i="4" s="1"/>
  <c r="K438" i="4" s="1"/>
  <c r="K439" i="4" s="1"/>
  <c r="K440" i="4" s="1"/>
  <c r="K441" i="4" s="1"/>
  <c r="K442" i="4" s="1"/>
  <c r="K443" i="4" s="1"/>
  <c r="K444" i="4" s="1"/>
  <c r="K445" i="4" s="1"/>
  <c r="K446" i="4" s="1"/>
  <c r="K447" i="4" s="1"/>
  <c r="K448" i="4" s="1"/>
  <c r="K449" i="4" s="1"/>
  <c r="K450" i="4" s="1"/>
  <c r="K451" i="4" s="1"/>
  <c r="K452" i="4" s="1"/>
  <c r="K453" i="4" s="1"/>
  <c r="K454" i="4" s="1"/>
  <c r="K455" i="4" s="1"/>
  <c r="K456" i="4" s="1"/>
  <c r="K457" i="4" s="1"/>
  <c r="K458" i="4" s="1"/>
  <c r="K459" i="4" s="1"/>
  <c r="K460" i="4" s="1"/>
  <c r="K461" i="4" s="1"/>
  <c r="K462" i="4" s="1"/>
  <c r="K463" i="4" s="1"/>
  <c r="K464" i="4" s="1"/>
  <c r="K465" i="4" s="1"/>
  <c r="K466" i="4" s="1"/>
  <c r="K467" i="4" s="1"/>
  <c r="K468" i="4" s="1"/>
  <c r="K469" i="4" s="1"/>
  <c r="K470" i="4" s="1"/>
  <c r="K471" i="4" s="1"/>
  <c r="K472" i="4" s="1"/>
  <c r="K473" i="4" s="1"/>
  <c r="K474" i="4" s="1"/>
  <c r="K475" i="4" s="1"/>
  <c r="K476" i="4" s="1"/>
  <c r="K477" i="4" s="1"/>
  <c r="K478" i="4" s="1"/>
  <c r="K479" i="4" s="1"/>
  <c r="K480" i="4" s="1"/>
  <c r="K481" i="4" s="1"/>
  <c r="K482" i="4" s="1"/>
  <c r="K483" i="4" s="1"/>
  <c r="K484" i="4" s="1"/>
  <c r="K485" i="4" s="1"/>
  <c r="K486" i="4" s="1"/>
  <c r="K487" i="4" s="1"/>
  <c r="K488" i="4" s="1"/>
  <c r="K489" i="4" s="1"/>
  <c r="K490" i="4" s="1"/>
  <c r="K491" i="4" s="1"/>
  <c r="K492" i="4" s="1"/>
  <c r="K493" i="4" s="1"/>
  <c r="K494" i="4" s="1"/>
  <c r="K495" i="4" s="1"/>
  <c r="K496" i="4" s="1"/>
  <c r="K497" i="4" s="1"/>
  <c r="K498" i="4" s="1"/>
  <c r="K499" i="4" s="1"/>
  <c r="K500" i="4" s="1"/>
  <c r="K501" i="4" s="1"/>
  <c r="K502" i="4" s="1"/>
  <c r="K503" i="4" s="1"/>
  <c r="K504" i="4" s="1"/>
  <c r="K505" i="4" s="1"/>
  <c r="K506" i="4" s="1"/>
  <c r="K507" i="4" s="1"/>
  <c r="K508" i="4" s="1"/>
  <c r="K509" i="4" s="1"/>
  <c r="K510" i="4" s="1"/>
  <c r="K511" i="4" s="1"/>
  <c r="K512" i="4" s="1"/>
  <c r="K513" i="4" s="1"/>
  <c r="K514" i="4" s="1"/>
  <c r="K515" i="4" s="1"/>
  <c r="K516" i="4" s="1"/>
  <c r="K517" i="4" s="1"/>
  <c r="K518" i="4" s="1"/>
  <c r="K519" i="4" s="1"/>
  <c r="K520" i="4" s="1"/>
  <c r="K521" i="4" s="1"/>
  <c r="K522" i="4" s="1"/>
  <c r="K523" i="4" s="1"/>
  <c r="K524" i="4" s="1"/>
  <c r="K525" i="4" s="1"/>
  <c r="K526" i="4" s="1"/>
  <c r="K527" i="4" s="1"/>
  <c r="K528" i="4" s="1"/>
  <c r="K529" i="4" s="1"/>
  <c r="K530" i="4" s="1"/>
  <c r="K531" i="4" s="1"/>
  <c r="K532" i="4" s="1"/>
  <c r="K533" i="4" s="1"/>
  <c r="K534" i="4" s="1"/>
  <c r="K535" i="4" s="1"/>
  <c r="K536" i="4" s="1"/>
  <c r="K537" i="4" s="1"/>
  <c r="K538" i="4" s="1"/>
  <c r="K539" i="4" s="1"/>
  <c r="K540" i="4" s="1"/>
  <c r="K541" i="4" s="1"/>
  <c r="K542" i="4" s="1"/>
  <c r="K543" i="4" s="1"/>
  <c r="K544" i="4" s="1"/>
  <c r="K545" i="4" s="1"/>
  <c r="K546" i="4" s="1"/>
  <c r="K547" i="4" s="1"/>
  <c r="K548" i="4" s="1"/>
  <c r="K549" i="4" s="1"/>
  <c r="K550" i="4" s="1"/>
  <c r="K551" i="4" s="1"/>
  <c r="K552" i="4" s="1"/>
  <c r="K553" i="4" s="1"/>
  <c r="K554" i="4" s="1"/>
  <c r="K555" i="4" s="1"/>
  <c r="K556" i="4" s="1"/>
  <c r="K557" i="4" s="1"/>
  <c r="K558" i="4" s="1"/>
  <c r="K559" i="4" s="1"/>
  <c r="K560" i="4" s="1"/>
  <c r="K561" i="4" s="1"/>
  <c r="K562" i="4" s="1"/>
  <c r="K563" i="4" s="1"/>
  <c r="K564" i="4" s="1"/>
  <c r="K565" i="4" s="1"/>
  <c r="K566" i="4" s="1"/>
  <c r="K567" i="4" s="1"/>
  <c r="K568" i="4" s="1"/>
  <c r="K569" i="4" s="1"/>
  <c r="K570" i="4" s="1"/>
  <c r="K571" i="4" s="1"/>
  <c r="K572" i="4" s="1"/>
  <c r="K573" i="4" s="1"/>
  <c r="K574" i="4" s="1"/>
  <c r="K575" i="4" s="1"/>
  <c r="K576" i="4" s="1"/>
  <c r="K577" i="4" s="1"/>
  <c r="K578" i="4" s="1"/>
  <c r="K579" i="4" s="1"/>
  <c r="K580" i="4" s="1"/>
  <c r="K581" i="4" s="1"/>
  <c r="K582" i="4" s="1"/>
  <c r="K583" i="4" s="1"/>
  <c r="K584" i="4" s="1"/>
  <c r="K585" i="4" s="1"/>
  <c r="K586" i="4" s="1"/>
  <c r="K587" i="4" s="1"/>
  <c r="K588" i="4" s="1"/>
  <c r="K589" i="4" s="1"/>
  <c r="K590" i="4" s="1"/>
  <c r="K591" i="4" s="1"/>
  <c r="K592" i="4" s="1"/>
  <c r="K593" i="4" s="1"/>
  <c r="K594" i="4" s="1"/>
  <c r="K595" i="4" s="1"/>
  <c r="K596" i="4" s="1"/>
  <c r="K597" i="4" s="1"/>
  <c r="K598" i="4" s="1"/>
  <c r="K599" i="4" s="1"/>
  <c r="K600" i="4" s="1"/>
  <c r="K601" i="4" s="1"/>
  <c r="K602" i="4" s="1"/>
  <c r="K603" i="4" s="1"/>
  <c r="K604" i="4" s="1"/>
  <c r="K605" i="4" s="1"/>
  <c r="K606" i="4" s="1"/>
  <c r="K607" i="4" s="1"/>
  <c r="K608" i="4" s="1"/>
  <c r="K609" i="4" s="1"/>
  <c r="K610" i="4" s="1"/>
  <c r="K611" i="4" s="1"/>
  <c r="K612" i="4" s="1"/>
  <c r="K613" i="4" s="1"/>
  <c r="K614" i="4" s="1"/>
  <c r="K615" i="4" s="1"/>
  <c r="K616" i="4" s="1"/>
  <c r="K617" i="4" s="1"/>
  <c r="K618" i="4" s="1"/>
  <c r="K619" i="4" s="1"/>
  <c r="K620" i="4" s="1"/>
  <c r="K621" i="4" s="1"/>
  <c r="K622" i="4" s="1"/>
  <c r="K623" i="4" s="1"/>
  <c r="K624" i="4" s="1"/>
  <c r="K625" i="4" s="1"/>
  <c r="K626" i="4" s="1"/>
  <c r="K627" i="4" s="1"/>
  <c r="K628" i="4" s="1"/>
  <c r="K629" i="4" s="1"/>
  <c r="K630" i="4" s="1"/>
  <c r="K631" i="4" s="1"/>
  <c r="K632" i="4" s="1"/>
  <c r="K633" i="4" s="1"/>
  <c r="K634" i="4" s="1"/>
  <c r="K635" i="4" s="1"/>
  <c r="K636" i="4" s="1"/>
  <c r="K637" i="4" s="1"/>
  <c r="K638" i="4" s="1"/>
  <c r="K639" i="4" s="1"/>
  <c r="K640" i="4" s="1"/>
  <c r="K641" i="4" s="1"/>
  <c r="K642" i="4" s="1"/>
  <c r="K643" i="4" s="1"/>
  <c r="K644" i="4" s="1"/>
  <c r="K645" i="4" s="1"/>
  <c r="K646" i="4" s="1"/>
  <c r="K647" i="4" s="1"/>
  <c r="K648" i="4" s="1"/>
  <c r="K649" i="4" s="1"/>
  <c r="K650" i="4" s="1"/>
  <c r="K651" i="4" s="1"/>
  <c r="K652" i="4" s="1"/>
  <c r="K653" i="4" s="1"/>
  <c r="K654" i="4" s="1"/>
  <c r="K655" i="4" s="1"/>
  <c r="K656" i="4" s="1"/>
  <c r="K657" i="4" s="1"/>
  <c r="K658" i="4" s="1"/>
  <c r="K659" i="4" s="1"/>
  <c r="K660" i="4" s="1"/>
  <c r="K661" i="4" s="1"/>
  <c r="K662" i="4" s="1"/>
  <c r="K663" i="4" s="1"/>
  <c r="K664" i="4" s="1"/>
  <c r="K665" i="4" s="1"/>
  <c r="K666" i="4" s="1"/>
  <c r="K667" i="4" s="1"/>
  <c r="K668" i="4" s="1"/>
  <c r="K669" i="4" s="1"/>
  <c r="K670" i="4" s="1"/>
  <c r="K671" i="4" s="1"/>
  <c r="K672" i="4" s="1"/>
  <c r="K673" i="4" s="1"/>
  <c r="K674" i="4" s="1"/>
  <c r="K675" i="4" s="1"/>
  <c r="K676" i="4" s="1"/>
  <c r="K677" i="4" s="1"/>
  <c r="K678" i="4" s="1"/>
  <c r="K679" i="4" s="1"/>
  <c r="K680" i="4" s="1"/>
  <c r="K681" i="4" s="1"/>
  <c r="K682" i="4" s="1"/>
  <c r="K683" i="4" s="1"/>
  <c r="K684" i="4" s="1"/>
  <c r="K685" i="4" s="1"/>
  <c r="K686" i="4" s="1"/>
  <c r="K687" i="4" s="1"/>
  <c r="K688" i="4" s="1"/>
  <c r="K689" i="4" s="1"/>
  <c r="K690" i="4" s="1"/>
  <c r="K691" i="4" s="1"/>
  <c r="K692" i="4" s="1"/>
  <c r="K693" i="4" s="1"/>
  <c r="K694" i="4" s="1"/>
  <c r="K695" i="4" s="1"/>
  <c r="K696" i="4" s="1"/>
  <c r="K697" i="4" s="1"/>
  <c r="K698" i="4" s="1"/>
  <c r="K699" i="4" s="1"/>
  <c r="K700" i="4" s="1"/>
  <c r="K701" i="4" s="1"/>
  <c r="K702" i="4" s="1"/>
  <c r="K703" i="4" s="1"/>
  <c r="K704" i="4" s="1"/>
  <c r="K705" i="4" s="1"/>
  <c r="K706" i="4" s="1"/>
  <c r="K707" i="4" s="1"/>
  <c r="K708" i="4" s="1"/>
  <c r="K709" i="4" s="1"/>
  <c r="K710" i="4" s="1"/>
  <c r="K711" i="4" s="1"/>
  <c r="K712" i="4" s="1"/>
  <c r="K713" i="4" s="1"/>
  <c r="K714" i="4" s="1"/>
  <c r="K715" i="4" s="1"/>
  <c r="K716" i="4" s="1"/>
  <c r="K717" i="4" s="1"/>
  <c r="K718" i="4" s="1"/>
  <c r="K719" i="4" s="1"/>
  <c r="K720" i="4" s="1"/>
  <c r="K721" i="4" s="1"/>
  <c r="K722" i="4" s="1"/>
  <c r="K723" i="4" s="1"/>
  <c r="K724" i="4" s="1"/>
  <c r="K725" i="4" s="1"/>
  <c r="K726" i="4" s="1"/>
  <c r="K727" i="4" s="1"/>
  <c r="K728" i="4" s="1"/>
  <c r="K729" i="4" s="1"/>
  <c r="K730" i="4" s="1"/>
  <c r="K731" i="4" s="1"/>
  <c r="K732" i="4" s="1"/>
  <c r="K733" i="4" s="1"/>
  <c r="K734" i="4" s="1"/>
  <c r="K735" i="4" s="1"/>
  <c r="K736" i="4" s="1"/>
  <c r="K737" i="4" s="1"/>
  <c r="K738" i="4" s="1"/>
  <c r="K739" i="4" s="1"/>
  <c r="K740" i="4" s="1"/>
  <c r="K741" i="4" s="1"/>
  <c r="K742" i="4" s="1"/>
  <c r="K743" i="4" s="1"/>
  <c r="K744" i="4" s="1"/>
  <c r="K745" i="4" s="1"/>
  <c r="K746" i="4" s="1"/>
  <c r="K747" i="4" s="1"/>
  <c r="K748" i="4" s="1"/>
  <c r="K749" i="4" s="1"/>
  <c r="K750" i="4" s="1"/>
  <c r="K751" i="4" s="1"/>
  <c r="K752" i="4" s="1"/>
  <c r="K753" i="4" s="1"/>
  <c r="K754" i="4" s="1"/>
  <c r="K755" i="4" s="1"/>
  <c r="K756" i="4" s="1"/>
  <c r="K757" i="4" s="1"/>
  <c r="K758" i="4" s="1"/>
  <c r="K759" i="4" s="1"/>
  <c r="K760" i="4" s="1"/>
  <c r="K761" i="4" s="1"/>
  <c r="K762" i="4" s="1"/>
  <c r="K763" i="4" s="1"/>
  <c r="K764" i="4" s="1"/>
  <c r="K765" i="4" s="1"/>
  <c r="K766" i="4" s="1"/>
  <c r="K767" i="4" s="1"/>
  <c r="K768" i="4" s="1"/>
  <c r="K769" i="4" s="1"/>
  <c r="K770" i="4" s="1"/>
  <c r="K771" i="4" s="1"/>
  <c r="K772" i="4" s="1"/>
  <c r="K773" i="4" s="1"/>
  <c r="K774" i="4" s="1"/>
  <c r="K775" i="4" s="1"/>
  <c r="K776" i="4" s="1"/>
  <c r="K777" i="4" s="1"/>
  <c r="K778" i="4" s="1"/>
  <c r="K779" i="4" s="1"/>
  <c r="K780" i="4" s="1"/>
  <c r="K781" i="4" s="1"/>
  <c r="K782" i="4" s="1"/>
  <c r="K783" i="4" s="1"/>
  <c r="K784" i="4" s="1"/>
  <c r="K785" i="4" s="1"/>
  <c r="K786" i="4" s="1"/>
  <c r="K787" i="4" s="1"/>
  <c r="K788" i="4" s="1"/>
  <c r="K789" i="4" s="1"/>
  <c r="K790" i="4" s="1"/>
  <c r="K791" i="4" s="1"/>
  <c r="K792" i="4" s="1"/>
  <c r="K793" i="4" s="1"/>
  <c r="K794" i="4" s="1"/>
  <c r="K795" i="4" s="1"/>
  <c r="K796" i="4" s="1"/>
  <c r="K797" i="4" s="1"/>
  <c r="K798" i="4" s="1"/>
  <c r="K799" i="4" s="1"/>
  <c r="K800" i="4" s="1"/>
  <c r="K801" i="4" s="1"/>
  <c r="K802" i="4" s="1"/>
  <c r="K803" i="4" s="1"/>
  <c r="K804" i="4" s="1"/>
  <c r="K805" i="4" s="1"/>
  <c r="K806" i="4" s="1"/>
  <c r="K807" i="4" s="1"/>
  <c r="K808" i="4" s="1"/>
  <c r="K809" i="4" s="1"/>
  <c r="K810" i="4" s="1"/>
  <c r="K811" i="4" s="1"/>
  <c r="K812" i="4" s="1"/>
  <c r="K813" i="4" s="1"/>
  <c r="K814" i="4" s="1"/>
  <c r="K815" i="4" s="1"/>
  <c r="K816" i="4" s="1"/>
  <c r="K817" i="4" s="1"/>
  <c r="K818" i="4" s="1"/>
  <c r="K819" i="4" s="1"/>
  <c r="K820" i="4" s="1"/>
  <c r="K821" i="4" s="1"/>
  <c r="K822" i="4" s="1"/>
  <c r="K823" i="4" s="1"/>
  <c r="K824" i="4" s="1"/>
  <c r="K825" i="4" s="1"/>
  <c r="K826" i="4" s="1"/>
  <c r="K827" i="4" s="1"/>
  <c r="K828" i="4" s="1"/>
  <c r="K829" i="4" s="1"/>
  <c r="K830" i="4" s="1"/>
  <c r="K831" i="4" s="1"/>
  <c r="K832" i="4" s="1"/>
  <c r="K833" i="4" s="1"/>
  <c r="K834" i="4" s="1"/>
  <c r="K835" i="4" s="1"/>
  <c r="K836" i="4" s="1"/>
  <c r="K837" i="4" s="1"/>
  <c r="K838" i="4" s="1"/>
  <c r="K839" i="4" s="1"/>
  <c r="K840" i="4" s="1"/>
  <c r="K841" i="4" s="1"/>
  <c r="K842" i="4" s="1"/>
  <c r="K843" i="4" s="1"/>
  <c r="K844" i="4" s="1"/>
  <c r="K845" i="4" s="1"/>
  <c r="K846" i="4" s="1"/>
  <c r="K847" i="4" s="1"/>
  <c r="K848" i="4" s="1"/>
  <c r="K849" i="4" s="1"/>
  <c r="K850" i="4" s="1"/>
  <c r="K851" i="4" s="1"/>
  <c r="K852" i="4" s="1"/>
  <c r="K853" i="4" s="1"/>
  <c r="K854" i="4" s="1"/>
  <c r="K855" i="4" s="1"/>
  <c r="K856" i="4" s="1"/>
  <c r="K857" i="4" s="1"/>
  <c r="K858" i="4" s="1"/>
  <c r="K859" i="4" s="1"/>
  <c r="K860" i="4" s="1"/>
  <c r="K861" i="4" s="1"/>
  <c r="K862" i="4" s="1"/>
  <c r="K863" i="4" s="1"/>
  <c r="K864" i="4" s="1"/>
  <c r="K865" i="4" s="1"/>
  <c r="K866" i="4" s="1"/>
  <c r="K867" i="4" s="1"/>
  <c r="K868" i="4" s="1"/>
  <c r="K869" i="4" s="1"/>
  <c r="K870" i="4" s="1"/>
  <c r="K871" i="4" s="1"/>
  <c r="K872" i="4" s="1"/>
  <c r="K873" i="4" s="1"/>
  <c r="K874" i="4" s="1"/>
  <c r="K875" i="4" s="1"/>
  <c r="K876" i="4" s="1"/>
  <c r="K877" i="4" s="1"/>
  <c r="K878" i="4" s="1"/>
  <c r="K879" i="4" s="1"/>
  <c r="K880" i="4" s="1"/>
  <c r="K881" i="4" s="1"/>
  <c r="K882" i="4" s="1"/>
  <c r="K883" i="4" s="1"/>
  <c r="K884" i="4" s="1"/>
  <c r="K885" i="4" s="1"/>
  <c r="K886" i="4" s="1"/>
  <c r="K887" i="4" s="1"/>
  <c r="K888" i="4" s="1"/>
  <c r="K889" i="4" s="1"/>
  <c r="K890" i="4" s="1"/>
  <c r="K891" i="4" s="1"/>
  <c r="K892" i="4" s="1"/>
  <c r="K893" i="4" s="1"/>
  <c r="K894" i="4" s="1"/>
  <c r="K895" i="4" s="1"/>
  <c r="K896" i="4" s="1"/>
  <c r="K897" i="4" s="1"/>
  <c r="K898" i="4" s="1"/>
  <c r="K899" i="4" s="1"/>
  <c r="K900" i="4" s="1"/>
  <c r="K901" i="4" s="1"/>
  <c r="K902" i="4" s="1"/>
  <c r="K903" i="4" s="1"/>
  <c r="K904" i="4" s="1"/>
  <c r="K905" i="4" s="1"/>
  <c r="K906" i="4" s="1"/>
  <c r="K907" i="4" s="1"/>
  <c r="K908" i="4" s="1"/>
  <c r="K909" i="4" s="1"/>
  <c r="K910" i="4" s="1"/>
  <c r="K911" i="4" s="1"/>
  <c r="K912" i="4" s="1"/>
  <c r="K913" i="4" s="1"/>
  <c r="K914" i="4" s="1"/>
  <c r="K915" i="4" s="1"/>
  <c r="K916" i="4" s="1"/>
  <c r="K917" i="4" s="1"/>
  <c r="K918" i="4" s="1"/>
  <c r="K919" i="4" s="1"/>
  <c r="K920" i="4" s="1"/>
  <c r="K921" i="4" s="1"/>
  <c r="K922" i="4" s="1"/>
  <c r="K923" i="4" s="1"/>
  <c r="K924" i="4" s="1"/>
  <c r="K925" i="4" s="1"/>
  <c r="K926" i="4" s="1"/>
  <c r="K927" i="4" s="1"/>
  <c r="K928" i="4" s="1"/>
  <c r="K929" i="4" s="1"/>
  <c r="K930" i="4" s="1"/>
  <c r="K931" i="4" s="1"/>
  <c r="K932" i="4" s="1"/>
  <c r="K933" i="4" s="1"/>
  <c r="K934" i="4" s="1"/>
  <c r="K935" i="4" s="1"/>
  <c r="K936" i="4" s="1"/>
  <c r="K937" i="4" s="1"/>
  <c r="K938" i="4" s="1"/>
  <c r="K939" i="4" s="1"/>
  <c r="K940" i="4" s="1"/>
  <c r="K941" i="4" s="1"/>
  <c r="K942" i="4" s="1"/>
  <c r="K943" i="4" s="1"/>
  <c r="K944" i="4" s="1"/>
  <c r="K945" i="4" s="1"/>
  <c r="K946" i="4" s="1"/>
  <c r="K947" i="4" s="1"/>
  <c r="K948" i="4" s="1"/>
  <c r="K949" i="4" s="1"/>
  <c r="K950" i="4" s="1"/>
  <c r="K951" i="4" s="1"/>
  <c r="K952" i="4" s="1"/>
  <c r="K953" i="4" s="1"/>
  <c r="K954" i="4" s="1"/>
  <c r="K955" i="4" s="1"/>
  <c r="K956" i="4" s="1"/>
  <c r="K957" i="4" s="1"/>
  <c r="K958" i="4" s="1"/>
  <c r="K959" i="4" s="1"/>
  <c r="K960" i="4" s="1"/>
  <c r="K961" i="4" s="1"/>
  <c r="K962" i="4" s="1"/>
  <c r="K963" i="4" s="1"/>
  <c r="K964" i="4" s="1"/>
  <c r="K965" i="4" s="1"/>
  <c r="K966" i="4" s="1"/>
  <c r="K967" i="4" s="1"/>
  <c r="K968" i="4" s="1"/>
  <c r="K969" i="4" s="1"/>
  <c r="K970" i="4" s="1"/>
  <c r="K971" i="4" s="1"/>
  <c r="K972" i="4" s="1"/>
  <c r="K973" i="4" s="1"/>
  <c r="K974" i="4" s="1"/>
  <c r="K975" i="4" s="1"/>
  <c r="K976" i="4" s="1"/>
  <c r="K977" i="4" s="1"/>
  <c r="K978" i="4" s="1"/>
  <c r="K979" i="4" s="1"/>
  <c r="K980" i="4" s="1"/>
  <c r="K981" i="4" s="1"/>
  <c r="K982" i="4" s="1"/>
  <c r="K983" i="4" s="1"/>
  <c r="K984" i="4" s="1"/>
  <c r="K985" i="4" s="1"/>
  <c r="K986" i="4" s="1"/>
  <c r="K987" i="4" s="1"/>
  <c r="K988" i="4" s="1"/>
  <c r="K989" i="4" s="1"/>
  <c r="K990" i="4" s="1"/>
  <c r="K991" i="4" s="1"/>
  <c r="K992" i="4" s="1"/>
  <c r="K993" i="4" s="1"/>
  <c r="K994" i="4" s="1"/>
  <c r="K995" i="4" s="1"/>
  <c r="K996" i="4" s="1"/>
  <c r="K997" i="4" s="1"/>
  <c r="K998" i="4" s="1"/>
  <c r="K999" i="4" s="1"/>
  <c r="K1000" i="4" s="1"/>
  <c r="K1001" i="4" s="1"/>
  <c r="K1002" i="4" s="1"/>
  <c r="K1003" i="4" s="1"/>
  <c r="K1004" i="4" s="1"/>
  <c r="K1005" i="4" s="1"/>
  <c r="K1006" i="4" s="1"/>
  <c r="K1007" i="4" s="1"/>
  <c r="K1008" i="4" s="1"/>
  <c r="K1009" i="4" s="1"/>
  <c r="K1010" i="4" s="1"/>
  <c r="K1011" i="4" s="1"/>
  <c r="K1012" i="4" s="1"/>
  <c r="K1013" i="4" s="1"/>
  <c r="K1014" i="4" s="1"/>
  <c r="K1015" i="4" s="1"/>
  <c r="K1016" i="4" s="1"/>
  <c r="K1017" i="4" s="1"/>
  <c r="K1018" i="4" s="1"/>
  <c r="K1019" i="4" s="1"/>
  <c r="K1020" i="4" s="1"/>
  <c r="K1021" i="4" s="1"/>
  <c r="K1022" i="4" s="1"/>
  <c r="K1023" i="4" s="1"/>
  <c r="K1024" i="4" s="1"/>
  <c r="K1025" i="4" s="1"/>
  <c r="K1026" i="4" s="1"/>
  <c r="K1027" i="4" s="1"/>
  <c r="K1028" i="4" s="1"/>
  <c r="K1029" i="4" s="1"/>
  <c r="K1030" i="4" s="1"/>
  <c r="K1031" i="4" s="1"/>
  <c r="K1032" i="4" s="1"/>
  <c r="K1033" i="4" s="1"/>
  <c r="K1034" i="4" s="1"/>
  <c r="K1035" i="4" s="1"/>
  <c r="K1036" i="4" s="1"/>
  <c r="K1037" i="4" s="1"/>
  <c r="K1038" i="4" s="1"/>
  <c r="K1039" i="4" s="1"/>
  <c r="K1040" i="4" s="1"/>
  <c r="K1041" i="4" s="1"/>
  <c r="K1042" i="4" s="1"/>
  <c r="K1043" i="4" s="1"/>
  <c r="K1044" i="4" s="1"/>
  <c r="K1045" i="4" s="1"/>
  <c r="K1046" i="4" s="1"/>
  <c r="K1047" i="4" s="1"/>
  <c r="K1048" i="4" s="1"/>
  <c r="K1049" i="4" s="1"/>
  <c r="K1050" i="4" s="1"/>
  <c r="K1051" i="4" s="1"/>
  <c r="K1052" i="4" s="1"/>
  <c r="K1053" i="4" s="1"/>
  <c r="K1054" i="4" s="1"/>
  <c r="K1055" i="4" s="1"/>
  <c r="K1056" i="4" s="1"/>
  <c r="K1057" i="4" s="1"/>
  <c r="K1058" i="4" s="1"/>
  <c r="K1059" i="4" s="1"/>
  <c r="K1060" i="4" s="1"/>
  <c r="K1061" i="4" s="1"/>
  <c r="K1062" i="4" s="1"/>
  <c r="K1063" i="4" s="1"/>
  <c r="K1064" i="4" s="1"/>
  <c r="K1065" i="4" s="1"/>
  <c r="K1066" i="4" s="1"/>
  <c r="K1067" i="4" s="1"/>
  <c r="K1068" i="4" s="1"/>
  <c r="K1069" i="4" s="1"/>
  <c r="K1070" i="4" s="1"/>
  <c r="K1071" i="4" s="1"/>
  <c r="K1072" i="4" s="1"/>
  <c r="K1073" i="4" s="1"/>
  <c r="K1074" i="4" s="1"/>
  <c r="K1075" i="4" s="1"/>
  <c r="K1076" i="4" s="1"/>
  <c r="K1077" i="4" s="1"/>
  <c r="K1078" i="4" s="1"/>
  <c r="K1079" i="4" s="1"/>
  <c r="K1080" i="4" s="1"/>
  <c r="K1081" i="4" s="1"/>
  <c r="K1082" i="4" s="1"/>
  <c r="K1083" i="4" s="1"/>
  <c r="K1084" i="4" s="1"/>
  <c r="K1085" i="4" s="1"/>
  <c r="K1086" i="4" s="1"/>
  <c r="K1087" i="4" s="1"/>
  <c r="K1088" i="4" s="1"/>
  <c r="K1089" i="4" s="1"/>
  <c r="K1090" i="4" s="1"/>
  <c r="K1091" i="4" s="1"/>
  <c r="K1092" i="4" s="1"/>
  <c r="K1093" i="4" s="1"/>
  <c r="K1094" i="4" s="1"/>
  <c r="K1095" i="4" s="1"/>
  <c r="K1096" i="4" s="1"/>
  <c r="K1097" i="4" s="1"/>
  <c r="K1098" i="4" s="1"/>
  <c r="K1099" i="4" s="1"/>
  <c r="K1100" i="4" s="1"/>
  <c r="K1101" i="4" s="1"/>
  <c r="K1102" i="4" s="1"/>
  <c r="K1103" i="4" s="1"/>
  <c r="K1104" i="4" s="1"/>
  <c r="K1105" i="4" s="1"/>
  <c r="K1106" i="4" s="1"/>
  <c r="K1107" i="4" s="1"/>
  <c r="K1108" i="4" s="1"/>
  <c r="K1109" i="4" s="1"/>
  <c r="K1110" i="4" s="1"/>
  <c r="K1111" i="4" s="1"/>
  <c r="K1112" i="4" s="1"/>
  <c r="K1113" i="4" s="1"/>
  <c r="K1114" i="4" s="1"/>
  <c r="K1115" i="4" s="1"/>
  <c r="K1116" i="4" s="1"/>
  <c r="K1117" i="4" s="1"/>
  <c r="K1118" i="4" s="1"/>
  <c r="K1119" i="4" s="1"/>
  <c r="K1120" i="4" s="1"/>
  <c r="K1121" i="4" s="1"/>
  <c r="K1122" i="4" s="1"/>
  <c r="K1123" i="4" s="1"/>
  <c r="K1124" i="4" s="1"/>
  <c r="K1125" i="4" s="1"/>
  <c r="K1126" i="4" s="1"/>
  <c r="K1127" i="4" s="1"/>
  <c r="K1128" i="4" s="1"/>
  <c r="K1129" i="4" s="1"/>
  <c r="K1130" i="4" s="1"/>
  <c r="K1131" i="4" s="1"/>
  <c r="K1132" i="4" s="1"/>
  <c r="K1133" i="4" s="1"/>
  <c r="K1134" i="4" s="1"/>
  <c r="K1135" i="4" s="1"/>
  <c r="K1136" i="4" s="1"/>
  <c r="K1137" i="4" s="1"/>
  <c r="K1138" i="4" s="1"/>
  <c r="K1139" i="4" s="1"/>
  <c r="K1140" i="4" s="1"/>
  <c r="K1141" i="4" s="1"/>
  <c r="K1142" i="4" s="1"/>
  <c r="K1143" i="4" s="1"/>
  <c r="K1144" i="4" s="1"/>
  <c r="K1145" i="4" s="1"/>
  <c r="K1146" i="4" s="1"/>
  <c r="K1147" i="4" s="1"/>
  <c r="K1148" i="4" s="1"/>
  <c r="K1149" i="4" s="1"/>
  <c r="K1150" i="4" s="1"/>
  <c r="K1151" i="4" s="1"/>
  <c r="K1152" i="4" s="1"/>
  <c r="K1153" i="4" s="1"/>
  <c r="K1154" i="4" s="1"/>
  <c r="K1155" i="4" s="1"/>
  <c r="K1156" i="4" s="1"/>
  <c r="K1157" i="4" s="1"/>
  <c r="K1158" i="4" s="1"/>
  <c r="K1159" i="4" s="1"/>
  <c r="K1160" i="4" s="1"/>
  <c r="K1161" i="4" s="1"/>
  <c r="K1162" i="4" s="1"/>
  <c r="K1163" i="4" s="1"/>
  <c r="K1164" i="4" s="1"/>
  <c r="K1165" i="4" s="1"/>
  <c r="K1166" i="4" s="1"/>
  <c r="K1167" i="4" s="1"/>
  <c r="K1168" i="4" s="1"/>
  <c r="K1169" i="4" s="1"/>
  <c r="K1170" i="4" s="1"/>
  <c r="K1171" i="4" s="1"/>
  <c r="K1172" i="4" s="1"/>
  <c r="K1173" i="4" s="1"/>
  <c r="K1174" i="4" s="1"/>
  <c r="K1175" i="4" s="1"/>
  <c r="K1176" i="4" s="1"/>
  <c r="K1177" i="4" s="1"/>
  <c r="K1178" i="4" s="1"/>
  <c r="K1179" i="4" s="1"/>
  <c r="K1180" i="4" s="1"/>
  <c r="K1181" i="4" s="1"/>
  <c r="K1182" i="4" s="1"/>
  <c r="K1183" i="4" s="1"/>
  <c r="K1184" i="4" s="1"/>
  <c r="K1185" i="4" s="1"/>
  <c r="K1186" i="4" s="1"/>
  <c r="K1187" i="4" s="1"/>
  <c r="K1188" i="4" s="1"/>
  <c r="K1189" i="4" s="1"/>
  <c r="K1190" i="4" s="1"/>
  <c r="K1191" i="4" s="1"/>
  <c r="K1192" i="4" s="1"/>
  <c r="K1193" i="4" s="1"/>
  <c r="K1194" i="4" s="1"/>
  <c r="K1195" i="4" s="1"/>
  <c r="K1196" i="4" s="1"/>
  <c r="K1197" i="4" s="1"/>
  <c r="K1198" i="4" s="1"/>
  <c r="K1199" i="4" s="1"/>
  <c r="K1200" i="4" s="1"/>
  <c r="K1201" i="4" s="1"/>
  <c r="K1202" i="4" s="1"/>
  <c r="K1203" i="4" s="1"/>
  <c r="K1204" i="4" s="1"/>
  <c r="K1205" i="4" s="1"/>
  <c r="K1206" i="4" s="1"/>
  <c r="K1207" i="4" s="1"/>
  <c r="K1208" i="4" s="1"/>
  <c r="K1209" i="4" s="1"/>
  <c r="K1210" i="4" s="1"/>
  <c r="K1211" i="4" s="1"/>
  <c r="K1212" i="4" s="1"/>
  <c r="K1213" i="4" s="1"/>
  <c r="K1214" i="4" s="1"/>
  <c r="K1215" i="4" s="1"/>
  <c r="K1216" i="4" s="1"/>
  <c r="K1217" i="4" s="1"/>
  <c r="K1218" i="4" s="1"/>
  <c r="K1219" i="4" s="1"/>
  <c r="K1220" i="4" s="1"/>
  <c r="K1221" i="4" s="1"/>
  <c r="K1222" i="4" s="1"/>
  <c r="K1223" i="4" s="1"/>
  <c r="K1224" i="4" s="1"/>
  <c r="K1225" i="4" s="1"/>
  <c r="K1226" i="4" s="1"/>
  <c r="K1227" i="4" s="1"/>
  <c r="K1228" i="4" s="1"/>
  <c r="K1229" i="4" s="1"/>
  <c r="K1230" i="4" s="1"/>
  <c r="K1231" i="4" s="1"/>
  <c r="K1232" i="4" s="1"/>
  <c r="K1233" i="4" s="1"/>
  <c r="K1234" i="4" s="1"/>
  <c r="K1235" i="4" s="1"/>
  <c r="K1236" i="4" s="1"/>
  <c r="K1237" i="4" s="1"/>
  <c r="K1238" i="4" s="1"/>
  <c r="K1239" i="4" s="1"/>
  <c r="K1240" i="4" s="1"/>
  <c r="K1241" i="4" s="1"/>
  <c r="K1242" i="4" s="1"/>
  <c r="K1243" i="4" s="1"/>
  <c r="K1244" i="4" s="1"/>
  <c r="K1245" i="4" s="1"/>
  <c r="K1246" i="4" s="1"/>
  <c r="K1247" i="4" s="1"/>
  <c r="K1248" i="4" s="1"/>
  <c r="K1249" i="4" s="1"/>
  <c r="K1250" i="4" s="1"/>
  <c r="K1251" i="4" s="1"/>
  <c r="K1252" i="4" s="1"/>
  <c r="K1253" i="4" s="1"/>
  <c r="K1254" i="4" s="1"/>
  <c r="K1255" i="4" s="1"/>
  <c r="K1256" i="4" s="1"/>
  <c r="K1257" i="4" s="1"/>
  <c r="K1258" i="4" s="1"/>
  <c r="K1259" i="4" s="1"/>
  <c r="K1260" i="4" s="1"/>
  <c r="K1261" i="4" s="1"/>
  <c r="K1262" i="4" s="1"/>
  <c r="K1263" i="4" s="1"/>
  <c r="K1264" i="4" s="1"/>
  <c r="K1265" i="4" s="1"/>
  <c r="K1266" i="4" s="1"/>
  <c r="K1267" i="4" s="1"/>
  <c r="K1268" i="4" s="1"/>
  <c r="K1269" i="4" s="1"/>
  <c r="K1270" i="4" s="1"/>
  <c r="K1271" i="4" s="1"/>
  <c r="K1272" i="4" s="1"/>
  <c r="K1273" i="4" s="1"/>
  <c r="K1274" i="4" s="1"/>
  <c r="K1275" i="4" s="1"/>
  <c r="K1276" i="4" s="1"/>
  <c r="K1277" i="4" s="1"/>
  <c r="K1278" i="4" s="1"/>
  <c r="K1279" i="4" s="1"/>
  <c r="K1280" i="4" s="1"/>
  <c r="K1281" i="4" s="1"/>
  <c r="K1282" i="4" s="1"/>
  <c r="K1283" i="4" s="1"/>
  <c r="K1284" i="4" s="1"/>
  <c r="K1285" i="4" s="1"/>
  <c r="K1286" i="4" s="1"/>
  <c r="K1287" i="4" s="1"/>
  <c r="K1288" i="4" s="1"/>
  <c r="K1289" i="4" s="1"/>
  <c r="K1290" i="4" s="1"/>
  <c r="K1291" i="4" s="1"/>
  <c r="K1292" i="4" s="1"/>
  <c r="K1293" i="4" s="1"/>
  <c r="K1294" i="4" s="1"/>
  <c r="K1295" i="4" s="1"/>
  <c r="K1296" i="4" s="1"/>
  <c r="K1297" i="4" s="1"/>
  <c r="K1298" i="4" s="1"/>
  <c r="K1299" i="4" s="1"/>
  <c r="K1300" i="4" s="1"/>
  <c r="K1301" i="4" s="1"/>
  <c r="K1302" i="4" s="1"/>
  <c r="K1303" i="4" s="1"/>
  <c r="K1304" i="4" s="1"/>
  <c r="K1305" i="4" s="1"/>
  <c r="K1306" i="4" s="1"/>
  <c r="K1307" i="4" s="1"/>
  <c r="K1308" i="4" s="1"/>
  <c r="K1309" i="4" s="1"/>
  <c r="K1310" i="4" s="1"/>
  <c r="K1311" i="4" s="1"/>
  <c r="K1312" i="4" s="1"/>
  <c r="K1313" i="4" s="1"/>
  <c r="K1314" i="4" s="1"/>
  <c r="K1315" i="4" s="1"/>
  <c r="K1316" i="4" s="1"/>
  <c r="K1317" i="4" s="1"/>
  <c r="K1318" i="4" s="1"/>
  <c r="K1319" i="4" s="1"/>
  <c r="K1320" i="4" s="1"/>
  <c r="K1321" i="4" s="1"/>
  <c r="K1322" i="4" s="1"/>
  <c r="K1323" i="4" s="1"/>
  <c r="K1324" i="4" s="1"/>
  <c r="K1325" i="4" s="1"/>
  <c r="K1326" i="4" s="1"/>
  <c r="K1327" i="4" s="1"/>
  <c r="K1328" i="4" s="1"/>
  <c r="K1329" i="4" s="1"/>
  <c r="K1330" i="4" s="1"/>
  <c r="K1331" i="4" s="1"/>
  <c r="K1332" i="4" s="1"/>
  <c r="K1333" i="4" s="1"/>
  <c r="K1334" i="4" s="1"/>
  <c r="K1335" i="4" s="1"/>
  <c r="K1336" i="4" s="1"/>
  <c r="K1337" i="4" s="1"/>
  <c r="K1338" i="4" s="1"/>
  <c r="K1339" i="4" s="1"/>
  <c r="K1340" i="4" s="1"/>
  <c r="K1341" i="4" s="1"/>
  <c r="K1342" i="4" s="1"/>
  <c r="K1343" i="4" s="1"/>
  <c r="K1344" i="4" s="1"/>
  <c r="K1345" i="4" s="1"/>
  <c r="K1346" i="4" s="1"/>
  <c r="K1347" i="4" s="1"/>
  <c r="K1348" i="4" s="1"/>
  <c r="K1349" i="4" s="1"/>
  <c r="K1350" i="4" s="1"/>
  <c r="K1351" i="4" s="1"/>
  <c r="K1352" i="4" s="1"/>
  <c r="K1353" i="4" s="1"/>
  <c r="K1354" i="4" s="1"/>
  <c r="K1355" i="4" s="1"/>
  <c r="K1356" i="4" s="1"/>
  <c r="K1357" i="4" s="1"/>
  <c r="K1358" i="4" s="1"/>
  <c r="K1359" i="4" s="1"/>
  <c r="K1360" i="4" s="1"/>
  <c r="K1361" i="4" s="1"/>
  <c r="K1362" i="4" s="1"/>
  <c r="K1363" i="4" s="1"/>
  <c r="K1364" i="4" s="1"/>
  <c r="K1365" i="4" s="1"/>
  <c r="K1366" i="4" s="1"/>
  <c r="K1367" i="4" s="1"/>
  <c r="K1368" i="4" s="1"/>
  <c r="K1369" i="4" s="1"/>
  <c r="K1370" i="4" s="1"/>
  <c r="K1371" i="4" s="1"/>
  <c r="K1372" i="4" s="1"/>
  <c r="K1373" i="4" s="1"/>
  <c r="K1374" i="4" s="1"/>
  <c r="K1375" i="4" s="1"/>
  <c r="K1376" i="4" s="1"/>
  <c r="K1377" i="4" s="1"/>
  <c r="K1378" i="4" s="1"/>
  <c r="K1379" i="4" s="1"/>
  <c r="K1380" i="4" s="1"/>
  <c r="K1381" i="4" s="1"/>
  <c r="K1382" i="4" s="1"/>
  <c r="K1383" i="4" s="1"/>
  <c r="K1384" i="4" s="1"/>
  <c r="K1385" i="4" s="1"/>
  <c r="K1386" i="4" s="1"/>
  <c r="K1387" i="4" s="1"/>
  <c r="K1388" i="4" s="1"/>
  <c r="K1389" i="4" s="1"/>
  <c r="K1390" i="4" s="1"/>
  <c r="K1391" i="4" s="1"/>
  <c r="K1392" i="4" s="1"/>
  <c r="K1393" i="4" s="1"/>
  <c r="K1394" i="4" s="1"/>
  <c r="K1395" i="4" s="1"/>
  <c r="K1396" i="4" s="1"/>
  <c r="K1397" i="4" s="1"/>
  <c r="K1398" i="4" s="1"/>
  <c r="K1399" i="4" s="1"/>
  <c r="K1400" i="4" s="1"/>
  <c r="K1401" i="4" s="1"/>
  <c r="K1402" i="4" s="1"/>
  <c r="K1403" i="4" s="1"/>
  <c r="K1404" i="4" s="1"/>
  <c r="K1405" i="4" s="1"/>
  <c r="K1406" i="4" s="1"/>
  <c r="K1407" i="4" s="1"/>
  <c r="K1408" i="4" s="1"/>
  <c r="K1409" i="4" s="1"/>
  <c r="K1410" i="4" s="1"/>
  <c r="K1411" i="4" s="1"/>
  <c r="K1412" i="4" s="1"/>
  <c r="K1413" i="4" s="1"/>
  <c r="K1414" i="4" s="1"/>
  <c r="K1415" i="4" s="1"/>
  <c r="K1416" i="4" s="1"/>
  <c r="K1417" i="4" s="1"/>
  <c r="K1418" i="4" s="1"/>
  <c r="K1419" i="4" s="1"/>
  <c r="K1420" i="4" s="1"/>
  <c r="K1421" i="4" s="1"/>
  <c r="K1422" i="4" s="1"/>
  <c r="K1423" i="4" s="1"/>
  <c r="K1424" i="4" s="1"/>
  <c r="K1425" i="4" s="1"/>
  <c r="K1426" i="4" s="1"/>
  <c r="K1427" i="4" s="1"/>
  <c r="K1428" i="4" s="1"/>
  <c r="K1429" i="4" s="1"/>
  <c r="K1430" i="4" s="1"/>
  <c r="K1431" i="4" s="1"/>
  <c r="K1432" i="4" s="1"/>
  <c r="K1433" i="4" s="1"/>
  <c r="K1434" i="4" s="1"/>
  <c r="K1435" i="4" s="1"/>
  <c r="K1436" i="4" s="1"/>
  <c r="K1437" i="4" s="1"/>
  <c r="K1438" i="4" s="1"/>
  <c r="K1439" i="4" s="1"/>
  <c r="K1440" i="4" s="1"/>
  <c r="K1441" i="4" s="1"/>
  <c r="K1442" i="4" s="1"/>
  <c r="K1443" i="4" s="1"/>
  <c r="K1444" i="4" s="1"/>
  <c r="K1445" i="4" s="1"/>
  <c r="K1446" i="4" s="1"/>
  <c r="K1447" i="4" s="1"/>
  <c r="K1448" i="4" s="1"/>
  <c r="K1449" i="4" s="1"/>
  <c r="K1450" i="4" s="1"/>
  <c r="K1451" i="4" s="1"/>
  <c r="K1452" i="4" s="1"/>
  <c r="K1453" i="4" s="1"/>
  <c r="K1454" i="4" s="1"/>
  <c r="K1455" i="4" s="1"/>
  <c r="K1456" i="4" s="1"/>
  <c r="K1457" i="4" s="1"/>
  <c r="K1458" i="4" s="1"/>
  <c r="K1459" i="4" s="1"/>
  <c r="K1460" i="4" s="1"/>
  <c r="K1461" i="4" s="1"/>
  <c r="K1462" i="4" s="1"/>
  <c r="K1463" i="4" s="1"/>
  <c r="K1464" i="4" s="1"/>
  <c r="K1465" i="4" s="1"/>
  <c r="K1466" i="4" s="1"/>
  <c r="K1467" i="4" s="1"/>
  <c r="K1468" i="4" s="1"/>
  <c r="K1469" i="4" s="1"/>
  <c r="K1470" i="4" s="1"/>
  <c r="K1471" i="4" s="1"/>
  <c r="K1472" i="4" s="1"/>
  <c r="K1473" i="4" s="1"/>
  <c r="K1474" i="4" s="1"/>
  <c r="K1475" i="4" s="1"/>
  <c r="K1476" i="4" s="1"/>
  <c r="K1477" i="4" s="1"/>
  <c r="K1478" i="4" s="1"/>
  <c r="K1479" i="4" s="1"/>
  <c r="K1480" i="4" s="1"/>
  <c r="K1481" i="4" s="1"/>
  <c r="K1482" i="4" s="1"/>
  <c r="K1483" i="4" s="1"/>
  <c r="K1484" i="4" s="1"/>
  <c r="K1485" i="4" s="1"/>
  <c r="K1486" i="4" s="1"/>
  <c r="K1487" i="4" s="1"/>
  <c r="K1488" i="4" s="1"/>
  <c r="K1489" i="4" s="1"/>
  <c r="K1490" i="4" s="1"/>
  <c r="K1491" i="4" s="1"/>
  <c r="K1492" i="4" s="1"/>
  <c r="K1493" i="4" s="1"/>
  <c r="K1494" i="4" s="1"/>
  <c r="K1495" i="4" s="1"/>
  <c r="K1496" i="4" s="1"/>
  <c r="K1497" i="4" s="1"/>
  <c r="K1498" i="4" s="1"/>
  <c r="K1499" i="4" s="1"/>
  <c r="K1500" i="4" s="1"/>
  <c r="K1501" i="4" s="1"/>
  <c r="K1502" i="4" s="1"/>
  <c r="K1503" i="4" s="1"/>
  <c r="K1504" i="4" s="1"/>
  <c r="K1505" i="4" s="1"/>
  <c r="K1506" i="4" s="1"/>
  <c r="K1507" i="4" s="1"/>
  <c r="K1508" i="4" s="1"/>
  <c r="K1509" i="4" s="1"/>
  <c r="K1510" i="4" s="1"/>
  <c r="K1511" i="4" s="1"/>
  <c r="K1512" i="4" s="1"/>
  <c r="K1513" i="4" s="1"/>
  <c r="K1514" i="4" s="1"/>
  <c r="K1515" i="4" s="1"/>
  <c r="K1516" i="4" s="1"/>
  <c r="K1517" i="4" s="1"/>
  <c r="K1518" i="4" s="1"/>
  <c r="K1519" i="4" s="1"/>
  <c r="K1520" i="4" s="1"/>
  <c r="K1521" i="4" s="1"/>
  <c r="K1522" i="4" s="1"/>
  <c r="K1523" i="4" s="1"/>
  <c r="K1524" i="4" s="1"/>
  <c r="K1525" i="4" s="1"/>
  <c r="K1526" i="4" s="1"/>
  <c r="K1527" i="4" s="1"/>
  <c r="K1528" i="4" s="1"/>
  <c r="K1529" i="4" s="1"/>
  <c r="K1530" i="4" s="1"/>
  <c r="K1531" i="4" s="1"/>
  <c r="K1532" i="4" s="1"/>
  <c r="K1533" i="4" s="1"/>
  <c r="K1534" i="4" s="1"/>
  <c r="K1535" i="4" s="1"/>
  <c r="K1536" i="4" s="1"/>
  <c r="K1537" i="4" s="1"/>
  <c r="K1538" i="4" s="1"/>
  <c r="K1539" i="4" s="1"/>
  <c r="K1540" i="4" s="1"/>
  <c r="K1541" i="4" s="1"/>
  <c r="K1542" i="4" s="1"/>
  <c r="K1543" i="4" s="1"/>
  <c r="K1544" i="4" s="1"/>
  <c r="K1545" i="4" s="1"/>
  <c r="K1546" i="4" s="1"/>
  <c r="K1547" i="4" s="1"/>
  <c r="K1548" i="4" s="1"/>
  <c r="K1549" i="4" s="1"/>
  <c r="K1550" i="4" s="1"/>
  <c r="K1551" i="4" s="1"/>
  <c r="K1552" i="4" s="1"/>
  <c r="K1553" i="4" s="1"/>
  <c r="K1554" i="4" s="1"/>
  <c r="K1555" i="4" s="1"/>
  <c r="K1556" i="4" s="1"/>
  <c r="K1557" i="4" s="1"/>
  <c r="K1558" i="4" s="1"/>
  <c r="K1559" i="4" s="1"/>
  <c r="K1560" i="4" s="1"/>
  <c r="K1561" i="4" s="1"/>
  <c r="K1562" i="4" s="1"/>
  <c r="K1563" i="4" s="1"/>
  <c r="K1564" i="4" s="1"/>
  <c r="K1565" i="4" s="1"/>
  <c r="K1566" i="4" s="1"/>
  <c r="K1567" i="4" s="1"/>
  <c r="K1568" i="4" s="1"/>
  <c r="K1569" i="4" s="1"/>
  <c r="K1570" i="4" s="1"/>
  <c r="K1571" i="4" s="1"/>
  <c r="K1572" i="4" s="1"/>
  <c r="K1573" i="4" s="1"/>
  <c r="K1574" i="4" s="1"/>
  <c r="K1575" i="4" s="1"/>
  <c r="K1576" i="4" s="1"/>
  <c r="K1577" i="4" s="1"/>
  <c r="K1578" i="4" s="1"/>
  <c r="K1579" i="4" s="1"/>
  <c r="K1580" i="4" s="1"/>
  <c r="K1581" i="4" s="1"/>
  <c r="K1582" i="4" s="1"/>
  <c r="K1583" i="4" s="1"/>
  <c r="K1584" i="4" s="1"/>
  <c r="K1585" i="4" s="1"/>
  <c r="K1586" i="4" s="1"/>
  <c r="K1587" i="4" s="1"/>
  <c r="K1588" i="4" s="1"/>
  <c r="K1589" i="4" s="1"/>
  <c r="K1590" i="4" s="1"/>
  <c r="K1591" i="4" s="1"/>
  <c r="K1592" i="4" s="1"/>
  <c r="K1593" i="4" s="1"/>
  <c r="K1594" i="4" s="1"/>
  <c r="K1595" i="4" s="1"/>
  <c r="K1596" i="4" s="1"/>
  <c r="K1597" i="4" s="1"/>
  <c r="K1598" i="4" s="1"/>
  <c r="K1599" i="4" s="1"/>
  <c r="K1600" i="4" s="1"/>
  <c r="K1601" i="4" s="1"/>
  <c r="K1602" i="4" s="1"/>
  <c r="K1603" i="4" s="1"/>
  <c r="K1604" i="4" s="1"/>
  <c r="K1605" i="4" s="1"/>
  <c r="K1606" i="4" s="1"/>
  <c r="K1607" i="4" s="1"/>
  <c r="K1608" i="4" s="1"/>
  <c r="K1609" i="4" s="1"/>
  <c r="K1610" i="4" s="1"/>
  <c r="K1611" i="4" s="1"/>
  <c r="K1612" i="4" s="1"/>
  <c r="K1613" i="4" s="1"/>
  <c r="K1614" i="4" s="1"/>
  <c r="K1615" i="4" s="1"/>
  <c r="K1616" i="4" s="1"/>
  <c r="K1617" i="4" s="1"/>
  <c r="K1618" i="4" s="1"/>
  <c r="K1619" i="4" s="1"/>
  <c r="K1620" i="4" s="1"/>
  <c r="K1621" i="4" s="1"/>
  <c r="K1622" i="4" s="1"/>
  <c r="K1623" i="4" s="1"/>
  <c r="K1624" i="4" s="1"/>
  <c r="K1625" i="4" s="1"/>
  <c r="K1626" i="4" s="1"/>
  <c r="K1627" i="4" s="1"/>
  <c r="K1628" i="4" s="1"/>
  <c r="K1629" i="4" s="1"/>
  <c r="K1630" i="4" s="1"/>
  <c r="K1631" i="4" s="1"/>
  <c r="K1632" i="4" s="1"/>
  <c r="K1633" i="4" s="1"/>
  <c r="K1634" i="4" s="1"/>
  <c r="K1635" i="4" s="1"/>
  <c r="K1636" i="4" s="1"/>
  <c r="K1637" i="4" s="1"/>
  <c r="K1638" i="4" s="1"/>
  <c r="K1639" i="4" s="1"/>
  <c r="K1640" i="4" s="1"/>
  <c r="K1641" i="4" s="1"/>
  <c r="K1642" i="4" s="1"/>
  <c r="K1643" i="4" s="1"/>
  <c r="K1644" i="4" s="1"/>
  <c r="K1645" i="4" s="1"/>
  <c r="K1646" i="4" s="1"/>
  <c r="K1647" i="4" s="1"/>
  <c r="K1648" i="4" s="1"/>
  <c r="K1649" i="4" s="1"/>
  <c r="K1650" i="4" s="1"/>
  <c r="K1651" i="4" s="1"/>
  <c r="K1652" i="4" s="1"/>
  <c r="K1653" i="4" s="1"/>
  <c r="K1654" i="4" s="1"/>
  <c r="K1655" i="4" s="1"/>
  <c r="K1656" i="4" s="1"/>
  <c r="K1657" i="4" s="1"/>
  <c r="K1658" i="4" s="1"/>
  <c r="K1659" i="4" s="1"/>
  <c r="K1660" i="4" s="1"/>
  <c r="K1661" i="4" s="1"/>
  <c r="K1662" i="4" s="1"/>
  <c r="K1663" i="4" s="1"/>
  <c r="K1664" i="4" s="1"/>
  <c r="K1665" i="4" s="1"/>
  <c r="K1666" i="4" s="1"/>
  <c r="K1667" i="4" s="1"/>
  <c r="K1668" i="4" s="1"/>
  <c r="K1669" i="4" s="1"/>
  <c r="K1670" i="4" s="1"/>
  <c r="K1671" i="4" s="1"/>
  <c r="K1672" i="4" s="1"/>
  <c r="K1673" i="4" s="1"/>
  <c r="K1674" i="4" s="1"/>
  <c r="K1675" i="4" s="1"/>
  <c r="K1676" i="4" s="1"/>
  <c r="K1677" i="4" s="1"/>
  <c r="K1678" i="4" s="1"/>
  <c r="K1679" i="4" s="1"/>
  <c r="K1680" i="4" s="1"/>
  <c r="K1681" i="4" s="1"/>
  <c r="K1682" i="4" s="1"/>
  <c r="K1683" i="4" s="1"/>
  <c r="K1684" i="4" s="1"/>
  <c r="K1685" i="4" s="1"/>
  <c r="K1686" i="4" s="1"/>
  <c r="K1687" i="4" s="1"/>
  <c r="K1688" i="4" s="1"/>
  <c r="K1689" i="4" s="1"/>
  <c r="K1690" i="4" s="1"/>
  <c r="K1691" i="4" s="1"/>
  <c r="K1692" i="4" s="1"/>
  <c r="K1693" i="4" s="1"/>
  <c r="K1694" i="4" s="1"/>
  <c r="K1695" i="4" s="1"/>
  <c r="K1696" i="4" s="1"/>
  <c r="K1697" i="4" s="1"/>
  <c r="K1698" i="4" s="1"/>
  <c r="K1699" i="4" s="1"/>
  <c r="K1700" i="4" s="1"/>
  <c r="K1701" i="4" s="1"/>
  <c r="K1702" i="4" s="1"/>
  <c r="K1703" i="4" s="1"/>
  <c r="K1704" i="4" s="1"/>
  <c r="K1705" i="4" s="1"/>
  <c r="K1706" i="4" s="1"/>
  <c r="K1707" i="4" s="1"/>
  <c r="K1708" i="4" s="1"/>
  <c r="K1709" i="4" s="1"/>
  <c r="K1710" i="4" s="1"/>
  <c r="K1711" i="4" s="1"/>
  <c r="K1712" i="4" s="1"/>
  <c r="K1713" i="4" s="1"/>
  <c r="K1714" i="4" s="1"/>
  <c r="K1715" i="4" s="1"/>
  <c r="K1716" i="4" s="1"/>
  <c r="K1717" i="4" s="1"/>
  <c r="K1718" i="4" s="1"/>
  <c r="K1719" i="4" s="1"/>
  <c r="K1720" i="4" s="1"/>
  <c r="K1721" i="4" s="1"/>
  <c r="K1722" i="4" s="1"/>
  <c r="K1723" i="4" s="1"/>
  <c r="K1724" i="4" s="1"/>
  <c r="K1725" i="4" s="1"/>
  <c r="K1726" i="4" s="1"/>
  <c r="K1727" i="4" s="1"/>
  <c r="K1728" i="4" s="1"/>
  <c r="K1729" i="4" s="1"/>
  <c r="K1730" i="4" s="1"/>
  <c r="K1731" i="4" s="1"/>
  <c r="K1732" i="4" s="1"/>
  <c r="K1733" i="4" s="1"/>
  <c r="K1734" i="4" s="1"/>
  <c r="K1735" i="4" s="1"/>
  <c r="K1736" i="4" s="1"/>
  <c r="K1737" i="4" s="1"/>
  <c r="K1738" i="4" s="1"/>
  <c r="K1739" i="4" s="1"/>
  <c r="K1740" i="4" s="1"/>
  <c r="K1741" i="4" s="1"/>
  <c r="K1742" i="4" s="1"/>
  <c r="K1743" i="4" s="1"/>
  <c r="K1744" i="4" s="1"/>
  <c r="K1745" i="4" s="1"/>
  <c r="K1746" i="4" s="1"/>
  <c r="K1747" i="4" s="1"/>
  <c r="K1748" i="4" s="1"/>
  <c r="K1749" i="4" s="1"/>
  <c r="K1750" i="4" s="1"/>
  <c r="K1751" i="4" s="1"/>
  <c r="K1752" i="4" s="1"/>
  <c r="K1753" i="4" s="1"/>
  <c r="K1754" i="4" s="1"/>
  <c r="K1755" i="4" s="1"/>
  <c r="K1756" i="4" s="1"/>
  <c r="K1757" i="4" s="1"/>
  <c r="K1758" i="4" s="1"/>
  <c r="K1759" i="4" s="1"/>
  <c r="K1760" i="4" s="1"/>
  <c r="K1761" i="4" s="1"/>
  <c r="K1762" i="4" s="1"/>
  <c r="K1763" i="4" s="1"/>
  <c r="K1764" i="4" s="1"/>
  <c r="K1765" i="4" s="1"/>
  <c r="K1766" i="4" s="1"/>
  <c r="K1767" i="4" s="1"/>
  <c r="K1768" i="4" s="1"/>
  <c r="K1769" i="4" s="1"/>
  <c r="K1770" i="4" s="1"/>
  <c r="K1771" i="4" s="1"/>
  <c r="K1772" i="4" s="1"/>
  <c r="K1773" i="4" s="1"/>
  <c r="K1774" i="4" s="1"/>
  <c r="K1775" i="4" s="1"/>
  <c r="K1776" i="4" s="1"/>
  <c r="K1777" i="4" s="1"/>
  <c r="K1778" i="4" s="1"/>
  <c r="K1779" i="4" s="1"/>
  <c r="K1780" i="4" s="1"/>
  <c r="K1781" i="4" s="1"/>
  <c r="K1782" i="4" s="1"/>
  <c r="K1783" i="4" s="1"/>
  <c r="K1784" i="4" s="1"/>
  <c r="K1785" i="4" s="1"/>
  <c r="K1786" i="4" s="1"/>
  <c r="K1787" i="4" s="1"/>
  <c r="K1788" i="4" s="1"/>
  <c r="K1789" i="4" s="1"/>
  <c r="K1790" i="4" s="1"/>
  <c r="K1791" i="4" s="1"/>
  <c r="K1792" i="4" s="1"/>
  <c r="K1793" i="4" s="1"/>
  <c r="K1794" i="4" s="1"/>
  <c r="K1795" i="4" s="1"/>
  <c r="K1796" i="4" s="1"/>
  <c r="K1797" i="4" s="1"/>
  <c r="K1798" i="4" s="1"/>
  <c r="K1799" i="4" s="1"/>
  <c r="K1800" i="4" s="1"/>
  <c r="K1801" i="4" s="1"/>
  <c r="K1802" i="4" s="1"/>
  <c r="K1803" i="4" s="1"/>
  <c r="K1804" i="4" s="1"/>
  <c r="K1805" i="4" s="1"/>
  <c r="K1806" i="4" s="1"/>
  <c r="K1807" i="4" s="1"/>
  <c r="K1808" i="4" s="1"/>
  <c r="K1809" i="4" s="1"/>
  <c r="K1810" i="4" s="1"/>
  <c r="K1811" i="4" s="1"/>
  <c r="K1812" i="4" s="1"/>
  <c r="X42" i="3"/>
  <c r="V54" i="3"/>
  <c r="W12" i="3"/>
  <c r="V18" i="3"/>
  <c r="AB45" i="3"/>
  <c r="T54" i="3"/>
  <c r="M25" i="3"/>
  <c r="J9" i="3"/>
  <c r="M42" i="3"/>
  <c r="Y42" i="3"/>
  <c r="P20" i="3"/>
  <c r="K38" i="3"/>
  <c r="Z9" i="3"/>
  <c r="P10" i="3"/>
  <c r="P28" i="3"/>
  <c r="AB48" i="3"/>
  <c r="P26" i="3"/>
  <c r="Q27" i="3"/>
  <c r="O55" i="3"/>
  <c r="K37" i="3"/>
  <c r="K50" i="3"/>
  <c r="O58" i="3"/>
  <c r="AE12" i="3"/>
  <c r="O34" i="3"/>
  <c r="AD25" i="3"/>
  <c r="S33" i="3"/>
  <c r="O37" i="3"/>
  <c r="S35" i="3"/>
  <c r="L22" i="3"/>
  <c r="O39" i="3"/>
  <c r="N38" i="3"/>
  <c r="M12" i="3"/>
  <c r="N27" i="3"/>
  <c r="K22" i="3"/>
  <c r="U26" i="3"/>
  <c r="AA17" i="3"/>
  <c r="AA10" i="3"/>
  <c r="O33" i="3"/>
  <c r="X24" i="3"/>
  <c r="N44" i="3"/>
  <c r="W55" i="3"/>
  <c r="U38" i="3"/>
  <c r="O8" i="3"/>
  <c r="X32" i="3"/>
  <c r="N34" i="3"/>
  <c r="W37" i="3"/>
  <c r="V45" i="3"/>
  <c r="O11" i="3"/>
  <c r="P34" i="3"/>
  <c r="K25" i="3"/>
  <c r="T34" i="3"/>
  <c r="P32" i="3"/>
  <c r="V19" i="3"/>
  <c r="M9" i="3"/>
  <c r="AE27" i="3"/>
  <c r="Q47" i="3"/>
  <c r="N58" i="3"/>
  <c r="L54" i="3"/>
  <c r="L53" i="3"/>
  <c r="S59" i="3"/>
  <c r="AE48" i="3"/>
  <c r="AG58" i="3"/>
  <c r="Q55" i="3"/>
  <c r="O18" i="3"/>
  <c r="X48" i="3"/>
  <c r="S19" i="3"/>
  <c r="R21" i="3"/>
  <c r="L9" i="3"/>
  <c r="U58" i="3"/>
  <c r="X53" i="3"/>
  <c r="O53" i="3"/>
  <c r="X58" i="3"/>
  <c r="S22" i="3"/>
  <c r="R50" i="3"/>
  <c r="T26" i="3"/>
  <c r="X17" i="3"/>
  <c r="S29" i="3"/>
  <c r="R29" i="3"/>
  <c r="M59" i="3"/>
  <c r="V37" i="3"/>
  <c r="P9" i="3"/>
  <c r="S43" i="3"/>
  <c r="V28" i="3"/>
  <c r="W9" i="3"/>
  <c r="M32" i="3"/>
  <c r="V39" i="3"/>
  <c r="U39" i="3"/>
  <c r="AG33" i="3"/>
  <c r="O20" i="3"/>
  <c r="T50" i="3"/>
  <c r="P21" i="3"/>
  <c r="N20" i="3"/>
  <c r="V48" i="3"/>
  <c r="W10" i="3"/>
  <c r="J53" i="3"/>
  <c r="S42" i="3"/>
  <c r="U45" i="3"/>
  <c r="AC57" i="3"/>
  <c r="AA57" i="3"/>
  <c r="O13" i="3"/>
  <c r="T10" i="3"/>
  <c r="R24" i="3"/>
  <c r="W35" i="3"/>
  <c r="K57" i="3"/>
  <c r="AG39" i="3"/>
  <c r="O25" i="3"/>
  <c r="T22" i="3"/>
  <c r="P35" i="3"/>
  <c r="N54" i="3"/>
  <c r="R42" i="3"/>
  <c r="K49" i="3"/>
  <c r="J27" i="3"/>
  <c r="AB53" i="3"/>
  <c r="AA53" i="3"/>
  <c r="J28" i="3"/>
  <c r="O54" i="3"/>
  <c r="J43" i="3"/>
  <c r="T8" i="3"/>
  <c r="AG25" i="3"/>
  <c r="Y27" i="3"/>
  <c r="AF26" i="3"/>
  <c r="X54" i="3"/>
  <c r="P47" i="3"/>
  <c r="N21" i="3"/>
  <c r="J24" i="3"/>
  <c r="X45" i="3"/>
  <c r="T33" i="3"/>
  <c r="X18" i="3"/>
  <c r="O57" i="3"/>
  <c r="T38" i="3"/>
  <c r="X50" i="3"/>
  <c r="S27" i="3"/>
  <c r="N22" i="3"/>
  <c r="R13" i="3"/>
  <c r="W39" i="3"/>
  <c r="O17" i="3"/>
  <c r="T13" i="3"/>
  <c r="P19" i="3"/>
  <c r="S49" i="3"/>
  <c r="N42" i="3"/>
  <c r="W57" i="3"/>
  <c r="L10" i="3"/>
  <c r="J20" i="3"/>
  <c r="J37" i="3"/>
  <c r="AD47" i="3"/>
  <c r="X12" i="3"/>
  <c r="AA47" i="3"/>
  <c r="AD42" i="3"/>
  <c r="AE9" i="3"/>
  <c r="AB11" i="3"/>
  <c r="O32" i="3"/>
  <c r="T29" i="3"/>
  <c r="X19" i="3"/>
  <c r="P22" i="3"/>
  <c r="N33" i="3"/>
  <c r="R48" i="3"/>
  <c r="V8" i="3"/>
  <c r="K55" i="3"/>
  <c r="M16" i="3"/>
  <c r="AF59" i="3"/>
  <c r="AF48" i="3"/>
  <c r="T17" i="3"/>
  <c r="X13" i="3"/>
  <c r="P29" i="3"/>
  <c r="S12" i="3"/>
  <c r="R44" i="3"/>
  <c r="W53" i="3"/>
  <c r="M18" i="3"/>
  <c r="R39" i="3"/>
  <c r="Z59" i="3"/>
  <c r="R59" i="3"/>
  <c r="O21" i="3"/>
  <c r="T44" i="3"/>
  <c r="X25" i="3"/>
  <c r="N25" i="3"/>
  <c r="R18" i="3"/>
  <c r="V12" i="3"/>
  <c r="W17" i="3"/>
  <c r="L18" i="3"/>
  <c r="M19" i="3"/>
  <c r="W32" i="3"/>
  <c r="AD53" i="3"/>
  <c r="O49" i="3"/>
  <c r="T48" i="3"/>
  <c r="S39" i="3"/>
  <c r="S11" i="3"/>
  <c r="R25" i="3"/>
  <c r="W27" i="3"/>
  <c r="L27" i="3"/>
  <c r="J21" i="3"/>
  <c r="AA58" i="3"/>
  <c r="S58" i="3"/>
  <c r="AC29" i="3"/>
  <c r="O26" i="3"/>
  <c r="X8" i="3"/>
  <c r="R57" i="3"/>
  <c r="K27" i="3"/>
  <c r="J54" i="3"/>
  <c r="AA44" i="3"/>
  <c r="Z8" i="3"/>
  <c r="P24" i="3"/>
  <c r="S24" i="3"/>
  <c r="V10" i="3"/>
  <c r="K35" i="3"/>
  <c r="M44" i="3"/>
  <c r="Y28" i="3"/>
  <c r="Q17" i="3"/>
  <c r="U24" i="3"/>
  <c r="Y9" i="3"/>
  <c r="AF10" i="3"/>
  <c r="Z50" i="3"/>
  <c r="O45" i="3"/>
  <c r="O16" i="3"/>
  <c r="T58" i="3"/>
  <c r="T12" i="3"/>
  <c r="X28" i="3"/>
  <c r="X9" i="3"/>
  <c r="P13" i="3"/>
  <c r="S17" i="3"/>
  <c r="S13" i="3"/>
  <c r="N32" i="3"/>
  <c r="R58" i="3"/>
  <c r="V22" i="3"/>
  <c r="K17" i="3"/>
  <c r="L8" i="3"/>
  <c r="M34" i="3"/>
  <c r="AC38" i="3"/>
  <c r="Y44" i="3"/>
  <c r="AC54" i="3"/>
  <c r="X29" i="3"/>
  <c r="Q22" i="3"/>
  <c r="U47" i="3"/>
  <c r="AE25" i="3"/>
  <c r="Y26" i="3"/>
  <c r="AG13" i="3"/>
  <c r="O44" i="3"/>
  <c r="U9" i="3"/>
  <c r="AF55" i="3"/>
  <c r="O59" i="3"/>
  <c r="T11" i="3"/>
  <c r="S57" i="3"/>
  <c r="N13" i="3"/>
  <c r="V20" i="3"/>
  <c r="L28" i="3"/>
  <c r="U37" i="3"/>
  <c r="Y45" i="3"/>
  <c r="O35" i="3"/>
  <c r="T42" i="3"/>
  <c r="X33" i="3"/>
  <c r="S53" i="3"/>
  <c r="O29" i="3"/>
  <c r="O43" i="3"/>
  <c r="T18" i="3"/>
  <c r="T24" i="3"/>
  <c r="X39" i="3"/>
  <c r="P58" i="3"/>
  <c r="P25" i="3"/>
  <c r="S44" i="3"/>
  <c r="S25" i="3"/>
  <c r="N28" i="3"/>
  <c r="R34" i="3"/>
  <c r="V13" i="3"/>
  <c r="V29" i="3"/>
  <c r="W8" i="3"/>
  <c r="K39" i="3"/>
  <c r="L44" i="3"/>
  <c r="M53" i="3"/>
  <c r="P39" i="3"/>
  <c r="L45" i="3"/>
  <c r="P55" i="3"/>
  <c r="AG32" i="3"/>
  <c r="Q33" i="3"/>
  <c r="AC55" i="3"/>
  <c r="AC27" i="3"/>
  <c r="AB34" i="3"/>
  <c r="Q24" i="3"/>
  <c r="O19" i="3"/>
  <c r="O12" i="3"/>
  <c r="O48" i="3"/>
  <c r="T20" i="3"/>
  <c r="X22" i="3"/>
  <c r="X34" i="3"/>
  <c r="P54" i="3"/>
  <c r="P38" i="3"/>
  <c r="S55" i="3"/>
  <c r="N9" i="3"/>
  <c r="N16" i="3"/>
  <c r="R11" i="3"/>
  <c r="V27" i="3"/>
  <c r="W21" i="3"/>
  <c r="K33" i="3"/>
  <c r="M29" i="3"/>
  <c r="J16" i="3"/>
  <c r="S48" i="3"/>
  <c r="J59" i="3"/>
  <c r="AE42" i="3"/>
  <c r="U44" i="3"/>
  <c r="Q35" i="3"/>
  <c r="Z49" i="3"/>
  <c r="AE20" i="3"/>
  <c r="AA39" i="3"/>
  <c r="AD29" i="3"/>
  <c r="AF11" i="3"/>
  <c r="Z32" i="3"/>
  <c r="Y21" i="3"/>
  <c r="Y47" i="3"/>
  <c r="AG49" i="3"/>
  <c r="Y10" i="3"/>
  <c r="O47" i="3"/>
  <c r="T43" i="3"/>
  <c r="T28" i="3"/>
  <c r="X21" i="3"/>
  <c r="S28" i="3"/>
  <c r="N50" i="3"/>
  <c r="N17" i="3"/>
  <c r="V44" i="3"/>
  <c r="W16" i="3"/>
  <c r="K11" i="3"/>
  <c r="K19" i="3"/>
  <c r="L38" i="3"/>
  <c r="M24" i="3"/>
  <c r="J13" i="3"/>
  <c r="N29" i="3"/>
  <c r="AC50" i="3"/>
  <c r="AF49" i="3"/>
  <c r="N45" i="3"/>
  <c r="Z47" i="3"/>
  <c r="N39" i="3"/>
  <c r="Q53" i="3"/>
  <c r="U43" i="3"/>
  <c r="Q9" i="3"/>
  <c r="Z33" i="3"/>
  <c r="AA13" i="3"/>
  <c r="Y38" i="3"/>
  <c r="AF9" i="3"/>
  <c r="Y17" i="3"/>
  <c r="O10" i="3"/>
  <c r="T21" i="3"/>
  <c r="X27" i="3"/>
  <c r="P50" i="3"/>
  <c r="P16" i="3"/>
  <c r="S20" i="3"/>
  <c r="R54" i="3"/>
  <c r="R28" i="3"/>
  <c r="V38" i="3"/>
  <c r="O22" i="3"/>
  <c r="O27" i="3"/>
  <c r="T27" i="3"/>
  <c r="T55" i="3"/>
  <c r="T32" i="3"/>
  <c r="X44" i="3"/>
  <c r="P44" i="3"/>
  <c r="P11" i="3"/>
  <c r="P17" i="3"/>
  <c r="S45" i="3"/>
  <c r="S32" i="3"/>
  <c r="N12" i="3"/>
  <c r="N18" i="3"/>
  <c r="R20" i="3"/>
  <c r="R32" i="3"/>
  <c r="V58" i="3"/>
  <c r="W11" i="3"/>
  <c r="W49" i="3"/>
  <c r="K12" i="3"/>
  <c r="K34" i="3"/>
  <c r="L42" i="3"/>
  <c r="M55" i="3"/>
  <c r="J25" i="3"/>
  <c r="Z29" i="3"/>
  <c r="L55" i="3"/>
  <c r="S50" i="3"/>
  <c r="X47" i="3"/>
  <c r="Y48" i="3"/>
  <c r="K42" i="3"/>
  <c r="Q18" i="3"/>
  <c r="U27" i="3"/>
  <c r="K13" i="3"/>
  <c r="AD34" i="3"/>
  <c r="AG18" i="3"/>
  <c r="AG53" i="3"/>
  <c r="Z11" i="3"/>
  <c r="P12" i="3"/>
  <c r="P48" i="3"/>
  <c r="S21" i="3"/>
  <c r="S26" i="3"/>
  <c r="N24" i="3"/>
  <c r="N19" i="3"/>
  <c r="R45" i="3"/>
  <c r="R27" i="3"/>
  <c r="V17" i="3"/>
  <c r="W47" i="3"/>
  <c r="W59" i="3"/>
  <c r="K29" i="3"/>
  <c r="K8" i="3"/>
  <c r="L17" i="3"/>
  <c r="M13" i="3"/>
  <c r="J32" i="3"/>
  <c r="K32" i="3"/>
  <c r="V57" i="3"/>
  <c r="P53" i="3"/>
  <c r="U50" i="3"/>
  <c r="L49" i="3"/>
  <c r="Q59" i="3"/>
  <c r="U53" i="3"/>
  <c r="R8" i="3"/>
  <c r="AE39" i="3"/>
  <c r="AG22" i="3"/>
  <c r="AG21" i="3"/>
  <c r="AC19" i="3"/>
  <c r="Y39" i="3"/>
  <c r="N49" i="3"/>
  <c r="N26" i="3"/>
  <c r="R16" i="3"/>
  <c r="R33" i="3"/>
  <c r="V32" i="3"/>
  <c r="V50" i="3"/>
  <c r="W33" i="3"/>
  <c r="K26" i="3"/>
  <c r="K59" i="3"/>
  <c r="L58" i="3"/>
  <c r="M57" i="3"/>
  <c r="J19" i="3"/>
  <c r="AB39" i="3"/>
  <c r="V35" i="3"/>
  <c r="X35" i="3"/>
  <c r="N57" i="3"/>
  <c r="N59" i="3"/>
  <c r="AC48" i="3"/>
  <c r="Q28" i="3"/>
  <c r="U42" i="3"/>
  <c r="Z20" i="3"/>
  <c r="AA59" i="3"/>
  <c r="AB8" i="3"/>
  <c r="AD57" i="3"/>
  <c r="AB28" i="3"/>
  <c r="AA28" i="3"/>
  <c r="AF47" i="3"/>
  <c r="O42" i="3"/>
  <c r="L35" i="3"/>
  <c r="Q54" i="3"/>
  <c r="M48" i="3"/>
  <c r="U32" i="3"/>
  <c r="P49" i="3"/>
  <c r="Q29" i="3"/>
  <c r="U57" i="3"/>
  <c r="Z13" i="3"/>
  <c r="AD24" i="3"/>
  <c r="AD33" i="3"/>
  <c r="AA26" i="3"/>
  <c r="AD54" i="3"/>
  <c r="AA34" i="3"/>
  <c r="AC28" i="3"/>
  <c r="AD49" i="3"/>
  <c r="AB55" i="3"/>
  <c r="X49" i="3"/>
  <c r="O38" i="3"/>
  <c r="T57" i="3"/>
  <c r="Q13" i="3"/>
  <c r="U18" i="3"/>
  <c r="T16" i="3"/>
  <c r="AB24" i="3"/>
  <c r="AF34" i="3"/>
  <c r="AC53" i="3"/>
  <c r="AD20" i="3"/>
  <c r="AC35" i="3"/>
  <c r="AA22" i="3"/>
  <c r="AF8" i="3"/>
  <c r="AC26" i="3"/>
  <c r="AC22" i="3"/>
  <c r="Q38" i="3"/>
  <c r="J57" i="3"/>
  <c r="AG48" i="3"/>
  <c r="AC42" i="3"/>
  <c r="L37" i="3"/>
  <c r="AB57" i="3"/>
  <c r="Z39" i="3"/>
  <c r="AE58" i="3"/>
  <c r="Q26" i="3"/>
  <c r="U20" i="3"/>
  <c r="W13" i="3"/>
  <c r="AG26" i="3"/>
  <c r="AG43" i="3"/>
  <c r="Y59" i="3"/>
  <c r="Z26" i="3"/>
  <c r="AC8" i="3"/>
  <c r="AG27" i="3"/>
  <c r="AE26" i="3"/>
  <c r="AD22" i="3"/>
  <c r="AE59" i="3"/>
  <c r="AF13" i="3"/>
  <c r="AE8" i="3"/>
  <c r="AF29" i="3"/>
  <c r="I20" i="2"/>
  <c r="AG10" i="3"/>
  <c r="AC59" i="3"/>
  <c r="Y11" i="3"/>
  <c r="AC12" i="3"/>
  <c r="AA25" i="3"/>
  <c r="AE29" i="3"/>
  <c r="Y37" i="3"/>
  <c r="AC32" i="3"/>
  <c r="AB9" i="3"/>
  <c r="Z42" i="3"/>
  <c r="K24" i="3"/>
  <c r="K43" i="3"/>
  <c r="L25" i="3"/>
  <c r="M21" i="3"/>
  <c r="M39" i="3"/>
  <c r="J48" i="3"/>
  <c r="J33" i="3"/>
  <c r="R49" i="3"/>
  <c r="AA42" i="3"/>
  <c r="AA54" i="3"/>
  <c r="Z45" i="3"/>
  <c r="W38" i="3"/>
  <c r="R55" i="3"/>
  <c r="AF33" i="3"/>
  <c r="AB49" i="3"/>
  <c r="Q45" i="3"/>
  <c r="Q43" i="3"/>
  <c r="U21" i="3"/>
  <c r="Q8" i="3"/>
  <c r="AE11" i="3"/>
  <c r="AC17" i="3"/>
  <c r="AA20" i="3"/>
  <c r="AC20" i="3"/>
  <c r="AD27" i="3"/>
  <c r="AB29" i="3"/>
  <c r="Y34" i="3"/>
  <c r="AD32" i="3"/>
  <c r="AG54" i="3"/>
  <c r="AD18" i="3"/>
  <c r="J8" i="3"/>
  <c r="R37" i="3"/>
  <c r="N43" i="3"/>
  <c r="K58" i="3"/>
  <c r="L47" i="3"/>
  <c r="J39" i="3"/>
  <c r="P57" i="3"/>
  <c r="S34" i="3"/>
  <c r="O50" i="3"/>
  <c r="Q21" i="3"/>
  <c r="U25" i="3"/>
  <c r="U33" i="3"/>
  <c r="L12" i="3"/>
  <c r="AB21" i="3"/>
  <c r="AF18" i="3"/>
  <c r="AD21" i="3"/>
  <c r="AF24" i="3"/>
  <c r="AA29" i="3"/>
  <c r="AB32" i="3"/>
  <c r="AE35" i="3"/>
  <c r="AF54" i="3"/>
  <c r="AG57" i="3"/>
  <c r="AE10" i="3"/>
  <c r="Q25" i="3"/>
  <c r="R26" i="3"/>
  <c r="M14" i="2" a="1"/>
  <c r="P18" i="2" s="1"/>
  <c r="AE24" i="3"/>
  <c r="F15" i="2"/>
  <c r="I15" i="2" s="1"/>
  <c r="M26" i="3"/>
  <c r="F16" i="2"/>
  <c r="I16" i="2" s="1"/>
  <c r="O24" i="3"/>
  <c r="L26" i="3"/>
  <c r="F14" i="2"/>
  <c r="I14" i="2" s="1"/>
  <c r="R10" i="3"/>
  <c r="R38" i="3"/>
  <c r="V53" i="3"/>
  <c r="V9" i="3"/>
  <c r="W34" i="3"/>
  <c r="W22" i="3"/>
  <c r="K28" i="3"/>
  <c r="K20" i="3"/>
  <c r="L11" i="3"/>
  <c r="L39" i="3"/>
  <c r="M10" i="3"/>
  <c r="M27" i="3"/>
  <c r="M8" i="3"/>
  <c r="J35" i="3"/>
  <c r="J44" i="3"/>
  <c r="V33" i="3"/>
  <c r="X43" i="3"/>
  <c r="N53" i="3"/>
  <c r="T37" i="3"/>
  <c r="N55" i="3"/>
  <c r="AG38" i="3"/>
  <c r="K48" i="3"/>
  <c r="Z57" i="3"/>
  <c r="R43" i="3"/>
  <c r="W50" i="3"/>
  <c r="AC58" i="3"/>
  <c r="R35" i="3"/>
  <c r="AG44" i="3"/>
  <c r="K54" i="3"/>
  <c r="Q58" i="3"/>
  <c r="Q11" i="3"/>
  <c r="Q57" i="3"/>
  <c r="U16" i="3"/>
  <c r="U55" i="3"/>
  <c r="U8" i="3"/>
  <c r="M11" i="3"/>
  <c r="Y13" i="3"/>
  <c r="AF43" i="3"/>
  <c r="AC21" i="3"/>
  <c r="AE55" i="3"/>
  <c r="AA27" i="3"/>
  <c r="Z12" i="3"/>
  <c r="AB42" i="3"/>
  <c r="AA32" i="3"/>
  <c r="AB12" i="3"/>
  <c r="AB38" i="3"/>
  <c r="Z22" i="3"/>
  <c r="AD8" i="3"/>
  <c r="Z34" i="3"/>
  <c r="Y24" i="3"/>
  <c r="Z10" i="3"/>
  <c r="AD48" i="3"/>
  <c r="AG29" i="3"/>
  <c r="P42" i="3"/>
  <c r="X10" i="3"/>
  <c r="X20" i="3"/>
  <c r="S16" i="3"/>
  <c r="S10" i="3"/>
  <c r="S47" i="3"/>
  <c r="N11" i="3"/>
  <c r="N35" i="3"/>
  <c r="R17" i="3"/>
  <c r="R22" i="3"/>
  <c r="V16" i="3"/>
  <c r="V21" i="3"/>
  <c r="W28" i="3"/>
  <c r="W18" i="3"/>
  <c r="W29" i="3"/>
  <c r="K16" i="3"/>
  <c r="K53" i="3"/>
  <c r="L50" i="3"/>
  <c r="L48" i="3"/>
  <c r="M22" i="3"/>
  <c r="M35" i="3"/>
  <c r="M20" i="3"/>
  <c r="J38" i="3"/>
  <c r="J58" i="3"/>
  <c r="AG34" i="3"/>
  <c r="K44" i="3"/>
  <c r="Z53" i="3"/>
  <c r="AF37" i="3"/>
  <c r="J47" i="3"/>
  <c r="Z55" i="3"/>
  <c r="T39" i="3"/>
  <c r="W48" i="3"/>
  <c r="M58" i="3"/>
  <c r="AD43" i="3"/>
  <c r="T53" i="3"/>
  <c r="AB59" i="3"/>
  <c r="AD35" i="3"/>
  <c r="T45" i="3"/>
  <c r="W54" i="3"/>
  <c r="Q19" i="3"/>
  <c r="Q37" i="3"/>
  <c r="Q16" i="3"/>
  <c r="U17" i="3"/>
  <c r="U10" i="3"/>
  <c r="N10" i="3"/>
  <c r="S8" i="3"/>
  <c r="AB17" i="3"/>
  <c r="AG45" i="3"/>
  <c r="AF22" i="3"/>
  <c r="AF58" i="3"/>
  <c r="AB33" i="3"/>
  <c r="AC16" i="3"/>
  <c r="AD44" i="3"/>
  <c r="AE33" i="3"/>
  <c r="AE13" i="3"/>
  <c r="AF44" i="3"/>
  <c r="Z25" i="3"/>
  <c r="AG9" i="3"/>
  <c r="AG35" i="3"/>
  <c r="AB25" i="3"/>
  <c r="AF12" i="3"/>
  <c r="Y55" i="3"/>
  <c r="AC34" i="3"/>
  <c r="AD13" i="3"/>
  <c r="AC33" i="3"/>
  <c r="I21" i="2"/>
  <c r="K9" i="3"/>
  <c r="L24" i="3"/>
  <c r="L19" i="3"/>
  <c r="M33" i="3"/>
  <c r="M38" i="3"/>
  <c r="M49" i="3"/>
  <c r="J42" i="3"/>
  <c r="J22" i="3"/>
  <c r="T35" i="3"/>
  <c r="W44" i="3"/>
  <c r="M54" i="3"/>
  <c r="S38" i="3"/>
  <c r="V47" i="3"/>
  <c r="L57" i="3"/>
  <c r="AF39" i="3"/>
  <c r="J49" i="3"/>
  <c r="Y58" i="3"/>
  <c r="Q44" i="3"/>
  <c r="S54" i="3"/>
  <c r="Z27" i="3"/>
  <c r="P37" i="3"/>
  <c r="AF45" i="3"/>
  <c r="J55" i="3"/>
  <c r="Q34" i="3"/>
  <c r="Q12" i="3"/>
  <c r="Q39" i="3"/>
  <c r="U49" i="3"/>
  <c r="U22" i="3"/>
  <c r="S9" i="3"/>
  <c r="AE18" i="3"/>
  <c r="Y49" i="3"/>
  <c r="AC24" i="3"/>
  <c r="AA9" i="3"/>
  <c r="Y35" i="3"/>
  <c r="AF17" i="3"/>
  <c r="AC47" i="3"/>
  <c r="AB35" i="3"/>
  <c r="AE16" i="3"/>
  <c r="AG47" i="3"/>
  <c r="AB26" i="3"/>
  <c r="AA11" i="3"/>
  <c r="AA45" i="3"/>
  <c r="AD26" i="3"/>
  <c r="Z17" i="3"/>
  <c r="Z58" i="3"/>
  <c r="Z37" i="3"/>
  <c r="AD16" i="3"/>
  <c r="W43" i="3"/>
  <c r="W19" i="3"/>
  <c r="K45" i="3"/>
  <c r="K47" i="3"/>
  <c r="K21" i="3"/>
  <c r="L13" i="3"/>
  <c r="L34" i="3"/>
  <c r="M45" i="3"/>
  <c r="M47" i="3"/>
  <c r="J12" i="3"/>
  <c r="J18" i="3"/>
  <c r="J11" i="3"/>
  <c r="AF35" i="3"/>
  <c r="J45" i="3"/>
  <c r="Y54" i="3"/>
  <c r="AE38" i="3"/>
  <c r="U48" i="3"/>
  <c r="X57" i="3"/>
  <c r="Q42" i="3"/>
  <c r="V49" i="3"/>
  <c r="L59" i="3"/>
  <c r="P45" i="3"/>
  <c r="AE54" i="3"/>
  <c r="M28" i="3"/>
  <c r="AB37" i="3"/>
  <c r="R47" i="3"/>
  <c r="V55" i="3"/>
  <c r="Q49" i="3"/>
  <c r="U13" i="3"/>
  <c r="U59" i="3"/>
  <c r="U29" i="3"/>
  <c r="T9" i="3"/>
  <c r="Y20" i="3"/>
  <c r="Y53" i="3"/>
  <c r="AF25" i="3"/>
  <c r="AG11" i="3"/>
  <c r="Z44" i="3"/>
  <c r="Z19" i="3"/>
  <c r="AE49" i="3"/>
  <c r="Z38" i="3"/>
  <c r="AB19" i="3"/>
  <c r="AB54" i="3"/>
  <c r="AF27" i="3"/>
  <c r="AD12" i="3"/>
  <c r="AB50" i="3"/>
  <c r="Z28" i="3"/>
  <c r="AC18" i="3"/>
  <c r="AG8" i="3"/>
  <c r="AC39" i="3"/>
  <c r="AE17" i="3"/>
  <c r="X11" i="3"/>
  <c r="X16" i="3"/>
  <c r="P18" i="3"/>
  <c r="P33" i="3"/>
  <c r="P27" i="3"/>
  <c r="S18" i="3"/>
  <c r="S37" i="3"/>
  <c r="N8" i="3"/>
  <c r="N37" i="3"/>
  <c r="N48" i="3"/>
  <c r="R19" i="3"/>
  <c r="R12" i="3"/>
  <c r="V34" i="3"/>
  <c r="V11" i="3"/>
  <c r="W20" i="3"/>
  <c r="K18" i="3"/>
  <c r="K10" i="3"/>
  <c r="L32" i="3"/>
  <c r="L20" i="3"/>
  <c r="M50" i="3"/>
  <c r="M17" i="3"/>
  <c r="J50" i="3"/>
  <c r="J34" i="3"/>
  <c r="O28" i="3"/>
  <c r="AD37" i="3"/>
  <c r="T47" i="3"/>
  <c r="X55" i="3"/>
  <c r="AD39" i="3"/>
  <c r="T49" i="3"/>
  <c r="W58" i="3"/>
  <c r="P43" i="3"/>
  <c r="R53" i="3"/>
  <c r="X37" i="3"/>
  <c r="N47" i="3"/>
  <c r="AD55" i="3"/>
  <c r="L29" i="3"/>
  <c r="AA38" i="3"/>
  <c r="Q48" i="3"/>
  <c r="AF57" i="3"/>
  <c r="Q20" i="3"/>
  <c r="U28" i="3"/>
  <c r="U19" i="3"/>
  <c r="U12" i="3"/>
  <c r="P8" i="3"/>
  <c r="AE22" i="3"/>
  <c r="AD58" i="3"/>
  <c r="AA33" i="3"/>
  <c r="AD17" i="3"/>
  <c r="AA49" i="3"/>
  <c r="AF21" i="3"/>
  <c r="Y57" i="3"/>
  <c r="AE47" i="3"/>
  <c r="Y25" i="3"/>
  <c r="AG59" i="3"/>
  <c r="AD19" i="3"/>
  <c r="AE57" i="3"/>
  <c r="AE32" i="3"/>
  <c r="AC25" i="3"/>
  <c r="AG12" i="3"/>
  <c r="AB58" i="3"/>
  <c r="AB16" i="3"/>
  <c r="J26" i="3"/>
  <c r="F17" i="2"/>
  <c r="I17" i="2" s="1"/>
  <c r="D8" i="2"/>
  <c r="AC11" i="3"/>
  <c r="AF32" i="3"/>
  <c r="AD11" i="3"/>
  <c r="Y33" i="3"/>
  <c r="Y19" i="3"/>
  <c r="AC49" i="3"/>
  <c r="Z35" i="3"/>
  <c r="Y12" i="3"/>
  <c r="AE21" i="3"/>
  <c r="AG37" i="3"/>
  <c r="AA12" i="3"/>
  <c r="AB47" i="3"/>
  <c r="AA8" i="3"/>
  <c r="AB10" i="3"/>
  <c r="AD28" i="3"/>
  <c r="AC10" i="3"/>
  <c r="AE28" i="3"/>
  <c r="AD10" i="3"/>
  <c r="AF28" i="3"/>
  <c r="AC9" i="3"/>
  <c r="Y29" i="3"/>
  <c r="AA19" i="3"/>
  <c r="AE44" i="3"/>
  <c r="Y18" i="3"/>
  <c r="AF42" i="3"/>
  <c r="AF16" i="3"/>
  <c r="AD38" i="3"/>
  <c r="AG16" i="3"/>
  <c r="AF38" i="3"/>
  <c r="AB18" i="3"/>
  <c r="AA43" i="3"/>
  <c r="AF19" i="3"/>
  <c r="AC43" i="3"/>
  <c r="AG19" i="3"/>
  <c r="AE43" i="3"/>
  <c r="AG28" i="3"/>
  <c r="AB27" i="3"/>
  <c r="AG17" i="3"/>
  <c r="Z18" i="3"/>
  <c r="AG42" i="3"/>
  <c r="AA18" i="3"/>
  <c r="Y43" i="3"/>
  <c r="AE19" i="3"/>
  <c r="AC45" i="3"/>
  <c r="Z21" i="3"/>
  <c r="AD45" i="3"/>
  <c r="AA21" i="3"/>
  <c r="AE45" i="3"/>
  <c r="AE53" i="3"/>
  <c r="AB13" i="3"/>
  <c r="Y8" i="3"/>
  <c r="AG55" i="3"/>
  <c r="L33" i="3"/>
  <c r="L16" i="3"/>
  <c r="L21" i="3"/>
  <c r="M37" i="3"/>
  <c r="M43" i="3"/>
  <c r="J29" i="3"/>
  <c r="J17" i="3"/>
  <c r="J10" i="3"/>
  <c r="U34" i="3"/>
  <c r="L43" i="3"/>
  <c r="Q50" i="3"/>
  <c r="T59" i="3"/>
  <c r="Z43" i="3"/>
  <c r="AE50" i="3"/>
  <c r="V59" i="3"/>
  <c r="AB43" i="3"/>
  <c r="AG50" i="3"/>
  <c r="X59" i="3"/>
  <c r="AC44" i="3"/>
  <c r="AF53" i="3"/>
  <c r="P59" i="3"/>
  <c r="AE34" i="3"/>
  <c r="V43" i="3"/>
  <c r="AA50" i="3"/>
  <c r="AD59" i="3"/>
  <c r="Q10" i="3"/>
  <c r="Q32" i="3"/>
  <c r="U35" i="3"/>
  <c r="U54" i="3"/>
  <c r="U11" i="3"/>
  <c r="R9" i="3"/>
  <c r="O9" i="3"/>
  <c r="Y16" i="3"/>
  <c r="AA37" i="3"/>
  <c r="Z16" i="3"/>
  <c r="AC37" i="3"/>
  <c r="AA16" i="3"/>
  <c r="AE37" i="3"/>
  <c r="AC13" i="3"/>
  <c r="AA35" i="3"/>
  <c r="AG24" i="3"/>
  <c r="Z54" i="3"/>
  <c r="Y22" i="3"/>
  <c r="Y50" i="3"/>
  <c r="AF20" i="3"/>
  <c r="Z48" i="3"/>
  <c r="AG20" i="3"/>
  <c r="AA48" i="3"/>
  <c r="AB22" i="3"/>
  <c r="AD50" i="3"/>
  <c r="Z24" i="3"/>
  <c r="AF50" i="3"/>
  <c r="AA24" i="3"/>
  <c r="AA55" i="3"/>
  <c r="AD9" i="3"/>
  <c r="AB20" i="3"/>
  <c r="Y32" i="3"/>
  <c r="AB44" i="3"/>
  <c r="I19" i="2"/>
  <c r="G22" i="2"/>
  <c r="G23" i="2" s="1"/>
  <c r="H22" i="2"/>
  <c r="H23" i="2" s="1"/>
  <c r="S18" i="2"/>
  <c r="T15" i="2"/>
  <c r="W17" i="2"/>
  <c r="W14" i="2"/>
  <c r="T17" i="2"/>
  <c r="U14" i="2"/>
  <c r="S17" i="2"/>
  <c r="T14" i="2"/>
  <c r="V19" i="2"/>
  <c r="W16" i="2"/>
  <c r="U19" i="2"/>
  <c r="V16" i="2"/>
  <c r="S14" i="2"/>
  <c r="T19" i="2"/>
  <c r="U16" i="2"/>
  <c r="V14" i="2"/>
  <c r="S19" i="2"/>
  <c r="T16" i="2"/>
  <c r="V17" i="2"/>
  <c r="U18" i="2"/>
  <c r="U15" i="2"/>
  <c r="W18" i="2"/>
  <c r="S16" i="2"/>
  <c r="V18" i="2"/>
  <c r="V15" i="2"/>
  <c r="W19" i="2"/>
  <c r="U17" i="2"/>
  <c r="S15" i="2"/>
  <c r="T18" i="2"/>
  <c r="W15" i="2"/>
  <c r="W52" i="3" l="1"/>
  <c r="AG52" i="3"/>
  <c r="S52" i="3"/>
  <c r="J23" i="3"/>
  <c r="J56" i="3"/>
  <c r="L52" i="3"/>
  <c r="T7" i="3"/>
  <c r="T6" i="3" s="1"/>
  <c r="V41" i="3"/>
  <c r="P15" i="3"/>
  <c r="N31" i="3"/>
  <c r="V23" i="3"/>
  <c r="Y56" i="3"/>
  <c r="AA56" i="3"/>
  <c r="U36" i="3"/>
  <c r="O56" i="3"/>
  <c r="W23" i="3"/>
  <c r="X36" i="3"/>
  <c r="O36" i="3"/>
  <c r="V36" i="3"/>
  <c r="Q52" i="3"/>
  <c r="N41" i="3"/>
  <c r="O31" i="3"/>
  <c r="AD31" i="3"/>
  <c r="O46" i="3"/>
  <c r="T31" i="3"/>
  <c r="AA52" i="3"/>
  <c r="AE56" i="3"/>
  <c r="N46" i="3"/>
  <c r="P36" i="3"/>
  <c r="N52" i="3"/>
  <c r="X41" i="3"/>
  <c r="W41" i="3"/>
  <c r="X23" i="3"/>
  <c r="I22" i="2"/>
  <c r="I23" i="2" s="1"/>
  <c r="O15" i="3"/>
  <c r="S31" i="3"/>
  <c r="W56" i="3"/>
  <c r="AC52" i="3"/>
  <c r="AF56" i="3"/>
  <c r="O52" i="3"/>
  <c r="K36" i="3"/>
  <c r="T41" i="3"/>
  <c r="F22" i="2"/>
  <c r="U46" i="3"/>
  <c r="AG31" i="3"/>
  <c r="AF41" i="3"/>
  <c r="R23" i="3"/>
  <c r="R56" i="3"/>
  <c r="V7" i="3"/>
  <c r="V6" i="3" s="1"/>
  <c r="X31" i="3"/>
  <c r="P52" i="3"/>
  <c r="S41" i="3"/>
  <c r="T15" i="3"/>
  <c r="P7" i="3"/>
  <c r="P6" i="3" s="1"/>
  <c r="N7" i="3"/>
  <c r="N6" i="3" s="1"/>
  <c r="J52" i="3"/>
  <c r="AF46" i="3"/>
  <c r="AA41" i="3"/>
  <c r="U23" i="3"/>
  <c r="P23" i="3"/>
  <c r="X52" i="3"/>
  <c r="U56" i="3"/>
  <c r="K23" i="3"/>
  <c r="L41" i="3"/>
  <c r="O7" i="3"/>
  <c r="O6" i="3" s="1"/>
  <c r="T52" i="3"/>
  <c r="AC56" i="3"/>
  <c r="R41" i="3"/>
  <c r="W36" i="3"/>
  <c r="AB52" i="3"/>
  <c r="X46" i="3"/>
  <c r="K56" i="3"/>
  <c r="P46" i="3"/>
  <c r="T23" i="3"/>
  <c r="N15" i="3"/>
  <c r="W7" i="3"/>
  <c r="W6" i="3" s="1"/>
  <c r="AE36" i="3"/>
  <c r="M52" i="3"/>
  <c r="Y36" i="3"/>
  <c r="K31" i="3"/>
  <c r="O23" i="3"/>
  <c r="S46" i="3"/>
  <c r="V15" i="3"/>
  <c r="S56" i="3"/>
  <c r="Z46" i="3"/>
  <c r="P31" i="3"/>
  <c r="AA36" i="3"/>
  <c r="Y41" i="3"/>
  <c r="AE23" i="3"/>
  <c r="AF7" i="3"/>
  <c r="AF6" i="3" s="1"/>
  <c r="AE7" i="3"/>
  <c r="AE6" i="3" s="1"/>
  <c r="O41" i="3"/>
  <c r="N56" i="3"/>
  <c r="B24" i="3"/>
  <c r="R15" i="3"/>
  <c r="AB7" i="3"/>
  <c r="AB6" i="3" s="1"/>
  <c r="J36" i="3"/>
  <c r="T56" i="3"/>
  <c r="K52" i="3"/>
  <c r="Q56" i="3"/>
  <c r="V31" i="3"/>
  <c r="AG46" i="3"/>
  <c r="R46" i="3"/>
  <c r="M56" i="3"/>
  <c r="V56" i="3"/>
  <c r="N36" i="3"/>
  <c r="N23" i="3"/>
  <c r="S23" i="3"/>
  <c r="L36" i="3"/>
  <c r="Q46" i="3"/>
  <c r="Y23" i="3"/>
  <c r="K7" i="3"/>
  <c r="K6" i="3" s="1"/>
  <c r="V46" i="3"/>
  <c r="X15" i="3"/>
  <c r="Q23" i="3"/>
  <c r="U41" i="3"/>
  <c r="AD52" i="3"/>
  <c r="R31" i="3"/>
  <c r="W46" i="3"/>
  <c r="L31" i="3"/>
  <c r="AC31" i="3"/>
  <c r="W31" i="3"/>
  <c r="Z7" i="3"/>
  <c r="Z6" i="3" s="1"/>
  <c r="AF52" i="3"/>
  <c r="M36" i="3"/>
  <c r="AD56" i="3"/>
  <c r="R52" i="3"/>
  <c r="B25" i="3"/>
  <c r="S15" i="3"/>
  <c r="U15" i="3"/>
  <c r="Q41" i="3"/>
  <c r="L46" i="3"/>
  <c r="B57" i="3"/>
  <c r="T36" i="3"/>
  <c r="Z41" i="3"/>
  <c r="AG36" i="3"/>
  <c r="Y7" i="3"/>
  <c r="Y6" i="3" s="1"/>
  <c r="R36" i="3"/>
  <c r="AF15" i="3"/>
  <c r="AG7" i="3"/>
  <c r="AG6" i="3" s="1"/>
  <c r="M23" i="3"/>
  <c r="M15" i="3"/>
  <c r="AC36" i="3"/>
  <c r="Q7" i="3"/>
  <c r="Q6" i="3" s="1"/>
  <c r="B55" i="3"/>
  <c r="U7" i="3"/>
  <c r="U6" i="3" s="1"/>
  <c r="Z56" i="3"/>
  <c r="M7" i="3"/>
  <c r="M6" i="3" s="1"/>
  <c r="B54" i="3"/>
  <c r="AE46" i="3"/>
  <c r="AE41" i="3"/>
  <c r="AB41" i="3"/>
  <c r="P41" i="3"/>
  <c r="S36" i="3"/>
  <c r="AG56" i="3"/>
  <c r="AC23" i="3"/>
  <c r="Q36" i="3"/>
  <c r="J46" i="3"/>
  <c r="S7" i="3"/>
  <c r="S6" i="3" s="1"/>
  <c r="AB36" i="3"/>
  <c r="J31" i="3"/>
  <c r="U31" i="3"/>
  <c r="AA15" i="3"/>
  <c r="L7" i="3"/>
  <c r="L6" i="3" s="1"/>
  <c r="Y31" i="3"/>
  <c r="B59" i="3"/>
  <c r="B49" i="3"/>
  <c r="AG41" i="3"/>
  <c r="K15" i="3"/>
  <c r="AF23" i="3"/>
  <c r="J7" i="3"/>
  <c r="J6" i="3" s="1"/>
  <c r="AF36" i="3"/>
  <c r="AD23" i="3"/>
  <c r="B17" i="3"/>
  <c r="Z31" i="3"/>
  <c r="AC46" i="3"/>
  <c r="AA23" i="3"/>
  <c r="AG23" i="3"/>
  <c r="AE52" i="3"/>
  <c r="B39" i="3"/>
  <c r="AC15" i="3"/>
  <c r="J41" i="3"/>
  <c r="AB31" i="3"/>
  <c r="Z52" i="3"/>
  <c r="Q15" i="3"/>
  <c r="B26" i="3"/>
  <c r="B28" i="3"/>
  <c r="M41" i="3"/>
  <c r="B27" i="3"/>
  <c r="AA7" i="3"/>
  <c r="AA6" i="3" s="1"/>
  <c r="U52" i="3"/>
  <c r="X56" i="3"/>
  <c r="M46" i="3"/>
  <c r="L23" i="3"/>
  <c r="B38" i="3"/>
  <c r="B19" i="3"/>
  <c r="Z23" i="3"/>
  <c r="B13" i="3"/>
  <c r="B32" i="3"/>
  <c r="B21" i="3"/>
  <c r="B18" i="3"/>
  <c r="AB46" i="3"/>
  <c r="X7" i="3"/>
  <c r="X6" i="3" s="1"/>
  <c r="Z36" i="3"/>
  <c r="K46" i="3"/>
  <c r="M31" i="3"/>
  <c r="AB23" i="3"/>
  <c r="AD41" i="3"/>
  <c r="V52" i="3"/>
  <c r="B45" i="3"/>
  <c r="B53" i="3"/>
  <c r="AF31" i="3"/>
  <c r="W15" i="3"/>
  <c r="L56" i="3"/>
  <c r="AC41" i="3"/>
  <c r="B50" i="3"/>
  <c r="B58" i="3"/>
  <c r="R7" i="3"/>
  <c r="R6" i="3" s="1"/>
  <c r="Y52" i="3"/>
  <c r="J15" i="3"/>
  <c r="B33" i="3"/>
  <c r="AG15" i="3"/>
  <c r="B11" i="3"/>
  <c r="AD15" i="3"/>
  <c r="Z15" i="3"/>
  <c r="AC7" i="3"/>
  <c r="AC6" i="3" s="1"/>
  <c r="AE31" i="3"/>
  <c r="Q17" i="2"/>
  <c r="O15" i="2"/>
  <c r="P22" i="2"/>
  <c r="M19" i="2"/>
  <c r="Q20" i="2"/>
  <c r="P14" i="2"/>
  <c r="P21" i="2"/>
  <c r="O17" i="2"/>
  <c r="M16" i="2"/>
  <c r="Q31" i="3"/>
  <c r="AB56" i="3"/>
  <c r="P16" i="2"/>
  <c r="N17" i="2"/>
  <c r="Q22" i="2"/>
  <c r="N21" i="2"/>
  <c r="AD7" i="3"/>
  <c r="AD6" i="3" s="1"/>
  <c r="B22" i="3"/>
  <c r="B9" i="3"/>
  <c r="N19" i="2"/>
  <c r="Q19" i="2"/>
  <c r="M15" i="2"/>
  <c r="N16" i="2"/>
  <c r="P19" i="2"/>
  <c r="O20" i="2"/>
  <c r="M18" i="2"/>
  <c r="B42" i="3"/>
  <c r="Q14" i="2"/>
  <c r="M22" i="2"/>
  <c r="O22" i="2"/>
  <c r="P17" i="2"/>
  <c r="Q18" i="2"/>
  <c r="AD36" i="3"/>
  <c r="B47" i="3"/>
  <c r="N14" i="2"/>
  <c r="N15" i="2"/>
  <c r="N20" i="2"/>
  <c r="O21" i="2"/>
  <c r="B34" i="3"/>
  <c r="B12" i="3"/>
  <c r="B8" i="3"/>
  <c r="B35" i="3"/>
  <c r="Q16" i="2"/>
  <c r="L15" i="3"/>
  <c r="K41" i="3"/>
  <c r="N22" i="2"/>
  <c r="Q15" i="2"/>
  <c r="P20" i="2"/>
  <c r="P56" i="3"/>
  <c r="O19" i="2"/>
  <c r="M14" i="2"/>
  <c r="O18" i="2"/>
  <c r="P15" i="2"/>
  <c r="T46" i="3"/>
  <c r="AA46" i="3"/>
  <c r="Q21" i="2"/>
  <c r="O16" i="2"/>
  <c r="M21" i="2"/>
  <c r="N18" i="2"/>
  <c r="B20" i="3"/>
  <c r="B43" i="3"/>
  <c r="AE15" i="3"/>
  <c r="B29" i="3"/>
  <c r="M17" i="2"/>
  <c r="O14" i="2"/>
  <c r="M20" i="2"/>
  <c r="AB15" i="3"/>
  <c r="Y46" i="3"/>
  <c r="AD46" i="3"/>
  <c r="AA31" i="3"/>
  <c r="B16" i="3"/>
  <c r="B44" i="3"/>
  <c r="B37" i="3"/>
  <c r="B48" i="3"/>
  <c r="B10" i="3"/>
  <c r="Y15" i="3"/>
  <c r="W51" i="3" l="1"/>
  <c r="V40" i="3"/>
  <c r="S51" i="3"/>
  <c r="AG51" i="3"/>
  <c r="L51" i="3"/>
  <c r="N30" i="3"/>
  <c r="S30" i="3"/>
  <c r="R14" i="3"/>
  <c r="R5" i="3" s="1"/>
  <c r="J51" i="3"/>
  <c r="J14" i="3"/>
  <c r="J73" i="3" s="1"/>
  <c r="Y51" i="3"/>
  <c r="P14" i="3"/>
  <c r="P5" i="3" s="1"/>
  <c r="V14" i="3"/>
  <c r="V5" i="3" s="1"/>
  <c r="AC51" i="3"/>
  <c r="N40" i="3"/>
  <c r="U30" i="3"/>
  <c r="O30" i="3"/>
  <c r="AD30" i="3"/>
  <c r="AF51" i="3"/>
  <c r="O51" i="3"/>
  <c r="V30" i="3"/>
  <c r="AA51" i="3"/>
  <c r="X30" i="3"/>
  <c r="AE51" i="3"/>
  <c r="W14" i="3"/>
  <c r="W5" i="3" s="1"/>
  <c r="Q51" i="3"/>
  <c r="N51" i="3"/>
  <c r="O14" i="3"/>
  <c r="O5" i="3" s="1"/>
  <c r="O40" i="3"/>
  <c r="T30" i="3"/>
  <c r="W40" i="3"/>
  <c r="X40" i="3"/>
  <c r="X14" i="3"/>
  <c r="X5" i="3" s="1"/>
  <c r="P30" i="3"/>
  <c r="U40" i="3"/>
  <c r="K30" i="3"/>
  <c r="R51" i="3"/>
  <c r="AF40" i="3"/>
  <c r="AG30" i="3"/>
  <c r="R40" i="3"/>
  <c r="P51" i="3"/>
  <c r="S40" i="3"/>
  <c r="AG14" i="3"/>
  <c r="AG5" i="3" s="1"/>
  <c r="T14" i="3"/>
  <c r="T5" i="3" s="1"/>
  <c r="K51" i="3"/>
  <c r="AA40" i="3"/>
  <c r="T51" i="3"/>
  <c r="U14" i="3"/>
  <c r="X51" i="3"/>
  <c r="W30" i="3"/>
  <c r="U51" i="3"/>
  <c r="K14" i="3"/>
  <c r="K5" i="3" s="1"/>
  <c r="AB51" i="3"/>
  <c r="AA30" i="3"/>
  <c r="L40" i="3"/>
  <c r="M51" i="3"/>
  <c r="J30" i="3"/>
  <c r="L30" i="3"/>
  <c r="Z40" i="3"/>
  <c r="Y14" i="3"/>
  <c r="Y5" i="3" s="1"/>
  <c r="Y30" i="3"/>
  <c r="P40" i="3"/>
  <c r="AE14" i="3"/>
  <c r="AE5" i="3" s="1"/>
  <c r="V51" i="3"/>
  <c r="N14" i="3"/>
  <c r="N5" i="3" s="1"/>
  <c r="AC14" i="3"/>
  <c r="AC5" i="3" s="1"/>
  <c r="Q40" i="3"/>
  <c r="R30" i="3"/>
  <c r="Y40" i="3"/>
  <c r="AE30" i="3"/>
  <c r="AG40" i="3"/>
  <c r="Q14" i="3"/>
  <c r="Q5" i="3" s="1"/>
  <c r="Q30" i="3"/>
  <c r="AD51" i="3"/>
  <c r="AE40" i="3"/>
  <c r="S14" i="3"/>
  <c r="S73" i="3" s="1"/>
  <c r="K40" i="3"/>
  <c r="AB30" i="3"/>
  <c r="AF14" i="3"/>
  <c r="AF5" i="3" s="1"/>
  <c r="AC30" i="3"/>
  <c r="AB40" i="3"/>
  <c r="M30" i="3"/>
  <c r="M14" i="3"/>
  <c r="M5" i="3" s="1"/>
  <c r="AA14" i="3"/>
  <c r="AA5" i="3" s="1"/>
  <c r="B23" i="3"/>
  <c r="Z51" i="3"/>
  <c r="AF30" i="3"/>
  <c r="Z14" i="3"/>
  <c r="Z5" i="3" s="1"/>
  <c r="Z30" i="3"/>
  <c r="M40" i="3"/>
  <c r="AD14" i="3"/>
  <c r="AD5" i="3" s="1"/>
  <c r="AB14" i="3"/>
  <c r="L14" i="3"/>
  <c r="L5" i="3" s="1"/>
  <c r="AC40" i="3"/>
  <c r="J40" i="3"/>
  <c r="B31" i="3"/>
  <c r="B36" i="3"/>
  <c r="B41" i="3"/>
  <c r="AD40" i="3"/>
  <c r="B52" i="3"/>
  <c r="B46" i="3"/>
  <c r="B56" i="3"/>
  <c r="B7" i="3"/>
  <c r="B15" i="3"/>
  <c r="T40" i="3"/>
  <c r="B6" i="3"/>
  <c r="J5" i="3" l="1"/>
  <c r="J60" i="3" s="1"/>
  <c r="J61" i="3" s="1"/>
  <c r="O60" i="3"/>
  <c r="N60" i="3"/>
  <c r="AC73" i="3"/>
  <c r="AB73" i="3"/>
  <c r="AA73" i="3"/>
  <c r="B14" i="3"/>
  <c r="K73" i="3"/>
  <c r="Y73" i="3"/>
  <c r="K60" i="3"/>
  <c r="U5" i="3"/>
  <c r="U60" i="3" s="1"/>
  <c r="Z73" i="3"/>
  <c r="P60" i="3"/>
  <c r="X60" i="3"/>
  <c r="W60" i="3"/>
  <c r="AA60" i="3"/>
  <c r="L60" i="3"/>
  <c r="V60" i="3"/>
  <c r="Y60" i="3"/>
  <c r="Q60" i="3"/>
  <c r="M60" i="3"/>
  <c r="R60" i="3"/>
  <c r="AG60" i="3"/>
  <c r="AF60" i="3"/>
  <c r="U73" i="3"/>
  <c r="V73" i="3"/>
  <c r="T73" i="3"/>
  <c r="AE60" i="3"/>
  <c r="W73" i="3"/>
  <c r="X73" i="3"/>
  <c r="S5" i="3"/>
  <c r="S60" i="3" s="1"/>
  <c r="L73" i="3"/>
  <c r="M73" i="3"/>
  <c r="T60" i="3"/>
  <c r="AF73" i="3"/>
  <c r="R73" i="3"/>
  <c r="Z60" i="3"/>
  <c r="N73" i="3"/>
  <c r="O73" i="3"/>
  <c r="AD73" i="3"/>
  <c r="AG73" i="3"/>
  <c r="AD60" i="3"/>
  <c r="Q73" i="3"/>
  <c r="AE73" i="3"/>
  <c r="AB5" i="3"/>
  <c r="AB60" i="3" s="1"/>
  <c r="AC60" i="3"/>
  <c r="P73" i="3"/>
  <c r="J67" i="3" l="1"/>
  <c r="J62" i="3" a="1"/>
  <c r="J62" i="3" s="1"/>
  <c r="J63" i="3" a="1"/>
  <c r="J63" i="3" s="1"/>
  <c r="K4" i="3"/>
  <c r="K61" i="3" s="1"/>
  <c r="K67" i="3" s="1"/>
  <c r="K62" i="3" a="1"/>
  <c r="K62" i="3" s="1"/>
  <c r="K63" i="3" l="1" a="1"/>
  <c r="K63" i="3" s="1"/>
  <c r="L4" i="3"/>
  <c r="L61" i="3" s="1"/>
  <c r="L67" i="3" s="1"/>
  <c r="L62" i="3" a="1"/>
  <c r="L62" i="3" s="1"/>
  <c r="L63" i="3" a="1"/>
  <c r="L63" i="3" s="1"/>
  <c r="M4" i="3" l="1"/>
  <c r="M61" i="3" s="1"/>
  <c r="M63" i="3" s="1" a="1"/>
  <c r="M63" i="3" s="1"/>
  <c r="M62" i="3" a="1"/>
  <c r="M62" i="3" s="1"/>
  <c r="M67" i="3" l="1"/>
  <c r="N4" i="3"/>
  <c r="N61" i="3" s="1"/>
  <c r="O4" i="3" l="1"/>
  <c r="O61" i="3" s="1"/>
  <c r="O67" i="3" s="1"/>
  <c r="N62" i="3" a="1"/>
  <c r="N62" i="3" s="1"/>
  <c r="N63" i="3" a="1"/>
  <c r="N63" i="3" s="1"/>
  <c r="N67" i="3"/>
  <c r="O63" i="3" l="1" a="1"/>
  <c r="O63" i="3" s="1"/>
  <c r="O62" i="3" a="1"/>
  <c r="O62" i="3" s="1"/>
  <c r="P4" i="3"/>
  <c r="P61" i="3" s="1"/>
  <c r="P67" i="3" s="1"/>
  <c r="P63" i="3" l="1" a="1"/>
  <c r="P63" i="3" s="1"/>
  <c r="P62" i="3" a="1"/>
  <c r="P62" i="3" s="1"/>
  <c r="Q4" i="3"/>
  <c r="Q61" i="3" s="1"/>
  <c r="Q67" i="3" s="1"/>
  <c r="Q63" i="3" a="1"/>
  <c r="Q63" i="3" s="1"/>
  <c r="Q62" i="3" a="1"/>
  <c r="Q62" i="3" s="1"/>
  <c r="R4" i="3" l="1"/>
  <c r="R61" i="3" s="1"/>
  <c r="R67" i="3" s="1"/>
  <c r="R62" i="3" l="1" a="1"/>
  <c r="R62" i="3" s="1"/>
  <c r="R63" i="3" a="1"/>
  <c r="R63" i="3" s="1"/>
  <c r="S4" i="3"/>
  <c r="S61" i="3" s="1"/>
  <c r="S67" i="3" s="1"/>
  <c r="S63" i="3" a="1"/>
  <c r="S63" i="3" s="1"/>
  <c r="S62" i="3" l="1" a="1"/>
  <c r="S62" i="3" s="1"/>
  <c r="T4" i="3"/>
  <c r="T61" i="3" s="1"/>
  <c r="T67" i="3" s="1"/>
  <c r="T62" i="3" a="1"/>
  <c r="T62" i="3" s="1"/>
  <c r="T63" i="3" l="1" a="1"/>
  <c r="T63" i="3" s="1"/>
  <c r="U4" i="3"/>
  <c r="U61" i="3" s="1"/>
  <c r="V4" i="3" s="1"/>
  <c r="V61" i="3" s="1"/>
  <c r="U62" i="3" a="1"/>
  <c r="U62" i="3" s="1"/>
  <c r="U63" i="3" a="1"/>
  <c r="U63" i="3" s="1"/>
  <c r="U67" i="3" l="1"/>
  <c r="V67" i="3"/>
  <c r="W4" i="3"/>
  <c r="W61" i="3" s="1"/>
  <c r="V62" i="3" a="1"/>
  <c r="V62" i="3" s="1"/>
  <c r="V63" i="3" a="1"/>
  <c r="V63" i="3" s="1"/>
  <c r="W67" i="3" l="1"/>
  <c r="X4" i="3"/>
  <c r="X61" i="3" s="1"/>
  <c r="W63" i="3" a="1"/>
  <c r="W63" i="3" s="1"/>
  <c r="W62" i="3" a="1"/>
  <c r="W62" i="3" s="1"/>
  <c r="X67" i="3" l="1"/>
  <c r="Y4" i="3"/>
  <c r="Y61" i="3" s="1"/>
  <c r="X63" i="3" a="1"/>
  <c r="X63" i="3" s="1"/>
  <c r="X62" i="3" a="1"/>
  <c r="X62" i="3" s="1"/>
  <c r="Y67" i="3" l="1"/>
  <c r="Z4" i="3"/>
  <c r="Z61" i="3" s="1"/>
  <c r="Y62" i="3" a="1"/>
  <c r="Y62" i="3" s="1"/>
  <c r="Y63" i="3" a="1"/>
  <c r="Y63" i="3" s="1"/>
  <c r="Z67" i="3" l="1"/>
  <c r="AA4" i="3"/>
  <c r="AA61" i="3" s="1"/>
  <c r="Z63" i="3" a="1"/>
  <c r="Z63" i="3" s="1"/>
  <c r="Z62" i="3" a="1"/>
  <c r="Z62" i="3" s="1"/>
  <c r="AA67" i="3" l="1"/>
  <c r="AB4" i="3"/>
  <c r="AB61" i="3" s="1"/>
  <c r="AA63" i="3" a="1"/>
  <c r="AA63" i="3" s="1"/>
  <c r="AA62" i="3" a="1"/>
  <c r="AA62" i="3" s="1"/>
  <c r="AB67" i="3" l="1"/>
  <c r="AC4" i="3"/>
  <c r="AC61" i="3" s="1"/>
  <c r="AB62" i="3" a="1"/>
  <c r="AB62" i="3" s="1"/>
  <c r="AB63" i="3" a="1"/>
  <c r="AB63" i="3" s="1"/>
  <c r="AC67" i="3" l="1"/>
  <c r="AD4" i="3"/>
  <c r="AD61" i="3" s="1"/>
  <c r="AC63" i="3" a="1"/>
  <c r="AC63" i="3" s="1"/>
  <c r="AC62" i="3" a="1"/>
  <c r="AC62" i="3" s="1"/>
  <c r="AD67" i="3" l="1"/>
  <c r="AE4" i="3"/>
  <c r="AE61" i="3" s="1"/>
  <c r="AD63" i="3" a="1"/>
  <c r="AD63" i="3" s="1"/>
  <c r="AD62" i="3" a="1"/>
  <c r="AD62" i="3" s="1"/>
  <c r="AE67" i="3" l="1"/>
  <c r="AF4" i="3"/>
  <c r="AF61" i="3" s="1"/>
  <c r="AE63" i="3" a="1"/>
  <c r="AE63" i="3" s="1"/>
  <c r="AE62" i="3" a="1"/>
  <c r="AE62" i="3" s="1"/>
  <c r="AF67" i="3" l="1"/>
  <c r="AG4" i="3"/>
  <c r="AG61" i="3" s="1"/>
  <c r="AF63" i="3" a="1"/>
  <c r="AF63" i="3" s="1"/>
  <c r="AF62" i="3" a="1"/>
  <c r="AF62" i="3" s="1"/>
  <c r="AG67" i="3" l="1"/>
  <c r="AG63" i="3" a="1"/>
  <c r="AG63" i="3" s="1"/>
  <c r="AG62" i="3" a="1"/>
  <c r="AG62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None</author>
  </authors>
  <commentList>
    <comment ref="J4" authorId="0" shapeId="0" xr:uid="{00000000-0006-0000-0200-000001000000}">
      <text>
        <r>
          <rPr>
            <sz val="11"/>
            <color theme="1"/>
            <rFont val="맑은 고딕"/>
            <family val="2"/>
            <charset val="129"/>
            <scheme val="minor"/>
          </rPr>
          <t>전월에 이월된 해당월의 기초잔액 직접입력</t>
        </r>
      </text>
    </comment>
    <comment ref="G65" authorId="0" shapeId="0" xr:uid="{00000000-0006-0000-0200-000002000000}">
      <text>
        <r>
          <rPr>
            <sz val="11"/>
            <color theme="1"/>
            <rFont val="맑은 고딕"/>
            <family val="2"/>
            <charset val="129"/>
            <scheme val="minor"/>
          </rPr>
          <t>향후 현금흐름에서는 발생가능성이 적은 일시적인 현금흐름액 입력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None</author>
  </authors>
  <commentList>
    <comment ref="F1" authorId="0" shapeId="0" xr:uid="{00000000-0006-0000-0300-000001000000}">
      <text>
        <r>
          <rPr>
            <sz val="11"/>
            <color theme="1"/>
            <rFont val="맑은 고딕"/>
            <family val="2"/>
            <charset val="129"/>
            <scheme val="minor"/>
          </rPr>
          <t>계정과목입력시 자동입력</t>
        </r>
      </text>
    </comment>
    <comment ref="K1" authorId="0" shapeId="0" xr:uid="{00000000-0006-0000-0300-000002000000}">
      <text>
        <r>
          <rPr>
            <sz val="11"/>
            <color theme="1"/>
            <rFont val="맑은 고딕"/>
            <family val="2"/>
            <charset val="129"/>
            <scheme val="minor"/>
          </rPr>
          <t>행 추가하여 작업 시 잔액 부분 수식 수정해주기</t>
        </r>
      </text>
    </comment>
    <comment ref="Q1" authorId="0" shapeId="0" xr:uid="{00000000-0006-0000-0300-000003000000}">
      <text>
        <r>
          <rPr>
            <sz val="11"/>
            <color theme="1"/>
            <rFont val="맑은 고딕"/>
            <family val="2"/>
            <charset val="129"/>
            <scheme val="minor"/>
          </rPr>
          <t>송금할 거래처의 정보 입력</t>
        </r>
      </text>
    </comment>
    <comment ref="F2" authorId="0" shapeId="0" xr:uid="{00000000-0006-0000-0300-000004000000}">
      <text>
        <r>
          <rPr>
            <sz val="11"/>
            <color theme="1"/>
            <rFont val="맑은 고딕"/>
            <family val="2"/>
            <charset val="129"/>
            <scheme val="minor"/>
          </rPr>
          <t>수식셀</t>
        </r>
      </text>
    </comment>
    <comment ref="K2" authorId="0" shapeId="0" xr:uid="{00000000-0006-0000-0300-000005000000}">
      <text>
        <r>
          <rPr>
            <sz val="11"/>
            <color theme="1"/>
            <rFont val="맑은 고딕"/>
            <family val="2"/>
            <charset val="129"/>
            <scheme val="minor"/>
          </rPr>
          <t>수식셀</t>
        </r>
      </text>
    </comment>
    <comment ref="M3" authorId="0" shapeId="0" xr:uid="{00000000-0006-0000-0300-000006000000}">
      <text>
        <r>
          <rPr>
            <sz val="11"/>
            <color theme="1"/>
            <rFont val="맑은 고딕"/>
            <family val="2"/>
            <charset val="129"/>
            <scheme val="minor"/>
          </rPr>
          <t>입력을 시작할 전일자의 계좌별 잔액 집행금액에 입력</t>
        </r>
      </text>
    </comment>
    <comment ref="M4" authorId="0" shapeId="0" xr:uid="{00000000-0006-0000-0300-000007000000}">
      <text>
        <r>
          <rPr>
            <sz val="11"/>
            <color theme="1"/>
            <rFont val="맑은 고딕"/>
            <family val="2"/>
            <charset val="129"/>
            <scheme val="minor"/>
          </rPr>
          <t>입력을 시작할 전일자의 계좌별 잔액 집행금액에 입력</t>
        </r>
      </text>
    </comment>
    <comment ref="M5" authorId="0" shapeId="0" xr:uid="{00000000-0006-0000-0300-000008000000}">
      <text>
        <r>
          <rPr>
            <sz val="11"/>
            <color theme="1"/>
            <rFont val="맑은 고딕"/>
            <family val="2"/>
            <charset val="129"/>
            <scheme val="minor"/>
          </rPr>
          <t>입력을 시작할 전일자의 계좌별 잔액 집행금액에 입력</t>
        </r>
      </text>
    </comment>
    <comment ref="M6" authorId="0" shapeId="0" xr:uid="{00000000-0006-0000-0300-000009000000}">
      <text>
        <r>
          <rPr>
            <sz val="11"/>
            <color theme="1"/>
            <rFont val="맑은 고딕"/>
            <family val="2"/>
            <charset val="129"/>
            <scheme val="minor"/>
          </rPr>
          <t>입력을 시작할 전일자의 계좌별 잔액 집행금액에 입력</t>
        </r>
      </text>
    </comment>
    <comment ref="M7" authorId="0" shapeId="0" xr:uid="{00000000-0006-0000-0300-00000A000000}">
      <text>
        <r>
          <rPr>
            <sz val="11"/>
            <color theme="1"/>
            <rFont val="맑은 고딕"/>
            <family val="2"/>
            <charset val="129"/>
            <scheme val="minor"/>
          </rPr>
          <t>입력을 시작할 전일자의 계좌별 잔액 집행금액에 입력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None</author>
  </authors>
  <commentList>
    <comment ref="F1" authorId="0" shapeId="0" xr:uid="{00000000-0006-0000-0B00-000001000000}">
      <text>
        <r>
          <rPr>
            <sz val="11"/>
            <color theme="1"/>
            <rFont val="맑은 고딕"/>
            <family val="2"/>
            <charset val="129"/>
            <scheme val="minor"/>
          </rPr>
          <t>계정과목입력시 자동입력</t>
        </r>
      </text>
    </comment>
    <comment ref="K1" authorId="0" shapeId="0" xr:uid="{00000000-0006-0000-0B00-000002000000}">
      <text>
        <r>
          <rPr>
            <sz val="11"/>
            <color theme="1"/>
            <rFont val="맑은 고딕"/>
            <family val="2"/>
            <charset val="129"/>
            <scheme val="minor"/>
          </rPr>
          <t>행 추가하여 작업 시 잔액 부분 수식 수정해주기</t>
        </r>
      </text>
    </comment>
    <comment ref="R1" authorId="0" shapeId="0" xr:uid="{00000000-0006-0000-0B00-000003000000}">
      <text>
        <r>
          <rPr>
            <sz val="11"/>
            <color theme="1"/>
            <rFont val="맑은 고딕"/>
            <family val="2"/>
            <charset val="129"/>
            <scheme val="minor"/>
          </rPr>
          <t>송금할 거래처의 정보 입력</t>
        </r>
      </text>
    </comment>
    <comment ref="F2" authorId="0" shapeId="0" xr:uid="{00000000-0006-0000-0B00-000004000000}">
      <text>
        <r>
          <rPr>
            <sz val="11"/>
            <color theme="1"/>
            <rFont val="맑은 고딕"/>
            <family val="2"/>
            <charset val="129"/>
            <scheme val="minor"/>
          </rPr>
          <t>수식셀</t>
        </r>
      </text>
    </comment>
    <comment ref="K2" authorId="0" shapeId="0" xr:uid="{00000000-0006-0000-0B00-000005000000}">
      <text>
        <r>
          <rPr>
            <sz val="11"/>
            <color theme="1"/>
            <rFont val="맑은 고딕"/>
            <family val="2"/>
            <charset val="129"/>
            <scheme val="minor"/>
          </rPr>
          <t>수식셀</t>
        </r>
      </text>
    </comment>
    <comment ref="M3" authorId="0" shapeId="0" xr:uid="{00000000-0006-0000-0B00-000006000000}">
      <text>
        <r>
          <rPr>
            <sz val="11"/>
            <color theme="1"/>
            <rFont val="맑은 고딕"/>
            <family val="2"/>
            <charset val="129"/>
            <scheme val="minor"/>
          </rPr>
          <t>입력을 시작할 전일자의 계좌별 잔액 집행금액에 입력</t>
        </r>
      </text>
    </comment>
    <comment ref="M4" authorId="0" shapeId="0" xr:uid="{00000000-0006-0000-0B00-000007000000}">
      <text>
        <r>
          <rPr>
            <sz val="11"/>
            <color theme="1"/>
            <rFont val="맑은 고딕"/>
            <family val="2"/>
            <charset val="129"/>
            <scheme val="minor"/>
          </rPr>
          <t>입력을 시작할 전일자의 계좌별 잔액 집행금액에 입력</t>
        </r>
      </text>
    </comment>
    <comment ref="M5" authorId="0" shapeId="0" xr:uid="{00000000-0006-0000-0B00-000008000000}">
      <text>
        <r>
          <rPr>
            <sz val="11"/>
            <color theme="1"/>
            <rFont val="맑은 고딕"/>
            <family val="2"/>
            <charset val="129"/>
            <scheme val="minor"/>
          </rPr>
          <t>입력을 시작할 전일자의 계좌별 잔액 집행금액에 입력</t>
        </r>
      </text>
    </comment>
    <comment ref="M6" authorId="0" shapeId="0" xr:uid="{00000000-0006-0000-0B00-000009000000}">
      <text>
        <r>
          <rPr>
            <sz val="11"/>
            <color theme="1"/>
            <rFont val="맑은 고딕"/>
            <family val="2"/>
            <charset val="129"/>
            <scheme val="minor"/>
          </rPr>
          <t>입력을 시작할 전일자의 계좌별 잔액 집행금액에 입력</t>
        </r>
      </text>
    </comment>
    <comment ref="M7" authorId="0" shapeId="0" xr:uid="{00000000-0006-0000-0B00-00000A000000}">
      <text>
        <r>
          <rPr>
            <sz val="11"/>
            <color theme="1"/>
            <rFont val="맑은 고딕"/>
            <family val="2"/>
            <charset val="129"/>
            <scheme val="minor"/>
          </rPr>
          <t>입력을 시작할 전일자의 계좌별 잔액 집행금액에 입력</t>
        </r>
      </text>
    </comment>
  </commentList>
</comments>
</file>

<file path=xl/sharedStrings.xml><?xml version="1.0" encoding="utf-8"?>
<sst xmlns="http://schemas.openxmlformats.org/spreadsheetml/2006/main" count="33217" uniqueCount="1143">
  <si>
    <t>일일자금일보</t>
  </si>
  <si>
    <t>◾ 입출금 현황</t>
  </si>
  <si>
    <t>기준일</t>
  </si>
  <si>
    <t>잔액</t>
  </si>
  <si>
    <t>구분</t>
  </si>
  <si>
    <t>금융사</t>
  </si>
  <si>
    <t>계좌번호</t>
  </si>
  <si>
    <t>은행</t>
  </si>
  <si>
    <t>하나은행(자본금)</t>
  </si>
  <si>
    <t>391-910029-71304</t>
  </si>
  <si>
    <t>하나은행(GS투자금)</t>
  </si>
  <si>
    <t>391-910033-23404</t>
  </si>
  <si>
    <t>하나은행(팁스)</t>
  </si>
  <si>
    <t>391-910031-48404</t>
  </si>
  <si>
    <t>하나은행(서울형팁스)</t>
  </si>
  <si>
    <t>511-910017-45704</t>
  </si>
  <si>
    <t>신한은행(초창패)</t>
  </si>
  <si>
    <t>100-037-099578</t>
  </si>
  <si>
    <t>신한은행(해외마케팅)</t>
  </si>
  <si>
    <t>100-037-542842</t>
  </si>
  <si>
    <t>예금</t>
  </si>
  <si>
    <t>하나은행</t>
  </si>
  <si>
    <t>소계</t>
  </si>
  <si>
    <t>만기일</t>
  </si>
  <si>
    <t>예금이율</t>
  </si>
  <si>
    <t>만기이자(예상)</t>
  </si>
  <si>
    <t>예금금액</t>
  </si>
  <si>
    <t>대출이율</t>
  </si>
  <si>
    <t>월 이자예상액</t>
  </si>
  <si>
    <t>대출금액</t>
  </si>
  <si>
    <t>합계</t>
  </si>
  <si>
    <t>시작일</t>
  </si>
  <si>
    <t>종료일</t>
  </si>
  <si>
    <t>기말잔액</t>
  </si>
  <si>
    <t>입금</t>
  </si>
  <si>
    <t>출금</t>
  </si>
  <si>
    <t>계좌별 통합 현황</t>
  </si>
  <si>
    <t>전일(기준일 전일)</t>
  </si>
  <si>
    <t>기초잔액</t>
  </si>
  <si>
    <t>비고</t>
  </si>
  <si>
    <t>입출금</t>
  </si>
  <si>
    <t>예금현황</t>
  </si>
  <si>
    <t>대출현황</t>
  </si>
  <si>
    <t>(단위: 원)</t>
  </si>
  <si>
    <t>Act</t>
  </si>
  <si>
    <t>Fcst</t>
  </si>
  <si>
    <t>수식</t>
  </si>
  <si>
    <t>Level</t>
  </si>
  <si>
    <t>현금 흐름 구분</t>
  </si>
  <si>
    <t>유입/유출</t>
  </si>
  <si>
    <t>구분1</t>
  </si>
  <si>
    <t>구분2</t>
  </si>
  <si>
    <t>CODE</t>
  </si>
  <si>
    <t>기초현금</t>
  </si>
  <si>
    <t>000000</t>
  </si>
  <si>
    <t>영업</t>
  </si>
  <si>
    <t>유입</t>
  </si>
  <si>
    <t>매출</t>
  </si>
  <si>
    <t>O</t>
  </si>
  <si>
    <t>외상매출금</t>
  </si>
  <si>
    <t>매출2</t>
  </si>
  <si>
    <t>매출3</t>
  </si>
  <si>
    <t>매출4</t>
  </si>
  <si>
    <t>매출5</t>
  </si>
  <si>
    <t>기타 영업유입</t>
  </si>
  <si>
    <t>유출</t>
  </si>
  <si>
    <t>변동비</t>
  </si>
  <si>
    <t>제작비</t>
  </si>
  <si>
    <t>연구개발비</t>
  </si>
  <si>
    <t>판매변동비</t>
  </si>
  <si>
    <t>광고비</t>
  </si>
  <si>
    <t>추가</t>
  </si>
  <si>
    <t>기타 변동비</t>
  </si>
  <si>
    <t>고정비</t>
  </si>
  <si>
    <t>인건비(급여, 퇴직금, 사대보험)</t>
  </si>
  <si>
    <t>법인카드</t>
  </si>
  <si>
    <t>운영비</t>
  </si>
  <si>
    <t>임차료</t>
  </si>
  <si>
    <t>기타 비용</t>
  </si>
  <si>
    <t>기타 영업유출</t>
  </si>
  <si>
    <t>투자</t>
  </si>
  <si>
    <t>고정자산매각</t>
  </si>
  <si>
    <t>보증금</t>
  </si>
  <si>
    <t>기타</t>
  </si>
  <si>
    <t>고정자산취득</t>
  </si>
  <si>
    <t>재무</t>
  </si>
  <si>
    <t>보조금</t>
  </si>
  <si>
    <t>유상증자</t>
  </si>
  <si>
    <t>차입금차입</t>
  </si>
  <si>
    <t>기타 유입</t>
  </si>
  <si>
    <t>차입금상환 및 이자</t>
  </si>
  <si>
    <t>대여금</t>
  </si>
  <si>
    <t>투자금</t>
  </si>
  <si>
    <t>기타(보조금 사용)</t>
  </si>
  <si>
    <t>기타 유입1</t>
  </si>
  <si>
    <t>기타 유입2</t>
  </si>
  <si>
    <t>기타 유입3</t>
  </si>
  <si>
    <t>현금의증감</t>
  </si>
  <si>
    <t>기말현금</t>
  </si>
  <si>
    <t>검증</t>
  </si>
  <si>
    <t>차이</t>
  </si>
  <si>
    <t>런웨이계산</t>
  </si>
  <si>
    <t>런웨이(개월)</t>
  </si>
  <si>
    <t xml:space="preserve">런웨이 = </t>
  </si>
  <si>
    <t>조정후 순현금증감</t>
  </si>
  <si>
    <t>안전보유현금액</t>
  </si>
  <si>
    <t>매출이 없다는 가정하에 6개월분 운영비</t>
  </si>
  <si>
    <t>작성일자</t>
  </si>
  <si>
    <t>지출일</t>
  </si>
  <si>
    <t>집행 구분</t>
  </si>
  <si>
    <t>현금흐름 대분류</t>
  </si>
  <si>
    <t>현금흐름 중분류</t>
  </si>
  <si>
    <t>추정 금액</t>
  </si>
  <si>
    <t>집행 금액</t>
  </si>
  <si>
    <t>적요</t>
  </si>
  <si>
    <t>내용</t>
  </si>
  <si>
    <t>관련자료</t>
  </si>
  <si>
    <t>예금주</t>
  </si>
  <si>
    <t>2행 삭제 금지(수식이 함께 제거됨)</t>
  </si>
  <si>
    <t>고정</t>
  </si>
  <si>
    <t>완료</t>
  </si>
  <si>
    <t>이월잔액</t>
  </si>
  <si>
    <t>하나은행(GS벤처스)</t>
  </si>
  <si>
    <t>부가세 환급</t>
  </si>
  <si>
    <t>-국고보조금</t>
  </si>
  <si>
    <t>나인솔 미지급금 대체</t>
  </si>
  <si>
    <t>(팁스)연구비 집행 후 취소</t>
  </si>
  <si>
    <t>RC/(팁스) 2차년도 민간부담금24.04.01-25.03.31</t>
  </si>
  <si>
    <t>카드 발급 시 번호 확인용</t>
  </si>
  <si>
    <t>과오납입금이체</t>
  </si>
  <si>
    <t>SFO PARKING IT-A</t>
  </si>
  <si>
    <t>고려대학교(본사) 주차권</t>
  </si>
  <si>
    <t>주유소</t>
  </si>
  <si>
    <t>초창패 OTP 발급 (개인현금사용분)</t>
  </si>
  <si>
    <t>초창패 외주용역비 부가세 납부_케이엠텍</t>
  </si>
  <si>
    <t>6월 급여</t>
  </si>
  <si>
    <t xml:space="preserve">재료비_PtC 구매_CNL </t>
  </si>
  <si>
    <t>주유소 예정</t>
  </si>
  <si>
    <t>서울형팁스 계좌대체</t>
  </si>
  <si>
    <t>외주용역비_케이엠텍</t>
  </si>
  <si>
    <t>재료비_시작품 잔금 부가세</t>
  </si>
  <si>
    <t>택시비</t>
  </si>
  <si>
    <t>연구활동비_사무용품(박스)</t>
  </si>
  <si>
    <t>연구활동비_우편요금</t>
  </si>
  <si>
    <t>연구재료비_재료_보야스에너지</t>
  </si>
  <si>
    <t>연구재료비_재료_아이켐스</t>
  </si>
  <si>
    <t>회의비 예상</t>
  </si>
  <si>
    <t>지급수수료_행정지원서비스오송금분 환원</t>
  </si>
  <si>
    <t>출장항공권</t>
  </si>
  <si>
    <t>하나은행(자본금)_6월 인건비 이체 취소 + 이체수수료</t>
  </si>
  <si>
    <t>팁스 계좌 대체 (6월 인건비)</t>
  </si>
  <si>
    <t>하나은행(자본금)_6월 인건비</t>
  </si>
  <si>
    <t xml:space="preserve">자본금 계좌 대체 </t>
  </si>
  <si>
    <t>사업비카드 사용분_재료비 2건_변압기, 부품(화성기업사)</t>
  </si>
  <si>
    <t>우편봉투</t>
  </si>
  <si>
    <t>통신비(등기)</t>
  </si>
  <si>
    <t>6월 귀속 4대보험</t>
  </si>
  <si>
    <t>사업비카드 결제</t>
  </si>
  <si>
    <t>사업비카드 부가세 환원</t>
  </si>
  <si>
    <t>출장숙박비 예상</t>
  </si>
  <si>
    <t>법률자문비</t>
  </si>
  <si>
    <t>초창패 부가세 환원</t>
  </si>
  <si>
    <t>초창패 사업비카드 부가세 환원</t>
  </si>
  <si>
    <t>초창패 사업비카드 미납분</t>
  </si>
  <si>
    <t>초창패 사업비카드 미납분 송금</t>
  </si>
  <si>
    <t>외주용역비_impeller 가공제작_피케이랩</t>
  </si>
  <si>
    <t>사업비카드 사용분_재료비_1건</t>
  </si>
  <si>
    <t>사무실 인터넷 사용요금</t>
  </si>
  <si>
    <t>유류비</t>
  </si>
  <si>
    <t>6월김준식급여 (자본금 계좌 대체)</t>
  </si>
  <si>
    <t>서원콤프툴공급 (자본금 계좌 대체)</t>
  </si>
  <si>
    <t>초창패_6월 급여 (자본금 계좌 대체)</t>
  </si>
  <si>
    <t>초창패_재료비 (자본금 계좌 대체)</t>
  </si>
  <si>
    <t>연구시설장비비_7월 관리비</t>
  </si>
  <si>
    <t>7월 급여</t>
  </si>
  <si>
    <t xml:space="preserve">7월 급여 + 이체수수료 </t>
  </si>
  <si>
    <t>연구활동비_우편요금 및 박스 구입 카드 결제분</t>
  </si>
  <si>
    <t>연구활동비_회의비 카드결제분</t>
  </si>
  <si>
    <t>연구활동비_회의비 카드결제분 + 이체수수료</t>
  </si>
  <si>
    <t>기장수수료</t>
  </si>
  <si>
    <t>7월 귀속 근로소득세</t>
  </si>
  <si>
    <t>7월 귀속 지방소득세</t>
  </si>
  <si>
    <t>서울형tips 인건비</t>
  </si>
  <si>
    <t>하나은행(자본금)_7월 인건비</t>
  </si>
  <si>
    <t>24년 상반기 가결산 수수료</t>
  </si>
  <si>
    <t>행정지원수수료</t>
  </si>
  <si>
    <t>광고선전비_코옵</t>
  </si>
  <si>
    <t>팁스 부가세 환원</t>
  </si>
  <si>
    <t>팁스 사용내역 취소</t>
  </si>
  <si>
    <t>가수금 상환</t>
  </si>
  <si>
    <t>재료비_PtC 구매_한국와이디피</t>
  </si>
  <si>
    <t>재료비_Metal precursor 구매_한국와이디피</t>
  </si>
  <si>
    <t>7월 귀속 4대보험</t>
  </si>
  <si>
    <t>2024년 주민세 납부</t>
  </si>
  <si>
    <t>초창패_7월 급여 (자본금 계좌 대체)</t>
  </si>
  <si>
    <t>8월 급여</t>
  </si>
  <si>
    <t xml:space="preserve">8월 급여 + 이체수수료 </t>
  </si>
  <si>
    <t>하나카드기업/1790</t>
  </si>
  <si>
    <t>하나체크카드</t>
  </si>
  <si>
    <t>(산학연)RCMS사업비지/부가세환원</t>
  </si>
  <si>
    <t>(산학연)RCMS사업비지/부가세 환원</t>
  </si>
  <si>
    <t>8월 인건비_공현진 연구원</t>
  </si>
  <si>
    <t>하나45704-&gt;하나71304 계좌이체</t>
  </si>
  <si>
    <t>TIPA</t>
  </si>
  <si>
    <t>미지급금 반제</t>
  </si>
  <si>
    <t>미지급금 반제+송금수수료</t>
  </si>
  <si>
    <t>근로소득세 납부</t>
  </si>
  <si>
    <t>지방소득세 납부</t>
  </si>
  <si>
    <t>피케이랩 미지급금 반제</t>
  </si>
  <si>
    <t>하나23404-&gt;신한초창패099578</t>
  </si>
  <si>
    <t>(재)서울경제진흥원</t>
  </si>
  <si>
    <t>심준형</t>
  </si>
  <si>
    <t>서범근</t>
  </si>
  <si>
    <t>공현진</t>
  </si>
  <si>
    <t>김준식</t>
  </si>
  <si>
    <t>한기태</t>
  </si>
  <si>
    <t>초창패 지원금 입금_경상연구개발비</t>
  </si>
  <si>
    <t>재료비_경상연구개발비</t>
  </si>
  <si>
    <t>인건비_인건비</t>
  </si>
  <si>
    <t>하나5704-&gt;하나71304 계좌이체_인건비</t>
  </si>
  <si>
    <t>초창패 부가세</t>
  </si>
  <si>
    <t>초창패 지원금 입금_비품</t>
  </si>
  <si>
    <t>초창패 지원금 입금_인건비</t>
  </si>
  <si>
    <t>PC구매</t>
  </si>
  <si>
    <t>(예금이자 5,264,383 소득세 737,010 지방소득세 73,700)</t>
  </si>
  <si>
    <t>공인인증서 발급비</t>
  </si>
  <si>
    <t>( 고단위－금리확정형 [만기일:20250423])</t>
  </si>
  <si>
    <t>부가세 복원</t>
  </si>
  <si>
    <t>연구비 복원</t>
  </si>
  <si>
    <t>한양씨앤씨 미지급금 반제</t>
  </si>
  <si>
    <t>카드대금결제_카드대금결제</t>
  </si>
  <si>
    <t>사무용품비_사무용품비</t>
  </si>
  <si>
    <t>연구수당_연구수당</t>
  </si>
  <si>
    <t>서원콤프툴 미지급금 반제</t>
  </si>
  <si>
    <t>하나71304-&gt;하나23404 계좌이체</t>
  </si>
  <si>
    <t>경상연구개발비_경상연구개발비</t>
  </si>
  <si>
    <t>초창패 지원금 입금_광고선전비</t>
  </si>
  <si>
    <t>헥사프로 미지급금 반제</t>
  </si>
  <si>
    <t>경상연구개발비_재료비_㈜한양씨앤씨</t>
  </si>
  <si>
    <t>경상연구개발비_재료비_㈜서원콤프툴</t>
  </si>
  <si>
    <t>경상연구개발비_재료비_주식회사 헥사프로</t>
  </si>
  <si>
    <t>경상연구개발비_재료비_㈜고려전기로개발</t>
  </si>
  <si>
    <t>경상연구개발비_재료비_주식회사 보야스에너지</t>
  </si>
  <si>
    <t>경상연구개발비_재료비_㈜아이넥서스</t>
  </si>
  <si>
    <t>우편비_우편비</t>
  </si>
  <si>
    <t>회계감사비_회계감사비</t>
  </si>
  <si>
    <t>분석료_지급수수료</t>
  </si>
  <si>
    <t>경상연구개발비_재료비_주식회사 케이세라셀</t>
  </si>
  <si>
    <t>광고선전비_㈜한국도메인지원센터</t>
  </si>
  <si>
    <t>지급수수료_한국고분자시험연구소 주식회사</t>
  </si>
  <si>
    <t>경상연구개발비_재료비_㈜푸른기술에너지</t>
  </si>
  <si>
    <t>초창패 지원금 입금_지급수수료</t>
  </si>
  <si>
    <t>경상연구개발비_재료비_엠티아이코리아코퍼레이션 주식회사</t>
  </si>
  <si>
    <t>경상연구개발비_재료비_주식회사 씨엔엘에너지</t>
  </si>
  <si>
    <t>경상연구개발비_재료비_서울특수가스㈜</t>
  </si>
  <si>
    <t>신한578-&gt;하나71304 계좌이체</t>
  </si>
  <si>
    <t>인건비_</t>
  </si>
  <si>
    <t>경상연구개발비_재료비_</t>
  </si>
  <si>
    <t>지급수수료_한양대학교</t>
  </si>
  <si>
    <t>경상연구개발비_재료비_㈜웰코스</t>
  </si>
  <si>
    <t>경상연구개발비_재료비_㈜로테크</t>
  </si>
  <si>
    <t>경상연구개발비_재료비_주식회사 아이켐스</t>
  </si>
  <si>
    <t>부가세대급금</t>
  </si>
  <si>
    <t>인건비</t>
  </si>
  <si>
    <t>체크카드</t>
  </si>
  <si>
    <t>설 명절 선물</t>
  </si>
  <si>
    <t>대리비</t>
  </si>
  <si>
    <t>2024 연말정산 반영</t>
  </si>
  <si>
    <t>관리비</t>
  </si>
  <si>
    <t>독일 출장비</t>
  </si>
  <si>
    <t>독일 전시회 등록비</t>
  </si>
  <si>
    <t>No</t>
  </si>
  <si>
    <t>거래일자</t>
  </si>
  <si>
    <t>거래시간</t>
  </si>
  <si>
    <t>의뢰인/수취인</t>
  </si>
  <si>
    <t>거래후잔액</t>
  </si>
  <si>
    <t>거래점</t>
  </si>
  <si>
    <t>거래특이사항</t>
  </si>
  <si>
    <t>현금흐름 분류3</t>
  </si>
  <si>
    <t>현금흐름 분류4</t>
  </si>
  <si>
    <t>분류 불가</t>
  </si>
  <si>
    <t>보조금 확인 필요(나머지)</t>
  </si>
  <si>
    <t>운영비 확인 필요(나머지)</t>
  </si>
  <si>
    <t>보조금 OR 연구개발비 선택</t>
  </si>
  <si>
    <t>1230_TST* MIKE</t>
  </si>
  <si>
    <t>하나증권금융센터</t>
  </si>
  <si>
    <t>여비교통비</t>
  </si>
  <si>
    <t>1229_GORDON BI</t>
  </si>
  <si>
    <t>1230_TST* SPIL</t>
  </si>
  <si>
    <t>1229_SPIRIT AI</t>
  </si>
  <si>
    <t>ＲＣＭＳ카드결제</t>
  </si>
  <si>
    <t>한국산업기술평가관리원</t>
  </si>
  <si>
    <t>대체</t>
  </si>
  <si>
    <t>영업부</t>
  </si>
  <si>
    <t>하나체크환급</t>
  </si>
  <si>
    <t>하나카드</t>
  </si>
  <si>
    <t>0101_RANCHO BE</t>
  </si>
  <si>
    <t>황상민(법무사황상민사무소)</t>
  </si>
  <si>
    <t>황상민</t>
  </si>
  <si>
    <t>당행송금</t>
  </si>
  <si>
    <t>고대</t>
  </si>
  <si>
    <t>지급수수료</t>
  </si>
  <si>
    <t>법원행정처</t>
  </si>
  <si>
    <t>하나은행0026</t>
  </si>
  <si>
    <t>0104_LAUREL PA</t>
  </si>
  <si>
    <t>0104_DUKE'S LA</t>
  </si>
  <si>
    <t>0104_JOY PARK</t>
  </si>
  <si>
    <t>서울보증</t>
  </si>
  <si>
    <t>대외기관0026</t>
  </si>
  <si>
    <t>2312국민건강</t>
  </si>
  <si>
    <t>지로요금</t>
  </si>
  <si>
    <t>사대보험</t>
  </si>
  <si>
    <t>2312국민연금</t>
  </si>
  <si>
    <t>국민연금</t>
  </si>
  <si>
    <t>2312고용보험</t>
  </si>
  <si>
    <t>2312산재보험</t>
  </si>
  <si>
    <t>주식회사 에이코트</t>
  </si>
  <si>
    <t>하나스퀘어(출)</t>
  </si>
  <si>
    <t>0110_SHELL OIL</t>
  </si>
  <si>
    <t>0110_MAMA COCO</t>
  </si>
  <si>
    <t>0113_TST* SUSI</t>
  </si>
  <si>
    <t>0114_TST* DAEH</t>
  </si>
  <si>
    <t>LGU인터넷</t>
  </si>
  <si>
    <t>통신요금</t>
  </si>
  <si>
    <t>0117_PALO ALTO</t>
  </si>
  <si>
    <t>구글플레이_TOSS</t>
  </si>
  <si>
    <t>0120_FASTRAK V</t>
  </si>
  <si>
    <t>티머니택시(Corp</t>
  </si>
  <si>
    <t>카카오페이(택시)</t>
  </si>
  <si>
    <t>팁스부가세</t>
  </si>
  <si>
    <t>RC주식회사 에이코</t>
  </si>
  <si>
    <t>타행송금</t>
  </si>
  <si>
    <t>하나카드기업</t>
  </si>
  <si>
    <t>급여</t>
  </si>
  <si>
    <t>민경찬</t>
  </si>
  <si>
    <t>이유민</t>
  </si>
  <si>
    <t>오지환</t>
  </si>
  <si>
    <t>온라인잔액증명서발급수수료</t>
  </si>
  <si>
    <t>하나은행0978</t>
  </si>
  <si>
    <t>0123_MJ SUSHI</t>
  </si>
  <si>
    <t>0127_TST* MADA</t>
  </si>
  <si>
    <t>팁스인건비 취소</t>
  </si>
  <si>
    <t>１２월　인건비</t>
  </si>
  <si>
    <t>ＴＩＰＡ</t>
  </si>
  <si>
    <t>계좌 대체</t>
  </si>
  <si>
    <t>팁스인건비</t>
  </si>
  <si>
    <t>１월팁스인건비</t>
  </si>
  <si>
    <t>１월　인건비（서</t>
  </si>
  <si>
    <t>４월　인건비</t>
  </si>
  <si>
    <t>５１１월인건비</t>
  </si>
  <si>
    <t>1월법률고문료</t>
  </si>
  <si>
    <t>법무법인(유한)태평양</t>
  </si>
  <si>
    <t>서울특징주식회사 에</t>
  </si>
  <si>
    <t>소득세 등</t>
  </si>
  <si>
    <t>소득세</t>
  </si>
  <si>
    <t>국고_주식회사 에이코트 (ACOT Incorporation)</t>
  </si>
  <si>
    <t>공과금</t>
  </si>
  <si>
    <t>세종중앙금융센터</t>
  </si>
  <si>
    <t>이창원(이창원세무회</t>
  </si>
  <si>
    <t>(주)이뮤노맥스</t>
  </si>
  <si>
    <t>(주)미라파트너스</t>
  </si>
  <si>
    <t>출입시스템공사비</t>
  </si>
  <si>
    <t>(주)엘지인포시스</t>
  </si>
  <si>
    <t>0130_SHELL OIL</t>
  </si>
  <si>
    <t>0201_WOODSIDE</t>
  </si>
  <si>
    <t>0201_TST* DUTC</t>
  </si>
  <si>
    <t>0202_CPMC PARK</t>
  </si>
  <si>
    <t>１월공간관리비</t>
  </si>
  <si>
    <t>2401국민건강</t>
  </si>
  <si>
    <t>2401국민연금</t>
  </si>
  <si>
    <t>2401고용보험</t>
  </si>
  <si>
    <t>2401산재보험</t>
  </si>
  <si>
    <t>티머니개인택시(K</t>
  </si>
  <si>
    <t>0207_WOODSIDE</t>
  </si>
  <si>
    <t>0210_PALO ALTO</t>
  </si>
  <si>
    <t>0211_YNP VALLE</t>
  </si>
  <si>
    <t>0212_KOREAN AI</t>
  </si>
  <si>
    <t>YNP VALLEY LOD</t>
  </si>
  <si>
    <t>범용인증서3년</t>
  </si>
  <si>
    <t>0218_TST* Z&amp;Y</t>
  </si>
  <si>
    <t>0219_WOODSIDE</t>
  </si>
  <si>
    <t>（주）로테크</t>
  </si>
  <si>
    <t>２월산학관관리</t>
  </si>
  <si>
    <t>성북세무서</t>
  </si>
  <si>
    <t>원천세</t>
  </si>
  <si>
    <t>0221_COSTCO GA</t>
  </si>
  <si>
    <t>풍한주유소</t>
  </si>
  <si>
    <t>연구수당원천</t>
  </si>
  <si>
    <t>２월팁스인건</t>
  </si>
  <si>
    <t>２월인건비</t>
  </si>
  <si>
    <t>심준형연구수</t>
  </si>
  <si>
    <t>서범근연구수</t>
  </si>
  <si>
    <t>（주）　나인솔</t>
  </si>
  <si>
    <t>최영식(지성법무사사</t>
  </si>
  <si>
    <t>국고_주식회사 에이</t>
  </si>
  <si>
    <t>1월인건비</t>
  </si>
  <si>
    <t>하나은행0175</t>
  </si>
  <si>
    <t>(산학연)RCMS사업비지</t>
  </si>
  <si>
    <t>팁스부가세환원</t>
  </si>
  <si>
    <t>2월 인건비</t>
  </si>
  <si>
    <t>한국고분자시</t>
  </si>
  <si>
    <t>대한항공_국내카</t>
  </si>
  <si>
    <t>2402국민건강</t>
  </si>
  <si>
    <t>2402국민연금</t>
  </si>
  <si>
    <t>2402고용보험</t>
  </si>
  <si>
    <t>2402산재보험</t>
  </si>
  <si>
    <t>카카오_택시_선승</t>
  </si>
  <si>
    <t>카카오_택시_0</t>
  </si>
  <si>
    <t>우편요금</t>
  </si>
  <si>
    <t>예금이자</t>
  </si>
  <si>
    <t>이자 수입</t>
  </si>
  <si>
    <t>0316_WOODSIDE</t>
  </si>
  <si>
    <t>이동의즐거움_택</t>
  </si>
  <si>
    <t>RCMS이자</t>
  </si>
  <si>
    <t>타행이체</t>
  </si>
  <si>
    <t>기업은행8496</t>
  </si>
  <si>
    <t>이정규</t>
  </si>
  <si>
    <t>(주)카카오페이</t>
  </si>
  <si>
    <t>신한은행7623</t>
  </si>
  <si>
    <t>고려대학교　기</t>
  </si>
  <si>
    <t>지콤커뮤니케</t>
  </si>
  <si>
    <t>(주)에이코트</t>
  </si>
  <si>
    <t>(주)나인솔</t>
  </si>
  <si>
    <t>쿠팡(쿠페이)_KCP</t>
  </si>
  <si>
    <t>(주)엘비젼</t>
  </si>
  <si>
    <t>다우-CUP7471</t>
  </si>
  <si>
    <t>(주)다우데이타</t>
  </si>
  <si>
    <t>한국주택은행(국민은행)4541</t>
  </si>
  <si>
    <t>３월팁스인건비</t>
  </si>
  <si>
    <t>3월 인건비</t>
  </si>
  <si>
    <t>제이영동광주(상)</t>
  </si>
  <si>
    <t>３월인건비</t>
  </si>
  <si>
    <t>나인솔재료비부가세</t>
  </si>
  <si>
    <t>고려대학교 기술지주(주)</t>
  </si>
  <si>
    <t>세무조정수수료</t>
  </si>
  <si>
    <t>(주)정민실업</t>
  </si>
  <si>
    <t>sba_카드</t>
  </si>
  <si>
    <t>(주)지비아이</t>
  </si>
  <si>
    <t>2403국민건강</t>
  </si>
  <si>
    <t>2403국민연금</t>
  </si>
  <si>
    <t>2403고용보험</t>
  </si>
  <si>
    <t>2403산재보험</t>
  </si>
  <si>
    <t>(주)씨엔엘에너</t>
  </si>
  <si>
    <t>0415_PALO ALTO</t>
  </si>
  <si>
    <t>51191040157411</t>
  </si>
  <si>
    <t>51191040158111</t>
  </si>
  <si>
    <t>카카오_택시_5</t>
  </si>
  <si>
    <t>우정사업본부(우</t>
  </si>
  <si>
    <t>서울판지</t>
  </si>
  <si>
    <t>0421_FOG HARBO</t>
  </si>
  <si>
    <t>0422_SHELL OIL</t>
  </si>
  <si>
    <t>HNB_대량이체_KO</t>
  </si>
  <si>
    <t>압축기장</t>
  </si>
  <si>
    <t>던킨도너츠탑동점</t>
  </si>
  <si>
    <t>미친부엌</t>
  </si>
  <si>
    <t>갈치음식점궁서체</t>
  </si>
  <si>
    <t>공공서비스요금창</t>
  </si>
  <si>
    <t>기타세금과공과</t>
  </si>
  <si>
    <t>아고다_나이스</t>
  </si>
  <si>
    <t>４월팁스</t>
  </si>
  <si>
    <t>주식회사　에이</t>
  </si>
  <si>
    <t>4월인건비</t>
  </si>
  <si>
    <t>４월인건비</t>
  </si>
  <si>
    <t>５개월간　임차료</t>
  </si>
  <si>
    <t>０４２３여비</t>
  </si>
  <si>
    <t>신규</t>
  </si>
  <si>
    <t>보문동</t>
  </si>
  <si>
    <t>2404국민건강</t>
  </si>
  <si>
    <t>2404국민연금</t>
  </si>
  <si>
    <t>2404고용보험</t>
  </si>
  <si>
    <t>2404산재보험</t>
  </si>
  <si>
    <t>근로소득세(갑)</t>
  </si>
  <si>
    <t>(주)푸른기술에</t>
  </si>
  <si>
    <t>영철스토리펌</t>
  </si>
  <si>
    <t>투다리노형점</t>
  </si>
  <si>
    <t>창업진흥원</t>
  </si>
  <si>
    <t>여비공현진</t>
  </si>
  <si>
    <t>FB이체</t>
  </si>
  <si>
    <t>4501 신한카드</t>
  </si>
  <si>
    <t>FI영1</t>
  </si>
  <si>
    <t>０４３０여비</t>
  </si>
  <si>
    <t>０５１７여비</t>
  </si>
  <si>
    <t>0525_SHELL OIL</t>
  </si>
  <si>
    <t>5월인건비</t>
  </si>
  <si>
    <t>(주)CNLENERGY</t>
  </si>
  <si>
    <t>sba_카드_우편</t>
  </si>
  <si>
    <t>서울시팁스부가세환원</t>
  </si>
  <si>
    <t>0530_LAZ PARKI</t>
  </si>
  <si>
    <t>0530_TST* OLYM</t>
  </si>
  <si>
    <t>성북구지방소득</t>
  </si>
  <si>
    <t>신한은행7197</t>
  </si>
  <si>
    <t>0602_60774 - S</t>
  </si>
  <si>
    <t>５월팁스</t>
  </si>
  <si>
    <t>５월인건비</t>
  </si>
  <si>
    <t>2405국민건강</t>
  </si>
  <si>
    <t>2405국민연금</t>
  </si>
  <si>
    <t>2405고용보험</t>
  </si>
  <si>
    <t>2405산재보험</t>
  </si>
  <si>
    <t>(주)씨앤에스자산</t>
  </si>
  <si>
    <t>카카오T대리_카</t>
  </si>
  <si>
    <t>0612_76 - DBA</t>
  </si>
  <si>
    <t>이케이에너지(주)</t>
  </si>
  <si>
    <t>0618_ROYAL GAS</t>
  </si>
  <si>
    <t>이자</t>
  </si>
  <si>
    <t>05.09~06.21</t>
  </si>
  <si>
    <t>케이엠텍(주)</t>
  </si>
  <si>
    <t>6월급여</t>
  </si>
  <si>
    <t>2851893</t>
  </si>
  <si>
    <t>세종중</t>
  </si>
  <si>
    <t>FB-RTF</t>
  </si>
  <si>
    <t>0625_WOODSIDE</t>
  </si>
  <si>
    <t>0630_ARCO#0300</t>
  </si>
  <si>
    <t>6월인건비</t>
  </si>
  <si>
    <t>분석료koptri</t>
  </si>
  <si>
    <t>(주)현대이엔지</t>
  </si>
  <si>
    <t>0702_WOODSIDE</t>
  </si>
  <si>
    <t>카카오_택시9</t>
  </si>
  <si>
    <t>2858081</t>
  </si>
  <si>
    <t>코레일유통(주)(</t>
  </si>
  <si>
    <t>청담동</t>
  </si>
  <si>
    <t>쎄븐일레븐고대4</t>
  </si>
  <si>
    <t>(주)아이켐스</t>
  </si>
  <si>
    <t>(주)보야스에너</t>
  </si>
  <si>
    <t>sba_카드_박스</t>
  </si>
  <si>
    <t>0702_KOREAN AI</t>
  </si>
  <si>
    <t>６월팁스</t>
  </si>
  <si>
    <t>６월인건비</t>
  </si>
  <si>
    <t>2406국민건강</t>
  </si>
  <si>
    <t>2406국민연금</t>
  </si>
  <si>
    <t>2406고용보험</t>
  </si>
  <si>
    <t>2406산재보험</t>
  </si>
  <si>
    <t>0708_LYFT   *R</t>
  </si>
  <si>
    <t>0707_LYFT   *R</t>
  </si>
  <si>
    <t>2862345</t>
  </si>
  <si>
    <t>0709_LYFT   *R</t>
  </si>
  <si>
    <t>0709_TST* VIA</t>
  </si>
  <si>
    <t>0710_LYFT   *R</t>
  </si>
  <si>
    <t>박창규(피케이랩(P</t>
  </si>
  <si>
    <t>(주)씨엔엘에너지</t>
  </si>
  <si>
    <t>0711_LYFT   *R</t>
  </si>
  <si>
    <t>0712_LYFT   *R</t>
  </si>
  <si>
    <t>0713_HOTELCOM7</t>
  </si>
  <si>
    <t>타행IB</t>
  </si>
  <si>
    <t>주식회사 에이</t>
  </si>
  <si>
    <t>(하나)</t>
  </si>
  <si>
    <t>카드결</t>
  </si>
  <si>
    <t>신한카드법인</t>
  </si>
  <si>
    <t>원신한</t>
  </si>
  <si>
    <t>0713_Bazaar Pe</t>
  </si>
  <si>
    <t>0715_LYFT   *R</t>
  </si>
  <si>
    <t>0713_LYFT   *R</t>
  </si>
  <si>
    <t>0714_LYFT   *R</t>
  </si>
  <si>
    <t>0713_RIGGS DC</t>
  </si>
  <si>
    <t>2867780</t>
  </si>
  <si>
    <t>2867781</t>
  </si>
  <si>
    <t>2868196</t>
  </si>
  <si>
    <t>0716_SHELL OIL</t>
  </si>
  <si>
    <t>신한은행5890</t>
  </si>
  <si>
    <t>0718_TST* TREE</t>
  </si>
  <si>
    <t>0717_HOTELCOM7</t>
  </si>
  <si>
    <t>0720_76 - ROCK</t>
  </si>
  <si>
    <t>0720_GREAT GAS</t>
  </si>
  <si>
    <t>BZ뱅크</t>
  </si>
  <si>
    <t>서원콤프툴공급</t>
  </si>
  <si>
    <t>돈암동</t>
  </si>
  <si>
    <t>6월김준식급여</t>
  </si>
  <si>
    <t>0720_SHERATON</t>
  </si>
  <si>
    <t>7월급여</t>
  </si>
  <si>
    <t>0722_MAYBOURNE</t>
  </si>
  <si>
    <t>0723_SHELL OIL</t>
  </si>
  <si>
    <t>0726_WOODSIDE</t>
  </si>
  <si>
    <t>7월인건비</t>
  </si>
  <si>
    <t>오창림(코옵)</t>
  </si>
  <si>
    <t>카카오T택시_가승</t>
  </si>
  <si>
    <t>카카오T일반택시_</t>
  </si>
  <si>
    <t>차입금상환</t>
  </si>
  <si>
    <t>2881206</t>
  </si>
  <si>
    <t>2881205</t>
  </si>
  <si>
    <t>카카오T고급택시_</t>
  </si>
  <si>
    <t>한국와이디피</t>
  </si>
  <si>
    <t>2407국민건강</t>
  </si>
  <si>
    <t>2407국민연금</t>
  </si>
  <si>
    <t>2407고용보험</t>
  </si>
  <si>
    <t>2407산재보험</t>
  </si>
  <si>
    <t>서울시세입금</t>
  </si>
  <si>
    <t>sba_카드_재료</t>
  </si>
  <si>
    <t>8월급여</t>
  </si>
  <si>
    <t>8월 인건비</t>
  </si>
  <si>
    <t>8월 기장료(이창원세무회계)</t>
  </si>
  <si>
    <t>8월 고문료(태평양)</t>
  </si>
  <si>
    <t>8월 행정수수료(미라)</t>
  </si>
  <si>
    <t>고대기술지주임차료</t>
  </si>
  <si>
    <t>서울시지방세</t>
  </si>
  <si>
    <t>2408국민건강</t>
  </si>
  <si>
    <t>2408국민연금</t>
  </si>
  <si>
    <t>2408고용보험</t>
  </si>
  <si>
    <t>2408산재보험</t>
  </si>
  <si>
    <t>(주)성북주유소</t>
  </si>
  <si>
    <t>2907647</t>
  </si>
  <si>
    <t>2907646</t>
  </si>
  <si>
    <t>9월급여</t>
  </si>
  <si>
    <t>2920149</t>
  </si>
  <si>
    <t>9월 행정수수료(미라)</t>
  </si>
  <si>
    <t>9월 고문료(태평양)</t>
  </si>
  <si>
    <t>9월 기장료(이창원세무회계)</t>
  </si>
  <si>
    <t>9월 인건비</t>
  </si>
  <si>
    <t>(주)한양씨앤씨</t>
  </si>
  <si>
    <t>박수태(한일전</t>
  </si>
  <si>
    <t>서울특수가스</t>
  </si>
  <si>
    <t>황선종</t>
  </si>
  <si>
    <t>(주)케이세라셀</t>
  </si>
  <si>
    <t>우성진공펌프</t>
  </si>
  <si>
    <t>(주)영신알에프</t>
  </si>
  <si>
    <t>2409국민건강</t>
  </si>
  <si>
    <t>2409국민연금</t>
  </si>
  <si>
    <t>2409고용보험</t>
  </si>
  <si>
    <t>2409산재보험</t>
  </si>
  <si>
    <t>2925369</t>
  </si>
  <si>
    <t>2928311</t>
  </si>
  <si>
    <t>8월 김준식 인</t>
  </si>
  <si>
    <t>9월 김준식 인</t>
  </si>
  <si>
    <t>예금해지</t>
  </si>
  <si>
    <t>39191077710911</t>
  </si>
  <si>
    <t>발급수수료납부</t>
  </si>
  <si>
    <t>인증서</t>
  </si>
  <si>
    <t>하나은행0996</t>
  </si>
  <si>
    <t>주식회사 헥사프로</t>
  </si>
  <si>
    <t>주식회사 서원콤프툴</t>
  </si>
  <si>
    <t>2937332</t>
  </si>
  <si>
    <t>10월급여</t>
  </si>
  <si>
    <t>10월연구수당(TIPS)</t>
  </si>
  <si>
    <t>10월연구수당(서울형TIPS</t>
  </si>
  <si>
    <t>자계좌이체</t>
  </si>
  <si>
    <t>10월 인건비</t>
  </si>
  <si>
    <t>연구수당(서울)</t>
  </si>
  <si>
    <t>(주)웰코스</t>
  </si>
  <si>
    <t>sba_카드_사무</t>
  </si>
  <si>
    <t>(주)한국도메인지원</t>
  </si>
  <si>
    <t>(주)아이넥서스</t>
  </si>
  <si>
    <t>2944144</t>
  </si>
  <si>
    <t>성북구청</t>
  </si>
  <si>
    <t>월 행정수수료(미라)</t>
  </si>
  <si>
    <t>(주)푸른기술에너지</t>
  </si>
  <si>
    <t>(주)보야스에너지</t>
  </si>
  <si>
    <t>(주)고려전기로개발</t>
  </si>
  <si>
    <t>2410국민건강</t>
  </si>
  <si>
    <t>2410국민연금</t>
  </si>
  <si>
    <t>2410고용보험</t>
  </si>
  <si>
    <t>2410산재보험</t>
  </si>
  <si>
    <t>한국과학기술</t>
  </si>
  <si>
    <t>카카오T일반택시(</t>
  </si>
  <si>
    <t>2956831</t>
  </si>
  <si>
    <t>2956830</t>
  </si>
  <si>
    <t>2956827</t>
  </si>
  <si>
    <t>2956829</t>
  </si>
  <si>
    <t>2956828</t>
  </si>
  <si>
    <t>2956826</t>
  </si>
  <si>
    <t>2956832</t>
  </si>
  <si>
    <t>유한회사정현</t>
  </si>
  <si>
    <t>한양대학교</t>
  </si>
  <si>
    <t>스타벅스코리아</t>
  </si>
  <si>
    <t>복리후생비</t>
  </si>
  <si>
    <t>2963205</t>
  </si>
  <si>
    <t>11월급여</t>
  </si>
  <si>
    <t>11월 인건비</t>
  </si>
  <si>
    <t>2970851</t>
  </si>
  <si>
    <t>2970852</t>
  </si>
  <si>
    <t>꽃들일랑</t>
  </si>
  <si>
    <t>한국고분자시험연구소</t>
  </si>
  <si>
    <t>엠티아이코리아코퍼레</t>
  </si>
  <si>
    <t>서울특수가스(주)</t>
  </si>
  <si>
    <t>2411국민건강</t>
  </si>
  <si>
    <t>2411국민연금</t>
  </si>
  <si>
    <t>2411고용보험</t>
  </si>
  <si>
    <t>2411산재보험</t>
  </si>
  <si>
    <t>2987097</t>
  </si>
  <si>
    <t>2987098</t>
  </si>
  <si>
    <t>2987100</t>
  </si>
  <si>
    <t>2987104</t>
  </si>
  <si>
    <t>2987101</t>
  </si>
  <si>
    <t>2987099</t>
  </si>
  <si>
    <t>2987103</t>
  </si>
  <si>
    <t>2987102</t>
  </si>
  <si>
    <t>타이거주유소</t>
  </si>
  <si>
    <t>２４년임차료</t>
  </si>
  <si>
    <t>２４년３월임차료</t>
  </si>
  <si>
    <t>06.22~12.20</t>
  </si>
  <si>
    <t>한양대학교(공동기기</t>
  </si>
  <si>
    <t>1218_LYFT   *R</t>
  </si>
  <si>
    <t>1219_LYFT   *R</t>
  </si>
  <si>
    <t>1220_LYFT   *R</t>
  </si>
  <si>
    <t>1221_LYFT   *R</t>
  </si>
  <si>
    <t>12월급여</t>
  </si>
  <si>
    <t>3000843</t>
  </si>
  <si>
    <t>3000824</t>
  </si>
  <si>
    <t>3000829</t>
  </si>
  <si>
    <t>3000837</t>
  </si>
  <si>
    <t>1223_LYFT   *R</t>
  </si>
  <si>
    <t>(주)보나비</t>
  </si>
  <si>
    <t>3008793</t>
  </si>
  <si>
    <t>3008788</t>
  </si>
  <si>
    <t>3008792</t>
  </si>
  <si>
    <t>3008790</t>
  </si>
  <si>
    <t>3008787</t>
  </si>
  <si>
    <t>3008791</t>
  </si>
  <si>
    <t>3008789</t>
  </si>
  <si>
    <t>월 고문료(태평양)</t>
  </si>
  <si>
    <t>Hana CBS</t>
  </si>
  <si>
    <t>월 기장료(이창원세무회계)</t>
  </si>
  <si>
    <t>(주)로테크</t>
  </si>
  <si>
    <t>카카오T비즈_카카</t>
  </si>
  <si>
    <t>자금결제부</t>
  </si>
  <si>
    <t>고려대학교 기</t>
  </si>
  <si>
    <t>3012752</t>
  </si>
  <si>
    <t>고려대학교</t>
  </si>
  <si>
    <t>2412국민건강</t>
  </si>
  <si>
    <t>2412국민연금</t>
  </si>
  <si>
    <t>2412고용보험</t>
  </si>
  <si>
    <t>2412산재보험</t>
  </si>
  <si>
    <t>미우카츠</t>
  </si>
  <si>
    <t>7월팁스</t>
  </si>
  <si>
    <t>9월팁스인건비</t>
  </si>
  <si>
    <t>10월팁스인건비</t>
  </si>
  <si>
    <t>팁스 연구수당</t>
  </si>
  <si>
    <t>11월팁스인건비</t>
  </si>
  <si>
    <t>12월팁스인건비</t>
  </si>
  <si>
    <t>9월 팁스인건비</t>
  </si>
  <si>
    <t>신한은행(5890)</t>
  </si>
  <si>
    <t>한국자동차연구원</t>
  </si>
  <si>
    <t>KICC_인터넷지불</t>
  </si>
  <si>
    <t>(재)한국기계전</t>
  </si>
  <si>
    <t>3021847</t>
  </si>
  <si>
    <t>3021848</t>
  </si>
  <si>
    <t>정동회계법인</t>
  </si>
  <si>
    <t>이화자(삼원이엔지)</t>
  </si>
  <si>
    <t>1월급여</t>
  </si>
  <si>
    <t>월 기장료, 가결산 수수료</t>
  </si>
  <si>
    <t>3024918</t>
  </si>
  <si>
    <t>3024917</t>
  </si>
  <si>
    <t>유니클로_KCP</t>
  </si>
  <si>
    <t>2501 팁스인건비</t>
  </si>
  <si>
    <t>2501국민건강</t>
  </si>
  <si>
    <t>2501국민연금</t>
  </si>
  <si>
    <t>2501고용보험</t>
  </si>
  <si>
    <t>2501산재보험</t>
  </si>
  <si>
    <t>3028636</t>
  </si>
  <si>
    <t>3028637</t>
  </si>
  <si>
    <t>(주)큐에스원</t>
  </si>
  <si>
    <t>카카오_택시_4</t>
  </si>
  <si>
    <t>원할머니보쌈.족</t>
  </si>
  <si>
    <t>원팩토리</t>
  </si>
  <si>
    <t>2월급여</t>
  </si>
  <si>
    <t>공지영</t>
  </si>
  <si>
    <t>김성훈</t>
  </si>
  <si>
    <t>어흥식당</t>
  </si>
  <si>
    <t>인터넷쇼핑몰_스</t>
  </si>
  <si>
    <t>2502 팁스인건비</t>
  </si>
  <si>
    <t>인터넷상거래_TOS</t>
  </si>
  <si>
    <t>스시미소</t>
  </si>
  <si>
    <t>2502국민건강</t>
  </si>
  <si>
    <t>2502국민연금</t>
  </si>
  <si>
    <t>2502고용보험</t>
  </si>
  <si>
    <t>2502산재보험</t>
  </si>
  <si>
    <t>OTT250300146</t>
  </si>
  <si>
    <t>DEUTSCHE MESSE AG</t>
  </si>
  <si>
    <t>해외송금</t>
  </si>
  <si>
    <t>(DEUTSCHE MESSE AG)</t>
  </si>
  <si>
    <t>당발송금수수료(Ref No: 0391OTT250300146)</t>
  </si>
  <si>
    <t>네이버파이낸셜㈜</t>
  </si>
  <si>
    <t>2502 해외</t>
  </si>
  <si>
    <t>신한은행(5089)</t>
  </si>
  <si>
    <t>(예금이자 23,596 소득세 3,300 지방소득세 330)</t>
  </si>
  <si>
    <t>(예금이자 10,074 소득세 1,410 지방소득세 140)</t>
  </si>
  <si>
    <t>(예금이자 456 소득세 0 지방소득세 0)</t>
  </si>
  <si>
    <t>(예금이자 1 소득세 0 지방소득세 0)</t>
  </si>
  <si>
    <t>서울보증보험</t>
  </si>
  <si>
    <t>대표(3)_KCP</t>
  </si>
  <si>
    <t>2502 법률</t>
  </si>
  <si>
    <t>2501 법률</t>
  </si>
  <si>
    <t>커피랩스토리문</t>
  </si>
  <si>
    <t>기업은행(8496)</t>
  </si>
  <si>
    <t>OTT250300261</t>
  </si>
  <si>
    <t>MESSESERVICEBAU</t>
  </si>
  <si>
    <t>(MESSESERVICEBAU)</t>
  </si>
  <si>
    <t>당발송금수수료(Ref No: 0391OTT250300261)</t>
  </si>
  <si>
    <t>3월급여</t>
  </si>
  <si>
    <t>더씨(TheC)</t>
  </si>
  <si>
    <t>카페16온스고려</t>
  </si>
  <si>
    <t>인터넷쇼핑몰(4)_</t>
  </si>
  <si>
    <t>ARS(키움페이)_다</t>
  </si>
  <si>
    <t>지급항목</t>
  </si>
  <si>
    <t>세부내용</t>
  </si>
  <si>
    <t>정기여부</t>
  </si>
  <si>
    <t>일정</t>
  </si>
  <si>
    <t>은행명</t>
  </si>
  <si>
    <t>지출계좌명</t>
  </si>
  <si>
    <t>지출계좌</t>
  </si>
  <si>
    <t>금액</t>
  </si>
  <si>
    <t>매월</t>
  </si>
  <si>
    <t>25일</t>
  </si>
  <si>
    <t xml:space="preserve">*임직원 5인 </t>
  </si>
  <si>
    <t>10일</t>
  </si>
  <si>
    <t>4대보험</t>
  </si>
  <si>
    <t>말일</t>
  </si>
  <si>
    <t>미라파트너스</t>
  </si>
  <si>
    <t>이창원세무회계사무소</t>
  </si>
  <si>
    <t>통신비</t>
  </si>
  <si>
    <t>인터넷비용</t>
  </si>
  <si>
    <t>18일</t>
  </si>
  <si>
    <t>규칙 순위</t>
  </si>
  <si>
    <t>은행구분</t>
  </si>
  <si>
    <t>Null</t>
  </si>
  <si>
    <t>포함 : 카카오_택시_선승, 카카오T택시_가승</t>
  </si>
  <si>
    <t>공통</t>
  </si>
  <si>
    <t>&gt; 여러 사용건의 월1회 출금이기에 cash flow에서 발라 기재하는것은 수고스러움</t>
  </si>
  <si>
    <t>포함 : SHELL OIL, 주유소, LYFT, 택시, 카카오, 코레일, 제이영동광주(상), 이케이에너지, 대한항공_국내카, 아고다_나이스, 이동의즐거움, 쿠팡(쿠페이)_KCP</t>
  </si>
  <si>
    <t>숫자 4자리 + _</t>
  </si>
  <si>
    <t>포함 : 국민건강, 국민연금, 고용보험, 산재보험</t>
  </si>
  <si>
    <t>포함 : 월팁스, 인건비</t>
  </si>
  <si>
    <t>V</t>
  </si>
  <si>
    <t>급여, HNB_대량이체_KO</t>
  </si>
  <si>
    <t>수수료, 우정사업본부, LGU인터넷, 법무, 고문료, 이창원세무, 법원행정처, 미라파트너스, 창업진흥원</t>
  </si>
  <si>
    <t>연구수당</t>
  </si>
  <si>
    <t>인건비, (산학연)RCMS사업비지, 한국고분자시험연구소, 나인솔, (주)아이넥서스, (주)고려전기로개발, (주)보야스에너지, (주)케이세라셀, (주)푸른기술에너지</t>
  </si>
  <si>
    <t>고려대학교 기술지주㈜</t>
  </si>
  <si>
    <t>&gt;나머지</t>
  </si>
  <si>
    <t>의뢰인/수취인/(신한:내용)</t>
  </si>
  <si>
    <t>현금흐름 분류1</t>
  </si>
  <si>
    <t>현금흐름 분류2</t>
  </si>
  <si>
    <t>"구분"열에서 예금이자로 분류되면</t>
  </si>
  <si>
    <t>법인카드 사용내역으로, 상세내역은 발라내기 어려움 &gt; 계정분류 선택하라고 Guide</t>
  </si>
  <si>
    <t>이외 거래처</t>
  </si>
  <si>
    <t>적요/SHELL OIL, 주유소, LYFT, 택시, 카카오, 코레일, 포함시/</t>
  </si>
  <si>
    <t xml:space="preserve">적요/숫자 4자리_ / </t>
  </si>
  <si>
    <t>적요/심준형/</t>
  </si>
  <si>
    <t>차입금 상환</t>
  </si>
  <si>
    <t>적요/국민건강, 국민연금, 고용보험, 산재보험 포함시</t>
  </si>
  <si>
    <t>적요/팁스, 인건비 포함시</t>
  </si>
  <si>
    <t>적요/성북세무서/입금</t>
  </si>
  <si>
    <t>적요/성북세무서/출금</t>
  </si>
  <si>
    <t>적요/임차료 포함시</t>
  </si>
  <si>
    <t xml:space="preserve">적요/법무사 포함시 </t>
  </si>
  <si>
    <t>적요/에이코트 포함/출금</t>
  </si>
  <si>
    <t>&gt; 어차피 기타 0 이므로 보조금으로함</t>
  </si>
  <si>
    <t>적요/에이코트 포함/입금</t>
  </si>
  <si>
    <t>적요/RC주식회사 에이코/</t>
  </si>
  <si>
    <t xml:space="preserve">적요/LGU인터넷 </t>
  </si>
  <si>
    <t>적요/구글플레이_TOSS</t>
  </si>
  <si>
    <t>구분/하나카드/</t>
  </si>
  <si>
    <t>적요/연구수당 포함시</t>
  </si>
  <si>
    <t>적요/발급수수료 포함시</t>
  </si>
  <si>
    <t>적요/우정사업본부 포함시</t>
  </si>
  <si>
    <t>운영비 (직접 선택)</t>
  </si>
  <si>
    <t>구분/급여/</t>
  </si>
  <si>
    <t>적요/법무,고문료 포함시</t>
  </si>
  <si>
    <t>적요/수수료 포함시</t>
  </si>
  <si>
    <t>구분/공과금</t>
  </si>
  <si>
    <t>근로소득세</t>
  </si>
  <si>
    <t>적요/급여 포함시</t>
  </si>
  <si>
    <t>적요/인건비 포함시</t>
  </si>
  <si>
    <t>적요/이창원세무</t>
  </si>
  <si>
    <t>적요/HNB_대량이체_KO = 구분 "압축기장"</t>
  </si>
  <si>
    <t>적요/법원행정처</t>
  </si>
  <si>
    <t>적요/(산학연)RCMS사업비지</t>
  </si>
  <si>
    <t>적요/RC주식회사 에이코</t>
  </si>
  <si>
    <t>적요/㈜에이코드</t>
  </si>
  <si>
    <t>분리 필요</t>
  </si>
  <si>
    <t>적요/주식회사 에이코트</t>
  </si>
  <si>
    <t>적요/주식회사 에이</t>
  </si>
  <si>
    <t>적요/이케이에너지 포함시/</t>
  </si>
  <si>
    <t>적요/(주)미라파트너스</t>
  </si>
  <si>
    <t>적요/서울특징주식회사 에</t>
  </si>
  <si>
    <t>&gt;지방소득세</t>
  </si>
  <si>
    <t>적요/스타벅스코리아</t>
  </si>
  <si>
    <t>적요/한국고분자시험연구소</t>
  </si>
  <si>
    <t>적요/팁스부가세</t>
  </si>
  <si>
    <t>보조금 OR / 연구개발비</t>
  </si>
  <si>
    <t>적요/나인솔</t>
  </si>
  <si>
    <t>적요/(주)아이넥서스</t>
  </si>
  <si>
    <t xml:space="preserve">적요/고려대학교 / </t>
  </si>
  <si>
    <t>적요/고려대학교 기술지주㈜</t>
  </si>
  <si>
    <t>보조금 기본 셋팅으로 하되 수기 조정 필요</t>
  </si>
  <si>
    <t>적요/ 창업진흥원/</t>
  </si>
  <si>
    <t>적요/이자 포함되면</t>
  </si>
  <si>
    <t>유입/유출 구분</t>
  </si>
  <si>
    <t>변동/고정</t>
  </si>
  <si>
    <t>퇴직금</t>
  </si>
  <si>
    <t>N/A</t>
  </si>
  <si>
    <t>거래특이사항/(신한:메모)</t>
  </si>
  <si>
    <t>100,687,772</t>
  </si>
  <si>
    <t>100,699,172</t>
  </si>
  <si>
    <t>100,687,672</t>
  </si>
  <si>
    <t>21,623,572</t>
  </si>
  <si>
    <t>21,635,672</t>
  </si>
  <si>
    <t>21,623,272</t>
  </si>
  <si>
    <t>21,613,772</t>
  </si>
  <si>
    <t>21,616,272</t>
  </si>
  <si>
    <t>21,607,972</t>
  </si>
  <si>
    <t>21,604,372</t>
  </si>
  <si>
    <t>21,593,372</t>
  </si>
  <si>
    <t>21,593,072</t>
  </si>
  <si>
    <t>21,583,772</t>
  </si>
  <si>
    <t>21,583,672</t>
  </si>
  <si>
    <t>21,584,372</t>
  </si>
  <si>
    <t>21,565,572</t>
  </si>
  <si>
    <t>21,566,172</t>
  </si>
  <si>
    <t>21,526,972</t>
  </si>
  <si>
    <t>21,514,372</t>
  </si>
  <si>
    <t>21,513,472</t>
  </si>
  <si>
    <t>21,498,472</t>
  </si>
  <si>
    <t>21,497,172</t>
  </si>
  <si>
    <t>21,461,172</t>
  </si>
  <si>
    <t>21,448,172</t>
  </si>
  <si>
    <t>21,447,372</t>
  </si>
  <si>
    <t>20,813,405</t>
  </si>
  <si>
    <t>20,812,605</t>
  </si>
  <si>
    <t>20,806,005</t>
  </si>
  <si>
    <t>20,795,005</t>
  </si>
  <si>
    <t>20,795,105</t>
  </si>
  <si>
    <t>20,777,805</t>
  </si>
  <si>
    <t>20,775,105</t>
  </si>
  <si>
    <t>20,749,505</t>
  </si>
  <si>
    <t>20,749,105</t>
  </si>
  <si>
    <t>40,419,715</t>
  </si>
  <si>
    <t>40,428,115</t>
  </si>
  <si>
    <t>40,420,115</t>
  </si>
  <si>
    <t>40,412,115</t>
  </si>
  <si>
    <t>40,413,115</t>
  </si>
  <si>
    <t>40,404,715</t>
  </si>
  <si>
    <t>40,401,915</t>
  </si>
  <si>
    <t>40,392,915</t>
  </si>
  <si>
    <t>40,394,315</t>
  </si>
  <si>
    <t>40,383,715</t>
  </si>
  <si>
    <t>40,383,315</t>
  </si>
  <si>
    <t>40,371,115</t>
  </si>
  <si>
    <t>40,370,515</t>
  </si>
  <si>
    <t>42,567,515</t>
  </si>
  <si>
    <t>42,554,315</t>
  </si>
  <si>
    <t>42,555,915</t>
  </si>
  <si>
    <t>42,546,515</t>
  </si>
  <si>
    <t>42,546,915</t>
  </si>
  <si>
    <t>42,537,515</t>
  </si>
  <si>
    <t>42,539,515</t>
  </si>
  <si>
    <t>42,539,139</t>
  </si>
  <si>
    <t>42,530,239</t>
  </si>
  <si>
    <t>42,491,039</t>
  </si>
  <si>
    <t>42,472,739</t>
  </si>
  <si>
    <t>42,473,439</t>
  </si>
  <si>
    <t>42,463,939</t>
  </si>
  <si>
    <t>42,464,239</t>
  </si>
  <si>
    <t>42,456,639</t>
  </si>
  <si>
    <t>42,457,139</t>
  </si>
  <si>
    <t>42,442,239</t>
  </si>
  <si>
    <t>42,441,639</t>
  </si>
  <si>
    <t>42,430,939</t>
  </si>
  <si>
    <t>42,430,739</t>
  </si>
  <si>
    <t>42,419,339</t>
  </si>
  <si>
    <t>42,420,939</t>
  </si>
  <si>
    <t>42,920,939</t>
  </si>
  <si>
    <t>43,420,939</t>
  </si>
  <si>
    <t>43,401,039</t>
  </si>
  <si>
    <t>43,400,239</t>
  </si>
  <si>
    <t>43,389,739</t>
  </si>
  <si>
    <t>43,386,539</t>
  </si>
  <si>
    <t>43,375,739</t>
  </si>
  <si>
    <t>43,375,439</t>
  </si>
  <si>
    <t>43,356,039</t>
  </si>
  <si>
    <t>43,357,739</t>
  </si>
  <si>
    <t>43,348,239</t>
  </si>
  <si>
    <t>43,348,539</t>
  </si>
  <si>
    <t>43,336,739</t>
  </si>
  <si>
    <t>43,335,539</t>
  </si>
  <si>
    <t>43,323,839</t>
  </si>
  <si>
    <t>43,325,339</t>
  </si>
  <si>
    <t>43,314,739</t>
  </si>
  <si>
    <t>2,848,574</t>
  </si>
  <si>
    <t>1,985,467</t>
  </si>
  <si>
    <t>11,014,867</t>
  </si>
  <si>
    <t>21,485,467</t>
  </si>
  <si>
    <t>12,258,367</t>
  </si>
  <si>
    <t>9,545,467</t>
  </si>
  <si>
    <t>5,164,467</t>
  </si>
  <si>
    <t>1,985,067</t>
  </si>
  <si>
    <t>2,854,698</t>
  </si>
  <si>
    <t>12,257,967</t>
  </si>
  <si>
    <t>3,082,501</t>
  </si>
  <si>
    <t>1,985,523</t>
  </si>
  <si>
    <t>1,985,636</t>
  </si>
  <si>
    <t>4,482</t>
  </si>
  <si>
    <t>20,082</t>
  </si>
  <si>
    <t>11.26~12.20</t>
  </si>
  <si>
    <t>3040812</t>
  </si>
  <si>
    <t>3042277</t>
  </si>
  <si>
    <t>3042278</t>
  </si>
  <si>
    <t>* 에이코트 사업비 집행 폴더 경로 : C:\Users\GRAM\(주)미라파트너스 Dropbox\미라파트너스\ACOT_MIRA partners\ACOT_MIRA partners\3. 정부지원사업\1. 팁스\5. 사업비집행</t>
  </si>
  <si>
    <t>* 에이코트 사업비 집행 폴더 경로 : C:\Users\GRAM\(주)미라파트너스 Dropbox\미라파트너스\ACOT_MIRA partners\ACOT_MIRA partners\3. 정부지원사업\2. 서울시\5. 사업비집행</t>
  </si>
  <si>
    <t>* 에이코트 사업비 집행 폴더 경로 : C:\Users\GRAM\(주)미라파트너스 Dropbox\미라파트너스\ACOT_MIRA partners\ACOT_MIRA partners\3. 정부지원사업\5. 팁스_해외마케팅\3. 사업비 집행</t>
  </si>
  <si>
    <t>참고사항</t>
  </si>
  <si>
    <t>#</t>
  </si>
  <si>
    <t>(예상)지출일</t>
  </si>
  <si>
    <t>(예상지출)금액</t>
  </si>
  <si>
    <t>(확정)지출일</t>
  </si>
  <si>
    <t>(확정)금액</t>
  </si>
  <si>
    <t>거래처명</t>
  </si>
  <si>
    <t>내역</t>
  </si>
  <si>
    <t>결제수단</t>
  </si>
  <si>
    <t>지원사업</t>
  </si>
  <si>
    <t>유형</t>
  </si>
  <si>
    <t>1. (예상)지출일의 경우, 예상일로 기재하면 됨.</t>
  </si>
  <si>
    <t>e.g.</t>
  </si>
  <si>
    <t>여행사</t>
  </si>
  <si>
    <t>출장비</t>
  </si>
  <si>
    <t>독일 출장 숙소, 항공권</t>
  </si>
  <si>
    <t xml:space="preserve"> 카드</t>
  </si>
  <si>
    <t>TIPS 해외마케팅 과제</t>
  </si>
  <si>
    <t>환급/지출 등</t>
  </si>
  <si>
    <t>1-2. (확정)지출일의 경우, 확정일 파악시 기재함.</t>
  </si>
  <si>
    <t>에이코트</t>
  </si>
  <si>
    <t>25/02</t>
  </si>
  <si>
    <t>하나 48404</t>
  </si>
  <si>
    <t>팁스</t>
  </si>
  <si>
    <t>환급</t>
  </si>
  <si>
    <t>-</t>
  </si>
  <si>
    <t>2. 금액과 거래처명은 반드시 파악되어야하는 부분으로, 변동시 반드시 수정 필요.</t>
  </si>
  <si>
    <t>신한 42842</t>
  </si>
  <si>
    <t>해외마케팅</t>
  </si>
  <si>
    <t>2-2. (확정)금액의 경우, 확정금액 파악시 기재함.</t>
  </si>
  <si>
    <t>고려대학교 기술지주</t>
  </si>
  <si>
    <t>연구시설장비비</t>
  </si>
  <si>
    <t>산학관 관리비 (2월)</t>
  </si>
  <si>
    <t>지출</t>
  </si>
  <si>
    <t>2-3. 거래처 내, 주식회사 등은 생략가능</t>
  </si>
  <si>
    <t>법률자문료 (1월)</t>
  </si>
  <si>
    <t>3. 구분은 " 경상연구개발비 :연구비, 재료비, 수수료 등" 혹은 "지원사업 예산 카테고리 항목 : 연구활동비" 등으로 활용하여 기재</t>
  </si>
  <si>
    <t>법률자문료 (2월)</t>
  </si>
  <si>
    <t>4. 내역은 대략적인 거래의 성격 기재</t>
  </si>
  <si>
    <t>지급보증보험증권</t>
  </si>
  <si>
    <t>하나 23404</t>
  </si>
  <si>
    <t>서울형</t>
  </si>
  <si>
    <t>(환급 예정)</t>
  </si>
  <si>
    <t>5. 결제수단의 경우, '카드' 혹은 '통장12345(통장명과 뒷 다섯자리)'으로 기재하여 통일</t>
  </si>
  <si>
    <t>기관부담금</t>
  </si>
  <si>
    <t>2차년도 기관부담금</t>
  </si>
  <si>
    <t>예정</t>
  </si>
  <si>
    <t>6. 지원사업명을 통일성있게 기재</t>
  </si>
  <si>
    <t>연구비 카드 (2월)</t>
  </si>
  <si>
    <t>법인 자금 선집행</t>
  </si>
  <si>
    <t>7. 비고는 기타 특이 사항이 있을시 활용</t>
  </si>
  <si>
    <t>법률자문료 (3월)</t>
  </si>
  <si>
    <t>전시회 참가비</t>
  </si>
  <si>
    <t>(환급 예정(15,133,774))</t>
  </si>
  <si>
    <t>추가 사례_여러건 결제나 1건 입금분에 대해서는 결제 건수를 비고에 입력</t>
  </si>
  <si>
    <t>추가 사례2_1월에 쓴 내역 3월에 결제시, 카드 기재하고 관련 폴더명 기재하기 e.g. 오토기어드</t>
  </si>
  <si>
    <t>카드 4689</t>
  </si>
  <si>
    <t>(02/01~02/28)
(환급 예정(8,779,396)</t>
  </si>
  <si>
    <t>추가 사례3_인건비 는 인건비라 기재</t>
  </si>
  <si>
    <t>카드 6580</t>
  </si>
  <si>
    <t>(02/03~03/02)
(환급 예정(15,600))</t>
  </si>
  <si>
    <t>특이사항 1 : 확정 지출일의 경우 이체 현황을 수시로 확인하고는 있으나, 이체 후 거래처에서 별도 안내를 하지 않을 경우 파악이 어려움. 따라서, 미팅 전까지 지출이 안 되었을 경우 "-" 로 표시함</t>
  </si>
  <si>
    <t>한국도메인지원센터</t>
  </si>
  <si>
    <t>광고선전비</t>
  </si>
  <si>
    <t>영문 홈페이지 제작</t>
  </si>
  <si>
    <t>(환급 예정 (770,000))</t>
  </si>
  <si>
    <t>전시회 홍보비
(디자인)</t>
  </si>
  <si>
    <t>예정
(2월 연구비 카드 
사용 내역 일부)</t>
  </si>
  <si>
    <t>산학관 임차료
(25/03~25/08)</t>
  </si>
  <si>
    <t>산학관 임차료 부가세</t>
  </si>
  <si>
    <t>산학관 관리비 (3월)</t>
  </si>
  <si>
    <t>전시회 참가비(가구)</t>
  </si>
  <si>
    <t>(환급 예정(5,255,039))</t>
  </si>
  <si>
    <t>연구비 카드 (3월)</t>
  </si>
  <si>
    <t>법인 자금 선집행
(환급 예정(3,125,373))</t>
  </si>
  <si>
    <t>카드조직</t>
  </si>
  <si>
    <t>카드</t>
  </si>
  <si>
    <t>결제계좌</t>
  </si>
  <si>
    <t>결제일</t>
  </si>
  <si>
    <t>공용</t>
  </si>
  <si>
    <t>사용정지</t>
  </si>
  <si>
    <t>계정과목_대분류</t>
  </si>
  <si>
    <t>계정과목_중분류</t>
  </si>
  <si>
    <t>거래처</t>
  </si>
  <si>
    <t>거래종류</t>
  </si>
  <si>
    <t>RCMS카드결제</t>
  </si>
  <si>
    <t>12월 인건비</t>
  </si>
  <si>
    <t>1월 인건비(서</t>
  </si>
  <si>
    <t>4월 인건비</t>
  </si>
  <si>
    <t>511월인건비</t>
  </si>
  <si>
    <t>1월팁스인건비</t>
  </si>
  <si>
    <t>1월공간관리비</t>
  </si>
  <si>
    <t>2월산학관관리</t>
  </si>
  <si>
    <t>2월인건비</t>
  </si>
  <si>
    <t>(주) 나인솔</t>
  </si>
  <si>
    <t>2월팁스인건</t>
  </si>
  <si>
    <t>이자수익</t>
  </si>
  <si>
    <t>3월인건비</t>
  </si>
  <si>
    <t>3월팁스인건비</t>
  </si>
  <si>
    <t>4월팁스</t>
  </si>
  <si>
    <t>5개월간 임차료</t>
  </si>
  <si>
    <t>0423여비</t>
  </si>
  <si>
    <t>공공서비스요금</t>
  </si>
  <si>
    <t>창업진흥원 자기부담금</t>
  </si>
  <si>
    <t>여비공형진</t>
  </si>
  <si>
    <t>0517여비</t>
  </si>
  <si>
    <t>0430여비</t>
  </si>
  <si>
    <t>5월 급여</t>
  </si>
  <si>
    <t>5월팁스</t>
  </si>
  <si>
    <t>RCMS 이자</t>
  </si>
  <si>
    <t>6월팁스</t>
  </si>
  <si>
    <t>0708_LYFT *R</t>
  </si>
  <si>
    <t>0707_LYFT *R</t>
  </si>
  <si>
    <t>0709_LYFT *R</t>
  </si>
  <si>
    <t>0710_LYFT *R</t>
  </si>
  <si>
    <t>0712_LYFT *R</t>
  </si>
  <si>
    <t>0711_LYFT *R</t>
  </si>
  <si>
    <t>RC주식회사 에이코/부가세환원</t>
  </si>
  <si>
    <t>0714_LYFT *R</t>
  </si>
  <si>
    <t>0713_LYFT *R</t>
  </si>
  <si>
    <t>0715_LYFT *R</t>
  </si>
  <si>
    <t>0422_MAYBOURNE</t>
  </si>
  <si>
    <t>하나23404</t>
  </si>
  <si>
    <t>한국와이디피 주식회사</t>
  </si>
  <si>
    <t>하나71304</t>
  </si>
  <si>
    <t>직원급여</t>
  </si>
  <si>
    <t>(주) 미라파트너스</t>
  </si>
  <si>
    <t>이자 수익</t>
  </si>
  <si>
    <t>인건비_초창패</t>
  </si>
  <si>
    <t>발급수수료 납부</t>
  </si>
  <si>
    <t>TIPA/23.12월인건비</t>
  </si>
  <si>
    <t>23년 12월 인건비</t>
  </si>
  <si>
    <t>24년임차료</t>
  </si>
  <si>
    <t>24년3월임차료</t>
  </si>
  <si>
    <t>24년 임차료</t>
  </si>
  <si>
    <t>㈜푸른기술에너지</t>
  </si>
  <si>
    <t>㈜아이넥서스</t>
  </si>
  <si>
    <t>㈜아이켐스</t>
  </si>
  <si>
    <t>㈜로테크</t>
  </si>
  <si>
    <t>㈜씨엔엘에너지</t>
  </si>
  <si>
    <t>㈜웰코스</t>
  </si>
  <si>
    <t>1월 급여</t>
  </si>
  <si>
    <t>2월 급여</t>
  </si>
  <si>
    <t>2502팁스인건비</t>
  </si>
  <si>
    <t>법률자문료</t>
    <phoneticPr fontId="1" type="noConversion"/>
  </si>
  <si>
    <t>태평양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</si>
</sst>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1" formatCode="_-* #,##0_-;\-* #,##0_-;_-* &quot;-&quot;_-;_-@_-"/>
    <numFmt numFmtId="176" formatCode="#,##0_-;[Red]\(#,##0\);&quot;-&quot;_-"/>
    <numFmt numFmtId="177" formatCode="yyyy&quot;-&quot;mm&quot;-&quot;dd"/>
    <numFmt numFmtId="178" formatCode="yyyy\-mm\-dd"/>
    <numFmt numFmtId="179" formatCode="yyyy\.\ m\.\ d"/>
    <numFmt numFmtId="180" formatCode="yyyy&quot;년&quot;\ m&quot;월&quot;"/>
    <numFmt numFmtId="181" formatCode="yy/m/d"/>
    <numFmt numFmtId="182" formatCode="yyyy\-m"/>
    <numFmt numFmtId="183" formatCode="yyyy&quot;. &quot;mm&quot;. &quot;dd"/>
    <numFmt numFmtId="184" formatCode="yy\-m\-d"/>
    <numFmt numFmtId="185" formatCode="yy\-mm\-dd"/>
    <numFmt numFmtId="186" formatCode="0_);[Red]\(0\)"/>
  </numFmts>
  <fonts count="4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rgb="FF000000"/>
      <name val="Malgun Gothic"/>
      <family val="2"/>
      <charset val="129"/>
    </font>
    <font>
      <sz val="11"/>
      <color theme="1"/>
      <name val="맑은 고딕"/>
      <family val="2"/>
      <charset val="129"/>
      <scheme val="minor"/>
    </font>
    <font>
      <sz val="11"/>
      <color rgb="FFC00000"/>
      <name val="맑은 고딕"/>
      <family val="2"/>
      <charset val="129"/>
      <scheme val="minor"/>
    </font>
    <font>
      <sz val="10"/>
      <color rgb="FF000000"/>
      <name val="맑은 고딕"/>
      <family val="2"/>
      <scheme val="minor"/>
    </font>
    <font>
      <sz val="9"/>
      <color theme="1"/>
      <name val="Malgun Gothic"/>
      <family val="3"/>
      <charset val="129"/>
    </font>
    <font>
      <b/>
      <sz val="9"/>
      <color theme="1"/>
      <name val="Malgun Gothic"/>
      <family val="3"/>
      <charset val="129"/>
    </font>
    <font>
      <b/>
      <sz val="9"/>
      <color rgb="FFFFFFFF"/>
      <name val="Malgun Gothic"/>
      <family val="3"/>
      <charset val="129"/>
    </font>
    <font>
      <b/>
      <sz val="14"/>
      <color rgb="FFFFFFFF"/>
      <name val="Malgun Gothic"/>
      <family val="3"/>
      <charset val="129"/>
    </font>
    <font>
      <sz val="9"/>
      <color rgb="FFFFFFFF"/>
      <name val="Malgun Gothic"/>
      <family val="3"/>
      <charset val="129"/>
    </font>
    <font>
      <b/>
      <sz val="10"/>
      <color theme="1"/>
      <name val="Malgun Gothic"/>
      <family val="3"/>
      <charset val="129"/>
    </font>
    <font>
      <b/>
      <sz val="11"/>
      <color theme="1"/>
      <name val="Malgun Gothic"/>
      <family val="3"/>
      <charset val="129"/>
    </font>
    <font>
      <sz val="10"/>
      <color theme="1"/>
      <name val="Malgun Gothic"/>
      <family val="3"/>
      <charset val="129"/>
    </font>
    <font>
      <sz val="8"/>
      <color theme="1"/>
      <name val="Malgun Gothic"/>
      <family val="3"/>
      <charset val="129"/>
    </font>
    <font>
      <sz val="9"/>
      <color theme="1"/>
      <name val="&quot;Malgun Gothic&quot;"/>
    </font>
    <font>
      <sz val="10"/>
      <color theme="0"/>
      <name val="Malgun Gothic"/>
      <family val="3"/>
      <charset val="129"/>
    </font>
    <font>
      <b/>
      <sz val="9"/>
      <color theme="0"/>
      <name val="Malgun Gothic"/>
      <family val="3"/>
      <charset val="129"/>
    </font>
    <font>
      <b/>
      <sz val="10"/>
      <color theme="0"/>
      <name val="Malgun Gothic"/>
      <family val="3"/>
      <charset val="129"/>
    </font>
    <font>
      <sz val="10"/>
      <color theme="0"/>
      <name val="맑은 고딕"/>
      <family val="2"/>
      <scheme val="minor"/>
    </font>
    <font>
      <b/>
      <sz val="8"/>
      <color theme="0"/>
      <name val="Malgun Gothic"/>
      <family val="3"/>
      <charset val="129"/>
    </font>
    <font>
      <b/>
      <sz val="7"/>
      <color theme="0"/>
      <name val="Malgun Gothic"/>
      <family val="3"/>
      <charset val="129"/>
    </font>
    <font>
      <b/>
      <sz val="8"/>
      <color theme="1"/>
      <name val="Malgun Gothic"/>
      <family val="3"/>
      <charset val="129"/>
    </font>
    <font>
      <sz val="10"/>
      <color theme="1"/>
      <name val="맑은 고딕"/>
      <family val="2"/>
      <scheme val="minor"/>
    </font>
    <font>
      <sz val="10"/>
      <color rgb="FF000000"/>
      <name val="Malgun Gothic"/>
      <family val="3"/>
      <charset val="129"/>
    </font>
    <font>
      <b/>
      <i/>
      <sz val="9"/>
      <color rgb="FF980000"/>
      <name val="Malgun Gothic"/>
      <family val="3"/>
      <charset val="129"/>
    </font>
    <font>
      <sz val="9"/>
      <color rgb="FFB7B7B7"/>
      <name val="Malgun Gothic"/>
      <family val="3"/>
      <charset val="129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theme="1"/>
      <name val="맑은 고딕"/>
      <family val="2"/>
      <scheme val="minor"/>
    </font>
    <font>
      <sz val="11"/>
      <color rgb="FF000000"/>
      <name val="&quot;맑은 고딕&quot;"/>
      <family val="3"/>
      <charset val="129"/>
    </font>
    <font>
      <b/>
      <sz val="10"/>
      <color theme="1"/>
      <name val="Malgun Gothic"/>
      <family val="2"/>
      <charset val="129"/>
    </font>
    <font>
      <sz val="10"/>
      <color rgb="FF000000"/>
      <name val="맑은 고딕"/>
      <family val="3"/>
      <charset val="129"/>
      <scheme val="major"/>
    </font>
    <font>
      <b/>
      <sz val="10"/>
      <color rgb="FF000000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inor"/>
    </font>
    <font>
      <b/>
      <sz val="10"/>
      <color rgb="FF00000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2"/>
      <scheme val="minor"/>
    </font>
    <font>
      <sz val="11"/>
      <color rgb="FFC00000"/>
      <name val="맑은 고딕"/>
      <family val="3"/>
      <charset val="129"/>
    </font>
    <font>
      <sz val="11"/>
      <color rgb="FF000000"/>
      <name val="맑은 고딕"/>
      <family val="3"/>
      <charset val="129"/>
    </font>
  </fonts>
  <fills count="2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6C6"/>
        <bgColor indexed="64"/>
      </patternFill>
    </fill>
    <fill>
      <patternFill patternType="solid">
        <fgColor rgb="FF0C343D"/>
        <bgColor rgb="FF0C343D"/>
      </patternFill>
    </fill>
    <fill>
      <patternFill patternType="solid">
        <fgColor rgb="FFEBF4F5"/>
        <bgColor rgb="FFEBF4F5"/>
      </patternFill>
    </fill>
    <fill>
      <patternFill patternType="solid">
        <fgColor rgb="FFEFEFEF"/>
        <bgColor rgb="FFEFEFEF"/>
      </patternFill>
    </fill>
    <fill>
      <patternFill patternType="solid">
        <fgColor theme="0"/>
        <bgColor theme="0"/>
      </patternFill>
    </fill>
    <fill>
      <patternFill patternType="solid">
        <fgColor rgb="FFD9D9D9"/>
        <bgColor rgb="FFD9D9D9"/>
      </patternFill>
    </fill>
    <fill>
      <patternFill patternType="solid">
        <fgColor rgb="FFF3F3F3"/>
        <bgColor rgb="FFF3F3F3"/>
      </patternFill>
    </fill>
    <fill>
      <patternFill patternType="solid">
        <fgColor rgb="FFD0E0E3"/>
        <bgColor rgb="FFD0E0E3"/>
      </patternFill>
    </fill>
    <fill>
      <patternFill patternType="solid">
        <fgColor rgb="FFFFF2CC"/>
        <bgColor rgb="FFFFF2CC"/>
      </patternFill>
    </fill>
    <fill>
      <patternFill patternType="solid">
        <fgColor rgb="FFFF6600"/>
        <bgColor rgb="FF0C343D"/>
      </patternFill>
    </fill>
    <fill>
      <patternFill patternType="solid">
        <fgColor rgb="FF666666"/>
        <bgColor rgb="FF666666"/>
      </patternFill>
    </fill>
    <fill>
      <patternFill patternType="solid">
        <fgColor rgb="FFCCCCCC"/>
        <bgColor rgb="FFCCCCCC"/>
      </patternFill>
    </fill>
    <fill>
      <patternFill patternType="solid">
        <fgColor rgb="FFFFFFFF"/>
        <bgColor rgb="FFFFFFFF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rgb="FFEFEFEF"/>
      </patternFill>
    </fill>
    <fill>
      <patternFill patternType="solid">
        <fgColor theme="0" tint="-4.9989318521683403E-2"/>
        <bgColor rgb="FFFBE4D5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6C6"/>
        <bgColor rgb="FFFFC6C6"/>
      </patternFill>
    </fill>
  </fills>
  <borders count="47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rgb="FF0C343D"/>
      </left>
      <right/>
      <top style="thick">
        <color rgb="FF0C343D"/>
      </top>
      <bottom/>
      <diagonal/>
    </border>
    <border>
      <left/>
      <right/>
      <top style="thick">
        <color rgb="FF0C343D"/>
      </top>
      <bottom/>
      <diagonal/>
    </border>
    <border>
      <left/>
      <right style="thick">
        <color rgb="FF0C343D"/>
      </right>
      <top style="thick">
        <color rgb="FF0C343D"/>
      </top>
      <bottom/>
      <diagonal/>
    </border>
    <border>
      <left style="thick">
        <color rgb="FF0C343D"/>
      </left>
      <right/>
      <top/>
      <bottom/>
      <diagonal/>
    </border>
    <border>
      <left/>
      <right style="thick">
        <color rgb="FF0C343D"/>
      </right>
      <top/>
      <bottom/>
      <diagonal/>
    </border>
    <border>
      <left/>
      <right/>
      <top/>
      <bottom style="thin">
        <color rgb="FF0C343D"/>
      </bottom>
      <diagonal/>
    </border>
    <border>
      <left/>
      <right/>
      <top style="thin">
        <color rgb="FF0C343D"/>
      </top>
      <bottom/>
      <diagonal/>
    </border>
    <border>
      <left/>
      <right/>
      <top style="thin">
        <color rgb="FF0C343D"/>
      </top>
      <bottom style="thin">
        <color rgb="FF0C343D"/>
      </bottom>
      <diagonal/>
    </border>
    <border>
      <left style="thick">
        <color rgb="FF0C343D"/>
      </left>
      <right/>
      <top/>
      <bottom style="thick">
        <color rgb="FF0C343D"/>
      </bottom>
      <diagonal/>
    </border>
    <border>
      <left/>
      <right/>
      <top/>
      <bottom style="thick">
        <color rgb="FF0C343D"/>
      </bottom>
      <diagonal/>
    </border>
    <border>
      <left/>
      <right style="thick">
        <color rgb="FF0C343D"/>
      </right>
      <top/>
      <bottom style="thick">
        <color rgb="FF0C343D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3E4791"/>
      </left>
      <right style="thin">
        <color rgb="FF535FC1"/>
      </right>
      <top style="thin">
        <color rgb="FF3E4791"/>
      </top>
      <bottom style="thin">
        <color rgb="FF3E4791"/>
      </bottom>
      <diagonal/>
    </border>
    <border>
      <left style="thin">
        <color rgb="FF535FC1"/>
      </left>
      <right style="thin">
        <color rgb="FF535FC1"/>
      </right>
      <top style="thin">
        <color rgb="FF3E4791"/>
      </top>
      <bottom style="thin">
        <color rgb="FF3E4791"/>
      </bottom>
      <diagonal/>
    </border>
    <border>
      <left style="thin">
        <color rgb="FF535FC1"/>
      </left>
      <right style="thin">
        <color rgb="FF3E4791"/>
      </right>
      <top style="thin">
        <color rgb="FF3E4791"/>
      </top>
      <bottom style="thin">
        <color rgb="FF3E4791"/>
      </bottom>
      <diagonal/>
    </border>
    <border>
      <left style="thin">
        <color rgb="FF3E4791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3E4791"/>
      </right>
      <top style="thin">
        <color rgb="FFFFFFFF"/>
      </top>
      <bottom style="thin">
        <color rgb="FFFFFFFF"/>
      </bottom>
      <diagonal/>
    </border>
    <border>
      <left style="thin">
        <color rgb="FF3E4791"/>
      </left>
      <right style="thin">
        <color rgb="FFF8F9FA"/>
      </right>
      <top style="thin">
        <color rgb="FFF8F9FA"/>
      </top>
      <bottom style="thin">
        <color rgb="FFF8F9FA"/>
      </bottom>
      <diagonal/>
    </border>
    <border>
      <left style="thin">
        <color rgb="FF3E4791"/>
      </left>
      <right style="thin">
        <color rgb="FFFFFFFF"/>
      </right>
      <top style="thin">
        <color rgb="FFFFFFFF"/>
      </top>
      <bottom style="thin">
        <color rgb="FF3E4791"/>
      </bottom>
      <diagonal/>
    </border>
    <border>
      <left style="thin">
        <color rgb="FFF8F9FA"/>
      </left>
      <right style="thin">
        <color rgb="FFF8F9FA"/>
      </right>
      <top style="thin">
        <color rgb="FFF8F9FA"/>
      </top>
      <bottom style="thin">
        <color rgb="FFF8F9FA"/>
      </bottom>
      <diagonal/>
    </border>
    <border>
      <left style="thin">
        <color rgb="FFF8F9FA"/>
      </left>
      <right style="thin">
        <color rgb="FF3E4791"/>
      </right>
      <top style="thin">
        <color rgb="FFF8F9FA"/>
      </top>
      <bottom style="thin">
        <color rgb="FFF8F9FA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3E4791"/>
      </bottom>
      <diagonal/>
    </border>
    <border>
      <left style="thin">
        <color rgb="FFFFFFFF"/>
      </left>
      <right style="thin">
        <color rgb="FF3E4791"/>
      </right>
      <top style="thin">
        <color rgb="FFFFFFFF"/>
      </top>
      <bottom style="thin">
        <color rgb="FF3E479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indexed="64"/>
      </left>
      <right style="thin">
        <color theme="0" tint="-0.249977111117893"/>
      </right>
      <top style="medium">
        <color indexed="64"/>
      </top>
      <bottom style="medium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indexed="64"/>
      </top>
      <bottom style="medium">
        <color indexed="64"/>
      </bottom>
      <diagonal/>
    </border>
    <border>
      <left style="thin">
        <color theme="0" tint="-0.249977111117893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1">
    <xf numFmtId="0" fontId="0" fillId="0" borderId="0">
      <alignment vertical="center"/>
    </xf>
    <xf numFmtId="0" fontId="2" fillId="0" borderId="0">
      <alignment vertical="center"/>
    </xf>
    <xf numFmtId="41" fontId="3" fillId="0" borderId="0">
      <alignment vertical="center"/>
    </xf>
    <xf numFmtId="0" fontId="5" fillId="0" borderId="0"/>
    <xf numFmtId="41" fontId="5" fillId="0" borderId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3" fillId="0" borderId="0">
      <alignment vertical="center"/>
    </xf>
  </cellStyleXfs>
  <cellXfs count="285">
    <xf numFmtId="0" fontId="0" fillId="0" borderId="0" xfId="0">
      <alignment vertical="center"/>
    </xf>
    <xf numFmtId="41" fontId="0" fillId="0" borderId="0" xfId="2" applyFont="1">
      <alignment vertical="center"/>
    </xf>
    <xf numFmtId="3" fontId="0" fillId="0" borderId="0" xfId="2" applyNumberFormat="1" applyFont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14" fontId="0" fillId="0" borderId="0" xfId="0" applyNumberFormat="1">
      <alignment vertical="center"/>
    </xf>
    <xf numFmtId="20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6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7" xfId="0" applyBorder="1">
      <alignment vertical="center"/>
    </xf>
    <xf numFmtId="0" fontId="0" fillId="0" borderId="0" xfId="0" applyAlignment="1">
      <alignment vertical="center" wrapText="1"/>
    </xf>
    <xf numFmtId="0" fontId="0" fillId="0" borderId="5" xfId="0" applyBorder="1">
      <alignment vertical="center"/>
    </xf>
    <xf numFmtId="0" fontId="0" fillId="0" borderId="10" xfId="0" applyBorder="1">
      <alignment vertical="center"/>
    </xf>
    <xf numFmtId="0" fontId="0" fillId="2" borderId="2" xfId="0" applyFill="1" applyBorder="1">
      <alignment vertical="center"/>
    </xf>
    <xf numFmtId="0" fontId="6" fillId="0" borderId="0" xfId="3" applyFont="1"/>
    <xf numFmtId="0" fontId="7" fillId="0" borderId="0" xfId="3" applyFont="1"/>
    <xf numFmtId="176" fontId="6" fillId="0" borderId="0" xfId="3" applyNumberFormat="1" applyFont="1"/>
    <xf numFmtId="177" fontId="6" fillId="0" borderId="0" xfId="3" applyNumberFormat="1" applyFont="1"/>
    <xf numFmtId="0" fontId="5" fillId="0" borderId="0" xfId="3"/>
    <xf numFmtId="0" fontId="8" fillId="6" borderId="11" xfId="3" applyFont="1" applyFill="1" applyBorder="1"/>
    <xf numFmtId="0" fontId="9" fillId="6" borderId="12" xfId="3" applyFont="1" applyFill="1" applyBorder="1" applyAlignment="1">
      <alignment vertical="center"/>
    </xf>
    <xf numFmtId="176" fontId="10" fillId="6" borderId="12" xfId="3" applyNumberFormat="1" applyFont="1" applyFill="1" applyBorder="1"/>
    <xf numFmtId="0" fontId="10" fillId="6" borderId="12" xfId="3" applyFont="1" applyFill="1" applyBorder="1"/>
    <xf numFmtId="177" fontId="10" fillId="6" borderId="12" xfId="3" applyNumberFormat="1" applyFont="1" applyFill="1" applyBorder="1"/>
    <xf numFmtId="176" fontId="10" fillId="6" borderId="13" xfId="3" applyNumberFormat="1" applyFont="1" applyFill="1" applyBorder="1"/>
    <xf numFmtId="0" fontId="7" fillId="0" borderId="14" xfId="3" applyFont="1" applyBorder="1"/>
    <xf numFmtId="176" fontId="6" fillId="0" borderId="15" xfId="3" applyNumberFormat="1" applyFont="1" applyBorder="1"/>
    <xf numFmtId="176" fontId="6" fillId="7" borderId="0" xfId="3" applyNumberFormat="1" applyFont="1" applyFill="1"/>
    <xf numFmtId="0" fontId="11" fillId="7" borderId="0" xfId="3" applyFont="1" applyFill="1"/>
    <xf numFmtId="0" fontId="6" fillId="0" borderId="14" xfId="3" applyFont="1" applyBorder="1"/>
    <xf numFmtId="0" fontId="7" fillId="7" borderId="0" xfId="3" applyFont="1" applyFill="1"/>
    <xf numFmtId="176" fontId="7" fillId="7" borderId="0" xfId="3" applyNumberFormat="1" applyFont="1" applyFill="1"/>
    <xf numFmtId="177" fontId="7" fillId="7" borderId="0" xfId="3" applyNumberFormat="1" applyFont="1" applyFill="1"/>
    <xf numFmtId="176" fontId="7" fillId="0" borderId="0" xfId="3" applyNumberFormat="1" applyFont="1"/>
    <xf numFmtId="0" fontId="6" fillId="7" borderId="0" xfId="3" applyFont="1" applyFill="1"/>
    <xf numFmtId="176" fontId="7" fillId="0" borderId="15" xfId="3" applyNumberFormat="1" applyFont="1" applyBorder="1"/>
    <xf numFmtId="177" fontId="6" fillId="0" borderId="16" xfId="3" applyNumberFormat="1" applyFont="1" applyBorder="1" applyAlignment="1">
      <alignment horizontal="center"/>
    </xf>
    <xf numFmtId="176" fontId="6" fillId="0" borderId="16" xfId="3" applyNumberFormat="1" applyFont="1" applyBorder="1" applyAlignment="1">
      <alignment horizontal="center"/>
    </xf>
    <xf numFmtId="0" fontId="6" fillId="0" borderId="16" xfId="3" applyFont="1" applyBorder="1" applyAlignment="1">
      <alignment horizontal="center"/>
    </xf>
    <xf numFmtId="0" fontId="7" fillId="0" borderId="15" xfId="3" applyFont="1" applyBorder="1"/>
    <xf numFmtId="0" fontId="7" fillId="0" borderId="0" xfId="3" applyFont="1" applyAlignment="1">
      <alignment horizontal="center"/>
    </xf>
    <xf numFmtId="0" fontId="7" fillId="7" borderId="0" xfId="3" applyFont="1" applyFill="1" applyAlignment="1">
      <alignment horizontal="center"/>
    </xf>
    <xf numFmtId="0" fontId="7" fillId="0" borderId="15" xfId="3" applyFont="1" applyBorder="1" applyAlignment="1">
      <alignment horizontal="center"/>
    </xf>
    <xf numFmtId="178" fontId="6" fillId="0" borderId="14" xfId="3" applyNumberFormat="1" applyFont="1" applyBorder="1"/>
    <xf numFmtId="176" fontId="6" fillId="0" borderId="0" xfId="3" applyNumberFormat="1" applyFont="1" applyAlignment="1">
      <alignment horizontal="right"/>
    </xf>
    <xf numFmtId="0" fontId="15" fillId="0" borderId="18" xfId="3" applyFont="1" applyBorder="1" applyAlignment="1">
      <alignment horizontal="center"/>
    </xf>
    <xf numFmtId="176" fontId="15" fillId="0" borderId="18" xfId="3" applyNumberFormat="1" applyFont="1" applyBorder="1" applyAlignment="1">
      <alignment horizontal="center"/>
    </xf>
    <xf numFmtId="176" fontId="6" fillId="0" borderId="0" xfId="3" applyNumberFormat="1" applyFont="1" applyAlignment="1">
      <alignment horizontal="center"/>
    </xf>
    <xf numFmtId="0" fontId="14" fillId="0" borderId="0" xfId="3" applyFont="1"/>
    <xf numFmtId="178" fontId="6" fillId="0" borderId="0" xfId="3" applyNumberFormat="1" applyFont="1" applyAlignment="1">
      <alignment horizontal="center"/>
    </xf>
    <xf numFmtId="178" fontId="6" fillId="0" borderId="19" xfId="3" applyNumberFormat="1" applyFont="1" applyBorder="1"/>
    <xf numFmtId="178" fontId="6" fillId="0" borderId="20" xfId="3" applyNumberFormat="1" applyFont="1" applyBorder="1" applyAlignment="1">
      <alignment horizontal="center"/>
    </xf>
    <xf numFmtId="176" fontId="6" fillId="0" borderId="20" xfId="3" applyNumberFormat="1" applyFont="1" applyBorder="1"/>
    <xf numFmtId="0" fontId="6" fillId="0" borderId="20" xfId="3" applyFont="1" applyBorder="1"/>
    <xf numFmtId="176" fontId="6" fillId="0" borderId="20" xfId="3" applyNumberFormat="1" applyFont="1" applyBorder="1" applyAlignment="1">
      <alignment horizontal="right"/>
    </xf>
    <xf numFmtId="177" fontId="6" fillId="0" borderId="20" xfId="3" applyNumberFormat="1" applyFont="1" applyBorder="1"/>
    <xf numFmtId="176" fontId="6" fillId="0" borderId="21" xfId="3" applyNumberFormat="1" applyFont="1" applyBorder="1"/>
    <xf numFmtId="178" fontId="6" fillId="0" borderId="0" xfId="3" applyNumberFormat="1" applyFont="1"/>
    <xf numFmtId="0" fontId="6" fillId="11" borderId="0" xfId="3" applyFont="1" applyFill="1"/>
    <xf numFmtId="178" fontId="6" fillId="11" borderId="0" xfId="3" applyNumberFormat="1" applyFont="1" applyFill="1"/>
    <xf numFmtId="178" fontId="6" fillId="11" borderId="0" xfId="3" applyNumberFormat="1" applyFont="1" applyFill="1" applyAlignment="1">
      <alignment horizontal="center"/>
    </xf>
    <xf numFmtId="176" fontId="6" fillId="11" borderId="0" xfId="3" applyNumberFormat="1" applyFont="1" applyFill="1"/>
    <xf numFmtId="177" fontId="6" fillId="11" borderId="0" xfId="3" applyNumberFormat="1" applyFont="1" applyFill="1"/>
    <xf numFmtId="0" fontId="13" fillId="0" borderId="0" xfId="5" applyFont="1"/>
    <xf numFmtId="0" fontId="6" fillId="0" borderId="0" xfId="5" applyFont="1"/>
    <xf numFmtId="0" fontId="6" fillId="0" borderId="0" xfId="5" applyFont="1" applyAlignment="1">
      <alignment horizontal="left"/>
    </xf>
    <xf numFmtId="0" fontId="5" fillId="0" borderId="0" xfId="5"/>
    <xf numFmtId="0" fontId="16" fillId="0" borderId="0" xfId="5" applyFont="1"/>
    <xf numFmtId="0" fontId="17" fillId="6" borderId="0" xfId="5" applyFont="1" applyFill="1" applyAlignment="1">
      <alignment horizontal="left"/>
    </xf>
    <xf numFmtId="180" fontId="17" fillId="6" borderId="0" xfId="5" applyNumberFormat="1" applyFont="1" applyFill="1" applyAlignment="1">
      <alignment horizontal="right"/>
    </xf>
    <xf numFmtId="180" fontId="18" fillId="6" borderId="0" xfId="5" applyNumberFormat="1" applyFont="1" applyFill="1" applyAlignment="1">
      <alignment horizontal="left"/>
    </xf>
    <xf numFmtId="0" fontId="17" fillId="6" borderId="0" xfId="5" applyFont="1" applyFill="1" applyAlignment="1">
      <alignment horizontal="center"/>
    </xf>
    <xf numFmtId="0" fontId="19" fillId="0" borderId="0" xfId="5" applyFont="1"/>
    <xf numFmtId="180" fontId="20" fillId="6" borderId="22" xfId="5" applyNumberFormat="1" applyFont="1" applyFill="1" applyBorder="1" applyAlignment="1">
      <alignment horizontal="right"/>
    </xf>
    <xf numFmtId="180" fontId="17" fillId="6" borderId="22" xfId="5" applyNumberFormat="1" applyFont="1" applyFill="1" applyBorder="1" applyAlignment="1">
      <alignment horizontal="right"/>
    </xf>
    <xf numFmtId="0" fontId="17" fillId="6" borderId="22" xfId="5" applyFont="1" applyFill="1" applyBorder="1" applyAlignment="1">
      <alignment horizontal="right"/>
    </xf>
    <xf numFmtId="0" fontId="18" fillId="6" borderId="22" xfId="5" applyFont="1" applyFill="1" applyBorder="1" applyAlignment="1">
      <alignment horizontal="left" vertical="center"/>
    </xf>
    <xf numFmtId="0" fontId="21" fillId="6" borderId="22" xfId="5" applyFont="1" applyFill="1" applyBorder="1" applyAlignment="1">
      <alignment horizontal="right" vertical="center"/>
    </xf>
    <xf numFmtId="181" fontId="16" fillId="0" borderId="0" xfId="5" applyNumberFormat="1" applyFont="1"/>
    <xf numFmtId="0" fontId="22" fillId="10" borderId="0" xfId="5" applyFont="1" applyFill="1" applyAlignment="1">
      <alignment horizontal="center"/>
    </xf>
    <xf numFmtId="0" fontId="7" fillId="10" borderId="0" xfId="5" applyFont="1" applyFill="1" applyAlignment="1">
      <alignment horizontal="center"/>
    </xf>
    <xf numFmtId="0" fontId="11" fillId="10" borderId="0" xfId="5" applyFont="1" applyFill="1"/>
    <xf numFmtId="0" fontId="11" fillId="10" borderId="0" xfId="5" applyFont="1" applyFill="1" applyAlignment="1">
      <alignment horizontal="left"/>
    </xf>
    <xf numFmtId="0" fontId="7" fillId="10" borderId="0" xfId="5" quotePrefix="1" applyFont="1" applyFill="1" applyAlignment="1">
      <alignment horizontal="center"/>
    </xf>
    <xf numFmtId="176" fontId="7" fillId="10" borderId="0" xfId="5" applyNumberFormat="1" applyFont="1" applyFill="1"/>
    <xf numFmtId="0" fontId="14" fillId="7" borderId="0" xfId="5" applyFont="1" applyFill="1" applyAlignment="1">
      <alignment horizontal="center"/>
    </xf>
    <xf numFmtId="0" fontId="6" fillId="7" borderId="0" xfId="5" applyFont="1" applyFill="1" applyAlignment="1">
      <alignment horizontal="center"/>
    </xf>
    <xf numFmtId="0" fontId="13" fillId="7" borderId="0" xfId="5" applyFont="1" applyFill="1"/>
    <xf numFmtId="0" fontId="13" fillId="7" borderId="0" xfId="5" applyFont="1" applyFill="1" applyAlignment="1">
      <alignment horizontal="left"/>
    </xf>
    <xf numFmtId="176" fontId="6" fillId="7" borderId="0" xfId="5" applyNumberFormat="1" applyFont="1" applyFill="1"/>
    <xf numFmtId="0" fontId="14" fillId="0" borderId="0" xfId="5" applyFont="1" applyAlignment="1">
      <alignment horizontal="center"/>
    </xf>
    <xf numFmtId="0" fontId="6" fillId="0" borderId="0" xfId="5" applyFont="1" applyAlignment="1">
      <alignment horizontal="center"/>
    </xf>
    <xf numFmtId="0" fontId="23" fillId="0" borderId="0" xfId="5" applyFont="1"/>
    <xf numFmtId="0" fontId="13" fillId="0" borderId="0" xfId="5" applyFont="1" applyAlignment="1">
      <alignment horizontal="left"/>
    </xf>
    <xf numFmtId="176" fontId="6" fillId="0" borderId="0" xfId="5" applyNumberFormat="1" applyFont="1"/>
    <xf numFmtId="0" fontId="6" fillId="0" borderId="0" xfId="5" applyFont="1" applyAlignment="1">
      <alignment vertical="top"/>
    </xf>
    <xf numFmtId="0" fontId="13" fillId="0" borderId="0" xfId="5" applyFont="1" applyAlignment="1">
      <alignment horizontal="left" vertical="top"/>
    </xf>
    <xf numFmtId="0" fontId="6" fillId="0" borderId="0" xfId="5" applyFont="1" applyAlignment="1">
      <alignment horizontal="center" vertical="top"/>
    </xf>
    <xf numFmtId="176" fontId="6" fillId="0" borderId="0" xfId="5" applyNumberFormat="1" applyFont="1" applyAlignment="1">
      <alignment vertical="top"/>
    </xf>
    <xf numFmtId="176" fontId="13" fillId="0" borderId="0" xfId="5" applyNumberFormat="1" applyFont="1"/>
    <xf numFmtId="0" fontId="11" fillId="0" borderId="0" xfId="5" applyFont="1"/>
    <xf numFmtId="0" fontId="13" fillId="0" borderId="23" xfId="5" applyFont="1" applyBorder="1"/>
    <xf numFmtId="0" fontId="6" fillId="0" borderId="23" xfId="5" applyFont="1" applyBorder="1"/>
    <xf numFmtId="0" fontId="13" fillId="0" borderId="23" xfId="5" applyFont="1" applyBorder="1" applyAlignment="1">
      <alignment horizontal="left"/>
    </xf>
    <xf numFmtId="176" fontId="13" fillId="0" borderId="23" xfId="5" applyNumberFormat="1" applyFont="1" applyBorder="1"/>
    <xf numFmtId="0" fontId="13" fillId="0" borderId="24" xfId="5" applyFont="1" applyBorder="1"/>
    <xf numFmtId="0" fontId="6" fillId="0" borderId="24" xfId="5" applyFont="1" applyBorder="1"/>
    <xf numFmtId="0" fontId="13" fillId="0" borderId="24" xfId="5" applyFont="1" applyBorder="1" applyAlignment="1">
      <alignment horizontal="left"/>
    </xf>
    <xf numFmtId="176" fontId="13" fillId="0" borderId="24" xfId="5" applyNumberFormat="1" applyFont="1" applyBorder="1"/>
    <xf numFmtId="0" fontId="24" fillId="0" borderId="0" xfId="5" applyFont="1" applyAlignment="1">
      <alignment horizontal="right" vertical="center"/>
    </xf>
    <xf numFmtId="0" fontId="24" fillId="12" borderId="24" xfId="5" applyFont="1" applyFill="1" applyBorder="1" applyAlignment="1">
      <alignment horizontal="right" vertical="center"/>
    </xf>
    <xf numFmtId="0" fontId="24" fillId="12" borderId="24" xfId="5" applyFont="1" applyFill="1" applyBorder="1" applyAlignment="1">
      <alignment horizontal="left" vertical="center"/>
    </xf>
    <xf numFmtId="176" fontId="24" fillId="12" borderId="24" xfId="5" applyNumberFormat="1" applyFont="1" applyFill="1" applyBorder="1" applyAlignment="1">
      <alignment horizontal="right" vertical="center"/>
    </xf>
    <xf numFmtId="0" fontId="13" fillId="0" borderId="0" xfId="5" applyFont="1" applyAlignment="1">
      <alignment horizontal="right"/>
    </xf>
    <xf numFmtId="0" fontId="6" fillId="0" borderId="0" xfId="5" applyFont="1" applyAlignment="1">
      <alignment horizontal="right"/>
    </xf>
    <xf numFmtId="0" fontId="6" fillId="13" borderId="0" xfId="5" applyFont="1" applyFill="1" applyAlignment="1">
      <alignment horizontal="left"/>
    </xf>
    <xf numFmtId="0" fontId="23" fillId="13" borderId="0" xfId="5" applyFont="1" applyFill="1"/>
    <xf numFmtId="0" fontId="13" fillId="13" borderId="24" xfId="5" applyFont="1" applyFill="1" applyBorder="1"/>
    <xf numFmtId="0" fontId="23" fillId="13" borderId="24" xfId="5" applyFont="1" applyFill="1" applyBorder="1"/>
    <xf numFmtId="0" fontId="6" fillId="13" borderId="0" xfId="5" applyFont="1" applyFill="1"/>
    <xf numFmtId="0" fontId="13" fillId="13" borderId="0" xfId="5" applyFont="1" applyFill="1"/>
    <xf numFmtId="182" fontId="13" fillId="0" borderId="0" xfId="5" applyNumberFormat="1" applyFont="1"/>
    <xf numFmtId="4" fontId="13" fillId="0" borderId="0" xfId="5" applyNumberFormat="1" applyFont="1"/>
    <xf numFmtId="0" fontId="17" fillId="6" borderId="0" xfId="6" applyFont="1" applyFill="1" applyAlignment="1">
      <alignment horizontal="center"/>
    </xf>
    <xf numFmtId="0" fontId="17" fillId="14" borderId="0" xfId="6" applyFont="1" applyFill="1" applyAlignment="1">
      <alignment horizontal="center"/>
    </xf>
    <xf numFmtId="1" fontId="17" fillId="6" borderId="0" xfId="6" applyNumberFormat="1" applyFont="1" applyFill="1" applyAlignment="1">
      <alignment horizontal="center"/>
    </xf>
    <xf numFmtId="0" fontId="17" fillId="15" borderId="0" xfId="6" applyFont="1" applyFill="1" applyAlignment="1">
      <alignment horizontal="center"/>
    </xf>
    <xf numFmtId="0" fontId="19" fillId="0" borderId="0" xfId="6" applyFont="1"/>
    <xf numFmtId="0" fontId="25" fillId="16" borderId="0" xfId="6" applyFont="1" applyFill="1" applyAlignment="1">
      <alignment horizontal="left"/>
    </xf>
    <xf numFmtId="183" fontId="26" fillId="16" borderId="0" xfId="6" applyNumberFormat="1" applyFont="1" applyFill="1" applyAlignment="1">
      <alignment horizontal="center"/>
    </xf>
    <xf numFmtId="0" fontId="6" fillId="16" borderId="0" xfId="6" applyFont="1" applyFill="1" applyAlignment="1">
      <alignment horizontal="center"/>
    </xf>
    <xf numFmtId="0" fontId="6" fillId="16" borderId="0" xfId="6" applyFont="1" applyFill="1"/>
    <xf numFmtId="1" fontId="6" fillId="16" borderId="0" xfId="6" applyNumberFormat="1" applyFont="1" applyFill="1" applyAlignment="1">
      <alignment horizontal="center"/>
    </xf>
    <xf numFmtId="1" fontId="6" fillId="8" borderId="0" xfId="6" applyNumberFormat="1" applyFont="1" applyFill="1" applyAlignment="1">
      <alignment horizontal="center"/>
    </xf>
    <xf numFmtId="176" fontId="6" fillId="16" borderId="0" xfId="6" applyNumberFormat="1" applyFont="1" applyFill="1" applyAlignment="1">
      <alignment horizontal="right"/>
    </xf>
    <xf numFmtId="176" fontId="6" fillId="16" borderId="0" xfId="6" applyNumberFormat="1" applyFont="1" applyFill="1"/>
    <xf numFmtId="0" fontId="5" fillId="0" borderId="0" xfId="6"/>
    <xf numFmtId="0" fontId="6" fillId="0" borderId="0" xfId="6" applyFont="1" applyAlignment="1">
      <alignment horizontal="center"/>
    </xf>
    <xf numFmtId="14" fontId="6" fillId="0" borderId="0" xfId="6" applyNumberFormat="1" applyFont="1" applyAlignment="1">
      <alignment horizontal="center"/>
    </xf>
    <xf numFmtId="0" fontId="6" fillId="8" borderId="0" xfId="6" applyFont="1" applyFill="1" applyAlignment="1">
      <alignment horizontal="center"/>
    </xf>
    <xf numFmtId="0" fontId="6" fillId="0" borderId="0" xfId="6" applyFont="1" applyAlignment="1">
      <alignment horizontal="left"/>
    </xf>
    <xf numFmtId="176" fontId="6" fillId="0" borderId="0" xfId="6" applyNumberFormat="1" applyFont="1" applyAlignment="1">
      <alignment horizontal="right"/>
    </xf>
    <xf numFmtId="176" fontId="6" fillId="0" borderId="0" xfId="6" applyNumberFormat="1" applyFont="1"/>
    <xf numFmtId="176" fontId="6" fillId="8" borderId="0" xfId="6" applyNumberFormat="1" applyFont="1" applyFill="1"/>
    <xf numFmtId="0" fontId="6" fillId="0" borderId="0" xfId="6" applyFont="1"/>
    <xf numFmtId="179" fontId="6" fillId="0" borderId="0" xfId="6" applyNumberFormat="1" applyFont="1" applyAlignment="1">
      <alignment horizontal="center"/>
    </xf>
    <xf numFmtId="183" fontId="6" fillId="0" borderId="0" xfId="6" applyNumberFormat="1" applyFont="1" applyAlignment="1">
      <alignment horizontal="center"/>
    </xf>
    <xf numFmtId="0" fontId="6" fillId="9" borderId="0" xfId="6" applyFont="1" applyFill="1" applyAlignment="1">
      <alignment horizontal="center"/>
    </xf>
    <xf numFmtId="0" fontId="13" fillId="0" borderId="0" xfId="6" applyFont="1" applyAlignment="1">
      <alignment horizontal="left"/>
    </xf>
    <xf numFmtId="176" fontId="6" fillId="9" borderId="0" xfId="6" applyNumberFormat="1" applyFont="1" applyFill="1"/>
    <xf numFmtId="176" fontId="6" fillId="8" borderId="0" xfId="6" applyNumberFormat="1" applyFont="1" applyFill="1" applyAlignment="1">
      <alignment horizontal="right"/>
    </xf>
    <xf numFmtId="0" fontId="6" fillId="9" borderId="0" xfId="6" applyFont="1" applyFill="1"/>
    <xf numFmtId="176" fontId="27" fillId="17" borderId="0" xfId="6" applyNumberFormat="1" applyFont="1" applyFill="1"/>
    <xf numFmtId="0" fontId="27" fillId="17" borderId="0" xfId="6" applyFont="1" applyFill="1"/>
    <xf numFmtId="0" fontId="6" fillId="17" borderId="0" xfId="6" applyFont="1" applyFill="1"/>
    <xf numFmtId="176" fontId="6" fillId="17" borderId="0" xfId="6" applyNumberFormat="1" applyFont="1" applyFill="1"/>
    <xf numFmtId="176" fontId="6" fillId="17" borderId="0" xfId="6" applyNumberFormat="1" applyFont="1" applyFill="1" applyAlignment="1">
      <alignment horizontal="right"/>
    </xf>
    <xf numFmtId="176" fontId="6" fillId="9" borderId="0" xfId="6" applyNumberFormat="1" applyFont="1" applyFill="1" applyAlignment="1">
      <alignment horizontal="right"/>
    </xf>
    <xf numFmtId="0" fontId="27" fillId="0" borderId="0" xfId="8" applyFont="1" applyAlignment="1">
      <alignment horizontal="center"/>
    </xf>
    <xf numFmtId="0" fontId="5" fillId="0" borderId="0" xfId="8"/>
    <xf numFmtId="0" fontId="27" fillId="0" borderId="0" xfId="8" applyFont="1" applyAlignment="1">
      <alignment horizontal="left"/>
    </xf>
    <xf numFmtId="3" fontId="27" fillId="0" borderId="0" xfId="8" applyNumberFormat="1" applyFont="1" applyAlignment="1">
      <alignment horizontal="center"/>
    </xf>
    <xf numFmtId="0" fontId="27" fillId="0" borderId="0" xfId="8" applyFont="1"/>
    <xf numFmtId="0" fontId="28" fillId="0" borderId="0" xfId="8" applyFont="1"/>
    <xf numFmtId="0" fontId="23" fillId="0" borderId="25" xfId="8" applyFont="1" applyBorder="1" applyAlignment="1">
      <alignment horizontal="center" vertical="center"/>
    </xf>
    <xf numFmtId="0" fontId="23" fillId="0" borderId="26" xfId="8" applyFont="1" applyBorder="1" applyAlignment="1">
      <alignment horizontal="center" vertical="center"/>
    </xf>
    <xf numFmtId="3" fontId="23" fillId="0" borderId="26" xfId="8" applyNumberFormat="1" applyFont="1" applyBorder="1" applyAlignment="1">
      <alignment horizontal="center" vertical="center"/>
    </xf>
    <xf numFmtId="49" fontId="23" fillId="0" borderId="26" xfId="8" applyNumberFormat="1" applyFont="1" applyBorder="1" applyAlignment="1">
      <alignment horizontal="center" vertical="center"/>
    </xf>
    <xf numFmtId="0" fontId="23" fillId="0" borderId="27" xfId="8" applyFont="1" applyBorder="1" applyAlignment="1">
      <alignment horizontal="center" vertical="center"/>
    </xf>
    <xf numFmtId="0" fontId="23" fillId="0" borderId="28" xfId="8" applyFont="1" applyBorder="1" applyAlignment="1">
      <alignment horizontal="center" vertical="center"/>
    </xf>
    <xf numFmtId="184" fontId="23" fillId="0" borderId="29" xfId="8" applyNumberFormat="1" applyFont="1" applyBorder="1" applyAlignment="1">
      <alignment horizontal="center" vertical="center"/>
    </xf>
    <xf numFmtId="3" fontId="23" fillId="0" borderId="29" xfId="8" applyNumberFormat="1" applyFont="1" applyBorder="1" applyAlignment="1">
      <alignment horizontal="center" vertical="center"/>
    </xf>
    <xf numFmtId="0" fontId="23" fillId="0" borderId="29" xfId="8" applyFont="1" applyBorder="1" applyAlignment="1">
      <alignment horizontal="center" vertical="center"/>
    </xf>
    <xf numFmtId="0" fontId="23" fillId="0" borderId="30" xfId="8" applyFont="1" applyBorder="1" applyAlignment="1">
      <alignment horizontal="center" vertical="center"/>
    </xf>
    <xf numFmtId="0" fontId="23" fillId="0" borderId="31" xfId="8" applyFont="1" applyBorder="1" applyAlignment="1">
      <alignment horizontal="center" vertical="center"/>
    </xf>
    <xf numFmtId="0" fontId="23" fillId="0" borderId="32" xfId="8" applyFont="1" applyBorder="1" applyAlignment="1">
      <alignment horizontal="center" vertical="center"/>
    </xf>
    <xf numFmtId="0" fontId="23" fillId="0" borderId="33" xfId="8" applyFont="1" applyBorder="1" applyAlignment="1">
      <alignment horizontal="center" vertical="center"/>
    </xf>
    <xf numFmtId="3" fontId="23" fillId="0" borderId="33" xfId="8" applyNumberFormat="1" applyFont="1" applyBorder="1" applyAlignment="1">
      <alignment horizontal="center" vertical="center"/>
    </xf>
    <xf numFmtId="185" fontId="23" fillId="0" borderId="33" xfId="8" applyNumberFormat="1" applyFont="1" applyBorder="1" applyAlignment="1">
      <alignment horizontal="center" vertical="center"/>
    </xf>
    <xf numFmtId="0" fontId="23" fillId="0" borderId="34" xfId="8" applyFont="1" applyBorder="1" applyAlignment="1">
      <alignment horizontal="center" vertical="center"/>
    </xf>
    <xf numFmtId="185" fontId="23" fillId="0" borderId="29" xfId="8" applyNumberFormat="1" applyFont="1" applyBorder="1" applyAlignment="1">
      <alignment horizontal="center" vertical="center"/>
    </xf>
    <xf numFmtId="0" fontId="29" fillId="0" borderId="30" xfId="8" applyFont="1" applyBorder="1" applyAlignment="1">
      <alignment horizontal="center" vertical="center"/>
    </xf>
    <xf numFmtId="0" fontId="29" fillId="0" borderId="34" xfId="8" applyFont="1" applyBorder="1" applyAlignment="1">
      <alignment horizontal="center" vertical="center"/>
    </xf>
    <xf numFmtId="0" fontId="23" fillId="0" borderId="35" xfId="8" applyFont="1" applyBorder="1" applyAlignment="1">
      <alignment horizontal="center" vertical="center"/>
    </xf>
    <xf numFmtId="3" fontId="23" fillId="0" borderId="35" xfId="8" applyNumberFormat="1" applyFont="1" applyBorder="1" applyAlignment="1">
      <alignment horizontal="center" vertical="center"/>
    </xf>
    <xf numFmtId="185" fontId="23" fillId="0" borderId="35" xfId="8" applyNumberFormat="1" applyFont="1" applyBorder="1" applyAlignment="1">
      <alignment horizontal="center" vertical="center"/>
    </xf>
    <xf numFmtId="0" fontId="29" fillId="0" borderId="36" xfId="8" applyFont="1" applyBorder="1" applyAlignment="1">
      <alignment horizontal="center" vertical="center"/>
    </xf>
    <xf numFmtId="0" fontId="30" fillId="0" borderId="37" xfId="9" applyFont="1" applyBorder="1" applyAlignment="1">
      <alignment horizontal="center"/>
    </xf>
    <xf numFmtId="0" fontId="30" fillId="0" borderId="38" xfId="9" applyFont="1" applyBorder="1" applyAlignment="1">
      <alignment horizontal="center"/>
    </xf>
    <xf numFmtId="0" fontId="5" fillId="0" borderId="0" xfId="9"/>
    <xf numFmtId="0" fontId="30" fillId="0" borderId="39" xfId="9" applyFont="1" applyBorder="1" applyAlignment="1">
      <alignment horizontal="center"/>
    </xf>
    <xf numFmtId="0" fontId="30" fillId="0" borderId="40" xfId="9" applyFont="1" applyBorder="1" applyAlignment="1">
      <alignment horizontal="center"/>
    </xf>
    <xf numFmtId="186" fontId="6" fillId="9" borderId="0" xfId="3" applyNumberFormat="1" applyFont="1" applyFill="1"/>
    <xf numFmtId="0" fontId="6" fillId="8" borderId="0" xfId="3" applyFont="1" applyFill="1" applyAlignment="1">
      <alignment vertical="center"/>
    </xf>
    <xf numFmtId="0" fontId="6" fillId="2" borderId="0" xfId="6" applyFont="1" applyFill="1" applyAlignment="1">
      <alignment horizontal="center"/>
    </xf>
    <xf numFmtId="0" fontId="31" fillId="7" borderId="0" xfId="3" applyFont="1" applyFill="1"/>
    <xf numFmtId="180" fontId="17" fillId="6" borderId="22" xfId="5" applyNumberFormat="1" applyFont="1" applyFill="1" applyBorder="1" applyAlignment="1">
      <alignment horizontal="left"/>
    </xf>
    <xf numFmtId="176" fontId="6" fillId="18" borderId="2" xfId="3" applyNumberFormat="1" applyFont="1" applyFill="1" applyBorder="1" applyAlignment="1">
      <alignment horizontal="right"/>
    </xf>
    <xf numFmtId="0" fontId="6" fillId="0" borderId="17" xfId="3" applyFont="1" applyBorder="1"/>
    <xf numFmtId="186" fontId="6" fillId="9" borderId="17" xfId="3" applyNumberFormat="1" applyFont="1" applyFill="1" applyBorder="1"/>
    <xf numFmtId="178" fontId="6" fillId="0" borderId="17" xfId="3" applyNumberFormat="1" applyFont="1" applyBorder="1" applyAlignment="1">
      <alignment horizontal="right"/>
    </xf>
    <xf numFmtId="10" fontId="6" fillId="0" borderId="17" xfId="3" applyNumberFormat="1" applyFont="1" applyBorder="1" applyAlignment="1">
      <alignment horizontal="right"/>
    </xf>
    <xf numFmtId="176" fontId="6" fillId="0" borderId="17" xfId="3" applyNumberFormat="1" applyFont="1" applyBorder="1" applyAlignment="1">
      <alignment horizontal="right"/>
    </xf>
    <xf numFmtId="0" fontId="6" fillId="9" borderId="9" xfId="3" applyFont="1" applyFill="1" applyBorder="1"/>
    <xf numFmtId="186" fontId="6" fillId="9" borderId="9" xfId="3" applyNumberFormat="1" applyFont="1" applyFill="1" applyBorder="1"/>
    <xf numFmtId="178" fontId="6" fillId="0" borderId="9" xfId="3" applyNumberFormat="1" applyFont="1" applyBorder="1" applyAlignment="1">
      <alignment horizontal="right"/>
    </xf>
    <xf numFmtId="10" fontId="6" fillId="0" borderId="9" xfId="3" applyNumberFormat="1" applyFont="1" applyBorder="1" applyAlignment="1">
      <alignment horizontal="right"/>
    </xf>
    <xf numFmtId="176" fontId="6" fillId="0" borderId="9" xfId="3" applyNumberFormat="1" applyFont="1" applyBorder="1" applyAlignment="1">
      <alignment horizontal="right"/>
    </xf>
    <xf numFmtId="0" fontId="6" fillId="8" borderId="9" xfId="3" applyFont="1" applyFill="1" applyBorder="1" applyAlignment="1">
      <alignment vertical="center"/>
    </xf>
    <xf numFmtId="0" fontId="6" fillId="8" borderId="41" xfId="3" applyFont="1" applyFill="1" applyBorder="1"/>
    <xf numFmtId="0" fontId="6" fillId="8" borderId="41" xfId="3" applyFont="1" applyFill="1" applyBorder="1" applyAlignment="1">
      <alignment horizontal="center"/>
    </xf>
    <xf numFmtId="0" fontId="14" fillId="8" borderId="41" xfId="3" applyFont="1" applyFill="1" applyBorder="1"/>
    <xf numFmtId="176" fontId="6" fillId="8" borderId="41" xfId="3" applyNumberFormat="1" applyFont="1" applyFill="1" applyBorder="1" applyAlignment="1">
      <alignment horizontal="right"/>
    </xf>
    <xf numFmtId="176" fontId="6" fillId="0" borderId="9" xfId="3" applyNumberFormat="1" applyFont="1" applyBorder="1"/>
    <xf numFmtId="0" fontId="14" fillId="0" borderId="9" xfId="3" applyFont="1" applyBorder="1"/>
    <xf numFmtId="0" fontId="31" fillId="0" borderId="9" xfId="3" applyFont="1" applyBorder="1"/>
    <xf numFmtId="176" fontId="7" fillId="0" borderId="9" xfId="3" applyNumberFormat="1" applyFont="1" applyBorder="1"/>
    <xf numFmtId="0" fontId="7" fillId="0" borderId="9" xfId="3" applyFont="1" applyBorder="1"/>
    <xf numFmtId="0" fontId="6" fillId="0" borderId="9" xfId="3" applyFont="1" applyBorder="1"/>
    <xf numFmtId="176" fontId="5" fillId="0" borderId="0" xfId="3" applyNumberFormat="1"/>
    <xf numFmtId="178" fontId="6" fillId="8" borderId="42" xfId="3" applyNumberFormat="1" applyFont="1" applyFill="1" applyBorder="1" applyAlignment="1">
      <alignment horizontal="center"/>
    </xf>
    <xf numFmtId="0" fontId="6" fillId="8" borderId="42" xfId="3" applyFont="1" applyFill="1" applyBorder="1" applyAlignment="1">
      <alignment horizontal="center"/>
    </xf>
    <xf numFmtId="0" fontId="14" fillId="8" borderId="42" xfId="3" applyFont="1" applyFill="1" applyBorder="1"/>
    <xf numFmtId="176" fontId="6" fillId="8" borderId="42" xfId="3" applyNumberFormat="1" applyFont="1" applyFill="1" applyBorder="1" applyAlignment="1">
      <alignment horizontal="right"/>
    </xf>
    <xf numFmtId="0" fontId="6" fillId="0" borderId="0" xfId="3" applyFont="1" applyAlignment="1">
      <alignment horizontal="center"/>
    </xf>
    <xf numFmtId="186" fontId="6" fillId="0" borderId="9" xfId="3" applyNumberFormat="1" applyFont="1" applyBorder="1"/>
    <xf numFmtId="178" fontId="12" fillId="7" borderId="2" xfId="3" applyNumberFormat="1" applyFont="1" applyFill="1" applyBorder="1" applyAlignment="1">
      <alignment horizontal="center"/>
    </xf>
    <xf numFmtId="0" fontId="32" fillId="0" borderId="0" xfId="7" applyFont="1"/>
    <xf numFmtId="0" fontId="34" fillId="0" borderId="0" xfId="7" applyFont="1"/>
    <xf numFmtId="0" fontId="0" fillId="0" borderId="1" xfId="0" applyBorder="1">
      <alignment vertical="center"/>
    </xf>
    <xf numFmtId="0" fontId="0" fillId="0" borderId="1" xfId="0" applyBorder="1" applyAlignment="1">
      <alignment vertical="center" wrapText="1"/>
    </xf>
    <xf numFmtId="14" fontId="6" fillId="2" borderId="0" xfId="6" applyNumberFormat="1" applyFont="1" applyFill="1" applyAlignment="1">
      <alignment horizontal="center"/>
    </xf>
    <xf numFmtId="0" fontId="6" fillId="19" borderId="0" xfId="6" applyFont="1" applyFill="1" applyAlignment="1">
      <alignment horizontal="center"/>
    </xf>
    <xf numFmtId="0" fontId="6" fillId="2" borderId="0" xfId="6" applyFont="1" applyFill="1" applyAlignment="1">
      <alignment horizontal="left"/>
    </xf>
    <xf numFmtId="1" fontId="6" fillId="19" borderId="0" xfId="6" applyNumberFormat="1" applyFont="1" applyFill="1" applyAlignment="1">
      <alignment horizontal="center"/>
    </xf>
    <xf numFmtId="176" fontId="6" fillId="2" borderId="0" xfId="6" applyNumberFormat="1" applyFont="1" applyFill="1" applyAlignment="1">
      <alignment horizontal="right"/>
    </xf>
    <xf numFmtId="176" fontId="6" fillId="2" borderId="0" xfId="6" applyNumberFormat="1" applyFont="1" applyFill="1"/>
    <xf numFmtId="176" fontId="6" fillId="19" borderId="0" xfId="6" applyNumberFormat="1" applyFont="1" applyFill="1"/>
    <xf numFmtId="0" fontId="6" fillId="2" borderId="0" xfId="6" applyFont="1" applyFill="1"/>
    <xf numFmtId="0" fontId="27" fillId="0" borderId="0" xfId="6" applyFont="1"/>
    <xf numFmtId="0" fontId="35" fillId="0" borderId="0" xfId="3" applyFont="1"/>
    <xf numFmtId="0" fontId="35" fillId="0" borderId="9" xfId="3" applyFont="1" applyBorder="1"/>
    <xf numFmtId="0" fontId="7" fillId="0" borderId="0" xfId="3" applyFont="1" applyAlignment="1">
      <alignment horizontal="right"/>
    </xf>
    <xf numFmtId="1" fontId="17" fillId="14" borderId="0" xfId="6" applyNumberFormat="1" applyFont="1" applyFill="1" applyAlignment="1">
      <alignment horizontal="center"/>
    </xf>
    <xf numFmtId="0" fontId="5" fillId="0" borderId="0" xfId="3" applyAlignment="1">
      <alignment horizontal="right"/>
    </xf>
    <xf numFmtId="0" fontId="6" fillId="8" borderId="0" xfId="3" applyFont="1" applyFill="1" applyAlignment="1">
      <alignment horizontal="left" vertical="center"/>
    </xf>
    <xf numFmtId="0" fontId="6" fillId="8" borderId="9" xfId="3" applyFont="1" applyFill="1" applyBorder="1" applyAlignment="1">
      <alignment horizontal="left" vertical="center"/>
    </xf>
    <xf numFmtId="180" fontId="17" fillId="6" borderId="22" xfId="5" applyNumberFormat="1" applyFont="1" applyFill="1" applyBorder="1" applyAlignment="1">
      <alignment horizontal="center"/>
    </xf>
    <xf numFmtId="0" fontId="32" fillId="0" borderId="0" xfId="7" applyFont="1" applyAlignment="1">
      <alignment horizontal="center"/>
    </xf>
    <xf numFmtId="0" fontId="32" fillId="0" borderId="0" xfId="7" applyFont="1" applyAlignment="1">
      <alignment horizontal="left"/>
    </xf>
    <xf numFmtId="3" fontId="32" fillId="0" borderId="0" xfId="7" applyNumberFormat="1" applyFont="1"/>
    <xf numFmtId="0" fontId="32" fillId="0" borderId="6" xfId="7" applyFont="1" applyBorder="1" applyAlignment="1">
      <alignment horizontal="center"/>
    </xf>
    <xf numFmtId="0" fontId="32" fillId="0" borderId="3" xfId="7" applyFont="1" applyBorder="1" applyAlignment="1">
      <alignment horizontal="center"/>
    </xf>
    <xf numFmtId="0" fontId="32" fillId="0" borderId="4" xfId="7" applyFont="1" applyBorder="1" applyAlignment="1">
      <alignment horizontal="center"/>
    </xf>
    <xf numFmtId="3" fontId="32" fillId="0" borderId="4" xfId="7" applyNumberFormat="1" applyFont="1" applyBorder="1"/>
    <xf numFmtId="0" fontId="32" fillId="0" borderId="4" xfId="7" applyFont="1" applyBorder="1" applyAlignment="1">
      <alignment vertical="center"/>
    </xf>
    <xf numFmtId="0" fontId="32" fillId="0" borderId="0" xfId="7" applyFont="1" applyAlignment="1">
      <alignment vertical="center"/>
    </xf>
    <xf numFmtId="0" fontId="32" fillId="0" borderId="4" xfId="7" applyFont="1" applyBorder="1" applyAlignment="1">
      <alignment horizontal="left"/>
    </xf>
    <xf numFmtId="0" fontId="33" fillId="20" borderId="8" xfId="7" applyFont="1" applyFill="1" applyBorder="1" applyAlignment="1">
      <alignment horizontal="center"/>
    </xf>
    <xf numFmtId="0" fontId="33" fillId="20" borderId="9" xfId="7" applyFont="1" applyFill="1" applyBorder="1" applyAlignment="1">
      <alignment horizontal="center"/>
    </xf>
    <xf numFmtId="0" fontId="37" fillId="4" borderId="43" xfId="0" applyFont="1" applyFill="1" applyBorder="1" applyAlignment="1">
      <alignment horizontal="center" vertical="top"/>
    </xf>
    <xf numFmtId="0" fontId="0" fillId="0" borderId="43" xfId="0" applyBorder="1" applyAlignment="1">
      <alignment horizontal="center"/>
    </xf>
    <xf numFmtId="0" fontId="0" fillId="0" borderId="43" xfId="0" applyBorder="1" applyAlignment="1"/>
    <xf numFmtId="0" fontId="0" fillId="0" borderId="43" xfId="0" applyBorder="1" applyAlignment="1">
      <alignment wrapText="1"/>
    </xf>
    <xf numFmtId="0" fontId="4" fillId="5" borderId="43" xfId="0" applyFont="1" applyFill="1" applyBorder="1">
      <alignment vertical="center"/>
    </xf>
    <xf numFmtId="0" fontId="4" fillId="5" borderId="43" xfId="0" applyFont="1" applyFill="1" applyBorder="1" applyAlignment="1">
      <alignment horizontal="center" vertical="center"/>
    </xf>
    <xf numFmtId="0" fontId="37" fillId="3" borderId="43" xfId="0" applyFont="1" applyFill="1" applyBorder="1" applyAlignment="1">
      <alignment horizontal="center" vertical="top"/>
    </xf>
    <xf numFmtId="0" fontId="0" fillId="0" borderId="43" xfId="0" applyBorder="1">
      <alignment vertical="center"/>
    </xf>
    <xf numFmtId="0" fontId="0" fillId="0" borderId="43" xfId="0" applyBorder="1" applyAlignment="1">
      <alignment vertical="center" wrapText="1"/>
    </xf>
    <xf numFmtId="9" fontId="36" fillId="21" borderId="46" xfId="10" applyFont="1" applyFill="1" applyBorder="1">
      <alignment vertical="center"/>
    </xf>
    <xf numFmtId="41" fontId="36" fillId="0" borderId="44" xfId="2" applyFont="1" applyBorder="1">
      <alignment vertical="center"/>
    </xf>
    <xf numFmtId="41" fontId="36" fillId="0" borderId="45" xfId="2" applyFont="1" applyBorder="1">
      <alignment vertical="center"/>
    </xf>
    <xf numFmtId="0" fontId="0" fillId="22" borderId="0" xfId="0" applyFill="1">
      <alignment vertical="center"/>
    </xf>
    <xf numFmtId="14" fontId="0" fillId="22" borderId="0" xfId="0" applyNumberFormat="1" applyFill="1">
      <alignment vertical="center"/>
    </xf>
    <xf numFmtId="20" fontId="0" fillId="22" borderId="0" xfId="0" applyNumberFormat="1" applyFill="1">
      <alignment vertical="center"/>
    </xf>
    <xf numFmtId="41" fontId="0" fillId="22" borderId="0" xfId="2" applyFont="1" applyFill="1">
      <alignment vertical="center"/>
    </xf>
    <xf numFmtId="0" fontId="0" fillId="0" borderId="0" xfId="0" applyAlignment="1"/>
    <xf numFmtId="0" fontId="38" fillId="23" borderId="0" xfId="0" applyFont="1" applyFill="1" applyAlignment="1"/>
    <xf numFmtId="0" fontId="38" fillId="0" borderId="0" xfId="0" applyFont="1" applyAlignment="1"/>
    <xf numFmtId="41" fontId="3" fillId="0" borderId="0" xfId="2">
      <alignment vertical="center"/>
    </xf>
    <xf numFmtId="14" fontId="6" fillId="0" borderId="0" xfId="6" applyNumberFormat="1" applyFont="1" applyAlignment="1">
      <alignment horizontal="left"/>
    </xf>
  </cellXfs>
  <cellStyles count="11">
    <cellStyle name="백분율" xfId="10" builtinId="5"/>
    <cellStyle name="쉼표 [0]" xfId="2" builtinId="6"/>
    <cellStyle name="쉼표 [0] 2" xfId="4" xr:uid="{00000000-0005-0000-0000-000004000000}"/>
    <cellStyle name="표준" xfId="0" builtinId="0"/>
    <cellStyle name="표준 2" xfId="1" xr:uid="{00000000-0005-0000-0000-000001000000}"/>
    <cellStyle name="표준 3" xfId="3" xr:uid="{00000000-0005-0000-0000-000003000000}"/>
    <cellStyle name="표준 4" xfId="5" xr:uid="{00000000-0005-0000-0000-000005000000}"/>
    <cellStyle name="표준 5" xfId="6" xr:uid="{00000000-0005-0000-0000-000006000000}"/>
    <cellStyle name="표준 6" xfId="7" xr:uid="{00000000-0005-0000-0000-000007000000}"/>
    <cellStyle name="표준 7" xfId="8" xr:uid="{00000000-0005-0000-0000-000008000000}"/>
    <cellStyle name="표준 8" xfId="9" xr:uid="{00000000-0005-0000-0000-000009000000}"/>
  </cellStyles>
  <dxfs count="19">
    <dxf>
      <font>
        <b/>
        <color rgb="FFFF0000"/>
      </font>
      <fill>
        <patternFill patternType="solid">
          <fgColor rgb="FFF4CCCC"/>
          <bgColor rgb="FFF4CCCC"/>
        </patternFill>
      </fill>
    </dxf>
    <dxf>
      <font>
        <b/>
        <color rgb="FFFF0000"/>
      </font>
      <fill>
        <patternFill patternType="solid">
          <fgColor rgb="FFF4CCCC"/>
          <bgColor rgb="FFF4CCCC"/>
        </patternFill>
      </fill>
    </dxf>
    <dxf>
      <font>
        <strike val="0"/>
        <condense val="0"/>
        <extend val="0"/>
        <outline val="0"/>
        <shadow val="0"/>
        <vertAlign val="baseline"/>
        <sz val="10"/>
        <color rgb="FF000000"/>
        <name val="맑은 고딕"/>
        <family val="3"/>
        <charset val="129"/>
        <scheme val="major"/>
      </font>
      <alignment horizontal="left" vertical="bottom"/>
      <border>
        <left/>
        <right/>
        <top/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0"/>
        <color rgb="FF000000"/>
        <name val="맑은 고딕"/>
        <family val="3"/>
        <charset val="129"/>
        <scheme val="major"/>
      </font>
      <alignment horizontal="center" vertical="bottom"/>
      <border>
        <left/>
        <right/>
        <top/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0"/>
        <color rgb="FF000000"/>
        <name val="맑은 고딕"/>
        <family val="3"/>
        <charset val="129"/>
        <scheme val="major"/>
      </font>
      <numFmt numFmtId="3" formatCode="#,##0"/>
      <border>
        <left/>
        <right/>
        <top/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0"/>
        <color rgb="FF000000"/>
        <name val="맑은 고딕"/>
        <family val="3"/>
        <charset val="129"/>
        <scheme val="major"/>
      </font>
      <alignment horizontal="center" vertical="bottom"/>
      <border>
        <left/>
        <right/>
        <top/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0"/>
        <color rgb="FF000000"/>
        <name val="맑은 고딕"/>
        <family val="3"/>
        <charset val="129"/>
        <scheme val="major"/>
      </font>
      <alignment horizontal="center" vertical="bottom"/>
      <border>
        <left/>
        <right/>
        <top/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0"/>
        <color rgb="FF000000"/>
        <name val="맑은 고딕"/>
        <family val="3"/>
        <charset val="129"/>
        <scheme val="major"/>
      </font>
      <alignment horizontal="center" vertical="bottom"/>
      <border>
        <left/>
        <right/>
        <top/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0"/>
        <color rgb="FF000000"/>
        <name val="맑은 고딕"/>
        <family val="3"/>
        <charset val="129"/>
        <scheme val="major"/>
      </font>
      <alignment horizontal="center" vertical="bottom"/>
      <border>
        <left/>
        <right/>
        <top/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0"/>
        <color rgb="FF000000"/>
        <name val="맑은 고딕"/>
        <family val="3"/>
        <charset val="129"/>
        <scheme val="major"/>
      </font>
      <alignment horizontal="center" vertical="bottom"/>
      <border>
        <left/>
        <right/>
        <top/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0"/>
        <color rgb="FF000000"/>
        <name val="맑은 고딕"/>
        <family val="3"/>
        <charset val="129"/>
        <scheme val="major"/>
      </font>
      <alignment horizontal="center" vertical="bottom"/>
      <border>
        <left/>
        <right/>
        <top/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0"/>
        <color rgb="FF000000"/>
        <name val="맑은 고딕"/>
        <family val="3"/>
        <charset val="129"/>
        <scheme val="major"/>
      </font>
      <alignment horizontal="center" vertical="bottom"/>
      <border>
        <left/>
        <right/>
        <top/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0"/>
        <color rgb="FF000000"/>
        <name val="맑은 고딕"/>
        <family val="3"/>
        <charset val="129"/>
        <scheme val="major"/>
      </font>
      <alignment horizontal="center" vertical="bottom"/>
      <border>
        <left/>
        <right/>
        <top/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0"/>
        <color rgb="FF000000"/>
        <name val="맑은 고딕"/>
        <family val="3"/>
        <charset val="129"/>
        <scheme val="major"/>
      </font>
      <alignment horizontal="general" vertical="center"/>
      <border>
        <left/>
        <right/>
        <top/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0"/>
        <color rgb="FF000000"/>
        <name val="맑은 고딕"/>
        <family val="3"/>
        <charset val="129"/>
        <scheme val="major"/>
      </font>
      <alignment horizontal="center" vertical="bottom"/>
      <border>
        <left style="thin">
          <color indexed="64"/>
        </left>
        <right/>
        <top/>
        <bottom style="thin">
          <color indexed="64"/>
        </bottom>
        <vertical/>
        <horizontal/>
      </border>
    </dxf>
    <dxf>
      <border outline="0">
        <right style="thin">
          <color indexed="64"/>
        </right>
        <top style="thin">
          <color indexed="64"/>
        </top>
        <bottom style="double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0"/>
        <color rgb="FF000000"/>
        <name val="맑은 고딕"/>
        <family val="3"/>
        <charset val="129"/>
        <scheme val="major"/>
      </font>
      <alignment horizontal="center" vertical="bottom"/>
    </dxf>
    <dxf>
      <border outline="0">
        <bottom style="thin">
          <color indexed="64"/>
        </bottom>
      </border>
    </dxf>
    <dxf>
      <font>
        <b/>
        <strike val="0"/>
        <condense val="0"/>
        <extend val="0"/>
        <outline val="0"/>
        <shadow val="0"/>
        <vertAlign val="baseline"/>
        <sz val="10"/>
        <color rgb="FF000000"/>
        <name val="맑은 고딕"/>
        <family val="3"/>
        <charset val="129"/>
        <scheme val="major"/>
      </font>
      <fill>
        <patternFill patternType="solid">
          <fgColor rgb="FFFBE4D5"/>
          <bgColor theme="0" tint="-4.9989318521683403E-2"/>
        </patternFill>
      </fill>
      <alignment horizontal="center" vertical="botto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662940</xdr:colOff>
          <xdr:row>1</xdr:row>
          <xdr:rowOff>175260</xdr:rowOff>
        </xdr:from>
        <xdr:to>
          <xdr:col>18</xdr:col>
          <xdr:colOff>845820</xdr:colOff>
          <xdr:row>3</xdr:row>
          <xdr:rowOff>190500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3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자동 라벨링 Click</a:t>
              </a:r>
            </a:p>
            <a:p>
              <a:pPr algn="ctr" rtl="0">
                <a:defRPr sz="1000"/>
              </a:pPr>
              <a:endParaRPr lang="ko-KR" altLang="en-US" sz="1100" b="0" i="0" u="none" strike="noStrike" baseline="0">
                <a:solidFill>
                  <a:srgbClr val="00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고정비" displayName="고정비" ref="A2:M9" totalsRowShown="0" headerRowDxfId="18" dataDxfId="16" headerRowBorderDxfId="17" tableBorderDxfId="15" headerRowCellStyle="표준 6" dataCellStyle="표준 6">
  <autoFilter ref="A2:M9" xr:uid="{00000000-0009-0000-0100-000001000000}"/>
  <tableColumns count="13">
    <tableColumn id="1" xr3:uid="{00000000-0010-0000-0000-000001000000}" name="No" dataDxfId="14" dataCellStyle="표준 6"/>
    <tableColumn id="2" xr3:uid="{00000000-0010-0000-0000-000002000000}" name="현금흐름 대분류" dataDxfId="13" dataCellStyle="표준 6"/>
    <tableColumn id="3" xr3:uid="{00000000-0010-0000-0000-000003000000}" name="현금흐름 중분류" dataDxfId="12" dataCellStyle="표준 6"/>
    <tableColumn id="4" xr3:uid="{00000000-0010-0000-0000-000004000000}" name="지급항목" dataDxfId="11" dataCellStyle="표준 6"/>
    <tableColumn id="5" xr3:uid="{00000000-0010-0000-0000-000005000000}" name="세부내용" dataDxfId="10" dataCellStyle="표준 6"/>
    <tableColumn id="6" xr3:uid="{00000000-0010-0000-0000-000006000000}" name="정기여부" dataDxfId="9" dataCellStyle="표준 6"/>
    <tableColumn id="7" xr3:uid="{00000000-0010-0000-0000-000007000000}" name="일정" dataDxfId="8" dataCellStyle="표준 6"/>
    <tableColumn id="8" xr3:uid="{00000000-0010-0000-0000-000008000000}" name="은행명" dataDxfId="7" dataCellStyle="표준 6"/>
    <tableColumn id="9" xr3:uid="{00000000-0010-0000-0000-000009000000}" name="지출계좌명" dataDxfId="6" dataCellStyle="표준 6"/>
    <tableColumn id="10" xr3:uid="{00000000-0010-0000-0000-00000A000000}" name="지출계좌" dataDxfId="5" dataCellStyle="표준 6"/>
    <tableColumn id="11" xr3:uid="{00000000-0010-0000-0000-00000B000000}" name="금액" dataDxfId="4" dataCellStyle="표준 6"/>
    <tableColumn id="12" xr3:uid="{00000000-0010-0000-0000-00000C000000}" name="예금주" dataDxfId="3" dataCellStyle="표준 6"/>
    <tableColumn id="13" xr3:uid="{00000000-0010-0000-0000-00000D000000}" name="비고" dataDxfId="2" dataCellStyle="표준 6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>
    <tabColor rgb="FF4A86E8"/>
    <outlinePr summaryBelow="0" summaryRight="0"/>
  </sheetPr>
  <dimension ref="A1:Z88"/>
  <sheetViews>
    <sheetView showGridLines="0" zoomScale="85" zoomScaleNormal="85" workbookViewId="0">
      <selection activeCell="J7" sqref="J7"/>
    </sheetView>
  </sheetViews>
  <sheetFormatPr defaultColWidth="12.59765625" defaultRowHeight="15.75" customHeight="1"/>
  <cols>
    <col min="1" max="1" width="1.3984375" style="22" customWidth="1"/>
    <col min="2" max="2" width="3.296875" style="22" customWidth="1"/>
    <col min="3" max="3" width="13.69921875" style="22" customWidth="1"/>
    <col min="4" max="4" width="15.3984375" style="22" customWidth="1"/>
    <col min="5" max="5" width="18.3984375" style="22" customWidth="1"/>
    <col min="6" max="9" width="14.296875" style="22" customWidth="1"/>
    <col min="10" max="10" width="14.09765625" style="22" customWidth="1"/>
    <col min="11" max="11" width="8.8984375" style="22" customWidth="1"/>
    <col min="12" max="12" width="4.296875" style="22" customWidth="1"/>
    <col min="13" max="13" width="9.3984375" style="22" customWidth="1"/>
    <col min="14" max="17" width="16.59765625" style="22" customWidth="1"/>
    <col min="18" max="18" width="3.296875" style="22" customWidth="1"/>
    <col min="19" max="19" width="9.3984375" style="22" customWidth="1"/>
    <col min="20" max="20" width="16.59765625" style="22" customWidth="1"/>
    <col min="21" max="22" width="14.69921875" style="22" customWidth="1"/>
    <col min="23" max="23" width="16.59765625" style="22" customWidth="1"/>
    <col min="24" max="24" width="3.296875" style="22" customWidth="1"/>
    <col min="25" max="25" width="5" style="22" customWidth="1"/>
    <col min="26" max="26" width="1.3984375" style="22" customWidth="1"/>
    <col min="27" max="27" width="12.59765625" style="22" customWidth="1"/>
    <col min="28" max="16384" width="12.59765625" style="22"/>
  </cols>
  <sheetData>
    <row r="1" spans="1:26" ht="9.75" customHeight="1" thickBot="1">
      <c r="A1" s="18"/>
      <c r="B1" s="19"/>
      <c r="C1" s="19"/>
      <c r="D1" s="20"/>
      <c r="E1" s="18"/>
      <c r="F1" s="18"/>
      <c r="G1" s="18"/>
      <c r="H1" s="18"/>
      <c r="I1" s="20"/>
      <c r="J1" s="18"/>
      <c r="K1" s="18"/>
      <c r="L1" s="20"/>
      <c r="M1" s="21"/>
      <c r="N1" s="20"/>
      <c r="O1" s="20"/>
      <c r="P1" s="20"/>
      <c r="Q1" s="20"/>
      <c r="R1" s="20"/>
      <c r="S1" s="21"/>
      <c r="T1" s="20"/>
      <c r="U1" s="20"/>
      <c r="V1" s="20"/>
      <c r="W1" s="20"/>
      <c r="X1" s="20"/>
      <c r="Y1" s="20"/>
      <c r="Z1" s="20"/>
    </row>
    <row r="2" spans="1:26" ht="31.5" customHeight="1" thickTop="1">
      <c r="A2" s="18"/>
      <c r="B2" s="23"/>
      <c r="C2" s="24" t="s">
        <v>0</v>
      </c>
      <c r="D2" s="25"/>
      <c r="E2" s="26"/>
      <c r="F2" s="26"/>
      <c r="G2" s="26"/>
      <c r="H2" s="26"/>
      <c r="I2" s="25"/>
      <c r="J2" s="25"/>
      <c r="K2" s="25"/>
      <c r="L2" s="25"/>
      <c r="M2" s="25"/>
      <c r="N2" s="25"/>
      <c r="O2" s="25"/>
      <c r="P2" s="25"/>
      <c r="Q2" s="25"/>
      <c r="R2" s="25"/>
      <c r="S2" s="27"/>
      <c r="T2" s="25"/>
      <c r="U2" s="25"/>
      <c r="V2" s="25"/>
      <c r="W2" s="25"/>
      <c r="X2" s="25"/>
      <c r="Y2" s="28"/>
      <c r="Z2" s="20"/>
    </row>
    <row r="3" spans="1:26" ht="15.6" customHeight="1">
      <c r="A3" s="18"/>
      <c r="B3" s="29"/>
      <c r="C3" s="19"/>
      <c r="E3" s="18"/>
      <c r="F3" s="20"/>
      <c r="G3" s="18"/>
      <c r="H3" s="18"/>
      <c r="I3" s="20"/>
      <c r="J3" s="18"/>
      <c r="K3" s="18"/>
      <c r="L3" s="20"/>
      <c r="M3" s="21"/>
      <c r="N3" s="20"/>
      <c r="O3" s="20"/>
      <c r="P3" s="20"/>
      <c r="Q3" s="20"/>
      <c r="R3" s="20"/>
      <c r="S3" s="21"/>
      <c r="T3" s="20"/>
      <c r="U3" s="20"/>
      <c r="V3" s="20"/>
      <c r="W3" s="20"/>
      <c r="X3" s="20"/>
      <c r="Y3" s="30"/>
      <c r="Z3" s="20"/>
    </row>
    <row r="4" spans="1:26" ht="17.399999999999999" customHeight="1">
      <c r="A4" s="18"/>
      <c r="B4" s="29"/>
      <c r="C4" s="19" t="s">
        <v>2</v>
      </c>
      <c r="D4" s="230">
        <v>45731</v>
      </c>
      <c r="F4" s="20"/>
      <c r="I4" s="20"/>
      <c r="J4" s="18"/>
      <c r="K4" s="18"/>
      <c r="L4" s="20"/>
      <c r="M4" s="21"/>
      <c r="N4" s="20"/>
      <c r="O4" s="20"/>
      <c r="P4" s="20"/>
      <c r="Q4" s="20"/>
      <c r="R4" s="20"/>
      <c r="S4" s="21"/>
      <c r="T4" s="20"/>
      <c r="U4" s="20"/>
      <c r="V4" s="20"/>
      <c r="W4" s="20"/>
      <c r="X4" s="20"/>
      <c r="Y4" s="30"/>
      <c r="Z4" s="20"/>
    </row>
    <row r="5" spans="1:26" ht="17.399999999999999" customHeight="1">
      <c r="A5" s="18"/>
      <c r="B5" s="29"/>
      <c r="C5" s="19"/>
      <c r="D5"/>
      <c r="E5"/>
      <c r="F5" s="20"/>
      <c r="G5" s="18"/>
      <c r="H5" s="18"/>
      <c r="I5" s="20"/>
      <c r="J5" s="18"/>
      <c r="K5" s="18"/>
      <c r="L5" s="20"/>
      <c r="M5" s="21"/>
      <c r="N5" s="20"/>
      <c r="O5" s="20"/>
      <c r="P5" s="20"/>
      <c r="Q5" s="20"/>
      <c r="R5" s="20"/>
      <c r="S5" s="21"/>
      <c r="T5" s="20"/>
      <c r="U5" s="20"/>
      <c r="V5" s="20"/>
      <c r="W5" s="20"/>
      <c r="X5" s="20"/>
      <c r="Y5" s="30"/>
      <c r="Z5" s="20"/>
    </row>
    <row r="6" spans="1:26" ht="17.399999999999999" customHeight="1">
      <c r="A6" s="18"/>
      <c r="B6" s="29"/>
      <c r="C6" s="246" t="s">
        <v>31</v>
      </c>
      <c r="D6" s="230">
        <v>45723</v>
      </c>
      <c r="E6" s="248" t="s">
        <v>32</v>
      </c>
      <c r="F6" s="230">
        <v>45731</v>
      </c>
      <c r="G6" s="18"/>
      <c r="H6" s="18"/>
      <c r="I6" s="20"/>
      <c r="J6" s="18"/>
      <c r="K6" s="18"/>
      <c r="L6" s="20"/>
      <c r="M6" s="21"/>
      <c r="N6" s="20"/>
      <c r="O6" s="20"/>
      <c r="P6" s="20"/>
      <c r="Q6" s="20"/>
      <c r="R6" s="20"/>
      <c r="S6" s="21"/>
      <c r="T6" s="20"/>
      <c r="U6" s="20"/>
      <c r="V6" s="20"/>
      <c r="W6" s="20"/>
      <c r="X6" s="20"/>
      <c r="Y6" s="30"/>
      <c r="Z6" s="20"/>
    </row>
    <row r="7" spans="1:26" ht="15.6" customHeight="1">
      <c r="A7" s="18"/>
      <c r="B7" s="29"/>
      <c r="C7" s="19"/>
      <c r="E7" s="18"/>
      <c r="F7" s="20"/>
      <c r="G7" s="18"/>
      <c r="H7" s="18"/>
      <c r="I7" s="20"/>
      <c r="J7" s="18"/>
      <c r="K7" s="18"/>
      <c r="L7" s="20"/>
      <c r="M7" s="21"/>
      <c r="N7" s="20"/>
      <c r="O7" s="20"/>
      <c r="P7" s="20"/>
      <c r="Q7" s="20"/>
      <c r="R7" s="20"/>
      <c r="S7" s="21"/>
      <c r="T7" s="20"/>
      <c r="U7" s="20"/>
      <c r="V7" s="20"/>
      <c r="W7" s="20"/>
      <c r="X7" s="20"/>
      <c r="Y7" s="30"/>
      <c r="Z7" s="20"/>
    </row>
    <row r="8" spans="1:26" ht="15.6" customHeight="1">
      <c r="A8" s="18"/>
      <c r="B8" s="29"/>
      <c r="C8" s="246" t="s">
        <v>33</v>
      </c>
      <c r="D8" s="201">
        <f>SUMIFS(Daily!J:J, Daily!B:B, "&lt;="&amp;F6)</f>
        <v>730775897</v>
      </c>
      <c r="E8" s="48" t="s">
        <v>34</v>
      </c>
      <c r="F8" s="201">
        <f>SUMIFS(Daily!H:H, Daily!B:B, "&gt;="&amp;D6, Daily!B:B, "&lt;="&amp;F6)-SUMIFS(Daily!H:H, Daily!B:B, "&gt;="&amp;D6, Daily!B:B, "&lt;="&amp;F6,Daily!$D:$D,"계좌 대체")</f>
        <v>2233947</v>
      </c>
      <c r="G8" s="48" t="s">
        <v>35</v>
      </c>
      <c r="H8" s="201">
        <f>-SUMIFS(Daily!I:I, Daily!B:B, "&gt;="&amp;D6, Daily!B:B, "&lt;="&amp;F6)+SUMIFS(Daily!I:I, Daily!B:B, "&gt;="&amp;D6, Daily!B:B, "&lt;="&amp;F6,Daily!$D:$D,"계좌 대체")</f>
        <v>-32909996</v>
      </c>
      <c r="K8" s="18"/>
      <c r="L8" s="20"/>
      <c r="M8" s="21"/>
      <c r="N8" s="20"/>
      <c r="O8" s="20"/>
      <c r="P8" s="20"/>
      <c r="Q8" s="20"/>
      <c r="R8" s="20"/>
      <c r="S8" s="21"/>
      <c r="T8" s="20"/>
      <c r="U8" s="20"/>
      <c r="V8" s="20"/>
      <c r="W8" s="20"/>
      <c r="X8" s="20"/>
      <c r="Y8" s="30"/>
      <c r="Z8" s="20"/>
    </row>
    <row r="9" spans="1:26" ht="15.6" customHeight="1">
      <c r="A9" s="18"/>
      <c r="B9" s="29"/>
      <c r="E9" s="18"/>
      <c r="F9" s="20"/>
      <c r="G9" s="18"/>
      <c r="H9" s="18"/>
      <c r="I9" s="20"/>
      <c r="J9" s="18"/>
      <c r="K9" s="18"/>
      <c r="L9" s="20"/>
      <c r="M9" s="21"/>
      <c r="N9" s="20"/>
      <c r="O9" s="20"/>
      <c r="P9" s="20"/>
      <c r="Q9" s="20"/>
      <c r="R9" s="20"/>
      <c r="S9" s="21"/>
      <c r="T9" s="20"/>
      <c r="U9" s="20"/>
      <c r="V9" s="20"/>
      <c r="W9" s="20"/>
      <c r="X9" s="20"/>
      <c r="Y9" s="30"/>
      <c r="Z9" s="20"/>
    </row>
    <row r="10" spans="1:26" ht="17.399999999999999" customHeight="1">
      <c r="A10" s="18"/>
      <c r="B10" s="29"/>
      <c r="E10"/>
      <c r="F10" s="18"/>
      <c r="G10" s="18"/>
      <c r="H10" s="18"/>
      <c r="I10" s="20"/>
      <c r="J10" s="18"/>
      <c r="K10" s="18"/>
      <c r="L10" s="31"/>
      <c r="M10" s="32" t="s">
        <v>1</v>
      </c>
      <c r="N10" s="31"/>
      <c r="O10" s="31"/>
      <c r="P10" s="31"/>
      <c r="Q10" s="31"/>
      <c r="R10" s="31"/>
      <c r="S10" s="199" t="s">
        <v>1</v>
      </c>
      <c r="T10" s="31"/>
      <c r="U10" s="31"/>
      <c r="V10" s="31"/>
      <c r="W10" s="31"/>
      <c r="X10" s="31"/>
      <c r="Y10" s="30"/>
      <c r="Z10" s="20"/>
    </row>
    <row r="11" spans="1:26" ht="15.6" customHeight="1">
      <c r="A11" s="18"/>
      <c r="B11" s="33"/>
      <c r="C11" s="18"/>
      <c r="D11" s="20"/>
      <c r="E11" s="18"/>
      <c r="F11" s="18"/>
      <c r="G11" s="18"/>
      <c r="H11" s="18"/>
      <c r="I11" s="20"/>
      <c r="J11" s="18"/>
      <c r="K11" s="18"/>
      <c r="L11" s="31"/>
      <c r="M11" s="34"/>
      <c r="N11" s="35"/>
      <c r="O11" s="35"/>
      <c r="P11" s="35"/>
      <c r="Q11" s="35"/>
      <c r="R11" s="35"/>
      <c r="S11" s="36"/>
      <c r="T11" s="35"/>
      <c r="U11" s="35"/>
      <c r="V11" s="35"/>
      <c r="W11" s="35"/>
      <c r="X11" s="31"/>
      <c r="Y11" s="30"/>
      <c r="Z11" s="20"/>
    </row>
    <row r="12" spans="1:26" ht="15.6" customHeight="1">
      <c r="A12" s="18"/>
      <c r="B12" s="29"/>
      <c r="C12" s="219" t="s">
        <v>36</v>
      </c>
      <c r="D12" s="220"/>
      <c r="E12" s="221"/>
      <c r="F12" s="221"/>
      <c r="G12" s="222"/>
      <c r="H12" s="221"/>
      <c r="I12" s="220"/>
      <c r="J12" s="19"/>
      <c r="K12" s="19"/>
      <c r="L12" s="35"/>
      <c r="M12" s="34" t="s">
        <v>37</v>
      </c>
      <c r="N12" s="35"/>
      <c r="O12" s="34"/>
      <c r="P12" s="34"/>
      <c r="Q12" s="34"/>
      <c r="R12" s="38"/>
      <c r="S12" s="34" t="s">
        <v>2</v>
      </c>
      <c r="T12" s="35"/>
      <c r="U12" s="34"/>
      <c r="V12" s="34"/>
      <c r="W12" s="34"/>
      <c r="X12" s="35"/>
      <c r="Y12" s="39"/>
      <c r="Z12" s="37"/>
    </row>
    <row r="13" spans="1:26" ht="15.6" customHeight="1">
      <c r="A13" s="18"/>
      <c r="B13" s="29"/>
      <c r="C13" s="42" t="s">
        <v>4</v>
      </c>
      <c r="D13" s="41" t="s">
        <v>5</v>
      </c>
      <c r="E13" s="41" t="s">
        <v>6</v>
      </c>
      <c r="F13" s="42" t="s">
        <v>38</v>
      </c>
      <c r="G13" s="42" t="s">
        <v>34</v>
      </c>
      <c r="H13" s="42" t="s">
        <v>35</v>
      </c>
      <c r="I13" s="42" t="s">
        <v>33</v>
      </c>
      <c r="J13" s="19"/>
      <c r="K13" s="19"/>
      <c r="L13" s="35"/>
      <c r="M13" s="40" t="str">
        <f ca="1">IFERROR(__xludf.DUMMYFUNCTION("QUERY(Daily!$B:$Q,""SELECT B,G,I,J WHERE Q='전일'"",1)"),"지출일")</f>
        <v>지출일</v>
      </c>
      <c r="N13" s="41" t="str">
        <f ca="1">IFERROR(__xludf.DUMMYFUNCTION("""COMPUTED_VALUE"""),"집행 금액")</f>
        <v>집행 금액</v>
      </c>
      <c r="O13" s="42" t="str">
        <f ca="1">IFERROR(__xludf.DUMMYFUNCTION("""COMPUTED_VALUE"""),"거래처")</f>
        <v>거래처</v>
      </c>
      <c r="P13" s="42" t="s">
        <v>4</v>
      </c>
      <c r="Q13" s="42" t="s">
        <v>39</v>
      </c>
      <c r="R13" s="38"/>
      <c r="S13" s="40" t="str">
        <f ca="1">IFERROR(__xludf.DUMMYFUNCTION("QUERY(Daily!$B:$Q,""SELECT B,G,I,J WHERE Q='기준일'"",1)"),"지출일")</f>
        <v>지출일</v>
      </c>
      <c r="T13" s="41" t="str">
        <f ca="1">IFERROR(__xludf.DUMMYFUNCTION("""COMPUTED_VALUE"""),"집행 금액")</f>
        <v>집행 금액</v>
      </c>
      <c r="U13" s="42" t="str">
        <f ca="1">IFERROR(__xludf.DUMMYFUNCTION("""COMPUTED_VALUE"""),"거래처")</f>
        <v>거래처</v>
      </c>
      <c r="V13" s="42" t="s">
        <v>4</v>
      </c>
      <c r="W13" s="42" t="str">
        <f ca="1">IFERROR(__xludf.DUMMYFUNCTION("""COMPUTED_VALUE"""),"내용")</f>
        <v>내용</v>
      </c>
      <c r="X13" s="35"/>
      <c r="Y13" s="39"/>
      <c r="Z13" s="37"/>
    </row>
    <row r="14" spans="1:26" ht="15.6" customHeight="1">
      <c r="A14" s="18"/>
      <c r="B14" s="29"/>
      <c r="C14" s="197" t="s">
        <v>40</v>
      </c>
      <c r="D14" s="18" t="s">
        <v>8</v>
      </c>
      <c r="E14" s="18" t="s">
        <v>9</v>
      </c>
      <c r="F14" s="48">
        <f>SUMIFS(Daily!$J:$J,Daily!$P:$P,$E14,Daily!$B:$B,"&lt;="&amp;$D$6-1)</f>
        <v>40420115</v>
      </c>
      <c r="G14" s="48">
        <f>SUMIFS(Daily!$H:$H, Daily!$B:$B, "&gt;="&amp;$D$6, Daily!B:B, "&lt;="&amp;$F$6,Daily!$P:$P,자금일보!$E14)-SUMIFS(Daily!$H:$H, Daily!$B:$B, "&gt;="&amp;$D$6, Daily!B:B, "&lt;="&amp;$F$6,Daily!$P:$P,자금일보!$E14,Daily!$D:$D,"계좌 대체")</f>
        <v>2213524</v>
      </c>
      <c r="H14" s="48">
        <f>-SUMIFS(Daily!$I:$I, Daily!$B:$B, "&gt;="&amp;$D$6, Daily!B:B, "&lt;="&amp;$F$6,Daily!$P:$P,자금일보!$E14)+SUMIFS(Daily!$I:$I, Daily!$B:$B, "&gt;="&amp;$D$6, Daily!B:B, "&lt;="&amp;$F$6,Daily!$P:$P,자금일보!$E14,Daily!$D:$D,"계좌 대체")</f>
        <v>-103400</v>
      </c>
      <c r="I14" s="48">
        <f t="shared" ref="I14:I21" si="0">F14+G14+H14</f>
        <v>42530239</v>
      </c>
      <c r="J14" s="19"/>
      <c r="K14" s="19"/>
      <c r="L14" s="35"/>
      <c r="M14" s="21">
        <f t="array" ref="M14:Q22">_xlfn._xlws.FILTER(CHOOSE({1,2,3,4,5},Daily!$B:$B, Daily!$J:$J, Daily!$L:$L, Daily!$D:$D,Daily!$E:$E ), Daily!$B:$B = D4 - 1, "해당 내역 없음")</f>
        <v>45730</v>
      </c>
      <c r="N14" s="20">
        <v>-13200</v>
      </c>
      <c r="O14" s="20" t="str">
        <v>카카오T택시_가승</v>
      </c>
      <c r="P14" s="20" t="str">
        <v>계좌 대체</v>
      </c>
      <c r="Q14" s="20" t="str">
        <v>계좌 대체</v>
      </c>
      <c r="R14" s="31"/>
      <c r="S14" s="21">
        <f t="array" ref="S14:W19">_xlfn._xlws.FILTER(CHOOSE({1,2,3,4,5},Daily!$B:$B, Daily!$J:$J, Daily!$L:$L, Daily!$D:$D,Daily!$E:$E ), Daily!$B:$B = D4, "해당 내역 없음")</f>
        <v>45731</v>
      </c>
      <c r="T14" s="20">
        <v>19966</v>
      </c>
      <c r="U14" s="20">
        <v>0</v>
      </c>
      <c r="V14" s="20" t="str">
        <v>기타 유입</v>
      </c>
      <c r="W14" s="20" t="str">
        <v>이자 수입</v>
      </c>
      <c r="X14" s="35"/>
      <c r="Y14" s="39"/>
      <c r="Z14" s="37"/>
    </row>
    <row r="15" spans="1:26" ht="15.6" customHeight="1">
      <c r="A15" s="18"/>
      <c r="B15" s="29"/>
      <c r="C15" s="197" t="s">
        <v>40</v>
      </c>
      <c r="D15" s="18" t="s">
        <v>10</v>
      </c>
      <c r="E15" s="18" t="s">
        <v>11</v>
      </c>
      <c r="F15" s="48">
        <f>SUMIFS(Daily!$J:$J,Daily!$P:$P,$E15,Daily!$B:$B,"&lt;="&amp;$D$6-1)</f>
        <v>118041996</v>
      </c>
      <c r="G15" s="48">
        <f>SUMIFS(Daily!$H:$H, Daily!$B:$B, "&gt;="&amp;$D$6, Daily!B:B, "&lt;="&amp;$F$6,Daily!$P:$P,자금일보!$E15)-SUMIFS(Daily!$H:$H, Daily!$B:$B, "&gt;="&amp;$D$6, Daily!B:B, "&lt;="&amp;$F$6,Daily!$P:$P,자금일보!$E15,Daily!$D:$D,"계좌 대체")</f>
        <v>19966</v>
      </c>
      <c r="H15" s="48">
        <f>-SUMIFS(Daily!$I:$I, Daily!$B:$B, "&gt;="&amp;$D$6, Daily!B:B, "&lt;="&amp;$F$6,Daily!$P:$P,자금일보!$E15)+SUMIFS(Daily!$I:$I, Daily!$B:$B, "&gt;="&amp;$D$6, Daily!B:B, "&lt;="&amp;$F$6,Daily!$P:$P,자금일보!$E15,Daily!$D:$D,"계좌 대체")</f>
        <v>-32806596</v>
      </c>
      <c r="I15" s="48">
        <f t="shared" si="0"/>
        <v>85255366</v>
      </c>
      <c r="J15" s="19"/>
      <c r="K15" s="19"/>
      <c r="L15" s="35"/>
      <c r="M15" s="21">
        <v>45730</v>
      </c>
      <c r="N15" s="20">
        <v>13200</v>
      </c>
      <c r="O15" s="20" t="str">
        <v>카카오T택시_가승</v>
      </c>
      <c r="P15" s="20" t="str">
        <v>계좌 대체</v>
      </c>
      <c r="Q15" s="20" t="str">
        <v>계좌 대체</v>
      </c>
      <c r="R15" s="31"/>
      <c r="S15" s="21">
        <v>45731</v>
      </c>
      <c r="T15" s="20">
        <v>8524</v>
      </c>
      <c r="U15" s="20">
        <v>0</v>
      </c>
      <c r="V15" s="20" t="str">
        <v>기타 유입</v>
      </c>
      <c r="W15" s="20" t="str">
        <v>이자 수입</v>
      </c>
      <c r="X15" s="35"/>
      <c r="Y15" s="39"/>
      <c r="Z15" s="37"/>
    </row>
    <row r="16" spans="1:26" ht="15.6" customHeight="1">
      <c r="A16" s="18"/>
      <c r="B16" s="29"/>
      <c r="C16" s="197" t="s">
        <v>40</v>
      </c>
      <c r="D16" s="18" t="s">
        <v>12</v>
      </c>
      <c r="E16" s="18" t="s">
        <v>13</v>
      </c>
      <c r="F16" s="48">
        <f>SUMIFS(Daily!$J:$J,Daily!$P:$P,$E16,Daily!$B:$B,"&lt;="&amp;$D$6-1)</f>
        <v>1985067</v>
      </c>
      <c r="G16" s="48">
        <f>SUMIFS(Daily!$H:$H, Daily!$B:$B, "&gt;="&amp;$D$6, Daily!B:B, "&lt;="&amp;$F$6,Daily!$P:$P,자금일보!$E16)-SUMIFS(Daily!$H:$H, Daily!$B:$B, "&gt;="&amp;$D$6, Daily!B:B, "&lt;="&amp;$F$6,Daily!$P:$P,자금일보!$E16,Daily!$D:$D,"계좌 대체")</f>
        <v>456</v>
      </c>
      <c r="H16" s="48">
        <f>-SUMIFS(Daily!$I:$I, Daily!$B:$B, "&gt;="&amp;$D$6, Daily!B:B, "&lt;="&amp;$F$6,Daily!$P:$P,자금일보!$E16)+SUMIFS(Daily!$I:$I, Daily!$B:$B, "&gt;="&amp;$D$6, Daily!B:B, "&lt;="&amp;$F$6,Daily!$P:$P,자금일보!$E16,Daily!$D:$D,"계좌 대체")</f>
        <v>0</v>
      </c>
      <c r="I16" s="48">
        <f t="shared" si="0"/>
        <v>1985523</v>
      </c>
      <c r="J16" s="19"/>
      <c r="K16" s="19"/>
      <c r="L16" s="35"/>
      <c r="M16" s="21">
        <v>45730</v>
      </c>
      <c r="N16" s="20">
        <v>-11600</v>
      </c>
      <c r="O16" s="20" t="str">
        <v>카카오T일반택시_</v>
      </c>
      <c r="P16" s="20" t="str">
        <v>운영비</v>
      </c>
      <c r="Q16" s="20" t="str">
        <v>여비교통비</v>
      </c>
      <c r="R16" s="31"/>
      <c r="S16" s="21">
        <v>45731</v>
      </c>
      <c r="T16" s="20">
        <v>-8900</v>
      </c>
      <c r="U16" s="20" t="str">
        <v>카카오T비즈_카카</v>
      </c>
      <c r="V16" s="20" t="str">
        <v>운영비</v>
      </c>
      <c r="W16" s="20" t="str">
        <v>여비교통비</v>
      </c>
      <c r="X16" s="35"/>
      <c r="Y16" s="39"/>
      <c r="Z16" s="37"/>
    </row>
    <row r="17" spans="1:26" ht="15.6" customHeight="1">
      <c r="A17" s="18"/>
      <c r="B17" s="29"/>
      <c r="C17" s="197" t="s">
        <v>40</v>
      </c>
      <c r="D17" s="18" t="s">
        <v>14</v>
      </c>
      <c r="E17" s="18" t="s">
        <v>15</v>
      </c>
      <c r="F17" s="48">
        <f>SUMIFS(Daily!$J:$J,Daily!$P:$P,$E17,Daily!$B:$B,"&lt;="&amp;$D$6-1)</f>
        <v>4481</v>
      </c>
      <c r="G17" s="48">
        <f>SUMIFS(Daily!$H:$H, Daily!$B:$B, "&gt;="&amp;$D$6, Daily!B:B, "&lt;="&amp;$F$6,Daily!$P:$P,자금일보!$E17)-SUMIFS(Daily!$H:$H, Daily!$B:$B, "&gt;="&amp;$D$6, Daily!B:B, "&lt;="&amp;$F$6,Daily!$P:$P,자금일보!$E17,Daily!$D:$D,"계좌 대체")</f>
        <v>1</v>
      </c>
      <c r="H17" s="48">
        <f>-SUMIFS(Daily!$I:$I, Daily!$B:$B, "&gt;="&amp;$D$6, Daily!B:B, "&lt;="&amp;$F$6,Daily!$P:$P,자금일보!$E17)+SUMIFS(Daily!$I:$I, Daily!$B:$B, "&gt;="&amp;$D$6, Daily!B:B, "&lt;="&amp;$F$6,Daily!$P:$P,자금일보!$E17,Daily!$D:$D,"계좌 대체")</f>
        <v>0</v>
      </c>
      <c r="I17" s="48">
        <f t="shared" si="0"/>
        <v>4482</v>
      </c>
      <c r="J17" s="19"/>
      <c r="K17" s="19"/>
      <c r="L17" s="35"/>
      <c r="M17" s="21">
        <v>45730</v>
      </c>
      <c r="N17" s="20">
        <v>-9400</v>
      </c>
      <c r="O17" s="20" t="str">
        <v>카카오T택시_가승</v>
      </c>
      <c r="P17" s="20" t="str">
        <v>계좌 대체</v>
      </c>
      <c r="Q17" s="20" t="str">
        <v>계좌 대체</v>
      </c>
      <c r="R17" s="38"/>
      <c r="S17" s="21">
        <v>45731</v>
      </c>
      <c r="T17" s="20">
        <v>-8900</v>
      </c>
      <c r="U17" s="20" t="str">
        <v>카카오T비즈_카카</v>
      </c>
      <c r="V17" s="20" t="str">
        <v>운영비</v>
      </c>
      <c r="W17" s="20" t="str">
        <v>여비교통비</v>
      </c>
      <c r="X17" s="35"/>
      <c r="Y17" s="39"/>
      <c r="Z17" s="37"/>
    </row>
    <row r="18" spans="1:26" ht="15.6" customHeight="1">
      <c r="A18" s="18"/>
      <c r="B18" s="29"/>
      <c r="C18" s="197" t="s">
        <v>40</v>
      </c>
      <c r="D18" s="18" t="s">
        <v>16</v>
      </c>
      <c r="E18" s="18" t="s">
        <v>17</v>
      </c>
      <c r="F18" s="48">
        <f>SUMIFS(Daily!$J:$J,Daily!$P:$P,$E18,Daily!$B:$B,"&lt;="&amp;$D$6-1)</f>
        <v>1000287</v>
      </c>
      <c r="G18" s="48">
        <f>SUMIFS(Daily!$H:$H, Daily!$B:$B, "&gt;="&amp;$D$6, Daily!B:B, "&lt;="&amp;$F$6,Daily!$P:$P,자금일보!$E18)-SUMIFS(Daily!$H:$H, Daily!$B:$B, "&gt;="&amp;$D$6, Daily!B:B, "&lt;="&amp;$F$6,Daily!$P:$P,자금일보!$E18,Daily!$D:$D,"계좌 대체")</f>
        <v>0</v>
      </c>
      <c r="H18" s="48">
        <f>-SUMIFS(Daily!$I:$I, Daily!$B:$B, "&gt;="&amp;$D$6, Daily!B:B, "&lt;="&amp;$F$6,Daily!$P:$P,자금일보!$E18)+SUMIFS(Daily!$I:$I, Daily!$B:$B, "&gt;="&amp;$D$6, Daily!B:B, "&lt;="&amp;$F$6,Daily!$P:$P,자금일보!$E18,Daily!$D:$D,"계좌 대체")</f>
        <v>0</v>
      </c>
      <c r="I18" s="48">
        <f t="shared" si="0"/>
        <v>1000287</v>
      </c>
      <c r="J18" s="19"/>
      <c r="K18" s="19"/>
      <c r="L18" s="35"/>
      <c r="M18" s="21">
        <v>45730</v>
      </c>
      <c r="N18" s="20">
        <v>9400</v>
      </c>
      <c r="O18" s="20" t="str">
        <v>카카오T택시_가승</v>
      </c>
      <c r="P18" s="20" t="str">
        <v>계좌 대체</v>
      </c>
      <c r="Q18" s="20" t="str">
        <v>계좌 대체</v>
      </c>
      <c r="R18" s="38"/>
      <c r="S18" s="21">
        <v>45731</v>
      </c>
      <c r="T18" s="20">
        <v>456</v>
      </c>
      <c r="U18" s="20">
        <v>0</v>
      </c>
      <c r="V18" s="20" t="str">
        <v>기타 유입</v>
      </c>
      <c r="W18" s="20" t="str">
        <v>이자 수입</v>
      </c>
      <c r="X18" s="34"/>
      <c r="Y18" s="43"/>
      <c r="Z18" s="19"/>
    </row>
    <row r="19" spans="1:26" ht="15.6" customHeight="1">
      <c r="A19" s="18"/>
      <c r="B19" s="29"/>
      <c r="C19" s="197" t="s">
        <v>40</v>
      </c>
      <c r="D19" s="18" t="s">
        <v>18</v>
      </c>
      <c r="E19" s="18" t="s">
        <v>19</v>
      </c>
      <c r="F19" s="48">
        <f>SUMIFS(Daily!$J:$J,Daily!$P:$P,$E19,Daily!$B:$B,"&lt;="&amp;$D$6-1)</f>
        <v>0</v>
      </c>
      <c r="G19" s="48">
        <f>SUMIFS(Daily!$H:$H, Daily!$B:$B, "&gt;="&amp;$D$6, Daily!B:B, "&lt;="&amp;$F$6,Daily!$P:$P,자금일보!$E19)-SUMIFS(Daily!$H:$H, Daily!$B:$B, "&gt;="&amp;$D$6, Daily!B:B, "&lt;="&amp;$F$6,Daily!$P:$P,자금일보!$E19,Daily!$D:$D,"계좌 대체")</f>
        <v>0</v>
      </c>
      <c r="H19" s="48">
        <f>-SUMIFS(Daily!$I:$I, Daily!$B:$B, "&gt;="&amp;$D$6, Daily!B:B, "&lt;="&amp;$F$6,Daily!$P:$P,자금일보!$E19)+SUMIFS(Daily!$I:$I, Daily!$B:$B, "&gt;="&amp;$D$6, Daily!B:B, "&lt;="&amp;$F$6,Daily!$P:$P,자금일보!$E19,Daily!$D:$D,"계좌 대체")</f>
        <v>0</v>
      </c>
      <c r="I19" s="48">
        <f t="shared" si="0"/>
        <v>0</v>
      </c>
      <c r="J19" s="44"/>
      <c r="K19" s="19"/>
      <c r="L19" s="35"/>
      <c r="M19" s="21">
        <v>45730</v>
      </c>
      <c r="N19" s="20">
        <v>-9000</v>
      </c>
      <c r="O19" s="20" t="str">
        <v>카카오T일반택시(</v>
      </c>
      <c r="P19" s="20" t="str">
        <v>운영비</v>
      </c>
      <c r="Q19" s="20" t="str">
        <v>여비교통비</v>
      </c>
      <c r="R19" s="38"/>
      <c r="S19" s="21">
        <v>45731</v>
      </c>
      <c r="T19" s="20">
        <v>1</v>
      </c>
      <c r="U19" s="20">
        <v>0</v>
      </c>
      <c r="V19" s="20" t="str">
        <v>기타 유입</v>
      </c>
      <c r="W19" s="20" t="str">
        <v>이자 수입</v>
      </c>
      <c r="X19" s="45"/>
      <c r="Y19" s="46"/>
      <c r="Z19" s="44"/>
    </row>
    <row r="20" spans="1:26" ht="15.6" customHeight="1">
      <c r="A20" s="18"/>
      <c r="B20" s="47"/>
      <c r="C20" s="197" t="s">
        <v>20</v>
      </c>
      <c r="D20" s="18" t="s">
        <v>21</v>
      </c>
      <c r="E20" s="196">
        <v>51191040157411</v>
      </c>
      <c r="F20" s="48">
        <f>SUMIFS(Daily!$J:$J,Daily!$P:$P,$E20,Daily!$B:$B,"&lt;="&amp;$D$6-1)</f>
        <v>300000000</v>
      </c>
      <c r="G20" s="48">
        <f>SUMIFS(Daily!$H:$H, Daily!$B:$B, "&gt;="&amp;$D$6, Daily!B:B, "&lt;="&amp;$F$6,Daily!$P:$P,자금일보!$E20)-SUMIFS(Daily!$H:$H, Daily!$B:$B, "&gt;="&amp;$D$6, Daily!B:B, "&lt;="&amp;$F$6,Daily!$P:$P,자금일보!$E20,Daily!$D:$D,"계좌 대체")</f>
        <v>0</v>
      </c>
      <c r="H20" s="48">
        <f>-SUMIFS(Daily!$I:$I, Daily!$B:$B, "&gt;="&amp;$D$6, Daily!B:B, "&lt;="&amp;$F$6,Daily!$P:$P,자금일보!$E20)+SUMIFS(Daily!$I:$I, Daily!$B:$B, "&gt;="&amp;$D$6, Daily!B:B, "&lt;="&amp;$F$6,Daily!$P:$P,자금일보!$E20,Daily!$D:$D,"계좌 대체")</f>
        <v>0</v>
      </c>
      <c r="I20" s="48">
        <f t="shared" si="0"/>
        <v>300000000</v>
      </c>
      <c r="J20" s="18"/>
      <c r="K20" s="18"/>
      <c r="L20" s="31"/>
      <c r="M20" s="21">
        <v>45730</v>
      </c>
      <c r="N20" s="20">
        <v>-9400</v>
      </c>
      <c r="O20" s="20" t="str">
        <v>카카오T택시_가승</v>
      </c>
      <c r="P20" s="20" t="str">
        <v>계좌 대체</v>
      </c>
      <c r="Q20" s="20" t="str">
        <v>계좌 대체</v>
      </c>
      <c r="R20" s="31"/>
      <c r="S20" s="21"/>
      <c r="T20" s="20"/>
      <c r="U20" s="20"/>
      <c r="V20" s="20"/>
      <c r="W20" s="20"/>
      <c r="X20" s="31"/>
      <c r="Y20" s="30"/>
      <c r="Z20" s="20"/>
    </row>
    <row r="21" spans="1:26" ht="15.6" customHeight="1">
      <c r="A21" s="18"/>
      <c r="B21" s="47"/>
      <c r="C21" s="212" t="s">
        <v>20</v>
      </c>
      <c r="D21" s="207" t="s">
        <v>21</v>
      </c>
      <c r="E21" s="229">
        <v>51191040158111</v>
      </c>
      <c r="F21" s="211">
        <f>SUMIFS(Daily!$J:$J,Daily!$P:$P,$E21,Daily!$B:$B,"&lt;="&amp;$D$6-1)</f>
        <v>300000000</v>
      </c>
      <c r="G21" s="48">
        <f>SUMIFS(Daily!$H:$H, Daily!$B:$B, "&gt;="&amp;$D$6, Daily!B:B, "&lt;="&amp;$F$6,Daily!$P:$P,자금일보!$E21)-SUMIFS(Daily!$H:$H, Daily!$B:$B, "&gt;="&amp;$D$6, Daily!B:B, "&lt;="&amp;$F$6,Daily!$P:$P,자금일보!$E21,Daily!$D:$D,"계좌 대체")</f>
        <v>0</v>
      </c>
      <c r="H21" s="48">
        <f>-SUMIFS(Daily!$I:$I, Daily!$B:$B, "&gt;="&amp;$D$6, Daily!B:B, "&lt;="&amp;$F$6,Daily!$P:$P,자금일보!$E21)+SUMIFS(Daily!$I:$I, Daily!$B:$B, "&gt;="&amp;$D$6, Daily!B:B, "&lt;="&amp;$F$6,Daily!$P:$P,자금일보!$E21,Daily!$D:$D,"계좌 대체")</f>
        <v>0</v>
      </c>
      <c r="I21" s="211">
        <f t="shared" si="0"/>
        <v>300000000</v>
      </c>
      <c r="J21" s="18"/>
      <c r="K21" s="18"/>
      <c r="L21" s="31"/>
      <c r="M21" s="21">
        <v>45730</v>
      </c>
      <c r="N21" s="20">
        <v>9400</v>
      </c>
      <c r="O21" s="20" t="str">
        <v>카카오T택시_가승</v>
      </c>
      <c r="P21" s="20" t="str">
        <v>계좌 대체</v>
      </c>
      <c r="Q21" s="20" t="str">
        <v>계좌 대체</v>
      </c>
      <c r="R21" s="31"/>
      <c r="S21" s="21"/>
      <c r="T21" s="20"/>
      <c r="U21" s="20"/>
      <c r="V21" s="20"/>
      <c r="W21" s="20"/>
      <c r="X21" s="31"/>
      <c r="Y21" s="30"/>
      <c r="Z21" s="20"/>
    </row>
    <row r="22" spans="1:26" ht="16.2" customHeight="1" thickBot="1">
      <c r="A22" s="18"/>
      <c r="B22" s="47"/>
      <c r="C22" s="224" t="s">
        <v>30</v>
      </c>
      <c r="D22" s="225"/>
      <c r="E22" s="226"/>
      <c r="F22" s="227">
        <f>SUM(F14:F21)</f>
        <v>761451946</v>
      </c>
      <c r="G22" s="227">
        <f>SUM(G14:G21)</f>
        <v>2233947</v>
      </c>
      <c r="H22" s="227">
        <f>SUM(H14:H21)</f>
        <v>-32909996</v>
      </c>
      <c r="I22" s="227">
        <f>SUM(I14:I21)</f>
        <v>730775897</v>
      </c>
      <c r="J22" s="18"/>
      <c r="K22" s="18"/>
      <c r="L22" s="31"/>
      <c r="M22" s="21">
        <v>45730</v>
      </c>
      <c r="N22" s="20">
        <v>-7400</v>
      </c>
      <c r="O22" s="20" t="str">
        <v>카카오T일반택시(</v>
      </c>
      <c r="P22" s="20" t="str">
        <v>운영비</v>
      </c>
      <c r="Q22" s="20" t="str">
        <v>여비교통비</v>
      </c>
      <c r="R22" s="31"/>
      <c r="S22" s="21"/>
      <c r="T22" s="20"/>
      <c r="U22" s="20"/>
      <c r="V22" s="20"/>
      <c r="W22" s="20"/>
      <c r="X22" s="31"/>
      <c r="Y22" s="30"/>
      <c r="Z22" s="20"/>
    </row>
    <row r="23" spans="1:26" ht="16.2" customHeight="1" thickTop="1">
      <c r="A23" s="18"/>
      <c r="B23" s="47"/>
      <c r="C23" s="53"/>
      <c r="D23" s="228"/>
      <c r="E23" s="52"/>
      <c r="F23" s="48"/>
      <c r="G23" s="48" t="b">
        <f>G22=F8</f>
        <v>1</v>
      </c>
      <c r="H23" s="48" t="b">
        <f>H22=H8</f>
        <v>1</v>
      </c>
      <c r="I23" s="51" t="b">
        <f>I22=D8</f>
        <v>1</v>
      </c>
      <c r="J23" s="18"/>
      <c r="K23" s="18"/>
      <c r="L23" s="31"/>
      <c r="M23" s="21"/>
      <c r="N23" s="20"/>
      <c r="O23" s="20"/>
      <c r="P23" s="20"/>
      <c r="Q23" s="20"/>
      <c r="R23" s="31"/>
      <c r="S23" s="21"/>
      <c r="T23" s="20"/>
      <c r="U23" s="20"/>
      <c r="V23" s="20"/>
      <c r="W23" s="20"/>
      <c r="X23" s="31"/>
      <c r="Y23" s="30"/>
      <c r="Z23" s="20"/>
    </row>
    <row r="24" spans="1:26" ht="15.6" customHeight="1">
      <c r="A24" s="18"/>
      <c r="B24" s="47"/>
      <c r="C24" s="244" t="s">
        <v>41</v>
      </c>
      <c r="F24" s="223"/>
      <c r="J24" s="18"/>
      <c r="K24" s="18"/>
      <c r="L24" s="31"/>
      <c r="M24" s="21"/>
      <c r="N24" s="20"/>
      <c r="O24" s="20"/>
      <c r="P24" s="20"/>
      <c r="Q24" s="20"/>
      <c r="R24" s="31"/>
      <c r="S24" s="21"/>
      <c r="T24" s="20"/>
      <c r="U24" s="20"/>
      <c r="V24" s="20"/>
      <c r="W24" s="20"/>
      <c r="X24" s="31"/>
      <c r="Y24" s="30"/>
      <c r="Z24" s="20"/>
    </row>
    <row r="25" spans="1:26" ht="15.6" customHeight="1">
      <c r="A25" s="18"/>
      <c r="B25" s="47"/>
      <c r="C25" s="49" t="s">
        <v>4</v>
      </c>
      <c r="D25" s="50" t="s">
        <v>5</v>
      </c>
      <c r="E25" s="50" t="s">
        <v>6</v>
      </c>
      <c r="F25" s="49" t="s">
        <v>23</v>
      </c>
      <c r="G25" s="49" t="s">
        <v>24</v>
      </c>
      <c r="H25" s="49" t="s">
        <v>25</v>
      </c>
      <c r="I25" s="49" t="s">
        <v>26</v>
      </c>
      <c r="J25" s="18"/>
      <c r="K25" s="18"/>
      <c r="L25" s="31"/>
      <c r="M25" s="21"/>
      <c r="N25" s="20"/>
      <c r="O25" s="20"/>
      <c r="P25" s="20"/>
      <c r="Q25" s="20"/>
      <c r="R25" s="31"/>
      <c r="S25" s="21"/>
      <c r="T25" s="20"/>
      <c r="U25" s="20"/>
      <c r="V25" s="20"/>
      <c r="W25" s="20"/>
      <c r="X25" s="31"/>
      <c r="Y25" s="30"/>
      <c r="Z25" s="20"/>
    </row>
    <row r="26" spans="1:26" ht="15.6" customHeight="1">
      <c r="A26" s="18"/>
      <c r="B26" s="47"/>
      <c r="C26" s="197" t="s">
        <v>20</v>
      </c>
      <c r="D26" s="202" t="s">
        <v>21</v>
      </c>
      <c r="E26" s="203">
        <v>51191040157411</v>
      </c>
      <c r="F26" s="204">
        <v>45770</v>
      </c>
      <c r="G26" s="205">
        <v>2.3E-2</v>
      </c>
      <c r="H26" s="206">
        <f>I26*G26</f>
        <v>6900000</v>
      </c>
      <c r="I26" s="206">
        <v>300000000</v>
      </c>
      <c r="J26" s="18"/>
      <c r="K26" s="18"/>
      <c r="L26" s="31"/>
      <c r="M26" s="21"/>
      <c r="N26" s="20"/>
      <c r="O26" s="20"/>
      <c r="P26" s="20"/>
      <c r="Q26" s="20"/>
      <c r="R26" s="31"/>
      <c r="S26" s="21"/>
      <c r="T26" s="20"/>
      <c r="U26" s="20"/>
      <c r="V26" s="20"/>
      <c r="W26" s="20"/>
      <c r="X26" s="31"/>
      <c r="Y26" s="30"/>
      <c r="Z26" s="20"/>
    </row>
    <row r="27" spans="1:26" ht="15.6" customHeight="1">
      <c r="A27" s="18"/>
      <c r="B27" s="47"/>
      <c r="C27" s="212" t="s">
        <v>20</v>
      </c>
      <c r="D27" s="207" t="s">
        <v>21</v>
      </c>
      <c r="E27" s="208">
        <v>39191077710911</v>
      </c>
      <c r="F27" s="209">
        <v>45770</v>
      </c>
      <c r="G27" s="210">
        <v>3.5999999999999997E-2</v>
      </c>
      <c r="H27" s="211">
        <f>I27*G27*6/12</f>
        <v>5400000</v>
      </c>
      <c r="I27" s="211">
        <v>300000000</v>
      </c>
      <c r="J27" s="18"/>
      <c r="K27" s="18"/>
      <c r="L27" s="31"/>
      <c r="M27" s="21"/>
      <c r="N27" s="20"/>
      <c r="O27" s="20"/>
      <c r="P27" s="20"/>
      <c r="Q27" s="20"/>
      <c r="R27" s="31"/>
      <c r="S27" s="21"/>
      <c r="T27" s="20"/>
      <c r="U27" s="20"/>
      <c r="V27" s="20"/>
      <c r="W27" s="20"/>
      <c r="X27" s="31"/>
      <c r="Y27" s="30"/>
      <c r="Z27" s="20"/>
    </row>
    <row r="28" spans="1:26" ht="15.6" customHeight="1">
      <c r="A28" s="18"/>
      <c r="B28" s="47"/>
      <c r="C28" s="213" t="s">
        <v>22</v>
      </c>
      <c r="D28" s="214"/>
      <c r="E28" s="215"/>
      <c r="F28" s="216"/>
      <c r="G28" s="216"/>
      <c r="H28" s="216">
        <f>SUM(H26:H27)</f>
        <v>12300000</v>
      </c>
      <c r="I28" s="216">
        <f>SUM(I26:I27)</f>
        <v>600000000</v>
      </c>
      <c r="J28" s="18"/>
      <c r="K28" s="18"/>
      <c r="L28" s="31"/>
      <c r="M28" s="21"/>
      <c r="N28" s="20"/>
      <c r="O28" s="20"/>
      <c r="P28" s="20"/>
      <c r="Q28" s="20"/>
      <c r="R28" s="31"/>
      <c r="S28" s="21"/>
      <c r="T28" s="20"/>
      <c r="U28" s="20"/>
      <c r="V28" s="20"/>
      <c r="W28" s="20"/>
      <c r="X28" s="31"/>
      <c r="Y28" s="30"/>
      <c r="Z28" s="20"/>
    </row>
    <row r="29" spans="1:26" ht="15.6" customHeight="1">
      <c r="A29" s="18"/>
      <c r="B29" s="47"/>
      <c r="C29"/>
      <c r="D29"/>
      <c r="E29"/>
      <c r="F29"/>
      <c r="G29"/>
      <c r="H29"/>
      <c r="I29"/>
      <c r="J29" s="18"/>
      <c r="K29" s="18"/>
      <c r="L29" s="31"/>
      <c r="M29" s="21"/>
      <c r="N29" s="20"/>
      <c r="O29" s="20"/>
      <c r="P29" s="20"/>
      <c r="Q29" s="20"/>
      <c r="R29" s="31"/>
      <c r="S29" s="21"/>
      <c r="T29" s="20"/>
      <c r="U29" s="20"/>
      <c r="V29" s="20"/>
      <c r="W29" s="20"/>
      <c r="X29" s="31"/>
      <c r="Y29" s="30"/>
      <c r="Z29" s="20"/>
    </row>
    <row r="30" spans="1:26" ht="15.6" customHeight="1">
      <c r="A30" s="18"/>
      <c r="B30" s="47"/>
      <c r="C30" s="245" t="s">
        <v>42</v>
      </c>
      <c r="D30" s="12"/>
      <c r="E30" s="12"/>
      <c r="F30" s="12"/>
      <c r="G30" s="12"/>
      <c r="H30" s="12"/>
      <c r="I30" s="12"/>
      <c r="J30" s="18"/>
      <c r="K30" s="18"/>
      <c r="L30" s="31"/>
      <c r="M30" s="21"/>
      <c r="N30" s="20"/>
      <c r="O30" s="20"/>
      <c r="P30" s="20"/>
      <c r="Q30" s="20"/>
      <c r="R30" s="31"/>
      <c r="S30" s="21"/>
      <c r="T30" s="20"/>
      <c r="U30" s="20"/>
      <c r="V30" s="20"/>
      <c r="W30" s="20"/>
      <c r="X30" s="31"/>
      <c r="Y30" s="30"/>
      <c r="Z30" s="20"/>
    </row>
    <row r="31" spans="1:26" ht="15.6" customHeight="1">
      <c r="A31" s="18"/>
      <c r="B31" s="47"/>
      <c r="C31" s="42" t="s">
        <v>4</v>
      </c>
      <c r="D31" s="41" t="s">
        <v>5</v>
      </c>
      <c r="E31" s="41" t="s">
        <v>6</v>
      </c>
      <c r="F31" s="42" t="s">
        <v>23</v>
      </c>
      <c r="G31" s="42" t="s">
        <v>27</v>
      </c>
      <c r="H31" s="42" t="s">
        <v>28</v>
      </c>
      <c r="I31" s="42" t="s">
        <v>29</v>
      </c>
      <c r="J31" s="18"/>
      <c r="K31" s="18"/>
      <c r="L31" s="31"/>
      <c r="M31" s="21"/>
      <c r="N31" s="20"/>
      <c r="O31" s="20"/>
      <c r="P31" s="20"/>
      <c r="Q31" s="20"/>
      <c r="R31" s="31"/>
      <c r="S31" s="21"/>
      <c r="T31" s="20"/>
      <c r="U31" s="20"/>
      <c r="V31" s="20"/>
      <c r="W31" s="20"/>
      <c r="X31" s="31"/>
      <c r="Y31" s="30"/>
      <c r="Z31" s="20"/>
    </row>
    <row r="32" spans="1:26" ht="15.6" customHeight="1">
      <c r="A32" s="18"/>
      <c r="B32" s="47"/>
      <c r="C32" s="249"/>
      <c r="D32" s="51"/>
      <c r="E32" s="52"/>
      <c r="F32" s="48"/>
      <c r="G32" s="48"/>
      <c r="H32" s="48"/>
      <c r="I32" s="48"/>
      <c r="J32" s="18"/>
      <c r="K32" s="18"/>
      <c r="L32" s="31"/>
      <c r="M32" s="21"/>
      <c r="N32" s="20"/>
      <c r="O32" s="20"/>
      <c r="P32" s="20"/>
      <c r="Q32" s="20"/>
      <c r="R32" s="31"/>
      <c r="S32" s="21"/>
      <c r="T32" s="20"/>
      <c r="U32" s="20"/>
      <c r="V32" s="20"/>
      <c r="W32" s="20"/>
      <c r="X32" s="31"/>
      <c r="Y32" s="30"/>
      <c r="Z32" s="20"/>
    </row>
    <row r="33" spans="1:26" ht="15.6" customHeight="1">
      <c r="A33" s="18"/>
      <c r="B33" s="47"/>
      <c r="C33" s="250"/>
      <c r="D33" s="217"/>
      <c r="E33" s="218"/>
      <c r="F33" s="211"/>
      <c r="G33" s="211"/>
      <c r="H33" s="211"/>
      <c r="I33" s="211"/>
      <c r="J33" s="18"/>
      <c r="K33" s="18"/>
      <c r="L33" s="31"/>
      <c r="M33" s="21"/>
      <c r="N33" s="20"/>
      <c r="O33" s="20"/>
      <c r="P33" s="20"/>
      <c r="Q33" s="20"/>
      <c r="R33" s="31"/>
      <c r="S33" s="21"/>
      <c r="T33" s="20"/>
      <c r="U33" s="20"/>
      <c r="V33" s="20"/>
      <c r="W33" s="20"/>
      <c r="X33" s="31"/>
      <c r="Y33" s="30"/>
      <c r="Z33" s="20"/>
    </row>
    <row r="34" spans="1:26" ht="15.6" customHeight="1">
      <c r="A34" s="18"/>
      <c r="B34" s="47"/>
      <c r="C34" s="213" t="s">
        <v>22</v>
      </c>
      <c r="D34" s="214"/>
      <c r="E34" s="215"/>
      <c r="F34" s="216"/>
      <c r="G34" s="216">
        <f>SUM(G32:G33)</f>
        <v>0</v>
      </c>
      <c r="H34" s="216"/>
      <c r="I34" s="216">
        <f>SUM(I32:I33)</f>
        <v>0</v>
      </c>
      <c r="J34" s="18"/>
      <c r="K34" s="18"/>
      <c r="L34" s="31"/>
      <c r="M34" s="21"/>
      <c r="N34" s="20"/>
      <c r="O34" s="20"/>
      <c r="P34" s="20"/>
      <c r="Q34" s="20"/>
      <c r="R34" s="31"/>
      <c r="S34" s="21"/>
      <c r="T34" s="20"/>
      <c r="U34" s="20"/>
      <c r="V34" s="20"/>
      <c r="W34" s="20"/>
      <c r="X34" s="31"/>
      <c r="Y34" s="30"/>
      <c r="Z34" s="20"/>
    </row>
    <row r="35" spans="1:26" ht="17.399999999999999" customHeight="1">
      <c r="A35" s="18"/>
      <c r="B35" s="47"/>
      <c r="C35"/>
      <c r="D35"/>
      <c r="E35"/>
      <c r="F35"/>
      <c r="G35"/>
      <c r="H35"/>
      <c r="I35"/>
      <c r="J35" s="18"/>
      <c r="K35" s="18"/>
      <c r="L35" s="31"/>
      <c r="M35" s="21"/>
      <c r="N35" s="20"/>
      <c r="O35" s="20"/>
      <c r="P35" s="20"/>
      <c r="Q35" s="20"/>
      <c r="R35" s="31"/>
      <c r="S35" s="21"/>
      <c r="T35" s="20"/>
      <c r="U35" s="20"/>
      <c r="V35" s="20"/>
      <c r="W35" s="20"/>
      <c r="X35" s="31"/>
      <c r="Y35" s="30"/>
      <c r="Z35" s="20"/>
    </row>
    <row r="36" spans="1:26" ht="15.6" customHeight="1">
      <c r="A36" s="18"/>
      <c r="B36" s="47"/>
      <c r="C36" s="19"/>
      <c r="D36" s="20"/>
      <c r="E36" s="52"/>
      <c r="F36" s="48"/>
      <c r="G36" s="48"/>
      <c r="H36" s="48"/>
      <c r="I36" s="48"/>
      <c r="J36" s="18"/>
      <c r="K36" s="18"/>
      <c r="L36" s="31"/>
      <c r="M36" s="31"/>
      <c r="N36" s="31"/>
      <c r="O36" s="31"/>
      <c r="P36" s="31"/>
      <c r="Q36" s="31"/>
      <c r="R36" s="31"/>
      <c r="S36" s="31"/>
      <c r="T36" s="31"/>
      <c r="U36" s="31"/>
      <c r="V36" s="31"/>
      <c r="W36" s="31"/>
      <c r="X36" s="31"/>
      <c r="Y36" s="30"/>
      <c r="Z36" s="20"/>
    </row>
    <row r="37" spans="1:26" ht="16.2" customHeight="1" thickBot="1">
      <c r="A37" s="18"/>
      <c r="B37" s="54"/>
      <c r="C37" s="55"/>
      <c r="D37" s="56"/>
      <c r="E37" s="57"/>
      <c r="F37" s="58"/>
      <c r="G37" s="58"/>
      <c r="H37" s="58"/>
      <c r="I37" s="58"/>
      <c r="J37" s="57"/>
      <c r="K37" s="57"/>
      <c r="L37" s="56"/>
      <c r="M37" s="59"/>
      <c r="N37" s="56"/>
      <c r="O37" s="56"/>
      <c r="P37" s="56"/>
      <c r="Q37" s="56"/>
      <c r="R37" s="56"/>
      <c r="S37" s="59"/>
      <c r="T37" s="56"/>
      <c r="U37" s="56"/>
      <c r="V37" s="56"/>
      <c r="W37" s="56"/>
      <c r="X37" s="56"/>
      <c r="Y37" s="60"/>
      <c r="Z37" s="20"/>
    </row>
    <row r="38" spans="1:26" ht="16.2" customHeight="1" thickTop="1">
      <c r="A38" s="18"/>
      <c r="B38" s="61"/>
      <c r="C38" s="53"/>
      <c r="D38" s="20"/>
      <c r="E38" s="18"/>
      <c r="F38" s="18"/>
      <c r="G38" s="18"/>
      <c r="H38" s="53"/>
      <c r="I38" s="20"/>
      <c r="J38" s="18"/>
      <c r="K38" s="18"/>
      <c r="L38" s="20"/>
      <c r="M38" s="21"/>
      <c r="N38" s="20"/>
      <c r="O38" s="20"/>
      <c r="P38" s="20"/>
      <c r="Q38" s="20"/>
      <c r="R38" s="20"/>
      <c r="S38" s="21"/>
      <c r="T38" s="20"/>
      <c r="U38" s="20"/>
      <c r="V38" s="20"/>
      <c r="W38" s="20"/>
      <c r="X38" s="20"/>
      <c r="Y38" s="20"/>
      <c r="Z38" s="20"/>
    </row>
    <row r="39" spans="1:26" ht="15.6" customHeight="1">
      <c r="A39" s="62"/>
      <c r="B39" s="63"/>
      <c r="C39" s="64"/>
      <c r="D39" s="65"/>
      <c r="E39" s="62"/>
      <c r="F39" s="62"/>
      <c r="G39" s="62"/>
      <c r="H39" s="64"/>
      <c r="I39" s="65"/>
      <c r="J39" s="62"/>
      <c r="K39" s="62"/>
      <c r="L39" s="65"/>
      <c r="M39" s="66"/>
      <c r="N39" s="65"/>
      <c r="O39" s="65"/>
      <c r="P39" s="65"/>
      <c r="Q39" s="65"/>
      <c r="R39" s="65"/>
      <c r="S39" s="66"/>
      <c r="T39" s="65"/>
      <c r="U39" s="65"/>
      <c r="V39" s="65"/>
      <c r="W39" s="65"/>
      <c r="X39" s="65"/>
      <c r="Y39" s="65"/>
      <c r="Z39" s="65"/>
    </row>
    <row r="40" spans="1:26" ht="15.6" customHeight="1">
      <c r="A40" s="62"/>
      <c r="B40" s="63"/>
      <c r="C40" s="64"/>
      <c r="D40" s="65"/>
      <c r="E40" s="62"/>
      <c r="F40" s="62"/>
      <c r="G40" s="62"/>
      <c r="H40" s="64"/>
      <c r="I40" s="65"/>
      <c r="J40" s="62"/>
      <c r="K40" s="62"/>
      <c r="L40" s="65"/>
      <c r="M40" s="66"/>
      <c r="N40" s="65"/>
      <c r="O40" s="65"/>
      <c r="P40" s="65"/>
      <c r="Q40" s="65"/>
      <c r="R40" s="65"/>
      <c r="S40" s="66"/>
      <c r="T40" s="65"/>
      <c r="U40" s="65"/>
      <c r="V40" s="65"/>
      <c r="W40" s="65"/>
      <c r="X40" s="65"/>
      <c r="Y40" s="65"/>
      <c r="Z40" s="65"/>
    </row>
    <row r="41" spans="1:26" ht="15.6" customHeight="1">
      <c r="A41" s="62"/>
      <c r="B41" s="63"/>
      <c r="C41" s="64"/>
      <c r="D41" s="65"/>
      <c r="E41" s="62"/>
      <c r="F41" s="62"/>
      <c r="G41" s="62"/>
      <c r="H41" s="64"/>
      <c r="I41" s="65"/>
      <c r="J41" s="62"/>
      <c r="K41" s="62"/>
      <c r="L41" s="65"/>
      <c r="M41" s="66"/>
      <c r="N41" s="65"/>
      <c r="O41" s="65"/>
      <c r="P41" s="65"/>
      <c r="Q41" s="65"/>
      <c r="R41" s="65"/>
      <c r="S41" s="66"/>
      <c r="T41" s="65"/>
      <c r="U41" s="65"/>
      <c r="V41" s="65"/>
      <c r="W41" s="65"/>
      <c r="X41" s="65"/>
      <c r="Y41" s="65"/>
      <c r="Z41" s="65"/>
    </row>
    <row r="42" spans="1:26" ht="15.6" customHeight="1">
      <c r="A42" s="62"/>
      <c r="B42" s="63"/>
      <c r="C42" s="64"/>
      <c r="D42" s="65"/>
      <c r="E42" s="62"/>
      <c r="F42" s="62"/>
      <c r="G42" s="62"/>
      <c r="H42" s="64"/>
      <c r="I42" s="65"/>
      <c r="J42" s="62"/>
      <c r="K42" s="62"/>
      <c r="L42" s="65"/>
      <c r="M42" s="66"/>
      <c r="N42" s="65"/>
      <c r="O42" s="65"/>
      <c r="P42" s="65"/>
      <c r="Q42" s="65"/>
      <c r="R42" s="65"/>
      <c r="S42" s="66"/>
      <c r="T42" s="65"/>
      <c r="U42" s="65"/>
      <c r="V42" s="65"/>
      <c r="W42" s="65"/>
      <c r="X42" s="65"/>
      <c r="Y42" s="65"/>
      <c r="Z42" s="65"/>
    </row>
    <row r="43" spans="1:26" ht="15.6" customHeight="1">
      <c r="A43" s="62"/>
      <c r="B43" s="63"/>
      <c r="C43" s="64"/>
      <c r="D43" s="65"/>
      <c r="E43" s="62"/>
      <c r="F43" s="62"/>
      <c r="G43" s="62"/>
      <c r="H43" s="64"/>
      <c r="I43" s="65"/>
      <c r="J43" s="62"/>
      <c r="K43" s="62"/>
      <c r="L43" s="65"/>
      <c r="M43" s="66"/>
      <c r="N43" s="65"/>
      <c r="O43" s="65"/>
      <c r="P43" s="65"/>
      <c r="Q43" s="65"/>
      <c r="R43" s="65"/>
      <c r="S43" s="66"/>
      <c r="T43" s="65"/>
      <c r="U43" s="65"/>
      <c r="V43" s="65"/>
      <c r="W43" s="65"/>
      <c r="X43" s="65"/>
      <c r="Y43" s="65"/>
      <c r="Z43" s="65"/>
    </row>
    <row r="44" spans="1:26" ht="15.6" customHeight="1">
      <c r="A44" s="62"/>
      <c r="B44" s="63"/>
      <c r="C44" s="64"/>
      <c r="D44" s="65"/>
      <c r="E44" s="62"/>
      <c r="F44" s="62"/>
      <c r="G44" s="62"/>
      <c r="H44" s="64"/>
      <c r="I44" s="65"/>
      <c r="J44" s="62"/>
      <c r="K44" s="62"/>
      <c r="L44" s="65"/>
      <c r="M44" s="66"/>
      <c r="N44" s="65"/>
      <c r="O44" s="65"/>
      <c r="P44" s="65"/>
      <c r="Q44" s="65"/>
      <c r="R44" s="65"/>
      <c r="S44" s="66"/>
      <c r="T44" s="65"/>
      <c r="U44" s="65"/>
      <c r="V44" s="65"/>
      <c r="W44" s="65"/>
      <c r="X44" s="65"/>
      <c r="Y44" s="65"/>
      <c r="Z44" s="65"/>
    </row>
    <row r="45" spans="1:26" ht="15.6" customHeight="1">
      <c r="A45" s="62"/>
      <c r="B45" s="63"/>
      <c r="C45" s="64"/>
      <c r="D45" s="65"/>
      <c r="E45" s="62"/>
      <c r="F45" s="62"/>
      <c r="G45" s="62"/>
      <c r="H45" s="64"/>
      <c r="I45" s="65"/>
      <c r="J45" s="62"/>
      <c r="K45" s="62"/>
      <c r="L45" s="65"/>
      <c r="M45" s="66"/>
      <c r="N45" s="65"/>
      <c r="O45" s="65"/>
      <c r="P45" s="65"/>
      <c r="Q45" s="65"/>
      <c r="R45" s="65"/>
      <c r="S45" s="66"/>
      <c r="T45" s="65"/>
      <c r="U45" s="65"/>
      <c r="V45" s="65"/>
      <c r="W45" s="65"/>
      <c r="X45" s="65"/>
      <c r="Y45" s="65"/>
      <c r="Z45" s="65"/>
    </row>
    <row r="46" spans="1:26" ht="15.6" customHeight="1">
      <c r="A46" s="62"/>
      <c r="B46" s="63"/>
      <c r="C46" s="64"/>
      <c r="D46" s="65"/>
      <c r="E46" s="62"/>
      <c r="F46" s="62"/>
      <c r="G46" s="62"/>
      <c r="H46" s="64"/>
      <c r="I46" s="65"/>
      <c r="J46" s="62"/>
      <c r="K46" s="62"/>
      <c r="L46" s="65"/>
      <c r="M46" s="66"/>
      <c r="N46" s="65"/>
      <c r="O46" s="65"/>
      <c r="P46" s="65"/>
      <c r="Q46" s="65"/>
      <c r="R46" s="65"/>
      <c r="S46" s="66"/>
      <c r="T46" s="65"/>
      <c r="U46" s="65"/>
      <c r="V46" s="65"/>
      <c r="W46" s="65"/>
      <c r="X46" s="65"/>
      <c r="Y46" s="65"/>
      <c r="Z46" s="65"/>
    </row>
    <row r="47" spans="1:26" ht="15.6" customHeight="1">
      <c r="A47" s="62"/>
      <c r="B47" s="63"/>
      <c r="C47" s="64"/>
      <c r="D47" s="65"/>
      <c r="E47" s="62"/>
      <c r="F47" s="62"/>
      <c r="G47" s="62"/>
      <c r="H47" s="64"/>
      <c r="I47" s="65"/>
      <c r="J47" s="62"/>
      <c r="K47" s="62"/>
      <c r="L47" s="65"/>
      <c r="M47" s="66"/>
      <c r="N47" s="65"/>
      <c r="O47" s="65"/>
      <c r="P47" s="65"/>
      <c r="Q47" s="65"/>
      <c r="R47" s="65"/>
      <c r="S47" s="66"/>
      <c r="T47" s="65"/>
      <c r="U47" s="65"/>
      <c r="V47" s="65"/>
      <c r="W47" s="65"/>
      <c r="X47" s="65"/>
      <c r="Y47" s="65"/>
      <c r="Z47" s="65"/>
    </row>
    <row r="48" spans="1:26" ht="15.6" customHeight="1">
      <c r="A48" s="62"/>
      <c r="B48" s="63"/>
      <c r="C48" s="64"/>
      <c r="D48" s="65"/>
      <c r="E48" s="62"/>
      <c r="F48" s="62"/>
      <c r="G48" s="62"/>
      <c r="H48" s="64"/>
      <c r="I48" s="65"/>
      <c r="J48" s="62"/>
      <c r="K48" s="62"/>
      <c r="L48" s="65"/>
      <c r="M48" s="66"/>
      <c r="N48" s="65"/>
      <c r="O48" s="65"/>
      <c r="P48" s="65"/>
      <c r="Q48" s="65"/>
      <c r="R48" s="65"/>
      <c r="S48" s="66"/>
      <c r="T48" s="65"/>
      <c r="U48" s="65"/>
      <c r="V48" s="65"/>
      <c r="W48" s="65"/>
      <c r="X48" s="65"/>
      <c r="Y48" s="65"/>
      <c r="Z48" s="65"/>
    </row>
    <row r="49" spans="1:26" ht="15.6" customHeight="1">
      <c r="A49" s="62"/>
      <c r="B49" s="63"/>
      <c r="C49" s="64"/>
      <c r="D49" s="65"/>
      <c r="E49" s="62"/>
      <c r="F49" s="62"/>
      <c r="G49" s="62"/>
      <c r="H49" s="64"/>
      <c r="I49" s="65"/>
      <c r="J49" s="62"/>
      <c r="K49" s="62"/>
      <c r="L49" s="65"/>
      <c r="M49" s="66"/>
      <c r="N49" s="65"/>
      <c r="O49" s="65"/>
      <c r="P49" s="65"/>
      <c r="Q49" s="65"/>
      <c r="R49" s="65"/>
      <c r="S49" s="66"/>
      <c r="T49" s="65"/>
      <c r="U49" s="65"/>
      <c r="V49" s="65"/>
      <c r="W49" s="65"/>
      <c r="X49" s="65"/>
      <c r="Y49" s="65"/>
      <c r="Z49" s="65"/>
    </row>
    <row r="50" spans="1:26" ht="15.6" customHeight="1">
      <c r="A50" s="62"/>
      <c r="B50" s="63"/>
      <c r="C50" s="64"/>
      <c r="D50" s="65"/>
      <c r="E50" s="62"/>
      <c r="F50" s="62"/>
      <c r="G50" s="62"/>
      <c r="H50" s="64"/>
      <c r="I50" s="65"/>
      <c r="J50" s="62"/>
      <c r="K50" s="62"/>
      <c r="L50" s="65"/>
      <c r="M50" s="66"/>
      <c r="N50" s="65"/>
      <c r="O50" s="65"/>
      <c r="P50" s="65"/>
      <c r="Q50" s="65"/>
      <c r="R50" s="65"/>
      <c r="S50" s="66"/>
      <c r="T50" s="65"/>
      <c r="U50" s="65"/>
      <c r="V50" s="65"/>
      <c r="W50" s="65"/>
      <c r="X50" s="65"/>
      <c r="Y50" s="65"/>
      <c r="Z50" s="65"/>
    </row>
    <row r="51" spans="1:26" ht="15.6" customHeight="1">
      <c r="A51" s="62"/>
      <c r="B51" s="63"/>
      <c r="C51" s="64"/>
      <c r="D51" s="65"/>
      <c r="E51" s="62"/>
      <c r="F51" s="62"/>
      <c r="G51" s="62"/>
      <c r="H51" s="64"/>
      <c r="I51" s="65"/>
      <c r="J51" s="62"/>
      <c r="K51" s="62"/>
      <c r="L51" s="65"/>
      <c r="M51" s="66"/>
      <c r="N51" s="65"/>
      <c r="O51" s="65"/>
      <c r="P51" s="65"/>
      <c r="Q51" s="65"/>
      <c r="R51" s="65"/>
      <c r="S51" s="66"/>
      <c r="T51" s="65"/>
      <c r="U51" s="65"/>
      <c r="V51" s="65"/>
      <c r="W51" s="65"/>
      <c r="X51" s="65"/>
      <c r="Y51" s="65"/>
      <c r="Z51" s="65"/>
    </row>
    <row r="52" spans="1:26" ht="15.6" customHeight="1">
      <c r="A52" s="62"/>
      <c r="B52" s="63"/>
      <c r="C52" s="64"/>
      <c r="D52" s="65"/>
      <c r="E52" s="62"/>
      <c r="F52" s="62"/>
      <c r="G52" s="62"/>
      <c r="H52" s="64"/>
      <c r="I52" s="65"/>
      <c r="J52" s="62"/>
      <c r="K52" s="62"/>
      <c r="L52" s="65"/>
      <c r="M52" s="66"/>
      <c r="N52" s="65"/>
      <c r="O52" s="65"/>
      <c r="P52" s="65"/>
      <c r="Q52" s="65"/>
      <c r="R52" s="65"/>
      <c r="S52" s="66"/>
      <c r="T52" s="65"/>
      <c r="U52" s="65"/>
      <c r="V52" s="65"/>
      <c r="W52" s="65"/>
      <c r="X52" s="65"/>
      <c r="Y52" s="65"/>
      <c r="Z52" s="65"/>
    </row>
    <row r="53" spans="1:26" ht="15.6" customHeight="1">
      <c r="A53" s="62"/>
      <c r="B53" s="63"/>
      <c r="C53" s="64"/>
      <c r="D53" s="65"/>
      <c r="E53" s="62"/>
      <c r="F53" s="62"/>
      <c r="G53" s="62"/>
      <c r="H53" s="64"/>
      <c r="I53" s="65"/>
      <c r="J53" s="62"/>
      <c r="K53" s="62"/>
      <c r="L53" s="65"/>
      <c r="M53" s="66"/>
      <c r="N53" s="65"/>
      <c r="O53" s="65"/>
      <c r="P53" s="65"/>
      <c r="Q53" s="65"/>
      <c r="R53" s="65"/>
      <c r="S53" s="66"/>
      <c r="T53" s="65"/>
      <c r="U53" s="65"/>
      <c r="V53" s="65"/>
      <c r="W53" s="65"/>
      <c r="X53" s="65"/>
      <c r="Y53" s="65"/>
      <c r="Z53" s="65"/>
    </row>
    <row r="54" spans="1:26" ht="15.6" customHeight="1">
      <c r="A54" s="62"/>
      <c r="B54" s="63"/>
      <c r="C54" s="64"/>
      <c r="D54" s="65"/>
      <c r="E54" s="62"/>
      <c r="F54" s="62"/>
      <c r="G54" s="62"/>
      <c r="H54" s="64"/>
      <c r="I54" s="65"/>
      <c r="J54" s="62"/>
      <c r="K54" s="62"/>
      <c r="L54" s="65"/>
      <c r="M54" s="66"/>
      <c r="N54" s="65"/>
      <c r="O54" s="65"/>
      <c r="P54" s="65"/>
      <c r="Q54" s="65"/>
      <c r="R54" s="65"/>
      <c r="S54" s="66"/>
      <c r="T54" s="65"/>
      <c r="U54" s="65"/>
      <c r="V54" s="65"/>
      <c r="W54" s="65"/>
      <c r="X54" s="65"/>
      <c r="Y54" s="65"/>
      <c r="Z54" s="65"/>
    </row>
    <row r="55" spans="1:26" ht="15.6" customHeight="1">
      <c r="A55" s="62"/>
      <c r="B55" s="63"/>
      <c r="C55" s="64"/>
      <c r="D55" s="65"/>
      <c r="E55" s="62"/>
      <c r="F55" s="62"/>
      <c r="G55" s="62"/>
      <c r="H55" s="64"/>
      <c r="I55" s="65"/>
      <c r="J55" s="62"/>
      <c r="K55" s="62"/>
      <c r="L55" s="65"/>
      <c r="M55" s="66"/>
      <c r="N55" s="65"/>
      <c r="O55" s="65"/>
      <c r="P55" s="65"/>
      <c r="Q55" s="65"/>
      <c r="R55" s="65"/>
      <c r="S55" s="66"/>
      <c r="T55" s="65"/>
      <c r="U55" s="65"/>
      <c r="V55" s="65"/>
      <c r="W55" s="65"/>
      <c r="X55" s="65"/>
      <c r="Y55" s="65"/>
      <c r="Z55" s="65"/>
    </row>
    <row r="56" spans="1:26" ht="15.6" customHeight="1">
      <c r="A56" s="62"/>
      <c r="B56" s="63"/>
      <c r="C56" s="64"/>
      <c r="D56" s="65"/>
      <c r="E56" s="62"/>
      <c r="F56" s="62"/>
      <c r="G56" s="62"/>
      <c r="H56" s="64"/>
      <c r="I56" s="65"/>
      <c r="J56" s="62"/>
      <c r="K56" s="62"/>
      <c r="L56" s="65"/>
      <c r="M56" s="66"/>
      <c r="N56" s="65"/>
      <c r="O56" s="65"/>
      <c r="P56" s="65"/>
      <c r="Q56" s="65"/>
      <c r="R56" s="65"/>
      <c r="S56" s="66"/>
      <c r="T56" s="65"/>
      <c r="U56" s="65"/>
      <c r="V56" s="65"/>
      <c r="W56" s="65"/>
      <c r="X56" s="65"/>
      <c r="Y56" s="65"/>
      <c r="Z56" s="65"/>
    </row>
    <row r="57" spans="1:26" ht="15.6" customHeight="1">
      <c r="A57" s="62"/>
      <c r="B57" s="63"/>
      <c r="C57" s="64"/>
      <c r="D57" s="65"/>
      <c r="E57" s="62"/>
      <c r="F57" s="62"/>
      <c r="G57" s="62"/>
      <c r="H57" s="64"/>
      <c r="I57" s="65"/>
      <c r="J57" s="62"/>
      <c r="K57" s="62"/>
      <c r="L57" s="65"/>
      <c r="M57" s="66"/>
      <c r="N57" s="65"/>
      <c r="O57" s="65"/>
      <c r="P57" s="65"/>
      <c r="Q57" s="65"/>
      <c r="R57" s="65"/>
      <c r="S57" s="66"/>
      <c r="T57" s="65"/>
      <c r="U57" s="65"/>
      <c r="V57" s="65"/>
      <c r="W57" s="65"/>
      <c r="X57" s="65"/>
      <c r="Y57" s="65"/>
      <c r="Z57" s="65"/>
    </row>
    <row r="58" spans="1:26" ht="15.6" customHeight="1">
      <c r="A58" s="62"/>
      <c r="B58" s="63"/>
      <c r="C58" s="64"/>
      <c r="D58" s="65"/>
      <c r="E58" s="62"/>
      <c r="F58" s="62"/>
      <c r="G58" s="62"/>
      <c r="H58" s="64"/>
      <c r="I58" s="65"/>
      <c r="J58" s="62"/>
      <c r="K58" s="62"/>
      <c r="L58" s="65"/>
      <c r="M58" s="66"/>
      <c r="N58" s="65"/>
      <c r="O58" s="65"/>
      <c r="P58" s="65"/>
      <c r="Q58" s="65"/>
      <c r="R58" s="65"/>
      <c r="S58" s="66"/>
      <c r="T58" s="65"/>
      <c r="U58" s="65"/>
      <c r="V58" s="65"/>
      <c r="W58" s="65"/>
      <c r="X58" s="65"/>
      <c r="Y58" s="65"/>
      <c r="Z58" s="65"/>
    </row>
    <row r="59" spans="1:26" ht="15.6" customHeight="1">
      <c r="A59" s="62"/>
      <c r="B59" s="63"/>
      <c r="C59" s="64"/>
      <c r="D59" s="65"/>
      <c r="E59" s="62"/>
      <c r="F59" s="62"/>
      <c r="G59" s="62"/>
      <c r="H59" s="64"/>
      <c r="I59" s="65"/>
      <c r="J59" s="62"/>
      <c r="K59" s="62"/>
      <c r="L59" s="65"/>
      <c r="M59" s="66"/>
      <c r="N59" s="65"/>
      <c r="O59" s="65"/>
      <c r="P59" s="65"/>
      <c r="Q59" s="65"/>
      <c r="R59" s="65"/>
      <c r="S59" s="66"/>
      <c r="T59" s="65"/>
      <c r="U59" s="65"/>
      <c r="V59" s="65"/>
      <c r="W59" s="65"/>
      <c r="X59" s="65"/>
      <c r="Y59" s="65"/>
      <c r="Z59" s="65"/>
    </row>
    <row r="60" spans="1:26" ht="15.6" customHeight="1">
      <c r="A60" s="62"/>
      <c r="B60" s="63"/>
      <c r="C60" s="64"/>
      <c r="D60" s="65"/>
      <c r="E60" s="62"/>
      <c r="F60" s="62"/>
      <c r="G60" s="62"/>
      <c r="H60" s="64"/>
      <c r="I60" s="65"/>
      <c r="J60" s="62"/>
      <c r="K60" s="62"/>
      <c r="L60" s="65"/>
      <c r="M60" s="66"/>
      <c r="N60" s="65"/>
      <c r="O60" s="65"/>
      <c r="P60" s="65"/>
      <c r="Q60" s="65"/>
      <c r="R60" s="65"/>
      <c r="S60" s="66"/>
      <c r="T60" s="65"/>
      <c r="U60" s="65"/>
      <c r="V60" s="65"/>
      <c r="W60" s="65"/>
      <c r="X60" s="65"/>
      <c r="Y60" s="65"/>
      <c r="Z60" s="65"/>
    </row>
    <row r="61" spans="1:26" ht="15.6" customHeight="1">
      <c r="A61" s="62"/>
      <c r="B61" s="63"/>
      <c r="C61" s="64"/>
      <c r="D61" s="65"/>
      <c r="E61" s="62"/>
      <c r="F61" s="62"/>
      <c r="G61" s="62"/>
      <c r="H61" s="64"/>
      <c r="I61" s="65"/>
      <c r="J61" s="62"/>
      <c r="K61" s="62"/>
      <c r="L61" s="65"/>
      <c r="M61" s="66"/>
      <c r="N61" s="65"/>
      <c r="O61" s="65"/>
      <c r="P61" s="65"/>
      <c r="Q61" s="65"/>
      <c r="R61" s="65"/>
      <c r="S61" s="66"/>
      <c r="T61" s="65"/>
      <c r="U61" s="65"/>
      <c r="V61" s="65"/>
      <c r="W61" s="65"/>
      <c r="X61" s="65"/>
      <c r="Y61" s="65"/>
      <c r="Z61" s="65"/>
    </row>
    <row r="62" spans="1:26" ht="15.6" customHeight="1">
      <c r="A62" s="62"/>
      <c r="B62" s="63"/>
      <c r="C62" s="64"/>
      <c r="D62" s="65"/>
      <c r="E62" s="62"/>
      <c r="F62" s="62"/>
      <c r="G62" s="62"/>
      <c r="H62" s="64"/>
      <c r="I62" s="65"/>
      <c r="J62" s="62"/>
      <c r="K62" s="62"/>
      <c r="L62" s="65"/>
      <c r="M62" s="66"/>
      <c r="N62" s="65"/>
      <c r="O62" s="65"/>
      <c r="P62" s="65"/>
      <c r="Q62" s="65"/>
      <c r="R62" s="65"/>
      <c r="S62" s="66"/>
      <c r="T62" s="65"/>
      <c r="U62" s="65"/>
      <c r="V62" s="65"/>
      <c r="W62" s="65"/>
      <c r="X62" s="65"/>
      <c r="Y62" s="65"/>
      <c r="Z62" s="65"/>
    </row>
    <row r="63" spans="1:26" ht="15.6" customHeight="1">
      <c r="A63" s="62"/>
      <c r="B63" s="63"/>
      <c r="C63" s="64"/>
      <c r="D63" s="65"/>
      <c r="E63" s="62"/>
      <c r="F63" s="62"/>
      <c r="G63" s="62"/>
      <c r="H63" s="64"/>
      <c r="I63" s="65"/>
      <c r="J63" s="62"/>
      <c r="K63" s="62"/>
      <c r="L63" s="65"/>
      <c r="M63" s="66"/>
      <c r="N63" s="65"/>
      <c r="O63" s="65"/>
      <c r="P63" s="65"/>
      <c r="Q63" s="65"/>
      <c r="R63" s="65"/>
      <c r="S63" s="66"/>
      <c r="T63" s="65"/>
      <c r="U63" s="65"/>
      <c r="V63" s="65"/>
      <c r="W63" s="65"/>
      <c r="X63" s="65"/>
      <c r="Y63" s="65"/>
      <c r="Z63" s="65"/>
    </row>
    <row r="64" spans="1:26" ht="15.6" customHeight="1">
      <c r="A64" s="62"/>
      <c r="B64" s="63"/>
      <c r="C64" s="64"/>
      <c r="D64" s="65"/>
      <c r="E64" s="62"/>
      <c r="F64" s="62"/>
      <c r="G64" s="62"/>
      <c r="H64" s="64"/>
      <c r="I64" s="65"/>
      <c r="J64" s="62"/>
      <c r="K64" s="62"/>
      <c r="L64" s="65"/>
      <c r="M64" s="66"/>
      <c r="N64" s="65"/>
      <c r="O64" s="65"/>
      <c r="P64" s="65"/>
      <c r="Q64" s="65"/>
      <c r="R64" s="65"/>
      <c r="S64" s="66"/>
      <c r="T64" s="65"/>
      <c r="U64" s="65"/>
      <c r="V64" s="65"/>
      <c r="W64" s="65"/>
      <c r="X64" s="65"/>
      <c r="Y64" s="65"/>
      <c r="Z64" s="65"/>
    </row>
    <row r="65" spans="1:26" ht="15.6" customHeight="1">
      <c r="A65" s="62"/>
      <c r="B65" s="63"/>
      <c r="C65" s="64"/>
      <c r="D65" s="65"/>
      <c r="E65" s="62"/>
      <c r="F65" s="62"/>
      <c r="G65" s="62"/>
      <c r="H65" s="64"/>
      <c r="I65" s="65"/>
      <c r="J65" s="62"/>
      <c r="K65" s="62"/>
      <c r="L65" s="65"/>
      <c r="M65" s="66"/>
      <c r="N65" s="65"/>
      <c r="O65" s="65"/>
      <c r="P65" s="65"/>
      <c r="Q65" s="65"/>
      <c r="R65" s="65"/>
      <c r="S65" s="66"/>
      <c r="T65" s="65"/>
      <c r="U65" s="65"/>
      <c r="V65" s="65"/>
      <c r="W65" s="65"/>
      <c r="X65" s="65"/>
      <c r="Y65" s="65"/>
      <c r="Z65" s="65"/>
    </row>
    <row r="66" spans="1:26" ht="15.6" customHeight="1">
      <c r="A66" s="62"/>
      <c r="B66" s="63"/>
      <c r="C66" s="64"/>
      <c r="D66" s="65"/>
      <c r="E66" s="62"/>
      <c r="F66" s="62"/>
      <c r="G66" s="62"/>
      <c r="H66" s="64"/>
      <c r="I66" s="65"/>
      <c r="J66" s="62"/>
      <c r="K66" s="62"/>
      <c r="L66" s="65"/>
      <c r="M66" s="66"/>
      <c r="N66" s="65"/>
      <c r="O66" s="65"/>
      <c r="P66" s="65"/>
      <c r="Q66" s="65"/>
      <c r="R66" s="65"/>
      <c r="S66" s="66"/>
      <c r="T66" s="65"/>
      <c r="U66" s="65"/>
      <c r="V66" s="65"/>
      <c r="W66" s="65"/>
      <c r="X66" s="65"/>
      <c r="Y66" s="65"/>
      <c r="Z66" s="65"/>
    </row>
    <row r="67" spans="1:26" ht="15.6" customHeight="1">
      <c r="A67" s="62"/>
      <c r="B67" s="63"/>
      <c r="C67" s="64"/>
      <c r="D67" s="65"/>
      <c r="E67" s="62"/>
      <c r="F67" s="62"/>
      <c r="G67" s="62"/>
      <c r="H67" s="64"/>
      <c r="I67" s="65"/>
      <c r="J67" s="62"/>
      <c r="K67" s="62"/>
      <c r="L67" s="65"/>
      <c r="M67" s="66"/>
      <c r="N67" s="65"/>
      <c r="O67" s="65"/>
      <c r="P67" s="65"/>
      <c r="Q67" s="65"/>
      <c r="R67" s="65"/>
      <c r="S67" s="66"/>
      <c r="T67" s="65"/>
      <c r="U67" s="65"/>
      <c r="V67" s="65"/>
      <c r="W67" s="65"/>
      <c r="X67" s="65"/>
      <c r="Y67" s="65"/>
      <c r="Z67" s="65"/>
    </row>
    <row r="68" spans="1:26" ht="15.6" customHeight="1">
      <c r="A68" s="62"/>
      <c r="B68" s="63"/>
      <c r="C68" s="64"/>
      <c r="D68" s="65"/>
      <c r="E68" s="62"/>
      <c r="F68" s="62"/>
      <c r="G68" s="62"/>
      <c r="H68" s="64"/>
      <c r="I68" s="65"/>
      <c r="J68" s="62"/>
      <c r="K68" s="62"/>
      <c r="L68" s="65"/>
      <c r="M68" s="66"/>
      <c r="N68" s="65"/>
      <c r="O68" s="65"/>
      <c r="P68" s="65"/>
      <c r="Q68" s="65"/>
      <c r="R68" s="65"/>
      <c r="S68" s="66"/>
      <c r="T68" s="65"/>
      <c r="U68" s="65"/>
      <c r="V68" s="65"/>
      <c r="W68" s="65"/>
      <c r="X68" s="65"/>
      <c r="Y68" s="65"/>
      <c r="Z68" s="65"/>
    </row>
    <row r="69" spans="1:26" ht="15.6" customHeight="1">
      <c r="A69" s="62"/>
      <c r="B69" s="63"/>
      <c r="C69" s="64"/>
      <c r="D69" s="65"/>
      <c r="E69" s="62"/>
      <c r="F69" s="62"/>
      <c r="G69" s="62"/>
      <c r="H69" s="64"/>
      <c r="I69" s="65"/>
      <c r="J69" s="62"/>
      <c r="K69" s="62"/>
      <c r="L69" s="65"/>
      <c r="M69" s="66"/>
      <c r="N69" s="65"/>
      <c r="O69" s="65"/>
      <c r="P69" s="65"/>
      <c r="Q69" s="65"/>
      <c r="R69" s="65"/>
      <c r="S69" s="66"/>
      <c r="T69" s="65"/>
      <c r="U69" s="65"/>
      <c r="V69" s="65"/>
      <c r="W69" s="65"/>
      <c r="X69" s="65"/>
      <c r="Y69" s="65"/>
      <c r="Z69" s="65"/>
    </row>
    <row r="70" spans="1:26" ht="15.6" customHeight="1">
      <c r="A70" s="62"/>
      <c r="B70" s="63"/>
      <c r="C70" s="64"/>
      <c r="D70" s="65"/>
      <c r="E70" s="62"/>
      <c r="F70" s="62"/>
      <c r="G70" s="62"/>
      <c r="H70" s="64"/>
      <c r="I70" s="65"/>
      <c r="J70" s="62"/>
      <c r="K70" s="62"/>
      <c r="L70" s="65"/>
      <c r="M70" s="66"/>
      <c r="N70" s="65"/>
      <c r="O70" s="65"/>
      <c r="P70" s="65"/>
      <c r="Q70" s="65"/>
      <c r="R70" s="65"/>
      <c r="S70" s="66"/>
      <c r="T70" s="65"/>
      <c r="U70" s="65"/>
      <c r="V70" s="65"/>
      <c r="W70" s="65"/>
      <c r="X70" s="65"/>
      <c r="Y70" s="65"/>
      <c r="Z70" s="65"/>
    </row>
    <row r="71" spans="1:26" ht="15.6" customHeight="1">
      <c r="A71" s="62"/>
      <c r="B71" s="63"/>
      <c r="C71" s="64"/>
      <c r="D71" s="65"/>
      <c r="E71" s="62"/>
      <c r="F71" s="62"/>
      <c r="G71" s="62"/>
      <c r="H71" s="64"/>
      <c r="I71" s="65"/>
      <c r="J71" s="62"/>
      <c r="K71" s="62"/>
      <c r="L71" s="65"/>
      <c r="M71" s="66"/>
      <c r="N71" s="65"/>
      <c r="O71" s="65"/>
      <c r="P71" s="65"/>
      <c r="Q71" s="65"/>
      <c r="R71" s="65"/>
      <c r="S71" s="66"/>
      <c r="T71" s="65"/>
      <c r="U71" s="65"/>
      <c r="V71" s="65"/>
      <c r="W71" s="65"/>
      <c r="X71" s="65"/>
      <c r="Y71" s="65"/>
      <c r="Z71" s="65"/>
    </row>
    <row r="72" spans="1:26" ht="15.6" customHeight="1">
      <c r="A72" s="62"/>
      <c r="B72" s="63"/>
      <c r="C72" s="64"/>
      <c r="D72" s="65"/>
      <c r="E72" s="62"/>
      <c r="F72" s="62"/>
      <c r="G72" s="62"/>
      <c r="H72" s="64"/>
      <c r="I72" s="65"/>
      <c r="J72" s="62"/>
      <c r="K72" s="62"/>
      <c r="L72" s="65"/>
      <c r="M72" s="66"/>
      <c r="N72" s="65"/>
      <c r="O72" s="65"/>
      <c r="P72" s="65"/>
      <c r="Q72" s="65"/>
      <c r="R72" s="65"/>
      <c r="S72" s="66"/>
      <c r="T72" s="65"/>
      <c r="U72" s="65"/>
      <c r="V72" s="65"/>
      <c r="W72" s="65"/>
      <c r="X72" s="65"/>
      <c r="Y72" s="65"/>
      <c r="Z72" s="65"/>
    </row>
    <row r="73" spans="1:26" ht="15.6" customHeight="1">
      <c r="A73" s="62"/>
      <c r="B73" s="63"/>
      <c r="C73" s="64"/>
      <c r="D73" s="65"/>
      <c r="E73" s="62"/>
      <c r="F73" s="62"/>
      <c r="G73" s="62"/>
      <c r="H73" s="64"/>
      <c r="I73" s="65"/>
      <c r="J73" s="62"/>
      <c r="K73" s="62"/>
      <c r="L73" s="65"/>
      <c r="M73" s="66"/>
      <c r="N73" s="65"/>
      <c r="O73" s="65"/>
      <c r="P73" s="65"/>
      <c r="Q73" s="65"/>
      <c r="R73" s="65"/>
      <c r="S73" s="66"/>
      <c r="T73" s="65"/>
      <c r="U73" s="65"/>
      <c r="V73" s="65"/>
      <c r="W73" s="65"/>
      <c r="X73" s="65"/>
      <c r="Y73" s="65"/>
      <c r="Z73" s="65"/>
    </row>
    <row r="74" spans="1:26" ht="15.6" customHeight="1">
      <c r="A74" s="62"/>
      <c r="B74" s="63"/>
      <c r="C74" s="64"/>
      <c r="D74" s="65"/>
      <c r="E74" s="62"/>
      <c r="F74" s="62"/>
      <c r="G74" s="62"/>
      <c r="H74" s="64"/>
      <c r="I74" s="65"/>
      <c r="J74" s="62"/>
      <c r="K74" s="62"/>
      <c r="L74" s="65"/>
      <c r="M74" s="66"/>
      <c r="N74" s="65"/>
      <c r="O74" s="65"/>
      <c r="P74" s="65"/>
      <c r="Q74" s="65"/>
      <c r="R74" s="65"/>
      <c r="S74" s="66"/>
      <c r="T74" s="65"/>
      <c r="U74" s="65"/>
      <c r="V74" s="65"/>
      <c r="W74" s="65"/>
      <c r="X74" s="65"/>
      <c r="Y74" s="65"/>
      <c r="Z74" s="65"/>
    </row>
    <row r="75" spans="1:26" ht="15.6" customHeight="1">
      <c r="A75" s="62"/>
      <c r="B75" s="63"/>
      <c r="C75" s="64"/>
      <c r="D75" s="65"/>
      <c r="E75" s="62"/>
      <c r="F75" s="62"/>
      <c r="G75" s="62"/>
      <c r="H75" s="64"/>
      <c r="I75" s="65"/>
      <c r="J75" s="62"/>
      <c r="K75" s="62"/>
      <c r="L75" s="65"/>
      <c r="M75" s="66"/>
      <c r="N75" s="65"/>
      <c r="O75" s="65"/>
      <c r="P75" s="65"/>
      <c r="Q75" s="65"/>
      <c r="R75" s="65"/>
      <c r="S75" s="66"/>
      <c r="T75" s="65"/>
      <c r="U75" s="65"/>
      <c r="V75" s="65"/>
      <c r="W75" s="65"/>
      <c r="X75" s="65"/>
      <c r="Y75" s="65"/>
      <c r="Z75" s="65"/>
    </row>
    <row r="76" spans="1:26" ht="15.6" customHeight="1">
      <c r="A76" s="62"/>
      <c r="B76" s="63"/>
      <c r="C76" s="64"/>
      <c r="D76" s="65"/>
      <c r="E76" s="62"/>
      <c r="F76" s="62"/>
      <c r="G76" s="62"/>
      <c r="H76" s="64"/>
      <c r="I76" s="65"/>
      <c r="J76" s="62"/>
      <c r="K76" s="62"/>
      <c r="L76" s="65"/>
      <c r="M76" s="66"/>
      <c r="N76" s="65"/>
      <c r="O76" s="65"/>
      <c r="P76" s="65"/>
      <c r="Q76" s="65"/>
      <c r="R76" s="65"/>
      <c r="S76" s="66"/>
      <c r="T76" s="65"/>
      <c r="U76" s="65"/>
      <c r="V76" s="65"/>
      <c r="W76" s="65"/>
      <c r="X76" s="65"/>
      <c r="Y76" s="65"/>
      <c r="Z76" s="65"/>
    </row>
    <row r="77" spans="1:26" ht="15.6" customHeight="1">
      <c r="A77" s="62"/>
      <c r="B77" s="63"/>
      <c r="C77" s="64"/>
      <c r="D77" s="65"/>
      <c r="E77" s="62"/>
      <c r="F77" s="62"/>
      <c r="G77" s="62"/>
      <c r="H77" s="64"/>
      <c r="I77" s="65"/>
      <c r="J77" s="62"/>
      <c r="K77" s="62"/>
      <c r="L77" s="65"/>
      <c r="M77" s="66"/>
      <c r="N77" s="65"/>
      <c r="O77" s="65"/>
      <c r="P77" s="65"/>
      <c r="Q77" s="65"/>
      <c r="R77" s="65"/>
      <c r="S77" s="66"/>
      <c r="T77" s="65"/>
      <c r="U77" s="65"/>
      <c r="V77" s="65"/>
      <c r="W77" s="65"/>
      <c r="X77" s="65"/>
      <c r="Y77" s="65"/>
      <c r="Z77" s="65"/>
    </row>
    <row r="78" spans="1:26" ht="15.6" customHeight="1">
      <c r="A78" s="62"/>
      <c r="B78" s="63"/>
      <c r="C78" s="64"/>
      <c r="D78" s="65"/>
      <c r="E78" s="62"/>
      <c r="F78" s="62"/>
      <c r="G78" s="62"/>
      <c r="H78" s="64"/>
      <c r="I78" s="65"/>
      <c r="J78" s="62"/>
      <c r="K78" s="62"/>
      <c r="L78" s="65"/>
      <c r="M78" s="66"/>
      <c r="N78" s="65"/>
      <c r="O78" s="65"/>
      <c r="P78" s="65"/>
      <c r="Q78" s="65"/>
      <c r="R78" s="65"/>
      <c r="S78" s="66"/>
      <c r="T78" s="65"/>
      <c r="U78" s="65"/>
      <c r="V78" s="65"/>
      <c r="W78" s="65"/>
      <c r="X78" s="65"/>
      <c r="Y78" s="65"/>
      <c r="Z78" s="65"/>
    </row>
    <row r="79" spans="1:26" ht="15.6" customHeight="1">
      <c r="A79" s="62"/>
      <c r="B79" s="63"/>
      <c r="C79" s="64"/>
      <c r="D79" s="65"/>
      <c r="E79" s="62"/>
      <c r="F79" s="62"/>
      <c r="G79" s="62"/>
      <c r="H79" s="64"/>
      <c r="I79" s="65"/>
      <c r="J79" s="62"/>
      <c r="K79" s="62"/>
      <c r="L79" s="65"/>
      <c r="M79" s="66"/>
      <c r="N79" s="65"/>
      <c r="O79" s="65"/>
      <c r="P79" s="65"/>
      <c r="Q79" s="65"/>
      <c r="R79" s="65"/>
      <c r="S79" s="66"/>
      <c r="T79" s="65"/>
      <c r="U79" s="65"/>
      <c r="V79" s="65"/>
      <c r="W79" s="65"/>
      <c r="X79" s="65"/>
      <c r="Y79" s="65"/>
      <c r="Z79" s="65"/>
    </row>
    <row r="80" spans="1:26" ht="15.6" customHeight="1">
      <c r="A80" s="62"/>
      <c r="B80" s="63"/>
      <c r="C80" s="64"/>
      <c r="D80" s="65"/>
      <c r="E80" s="62"/>
      <c r="F80" s="62"/>
      <c r="G80" s="62"/>
      <c r="H80" s="64"/>
      <c r="I80" s="65"/>
      <c r="J80" s="62"/>
      <c r="K80" s="62"/>
      <c r="L80" s="65"/>
      <c r="M80" s="66"/>
      <c r="N80" s="65"/>
      <c r="O80" s="65"/>
      <c r="P80" s="65"/>
      <c r="Q80" s="65"/>
      <c r="R80" s="65"/>
      <c r="S80" s="66"/>
      <c r="T80" s="65"/>
      <c r="U80" s="65"/>
      <c r="V80" s="65"/>
      <c r="W80" s="65"/>
      <c r="X80" s="65"/>
      <c r="Y80" s="65"/>
      <c r="Z80" s="65"/>
    </row>
    <row r="81" spans="1:26" ht="15.6" customHeight="1">
      <c r="A81" s="62"/>
      <c r="B81" s="63"/>
      <c r="C81" s="64"/>
      <c r="D81" s="65"/>
      <c r="E81" s="62"/>
      <c r="F81" s="62"/>
      <c r="G81" s="62"/>
      <c r="H81" s="64"/>
      <c r="I81" s="65"/>
      <c r="J81" s="62"/>
      <c r="K81" s="62"/>
      <c r="L81" s="65"/>
      <c r="M81" s="66"/>
      <c r="N81" s="65"/>
      <c r="O81" s="65"/>
      <c r="P81" s="65"/>
      <c r="Q81" s="65"/>
      <c r="R81" s="65"/>
      <c r="S81" s="66"/>
      <c r="T81" s="65"/>
      <c r="U81" s="65"/>
      <c r="V81" s="65"/>
      <c r="W81" s="65"/>
      <c r="X81" s="65"/>
      <c r="Y81" s="65"/>
      <c r="Z81" s="65"/>
    </row>
    <row r="82" spans="1:26" ht="15.6" customHeight="1">
      <c r="A82" s="62"/>
      <c r="B82" s="63"/>
      <c r="C82" s="64"/>
      <c r="D82" s="65"/>
      <c r="E82" s="62"/>
      <c r="F82" s="62"/>
      <c r="G82" s="62"/>
      <c r="H82" s="64"/>
      <c r="I82" s="65"/>
      <c r="J82" s="62"/>
      <c r="K82" s="62"/>
      <c r="L82" s="65"/>
      <c r="M82" s="66"/>
      <c r="N82" s="65"/>
      <c r="O82" s="65"/>
      <c r="P82" s="65"/>
      <c r="Q82" s="65"/>
      <c r="R82" s="65"/>
      <c r="S82" s="66"/>
      <c r="T82" s="65"/>
      <c r="U82" s="65"/>
      <c r="V82" s="65"/>
      <c r="W82" s="65"/>
      <c r="X82" s="65"/>
      <c r="Y82" s="65"/>
      <c r="Z82" s="65"/>
    </row>
    <row r="83" spans="1:26" ht="15.6" customHeight="1">
      <c r="A83" s="62"/>
      <c r="B83" s="63"/>
      <c r="C83" s="64"/>
      <c r="D83" s="65"/>
      <c r="E83" s="62"/>
      <c r="F83" s="62"/>
      <c r="G83" s="62"/>
      <c r="H83" s="64"/>
      <c r="I83" s="65"/>
      <c r="J83" s="62"/>
      <c r="K83" s="62"/>
      <c r="L83" s="65"/>
      <c r="M83" s="66"/>
      <c r="N83" s="65"/>
      <c r="O83" s="65"/>
      <c r="P83" s="65"/>
      <c r="Q83" s="65"/>
      <c r="R83" s="65"/>
      <c r="S83" s="66"/>
      <c r="T83" s="65"/>
      <c r="U83" s="65"/>
      <c r="V83" s="65"/>
      <c r="W83" s="65"/>
      <c r="X83" s="65"/>
      <c r="Y83" s="65"/>
      <c r="Z83" s="65"/>
    </row>
    <row r="84" spans="1:26" ht="15.6" customHeight="1">
      <c r="A84" s="62"/>
      <c r="B84" s="63"/>
      <c r="C84" s="64"/>
      <c r="D84" s="65"/>
      <c r="E84" s="62"/>
      <c r="F84" s="62"/>
      <c r="G84" s="62"/>
      <c r="H84" s="64"/>
      <c r="I84" s="65"/>
      <c r="J84" s="62"/>
      <c r="K84" s="62"/>
      <c r="L84" s="65"/>
      <c r="M84" s="66"/>
      <c r="N84" s="65"/>
      <c r="O84" s="65"/>
      <c r="P84" s="65"/>
      <c r="Q84" s="65"/>
      <c r="R84" s="65"/>
      <c r="S84" s="66"/>
      <c r="T84" s="65"/>
      <c r="U84" s="65"/>
      <c r="V84" s="65"/>
      <c r="W84" s="65"/>
      <c r="X84" s="65"/>
      <c r="Y84" s="65"/>
      <c r="Z84" s="65"/>
    </row>
    <row r="85" spans="1:26" ht="15.6" customHeight="1">
      <c r="A85" s="62"/>
      <c r="B85" s="63"/>
      <c r="C85" s="64"/>
      <c r="D85" s="65"/>
      <c r="E85" s="62"/>
      <c r="F85" s="62"/>
      <c r="G85" s="62"/>
      <c r="H85" s="64"/>
      <c r="I85" s="65"/>
      <c r="J85" s="62"/>
      <c r="K85" s="62"/>
      <c r="L85" s="65"/>
      <c r="M85" s="66"/>
      <c r="N85" s="65"/>
      <c r="O85" s="65"/>
      <c r="P85" s="65"/>
      <c r="Q85" s="65"/>
      <c r="R85" s="65"/>
      <c r="S85" s="66"/>
      <c r="T85" s="65"/>
      <c r="U85" s="65"/>
      <c r="V85" s="65"/>
      <c r="W85" s="65"/>
      <c r="X85" s="65"/>
      <c r="Y85" s="65"/>
      <c r="Z85" s="65"/>
    </row>
    <row r="86" spans="1:26" ht="15.6" customHeight="1">
      <c r="A86" s="62"/>
      <c r="B86" s="63"/>
      <c r="C86" s="64"/>
      <c r="D86" s="65"/>
      <c r="E86" s="62"/>
      <c r="F86" s="62"/>
      <c r="G86" s="62"/>
      <c r="H86" s="64"/>
      <c r="I86" s="65"/>
      <c r="J86" s="62"/>
      <c r="K86" s="62"/>
      <c r="L86" s="65"/>
      <c r="M86" s="66"/>
      <c r="N86" s="65"/>
      <c r="O86" s="65"/>
      <c r="P86" s="65"/>
      <c r="Q86" s="65"/>
      <c r="R86" s="65"/>
      <c r="S86" s="66"/>
      <c r="T86" s="65"/>
      <c r="U86" s="65"/>
      <c r="V86" s="65"/>
      <c r="W86" s="65"/>
      <c r="X86" s="65"/>
      <c r="Y86" s="65"/>
      <c r="Z86" s="65"/>
    </row>
    <row r="87" spans="1:26" ht="15.6" customHeight="1">
      <c r="A87" s="62"/>
      <c r="B87" s="63"/>
      <c r="C87" s="64"/>
      <c r="D87" s="65"/>
      <c r="E87" s="62"/>
      <c r="F87" s="62"/>
      <c r="G87" s="62"/>
      <c r="H87" s="64"/>
      <c r="I87" s="65"/>
      <c r="J87" s="62"/>
      <c r="K87" s="62"/>
      <c r="L87" s="65"/>
      <c r="M87" s="66"/>
      <c r="N87" s="65"/>
      <c r="O87" s="65"/>
      <c r="P87" s="65"/>
      <c r="Q87" s="65"/>
      <c r="R87" s="65"/>
      <c r="S87" s="66"/>
      <c r="T87" s="65"/>
      <c r="U87" s="65"/>
      <c r="V87" s="65"/>
      <c r="W87" s="65"/>
      <c r="X87" s="65"/>
      <c r="Y87" s="65"/>
      <c r="Z87" s="65"/>
    </row>
    <row r="88" spans="1:26" ht="15.6" customHeight="1">
      <c r="A88" s="62"/>
      <c r="B88" s="63"/>
      <c r="C88" s="64"/>
      <c r="D88" s="65"/>
      <c r="E88" s="62"/>
      <c r="F88" s="62"/>
      <c r="G88" s="62"/>
      <c r="H88" s="64"/>
      <c r="I88" s="65"/>
      <c r="J88" s="62"/>
      <c r="K88" s="62"/>
      <c r="L88" s="65"/>
      <c r="M88" s="66"/>
      <c r="N88" s="65"/>
      <c r="O88" s="65"/>
      <c r="P88" s="65"/>
      <c r="Q88" s="65"/>
      <c r="R88" s="65"/>
      <c r="S88" s="66"/>
      <c r="T88" s="65"/>
      <c r="U88" s="65"/>
      <c r="V88" s="65"/>
      <c r="W88" s="65"/>
      <c r="X88" s="65"/>
      <c r="Y88" s="65"/>
      <c r="Z88" s="65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rgb="FF4A86E8"/>
    <outlinePr summaryBelow="0" summaryRight="0"/>
  </sheetPr>
  <dimension ref="A1:AH1016"/>
  <sheetViews>
    <sheetView showGridLines="0" zoomScale="85" zoomScaleNormal="85" workbookViewId="0">
      <pane xSplit="9" ySplit="3" topLeftCell="J25" activePane="bottomRight" state="frozen"/>
      <selection activeCell="O23" sqref="O23"/>
      <selection pane="topRight" activeCell="O23" sqref="O23"/>
      <selection pane="bottomLeft" activeCell="O23" sqref="O23"/>
      <selection pane="bottomRight"/>
    </sheetView>
  </sheetViews>
  <sheetFormatPr defaultColWidth="12.59765625" defaultRowHeight="15.75" customHeight="1" outlineLevelCol="1"/>
  <cols>
    <col min="1" max="1" width="2.09765625" style="70" customWidth="1"/>
    <col min="2" max="2" width="6.5" style="70" customWidth="1"/>
    <col min="3" max="3" width="4.09765625" style="70" customWidth="1"/>
    <col min="4" max="4" width="5" style="70" customWidth="1"/>
    <col min="5" max="5" width="12.8984375" style="70" customWidth="1"/>
    <col min="6" max="6" width="5" style="70" customWidth="1"/>
    <col min="7" max="7" width="3.3984375" style="70" customWidth="1"/>
    <col min="8" max="8" width="26.09765625" style="70" bestFit="1" customWidth="1"/>
    <col min="9" max="9" width="6.296875" style="70" customWidth="1" outlineLevel="1"/>
    <col min="10" max="10" width="12.69921875" style="70" bestFit="1" customWidth="1" outlineLevel="1"/>
    <col min="11" max="17" width="15.09765625" style="70" customWidth="1" outlineLevel="1"/>
    <col min="18" max="18" width="12.19921875" style="70" customWidth="1" outlineLevel="1"/>
    <col min="19" max="21" width="15.09765625" style="70" customWidth="1"/>
    <col min="22" max="22" width="16.59765625" style="70" customWidth="1"/>
    <col min="23" max="23" width="17.59765625" style="70" customWidth="1"/>
    <col min="24" max="33" width="15.09765625" style="70" customWidth="1"/>
    <col min="34" max="34" width="12.59765625" style="70" customWidth="1"/>
    <col min="35" max="16384" width="12.59765625" style="70"/>
  </cols>
  <sheetData>
    <row r="1" spans="1:34" ht="24" customHeight="1">
      <c r="A1" s="67"/>
      <c r="B1" s="67"/>
      <c r="C1" s="67"/>
      <c r="D1" s="68"/>
      <c r="E1" s="67"/>
      <c r="F1" s="67"/>
      <c r="G1" s="67"/>
      <c r="H1" s="69"/>
      <c r="I1" s="68"/>
      <c r="J1" s="67"/>
      <c r="K1" s="67"/>
      <c r="L1" s="67"/>
      <c r="M1" s="67"/>
      <c r="N1" s="67"/>
      <c r="O1" s="67"/>
      <c r="P1" s="67"/>
      <c r="Q1" s="67"/>
      <c r="R1" s="67"/>
      <c r="S1" s="67"/>
      <c r="T1" s="67"/>
      <c r="U1" s="67"/>
      <c r="V1" s="67"/>
      <c r="W1" s="67"/>
      <c r="X1" s="67"/>
      <c r="Y1" s="67"/>
      <c r="Z1" s="67"/>
      <c r="AA1" s="67"/>
      <c r="AB1" s="67"/>
      <c r="AC1" s="67"/>
      <c r="AD1" s="67"/>
      <c r="AE1" s="67"/>
      <c r="AF1" s="67"/>
      <c r="AG1" s="67"/>
      <c r="AH1" s="67"/>
    </row>
    <row r="2" spans="1:34" s="76" customFormat="1" ht="15.6" customHeight="1">
      <c r="A2" s="71"/>
      <c r="B2" s="72" t="s">
        <v>43</v>
      </c>
      <c r="C2" s="72"/>
      <c r="D2" s="73"/>
      <c r="E2" s="73"/>
      <c r="F2" s="73"/>
      <c r="G2" s="73"/>
      <c r="H2" s="74"/>
      <c r="I2" s="73"/>
      <c r="J2" s="75" t="s">
        <v>44</v>
      </c>
      <c r="K2" s="75" t="s">
        <v>44</v>
      </c>
      <c r="L2" s="75" t="s">
        <v>44</v>
      </c>
      <c r="M2" s="75" t="s">
        <v>44</v>
      </c>
      <c r="N2" s="75" t="s">
        <v>44</v>
      </c>
      <c r="O2" s="75" t="s">
        <v>44</v>
      </c>
      <c r="P2" s="75" t="s">
        <v>44</v>
      </c>
      <c r="Q2" s="75" t="s">
        <v>44</v>
      </c>
      <c r="R2" s="75" t="s">
        <v>44</v>
      </c>
      <c r="S2" s="75" t="s">
        <v>44</v>
      </c>
      <c r="T2" s="75" t="s">
        <v>44</v>
      </c>
      <c r="U2" s="75" t="s">
        <v>44</v>
      </c>
      <c r="V2" s="75" t="s">
        <v>44</v>
      </c>
      <c r="W2" s="75" t="s">
        <v>44</v>
      </c>
      <c r="X2" s="75" t="s">
        <v>44</v>
      </c>
      <c r="Y2" s="75" t="s">
        <v>45</v>
      </c>
      <c r="Z2" s="75" t="s">
        <v>45</v>
      </c>
      <c r="AA2" s="75" t="s">
        <v>45</v>
      </c>
      <c r="AB2" s="75" t="s">
        <v>45</v>
      </c>
      <c r="AC2" s="73"/>
      <c r="AD2" s="73"/>
      <c r="AE2" s="73"/>
      <c r="AF2" s="73"/>
      <c r="AG2" s="73"/>
      <c r="AH2" s="71"/>
    </row>
    <row r="3" spans="1:34" s="76" customFormat="1" ht="15.6" customHeight="1">
      <c r="A3" s="71"/>
      <c r="B3" s="77"/>
      <c r="C3" s="77" t="s">
        <v>46</v>
      </c>
      <c r="D3" s="77" t="s">
        <v>47</v>
      </c>
      <c r="E3" s="251" t="s">
        <v>48</v>
      </c>
      <c r="F3" s="78" t="s">
        <v>49</v>
      </c>
      <c r="G3" s="79" t="s">
        <v>50</v>
      </c>
      <c r="H3" s="80" t="s">
        <v>51</v>
      </c>
      <c r="I3" s="81" t="s">
        <v>52</v>
      </c>
      <c r="J3" s="251">
        <v>45292</v>
      </c>
      <c r="K3" s="78">
        <v>45323</v>
      </c>
      <c r="L3" s="78">
        <v>45352</v>
      </c>
      <c r="M3" s="78">
        <v>45383</v>
      </c>
      <c r="N3" s="78">
        <v>45413</v>
      </c>
      <c r="O3" s="78">
        <v>45444</v>
      </c>
      <c r="P3" s="78">
        <v>45474</v>
      </c>
      <c r="Q3" s="78">
        <v>45505</v>
      </c>
      <c r="R3" s="200">
        <v>45536</v>
      </c>
      <c r="S3" s="78">
        <v>45566</v>
      </c>
      <c r="T3" s="200">
        <v>45597</v>
      </c>
      <c r="U3" s="200">
        <v>45627</v>
      </c>
      <c r="V3" s="200">
        <v>45658</v>
      </c>
      <c r="W3" s="200">
        <v>45689</v>
      </c>
      <c r="X3" s="200">
        <v>45717</v>
      </c>
      <c r="Y3" s="200">
        <v>45748</v>
      </c>
      <c r="Z3" s="200">
        <v>45778</v>
      </c>
      <c r="AA3" s="200">
        <v>45809</v>
      </c>
      <c r="AB3" s="200">
        <v>45839</v>
      </c>
      <c r="AC3" s="200">
        <v>45870</v>
      </c>
      <c r="AD3" s="200">
        <v>45901</v>
      </c>
      <c r="AE3" s="200">
        <v>45931</v>
      </c>
      <c r="AF3" s="200">
        <v>45962</v>
      </c>
      <c r="AG3" s="200">
        <v>45992</v>
      </c>
      <c r="AH3" s="82"/>
    </row>
    <row r="4" spans="1:34" ht="15.6" customHeight="1">
      <c r="A4" s="67"/>
      <c r="B4" s="83" t="str">
        <f t="shared" ref="B4:B35" si="0">IF(D4=1,"O",IF(SUM(J4:AH4)=0,"X","O"))</f>
        <v>O</v>
      </c>
      <c r="C4" s="83"/>
      <c r="D4" s="84">
        <v>1</v>
      </c>
      <c r="E4" s="85" t="s">
        <v>53</v>
      </c>
      <c r="F4" s="85"/>
      <c r="G4" s="85"/>
      <c r="H4" s="86"/>
      <c r="I4" s="87" t="s">
        <v>54</v>
      </c>
      <c r="J4" s="88">
        <f>Daily!K7</f>
        <v>1107299385</v>
      </c>
      <c r="K4" s="88">
        <f t="shared" ref="K4:AG4" si="1">J61</f>
        <v>1068452660</v>
      </c>
      <c r="L4" s="88">
        <f t="shared" si="1"/>
        <v>1018990877</v>
      </c>
      <c r="M4" s="88">
        <f t="shared" si="1"/>
        <v>996832046</v>
      </c>
      <c r="N4" s="88">
        <f>M61</f>
        <v>959499156</v>
      </c>
      <c r="O4" s="88">
        <f t="shared" si="1"/>
        <v>929460650</v>
      </c>
      <c r="P4" s="88">
        <f t="shared" si="1"/>
        <v>917636907</v>
      </c>
      <c r="Q4" s="88">
        <f t="shared" si="1"/>
        <v>881434134</v>
      </c>
      <c r="R4" s="88">
        <f t="shared" si="1"/>
        <v>868160063</v>
      </c>
      <c r="S4" s="88">
        <f t="shared" si="1"/>
        <v>831523260</v>
      </c>
      <c r="T4" s="88">
        <f t="shared" si="1"/>
        <v>795339919</v>
      </c>
      <c r="U4" s="88">
        <f t="shared" si="1"/>
        <v>755962759</v>
      </c>
      <c r="V4" s="88">
        <f t="shared" si="1"/>
        <v>707225419</v>
      </c>
      <c r="W4" s="88">
        <f t="shared" si="1"/>
        <v>755788764</v>
      </c>
      <c r="X4" s="88">
        <f t="shared" si="1"/>
        <v>759343768</v>
      </c>
      <c r="Y4" s="88">
        <f t="shared" si="1"/>
        <v>703625352</v>
      </c>
      <c r="Z4" s="88">
        <f t="shared" si="1"/>
        <v>703625352</v>
      </c>
      <c r="AA4" s="88">
        <f t="shared" si="1"/>
        <v>703625352</v>
      </c>
      <c r="AB4" s="88">
        <f t="shared" si="1"/>
        <v>703625352</v>
      </c>
      <c r="AC4" s="88">
        <f t="shared" si="1"/>
        <v>703625352</v>
      </c>
      <c r="AD4" s="88">
        <f t="shared" si="1"/>
        <v>703625352</v>
      </c>
      <c r="AE4" s="88">
        <f t="shared" si="1"/>
        <v>703625352</v>
      </c>
      <c r="AF4" s="88">
        <f t="shared" si="1"/>
        <v>703625352</v>
      </c>
      <c r="AG4" s="88">
        <f t="shared" si="1"/>
        <v>703625352</v>
      </c>
      <c r="AH4" s="67"/>
    </row>
    <row r="5" spans="1:34" ht="15.6" customHeight="1">
      <c r="A5" s="67"/>
      <c r="B5" s="83" t="str">
        <f t="shared" si="0"/>
        <v>O</v>
      </c>
      <c r="C5" s="83"/>
      <c r="D5" s="84">
        <v>1</v>
      </c>
      <c r="E5" s="85" t="s">
        <v>55</v>
      </c>
      <c r="F5" s="85"/>
      <c r="G5" s="85"/>
      <c r="H5" s="86"/>
      <c r="I5" s="84">
        <v>100000</v>
      </c>
      <c r="J5" s="88">
        <f t="shared" ref="J5:AG5" si="2">J6+J14</f>
        <v>-1610107</v>
      </c>
      <c r="K5" s="88">
        <f t="shared" si="2"/>
        <v>-13094473</v>
      </c>
      <c r="L5" s="88">
        <f t="shared" si="2"/>
        <v>-14625491</v>
      </c>
      <c r="M5" s="88">
        <f t="shared" si="2"/>
        <v>-37840492</v>
      </c>
      <c r="N5" s="88">
        <f t="shared" si="2"/>
        <v>-33584444</v>
      </c>
      <c r="O5" s="88">
        <f t="shared" si="2"/>
        <v>-20128229</v>
      </c>
      <c r="P5" s="88">
        <f t="shared" si="2"/>
        <v>-38528510</v>
      </c>
      <c r="Q5" s="88">
        <f t="shared" si="2"/>
        <v>-22599068</v>
      </c>
      <c r="R5" s="88">
        <f t="shared" si="2"/>
        <v>-37928222</v>
      </c>
      <c r="S5" s="88">
        <f t="shared" si="2"/>
        <v>-33776064</v>
      </c>
      <c r="T5" s="88">
        <f t="shared" si="2"/>
        <v>-35475264</v>
      </c>
      <c r="U5" s="88">
        <f t="shared" si="2"/>
        <v>-49526426</v>
      </c>
      <c r="V5" s="88">
        <f t="shared" si="2"/>
        <v>-32131950</v>
      </c>
      <c r="W5" s="88">
        <f t="shared" si="2"/>
        <v>-23821936</v>
      </c>
      <c r="X5" s="88">
        <f t="shared" si="2"/>
        <v>-30159376</v>
      </c>
      <c r="Y5" s="88">
        <f t="shared" si="2"/>
        <v>0</v>
      </c>
      <c r="Z5" s="88">
        <f t="shared" si="2"/>
        <v>0</v>
      </c>
      <c r="AA5" s="88">
        <f t="shared" si="2"/>
        <v>0</v>
      </c>
      <c r="AB5" s="88">
        <f t="shared" si="2"/>
        <v>0</v>
      </c>
      <c r="AC5" s="88">
        <f t="shared" si="2"/>
        <v>0</v>
      </c>
      <c r="AD5" s="88">
        <f t="shared" si="2"/>
        <v>0</v>
      </c>
      <c r="AE5" s="88">
        <f t="shared" si="2"/>
        <v>0</v>
      </c>
      <c r="AF5" s="88">
        <f t="shared" si="2"/>
        <v>0</v>
      </c>
      <c r="AG5" s="88">
        <f t="shared" si="2"/>
        <v>0</v>
      </c>
      <c r="AH5" s="67"/>
    </row>
    <row r="6" spans="1:34" ht="15.6" customHeight="1">
      <c r="A6" s="67"/>
      <c r="B6" s="89" t="str">
        <f t="shared" si="0"/>
        <v>X</v>
      </c>
      <c r="C6" s="89"/>
      <c r="D6" s="90">
        <v>2</v>
      </c>
      <c r="E6" s="91"/>
      <c r="F6" s="91" t="s">
        <v>56</v>
      </c>
      <c r="G6" s="91"/>
      <c r="H6" s="92"/>
      <c r="I6" s="90">
        <v>110000</v>
      </c>
      <c r="J6" s="93">
        <f t="shared" ref="J6:AG6" si="3">J7+J13</f>
        <v>0</v>
      </c>
      <c r="K6" s="93">
        <f t="shared" si="3"/>
        <v>0</v>
      </c>
      <c r="L6" s="93">
        <f t="shared" si="3"/>
        <v>0</v>
      </c>
      <c r="M6" s="93">
        <f t="shared" si="3"/>
        <v>0</v>
      </c>
      <c r="N6" s="93">
        <f t="shared" si="3"/>
        <v>0</v>
      </c>
      <c r="O6" s="93">
        <f t="shared" si="3"/>
        <v>0</v>
      </c>
      <c r="P6" s="93">
        <f t="shared" si="3"/>
        <v>0</v>
      </c>
      <c r="Q6" s="93">
        <f t="shared" si="3"/>
        <v>0</v>
      </c>
      <c r="R6" s="93">
        <f t="shared" si="3"/>
        <v>0</v>
      </c>
      <c r="S6" s="93">
        <f t="shared" si="3"/>
        <v>0</v>
      </c>
      <c r="T6" s="93">
        <f t="shared" si="3"/>
        <v>0</v>
      </c>
      <c r="U6" s="93">
        <f t="shared" si="3"/>
        <v>0</v>
      </c>
      <c r="V6" s="93">
        <f t="shared" si="3"/>
        <v>0</v>
      </c>
      <c r="W6" s="93">
        <f t="shared" si="3"/>
        <v>0</v>
      </c>
      <c r="X6" s="93">
        <f t="shared" si="3"/>
        <v>0</v>
      </c>
      <c r="Y6" s="93">
        <f t="shared" si="3"/>
        <v>0</v>
      </c>
      <c r="Z6" s="93">
        <f t="shared" si="3"/>
        <v>0</v>
      </c>
      <c r="AA6" s="93">
        <f t="shared" si="3"/>
        <v>0</v>
      </c>
      <c r="AB6" s="93">
        <f t="shared" si="3"/>
        <v>0</v>
      </c>
      <c r="AC6" s="93">
        <f t="shared" si="3"/>
        <v>0</v>
      </c>
      <c r="AD6" s="93">
        <f t="shared" si="3"/>
        <v>0</v>
      </c>
      <c r="AE6" s="93">
        <f t="shared" si="3"/>
        <v>0</v>
      </c>
      <c r="AF6" s="93">
        <f t="shared" si="3"/>
        <v>0</v>
      </c>
      <c r="AG6" s="93">
        <f t="shared" si="3"/>
        <v>0</v>
      </c>
      <c r="AH6" s="67"/>
    </row>
    <row r="7" spans="1:34" ht="15.6" customHeight="1">
      <c r="A7" s="67"/>
      <c r="B7" s="94" t="str">
        <f t="shared" si="0"/>
        <v>X</v>
      </c>
      <c r="C7" s="94"/>
      <c r="D7" s="95">
        <v>3</v>
      </c>
      <c r="E7" s="67"/>
      <c r="F7" s="67"/>
      <c r="G7" s="96" t="s">
        <v>57</v>
      </c>
      <c r="H7" s="97"/>
      <c r="I7" s="95">
        <v>110100</v>
      </c>
      <c r="J7" s="98">
        <f t="shared" ref="J7:AG7" si="4">SUM(J8:J12)</f>
        <v>0</v>
      </c>
      <c r="K7" s="98">
        <f t="shared" si="4"/>
        <v>0</v>
      </c>
      <c r="L7" s="98">
        <f t="shared" si="4"/>
        <v>0</v>
      </c>
      <c r="M7" s="98">
        <f t="shared" si="4"/>
        <v>0</v>
      </c>
      <c r="N7" s="98">
        <f t="shared" si="4"/>
        <v>0</v>
      </c>
      <c r="O7" s="98">
        <f t="shared" si="4"/>
        <v>0</v>
      </c>
      <c r="P7" s="98">
        <f t="shared" si="4"/>
        <v>0</v>
      </c>
      <c r="Q7" s="98">
        <f t="shared" si="4"/>
        <v>0</v>
      </c>
      <c r="R7" s="98">
        <f t="shared" si="4"/>
        <v>0</v>
      </c>
      <c r="S7" s="98">
        <f t="shared" si="4"/>
        <v>0</v>
      </c>
      <c r="T7" s="98">
        <f t="shared" si="4"/>
        <v>0</v>
      </c>
      <c r="U7" s="98">
        <f t="shared" si="4"/>
        <v>0</v>
      </c>
      <c r="V7" s="98">
        <f t="shared" si="4"/>
        <v>0</v>
      </c>
      <c r="W7" s="98">
        <f t="shared" si="4"/>
        <v>0</v>
      </c>
      <c r="X7" s="98">
        <f t="shared" si="4"/>
        <v>0</v>
      </c>
      <c r="Y7" s="98">
        <f t="shared" si="4"/>
        <v>0</v>
      </c>
      <c r="Z7" s="98">
        <f t="shared" si="4"/>
        <v>0</v>
      </c>
      <c r="AA7" s="98">
        <f t="shared" si="4"/>
        <v>0</v>
      </c>
      <c r="AB7" s="98">
        <f t="shared" si="4"/>
        <v>0</v>
      </c>
      <c r="AC7" s="98">
        <f t="shared" si="4"/>
        <v>0</v>
      </c>
      <c r="AD7" s="98">
        <f t="shared" si="4"/>
        <v>0</v>
      </c>
      <c r="AE7" s="98">
        <f t="shared" si="4"/>
        <v>0</v>
      </c>
      <c r="AF7" s="98">
        <f t="shared" si="4"/>
        <v>0</v>
      </c>
      <c r="AG7" s="98">
        <f t="shared" si="4"/>
        <v>0</v>
      </c>
      <c r="AH7" s="67"/>
    </row>
    <row r="8" spans="1:34" ht="15.6" customHeight="1">
      <c r="A8" s="67"/>
      <c r="B8" s="94" t="str">
        <f t="shared" si="0"/>
        <v>X</v>
      </c>
      <c r="C8" s="94" t="s">
        <v>58</v>
      </c>
      <c r="D8" s="95">
        <v>4</v>
      </c>
      <c r="E8" s="67"/>
      <c r="F8" s="67"/>
      <c r="H8" s="97" t="s">
        <v>59</v>
      </c>
      <c r="I8" s="95">
        <v>110101</v>
      </c>
      <c r="J8" s="98">
        <f>SUMIFS(Daily!$J:$J,Daily!$F:$F,$I8,Daily!$B:$B,"&gt;="&amp;J$3,Daily!$B:$B,"&lt;"&amp;(EOMONTH(J$3,0)+1))</f>
        <v>0</v>
      </c>
      <c r="K8" s="98">
        <f>SUMIFS(Daily!$J:$J,Daily!$F:$F,$I8,Daily!$B:$B,"&gt;="&amp;K$3,Daily!$B:$B,"&lt;"&amp;(EOMONTH(K$3,0)+1))</f>
        <v>0</v>
      </c>
      <c r="L8" s="98">
        <f>SUMIFS(Daily!$J:$J,Daily!$F:$F,$I8,Daily!$B:$B,"&gt;="&amp;L$3,Daily!$B:$B,"&lt;"&amp;(EOMONTH(L$3,0)+1))</f>
        <v>0</v>
      </c>
      <c r="M8" s="98">
        <f>SUMIFS(Daily!$J:$J,Daily!$F:$F,$I8,Daily!$B:$B,"&gt;="&amp;M$3,Daily!$B:$B,"&lt;"&amp;(EOMONTH(M$3,0)+1))</f>
        <v>0</v>
      </c>
      <c r="N8" s="98">
        <f>SUMIFS(Daily!$J:$J,Daily!$F:$F,$I8,Daily!$B:$B,"&gt;="&amp;N$3,Daily!$B:$B,"&lt;"&amp;(EOMONTH(N$3,0)+1))</f>
        <v>0</v>
      </c>
      <c r="O8" s="98">
        <f>SUMIFS(Daily!$J:$J,Daily!$F:$F,$I8,Daily!$B:$B,"&gt;="&amp;O$3,Daily!$B:$B,"&lt;"&amp;(EOMONTH(O$3,0)+1))</f>
        <v>0</v>
      </c>
      <c r="P8" s="98">
        <f>SUMIFS(Daily!$J:$J,Daily!$F:$F,$I8,Daily!$B:$B,"&gt;="&amp;P$3,Daily!$B:$B,"&lt;"&amp;(EOMONTH(P$3,0)+1))</f>
        <v>0</v>
      </c>
      <c r="Q8" s="98">
        <f>SUMIFS(Daily!$J:$J,Daily!$F:$F,$I8,Daily!$B:$B,"&gt;="&amp;Q$3,Daily!$B:$B,"&lt;"&amp;(EOMONTH(Q$3,0)+1))</f>
        <v>0</v>
      </c>
      <c r="R8" s="98">
        <f>SUMIFS(Daily!$J:$J,Daily!$F:$F,$I8,Daily!$B:$B,"&gt;="&amp;R$3,Daily!$B:$B,"&lt;"&amp;(EOMONTH(R$3,0)+1))</f>
        <v>0</v>
      </c>
      <c r="S8" s="98">
        <f>SUMIFS(Daily!$J:$J,Daily!$F:$F,$I8,Daily!$B:$B,"&gt;="&amp;S$3,Daily!$B:$B,"&lt;"&amp;(EOMONTH(S$3,0)+1))</f>
        <v>0</v>
      </c>
      <c r="T8" s="98">
        <f>SUMIFS(Daily!$J:$J,Daily!$F:$F,$I8,Daily!$B:$B,"&gt;="&amp;T$3,Daily!$B:$B,"&lt;"&amp;(EOMONTH(T$3,0)+1))</f>
        <v>0</v>
      </c>
      <c r="U8" s="98">
        <f>SUMIFS(Daily!$J:$J,Daily!$F:$F,$I8,Daily!$B:$B,"&gt;="&amp;U$3,Daily!$B:$B,"&lt;"&amp;(EOMONTH(U$3,0)+1))</f>
        <v>0</v>
      </c>
      <c r="V8" s="98">
        <f>SUMIFS(Daily!$J:$J,Daily!$F:$F,$I8,Daily!$B:$B,"&gt;="&amp;V$3,Daily!$B:$B,"&lt;"&amp;(EOMONTH(V$3,0)+1))</f>
        <v>0</v>
      </c>
      <c r="W8" s="98">
        <f>SUMIFS(Daily!$J:$J,Daily!$F:$F,$I8,Daily!$B:$B,"&gt;="&amp;W$3,Daily!$B:$B,"&lt;"&amp;(EOMONTH(W$3,0)+1))</f>
        <v>0</v>
      </c>
      <c r="X8" s="98">
        <f>SUMIFS(Daily!$J:$J,Daily!$F:$F,$I8,Daily!$B:$B,"&gt;="&amp;X$3,Daily!$B:$B,"&lt;"&amp;(EOMONTH(X$3,0)+1))</f>
        <v>0</v>
      </c>
      <c r="Y8" s="98">
        <f>SUMIFS(Daily!$J:$J,Daily!$F:$F,$I8,Daily!$B:$B,"&gt;="&amp;Y$3,Daily!$B:$B,"&lt;"&amp;(EOMONTH(Y$3,0)+1))</f>
        <v>0</v>
      </c>
      <c r="Z8" s="98">
        <f>SUMIFS(Daily!$J:$J,Daily!$F:$F,$I8,Daily!$B:$B,"&gt;="&amp;Z$3,Daily!$B:$B,"&lt;"&amp;(EOMONTH(Z$3,0)+1))</f>
        <v>0</v>
      </c>
      <c r="AA8" s="98">
        <f>SUMIFS(Daily!$J:$J,Daily!$F:$F,$I8,Daily!$B:$B,"&gt;="&amp;AA$3,Daily!$B:$B,"&lt;"&amp;(EOMONTH(AA$3,0)+1))</f>
        <v>0</v>
      </c>
      <c r="AB8" s="98">
        <f>SUMIFS(Daily!$J:$J,Daily!$F:$F,$I8,Daily!$B:$B,"&gt;="&amp;AB$3,Daily!$B:$B,"&lt;"&amp;(EOMONTH(AB$3,0)+1))</f>
        <v>0</v>
      </c>
      <c r="AC8" s="98">
        <f>SUMIFS(Daily!$J:$J,Daily!$F:$F,$I8,Daily!$B:$B,"&gt;="&amp;AC$3,Daily!$B:$B,"&lt;"&amp;(EOMONTH(AC$3,0)+1))</f>
        <v>0</v>
      </c>
      <c r="AD8" s="98">
        <f>SUMIFS(Daily!$J:$J,Daily!$F:$F,$I8,Daily!$B:$B,"&gt;="&amp;AD$3,Daily!$B:$B,"&lt;"&amp;(EOMONTH(AD$3,0)+1))</f>
        <v>0</v>
      </c>
      <c r="AE8" s="98">
        <f>SUMIFS(Daily!$J:$J,Daily!$F:$F,$I8,Daily!$B:$B,"&gt;="&amp;AE$3,Daily!$B:$B,"&lt;"&amp;(EOMONTH(AE$3,0)+1))</f>
        <v>0</v>
      </c>
      <c r="AF8" s="98">
        <f>SUMIFS(Daily!$J:$J,Daily!$F:$F,$I8,Daily!$B:$B,"&gt;="&amp;AF$3,Daily!$B:$B,"&lt;"&amp;(EOMONTH(AF$3,0)+1))</f>
        <v>0</v>
      </c>
      <c r="AG8" s="98">
        <f>SUMIFS(Daily!$J:$J,Daily!$F:$F,$I8,Daily!$B:$B,"&gt;="&amp;AG$3,Daily!$B:$B,"&lt;"&amp;(EOMONTH(AG$3,0)+1))</f>
        <v>0</v>
      </c>
      <c r="AH8" s="67"/>
    </row>
    <row r="9" spans="1:34" ht="15.6" customHeight="1">
      <c r="A9" s="67"/>
      <c r="B9" s="94" t="str">
        <f t="shared" si="0"/>
        <v>X</v>
      </c>
      <c r="C9" s="94" t="s">
        <v>58</v>
      </c>
      <c r="D9" s="95">
        <v>4</v>
      </c>
      <c r="E9" s="67"/>
      <c r="F9" s="67"/>
      <c r="H9" s="97" t="s">
        <v>60</v>
      </c>
      <c r="I9" s="95">
        <v>110102</v>
      </c>
      <c r="J9" s="98">
        <f>SUMIFS(Daily!$J:$J,Daily!$F:$F,$I9,Daily!$B:$B,"&gt;="&amp;J$3,Daily!$B:$B,"&lt;"&amp;(EOMONTH(J$3,0)+1))</f>
        <v>0</v>
      </c>
      <c r="K9" s="98">
        <f>SUMIFS(Daily!$J:$J,Daily!$F:$F,$I9,Daily!$B:$B,"&gt;="&amp;K$3,Daily!$B:$B,"&lt;"&amp;(EOMONTH(K$3,0)+1))</f>
        <v>0</v>
      </c>
      <c r="L9" s="98">
        <f>SUMIFS(Daily!$J:$J,Daily!$F:$F,$I9,Daily!$B:$B,"&gt;="&amp;L$3,Daily!$B:$B,"&lt;"&amp;(EOMONTH(L$3,0)+1))</f>
        <v>0</v>
      </c>
      <c r="M9" s="98">
        <f>SUMIFS(Daily!$J:$J,Daily!$F:$F,$I9,Daily!$B:$B,"&gt;="&amp;M$3,Daily!$B:$B,"&lt;"&amp;(EOMONTH(M$3,0)+1))</f>
        <v>0</v>
      </c>
      <c r="N9" s="98">
        <f>SUMIFS(Daily!$J:$J,Daily!$F:$F,$I9,Daily!$B:$B,"&gt;="&amp;N$3,Daily!$B:$B,"&lt;"&amp;(EOMONTH(N$3,0)+1))</f>
        <v>0</v>
      </c>
      <c r="O9" s="98">
        <f>SUMIFS(Daily!$J:$J,Daily!$F:$F,$I9,Daily!$B:$B,"&gt;="&amp;O$3,Daily!$B:$B,"&lt;"&amp;(EOMONTH(O$3,0)+1))</f>
        <v>0</v>
      </c>
      <c r="P9" s="98">
        <f>SUMIFS(Daily!$J:$J,Daily!$F:$F,$I9,Daily!$B:$B,"&gt;="&amp;P$3,Daily!$B:$B,"&lt;"&amp;(EOMONTH(P$3,0)+1))</f>
        <v>0</v>
      </c>
      <c r="Q9" s="98">
        <f>SUMIFS(Daily!$J:$J,Daily!$F:$F,$I9,Daily!$B:$B,"&gt;="&amp;Q$3,Daily!$B:$B,"&lt;"&amp;(EOMONTH(Q$3,0)+1))</f>
        <v>0</v>
      </c>
      <c r="R9" s="98">
        <f>SUMIFS(Daily!$J:$J,Daily!$F:$F,$I9,Daily!$B:$B,"&gt;="&amp;R$3,Daily!$B:$B,"&lt;"&amp;(EOMONTH(R$3,0)+1))</f>
        <v>0</v>
      </c>
      <c r="S9" s="98">
        <f>SUMIFS(Daily!$J:$J,Daily!$F:$F,$I9,Daily!$B:$B,"&gt;="&amp;S$3,Daily!$B:$B,"&lt;"&amp;(EOMONTH(S$3,0)+1))</f>
        <v>0</v>
      </c>
      <c r="T9" s="98">
        <f>SUMIFS(Daily!$J:$J,Daily!$F:$F,$I9,Daily!$B:$B,"&gt;="&amp;T$3,Daily!$B:$B,"&lt;"&amp;(EOMONTH(T$3,0)+1))</f>
        <v>0</v>
      </c>
      <c r="U9" s="98">
        <f>SUMIFS(Daily!$J:$J,Daily!$F:$F,$I9,Daily!$B:$B,"&gt;="&amp;U$3,Daily!$B:$B,"&lt;"&amp;(EOMONTH(U$3,0)+1))</f>
        <v>0</v>
      </c>
      <c r="V9" s="98">
        <f>SUMIFS(Daily!$J:$J,Daily!$F:$F,$I9,Daily!$B:$B,"&gt;="&amp;V$3,Daily!$B:$B,"&lt;"&amp;(EOMONTH(V$3,0)+1))</f>
        <v>0</v>
      </c>
      <c r="W9" s="98">
        <f>SUMIFS(Daily!$J:$J,Daily!$F:$F,$I9,Daily!$B:$B,"&gt;="&amp;W$3,Daily!$B:$B,"&lt;"&amp;(EOMONTH(W$3,0)+1))</f>
        <v>0</v>
      </c>
      <c r="X9" s="98">
        <f>SUMIFS(Daily!$J:$J,Daily!$F:$F,$I9,Daily!$B:$B,"&gt;="&amp;X$3,Daily!$B:$B,"&lt;"&amp;(EOMONTH(X$3,0)+1))</f>
        <v>0</v>
      </c>
      <c r="Y9" s="98">
        <f>SUMIFS(Daily!$J:$J,Daily!$F:$F,$I9,Daily!$B:$B,"&gt;="&amp;Y$3,Daily!$B:$B,"&lt;"&amp;(EOMONTH(Y$3,0)+1))</f>
        <v>0</v>
      </c>
      <c r="Z9" s="98">
        <f>SUMIFS(Daily!$J:$J,Daily!$F:$F,$I9,Daily!$B:$B,"&gt;="&amp;Z$3,Daily!$B:$B,"&lt;"&amp;(EOMONTH(Z$3,0)+1))</f>
        <v>0</v>
      </c>
      <c r="AA9" s="98">
        <f>SUMIFS(Daily!$J:$J,Daily!$F:$F,$I9,Daily!$B:$B,"&gt;="&amp;AA$3,Daily!$B:$B,"&lt;"&amp;(EOMONTH(AA$3,0)+1))</f>
        <v>0</v>
      </c>
      <c r="AB9" s="98">
        <f>SUMIFS(Daily!$J:$J,Daily!$F:$F,$I9,Daily!$B:$B,"&gt;="&amp;AB$3,Daily!$B:$B,"&lt;"&amp;(EOMONTH(AB$3,0)+1))</f>
        <v>0</v>
      </c>
      <c r="AC9" s="98">
        <f>SUMIFS(Daily!$J:$J,Daily!$F:$F,$I9,Daily!$B:$B,"&gt;="&amp;AC$3,Daily!$B:$B,"&lt;"&amp;(EOMONTH(AC$3,0)+1))</f>
        <v>0</v>
      </c>
      <c r="AD9" s="98">
        <f>SUMIFS(Daily!$J:$J,Daily!$F:$F,$I9,Daily!$B:$B,"&gt;="&amp;AD$3,Daily!$B:$B,"&lt;"&amp;(EOMONTH(AD$3,0)+1))</f>
        <v>0</v>
      </c>
      <c r="AE9" s="98">
        <f>SUMIFS(Daily!$J:$J,Daily!$F:$F,$I9,Daily!$B:$B,"&gt;="&amp;AE$3,Daily!$B:$B,"&lt;"&amp;(EOMONTH(AE$3,0)+1))</f>
        <v>0</v>
      </c>
      <c r="AF9" s="98">
        <f>SUMIFS(Daily!$J:$J,Daily!$F:$F,$I9,Daily!$B:$B,"&gt;="&amp;AF$3,Daily!$B:$B,"&lt;"&amp;(EOMONTH(AF$3,0)+1))</f>
        <v>0</v>
      </c>
      <c r="AG9" s="98">
        <f>SUMIFS(Daily!$J:$J,Daily!$F:$F,$I9,Daily!$B:$B,"&gt;="&amp;AG$3,Daily!$B:$B,"&lt;"&amp;(EOMONTH(AG$3,0)+1))</f>
        <v>0</v>
      </c>
      <c r="AH9" s="67"/>
    </row>
    <row r="10" spans="1:34" ht="15.6" customHeight="1">
      <c r="A10" s="67"/>
      <c r="B10" s="94" t="str">
        <f t="shared" si="0"/>
        <v>X</v>
      </c>
      <c r="C10" s="94" t="s">
        <v>58</v>
      </c>
      <c r="D10" s="95">
        <v>4</v>
      </c>
      <c r="E10" s="67"/>
      <c r="F10" s="67"/>
      <c r="H10" s="97" t="s">
        <v>61</v>
      </c>
      <c r="I10" s="95">
        <v>110103</v>
      </c>
      <c r="J10" s="98">
        <f>SUMIFS(Daily!$J:$J,Daily!$F:$F,$I10,Daily!$B:$B,"&gt;="&amp;J$3,Daily!$B:$B,"&lt;"&amp;(EOMONTH(J$3,0)+1))</f>
        <v>0</v>
      </c>
      <c r="K10" s="98">
        <f>SUMIFS(Daily!$J:$J,Daily!$F:$F,$I10,Daily!$B:$B,"&gt;="&amp;K$3,Daily!$B:$B,"&lt;"&amp;(EOMONTH(K$3,0)+1))</f>
        <v>0</v>
      </c>
      <c r="L10" s="98">
        <f>SUMIFS(Daily!$J:$J,Daily!$F:$F,$I10,Daily!$B:$B,"&gt;="&amp;L$3,Daily!$B:$B,"&lt;"&amp;(EOMONTH(L$3,0)+1))</f>
        <v>0</v>
      </c>
      <c r="M10" s="98">
        <f>SUMIFS(Daily!$J:$J,Daily!$F:$F,$I10,Daily!$B:$B,"&gt;="&amp;M$3,Daily!$B:$B,"&lt;"&amp;(EOMONTH(M$3,0)+1))</f>
        <v>0</v>
      </c>
      <c r="N10" s="98">
        <f>SUMIFS(Daily!$J:$J,Daily!$F:$F,$I10,Daily!$B:$B,"&gt;="&amp;N$3,Daily!$B:$B,"&lt;"&amp;(EOMONTH(N$3,0)+1))</f>
        <v>0</v>
      </c>
      <c r="O10" s="98">
        <f>SUMIFS(Daily!$J:$J,Daily!$F:$F,$I10,Daily!$B:$B,"&gt;="&amp;O$3,Daily!$B:$B,"&lt;"&amp;(EOMONTH(O$3,0)+1))</f>
        <v>0</v>
      </c>
      <c r="P10" s="98">
        <f>SUMIFS(Daily!$J:$J,Daily!$F:$F,$I10,Daily!$B:$B,"&gt;="&amp;P$3,Daily!$B:$B,"&lt;"&amp;(EOMONTH(P$3,0)+1))</f>
        <v>0</v>
      </c>
      <c r="Q10" s="98">
        <f>SUMIFS(Daily!$J:$J,Daily!$F:$F,$I10,Daily!$B:$B,"&gt;="&amp;Q$3,Daily!$B:$B,"&lt;"&amp;(EOMONTH(Q$3,0)+1))</f>
        <v>0</v>
      </c>
      <c r="R10" s="98">
        <f>SUMIFS(Daily!$J:$J,Daily!$F:$F,$I10,Daily!$B:$B,"&gt;="&amp;R$3,Daily!$B:$B,"&lt;"&amp;(EOMONTH(R$3,0)+1))</f>
        <v>0</v>
      </c>
      <c r="S10" s="98">
        <f>SUMIFS(Daily!$J:$J,Daily!$F:$F,$I10,Daily!$B:$B,"&gt;="&amp;S$3,Daily!$B:$B,"&lt;"&amp;(EOMONTH(S$3,0)+1))</f>
        <v>0</v>
      </c>
      <c r="T10" s="98">
        <f>SUMIFS(Daily!$J:$J,Daily!$F:$F,$I10,Daily!$B:$B,"&gt;="&amp;T$3,Daily!$B:$B,"&lt;"&amp;(EOMONTH(T$3,0)+1))</f>
        <v>0</v>
      </c>
      <c r="U10" s="98">
        <f>SUMIFS(Daily!$J:$J,Daily!$F:$F,$I10,Daily!$B:$B,"&gt;="&amp;U$3,Daily!$B:$B,"&lt;"&amp;(EOMONTH(U$3,0)+1))</f>
        <v>0</v>
      </c>
      <c r="V10" s="98">
        <f>SUMIFS(Daily!$J:$J,Daily!$F:$F,$I10,Daily!$B:$B,"&gt;="&amp;V$3,Daily!$B:$B,"&lt;"&amp;(EOMONTH(V$3,0)+1))</f>
        <v>0</v>
      </c>
      <c r="W10" s="98">
        <f>SUMIFS(Daily!$J:$J,Daily!$F:$F,$I10,Daily!$B:$B,"&gt;="&amp;W$3,Daily!$B:$B,"&lt;"&amp;(EOMONTH(W$3,0)+1))</f>
        <v>0</v>
      </c>
      <c r="X10" s="98">
        <f>SUMIFS(Daily!$J:$J,Daily!$F:$F,$I10,Daily!$B:$B,"&gt;="&amp;X$3,Daily!$B:$B,"&lt;"&amp;(EOMONTH(X$3,0)+1))</f>
        <v>0</v>
      </c>
      <c r="Y10" s="98">
        <f>SUMIFS(Daily!$J:$J,Daily!$F:$F,$I10,Daily!$B:$B,"&gt;="&amp;Y$3,Daily!$B:$B,"&lt;"&amp;(EOMONTH(Y$3,0)+1))</f>
        <v>0</v>
      </c>
      <c r="Z10" s="98">
        <f>SUMIFS(Daily!$J:$J,Daily!$F:$F,$I10,Daily!$B:$B,"&gt;="&amp;Z$3,Daily!$B:$B,"&lt;"&amp;(EOMONTH(Z$3,0)+1))</f>
        <v>0</v>
      </c>
      <c r="AA10" s="98">
        <f>SUMIFS(Daily!$J:$J,Daily!$F:$F,$I10,Daily!$B:$B,"&gt;="&amp;AA$3,Daily!$B:$B,"&lt;"&amp;(EOMONTH(AA$3,0)+1))</f>
        <v>0</v>
      </c>
      <c r="AB10" s="98">
        <f>SUMIFS(Daily!$J:$J,Daily!$F:$F,$I10,Daily!$B:$B,"&gt;="&amp;AB$3,Daily!$B:$B,"&lt;"&amp;(EOMONTH(AB$3,0)+1))</f>
        <v>0</v>
      </c>
      <c r="AC10" s="98">
        <f>SUMIFS(Daily!$J:$J,Daily!$F:$F,$I10,Daily!$B:$B,"&gt;="&amp;AC$3,Daily!$B:$B,"&lt;"&amp;(EOMONTH(AC$3,0)+1))</f>
        <v>0</v>
      </c>
      <c r="AD10" s="98">
        <f>SUMIFS(Daily!$J:$J,Daily!$F:$F,$I10,Daily!$B:$B,"&gt;="&amp;AD$3,Daily!$B:$B,"&lt;"&amp;(EOMONTH(AD$3,0)+1))</f>
        <v>0</v>
      </c>
      <c r="AE10" s="98">
        <f>SUMIFS(Daily!$J:$J,Daily!$F:$F,$I10,Daily!$B:$B,"&gt;="&amp;AE$3,Daily!$B:$B,"&lt;"&amp;(EOMONTH(AE$3,0)+1))</f>
        <v>0</v>
      </c>
      <c r="AF10" s="98">
        <f>SUMIFS(Daily!$J:$J,Daily!$F:$F,$I10,Daily!$B:$B,"&gt;="&amp;AF$3,Daily!$B:$B,"&lt;"&amp;(EOMONTH(AF$3,0)+1))</f>
        <v>0</v>
      </c>
      <c r="AG10" s="98">
        <f>SUMIFS(Daily!$J:$J,Daily!$F:$F,$I10,Daily!$B:$B,"&gt;="&amp;AG$3,Daily!$B:$B,"&lt;"&amp;(EOMONTH(AG$3,0)+1))</f>
        <v>0</v>
      </c>
      <c r="AH10" s="67"/>
    </row>
    <row r="11" spans="1:34" ht="15.6" customHeight="1">
      <c r="A11" s="67"/>
      <c r="B11" s="94" t="str">
        <f t="shared" si="0"/>
        <v>X</v>
      </c>
      <c r="C11" s="94" t="s">
        <v>58</v>
      </c>
      <c r="D11" s="95">
        <v>4</v>
      </c>
      <c r="E11" s="67"/>
      <c r="F11" s="67"/>
      <c r="H11" s="97" t="s">
        <v>62</v>
      </c>
      <c r="I11" s="95">
        <v>110104</v>
      </c>
      <c r="J11" s="98">
        <f>SUMIFS(Daily!$J:$J,Daily!$F:$F,$I11,Daily!$B:$B,"&gt;="&amp;J$3,Daily!$B:$B,"&lt;"&amp;(EOMONTH(J$3,0)+1))</f>
        <v>0</v>
      </c>
      <c r="K11" s="98">
        <f>SUMIFS(Daily!$J:$J,Daily!$F:$F,$I11,Daily!$B:$B,"&gt;="&amp;K$3,Daily!$B:$B,"&lt;"&amp;(EOMONTH(K$3,0)+1))</f>
        <v>0</v>
      </c>
      <c r="L11" s="98">
        <f>SUMIFS(Daily!$J:$J,Daily!$F:$F,$I11,Daily!$B:$B,"&gt;="&amp;L$3,Daily!$B:$B,"&lt;"&amp;(EOMONTH(L$3,0)+1))</f>
        <v>0</v>
      </c>
      <c r="M11" s="98">
        <f>SUMIFS(Daily!$J:$J,Daily!$F:$F,$I11,Daily!$B:$B,"&gt;="&amp;M$3,Daily!$B:$B,"&lt;"&amp;(EOMONTH(M$3,0)+1))</f>
        <v>0</v>
      </c>
      <c r="N11" s="98">
        <f>SUMIFS(Daily!$J:$J,Daily!$F:$F,$I11,Daily!$B:$B,"&gt;="&amp;N$3,Daily!$B:$B,"&lt;"&amp;(EOMONTH(N$3,0)+1))</f>
        <v>0</v>
      </c>
      <c r="O11" s="98">
        <f>SUMIFS(Daily!$J:$J,Daily!$F:$F,$I11,Daily!$B:$B,"&gt;="&amp;O$3,Daily!$B:$B,"&lt;"&amp;(EOMONTH(O$3,0)+1))</f>
        <v>0</v>
      </c>
      <c r="P11" s="98">
        <f>SUMIFS(Daily!$J:$J,Daily!$F:$F,$I11,Daily!$B:$B,"&gt;="&amp;P$3,Daily!$B:$B,"&lt;"&amp;(EOMONTH(P$3,0)+1))</f>
        <v>0</v>
      </c>
      <c r="Q11" s="98">
        <f>SUMIFS(Daily!$J:$J,Daily!$F:$F,$I11,Daily!$B:$B,"&gt;="&amp;Q$3,Daily!$B:$B,"&lt;"&amp;(EOMONTH(Q$3,0)+1))</f>
        <v>0</v>
      </c>
      <c r="R11" s="98">
        <f>SUMIFS(Daily!$J:$J,Daily!$F:$F,$I11,Daily!$B:$B,"&gt;="&amp;R$3,Daily!$B:$B,"&lt;"&amp;(EOMONTH(R$3,0)+1))</f>
        <v>0</v>
      </c>
      <c r="S11" s="98">
        <f>SUMIFS(Daily!$J:$J,Daily!$F:$F,$I11,Daily!$B:$B,"&gt;="&amp;S$3,Daily!$B:$B,"&lt;"&amp;(EOMONTH(S$3,0)+1))</f>
        <v>0</v>
      </c>
      <c r="T11" s="98">
        <f>SUMIFS(Daily!$J:$J,Daily!$F:$F,$I11,Daily!$B:$B,"&gt;="&amp;T$3,Daily!$B:$B,"&lt;"&amp;(EOMONTH(T$3,0)+1))</f>
        <v>0</v>
      </c>
      <c r="U11" s="98">
        <f>SUMIFS(Daily!$J:$J,Daily!$F:$F,$I11,Daily!$B:$B,"&gt;="&amp;U$3,Daily!$B:$B,"&lt;"&amp;(EOMONTH(U$3,0)+1))</f>
        <v>0</v>
      </c>
      <c r="V11" s="98">
        <f>SUMIFS(Daily!$J:$J,Daily!$F:$F,$I11,Daily!$B:$B,"&gt;="&amp;V$3,Daily!$B:$B,"&lt;"&amp;(EOMONTH(V$3,0)+1))</f>
        <v>0</v>
      </c>
      <c r="W11" s="98">
        <f>SUMIFS(Daily!$J:$J,Daily!$F:$F,$I11,Daily!$B:$B,"&gt;="&amp;W$3,Daily!$B:$B,"&lt;"&amp;(EOMONTH(W$3,0)+1))</f>
        <v>0</v>
      </c>
      <c r="X11" s="98">
        <f>SUMIFS(Daily!$J:$J,Daily!$F:$F,$I11,Daily!$B:$B,"&gt;="&amp;X$3,Daily!$B:$B,"&lt;"&amp;(EOMONTH(X$3,0)+1))</f>
        <v>0</v>
      </c>
      <c r="Y11" s="98">
        <f>SUMIFS(Daily!$J:$J,Daily!$F:$F,$I11,Daily!$B:$B,"&gt;="&amp;Y$3,Daily!$B:$B,"&lt;"&amp;(EOMONTH(Y$3,0)+1))</f>
        <v>0</v>
      </c>
      <c r="Z11" s="98">
        <f>SUMIFS(Daily!$J:$J,Daily!$F:$F,$I11,Daily!$B:$B,"&gt;="&amp;Z$3,Daily!$B:$B,"&lt;"&amp;(EOMONTH(Z$3,0)+1))</f>
        <v>0</v>
      </c>
      <c r="AA11" s="98">
        <f>SUMIFS(Daily!$J:$J,Daily!$F:$F,$I11,Daily!$B:$B,"&gt;="&amp;AA$3,Daily!$B:$B,"&lt;"&amp;(EOMONTH(AA$3,0)+1))</f>
        <v>0</v>
      </c>
      <c r="AB11" s="98">
        <f>SUMIFS(Daily!$J:$J,Daily!$F:$F,$I11,Daily!$B:$B,"&gt;="&amp;AB$3,Daily!$B:$B,"&lt;"&amp;(EOMONTH(AB$3,0)+1))</f>
        <v>0</v>
      </c>
      <c r="AC11" s="98">
        <f>SUMIFS(Daily!$J:$J,Daily!$F:$F,$I11,Daily!$B:$B,"&gt;="&amp;AC$3,Daily!$B:$B,"&lt;"&amp;(EOMONTH(AC$3,0)+1))</f>
        <v>0</v>
      </c>
      <c r="AD11" s="98">
        <f>SUMIFS(Daily!$J:$J,Daily!$F:$F,$I11,Daily!$B:$B,"&gt;="&amp;AD$3,Daily!$B:$B,"&lt;"&amp;(EOMONTH(AD$3,0)+1))</f>
        <v>0</v>
      </c>
      <c r="AE11" s="98">
        <f>SUMIFS(Daily!$J:$J,Daily!$F:$F,$I11,Daily!$B:$B,"&gt;="&amp;AE$3,Daily!$B:$B,"&lt;"&amp;(EOMONTH(AE$3,0)+1))</f>
        <v>0</v>
      </c>
      <c r="AF11" s="98">
        <f>SUMIFS(Daily!$J:$J,Daily!$F:$F,$I11,Daily!$B:$B,"&gt;="&amp;AF$3,Daily!$B:$B,"&lt;"&amp;(EOMONTH(AF$3,0)+1))</f>
        <v>0</v>
      </c>
      <c r="AG11" s="98">
        <f>SUMIFS(Daily!$J:$J,Daily!$F:$F,$I11,Daily!$B:$B,"&gt;="&amp;AG$3,Daily!$B:$B,"&lt;"&amp;(EOMONTH(AG$3,0)+1))</f>
        <v>0</v>
      </c>
      <c r="AH11" s="67"/>
    </row>
    <row r="12" spans="1:34" ht="15.6" customHeight="1">
      <c r="A12" s="67"/>
      <c r="B12" s="94" t="str">
        <f t="shared" si="0"/>
        <v>X</v>
      </c>
      <c r="C12" s="94" t="s">
        <v>58</v>
      </c>
      <c r="D12" s="95">
        <v>4</v>
      </c>
      <c r="E12" s="67"/>
      <c r="F12" s="67"/>
      <c r="H12" s="97" t="s">
        <v>63</v>
      </c>
      <c r="I12" s="95">
        <v>110105</v>
      </c>
      <c r="J12" s="98">
        <f>SUMIFS(Daily!$J:$J,Daily!$F:$F,$I12,Daily!$B:$B,"&gt;="&amp;J$3,Daily!$B:$B,"&lt;"&amp;(EOMONTH(J$3,0)+1))</f>
        <v>0</v>
      </c>
      <c r="K12" s="98">
        <f>SUMIFS(Daily!$J:$J,Daily!$F:$F,$I12,Daily!$B:$B,"&gt;="&amp;K$3,Daily!$B:$B,"&lt;"&amp;(EOMONTH(K$3,0)+1))</f>
        <v>0</v>
      </c>
      <c r="L12" s="98">
        <f>SUMIFS(Daily!$J:$J,Daily!$F:$F,$I12,Daily!$B:$B,"&gt;="&amp;L$3,Daily!$B:$B,"&lt;"&amp;(EOMONTH(L$3,0)+1))</f>
        <v>0</v>
      </c>
      <c r="M12" s="98">
        <f>SUMIFS(Daily!$J:$J,Daily!$F:$F,$I12,Daily!$B:$B,"&gt;="&amp;M$3,Daily!$B:$B,"&lt;"&amp;(EOMONTH(M$3,0)+1))</f>
        <v>0</v>
      </c>
      <c r="N12" s="98">
        <f>SUMIFS(Daily!$J:$J,Daily!$F:$F,$I12,Daily!$B:$B,"&gt;="&amp;N$3,Daily!$B:$B,"&lt;"&amp;(EOMONTH(N$3,0)+1))</f>
        <v>0</v>
      </c>
      <c r="O12" s="98">
        <f>SUMIFS(Daily!$J:$J,Daily!$F:$F,$I12,Daily!$B:$B,"&gt;="&amp;O$3,Daily!$B:$B,"&lt;"&amp;(EOMONTH(O$3,0)+1))</f>
        <v>0</v>
      </c>
      <c r="P12" s="98">
        <f>SUMIFS(Daily!$J:$J,Daily!$F:$F,$I12,Daily!$B:$B,"&gt;="&amp;P$3,Daily!$B:$B,"&lt;"&amp;(EOMONTH(P$3,0)+1))</f>
        <v>0</v>
      </c>
      <c r="Q12" s="98">
        <f>SUMIFS(Daily!$J:$J,Daily!$F:$F,$I12,Daily!$B:$B,"&gt;="&amp;Q$3,Daily!$B:$B,"&lt;"&amp;(EOMONTH(Q$3,0)+1))</f>
        <v>0</v>
      </c>
      <c r="R12" s="98">
        <f>SUMIFS(Daily!$J:$J,Daily!$F:$F,$I12,Daily!$B:$B,"&gt;="&amp;R$3,Daily!$B:$B,"&lt;"&amp;(EOMONTH(R$3,0)+1))</f>
        <v>0</v>
      </c>
      <c r="S12" s="98">
        <f>SUMIFS(Daily!$J:$J,Daily!$F:$F,$I12,Daily!$B:$B,"&gt;="&amp;S$3,Daily!$B:$B,"&lt;"&amp;(EOMONTH(S$3,0)+1))</f>
        <v>0</v>
      </c>
      <c r="T12" s="98">
        <f>SUMIFS(Daily!$J:$J,Daily!$F:$F,$I12,Daily!$B:$B,"&gt;="&amp;T$3,Daily!$B:$B,"&lt;"&amp;(EOMONTH(T$3,0)+1))</f>
        <v>0</v>
      </c>
      <c r="U12" s="98">
        <f>SUMIFS(Daily!$J:$J,Daily!$F:$F,$I12,Daily!$B:$B,"&gt;="&amp;U$3,Daily!$B:$B,"&lt;"&amp;(EOMONTH(U$3,0)+1))</f>
        <v>0</v>
      </c>
      <c r="V12" s="98">
        <f>SUMIFS(Daily!$J:$J,Daily!$F:$F,$I12,Daily!$B:$B,"&gt;="&amp;V$3,Daily!$B:$B,"&lt;"&amp;(EOMONTH(V$3,0)+1))</f>
        <v>0</v>
      </c>
      <c r="W12" s="98">
        <f>SUMIFS(Daily!$J:$J,Daily!$F:$F,$I12,Daily!$B:$B,"&gt;="&amp;W$3,Daily!$B:$B,"&lt;"&amp;(EOMONTH(W$3,0)+1))</f>
        <v>0</v>
      </c>
      <c r="X12" s="98">
        <f>SUMIFS(Daily!$J:$J,Daily!$F:$F,$I12,Daily!$B:$B,"&gt;="&amp;X$3,Daily!$B:$B,"&lt;"&amp;(EOMONTH(X$3,0)+1))</f>
        <v>0</v>
      </c>
      <c r="Y12" s="98">
        <f>SUMIFS(Daily!$J:$J,Daily!$F:$F,$I12,Daily!$B:$B,"&gt;="&amp;Y$3,Daily!$B:$B,"&lt;"&amp;(EOMONTH(Y$3,0)+1))</f>
        <v>0</v>
      </c>
      <c r="Z12" s="98">
        <f>SUMIFS(Daily!$J:$J,Daily!$F:$F,$I12,Daily!$B:$B,"&gt;="&amp;Z$3,Daily!$B:$B,"&lt;"&amp;(EOMONTH(Z$3,0)+1))</f>
        <v>0</v>
      </c>
      <c r="AA12" s="98">
        <f>SUMIFS(Daily!$J:$J,Daily!$F:$F,$I12,Daily!$B:$B,"&gt;="&amp;AA$3,Daily!$B:$B,"&lt;"&amp;(EOMONTH(AA$3,0)+1))</f>
        <v>0</v>
      </c>
      <c r="AB12" s="98">
        <f>SUMIFS(Daily!$J:$J,Daily!$F:$F,$I12,Daily!$B:$B,"&gt;="&amp;AB$3,Daily!$B:$B,"&lt;"&amp;(EOMONTH(AB$3,0)+1))</f>
        <v>0</v>
      </c>
      <c r="AC12" s="98">
        <f>SUMIFS(Daily!$J:$J,Daily!$F:$F,$I12,Daily!$B:$B,"&gt;="&amp;AC$3,Daily!$B:$B,"&lt;"&amp;(EOMONTH(AC$3,0)+1))</f>
        <v>0</v>
      </c>
      <c r="AD12" s="98">
        <f>SUMIFS(Daily!$J:$J,Daily!$F:$F,$I12,Daily!$B:$B,"&gt;="&amp;AD$3,Daily!$B:$B,"&lt;"&amp;(EOMONTH(AD$3,0)+1))</f>
        <v>0</v>
      </c>
      <c r="AE12" s="98">
        <f>SUMIFS(Daily!$J:$J,Daily!$F:$F,$I12,Daily!$B:$B,"&gt;="&amp;AE$3,Daily!$B:$B,"&lt;"&amp;(EOMONTH(AE$3,0)+1))</f>
        <v>0</v>
      </c>
      <c r="AF12" s="98">
        <f>SUMIFS(Daily!$J:$J,Daily!$F:$F,$I12,Daily!$B:$B,"&gt;="&amp;AF$3,Daily!$B:$B,"&lt;"&amp;(EOMONTH(AF$3,0)+1))</f>
        <v>0</v>
      </c>
      <c r="AG12" s="98">
        <f>SUMIFS(Daily!$J:$J,Daily!$F:$F,$I12,Daily!$B:$B,"&gt;="&amp;AG$3,Daily!$B:$B,"&lt;"&amp;(EOMONTH(AG$3,0)+1))</f>
        <v>0</v>
      </c>
      <c r="AH12" s="67"/>
    </row>
    <row r="13" spans="1:34" ht="15.6" customHeight="1">
      <c r="A13" s="67"/>
      <c r="B13" s="94" t="str">
        <f t="shared" si="0"/>
        <v>X</v>
      </c>
      <c r="C13" s="94" t="s">
        <v>58</v>
      </c>
      <c r="D13" s="95">
        <v>3</v>
      </c>
      <c r="E13" s="67"/>
      <c r="F13" s="67"/>
      <c r="G13" s="67" t="s">
        <v>64</v>
      </c>
      <c r="H13" s="97"/>
      <c r="I13" s="95">
        <v>119900</v>
      </c>
      <c r="J13" s="98">
        <f>SUMIFS(Daily!$J:$J,Daily!$F:$F,$I13,Daily!$B:$B,"&gt;="&amp;J$3,Daily!$B:$B,"&lt;"&amp;(EOMONTH(J$3,0)+1))</f>
        <v>0</v>
      </c>
      <c r="K13" s="98">
        <f>SUMIFS(Daily!$J:$J,Daily!$F:$F,$I13,Daily!$B:$B,"&gt;="&amp;K$3,Daily!$B:$B,"&lt;"&amp;(EOMONTH(K$3,0)+1))</f>
        <v>0</v>
      </c>
      <c r="L13" s="98">
        <f>SUMIFS(Daily!$J:$J,Daily!$F:$F,$I13,Daily!$B:$B,"&gt;="&amp;L$3,Daily!$B:$B,"&lt;"&amp;(EOMONTH(L$3,0)+1))</f>
        <v>0</v>
      </c>
      <c r="M13" s="98">
        <f>SUMIFS(Daily!$J:$J,Daily!$F:$F,$I13,Daily!$B:$B,"&gt;="&amp;M$3,Daily!$B:$B,"&lt;"&amp;(EOMONTH(M$3,0)+1))</f>
        <v>0</v>
      </c>
      <c r="N13" s="98">
        <f>SUMIFS(Daily!$J:$J,Daily!$F:$F,$I13,Daily!$B:$B,"&gt;="&amp;N$3,Daily!$B:$B,"&lt;"&amp;(EOMONTH(N$3,0)+1))</f>
        <v>0</v>
      </c>
      <c r="O13" s="98">
        <f>SUMIFS(Daily!$J:$J,Daily!$F:$F,$I13,Daily!$B:$B,"&gt;="&amp;O$3,Daily!$B:$B,"&lt;"&amp;(EOMONTH(O$3,0)+1))</f>
        <v>0</v>
      </c>
      <c r="P13" s="98">
        <f>SUMIFS(Daily!$J:$J,Daily!$F:$F,$I13,Daily!$B:$B,"&gt;="&amp;P$3,Daily!$B:$B,"&lt;"&amp;(EOMONTH(P$3,0)+1))</f>
        <v>0</v>
      </c>
      <c r="Q13" s="98">
        <f>SUMIFS(Daily!$J:$J,Daily!$F:$F,$I13,Daily!$B:$B,"&gt;="&amp;Q$3,Daily!$B:$B,"&lt;"&amp;(EOMONTH(Q$3,0)+1))</f>
        <v>0</v>
      </c>
      <c r="R13" s="98">
        <f>SUMIFS(Daily!$J:$J,Daily!$F:$F,$I13,Daily!$B:$B,"&gt;="&amp;R$3,Daily!$B:$B,"&lt;"&amp;(EOMONTH(R$3,0)+1))</f>
        <v>0</v>
      </c>
      <c r="S13" s="98">
        <f>SUMIFS(Daily!$J:$J,Daily!$F:$F,$I13,Daily!$B:$B,"&gt;="&amp;S$3,Daily!$B:$B,"&lt;"&amp;(EOMONTH(S$3,0)+1))</f>
        <v>0</v>
      </c>
      <c r="T13" s="98">
        <f>SUMIFS(Daily!$J:$J,Daily!$F:$F,$I13,Daily!$B:$B,"&gt;="&amp;T$3,Daily!$B:$B,"&lt;"&amp;(EOMONTH(T$3,0)+1))</f>
        <v>0</v>
      </c>
      <c r="U13" s="98">
        <f>SUMIFS(Daily!$J:$J,Daily!$F:$F,$I13,Daily!$B:$B,"&gt;="&amp;U$3,Daily!$B:$B,"&lt;"&amp;(EOMONTH(U$3,0)+1))</f>
        <v>0</v>
      </c>
      <c r="V13" s="98">
        <f>SUMIFS(Daily!$J:$J,Daily!$F:$F,$I13,Daily!$B:$B,"&gt;="&amp;V$3,Daily!$B:$B,"&lt;"&amp;(EOMONTH(V$3,0)+1))</f>
        <v>0</v>
      </c>
      <c r="W13" s="98">
        <f>SUMIFS(Daily!$J:$J,Daily!$F:$F,$I13,Daily!$B:$B,"&gt;="&amp;W$3,Daily!$B:$B,"&lt;"&amp;(EOMONTH(W$3,0)+1))</f>
        <v>0</v>
      </c>
      <c r="X13" s="98">
        <f>SUMIFS(Daily!$J:$J,Daily!$F:$F,$I13,Daily!$B:$B,"&gt;="&amp;X$3,Daily!$B:$B,"&lt;"&amp;(EOMONTH(X$3,0)+1))</f>
        <v>0</v>
      </c>
      <c r="Y13" s="98">
        <f>SUMIFS(Daily!$J:$J,Daily!$F:$F,$I13,Daily!$B:$B,"&gt;="&amp;Y$3,Daily!$B:$B,"&lt;"&amp;(EOMONTH(Y$3,0)+1))</f>
        <v>0</v>
      </c>
      <c r="Z13" s="98">
        <f>SUMIFS(Daily!$J:$J,Daily!$F:$F,$I13,Daily!$B:$B,"&gt;="&amp;Z$3,Daily!$B:$B,"&lt;"&amp;(EOMONTH(Z$3,0)+1))</f>
        <v>0</v>
      </c>
      <c r="AA13" s="98">
        <f>SUMIFS(Daily!$J:$J,Daily!$F:$F,$I13,Daily!$B:$B,"&gt;="&amp;AA$3,Daily!$B:$B,"&lt;"&amp;(EOMONTH(AA$3,0)+1))</f>
        <v>0</v>
      </c>
      <c r="AB13" s="98">
        <f>SUMIFS(Daily!$J:$J,Daily!$F:$F,$I13,Daily!$B:$B,"&gt;="&amp;AB$3,Daily!$B:$B,"&lt;"&amp;(EOMONTH(AB$3,0)+1))</f>
        <v>0</v>
      </c>
      <c r="AC13" s="98">
        <f>SUMIFS(Daily!$J:$J,Daily!$F:$F,$I13,Daily!$B:$B,"&gt;="&amp;AC$3,Daily!$B:$B,"&lt;"&amp;(EOMONTH(AC$3,0)+1))</f>
        <v>0</v>
      </c>
      <c r="AD13" s="98">
        <f>SUMIFS(Daily!$J:$J,Daily!$F:$F,$I13,Daily!$B:$B,"&gt;="&amp;AD$3,Daily!$B:$B,"&lt;"&amp;(EOMONTH(AD$3,0)+1))</f>
        <v>0</v>
      </c>
      <c r="AE13" s="98">
        <f>SUMIFS(Daily!$J:$J,Daily!$F:$F,$I13,Daily!$B:$B,"&gt;="&amp;AE$3,Daily!$B:$B,"&lt;"&amp;(EOMONTH(AE$3,0)+1))</f>
        <v>0</v>
      </c>
      <c r="AF13" s="98">
        <f>SUMIFS(Daily!$J:$J,Daily!$F:$F,$I13,Daily!$B:$B,"&gt;="&amp;AF$3,Daily!$B:$B,"&lt;"&amp;(EOMONTH(AF$3,0)+1))</f>
        <v>0</v>
      </c>
      <c r="AG13" s="98">
        <f>SUMIFS(Daily!$J:$J,Daily!$F:$F,$I13,Daily!$B:$B,"&gt;="&amp;AG$3,Daily!$B:$B,"&lt;"&amp;(EOMONTH(AG$3,0)+1))</f>
        <v>0</v>
      </c>
      <c r="AH13" s="67"/>
    </row>
    <row r="14" spans="1:34" ht="15.6" customHeight="1">
      <c r="A14" s="67"/>
      <c r="B14" s="89" t="str">
        <f>IF(D14=1,"O",IF(SUM(J14:AH14)=0,"X","O"))</f>
        <v>O</v>
      </c>
      <c r="C14" s="89"/>
      <c r="D14" s="90">
        <v>2</v>
      </c>
      <c r="E14" s="91"/>
      <c r="F14" s="91" t="s">
        <v>65</v>
      </c>
      <c r="G14" s="91"/>
      <c r="H14" s="92"/>
      <c r="I14" s="90">
        <v>120000</v>
      </c>
      <c r="J14" s="93">
        <f t="shared" ref="J14:AG14" si="5">J15+J23+J29</f>
        <v>-1610107</v>
      </c>
      <c r="K14" s="93">
        <f t="shared" si="5"/>
        <v>-13094473</v>
      </c>
      <c r="L14" s="93">
        <f t="shared" si="5"/>
        <v>-14625491</v>
      </c>
      <c r="M14" s="93">
        <f t="shared" si="5"/>
        <v>-37840492</v>
      </c>
      <c r="N14" s="93">
        <f t="shared" si="5"/>
        <v>-33584444</v>
      </c>
      <c r="O14" s="93">
        <f t="shared" si="5"/>
        <v>-20128229</v>
      </c>
      <c r="P14" s="93">
        <f t="shared" si="5"/>
        <v>-38528510</v>
      </c>
      <c r="Q14" s="93">
        <f t="shared" si="5"/>
        <v>-22599068</v>
      </c>
      <c r="R14" s="93">
        <f t="shared" si="5"/>
        <v>-37928222</v>
      </c>
      <c r="S14" s="93">
        <f t="shared" si="5"/>
        <v>-33776064</v>
      </c>
      <c r="T14" s="93">
        <f t="shared" si="5"/>
        <v>-35475264</v>
      </c>
      <c r="U14" s="93">
        <f t="shared" si="5"/>
        <v>-49526426</v>
      </c>
      <c r="V14" s="93">
        <f t="shared" si="5"/>
        <v>-32131950</v>
      </c>
      <c r="W14" s="93">
        <f t="shared" si="5"/>
        <v>-23821936</v>
      </c>
      <c r="X14" s="93">
        <f t="shared" si="5"/>
        <v>-30159376</v>
      </c>
      <c r="Y14" s="93">
        <f t="shared" si="5"/>
        <v>0</v>
      </c>
      <c r="Z14" s="93">
        <f t="shared" si="5"/>
        <v>0</v>
      </c>
      <c r="AA14" s="93">
        <f t="shared" si="5"/>
        <v>0</v>
      </c>
      <c r="AB14" s="93">
        <f t="shared" si="5"/>
        <v>0</v>
      </c>
      <c r="AC14" s="93">
        <f t="shared" si="5"/>
        <v>0</v>
      </c>
      <c r="AD14" s="93">
        <f t="shared" si="5"/>
        <v>0</v>
      </c>
      <c r="AE14" s="93">
        <f t="shared" si="5"/>
        <v>0</v>
      </c>
      <c r="AF14" s="93">
        <f t="shared" si="5"/>
        <v>0</v>
      </c>
      <c r="AG14" s="93">
        <f t="shared" si="5"/>
        <v>0</v>
      </c>
      <c r="AH14" s="67"/>
    </row>
    <row r="15" spans="1:34" ht="15.6" customHeight="1">
      <c r="A15" s="67"/>
      <c r="B15" s="94" t="str">
        <f t="shared" si="0"/>
        <v>O</v>
      </c>
      <c r="C15" s="94"/>
      <c r="D15" s="95">
        <v>3</v>
      </c>
      <c r="E15" s="67"/>
      <c r="F15" s="67"/>
      <c r="G15" s="67" t="s">
        <v>66</v>
      </c>
      <c r="H15" s="97"/>
      <c r="I15" s="95">
        <v>120100</v>
      </c>
      <c r="J15" s="98">
        <f t="shared" ref="J15:AG15" si="6">SUM(J16:J22)</f>
        <v>0</v>
      </c>
      <c r="K15" s="98">
        <f t="shared" si="6"/>
        <v>0</v>
      </c>
      <c r="L15" s="98">
        <f t="shared" si="6"/>
        <v>-3449671</v>
      </c>
      <c r="M15" s="98">
        <f t="shared" si="6"/>
        <v>-5017218</v>
      </c>
      <c r="N15" s="98">
        <f t="shared" si="6"/>
        <v>0</v>
      </c>
      <c r="O15" s="98">
        <f t="shared" si="6"/>
        <v>0</v>
      </c>
      <c r="P15" s="98">
        <f t="shared" si="6"/>
        <v>-99421</v>
      </c>
      <c r="Q15" s="98">
        <f t="shared" si="6"/>
        <v>-102349</v>
      </c>
      <c r="R15" s="98">
        <f t="shared" si="6"/>
        <v>0</v>
      </c>
      <c r="S15" s="98">
        <f t="shared" si="6"/>
        <v>-4500500</v>
      </c>
      <c r="T15" s="98">
        <f t="shared" si="6"/>
        <v>-269135</v>
      </c>
      <c r="U15" s="98">
        <f t="shared" si="6"/>
        <v>-7561000</v>
      </c>
      <c r="V15" s="98">
        <f t="shared" si="6"/>
        <v>0</v>
      </c>
      <c r="W15" s="98">
        <f t="shared" si="6"/>
        <v>-532736</v>
      </c>
      <c r="X15" s="98">
        <f t="shared" si="6"/>
        <v>0</v>
      </c>
      <c r="Y15" s="98">
        <f t="shared" si="6"/>
        <v>0</v>
      </c>
      <c r="Z15" s="98">
        <f t="shared" si="6"/>
        <v>0</v>
      </c>
      <c r="AA15" s="98">
        <f t="shared" si="6"/>
        <v>0</v>
      </c>
      <c r="AB15" s="98">
        <f t="shared" si="6"/>
        <v>0</v>
      </c>
      <c r="AC15" s="98">
        <f t="shared" si="6"/>
        <v>0</v>
      </c>
      <c r="AD15" s="98">
        <f t="shared" si="6"/>
        <v>0</v>
      </c>
      <c r="AE15" s="98">
        <f t="shared" si="6"/>
        <v>0</v>
      </c>
      <c r="AF15" s="98">
        <f t="shared" si="6"/>
        <v>0</v>
      </c>
      <c r="AG15" s="98">
        <f t="shared" si="6"/>
        <v>0</v>
      </c>
      <c r="AH15" s="67"/>
    </row>
    <row r="16" spans="1:34" ht="15.6" customHeight="1">
      <c r="A16" s="67"/>
      <c r="B16" s="94" t="str">
        <f t="shared" si="0"/>
        <v>X</v>
      </c>
      <c r="C16" s="94" t="s">
        <v>58</v>
      </c>
      <c r="D16" s="95">
        <v>4</v>
      </c>
      <c r="E16" s="67"/>
      <c r="F16" s="67"/>
      <c r="G16" s="67"/>
      <c r="H16" s="97" t="s">
        <v>67</v>
      </c>
      <c r="I16" s="95">
        <v>120102</v>
      </c>
      <c r="J16" s="98">
        <f>SUMIFS(Daily!$J:$J,Daily!$F:$F,$I16,Daily!$B:$B,"&gt;="&amp;J$3,Daily!$B:$B,"&lt;"&amp;(EOMONTH(J$3,0)+1))</f>
        <v>0</v>
      </c>
      <c r="K16" s="98">
        <f>SUMIFS(Daily!$J:$J,Daily!$F:$F,$I16,Daily!$B:$B,"&gt;="&amp;K$3,Daily!$B:$B,"&lt;"&amp;(EOMONTH(K$3,0)+1))</f>
        <v>0</v>
      </c>
      <c r="L16" s="98">
        <f>SUMIFS(Daily!$J:$J,Daily!$F:$F,$I16,Daily!$B:$B,"&gt;="&amp;L$3,Daily!$B:$B,"&lt;"&amp;(EOMONTH(L$3,0)+1))</f>
        <v>0</v>
      </c>
      <c r="M16" s="98">
        <f>SUMIFS(Daily!$J:$J,Daily!$F:$F,$I16,Daily!$B:$B,"&gt;="&amp;M$3,Daily!$B:$B,"&lt;"&amp;(EOMONTH(M$3,0)+1))</f>
        <v>0</v>
      </c>
      <c r="N16" s="98">
        <f>SUMIFS(Daily!$J:$J,Daily!$F:$F,$I16,Daily!$B:$B,"&gt;="&amp;N$3,Daily!$B:$B,"&lt;"&amp;(EOMONTH(N$3,0)+1))</f>
        <v>0</v>
      </c>
      <c r="O16" s="98">
        <f>SUMIFS(Daily!$J:$J,Daily!$F:$F,$I16,Daily!$B:$B,"&gt;="&amp;O$3,Daily!$B:$B,"&lt;"&amp;(EOMONTH(O$3,0)+1))</f>
        <v>0</v>
      </c>
      <c r="P16" s="98">
        <f>SUMIFS(Daily!$J:$J,Daily!$F:$F,$I16,Daily!$B:$B,"&gt;="&amp;P$3,Daily!$B:$B,"&lt;"&amp;(EOMONTH(P$3,0)+1))</f>
        <v>0</v>
      </c>
      <c r="Q16" s="98">
        <f>SUMIFS(Daily!$J:$J,Daily!$F:$F,$I16,Daily!$B:$B,"&gt;="&amp;Q$3,Daily!$B:$B,"&lt;"&amp;(EOMONTH(Q$3,0)+1))</f>
        <v>0</v>
      </c>
      <c r="R16" s="98">
        <f>SUMIFS(Daily!$J:$J,Daily!$F:$F,$I16,Daily!$B:$B,"&gt;="&amp;R$3,Daily!$B:$B,"&lt;"&amp;(EOMONTH(R$3,0)+1))</f>
        <v>0</v>
      </c>
      <c r="S16" s="98">
        <f>SUMIFS(Daily!$J:$J,Daily!$F:$F,$I16,Daily!$B:$B,"&gt;="&amp;S$3,Daily!$B:$B,"&lt;"&amp;(EOMONTH(S$3,0)+1))</f>
        <v>0</v>
      </c>
      <c r="T16" s="98">
        <f>SUMIFS(Daily!$J:$J,Daily!$F:$F,$I16,Daily!$B:$B,"&gt;="&amp;T$3,Daily!$B:$B,"&lt;"&amp;(EOMONTH(T$3,0)+1))</f>
        <v>0</v>
      </c>
      <c r="U16" s="98">
        <f>SUMIFS(Daily!$J:$J,Daily!$F:$F,$I16,Daily!$B:$B,"&gt;="&amp;U$3,Daily!$B:$B,"&lt;"&amp;(EOMONTH(U$3,0)+1))</f>
        <v>0</v>
      </c>
      <c r="V16" s="98">
        <f>SUMIFS(Daily!$J:$J,Daily!$F:$F,$I16,Daily!$B:$B,"&gt;="&amp;V$3,Daily!$B:$B,"&lt;"&amp;(EOMONTH(V$3,0)+1))</f>
        <v>0</v>
      </c>
      <c r="W16" s="98">
        <f>SUMIFS(Daily!$J:$J,Daily!$F:$F,$I16,Daily!$B:$B,"&gt;="&amp;W$3,Daily!$B:$B,"&lt;"&amp;(EOMONTH(W$3,0)+1))</f>
        <v>0</v>
      </c>
      <c r="X16" s="98">
        <f>SUMIFS(Daily!$J:$J,Daily!$F:$F,$I16,Daily!$B:$B,"&gt;="&amp;X$3,Daily!$B:$B,"&lt;"&amp;(EOMONTH(X$3,0)+1))</f>
        <v>0</v>
      </c>
      <c r="Y16" s="98">
        <f>SUMIFS(Daily!$J:$J,Daily!$F:$F,$I16,Daily!$B:$B,"&gt;="&amp;Y$3,Daily!$B:$B,"&lt;"&amp;(EOMONTH(Y$3,0)+1))</f>
        <v>0</v>
      </c>
      <c r="Z16" s="98">
        <f>SUMIFS(Daily!$J:$J,Daily!$F:$F,$I16,Daily!$B:$B,"&gt;="&amp;Z$3,Daily!$B:$B,"&lt;"&amp;(EOMONTH(Z$3,0)+1))</f>
        <v>0</v>
      </c>
      <c r="AA16" s="98">
        <f>SUMIFS(Daily!$J:$J,Daily!$F:$F,$I16,Daily!$B:$B,"&gt;="&amp;AA$3,Daily!$B:$B,"&lt;"&amp;(EOMONTH(AA$3,0)+1))</f>
        <v>0</v>
      </c>
      <c r="AB16" s="98">
        <f>SUMIFS(Daily!$J:$J,Daily!$F:$F,$I16,Daily!$B:$B,"&gt;="&amp;AB$3,Daily!$B:$B,"&lt;"&amp;(EOMONTH(AB$3,0)+1))</f>
        <v>0</v>
      </c>
      <c r="AC16" s="98">
        <f>SUMIFS(Daily!$J:$J,Daily!$F:$F,$I16,Daily!$B:$B,"&gt;="&amp;AC$3,Daily!$B:$B,"&lt;"&amp;(EOMONTH(AC$3,0)+1))</f>
        <v>0</v>
      </c>
      <c r="AD16" s="98">
        <f>SUMIFS(Daily!$J:$J,Daily!$F:$F,$I16,Daily!$B:$B,"&gt;="&amp;AD$3,Daily!$B:$B,"&lt;"&amp;(EOMONTH(AD$3,0)+1))</f>
        <v>0</v>
      </c>
      <c r="AE16" s="98">
        <f>SUMIFS(Daily!$J:$J,Daily!$F:$F,$I16,Daily!$B:$B,"&gt;="&amp;AE$3,Daily!$B:$B,"&lt;"&amp;(EOMONTH(AE$3,0)+1))</f>
        <v>0</v>
      </c>
      <c r="AF16" s="98">
        <f>SUMIFS(Daily!$J:$J,Daily!$F:$F,$I16,Daily!$B:$B,"&gt;="&amp;AF$3,Daily!$B:$B,"&lt;"&amp;(EOMONTH(AF$3,0)+1))</f>
        <v>0</v>
      </c>
      <c r="AG16" s="98">
        <f>SUMIFS(Daily!$J:$J,Daily!$F:$F,$I16,Daily!$B:$B,"&gt;="&amp;AG$3,Daily!$B:$B,"&lt;"&amp;(EOMONTH(AG$3,0)+1))</f>
        <v>0</v>
      </c>
      <c r="AH16" s="67"/>
    </row>
    <row r="17" spans="1:34" ht="15.6" customHeight="1">
      <c r="A17" s="67"/>
      <c r="B17" s="94" t="str">
        <f t="shared" si="0"/>
        <v>O</v>
      </c>
      <c r="C17" s="94" t="s">
        <v>58</v>
      </c>
      <c r="D17" s="95">
        <v>4</v>
      </c>
      <c r="E17" s="67"/>
      <c r="F17" s="67"/>
      <c r="G17" s="67"/>
      <c r="H17" s="97" t="s">
        <v>68</v>
      </c>
      <c r="I17" s="95">
        <v>120103</v>
      </c>
      <c r="J17" s="98">
        <f>SUMIFS(Daily!$J:$J,Daily!$F:$F,$I17,Daily!$B:$B,"&gt;="&amp;J$3,Daily!$B:$B,"&lt;"&amp;(EOMONTH(J$3,0)+1))</f>
        <v>0</v>
      </c>
      <c r="K17" s="98">
        <f>SUMIFS(Daily!$J:$J,Daily!$F:$F,$I17,Daily!$B:$B,"&gt;="&amp;K$3,Daily!$B:$B,"&lt;"&amp;(EOMONTH(K$3,0)+1))</f>
        <v>0</v>
      </c>
      <c r="L17" s="98">
        <f>SUMIFS(Daily!$J:$J,Daily!$F:$F,$I17,Daily!$B:$B,"&gt;="&amp;L$3,Daily!$B:$B,"&lt;"&amp;(EOMONTH(L$3,0)+1))</f>
        <v>-3449671</v>
      </c>
      <c r="M17" s="98">
        <f>SUMIFS(Daily!$J:$J,Daily!$F:$F,$I17,Daily!$B:$B,"&gt;="&amp;M$3,Daily!$B:$B,"&lt;"&amp;(EOMONTH(M$3,0)+1))</f>
        <v>-5017218</v>
      </c>
      <c r="N17" s="98">
        <f>SUMIFS(Daily!$J:$J,Daily!$F:$F,$I17,Daily!$B:$B,"&gt;="&amp;N$3,Daily!$B:$B,"&lt;"&amp;(EOMONTH(N$3,0)+1))</f>
        <v>0</v>
      </c>
      <c r="O17" s="98">
        <f>SUMIFS(Daily!$J:$J,Daily!$F:$F,$I17,Daily!$B:$B,"&gt;="&amp;O$3,Daily!$B:$B,"&lt;"&amp;(EOMONTH(O$3,0)+1))</f>
        <v>0</v>
      </c>
      <c r="P17" s="98">
        <f>SUMIFS(Daily!$J:$J,Daily!$F:$F,$I17,Daily!$B:$B,"&gt;="&amp;P$3,Daily!$B:$B,"&lt;"&amp;(EOMONTH(P$3,0)+1))</f>
        <v>-99421</v>
      </c>
      <c r="Q17" s="98">
        <f>SUMIFS(Daily!$J:$J,Daily!$F:$F,$I17,Daily!$B:$B,"&gt;="&amp;Q$3,Daily!$B:$B,"&lt;"&amp;(EOMONTH(Q$3,0)+1))</f>
        <v>-102349</v>
      </c>
      <c r="R17" s="98">
        <f>SUMIFS(Daily!$J:$J,Daily!$F:$F,$I17,Daily!$B:$B,"&gt;="&amp;R$3,Daily!$B:$B,"&lt;"&amp;(EOMONTH(R$3,0)+1))</f>
        <v>0</v>
      </c>
      <c r="S17" s="98">
        <f>SUMIFS(Daily!$J:$J,Daily!$F:$F,$I17,Daily!$B:$B,"&gt;="&amp;S$3,Daily!$B:$B,"&lt;"&amp;(EOMONTH(S$3,0)+1))</f>
        <v>-4500500</v>
      </c>
      <c r="T17" s="98">
        <f>SUMIFS(Daily!$J:$J,Daily!$F:$F,$I17,Daily!$B:$B,"&gt;="&amp;T$3,Daily!$B:$B,"&lt;"&amp;(EOMONTH(T$3,0)+1))</f>
        <v>-269135</v>
      </c>
      <c r="U17" s="98">
        <f>SUMIFS(Daily!$J:$J,Daily!$F:$F,$I17,Daily!$B:$B,"&gt;="&amp;U$3,Daily!$B:$B,"&lt;"&amp;(EOMONTH(U$3,0)+1))</f>
        <v>-7561000</v>
      </c>
      <c r="V17" s="98">
        <f>SUMIFS(Daily!$J:$J,Daily!$F:$F,$I17,Daily!$B:$B,"&gt;="&amp;V$3,Daily!$B:$B,"&lt;"&amp;(EOMONTH(V$3,0)+1))</f>
        <v>0</v>
      </c>
      <c r="W17" s="98">
        <f>SUMIFS(Daily!$J:$J,Daily!$F:$F,$I17,Daily!$B:$B,"&gt;="&amp;W$3,Daily!$B:$B,"&lt;"&amp;(EOMONTH(W$3,0)+1))</f>
        <v>-532736</v>
      </c>
      <c r="X17" s="98">
        <f>SUMIFS(Daily!$J:$J,Daily!$F:$F,$I17,Daily!$B:$B,"&gt;="&amp;X$3,Daily!$B:$B,"&lt;"&amp;(EOMONTH(X$3,0)+1))</f>
        <v>0</v>
      </c>
      <c r="Y17" s="98">
        <f>SUMIFS(Daily!$J:$J,Daily!$F:$F,$I17,Daily!$B:$B,"&gt;="&amp;Y$3,Daily!$B:$B,"&lt;"&amp;(EOMONTH(Y$3,0)+1))</f>
        <v>0</v>
      </c>
      <c r="Z17" s="98">
        <f>SUMIFS(Daily!$J:$J,Daily!$F:$F,$I17,Daily!$B:$B,"&gt;="&amp;Z$3,Daily!$B:$B,"&lt;"&amp;(EOMONTH(Z$3,0)+1))</f>
        <v>0</v>
      </c>
      <c r="AA17" s="98">
        <f>SUMIFS(Daily!$J:$J,Daily!$F:$F,$I17,Daily!$B:$B,"&gt;="&amp;AA$3,Daily!$B:$B,"&lt;"&amp;(EOMONTH(AA$3,0)+1))</f>
        <v>0</v>
      </c>
      <c r="AB17" s="98">
        <f>SUMIFS(Daily!$J:$J,Daily!$F:$F,$I17,Daily!$B:$B,"&gt;="&amp;AB$3,Daily!$B:$B,"&lt;"&amp;(EOMONTH(AB$3,0)+1))</f>
        <v>0</v>
      </c>
      <c r="AC17" s="98">
        <f>SUMIFS(Daily!$J:$J,Daily!$F:$F,$I17,Daily!$B:$B,"&gt;="&amp;AC$3,Daily!$B:$B,"&lt;"&amp;(EOMONTH(AC$3,0)+1))</f>
        <v>0</v>
      </c>
      <c r="AD17" s="98">
        <f>SUMIFS(Daily!$J:$J,Daily!$F:$F,$I17,Daily!$B:$B,"&gt;="&amp;AD$3,Daily!$B:$B,"&lt;"&amp;(EOMONTH(AD$3,0)+1))</f>
        <v>0</v>
      </c>
      <c r="AE17" s="98">
        <f>SUMIFS(Daily!$J:$J,Daily!$F:$F,$I17,Daily!$B:$B,"&gt;="&amp;AE$3,Daily!$B:$B,"&lt;"&amp;(EOMONTH(AE$3,0)+1))</f>
        <v>0</v>
      </c>
      <c r="AF17" s="98">
        <f>SUMIFS(Daily!$J:$J,Daily!$F:$F,$I17,Daily!$B:$B,"&gt;="&amp;AF$3,Daily!$B:$B,"&lt;"&amp;(EOMONTH(AF$3,0)+1))</f>
        <v>0</v>
      </c>
      <c r="AG17" s="98">
        <f>SUMIFS(Daily!$J:$J,Daily!$F:$F,$I17,Daily!$B:$B,"&gt;="&amp;AG$3,Daily!$B:$B,"&lt;"&amp;(EOMONTH(AG$3,0)+1))</f>
        <v>0</v>
      </c>
      <c r="AH17" s="67"/>
    </row>
    <row r="18" spans="1:34" ht="15.6" customHeight="1">
      <c r="A18" s="67"/>
      <c r="B18" s="94" t="str">
        <f t="shared" si="0"/>
        <v>X</v>
      </c>
      <c r="C18" s="94" t="s">
        <v>58</v>
      </c>
      <c r="D18" s="95">
        <v>4</v>
      </c>
      <c r="E18" s="67"/>
      <c r="F18" s="67"/>
      <c r="G18" s="67"/>
      <c r="H18" s="97" t="s">
        <v>69</v>
      </c>
      <c r="I18" s="95">
        <v>120104</v>
      </c>
      <c r="J18" s="98">
        <f>SUMIFS(Daily!$J:$J,Daily!$F:$F,$I18,Daily!$B:$B,"&gt;="&amp;J$3,Daily!$B:$B,"&lt;"&amp;(EOMONTH(J$3,0)+1))</f>
        <v>0</v>
      </c>
      <c r="K18" s="98">
        <f>SUMIFS(Daily!$J:$J,Daily!$F:$F,$I18,Daily!$B:$B,"&gt;="&amp;K$3,Daily!$B:$B,"&lt;"&amp;(EOMONTH(K$3,0)+1))</f>
        <v>0</v>
      </c>
      <c r="L18" s="98">
        <f>SUMIFS(Daily!$J:$J,Daily!$F:$F,$I18,Daily!$B:$B,"&gt;="&amp;L$3,Daily!$B:$B,"&lt;"&amp;(EOMONTH(L$3,0)+1))</f>
        <v>0</v>
      </c>
      <c r="M18" s="98">
        <f>SUMIFS(Daily!$J:$J,Daily!$F:$F,$I18,Daily!$B:$B,"&gt;="&amp;M$3,Daily!$B:$B,"&lt;"&amp;(EOMONTH(M$3,0)+1))</f>
        <v>0</v>
      </c>
      <c r="N18" s="98">
        <f>SUMIFS(Daily!$J:$J,Daily!$F:$F,$I18,Daily!$B:$B,"&gt;="&amp;N$3,Daily!$B:$B,"&lt;"&amp;(EOMONTH(N$3,0)+1))</f>
        <v>0</v>
      </c>
      <c r="O18" s="98">
        <f>SUMIFS(Daily!$J:$J,Daily!$F:$F,$I18,Daily!$B:$B,"&gt;="&amp;O$3,Daily!$B:$B,"&lt;"&amp;(EOMONTH(O$3,0)+1))</f>
        <v>0</v>
      </c>
      <c r="P18" s="98">
        <f>SUMIFS(Daily!$J:$J,Daily!$F:$F,$I18,Daily!$B:$B,"&gt;="&amp;P$3,Daily!$B:$B,"&lt;"&amp;(EOMONTH(P$3,0)+1))</f>
        <v>0</v>
      </c>
      <c r="Q18" s="98">
        <f>SUMIFS(Daily!$J:$J,Daily!$F:$F,$I18,Daily!$B:$B,"&gt;="&amp;Q$3,Daily!$B:$B,"&lt;"&amp;(EOMONTH(Q$3,0)+1))</f>
        <v>0</v>
      </c>
      <c r="R18" s="98">
        <f>SUMIFS(Daily!$J:$J,Daily!$F:$F,$I18,Daily!$B:$B,"&gt;="&amp;R$3,Daily!$B:$B,"&lt;"&amp;(EOMONTH(R$3,0)+1))</f>
        <v>0</v>
      </c>
      <c r="S18" s="98">
        <f>SUMIFS(Daily!$J:$J,Daily!$F:$F,$I18,Daily!$B:$B,"&gt;="&amp;S$3,Daily!$B:$B,"&lt;"&amp;(EOMONTH(S$3,0)+1))</f>
        <v>0</v>
      </c>
      <c r="T18" s="98">
        <f>SUMIFS(Daily!$J:$J,Daily!$F:$F,$I18,Daily!$B:$B,"&gt;="&amp;T$3,Daily!$B:$B,"&lt;"&amp;(EOMONTH(T$3,0)+1))</f>
        <v>0</v>
      </c>
      <c r="U18" s="98">
        <f>SUMIFS(Daily!$J:$J,Daily!$F:$F,$I18,Daily!$B:$B,"&gt;="&amp;U$3,Daily!$B:$B,"&lt;"&amp;(EOMONTH(U$3,0)+1))</f>
        <v>0</v>
      </c>
      <c r="V18" s="98">
        <f>SUMIFS(Daily!$J:$J,Daily!$F:$F,$I18,Daily!$B:$B,"&gt;="&amp;V$3,Daily!$B:$B,"&lt;"&amp;(EOMONTH(V$3,0)+1))</f>
        <v>0</v>
      </c>
      <c r="W18" s="98">
        <f>SUMIFS(Daily!$J:$J,Daily!$F:$F,$I18,Daily!$B:$B,"&gt;="&amp;W$3,Daily!$B:$B,"&lt;"&amp;(EOMONTH(W$3,0)+1))</f>
        <v>0</v>
      </c>
      <c r="X18" s="98">
        <f>SUMIFS(Daily!$J:$J,Daily!$F:$F,$I18,Daily!$B:$B,"&gt;="&amp;X$3,Daily!$B:$B,"&lt;"&amp;(EOMONTH(X$3,0)+1))</f>
        <v>0</v>
      </c>
      <c r="Y18" s="98">
        <f>SUMIFS(Daily!$J:$J,Daily!$F:$F,$I18,Daily!$B:$B,"&gt;="&amp;Y$3,Daily!$B:$B,"&lt;"&amp;(EOMONTH(Y$3,0)+1))</f>
        <v>0</v>
      </c>
      <c r="Z18" s="98">
        <f>SUMIFS(Daily!$J:$J,Daily!$F:$F,$I18,Daily!$B:$B,"&gt;="&amp;Z$3,Daily!$B:$B,"&lt;"&amp;(EOMONTH(Z$3,0)+1))</f>
        <v>0</v>
      </c>
      <c r="AA18" s="98">
        <f>SUMIFS(Daily!$J:$J,Daily!$F:$F,$I18,Daily!$B:$B,"&gt;="&amp;AA$3,Daily!$B:$B,"&lt;"&amp;(EOMONTH(AA$3,0)+1))</f>
        <v>0</v>
      </c>
      <c r="AB18" s="98">
        <f>SUMIFS(Daily!$J:$J,Daily!$F:$F,$I18,Daily!$B:$B,"&gt;="&amp;AB$3,Daily!$B:$B,"&lt;"&amp;(EOMONTH(AB$3,0)+1))</f>
        <v>0</v>
      </c>
      <c r="AC18" s="98">
        <f>SUMIFS(Daily!$J:$J,Daily!$F:$F,$I18,Daily!$B:$B,"&gt;="&amp;AC$3,Daily!$B:$B,"&lt;"&amp;(EOMONTH(AC$3,0)+1))</f>
        <v>0</v>
      </c>
      <c r="AD18" s="98">
        <f>SUMIFS(Daily!$J:$J,Daily!$F:$F,$I18,Daily!$B:$B,"&gt;="&amp;AD$3,Daily!$B:$B,"&lt;"&amp;(EOMONTH(AD$3,0)+1))</f>
        <v>0</v>
      </c>
      <c r="AE18" s="98">
        <f>SUMIFS(Daily!$J:$J,Daily!$F:$F,$I18,Daily!$B:$B,"&gt;="&amp;AE$3,Daily!$B:$B,"&lt;"&amp;(EOMONTH(AE$3,0)+1))</f>
        <v>0</v>
      </c>
      <c r="AF18" s="98">
        <f>SUMIFS(Daily!$J:$J,Daily!$F:$F,$I18,Daily!$B:$B,"&gt;="&amp;AF$3,Daily!$B:$B,"&lt;"&amp;(EOMONTH(AF$3,0)+1))</f>
        <v>0</v>
      </c>
      <c r="AG18" s="98">
        <f>SUMIFS(Daily!$J:$J,Daily!$F:$F,$I18,Daily!$B:$B,"&gt;="&amp;AG$3,Daily!$B:$B,"&lt;"&amp;(EOMONTH(AG$3,0)+1))</f>
        <v>0</v>
      </c>
      <c r="AH18" s="67"/>
    </row>
    <row r="19" spans="1:34" ht="15.6" customHeight="1">
      <c r="A19" s="67"/>
      <c r="B19" s="94" t="str">
        <f t="shared" si="0"/>
        <v>X</v>
      </c>
      <c r="C19" s="94" t="s">
        <v>58</v>
      </c>
      <c r="D19" s="95">
        <v>4</v>
      </c>
      <c r="E19" s="67"/>
      <c r="F19" s="67"/>
      <c r="G19" s="67"/>
      <c r="H19" s="97" t="s">
        <v>70</v>
      </c>
      <c r="I19" s="95">
        <v>120105</v>
      </c>
      <c r="J19" s="98">
        <f>SUMIFS(Daily!$J:$J,Daily!$F:$F,$I19,Daily!$B:$B,"&gt;="&amp;J$3,Daily!$B:$B,"&lt;"&amp;(EOMONTH(J$3,0)+1))</f>
        <v>0</v>
      </c>
      <c r="K19" s="98">
        <f>SUMIFS(Daily!$J:$J,Daily!$F:$F,$I19,Daily!$B:$B,"&gt;="&amp;K$3,Daily!$B:$B,"&lt;"&amp;(EOMONTH(K$3,0)+1))</f>
        <v>0</v>
      </c>
      <c r="L19" s="98">
        <f>SUMIFS(Daily!$J:$J,Daily!$F:$F,$I19,Daily!$B:$B,"&gt;="&amp;L$3,Daily!$B:$B,"&lt;"&amp;(EOMONTH(L$3,0)+1))</f>
        <v>0</v>
      </c>
      <c r="M19" s="98">
        <f>SUMIFS(Daily!$J:$J,Daily!$F:$F,$I19,Daily!$B:$B,"&gt;="&amp;M$3,Daily!$B:$B,"&lt;"&amp;(EOMONTH(M$3,0)+1))</f>
        <v>0</v>
      </c>
      <c r="N19" s="98">
        <f>SUMIFS(Daily!$J:$J,Daily!$F:$F,$I19,Daily!$B:$B,"&gt;="&amp;N$3,Daily!$B:$B,"&lt;"&amp;(EOMONTH(N$3,0)+1))</f>
        <v>0</v>
      </c>
      <c r="O19" s="98">
        <f>SUMIFS(Daily!$J:$J,Daily!$F:$F,$I19,Daily!$B:$B,"&gt;="&amp;O$3,Daily!$B:$B,"&lt;"&amp;(EOMONTH(O$3,0)+1))</f>
        <v>0</v>
      </c>
      <c r="P19" s="98">
        <f>SUMIFS(Daily!$J:$J,Daily!$F:$F,$I19,Daily!$B:$B,"&gt;="&amp;P$3,Daily!$B:$B,"&lt;"&amp;(EOMONTH(P$3,0)+1))</f>
        <v>0</v>
      </c>
      <c r="Q19" s="98">
        <f>SUMIFS(Daily!$J:$J,Daily!$F:$F,$I19,Daily!$B:$B,"&gt;="&amp;Q$3,Daily!$B:$B,"&lt;"&amp;(EOMONTH(Q$3,0)+1))</f>
        <v>0</v>
      </c>
      <c r="R19" s="98">
        <f>SUMIFS(Daily!$J:$J,Daily!$F:$F,$I19,Daily!$B:$B,"&gt;="&amp;R$3,Daily!$B:$B,"&lt;"&amp;(EOMONTH(R$3,0)+1))</f>
        <v>0</v>
      </c>
      <c r="S19" s="98">
        <f>SUMIFS(Daily!$J:$J,Daily!$F:$F,$I19,Daily!$B:$B,"&gt;="&amp;S$3,Daily!$B:$B,"&lt;"&amp;(EOMONTH(S$3,0)+1))</f>
        <v>0</v>
      </c>
      <c r="T19" s="98">
        <f>SUMIFS(Daily!$J:$J,Daily!$F:$F,$I19,Daily!$B:$B,"&gt;="&amp;T$3,Daily!$B:$B,"&lt;"&amp;(EOMONTH(T$3,0)+1))</f>
        <v>0</v>
      </c>
      <c r="U19" s="98">
        <f>SUMIFS(Daily!$J:$J,Daily!$F:$F,$I19,Daily!$B:$B,"&gt;="&amp;U$3,Daily!$B:$B,"&lt;"&amp;(EOMONTH(U$3,0)+1))</f>
        <v>0</v>
      </c>
      <c r="V19" s="98">
        <f>SUMIFS(Daily!$J:$J,Daily!$F:$F,$I19,Daily!$B:$B,"&gt;="&amp;V$3,Daily!$B:$B,"&lt;"&amp;(EOMONTH(V$3,0)+1))</f>
        <v>0</v>
      </c>
      <c r="W19" s="98">
        <f>SUMIFS(Daily!$J:$J,Daily!$F:$F,$I19,Daily!$B:$B,"&gt;="&amp;W$3,Daily!$B:$B,"&lt;"&amp;(EOMONTH(W$3,0)+1))</f>
        <v>0</v>
      </c>
      <c r="X19" s="98">
        <f>SUMIFS(Daily!$J:$J,Daily!$F:$F,$I19,Daily!$B:$B,"&gt;="&amp;X$3,Daily!$B:$B,"&lt;"&amp;(EOMONTH(X$3,0)+1))</f>
        <v>0</v>
      </c>
      <c r="Y19" s="98">
        <f>SUMIFS(Daily!$J:$J,Daily!$F:$F,$I19,Daily!$B:$B,"&gt;="&amp;Y$3,Daily!$B:$B,"&lt;"&amp;(EOMONTH(Y$3,0)+1))</f>
        <v>0</v>
      </c>
      <c r="Z19" s="98">
        <f>SUMIFS(Daily!$J:$J,Daily!$F:$F,$I19,Daily!$B:$B,"&gt;="&amp;Z$3,Daily!$B:$B,"&lt;"&amp;(EOMONTH(Z$3,0)+1))</f>
        <v>0</v>
      </c>
      <c r="AA19" s="98">
        <f>SUMIFS(Daily!$J:$J,Daily!$F:$F,$I19,Daily!$B:$B,"&gt;="&amp;AA$3,Daily!$B:$B,"&lt;"&amp;(EOMONTH(AA$3,0)+1))</f>
        <v>0</v>
      </c>
      <c r="AB19" s="98">
        <f>SUMIFS(Daily!$J:$J,Daily!$F:$F,$I19,Daily!$B:$B,"&gt;="&amp;AB$3,Daily!$B:$B,"&lt;"&amp;(EOMONTH(AB$3,0)+1))</f>
        <v>0</v>
      </c>
      <c r="AC19" s="98">
        <f>SUMIFS(Daily!$J:$J,Daily!$F:$F,$I19,Daily!$B:$B,"&gt;="&amp;AC$3,Daily!$B:$B,"&lt;"&amp;(EOMONTH(AC$3,0)+1))</f>
        <v>0</v>
      </c>
      <c r="AD19" s="98">
        <f>SUMIFS(Daily!$J:$J,Daily!$F:$F,$I19,Daily!$B:$B,"&gt;="&amp;AD$3,Daily!$B:$B,"&lt;"&amp;(EOMONTH(AD$3,0)+1))</f>
        <v>0</v>
      </c>
      <c r="AE19" s="98">
        <f>SUMIFS(Daily!$J:$J,Daily!$F:$F,$I19,Daily!$B:$B,"&gt;="&amp;AE$3,Daily!$B:$B,"&lt;"&amp;(EOMONTH(AE$3,0)+1))</f>
        <v>0</v>
      </c>
      <c r="AF19" s="98">
        <f>SUMIFS(Daily!$J:$J,Daily!$F:$F,$I19,Daily!$B:$B,"&gt;="&amp;AF$3,Daily!$B:$B,"&lt;"&amp;(EOMONTH(AF$3,0)+1))</f>
        <v>0</v>
      </c>
      <c r="AG19" s="98">
        <f>SUMIFS(Daily!$J:$J,Daily!$F:$F,$I19,Daily!$B:$B,"&gt;="&amp;AG$3,Daily!$B:$B,"&lt;"&amp;(EOMONTH(AG$3,0)+1))</f>
        <v>0</v>
      </c>
      <c r="AH19" s="67"/>
    </row>
    <row r="20" spans="1:34" ht="15.6" customHeight="1">
      <c r="A20" s="67"/>
      <c r="B20" s="94" t="str">
        <f t="shared" si="0"/>
        <v>X</v>
      </c>
      <c r="C20" s="94" t="s">
        <v>58</v>
      </c>
      <c r="D20" s="95">
        <v>4</v>
      </c>
      <c r="E20" s="67"/>
      <c r="F20" s="67"/>
      <c r="G20" s="67"/>
      <c r="H20" s="97" t="s">
        <v>71</v>
      </c>
      <c r="I20" s="95">
        <v>120106</v>
      </c>
      <c r="J20" s="98">
        <f>SUMIFS(Daily!$J:$J,Daily!$F:$F,$I20,Daily!$B:$B,"&gt;="&amp;J$3,Daily!$B:$B,"&lt;"&amp;(EOMONTH(J$3,0)+1))</f>
        <v>0</v>
      </c>
      <c r="K20" s="98">
        <f>SUMIFS(Daily!$J:$J,Daily!$F:$F,$I20,Daily!$B:$B,"&gt;="&amp;K$3,Daily!$B:$B,"&lt;"&amp;(EOMONTH(K$3,0)+1))</f>
        <v>0</v>
      </c>
      <c r="L20" s="98">
        <f>SUMIFS(Daily!$J:$J,Daily!$F:$F,$I20,Daily!$B:$B,"&gt;="&amp;L$3,Daily!$B:$B,"&lt;"&amp;(EOMONTH(L$3,0)+1))</f>
        <v>0</v>
      </c>
      <c r="M20" s="98">
        <f>SUMIFS(Daily!$J:$J,Daily!$F:$F,$I20,Daily!$B:$B,"&gt;="&amp;M$3,Daily!$B:$B,"&lt;"&amp;(EOMONTH(M$3,0)+1))</f>
        <v>0</v>
      </c>
      <c r="N20" s="98">
        <f>SUMIFS(Daily!$J:$J,Daily!$F:$F,$I20,Daily!$B:$B,"&gt;="&amp;N$3,Daily!$B:$B,"&lt;"&amp;(EOMONTH(N$3,0)+1))</f>
        <v>0</v>
      </c>
      <c r="O20" s="98">
        <f>SUMIFS(Daily!$J:$J,Daily!$F:$F,$I20,Daily!$B:$B,"&gt;="&amp;O$3,Daily!$B:$B,"&lt;"&amp;(EOMONTH(O$3,0)+1))</f>
        <v>0</v>
      </c>
      <c r="P20" s="98">
        <f>SUMIFS(Daily!$J:$J,Daily!$F:$F,$I20,Daily!$B:$B,"&gt;="&amp;P$3,Daily!$B:$B,"&lt;"&amp;(EOMONTH(P$3,0)+1))</f>
        <v>0</v>
      </c>
      <c r="Q20" s="98">
        <f>SUMIFS(Daily!$J:$J,Daily!$F:$F,$I20,Daily!$B:$B,"&gt;="&amp;Q$3,Daily!$B:$B,"&lt;"&amp;(EOMONTH(Q$3,0)+1))</f>
        <v>0</v>
      </c>
      <c r="R20" s="98">
        <f>SUMIFS(Daily!$J:$J,Daily!$F:$F,$I20,Daily!$B:$B,"&gt;="&amp;R$3,Daily!$B:$B,"&lt;"&amp;(EOMONTH(R$3,0)+1))</f>
        <v>0</v>
      </c>
      <c r="S20" s="98">
        <f>SUMIFS(Daily!$J:$J,Daily!$F:$F,$I20,Daily!$B:$B,"&gt;="&amp;S$3,Daily!$B:$B,"&lt;"&amp;(EOMONTH(S$3,0)+1))</f>
        <v>0</v>
      </c>
      <c r="T20" s="98">
        <f>SUMIFS(Daily!$J:$J,Daily!$F:$F,$I20,Daily!$B:$B,"&gt;="&amp;T$3,Daily!$B:$B,"&lt;"&amp;(EOMONTH(T$3,0)+1))</f>
        <v>0</v>
      </c>
      <c r="U20" s="98">
        <f>SUMIFS(Daily!$J:$J,Daily!$F:$F,$I20,Daily!$B:$B,"&gt;="&amp;U$3,Daily!$B:$B,"&lt;"&amp;(EOMONTH(U$3,0)+1))</f>
        <v>0</v>
      </c>
      <c r="V20" s="98">
        <f>SUMIFS(Daily!$J:$J,Daily!$F:$F,$I20,Daily!$B:$B,"&gt;="&amp;V$3,Daily!$B:$B,"&lt;"&amp;(EOMONTH(V$3,0)+1))</f>
        <v>0</v>
      </c>
      <c r="W20" s="98">
        <f>SUMIFS(Daily!$J:$J,Daily!$F:$F,$I20,Daily!$B:$B,"&gt;="&amp;W$3,Daily!$B:$B,"&lt;"&amp;(EOMONTH(W$3,0)+1))</f>
        <v>0</v>
      </c>
      <c r="X20" s="98">
        <f>SUMIFS(Daily!$J:$J,Daily!$F:$F,$I20,Daily!$B:$B,"&gt;="&amp;X$3,Daily!$B:$B,"&lt;"&amp;(EOMONTH(X$3,0)+1))</f>
        <v>0</v>
      </c>
      <c r="Y20" s="98">
        <f>SUMIFS(Daily!$J:$J,Daily!$F:$F,$I20,Daily!$B:$B,"&gt;="&amp;Y$3,Daily!$B:$B,"&lt;"&amp;(EOMONTH(Y$3,0)+1))</f>
        <v>0</v>
      </c>
      <c r="Z20" s="98">
        <f>SUMIFS(Daily!$J:$J,Daily!$F:$F,$I20,Daily!$B:$B,"&gt;="&amp;Z$3,Daily!$B:$B,"&lt;"&amp;(EOMONTH(Z$3,0)+1))</f>
        <v>0</v>
      </c>
      <c r="AA20" s="98">
        <f>SUMIFS(Daily!$J:$J,Daily!$F:$F,$I20,Daily!$B:$B,"&gt;="&amp;AA$3,Daily!$B:$B,"&lt;"&amp;(EOMONTH(AA$3,0)+1))</f>
        <v>0</v>
      </c>
      <c r="AB20" s="98">
        <f>SUMIFS(Daily!$J:$J,Daily!$F:$F,$I20,Daily!$B:$B,"&gt;="&amp;AB$3,Daily!$B:$B,"&lt;"&amp;(EOMONTH(AB$3,0)+1))</f>
        <v>0</v>
      </c>
      <c r="AC20" s="98">
        <f>SUMIFS(Daily!$J:$J,Daily!$F:$F,$I20,Daily!$B:$B,"&gt;="&amp;AC$3,Daily!$B:$B,"&lt;"&amp;(EOMONTH(AC$3,0)+1))</f>
        <v>0</v>
      </c>
      <c r="AD20" s="98">
        <f>SUMIFS(Daily!$J:$J,Daily!$F:$F,$I20,Daily!$B:$B,"&gt;="&amp;AD$3,Daily!$B:$B,"&lt;"&amp;(EOMONTH(AD$3,0)+1))</f>
        <v>0</v>
      </c>
      <c r="AE20" s="98">
        <f>SUMIFS(Daily!$J:$J,Daily!$F:$F,$I20,Daily!$B:$B,"&gt;="&amp;AE$3,Daily!$B:$B,"&lt;"&amp;(EOMONTH(AE$3,0)+1))</f>
        <v>0</v>
      </c>
      <c r="AF20" s="98">
        <f>SUMIFS(Daily!$J:$J,Daily!$F:$F,$I20,Daily!$B:$B,"&gt;="&amp;AF$3,Daily!$B:$B,"&lt;"&amp;(EOMONTH(AF$3,0)+1))</f>
        <v>0</v>
      </c>
      <c r="AG20" s="98">
        <f>SUMIFS(Daily!$J:$J,Daily!$F:$F,$I20,Daily!$B:$B,"&gt;="&amp;AG$3,Daily!$B:$B,"&lt;"&amp;(EOMONTH(AG$3,0)+1))</f>
        <v>0</v>
      </c>
      <c r="AH20" s="67"/>
    </row>
    <row r="21" spans="1:34" ht="15.6" customHeight="1">
      <c r="A21" s="67"/>
      <c r="B21" s="94" t="str">
        <f t="shared" si="0"/>
        <v>X</v>
      </c>
      <c r="C21" s="94" t="s">
        <v>58</v>
      </c>
      <c r="D21" s="95">
        <v>4</v>
      </c>
      <c r="E21" s="67"/>
      <c r="F21" s="67"/>
      <c r="G21" s="67"/>
      <c r="H21" s="97" t="s">
        <v>71</v>
      </c>
      <c r="I21" s="95">
        <v>120107</v>
      </c>
      <c r="J21" s="98">
        <f>SUMIFS(Daily!$J:$J,Daily!$F:$F,$I21,Daily!$B:$B,"&gt;="&amp;J$3,Daily!$B:$B,"&lt;"&amp;(EOMONTH(J$3,0)+1))</f>
        <v>0</v>
      </c>
      <c r="K21" s="98">
        <f>SUMIFS(Daily!$J:$J,Daily!$F:$F,$I21,Daily!$B:$B,"&gt;="&amp;K$3,Daily!$B:$B,"&lt;"&amp;(EOMONTH(K$3,0)+1))</f>
        <v>0</v>
      </c>
      <c r="L21" s="98">
        <f>SUMIFS(Daily!$J:$J,Daily!$F:$F,$I21,Daily!$B:$B,"&gt;="&amp;L$3,Daily!$B:$B,"&lt;"&amp;(EOMONTH(L$3,0)+1))</f>
        <v>0</v>
      </c>
      <c r="M21" s="98">
        <f>SUMIFS(Daily!$J:$J,Daily!$F:$F,$I21,Daily!$B:$B,"&gt;="&amp;M$3,Daily!$B:$B,"&lt;"&amp;(EOMONTH(M$3,0)+1))</f>
        <v>0</v>
      </c>
      <c r="N21" s="98">
        <f>SUMIFS(Daily!$J:$J,Daily!$F:$F,$I21,Daily!$B:$B,"&gt;="&amp;N$3,Daily!$B:$B,"&lt;"&amp;(EOMONTH(N$3,0)+1))</f>
        <v>0</v>
      </c>
      <c r="O21" s="98">
        <f>SUMIFS(Daily!$J:$J,Daily!$F:$F,$I21,Daily!$B:$B,"&gt;="&amp;O$3,Daily!$B:$B,"&lt;"&amp;(EOMONTH(O$3,0)+1))</f>
        <v>0</v>
      </c>
      <c r="P21" s="98">
        <f>SUMIFS(Daily!$J:$J,Daily!$F:$F,$I21,Daily!$B:$B,"&gt;="&amp;P$3,Daily!$B:$B,"&lt;"&amp;(EOMONTH(P$3,0)+1))</f>
        <v>0</v>
      </c>
      <c r="Q21" s="98">
        <f>SUMIFS(Daily!$J:$J,Daily!$F:$F,$I21,Daily!$B:$B,"&gt;="&amp;Q$3,Daily!$B:$B,"&lt;"&amp;(EOMONTH(Q$3,0)+1))</f>
        <v>0</v>
      </c>
      <c r="R21" s="98">
        <f>SUMIFS(Daily!$J:$J,Daily!$F:$F,$I21,Daily!$B:$B,"&gt;="&amp;R$3,Daily!$B:$B,"&lt;"&amp;(EOMONTH(R$3,0)+1))</f>
        <v>0</v>
      </c>
      <c r="S21" s="98">
        <f>SUMIFS(Daily!$J:$J,Daily!$F:$F,$I21,Daily!$B:$B,"&gt;="&amp;S$3,Daily!$B:$B,"&lt;"&amp;(EOMONTH(S$3,0)+1))</f>
        <v>0</v>
      </c>
      <c r="T21" s="98">
        <f>SUMIFS(Daily!$J:$J,Daily!$F:$F,$I21,Daily!$B:$B,"&gt;="&amp;T$3,Daily!$B:$B,"&lt;"&amp;(EOMONTH(T$3,0)+1))</f>
        <v>0</v>
      </c>
      <c r="U21" s="98">
        <f>SUMIFS(Daily!$J:$J,Daily!$F:$F,$I21,Daily!$B:$B,"&gt;="&amp;U$3,Daily!$B:$B,"&lt;"&amp;(EOMONTH(U$3,0)+1))</f>
        <v>0</v>
      </c>
      <c r="V21" s="98">
        <f>SUMIFS(Daily!$J:$J,Daily!$F:$F,$I21,Daily!$B:$B,"&gt;="&amp;V$3,Daily!$B:$B,"&lt;"&amp;(EOMONTH(V$3,0)+1))</f>
        <v>0</v>
      </c>
      <c r="W21" s="98">
        <f>SUMIFS(Daily!$J:$J,Daily!$F:$F,$I21,Daily!$B:$B,"&gt;="&amp;W$3,Daily!$B:$B,"&lt;"&amp;(EOMONTH(W$3,0)+1))</f>
        <v>0</v>
      </c>
      <c r="X21" s="98">
        <f>SUMIFS(Daily!$J:$J,Daily!$F:$F,$I21,Daily!$B:$B,"&gt;="&amp;X$3,Daily!$B:$B,"&lt;"&amp;(EOMONTH(X$3,0)+1))</f>
        <v>0</v>
      </c>
      <c r="Y21" s="98">
        <f>SUMIFS(Daily!$J:$J,Daily!$F:$F,$I21,Daily!$B:$B,"&gt;="&amp;Y$3,Daily!$B:$B,"&lt;"&amp;(EOMONTH(Y$3,0)+1))</f>
        <v>0</v>
      </c>
      <c r="Z21" s="98">
        <f>SUMIFS(Daily!$J:$J,Daily!$F:$F,$I21,Daily!$B:$B,"&gt;="&amp;Z$3,Daily!$B:$B,"&lt;"&amp;(EOMONTH(Z$3,0)+1))</f>
        <v>0</v>
      </c>
      <c r="AA21" s="98">
        <f>SUMIFS(Daily!$J:$J,Daily!$F:$F,$I21,Daily!$B:$B,"&gt;="&amp;AA$3,Daily!$B:$B,"&lt;"&amp;(EOMONTH(AA$3,0)+1))</f>
        <v>0</v>
      </c>
      <c r="AB21" s="98">
        <f>SUMIFS(Daily!$J:$J,Daily!$F:$F,$I21,Daily!$B:$B,"&gt;="&amp;AB$3,Daily!$B:$B,"&lt;"&amp;(EOMONTH(AB$3,0)+1))</f>
        <v>0</v>
      </c>
      <c r="AC21" s="98">
        <f>SUMIFS(Daily!$J:$J,Daily!$F:$F,$I21,Daily!$B:$B,"&gt;="&amp;AC$3,Daily!$B:$B,"&lt;"&amp;(EOMONTH(AC$3,0)+1))</f>
        <v>0</v>
      </c>
      <c r="AD21" s="98">
        <f>SUMIFS(Daily!$J:$J,Daily!$F:$F,$I21,Daily!$B:$B,"&gt;="&amp;AD$3,Daily!$B:$B,"&lt;"&amp;(EOMONTH(AD$3,0)+1))</f>
        <v>0</v>
      </c>
      <c r="AE21" s="98">
        <f>SUMIFS(Daily!$J:$J,Daily!$F:$F,$I21,Daily!$B:$B,"&gt;="&amp;AE$3,Daily!$B:$B,"&lt;"&amp;(EOMONTH(AE$3,0)+1))</f>
        <v>0</v>
      </c>
      <c r="AF21" s="98">
        <f>SUMIFS(Daily!$J:$J,Daily!$F:$F,$I21,Daily!$B:$B,"&gt;="&amp;AF$3,Daily!$B:$B,"&lt;"&amp;(EOMONTH(AF$3,0)+1))</f>
        <v>0</v>
      </c>
      <c r="AG21" s="98">
        <f>SUMIFS(Daily!$J:$J,Daily!$F:$F,$I21,Daily!$B:$B,"&gt;="&amp;AG$3,Daily!$B:$B,"&lt;"&amp;(EOMONTH(AG$3,0)+1))</f>
        <v>0</v>
      </c>
      <c r="AH21" s="67"/>
    </row>
    <row r="22" spans="1:34" ht="15.6" customHeight="1">
      <c r="A22" s="67"/>
      <c r="B22" s="94" t="str">
        <f t="shared" si="0"/>
        <v>X</v>
      </c>
      <c r="C22" s="94" t="s">
        <v>58</v>
      </c>
      <c r="D22" s="95">
        <v>4</v>
      </c>
      <c r="E22" s="67"/>
      <c r="F22" s="67"/>
      <c r="G22" s="67"/>
      <c r="H22" s="97" t="s">
        <v>72</v>
      </c>
      <c r="I22" s="95">
        <v>120199</v>
      </c>
      <c r="J22" s="98">
        <f>SUMIFS(Daily!$J:$J,Daily!$F:$F,$I22,Daily!$B:$B,"&gt;="&amp;J$3,Daily!$B:$B,"&lt;"&amp;(EOMONTH(J$3,0)+1))</f>
        <v>0</v>
      </c>
      <c r="K22" s="98">
        <f>SUMIFS(Daily!$J:$J,Daily!$F:$F,$I22,Daily!$B:$B,"&gt;="&amp;K$3,Daily!$B:$B,"&lt;"&amp;(EOMONTH(K$3,0)+1))</f>
        <v>0</v>
      </c>
      <c r="L22" s="98">
        <f>SUMIFS(Daily!$J:$J,Daily!$F:$F,$I22,Daily!$B:$B,"&gt;="&amp;L$3,Daily!$B:$B,"&lt;"&amp;(EOMONTH(L$3,0)+1))</f>
        <v>0</v>
      </c>
      <c r="M22" s="98">
        <f>SUMIFS(Daily!$J:$J,Daily!$F:$F,$I22,Daily!$B:$B,"&gt;="&amp;M$3,Daily!$B:$B,"&lt;"&amp;(EOMONTH(M$3,0)+1))</f>
        <v>0</v>
      </c>
      <c r="N22" s="98">
        <f>SUMIFS(Daily!$J:$J,Daily!$F:$F,$I22,Daily!$B:$B,"&gt;="&amp;N$3,Daily!$B:$B,"&lt;"&amp;(EOMONTH(N$3,0)+1))</f>
        <v>0</v>
      </c>
      <c r="O22" s="98">
        <f>SUMIFS(Daily!$J:$J,Daily!$F:$F,$I22,Daily!$B:$B,"&gt;="&amp;O$3,Daily!$B:$B,"&lt;"&amp;(EOMONTH(O$3,0)+1))</f>
        <v>0</v>
      </c>
      <c r="P22" s="98">
        <f>SUMIFS(Daily!$J:$J,Daily!$F:$F,$I22,Daily!$B:$B,"&gt;="&amp;P$3,Daily!$B:$B,"&lt;"&amp;(EOMONTH(P$3,0)+1))</f>
        <v>0</v>
      </c>
      <c r="Q22" s="98">
        <f>SUMIFS(Daily!$J:$J,Daily!$F:$F,$I22,Daily!$B:$B,"&gt;="&amp;Q$3,Daily!$B:$B,"&lt;"&amp;(EOMONTH(Q$3,0)+1))</f>
        <v>0</v>
      </c>
      <c r="R22" s="98">
        <f>SUMIFS(Daily!$J:$J,Daily!$F:$F,$I22,Daily!$B:$B,"&gt;="&amp;R$3,Daily!$B:$B,"&lt;"&amp;(EOMONTH(R$3,0)+1))</f>
        <v>0</v>
      </c>
      <c r="S22" s="98">
        <f>SUMIFS(Daily!$J:$J,Daily!$F:$F,$I22,Daily!$B:$B,"&gt;="&amp;S$3,Daily!$B:$B,"&lt;"&amp;(EOMONTH(S$3,0)+1))</f>
        <v>0</v>
      </c>
      <c r="T22" s="98">
        <f>SUMIFS(Daily!$J:$J,Daily!$F:$F,$I22,Daily!$B:$B,"&gt;="&amp;T$3,Daily!$B:$B,"&lt;"&amp;(EOMONTH(T$3,0)+1))</f>
        <v>0</v>
      </c>
      <c r="U22" s="98">
        <f>SUMIFS(Daily!$J:$J,Daily!$F:$F,$I22,Daily!$B:$B,"&gt;="&amp;U$3,Daily!$B:$B,"&lt;"&amp;(EOMONTH(U$3,0)+1))</f>
        <v>0</v>
      </c>
      <c r="V22" s="98">
        <f>SUMIFS(Daily!$J:$J,Daily!$F:$F,$I22,Daily!$B:$B,"&gt;="&amp;V$3,Daily!$B:$B,"&lt;"&amp;(EOMONTH(V$3,0)+1))</f>
        <v>0</v>
      </c>
      <c r="W22" s="98">
        <f>SUMIFS(Daily!$J:$J,Daily!$F:$F,$I22,Daily!$B:$B,"&gt;="&amp;W$3,Daily!$B:$B,"&lt;"&amp;(EOMONTH(W$3,0)+1))</f>
        <v>0</v>
      </c>
      <c r="X22" s="98">
        <f>SUMIFS(Daily!$J:$J,Daily!$F:$F,$I22,Daily!$B:$B,"&gt;="&amp;X$3,Daily!$B:$B,"&lt;"&amp;(EOMONTH(X$3,0)+1))</f>
        <v>0</v>
      </c>
      <c r="Y22" s="98">
        <f>SUMIFS(Daily!$J:$J,Daily!$F:$F,$I22,Daily!$B:$B,"&gt;="&amp;Y$3,Daily!$B:$B,"&lt;"&amp;(EOMONTH(Y$3,0)+1))</f>
        <v>0</v>
      </c>
      <c r="Z22" s="98">
        <f>SUMIFS(Daily!$J:$J,Daily!$F:$F,$I22,Daily!$B:$B,"&gt;="&amp;Z$3,Daily!$B:$B,"&lt;"&amp;(EOMONTH(Z$3,0)+1))</f>
        <v>0</v>
      </c>
      <c r="AA22" s="98">
        <f>SUMIFS(Daily!$J:$J,Daily!$F:$F,$I22,Daily!$B:$B,"&gt;="&amp;AA$3,Daily!$B:$B,"&lt;"&amp;(EOMONTH(AA$3,0)+1))</f>
        <v>0</v>
      </c>
      <c r="AB22" s="98">
        <f>SUMIFS(Daily!$J:$J,Daily!$F:$F,$I22,Daily!$B:$B,"&gt;="&amp;AB$3,Daily!$B:$B,"&lt;"&amp;(EOMONTH(AB$3,0)+1))</f>
        <v>0</v>
      </c>
      <c r="AC22" s="98">
        <f>SUMIFS(Daily!$J:$J,Daily!$F:$F,$I22,Daily!$B:$B,"&gt;="&amp;AC$3,Daily!$B:$B,"&lt;"&amp;(EOMONTH(AC$3,0)+1))</f>
        <v>0</v>
      </c>
      <c r="AD22" s="98">
        <f>SUMIFS(Daily!$J:$J,Daily!$F:$F,$I22,Daily!$B:$B,"&gt;="&amp;AD$3,Daily!$B:$B,"&lt;"&amp;(EOMONTH(AD$3,0)+1))</f>
        <v>0</v>
      </c>
      <c r="AE22" s="98">
        <f>SUMIFS(Daily!$J:$J,Daily!$F:$F,$I22,Daily!$B:$B,"&gt;="&amp;AE$3,Daily!$B:$B,"&lt;"&amp;(EOMONTH(AE$3,0)+1))</f>
        <v>0</v>
      </c>
      <c r="AF22" s="98">
        <f>SUMIFS(Daily!$J:$J,Daily!$F:$F,$I22,Daily!$B:$B,"&gt;="&amp;AF$3,Daily!$B:$B,"&lt;"&amp;(EOMONTH(AF$3,0)+1))</f>
        <v>0</v>
      </c>
      <c r="AG22" s="98">
        <f>SUMIFS(Daily!$J:$J,Daily!$F:$F,$I22,Daily!$B:$B,"&gt;="&amp;AG$3,Daily!$B:$B,"&lt;"&amp;(EOMONTH(AG$3,0)+1))</f>
        <v>0</v>
      </c>
      <c r="AH22" s="67"/>
    </row>
    <row r="23" spans="1:34" ht="15.6" customHeight="1">
      <c r="A23" s="67"/>
      <c r="B23" s="94" t="str">
        <f t="shared" si="0"/>
        <v>O</v>
      </c>
      <c r="C23" s="94"/>
      <c r="D23" s="95">
        <v>3</v>
      </c>
      <c r="E23" s="67"/>
      <c r="F23" s="67"/>
      <c r="G23" s="67" t="s">
        <v>73</v>
      </c>
      <c r="H23" s="97"/>
      <c r="I23" s="95">
        <v>120200</v>
      </c>
      <c r="J23" s="98">
        <f t="shared" ref="J23:AG23" si="7">SUM(J24:J28)</f>
        <v>-1610107</v>
      </c>
      <c r="K23" s="98">
        <f t="shared" si="7"/>
        <v>-13094473</v>
      </c>
      <c r="L23" s="98">
        <f t="shared" si="7"/>
        <v>-11175820</v>
      </c>
      <c r="M23" s="98">
        <f t="shared" si="7"/>
        <v>-32823274</v>
      </c>
      <c r="N23" s="98">
        <f t="shared" si="7"/>
        <v>-33584444</v>
      </c>
      <c r="O23" s="98">
        <f t="shared" si="7"/>
        <v>-20128229</v>
      </c>
      <c r="P23" s="98">
        <f t="shared" si="7"/>
        <v>-38429089</v>
      </c>
      <c r="Q23" s="98">
        <f t="shared" si="7"/>
        <v>-22496719</v>
      </c>
      <c r="R23" s="98">
        <f t="shared" si="7"/>
        <v>-37928222</v>
      </c>
      <c r="S23" s="98">
        <f t="shared" si="7"/>
        <v>-29275564</v>
      </c>
      <c r="T23" s="98">
        <f t="shared" si="7"/>
        <v>-35206129</v>
      </c>
      <c r="U23" s="98">
        <f t="shared" si="7"/>
        <v>-41965426</v>
      </c>
      <c r="V23" s="98">
        <f t="shared" si="7"/>
        <v>-32131950</v>
      </c>
      <c r="W23" s="98">
        <f t="shared" si="7"/>
        <v>-23289200</v>
      </c>
      <c r="X23" s="98">
        <f t="shared" si="7"/>
        <v>-30159376</v>
      </c>
      <c r="Y23" s="98">
        <f t="shared" si="7"/>
        <v>0</v>
      </c>
      <c r="Z23" s="98">
        <f t="shared" si="7"/>
        <v>0</v>
      </c>
      <c r="AA23" s="98">
        <f t="shared" si="7"/>
        <v>0</v>
      </c>
      <c r="AB23" s="98">
        <f t="shared" si="7"/>
        <v>0</v>
      </c>
      <c r="AC23" s="98">
        <f t="shared" si="7"/>
        <v>0</v>
      </c>
      <c r="AD23" s="98">
        <f t="shared" si="7"/>
        <v>0</v>
      </c>
      <c r="AE23" s="98">
        <f t="shared" si="7"/>
        <v>0</v>
      </c>
      <c r="AF23" s="98">
        <f t="shared" si="7"/>
        <v>0</v>
      </c>
      <c r="AG23" s="98">
        <f t="shared" si="7"/>
        <v>0</v>
      </c>
      <c r="AH23" s="67"/>
    </row>
    <row r="24" spans="1:34" ht="15.6" customHeight="1">
      <c r="A24" s="67"/>
      <c r="B24" s="94" t="str">
        <f t="shared" si="0"/>
        <v>O</v>
      </c>
      <c r="C24" s="94" t="s">
        <v>58</v>
      </c>
      <c r="D24" s="95">
        <v>4</v>
      </c>
      <c r="E24" s="67"/>
      <c r="F24" s="67"/>
      <c r="G24" s="67"/>
      <c r="H24" s="97" t="s">
        <v>74</v>
      </c>
      <c r="I24" s="95">
        <v>120202</v>
      </c>
      <c r="J24" s="98">
        <f>SUMIFS(Daily!$J:$J,Daily!$F:$F,$I24,Daily!$B:$B,"&gt;="&amp;J$3,Daily!$B:$B,"&lt;"&amp;(EOMONTH(J$3,0)+1))</f>
        <v>-1288610</v>
      </c>
      <c r="K24" s="98">
        <f>SUMIFS(Daily!$J:$J,Daily!$F:$F,$I24,Daily!$B:$B,"&gt;="&amp;K$3,Daily!$B:$B,"&lt;"&amp;(EOMONTH(K$3,0)+1))</f>
        <v>-4277670</v>
      </c>
      <c r="L24" s="98">
        <f>SUMIFS(Daily!$J:$J,Daily!$F:$F,$I24,Daily!$B:$B,"&gt;="&amp;L$3,Daily!$B:$B,"&lt;"&amp;(EOMONTH(L$3,0)+1))</f>
        <v>-3750410</v>
      </c>
      <c r="M24" s="98">
        <f>SUMIFS(Daily!$J:$J,Daily!$F:$F,$I24,Daily!$B:$B,"&gt;="&amp;M$3,Daily!$B:$B,"&lt;"&amp;(EOMONTH(M$3,0)+1))</f>
        <v>-16962140</v>
      </c>
      <c r="N24" s="98">
        <f>SUMIFS(Daily!$J:$J,Daily!$F:$F,$I24,Daily!$B:$B,"&gt;="&amp;N$3,Daily!$B:$B,"&lt;"&amp;(EOMONTH(N$3,0)+1))</f>
        <v>-23289170</v>
      </c>
      <c r="O24" s="98">
        <f>SUMIFS(Daily!$J:$J,Daily!$F:$F,$I24,Daily!$B:$B,"&gt;="&amp;O$3,Daily!$B:$B,"&lt;"&amp;(EOMONTH(O$3,0)+1))</f>
        <v>-18538790</v>
      </c>
      <c r="P24" s="98">
        <f>SUMIFS(Daily!$J:$J,Daily!$F:$F,$I24,Daily!$B:$B,"&gt;="&amp;P$3,Daily!$B:$B,"&lt;"&amp;(EOMONTH(P$3,0)+1))</f>
        <v>-23234280</v>
      </c>
      <c r="Q24" s="98">
        <f>SUMIFS(Daily!$J:$J,Daily!$F:$F,$I24,Daily!$B:$B,"&gt;="&amp;Q$3,Daily!$B:$B,"&lt;"&amp;(EOMONTH(Q$3,0)+1))</f>
        <v>-18815380</v>
      </c>
      <c r="R24" s="98">
        <f>SUMIFS(Daily!$J:$J,Daily!$F:$F,$I24,Daily!$B:$B,"&gt;="&amp;R$3,Daily!$B:$B,"&lt;"&amp;(EOMONTH(R$3,0)+1))</f>
        <v>-22651840</v>
      </c>
      <c r="S24" s="98">
        <f>SUMIFS(Daily!$J:$J,Daily!$F:$F,$I24,Daily!$B:$B,"&gt;="&amp;S$3,Daily!$B:$B,"&lt;"&amp;(EOMONTH(S$3,0)+1))</f>
        <v>-23090680</v>
      </c>
      <c r="T24" s="98">
        <f>SUMIFS(Daily!$J:$J,Daily!$F:$F,$I24,Daily!$B:$B,"&gt;="&amp;T$3,Daily!$B:$B,"&lt;"&amp;(EOMONTH(T$3,0)+1))</f>
        <v>-27550270</v>
      </c>
      <c r="U24" s="98">
        <f>SUMIFS(Daily!$J:$J,Daily!$F:$F,$I24,Daily!$B:$B,"&gt;="&amp;U$3,Daily!$B:$B,"&lt;"&amp;(EOMONTH(U$3,0)+1))</f>
        <v>-24334190</v>
      </c>
      <c r="V24" s="98">
        <f>SUMIFS(Daily!$J:$J,Daily!$F:$F,$I24,Daily!$B:$B,"&gt;="&amp;V$3,Daily!$B:$B,"&lt;"&amp;(EOMONTH(V$3,0)+1))</f>
        <v>-24334190</v>
      </c>
      <c r="W24" s="98">
        <f>SUMIFS(Daily!$J:$J,Daily!$F:$F,$I24,Daily!$B:$B,"&gt;="&amp;W$3,Daily!$B:$B,"&lt;"&amp;(EOMONTH(W$3,0)+1))</f>
        <v>-22272910</v>
      </c>
      <c r="X24" s="98">
        <f>SUMIFS(Daily!$J:$J,Daily!$F:$F,$I24,Daily!$B:$B,"&gt;="&amp;X$3,Daily!$B:$B,"&lt;"&amp;(EOMONTH(X$3,0)+1))</f>
        <v>-28385260</v>
      </c>
      <c r="Y24" s="98">
        <f>SUMIFS(Daily!$J:$J,Daily!$F:$F,$I24,Daily!$B:$B,"&gt;="&amp;Y$3,Daily!$B:$B,"&lt;"&amp;(EOMONTH(Y$3,0)+1))</f>
        <v>0</v>
      </c>
      <c r="Z24" s="98">
        <f>SUMIFS(Daily!$J:$J,Daily!$F:$F,$I24,Daily!$B:$B,"&gt;="&amp;Z$3,Daily!$B:$B,"&lt;"&amp;(EOMONTH(Z$3,0)+1))</f>
        <v>0</v>
      </c>
      <c r="AA24" s="98">
        <f>SUMIFS(Daily!$J:$J,Daily!$F:$F,$I24,Daily!$B:$B,"&gt;="&amp;AA$3,Daily!$B:$B,"&lt;"&amp;(EOMONTH(AA$3,0)+1))</f>
        <v>0</v>
      </c>
      <c r="AB24" s="98">
        <f>SUMIFS(Daily!$J:$J,Daily!$F:$F,$I24,Daily!$B:$B,"&gt;="&amp;AB$3,Daily!$B:$B,"&lt;"&amp;(EOMONTH(AB$3,0)+1))</f>
        <v>0</v>
      </c>
      <c r="AC24" s="98">
        <f>SUMIFS(Daily!$J:$J,Daily!$F:$F,$I24,Daily!$B:$B,"&gt;="&amp;AC$3,Daily!$B:$B,"&lt;"&amp;(EOMONTH(AC$3,0)+1))</f>
        <v>0</v>
      </c>
      <c r="AD24" s="98">
        <f>SUMIFS(Daily!$J:$J,Daily!$F:$F,$I24,Daily!$B:$B,"&gt;="&amp;AD$3,Daily!$B:$B,"&lt;"&amp;(EOMONTH(AD$3,0)+1))</f>
        <v>0</v>
      </c>
      <c r="AE24" s="98">
        <f>SUMIFS(Daily!$J:$J,Daily!$F:$F,$I24,Daily!$B:$B,"&gt;="&amp;AE$3,Daily!$B:$B,"&lt;"&amp;(EOMONTH(AE$3,0)+1))</f>
        <v>0</v>
      </c>
      <c r="AF24" s="98">
        <f>SUMIFS(Daily!$J:$J,Daily!$F:$F,$I24,Daily!$B:$B,"&gt;="&amp;AF$3,Daily!$B:$B,"&lt;"&amp;(EOMONTH(AF$3,0)+1))</f>
        <v>0</v>
      </c>
      <c r="AG24" s="98">
        <f>SUMIFS(Daily!$J:$J,Daily!$F:$F,$I24,Daily!$B:$B,"&gt;="&amp;AG$3,Daily!$B:$B,"&lt;"&amp;(EOMONTH(AG$3,0)+1))</f>
        <v>0</v>
      </c>
      <c r="AH24" s="67"/>
    </row>
    <row r="25" spans="1:34" ht="15.6" customHeight="1">
      <c r="A25" s="67"/>
      <c r="B25" s="94" t="str">
        <f t="shared" si="0"/>
        <v>O</v>
      </c>
      <c r="C25" s="94" t="s">
        <v>58</v>
      </c>
      <c r="D25" s="95">
        <v>4</v>
      </c>
      <c r="E25" s="67"/>
      <c r="F25" s="67"/>
      <c r="G25" s="67"/>
      <c r="H25" s="97" t="s">
        <v>75</v>
      </c>
      <c r="I25" s="95">
        <v>120203</v>
      </c>
      <c r="J25" s="98">
        <f>SUMIFS(Daily!$J:$J,Daily!$F:$F,$I25,Daily!$B:$B,"&gt;="&amp;J$3,Daily!$B:$B,"&lt;"&amp;(EOMONTH(J$3,0)+1))</f>
        <v>-2319134</v>
      </c>
      <c r="K25" s="98">
        <f>SUMIFS(Daily!$J:$J,Daily!$F:$F,$I25,Daily!$B:$B,"&gt;="&amp;K$3,Daily!$B:$B,"&lt;"&amp;(EOMONTH(K$3,0)+1))</f>
        <v>-347774</v>
      </c>
      <c r="L25" s="98">
        <f>SUMIFS(Daily!$J:$J,Daily!$F:$F,$I25,Daily!$B:$B,"&gt;="&amp;L$3,Daily!$B:$B,"&lt;"&amp;(EOMONTH(L$3,0)+1))</f>
        <v>-1837187</v>
      </c>
      <c r="M25" s="98">
        <f>SUMIFS(Daily!$J:$J,Daily!$F:$F,$I25,Daily!$B:$B,"&gt;="&amp;M$3,Daily!$B:$B,"&lt;"&amp;(EOMONTH(M$3,0)+1))</f>
        <v>-4422381</v>
      </c>
      <c r="N25" s="98">
        <f>SUMIFS(Daily!$J:$J,Daily!$F:$F,$I25,Daily!$B:$B,"&gt;="&amp;N$3,Daily!$B:$B,"&lt;"&amp;(EOMONTH(N$3,0)+1))</f>
        <v>-535562</v>
      </c>
      <c r="O25" s="98">
        <f>SUMIFS(Daily!$J:$J,Daily!$F:$F,$I25,Daily!$B:$B,"&gt;="&amp;O$3,Daily!$B:$B,"&lt;"&amp;(EOMONTH(O$3,0)+1))</f>
        <v>-753114</v>
      </c>
      <c r="P25" s="98">
        <f>SUMIFS(Daily!$J:$J,Daily!$F:$F,$I25,Daily!$B:$B,"&gt;="&amp;P$3,Daily!$B:$B,"&lt;"&amp;(EOMONTH(P$3,0)+1))</f>
        <v>-6601806</v>
      </c>
      <c r="Q25" s="98">
        <f>SUMIFS(Daily!$J:$J,Daily!$F:$F,$I25,Daily!$B:$B,"&gt;="&amp;Q$3,Daily!$B:$B,"&lt;"&amp;(EOMONTH(Q$3,0)+1))</f>
        <v>-471419</v>
      </c>
      <c r="R25" s="98">
        <f>SUMIFS(Daily!$J:$J,Daily!$F:$F,$I25,Daily!$B:$B,"&gt;="&amp;R$3,Daily!$B:$B,"&lt;"&amp;(EOMONTH(R$3,0)+1))</f>
        <v>-3264982</v>
      </c>
      <c r="S25" s="98">
        <f>SUMIFS(Daily!$J:$J,Daily!$F:$F,$I25,Daily!$B:$B,"&gt;="&amp;S$3,Daily!$B:$B,"&lt;"&amp;(EOMONTH(S$3,0)+1))</f>
        <v>-6213884</v>
      </c>
      <c r="T25" s="98">
        <f>SUMIFS(Daily!$J:$J,Daily!$F:$F,$I25,Daily!$B:$B,"&gt;="&amp;T$3,Daily!$B:$B,"&lt;"&amp;(EOMONTH(T$3,0)+1))</f>
        <v>-3745159</v>
      </c>
      <c r="U25" s="98">
        <f>SUMIFS(Daily!$J:$J,Daily!$F:$F,$I25,Daily!$B:$B,"&gt;="&amp;U$3,Daily!$B:$B,"&lt;"&amp;(EOMONTH(U$3,0)+1))</f>
        <v>-8833289</v>
      </c>
      <c r="V25" s="98">
        <f>SUMIFS(Daily!$J:$J,Daily!$F:$F,$I25,Daily!$B:$B,"&gt;="&amp;V$3,Daily!$B:$B,"&lt;"&amp;(EOMONTH(V$3,0)+1))</f>
        <v>-1829380</v>
      </c>
      <c r="W25" s="98">
        <f>SUMIFS(Daily!$J:$J,Daily!$F:$F,$I25,Daily!$B:$B,"&gt;="&amp;W$3,Daily!$B:$B,"&lt;"&amp;(EOMONTH(W$3,0)+1))</f>
        <v>-533900</v>
      </c>
      <c r="X25" s="98">
        <f>SUMIFS(Daily!$J:$J,Daily!$F:$F,$I25,Daily!$B:$B,"&gt;="&amp;X$3,Daily!$B:$B,"&lt;"&amp;(EOMONTH(X$3,0)+1))</f>
        <v>-15600</v>
      </c>
      <c r="Y25" s="98">
        <f>SUMIFS(Daily!$J:$J,Daily!$F:$F,$I25,Daily!$B:$B,"&gt;="&amp;Y$3,Daily!$B:$B,"&lt;"&amp;(EOMONTH(Y$3,0)+1))</f>
        <v>0</v>
      </c>
      <c r="Z25" s="98">
        <f>SUMIFS(Daily!$J:$J,Daily!$F:$F,$I25,Daily!$B:$B,"&gt;="&amp;Z$3,Daily!$B:$B,"&lt;"&amp;(EOMONTH(Z$3,0)+1))</f>
        <v>0</v>
      </c>
      <c r="AA25" s="98">
        <f>SUMIFS(Daily!$J:$J,Daily!$F:$F,$I25,Daily!$B:$B,"&gt;="&amp;AA$3,Daily!$B:$B,"&lt;"&amp;(EOMONTH(AA$3,0)+1))</f>
        <v>0</v>
      </c>
      <c r="AB25" s="98">
        <f>SUMIFS(Daily!$J:$J,Daily!$F:$F,$I25,Daily!$B:$B,"&gt;="&amp;AB$3,Daily!$B:$B,"&lt;"&amp;(EOMONTH(AB$3,0)+1))</f>
        <v>0</v>
      </c>
      <c r="AC25" s="98">
        <f>SUMIFS(Daily!$J:$J,Daily!$F:$F,$I25,Daily!$B:$B,"&gt;="&amp;AC$3,Daily!$B:$B,"&lt;"&amp;(EOMONTH(AC$3,0)+1))</f>
        <v>0</v>
      </c>
      <c r="AD25" s="98">
        <f>SUMIFS(Daily!$J:$J,Daily!$F:$F,$I25,Daily!$B:$B,"&gt;="&amp;AD$3,Daily!$B:$B,"&lt;"&amp;(EOMONTH(AD$3,0)+1))</f>
        <v>0</v>
      </c>
      <c r="AE25" s="98">
        <f>SUMIFS(Daily!$J:$J,Daily!$F:$F,$I25,Daily!$B:$B,"&gt;="&amp;AE$3,Daily!$B:$B,"&lt;"&amp;(EOMONTH(AE$3,0)+1))</f>
        <v>0</v>
      </c>
      <c r="AF25" s="98">
        <f>SUMIFS(Daily!$J:$J,Daily!$F:$F,$I25,Daily!$B:$B,"&gt;="&amp;AF$3,Daily!$B:$B,"&lt;"&amp;(EOMONTH(AF$3,0)+1))</f>
        <v>0</v>
      </c>
      <c r="AG25" s="98">
        <f>SUMIFS(Daily!$J:$J,Daily!$F:$F,$I25,Daily!$B:$B,"&gt;="&amp;AG$3,Daily!$B:$B,"&lt;"&amp;(EOMONTH(AG$3,0)+1))</f>
        <v>0</v>
      </c>
      <c r="AH25" s="67"/>
    </row>
    <row r="26" spans="1:34" ht="15.6" customHeight="1">
      <c r="A26" s="67"/>
      <c r="B26" s="94" t="str">
        <f t="shared" si="0"/>
        <v>O</v>
      </c>
      <c r="C26" s="94" t="s">
        <v>58</v>
      </c>
      <c r="D26" s="95">
        <v>4</v>
      </c>
      <c r="E26" s="67"/>
      <c r="F26" s="67"/>
      <c r="G26" s="67"/>
      <c r="H26" s="97" t="s">
        <v>76</v>
      </c>
      <c r="I26" s="95">
        <v>120204</v>
      </c>
      <c r="J26" s="98">
        <f>SUMIFS(Daily!$J:$J,Daily!$F:$F,$I26,Daily!$B:$B,"&gt;="&amp;J$3,Daily!$B:$B,"&lt;"&amp;(EOMONTH(J$3,0)+1))</f>
        <v>1997637</v>
      </c>
      <c r="K26" s="98">
        <f>SUMIFS(Daily!$J:$J,Daily!$F:$F,$I26,Daily!$B:$B,"&gt;="&amp;K$3,Daily!$B:$B,"&lt;"&amp;(EOMONTH(K$3,0)+1))</f>
        <v>-8469029</v>
      </c>
      <c r="L26" s="98">
        <f>SUMIFS(Daily!$J:$J,Daily!$F:$F,$I26,Daily!$B:$B,"&gt;="&amp;L$3,Daily!$B:$B,"&lt;"&amp;(EOMONTH(L$3,0)+1))</f>
        <v>-5588223</v>
      </c>
      <c r="M26" s="98">
        <f>SUMIFS(Daily!$J:$J,Daily!$F:$F,$I26,Daily!$B:$B,"&gt;="&amp;M$3,Daily!$B:$B,"&lt;"&amp;(EOMONTH(M$3,0)+1))</f>
        <v>-4508753</v>
      </c>
      <c r="N26" s="98">
        <f>SUMIFS(Daily!$J:$J,Daily!$F:$F,$I26,Daily!$B:$B,"&gt;="&amp;N$3,Daily!$B:$B,"&lt;"&amp;(EOMONTH(N$3,0)+1))</f>
        <v>-9759712</v>
      </c>
      <c r="O26" s="98">
        <f>SUMIFS(Daily!$J:$J,Daily!$F:$F,$I26,Daily!$B:$B,"&gt;="&amp;O$3,Daily!$B:$B,"&lt;"&amp;(EOMONTH(O$3,0)+1))</f>
        <v>-836325</v>
      </c>
      <c r="P26" s="98">
        <f>SUMIFS(Daily!$J:$J,Daily!$F:$F,$I26,Daily!$B:$B,"&gt;="&amp;P$3,Daily!$B:$B,"&lt;"&amp;(EOMONTH(P$3,0)+1))</f>
        <v>-8593003</v>
      </c>
      <c r="Q26" s="98">
        <f>SUMIFS(Daily!$J:$J,Daily!$F:$F,$I26,Daily!$B:$B,"&gt;="&amp;Q$3,Daily!$B:$B,"&lt;"&amp;(EOMONTH(Q$3,0)+1))</f>
        <v>-3209920</v>
      </c>
      <c r="R26" s="98">
        <f>SUMIFS(Daily!$J:$J,Daily!$F:$F,$I26,Daily!$B:$B,"&gt;="&amp;R$3,Daily!$B:$B,"&lt;"&amp;(EOMONTH(R$3,0)+1))</f>
        <v>-3695400</v>
      </c>
      <c r="S26" s="98">
        <f>SUMIFS(Daily!$J:$J,Daily!$F:$F,$I26,Daily!$B:$B,"&gt;="&amp;S$3,Daily!$B:$B,"&lt;"&amp;(EOMONTH(S$3,0)+1))</f>
        <v>29000</v>
      </c>
      <c r="T26" s="98">
        <f>SUMIFS(Daily!$J:$J,Daily!$F:$F,$I26,Daily!$B:$B,"&gt;="&amp;T$3,Daily!$B:$B,"&lt;"&amp;(EOMONTH(T$3,0)+1))</f>
        <v>-3910700</v>
      </c>
      <c r="U26" s="98">
        <f>SUMIFS(Daily!$J:$J,Daily!$F:$F,$I26,Daily!$B:$B,"&gt;="&amp;U$3,Daily!$B:$B,"&lt;"&amp;(EOMONTH(U$3,0)+1))</f>
        <v>-16357947</v>
      </c>
      <c r="V26" s="98">
        <f>SUMIFS(Daily!$J:$J,Daily!$F:$F,$I26,Daily!$B:$B,"&gt;="&amp;V$3,Daily!$B:$B,"&lt;"&amp;(EOMONTH(V$3,0)+1))</f>
        <v>-5968380</v>
      </c>
      <c r="W26" s="98">
        <f>SUMIFS(Daily!$J:$J,Daily!$F:$F,$I26,Daily!$B:$B,"&gt;="&amp;W$3,Daily!$B:$B,"&lt;"&amp;(EOMONTH(W$3,0)+1))</f>
        <v>-482390</v>
      </c>
      <c r="X26" s="98">
        <f>SUMIFS(Daily!$J:$J,Daily!$F:$F,$I26,Daily!$B:$B,"&gt;="&amp;X$3,Daily!$B:$B,"&lt;"&amp;(EOMONTH(X$3,0)+1))</f>
        <v>-1758516</v>
      </c>
      <c r="Y26" s="98">
        <f>SUMIFS(Daily!$J:$J,Daily!$F:$F,$I26,Daily!$B:$B,"&gt;="&amp;Y$3,Daily!$B:$B,"&lt;"&amp;(EOMONTH(Y$3,0)+1))</f>
        <v>0</v>
      </c>
      <c r="Z26" s="98">
        <f>SUMIFS(Daily!$J:$J,Daily!$F:$F,$I26,Daily!$B:$B,"&gt;="&amp;Z$3,Daily!$B:$B,"&lt;"&amp;(EOMONTH(Z$3,0)+1))</f>
        <v>0</v>
      </c>
      <c r="AA26" s="98">
        <f>SUMIFS(Daily!$J:$J,Daily!$F:$F,$I26,Daily!$B:$B,"&gt;="&amp;AA$3,Daily!$B:$B,"&lt;"&amp;(EOMONTH(AA$3,0)+1))</f>
        <v>0</v>
      </c>
      <c r="AB26" s="98">
        <f>SUMIFS(Daily!$J:$J,Daily!$F:$F,$I26,Daily!$B:$B,"&gt;="&amp;AB$3,Daily!$B:$B,"&lt;"&amp;(EOMONTH(AB$3,0)+1))</f>
        <v>0</v>
      </c>
      <c r="AC26" s="98">
        <f>SUMIFS(Daily!$J:$J,Daily!$F:$F,$I26,Daily!$B:$B,"&gt;="&amp;AC$3,Daily!$B:$B,"&lt;"&amp;(EOMONTH(AC$3,0)+1))</f>
        <v>0</v>
      </c>
      <c r="AD26" s="98">
        <f>SUMIFS(Daily!$J:$J,Daily!$F:$F,$I26,Daily!$B:$B,"&gt;="&amp;AD$3,Daily!$B:$B,"&lt;"&amp;(EOMONTH(AD$3,0)+1))</f>
        <v>0</v>
      </c>
      <c r="AE26" s="98">
        <f>SUMIFS(Daily!$J:$J,Daily!$F:$F,$I26,Daily!$B:$B,"&gt;="&amp;AE$3,Daily!$B:$B,"&lt;"&amp;(EOMONTH(AE$3,0)+1))</f>
        <v>0</v>
      </c>
      <c r="AF26" s="98">
        <f>SUMIFS(Daily!$J:$J,Daily!$F:$F,$I26,Daily!$B:$B,"&gt;="&amp;AF$3,Daily!$B:$B,"&lt;"&amp;(EOMONTH(AF$3,0)+1))</f>
        <v>0</v>
      </c>
      <c r="AG26" s="98">
        <f>SUMIFS(Daily!$J:$J,Daily!$F:$F,$I26,Daily!$B:$B,"&gt;="&amp;AG$3,Daily!$B:$B,"&lt;"&amp;(EOMONTH(AG$3,0)+1))</f>
        <v>0</v>
      </c>
      <c r="AH26" s="67"/>
    </row>
    <row r="27" spans="1:34" ht="15.6" customHeight="1">
      <c r="A27" s="67"/>
      <c r="B27" s="94" t="str">
        <f t="shared" si="0"/>
        <v>O</v>
      </c>
      <c r="C27" s="94" t="s">
        <v>58</v>
      </c>
      <c r="D27" s="95">
        <v>4</v>
      </c>
      <c r="E27" s="67"/>
      <c r="F27" s="67"/>
      <c r="G27" s="67"/>
      <c r="H27" s="97" t="s">
        <v>77</v>
      </c>
      <c r="I27" s="95">
        <v>120205</v>
      </c>
      <c r="J27" s="98">
        <f>SUMIFS(Daily!$J:$J,Daily!$F:$F,$I27,Daily!$B:$B,"&gt;="&amp;J$3,Daily!$B:$B,"&lt;"&amp;(EOMONTH(J$3,0)+1))</f>
        <v>0</v>
      </c>
      <c r="K27" s="98">
        <f>SUMIFS(Daily!$J:$J,Daily!$F:$F,$I27,Daily!$B:$B,"&gt;="&amp;K$3,Daily!$B:$B,"&lt;"&amp;(EOMONTH(K$3,0)+1))</f>
        <v>0</v>
      </c>
      <c r="L27" s="98">
        <f>SUMIFS(Daily!$J:$J,Daily!$F:$F,$I27,Daily!$B:$B,"&gt;="&amp;L$3,Daily!$B:$B,"&lt;"&amp;(EOMONTH(L$3,0)+1))</f>
        <v>0</v>
      </c>
      <c r="M27" s="98">
        <f>SUMIFS(Daily!$J:$J,Daily!$F:$F,$I27,Daily!$B:$B,"&gt;="&amp;M$3,Daily!$B:$B,"&lt;"&amp;(EOMONTH(M$3,0)+1))</f>
        <v>-6930000</v>
      </c>
      <c r="N27" s="98">
        <f>SUMIFS(Daily!$J:$J,Daily!$F:$F,$I27,Daily!$B:$B,"&gt;="&amp;N$3,Daily!$B:$B,"&lt;"&amp;(EOMONTH(N$3,0)+1))</f>
        <v>0</v>
      </c>
      <c r="O27" s="98">
        <f>SUMIFS(Daily!$J:$J,Daily!$F:$F,$I27,Daily!$B:$B,"&gt;="&amp;O$3,Daily!$B:$B,"&lt;"&amp;(EOMONTH(O$3,0)+1))</f>
        <v>0</v>
      </c>
      <c r="P27" s="98">
        <f>SUMIFS(Daily!$J:$J,Daily!$F:$F,$I27,Daily!$B:$B,"&gt;="&amp;P$3,Daily!$B:$B,"&lt;"&amp;(EOMONTH(P$3,0)+1))</f>
        <v>0</v>
      </c>
      <c r="Q27" s="98">
        <f>SUMIFS(Daily!$J:$J,Daily!$F:$F,$I27,Daily!$B:$B,"&gt;="&amp;Q$3,Daily!$B:$B,"&lt;"&amp;(EOMONTH(Q$3,0)+1))</f>
        <v>0</v>
      </c>
      <c r="R27" s="98">
        <f>SUMIFS(Daily!$J:$J,Daily!$F:$F,$I27,Daily!$B:$B,"&gt;="&amp;R$3,Daily!$B:$B,"&lt;"&amp;(EOMONTH(R$3,0)+1))</f>
        <v>-8316000</v>
      </c>
      <c r="S27" s="98">
        <f>SUMIFS(Daily!$J:$J,Daily!$F:$F,$I27,Daily!$B:$B,"&gt;="&amp;S$3,Daily!$B:$B,"&lt;"&amp;(EOMONTH(S$3,0)+1))</f>
        <v>0</v>
      </c>
      <c r="T27" s="98">
        <f>SUMIFS(Daily!$J:$J,Daily!$F:$F,$I27,Daily!$B:$B,"&gt;="&amp;T$3,Daily!$B:$B,"&lt;"&amp;(EOMONTH(T$3,0)+1))</f>
        <v>0</v>
      </c>
      <c r="U27" s="98">
        <f>SUMIFS(Daily!$J:$J,Daily!$F:$F,$I27,Daily!$B:$B,"&gt;="&amp;U$3,Daily!$B:$B,"&lt;"&amp;(EOMONTH(U$3,0)+1))</f>
        <v>7560000</v>
      </c>
      <c r="V27" s="98">
        <f>SUMIFS(Daily!$J:$J,Daily!$F:$F,$I27,Daily!$B:$B,"&gt;="&amp;V$3,Daily!$B:$B,"&lt;"&amp;(EOMONTH(V$3,0)+1))</f>
        <v>0</v>
      </c>
      <c r="W27" s="98">
        <f>SUMIFS(Daily!$J:$J,Daily!$F:$F,$I27,Daily!$B:$B,"&gt;="&amp;W$3,Daily!$B:$B,"&lt;"&amp;(EOMONTH(W$3,0)+1))</f>
        <v>0</v>
      </c>
      <c r="X27" s="98">
        <f>SUMIFS(Daily!$J:$J,Daily!$F:$F,$I27,Daily!$B:$B,"&gt;="&amp;X$3,Daily!$B:$B,"&lt;"&amp;(EOMONTH(X$3,0)+1))</f>
        <v>0</v>
      </c>
      <c r="Y27" s="98">
        <f>SUMIFS(Daily!$J:$J,Daily!$F:$F,$I27,Daily!$B:$B,"&gt;="&amp;Y$3,Daily!$B:$B,"&lt;"&amp;(EOMONTH(Y$3,0)+1))</f>
        <v>0</v>
      </c>
      <c r="Z27" s="98">
        <f>SUMIFS(Daily!$J:$J,Daily!$F:$F,$I27,Daily!$B:$B,"&gt;="&amp;Z$3,Daily!$B:$B,"&lt;"&amp;(EOMONTH(Z$3,0)+1))</f>
        <v>0</v>
      </c>
      <c r="AA27" s="98">
        <f>SUMIFS(Daily!$J:$J,Daily!$F:$F,$I27,Daily!$B:$B,"&gt;="&amp;AA$3,Daily!$B:$B,"&lt;"&amp;(EOMONTH(AA$3,0)+1))</f>
        <v>0</v>
      </c>
      <c r="AB27" s="98">
        <f>SUMIFS(Daily!$J:$J,Daily!$F:$F,$I27,Daily!$B:$B,"&gt;="&amp;AB$3,Daily!$B:$B,"&lt;"&amp;(EOMONTH(AB$3,0)+1))</f>
        <v>0</v>
      </c>
      <c r="AC27" s="98">
        <f>SUMIFS(Daily!$J:$J,Daily!$F:$F,$I27,Daily!$B:$B,"&gt;="&amp;AC$3,Daily!$B:$B,"&lt;"&amp;(EOMONTH(AC$3,0)+1))</f>
        <v>0</v>
      </c>
      <c r="AD27" s="98">
        <f>SUMIFS(Daily!$J:$J,Daily!$F:$F,$I27,Daily!$B:$B,"&gt;="&amp;AD$3,Daily!$B:$B,"&lt;"&amp;(EOMONTH(AD$3,0)+1))</f>
        <v>0</v>
      </c>
      <c r="AE27" s="98">
        <f>SUMIFS(Daily!$J:$J,Daily!$F:$F,$I27,Daily!$B:$B,"&gt;="&amp;AE$3,Daily!$B:$B,"&lt;"&amp;(EOMONTH(AE$3,0)+1))</f>
        <v>0</v>
      </c>
      <c r="AF27" s="98">
        <f>SUMIFS(Daily!$J:$J,Daily!$F:$F,$I27,Daily!$B:$B,"&gt;="&amp;AF$3,Daily!$B:$B,"&lt;"&amp;(EOMONTH(AF$3,0)+1))</f>
        <v>0</v>
      </c>
      <c r="AG27" s="98">
        <f>SUMIFS(Daily!$J:$J,Daily!$F:$F,$I27,Daily!$B:$B,"&gt;="&amp;AG$3,Daily!$B:$B,"&lt;"&amp;(EOMONTH(AG$3,0)+1))</f>
        <v>0</v>
      </c>
      <c r="AH27" s="67"/>
    </row>
    <row r="28" spans="1:34" ht="15.6" customHeight="1">
      <c r="A28" s="67"/>
      <c r="B28" s="94" t="str">
        <f t="shared" si="0"/>
        <v>X</v>
      </c>
      <c r="C28" s="94" t="s">
        <v>58</v>
      </c>
      <c r="D28" s="95">
        <v>4</v>
      </c>
      <c r="E28" s="67"/>
      <c r="F28" s="67"/>
      <c r="G28" s="67"/>
      <c r="H28" s="97" t="s">
        <v>78</v>
      </c>
      <c r="I28" s="95">
        <v>120299</v>
      </c>
      <c r="J28" s="98">
        <f>SUMIFS(Daily!$J:$J,Daily!$F:$F,$I28,Daily!$B:$B,"&gt;="&amp;J$3,Daily!$B:$B,"&lt;"&amp;(EOMONTH(J$3,0)+1))</f>
        <v>0</v>
      </c>
      <c r="K28" s="98">
        <f>SUMIFS(Daily!$J:$J,Daily!$F:$F,$I28,Daily!$B:$B,"&gt;="&amp;K$3,Daily!$B:$B,"&lt;"&amp;(EOMONTH(K$3,0)+1))</f>
        <v>0</v>
      </c>
      <c r="L28" s="98">
        <f>SUMIFS(Daily!$J:$J,Daily!$F:$F,$I28,Daily!$B:$B,"&gt;="&amp;L$3,Daily!$B:$B,"&lt;"&amp;(EOMONTH(L$3,0)+1))</f>
        <v>0</v>
      </c>
      <c r="M28" s="98">
        <f>SUMIFS(Daily!$J:$J,Daily!$F:$F,$I28,Daily!$B:$B,"&gt;="&amp;M$3,Daily!$B:$B,"&lt;"&amp;(EOMONTH(M$3,0)+1))</f>
        <v>0</v>
      </c>
      <c r="N28" s="98">
        <f>SUMIFS(Daily!$J:$J,Daily!$F:$F,$I28,Daily!$B:$B,"&gt;="&amp;N$3,Daily!$B:$B,"&lt;"&amp;(EOMONTH(N$3,0)+1))</f>
        <v>0</v>
      </c>
      <c r="O28" s="98">
        <f>SUMIFS(Daily!$J:$J,Daily!$F:$F,$I28,Daily!$B:$B,"&gt;="&amp;O$3,Daily!$B:$B,"&lt;"&amp;(EOMONTH(O$3,0)+1))</f>
        <v>0</v>
      </c>
      <c r="P28" s="98">
        <f>SUMIFS(Daily!$J:$J,Daily!$F:$F,$I28,Daily!$B:$B,"&gt;="&amp;P$3,Daily!$B:$B,"&lt;"&amp;(EOMONTH(P$3,0)+1))</f>
        <v>0</v>
      </c>
      <c r="Q28" s="98">
        <f>SUMIFS(Daily!$J:$J,Daily!$F:$F,$I28,Daily!$B:$B,"&gt;="&amp;Q$3,Daily!$B:$B,"&lt;"&amp;(EOMONTH(Q$3,0)+1))</f>
        <v>0</v>
      </c>
      <c r="R28" s="98">
        <f>SUMIFS(Daily!$J:$J,Daily!$F:$F,$I28,Daily!$B:$B,"&gt;="&amp;R$3,Daily!$B:$B,"&lt;"&amp;(EOMONTH(R$3,0)+1))</f>
        <v>0</v>
      </c>
      <c r="S28" s="98">
        <f>SUMIFS(Daily!$J:$J,Daily!$F:$F,$I28,Daily!$B:$B,"&gt;="&amp;S$3,Daily!$B:$B,"&lt;"&amp;(EOMONTH(S$3,0)+1))</f>
        <v>0</v>
      </c>
      <c r="T28" s="98">
        <f>SUMIFS(Daily!$J:$J,Daily!$F:$F,$I28,Daily!$B:$B,"&gt;="&amp;T$3,Daily!$B:$B,"&lt;"&amp;(EOMONTH(T$3,0)+1))</f>
        <v>0</v>
      </c>
      <c r="U28" s="98">
        <f>SUMIFS(Daily!$J:$J,Daily!$F:$F,$I28,Daily!$B:$B,"&gt;="&amp;U$3,Daily!$B:$B,"&lt;"&amp;(EOMONTH(U$3,0)+1))</f>
        <v>0</v>
      </c>
      <c r="V28" s="98">
        <f>SUMIFS(Daily!$J:$J,Daily!$F:$F,$I28,Daily!$B:$B,"&gt;="&amp;V$3,Daily!$B:$B,"&lt;"&amp;(EOMONTH(V$3,0)+1))</f>
        <v>0</v>
      </c>
      <c r="W28" s="98">
        <f>SUMIFS(Daily!$J:$J,Daily!$F:$F,$I28,Daily!$B:$B,"&gt;="&amp;W$3,Daily!$B:$B,"&lt;"&amp;(EOMONTH(W$3,0)+1))</f>
        <v>0</v>
      </c>
      <c r="X28" s="98">
        <f>SUMIFS(Daily!$J:$J,Daily!$F:$F,$I28,Daily!$B:$B,"&gt;="&amp;X$3,Daily!$B:$B,"&lt;"&amp;(EOMONTH(X$3,0)+1))</f>
        <v>0</v>
      </c>
      <c r="Y28" s="98">
        <f>SUMIFS(Daily!$J:$J,Daily!$F:$F,$I28,Daily!$B:$B,"&gt;="&amp;Y$3,Daily!$B:$B,"&lt;"&amp;(EOMONTH(Y$3,0)+1))</f>
        <v>0</v>
      </c>
      <c r="Z28" s="98">
        <f>SUMIFS(Daily!$J:$J,Daily!$F:$F,$I28,Daily!$B:$B,"&gt;="&amp;Z$3,Daily!$B:$B,"&lt;"&amp;(EOMONTH(Z$3,0)+1))</f>
        <v>0</v>
      </c>
      <c r="AA28" s="98">
        <f>SUMIFS(Daily!$J:$J,Daily!$F:$F,$I28,Daily!$B:$B,"&gt;="&amp;AA$3,Daily!$B:$B,"&lt;"&amp;(EOMONTH(AA$3,0)+1))</f>
        <v>0</v>
      </c>
      <c r="AB28" s="98">
        <f>SUMIFS(Daily!$J:$J,Daily!$F:$F,$I28,Daily!$B:$B,"&gt;="&amp;AB$3,Daily!$B:$B,"&lt;"&amp;(EOMONTH(AB$3,0)+1))</f>
        <v>0</v>
      </c>
      <c r="AC28" s="98">
        <f>SUMIFS(Daily!$J:$J,Daily!$F:$F,$I28,Daily!$B:$B,"&gt;="&amp;AC$3,Daily!$B:$B,"&lt;"&amp;(EOMONTH(AC$3,0)+1))</f>
        <v>0</v>
      </c>
      <c r="AD28" s="98">
        <f>SUMIFS(Daily!$J:$J,Daily!$F:$F,$I28,Daily!$B:$B,"&gt;="&amp;AD$3,Daily!$B:$B,"&lt;"&amp;(EOMONTH(AD$3,0)+1))</f>
        <v>0</v>
      </c>
      <c r="AE28" s="98">
        <f>SUMIFS(Daily!$J:$J,Daily!$F:$F,$I28,Daily!$B:$B,"&gt;="&amp;AE$3,Daily!$B:$B,"&lt;"&amp;(EOMONTH(AE$3,0)+1))</f>
        <v>0</v>
      </c>
      <c r="AF28" s="98">
        <f>SUMIFS(Daily!$J:$J,Daily!$F:$F,$I28,Daily!$B:$B,"&gt;="&amp;AF$3,Daily!$B:$B,"&lt;"&amp;(EOMONTH(AF$3,0)+1))</f>
        <v>0</v>
      </c>
      <c r="AG28" s="98">
        <f>SUMIFS(Daily!$J:$J,Daily!$F:$F,$I28,Daily!$B:$B,"&gt;="&amp;AG$3,Daily!$B:$B,"&lt;"&amp;(EOMONTH(AG$3,0)+1))</f>
        <v>0</v>
      </c>
      <c r="AH28" s="67"/>
    </row>
    <row r="29" spans="1:34" ht="15.6" customHeight="1">
      <c r="A29" s="67"/>
      <c r="B29" s="94" t="str">
        <f t="shared" si="0"/>
        <v>X</v>
      </c>
      <c r="C29" s="94" t="s">
        <v>58</v>
      </c>
      <c r="D29" s="95">
        <v>3</v>
      </c>
      <c r="E29" s="67"/>
      <c r="F29" s="67"/>
      <c r="G29" s="67" t="s">
        <v>79</v>
      </c>
      <c r="H29" s="97"/>
      <c r="I29" s="95">
        <v>129900</v>
      </c>
      <c r="J29" s="98">
        <f>SUMIFS(Daily!$J:$J,Daily!$F:$F,$I29,Daily!$B:$B,"&gt;="&amp;J$3,Daily!$B:$B,"&lt;"&amp;(EOMONTH(J$3,0)+1))</f>
        <v>0</v>
      </c>
      <c r="K29" s="98">
        <f>SUMIFS(Daily!$J:$J,Daily!$F:$F,$I29,Daily!$B:$B,"&gt;="&amp;K$3,Daily!$B:$B,"&lt;"&amp;(EOMONTH(K$3,0)+1))</f>
        <v>0</v>
      </c>
      <c r="L29" s="98">
        <f>SUMIFS(Daily!$J:$J,Daily!$F:$F,$I29,Daily!$B:$B,"&gt;="&amp;L$3,Daily!$B:$B,"&lt;"&amp;(EOMONTH(L$3,0)+1))</f>
        <v>0</v>
      </c>
      <c r="M29" s="98">
        <f>SUMIFS(Daily!$J:$J,Daily!$F:$F,$I29,Daily!$B:$B,"&gt;="&amp;M$3,Daily!$B:$B,"&lt;"&amp;(EOMONTH(M$3,0)+1))</f>
        <v>0</v>
      </c>
      <c r="N29" s="98">
        <f>SUMIFS(Daily!$J:$J,Daily!$F:$F,$I29,Daily!$B:$B,"&gt;="&amp;N$3,Daily!$B:$B,"&lt;"&amp;(EOMONTH(N$3,0)+1))</f>
        <v>0</v>
      </c>
      <c r="O29" s="98">
        <f>SUMIFS(Daily!$J:$J,Daily!$F:$F,$I29,Daily!$B:$B,"&gt;="&amp;O$3,Daily!$B:$B,"&lt;"&amp;(EOMONTH(O$3,0)+1))</f>
        <v>0</v>
      </c>
      <c r="P29" s="98">
        <f>SUMIFS(Daily!$J:$J,Daily!$F:$F,$I29,Daily!$B:$B,"&gt;="&amp;P$3,Daily!$B:$B,"&lt;"&amp;(EOMONTH(P$3,0)+1))</f>
        <v>0</v>
      </c>
      <c r="Q29" s="98">
        <f>SUMIFS(Daily!$J:$J,Daily!$F:$F,$I29,Daily!$B:$B,"&gt;="&amp;Q$3,Daily!$B:$B,"&lt;"&amp;(EOMONTH(Q$3,0)+1))</f>
        <v>0</v>
      </c>
      <c r="R29" s="98">
        <f>SUMIFS(Daily!$J:$J,Daily!$F:$F,$I29,Daily!$B:$B,"&gt;="&amp;R$3,Daily!$B:$B,"&lt;"&amp;(EOMONTH(R$3,0)+1))</f>
        <v>0</v>
      </c>
      <c r="S29" s="98">
        <f>SUMIFS(Daily!$J:$J,Daily!$F:$F,$I29,Daily!$B:$B,"&gt;="&amp;S$3,Daily!$B:$B,"&lt;"&amp;(EOMONTH(S$3,0)+1))</f>
        <v>0</v>
      </c>
      <c r="T29" s="98">
        <f>SUMIFS(Daily!$J:$J,Daily!$F:$F,$I29,Daily!$B:$B,"&gt;="&amp;T$3,Daily!$B:$B,"&lt;"&amp;(EOMONTH(T$3,0)+1))</f>
        <v>0</v>
      </c>
      <c r="U29" s="98">
        <f>SUMIFS(Daily!$J:$J,Daily!$F:$F,$I29,Daily!$B:$B,"&gt;="&amp;U$3,Daily!$B:$B,"&lt;"&amp;(EOMONTH(U$3,0)+1))</f>
        <v>0</v>
      </c>
      <c r="V29" s="98">
        <f>SUMIFS(Daily!$J:$J,Daily!$F:$F,$I29,Daily!$B:$B,"&gt;="&amp;V$3,Daily!$B:$B,"&lt;"&amp;(EOMONTH(V$3,0)+1))</f>
        <v>0</v>
      </c>
      <c r="W29" s="98">
        <f>SUMIFS(Daily!$J:$J,Daily!$F:$F,$I29,Daily!$B:$B,"&gt;="&amp;W$3,Daily!$B:$B,"&lt;"&amp;(EOMONTH(W$3,0)+1))</f>
        <v>0</v>
      </c>
      <c r="X29" s="98">
        <f>SUMIFS(Daily!$J:$J,Daily!$F:$F,$I29,Daily!$B:$B,"&gt;="&amp;X$3,Daily!$B:$B,"&lt;"&amp;(EOMONTH(X$3,0)+1))</f>
        <v>0</v>
      </c>
      <c r="Y29" s="98">
        <f>SUMIFS(Daily!$J:$J,Daily!$F:$F,$I29,Daily!$B:$B,"&gt;="&amp;Y$3,Daily!$B:$B,"&lt;"&amp;(EOMONTH(Y$3,0)+1))</f>
        <v>0</v>
      </c>
      <c r="Z29" s="98">
        <f>SUMIFS(Daily!$J:$J,Daily!$F:$F,$I29,Daily!$B:$B,"&gt;="&amp;Z$3,Daily!$B:$B,"&lt;"&amp;(EOMONTH(Z$3,0)+1))</f>
        <v>0</v>
      </c>
      <c r="AA29" s="98">
        <f>SUMIFS(Daily!$J:$J,Daily!$F:$F,$I29,Daily!$B:$B,"&gt;="&amp;AA$3,Daily!$B:$B,"&lt;"&amp;(EOMONTH(AA$3,0)+1))</f>
        <v>0</v>
      </c>
      <c r="AB29" s="98">
        <f>SUMIFS(Daily!$J:$J,Daily!$F:$F,$I29,Daily!$B:$B,"&gt;="&amp;AB$3,Daily!$B:$B,"&lt;"&amp;(EOMONTH(AB$3,0)+1))</f>
        <v>0</v>
      </c>
      <c r="AC29" s="98">
        <f>SUMIFS(Daily!$J:$J,Daily!$F:$F,$I29,Daily!$B:$B,"&gt;="&amp;AC$3,Daily!$B:$B,"&lt;"&amp;(EOMONTH(AC$3,0)+1))</f>
        <v>0</v>
      </c>
      <c r="AD29" s="98">
        <f>SUMIFS(Daily!$J:$J,Daily!$F:$F,$I29,Daily!$B:$B,"&gt;="&amp;AD$3,Daily!$B:$B,"&lt;"&amp;(EOMONTH(AD$3,0)+1))</f>
        <v>0</v>
      </c>
      <c r="AE29" s="98">
        <f>SUMIFS(Daily!$J:$J,Daily!$F:$F,$I29,Daily!$B:$B,"&gt;="&amp;AE$3,Daily!$B:$B,"&lt;"&amp;(EOMONTH(AE$3,0)+1))</f>
        <v>0</v>
      </c>
      <c r="AF29" s="98">
        <f>SUMIFS(Daily!$J:$J,Daily!$F:$F,$I29,Daily!$B:$B,"&gt;="&amp;AF$3,Daily!$B:$B,"&lt;"&amp;(EOMONTH(AF$3,0)+1))</f>
        <v>0</v>
      </c>
      <c r="AG29" s="98">
        <f>SUMIFS(Daily!$J:$J,Daily!$F:$F,$I29,Daily!$B:$B,"&gt;="&amp;AG$3,Daily!$B:$B,"&lt;"&amp;(EOMONTH(AG$3,0)+1))</f>
        <v>0</v>
      </c>
      <c r="AH29" s="67"/>
    </row>
    <row r="30" spans="1:34" ht="15.6" customHeight="1">
      <c r="A30" s="67"/>
      <c r="B30" s="83" t="str">
        <f t="shared" si="0"/>
        <v>O</v>
      </c>
      <c r="C30" s="83"/>
      <c r="D30" s="84">
        <v>1</v>
      </c>
      <c r="E30" s="85" t="s">
        <v>80</v>
      </c>
      <c r="F30" s="85"/>
      <c r="G30" s="85"/>
      <c r="H30" s="86"/>
      <c r="I30" s="84">
        <v>200000</v>
      </c>
      <c r="J30" s="88">
        <f t="shared" ref="J30:AG30" si="8">J31+J36</f>
        <v>0</v>
      </c>
      <c r="K30" s="88">
        <f t="shared" si="8"/>
        <v>0</v>
      </c>
      <c r="L30" s="88">
        <f t="shared" si="8"/>
        <v>0</v>
      </c>
      <c r="M30" s="88">
        <f t="shared" si="8"/>
        <v>0</v>
      </c>
      <c r="N30" s="88">
        <f t="shared" si="8"/>
        <v>0</v>
      </c>
      <c r="O30" s="88">
        <f t="shared" si="8"/>
        <v>0</v>
      </c>
      <c r="P30" s="88">
        <f t="shared" si="8"/>
        <v>0</v>
      </c>
      <c r="Q30" s="88">
        <f t="shared" si="8"/>
        <v>0</v>
      </c>
      <c r="R30" s="88">
        <f t="shared" si="8"/>
        <v>0</v>
      </c>
      <c r="S30" s="88">
        <f t="shared" si="8"/>
        <v>4453673</v>
      </c>
      <c r="T30" s="88">
        <f t="shared" si="8"/>
        <v>0</v>
      </c>
      <c r="U30" s="88">
        <f t="shared" si="8"/>
        <v>0</v>
      </c>
      <c r="V30" s="88">
        <f t="shared" si="8"/>
        <v>0</v>
      </c>
      <c r="W30" s="88">
        <f t="shared" si="8"/>
        <v>0</v>
      </c>
      <c r="X30" s="88">
        <f t="shared" si="8"/>
        <v>0</v>
      </c>
      <c r="Y30" s="88">
        <f t="shared" si="8"/>
        <v>0</v>
      </c>
      <c r="Z30" s="88">
        <f t="shared" si="8"/>
        <v>0</v>
      </c>
      <c r="AA30" s="88">
        <f t="shared" si="8"/>
        <v>0</v>
      </c>
      <c r="AB30" s="88">
        <f t="shared" si="8"/>
        <v>0</v>
      </c>
      <c r="AC30" s="88">
        <f t="shared" si="8"/>
        <v>0</v>
      </c>
      <c r="AD30" s="88">
        <f t="shared" si="8"/>
        <v>0</v>
      </c>
      <c r="AE30" s="88">
        <f t="shared" si="8"/>
        <v>0</v>
      </c>
      <c r="AF30" s="88">
        <f t="shared" si="8"/>
        <v>0</v>
      </c>
      <c r="AG30" s="88">
        <f t="shared" si="8"/>
        <v>0</v>
      </c>
      <c r="AH30" s="67"/>
    </row>
    <row r="31" spans="1:34" ht="15.6" customHeight="1">
      <c r="A31" s="67"/>
      <c r="B31" s="89" t="str">
        <f t="shared" si="0"/>
        <v>O</v>
      </c>
      <c r="C31" s="89"/>
      <c r="D31" s="90">
        <v>2</v>
      </c>
      <c r="E31" s="91"/>
      <c r="F31" s="91" t="s">
        <v>56</v>
      </c>
      <c r="G31" s="91"/>
      <c r="H31" s="92"/>
      <c r="I31" s="90">
        <v>210000</v>
      </c>
      <c r="J31" s="93">
        <f t="shared" ref="J31:AG31" si="9">SUM(J32:J35)</f>
        <v>0</v>
      </c>
      <c r="K31" s="93">
        <f t="shared" si="9"/>
        <v>0</v>
      </c>
      <c r="L31" s="93">
        <f t="shared" si="9"/>
        <v>0</v>
      </c>
      <c r="M31" s="93">
        <f t="shared" si="9"/>
        <v>0</v>
      </c>
      <c r="N31" s="93">
        <f t="shared" si="9"/>
        <v>0</v>
      </c>
      <c r="O31" s="93">
        <f t="shared" si="9"/>
        <v>0</v>
      </c>
      <c r="P31" s="93">
        <f t="shared" si="9"/>
        <v>0</v>
      </c>
      <c r="Q31" s="93">
        <f t="shared" si="9"/>
        <v>0</v>
      </c>
      <c r="R31" s="93">
        <f t="shared" si="9"/>
        <v>0</v>
      </c>
      <c r="S31" s="93">
        <f t="shared" si="9"/>
        <v>4453673</v>
      </c>
      <c r="T31" s="93">
        <f t="shared" si="9"/>
        <v>0</v>
      </c>
      <c r="U31" s="93">
        <f t="shared" si="9"/>
        <v>0</v>
      </c>
      <c r="V31" s="93">
        <f t="shared" si="9"/>
        <v>0</v>
      </c>
      <c r="W31" s="93">
        <f t="shared" si="9"/>
        <v>0</v>
      </c>
      <c r="X31" s="93">
        <f t="shared" si="9"/>
        <v>0</v>
      </c>
      <c r="Y31" s="93">
        <f t="shared" si="9"/>
        <v>0</v>
      </c>
      <c r="Z31" s="93">
        <f t="shared" si="9"/>
        <v>0</v>
      </c>
      <c r="AA31" s="93">
        <f t="shared" si="9"/>
        <v>0</v>
      </c>
      <c r="AB31" s="93">
        <f t="shared" si="9"/>
        <v>0</v>
      </c>
      <c r="AC31" s="93">
        <f t="shared" si="9"/>
        <v>0</v>
      </c>
      <c r="AD31" s="93">
        <f t="shared" si="9"/>
        <v>0</v>
      </c>
      <c r="AE31" s="93">
        <f t="shared" si="9"/>
        <v>0</v>
      </c>
      <c r="AF31" s="93">
        <f t="shared" si="9"/>
        <v>0</v>
      </c>
      <c r="AG31" s="93">
        <f t="shared" si="9"/>
        <v>0</v>
      </c>
      <c r="AH31" s="67"/>
    </row>
    <row r="32" spans="1:34" ht="15.6" customHeight="1">
      <c r="A32" s="67"/>
      <c r="B32" s="94" t="str">
        <f t="shared" si="0"/>
        <v>X</v>
      </c>
      <c r="C32" s="94" t="s">
        <v>58</v>
      </c>
      <c r="D32" s="95">
        <v>4</v>
      </c>
      <c r="E32" s="67"/>
      <c r="F32" s="67"/>
      <c r="G32" s="67"/>
      <c r="H32" s="97" t="s">
        <v>81</v>
      </c>
      <c r="I32" s="95">
        <v>210001</v>
      </c>
      <c r="J32" s="98">
        <f>SUMIFS(Daily!$J:$J,Daily!$F:$F,$I32,Daily!$B:$B,"&gt;="&amp;J$3,Daily!$B:$B,"&lt;"&amp;(EOMONTH(J$3,0)+1))</f>
        <v>0</v>
      </c>
      <c r="K32" s="98">
        <f>SUMIFS(Daily!$J:$J,Daily!$F:$F,$I32,Daily!$B:$B,"&gt;="&amp;K$3,Daily!$B:$B,"&lt;"&amp;(EOMONTH(K$3,0)+1))</f>
        <v>0</v>
      </c>
      <c r="L32" s="98">
        <f>SUMIFS(Daily!$J:$J,Daily!$F:$F,$I32,Daily!$B:$B,"&gt;="&amp;L$3,Daily!$B:$B,"&lt;"&amp;(EOMONTH(L$3,0)+1))</f>
        <v>0</v>
      </c>
      <c r="M32" s="98">
        <f>SUMIFS(Daily!$J:$J,Daily!$F:$F,$I32,Daily!$B:$B,"&gt;="&amp;M$3,Daily!$B:$B,"&lt;"&amp;(EOMONTH(M$3,0)+1))</f>
        <v>0</v>
      </c>
      <c r="N32" s="98">
        <f>SUMIFS(Daily!$J:$J,Daily!$F:$F,$I32,Daily!$B:$B,"&gt;="&amp;N$3,Daily!$B:$B,"&lt;"&amp;(EOMONTH(N$3,0)+1))</f>
        <v>0</v>
      </c>
      <c r="O32" s="98">
        <f>SUMIFS(Daily!$J:$J,Daily!$F:$F,$I32,Daily!$B:$B,"&gt;="&amp;O$3,Daily!$B:$B,"&lt;"&amp;(EOMONTH(O$3,0)+1))</f>
        <v>0</v>
      </c>
      <c r="P32" s="98">
        <f>SUMIFS(Daily!$J:$J,Daily!$F:$F,$I32,Daily!$B:$B,"&gt;="&amp;P$3,Daily!$B:$B,"&lt;"&amp;(EOMONTH(P$3,0)+1))</f>
        <v>0</v>
      </c>
      <c r="Q32" s="98">
        <f>SUMIFS(Daily!$J:$J,Daily!$F:$F,$I32,Daily!$B:$B,"&gt;="&amp;Q$3,Daily!$B:$B,"&lt;"&amp;(EOMONTH(Q$3,0)+1))</f>
        <v>0</v>
      </c>
      <c r="R32" s="98">
        <f>SUMIFS(Daily!$J:$J,Daily!$F:$F,$I32,Daily!$B:$B,"&gt;="&amp;R$3,Daily!$B:$B,"&lt;"&amp;(EOMONTH(R$3,0)+1))</f>
        <v>0</v>
      </c>
      <c r="S32" s="98">
        <f>SUMIFS(Daily!$J:$J,Daily!$F:$F,$I32,Daily!$B:$B,"&gt;="&amp;S$3,Daily!$B:$B,"&lt;"&amp;(EOMONTH(S$3,0)+1))</f>
        <v>0</v>
      </c>
      <c r="T32" s="98">
        <f>SUMIFS(Daily!$J:$J,Daily!$F:$F,$I32,Daily!$B:$B,"&gt;="&amp;T$3,Daily!$B:$B,"&lt;"&amp;(EOMONTH(T$3,0)+1))</f>
        <v>0</v>
      </c>
      <c r="U32" s="98">
        <f>SUMIFS(Daily!$J:$J,Daily!$F:$F,$I32,Daily!$B:$B,"&gt;="&amp;U$3,Daily!$B:$B,"&lt;"&amp;(EOMONTH(U$3,0)+1))</f>
        <v>0</v>
      </c>
      <c r="V32" s="98">
        <f>SUMIFS(Daily!$J:$J,Daily!$F:$F,$I32,Daily!$B:$B,"&gt;="&amp;V$3,Daily!$B:$B,"&lt;"&amp;(EOMONTH(V$3,0)+1))</f>
        <v>0</v>
      </c>
      <c r="W32" s="98">
        <f>SUMIFS(Daily!$J:$J,Daily!$F:$F,$I32,Daily!$B:$B,"&gt;="&amp;W$3,Daily!$B:$B,"&lt;"&amp;(EOMONTH(W$3,0)+1))</f>
        <v>0</v>
      </c>
      <c r="X32" s="98">
        <f>SUMIFS(Daily!$J:$J,Daily!$F:$F,$I32,Daily!$B:$B,"&gt;="&amp;X$3,Daily!$B:$B,"&lt;"&amp;(EOMONTH(X$3,0)+1))</f>
        <v>0</v>
      </c>
      <c r="Y32" s="98">
        <f>SUMIFS(Daily!$J:$J,Daily!$F:$F,$I32,Daily!$B:$B,"&gt;="&amp;Y$3,Daily!$B:$B,"&lt;"&amp;(EOMONTH(Y$3,0)+1))</f>
        <v>0</v>
      </c>
      <c r="Z32" s="98">
        <f>SUMIFS(Daily!$J:$J,Daily!$F:$F,$I32,Daily!$B:$B,"&gt;="&amp;Z$3,Daily!$B:$B,"&lt;"&amp;(EOMONTH(Z$3,0)+1))</f>
        <v>0</v>
      </c>
      <c r="AA32" s="98">
        <f>SUMIFS(Daily!$J:$J,Daily!$F:$F,$I32,Daily!$B:$B,"&gt;="&amp;AA$3,Daily!$B:$B,"&lt;"&amp;(EOMONTH(AA$3,0)+1))</f>
        <v>0</v>
      </c>
      <c r="AB32" s="98">
        <f>SUMIFS(Daily!$J:$J,Daily!$F:$F,$I32,Daily!$B:$B,"&gt;="&amp;AB$3,Daily!$B:$B,"&lt;"&amp;(EOMONTH(AB$3,0)+1))</f>
        <v>0</v>
      </c>
      <c r="AC32" s="98">
        <f>SUMIFS(Daily!$J:$J,Daily!$F:$F,$I32,Daily!$B:$B,"&gt;="&amp;AC$3,Daily!$B:$B,"&lt;"&amp;(EOMONTH(AC$3,0)+1))</f>
        <v>0</v>
      </c>
      <c r="AD32" s="98">
        <f>SUMIFS(Daily!$J:$J,Daily!$F:$F,$I32,Daily!$B:$B,"&gt;="&amp;AD$3,Daily!$B:$B,"&lt;"&amp;(EOMONTH(AD$3,0)+1))</f>
        <v>0</v>
      </c>
      <c r="AE32" s="98">
        <f>SUMIFS(Daily!$J:$J,Daily!$F:$F,$I32,Daily!$B:$B,"&gt;="&amp;AE$3,Daily!$B:$B,"&lt;"&amp;(EOMONTH(AE$3,0)+1))</f>
        <v>0</v>
      </c>
      <c r="AF32" s="98">
        <f>SUMIFS(Daily!$J:$J,Daily!$F:$F,$I32,Daily!$B:$B,"&gt;="&amp;AF$3,Daily!$B:$B,"&lt;"&amp;(EOMONTH(AF$3,0)+1))</f>
        <v>0</v>
      </c>
      <c r="AG32" s="98">
        <f>SUMIFS(Daily!$J:$J,Daily!$F:$F,$I32,Daily!$B:$B,"&gt;="&amp;AG$3,Daily!$B:$B,"&lt;"&amp;(EOMONTH(AG$3,0)+1))</f>
        <v>0</v>
      </c>
      <c r="AH32" s="67"/>
    </row>
    <row r="33" spans="1:34" ht="15.6" customHeight="1">
      <c r="A33" s="67"/>
      <c r="B33" s="94" t="str">
        <f t="shared" si="0"/>
        <v>X</v>
      </c>
      <c r="C33" s="94" t="s">
        <v>58</v>
      </c>
      <c r="D33" s="95">
        <v>4</v>
      </c>
      <c r="E33" s="67"/>
      <c r="F33" s="67"/>
      <c r="G33" s="67"/>
      <c r="H33" s="97" t="s">
        <v>82</v>
      </c>
      <c r="I33" s="95">
        <v>210002</v>
      </c>
      <c r="J33" s="98">
        <f>SUMIFS(Daily!$J:$J,Daily!$F:$F,$I33,Daily!$B:$B,"&gt;="&amp;J$3,Daily!$B:$B,"&lt;"&amp;(EOMONTH(J$3,0)+1))</f>
        <v>0</v>
      </c>
      <c r="K33" s="98">
        <f>SUMIFS(Daily!$J:$J,Daily!$F:$F,$I33,Daily!$B:$B,"&gt;="&amp;K$3,Daily!$B:$B,"&lt;"&amp;(EOMONTH(K$3,0)+1))</f>
        <v>0</v>
      </c>
      <c r="L33" s="98">
        <f>SUMIFS(Daily!$J:$J,Daily!$F:$F,$I33,Daily!$B:$B,"&gt;="&amp;L$3,Daily!$B:$B,"&lt;"&amp;(EOMONTH(L$3,0)+1))</f>
        <v>0</v>
      </c>
      <c r="M33" s="98">
        <f>SUMIFS(Daily!$J:$J,Daily!$F:$F,$I33,Daily!$B:$B,"&gt;="&amp;M$3,Daily!$B:$B,"&lt;"&amp;(EOMONTH(M$3,0)+1))</f>
        <v>0</v>
      </c>
      <c r="N33" s="98">
        <f>SUMIFS(Daily!$J:$J,Daily!$F:$F,$I33,Daily!$B:$B,"&gt;="&amp;N$3,Daily!$B:$B,"&lt;"&amp;(EOMONTH(N$3,0)+1))</f>
        <v>0</v>
      </c>
      <c r="O33" s="98">
        <f>SUMIFS(Daily!$J:$J,Daily!$F:$F,$I33,Daily!$B:$B,"&gt;="&amp;O$3,Daily!$B:$B,"&lt;"&amp;(EOMONTH(O$3,0)+1))</f>
        <v>0</v>
      </c>
      <c r="P33" s="98">
        <f>SUMIFS(Daily!$J:$J,Daily!$F:$F,$I33,Daily!$B:$B,"&gt;="&amp;P$3,Daily!$B:$B,"&lt;"&amp;(EOMONTH(P$3,0)+1))</f>
        <v>0</v>
      </c>
      <c r="Q33" s="98">
        <f>SUMIFS(Daily!$J:$J,Daily!$F:$F,$I33,Daily!$B:$B,"&gt;="&amp;Q$3,Daily!$B:$B,"&lt;"&amp;(EOMONTH(Q$3,0)+1))</f>
        <v>0</v>
      </c>
      <c r="R33" s="98">
        <f>SUMIFS(Daily!$J:$J,Daily!$F:$F,$I33,Daily!$B:$B,"&gt;="&amp;R$3,Daily!$B:$B,"&lt;"&amp;(EOMONTH(R$3,0)+1))</f>
        <v>0</v>
      </c>
      <c r="S33" s="98">
        <f>SUMIFS(Daily!$J:$J,Daily!$F:$F,$I33,Daily!$B:$B,"&gt;="&amp;S$3,Daily!$B:$B,"&lt;"&amp;(EOMONTH(S$3,0)+1))</f>
        <v>0</v>
      </c>
      <c r="T33" s="98">
        <f>SUMIFS(Daily!$J:$J,Daily!$F:$F,$I33,Daily!$B:$B,"&gt;="&amp;T$3,Daily!$B:$B,"&lt;"&amp;(EOMONTH(T$3,0)+1))</f>
        <v>0</v>
      </c>
      <c r="U33" s="98">
        <f>SUMIFS(Daily!$J:$J,Daily!$F:$F,$I33,Daily!$B:$B,"&gt;="&amp;U$3,Daily!$B:$B,"&lt;"&amp;(EOMONTH(U$3,0)+1))</f>
        <v>0</v>
      </c>
      <c r="V33" s="98">
        <f>SUMIFS(Daily!$J:$J,Daily!$F:$F,$I33,Daily!$B:$B,"&gt;="&amp;V$3,Daily!$B:$B,"&lt;"&amp;(EOMONTH(V$3,0)+1))</f>
        <v>0</v>
      </c>
      <c r="W33" s="98">
        <f>SUMIFS(Daily!$J:$J,Daily!$F:$F,$I33,Daily!$B:$B,"&gt;="&amp;W$3,Daily!$B:$B,"&lt;"&amp;(EOMONTH(W$3,0)+1))</f>
        <v>0</v>
      </c>
      <c r="X33" s="98">
        <f>SUMIFS(Daily!$J:$J,Daily!$F:$F,$I33,Daily!$B:$B,"&gt;="&amp;X$3,Daily!$B:$B,"&lt;"&amp;(EOMONTH(X$3,0)+1))</f>
        <v>0</v>
      </c>
      <c r="Y33" s="98">
        <f>SUMIFS(Daily!$J:$J,Daily!$F:$F,$I33,Daily!$B:$B,"&gt;="&amp;Y$3,Daily!$B:$B,"&lt;"&amp;(EOMONTH(Y$3,0)+1))</f>
        <v>0</v>
      </c>
      <c r="Z33" s="98">
        <f>SUMIFS(Daily!$J:$J,Daily!$F:$F,$I33,Daily!$B:$B,"&gt;="&amp;Z$3,Daily!$B:$B,"&lt;"&amp;(EOMONTH(Z$3,0)+1))</f>
        <v>0</v>
      </c>
      <c r="AA33" s="98">
        <f>SUMIFS(Daily!$J:$J,Daily!$F:$F,$I33,Daily!$B:$B,"&gt;="&amp;AA$3,Daily!$B:$B,"&lt;"&amp;(EOMONTH(AA$3,0)+1))</f>
        <v>0</v>
      </c>
      <c r="AB33" s="98">
        <f>SUMIFS(Daily!$J:$J,Daily!$F:$F,$I33,Daily!$B:$B,"&gt;="&amp;AB$3,Daily!$B:$B,"&lt;"&amp;(EOMONTH(AB$3,0)+1))</f>
        <v>0</v>
      </c>
      <c r="AC33" s="98">
        <f>SUMIFS(Daily!$J:$J,Daily!$F:$F,$I33,Daily!$B:$B,"&gt;="&amp;AC$3,Daily!$B:$B,"&lt;"&amp;(EOMONTH(AC$3,0)+1))</f>
        <v>0</v>
      </c>
      <c r="AD33" s="98">
        <f>SUMIFS(Daily!$J:$J,Daily!$F:$F,$I33,Daily!$B:$B,"&gt;="&amp;AD$3,Daily!$B:$B,"&lt;"&amp;(EOMONTH(AD$3,0)+1))</f>
        <v>0</v>
      </c>
      <c r="AE33" s="98">
        <f>SUMIFS(Daily!$J:$J,Daily!$F:$F,$I33,Daily!$B:$B,"&gt;="&amp;AE$3,Daily!$B:$B,"&lt;"&amp;(EOMONTH(AE$3,0)+1))</f>
        <v>0</v>
      </c>
      <c r="AF33" s="98">
        <f>SUMIFS(Daily!$J:$J,Daily!$F:$F,$I33,Daily!$B:$B,"&gt;="&amp;AF$3,Daily!$B:$B,"&lt;"&amp;(EOMONTH(AF$3,0)+1))</f>
        <v>0</v>
      </c>
      <c r="AG33" s="98">
        <f>SUMIFS(Daily!$J:$J,Daily!$F:$F,$I33,Daily!$B:$B,"&gt;="&amp;AG$3,Daily!$B:$B,"&lt;"&amp;(EOMONTH(AG$3,0)+1))</f>
        <v>0</v>
      </c>
      <c r="AH33" s="67"/>
    </row>
    <row r="34" spans="1:34" ht="15.6" customHeight="1">
      <c r="A34" s="67"/>
      <c r="B34" s="94" t="str">
        <f t="shared" si="0"/>
        <v>O</v>
      </c>
      <c r="C34" s="94" t="s">
        <v>58</v>
      </c>
      <c r="D34" s="95">
        <v>4</v>
      </c>
      <c r="E34" s="67"/>
      <c r="F34" s="67"/>
      <c r="G34" s="67"/>
      <c r="H34" s="97" t="s">
        <v>83</v>
      </c>
      <c r="I34" s="95">
        <v>210003</v>
      </c>
      <c r="J34" s="98">
        <f>SUMIFS(Daily!$J:$J,Daily!$F:$F,$I34,Daily!$B:$B,"&gt;="&amp;J$3,Daily!$B:$B,"&lt;"&amp;(EOMONTH(J$3,0)+1))</f>
        <v>0</v>
      </c>
      <c r="K34" s="98">
        <f>SUMIFS(Daily!$J:$J,Daily!$F:$F,$I34,Daily!$B:$B,"&gt;="&amp;K$3,Daily!$B:$B,"&lt;"&amp;(EOMONTH(K$3,0)+1))</f>
        <v>0</v>
      </c>
      <c r="L34" s="98">
        <f>SUMIFS(Daily!$J:$J,Daily!$F:$F,$I34,Daily!$B:$B,"&gt;="&amp;L$3,Daily!$B:$B,"&lt;"&amp;(EOMONTH(L$3,0)+1))</f>
        <v>0</v>
      </c>
      <c r="M34" s="98">
        <f>SUMIFS(Daily!$J:$J,Daily!$F:$F,$I34,Daily!$B:$B,"&gt;="&amp;M$3,Daily!$B:$B,"&lt;"&amp;(EOMONTH(M$3,0)+1))</f>
        <v>0</v>
      </c>
      <c r="N34" s="98">
        <f>SUMIFS(Daily!$J:$J,Daily!$F:$F,$I34,Daily!$B:$B,"&gt;="&amp;N$3,Daily!$B:$B,"&lt;"&amp;(EOMONTH(N$3,0)+1))</f>
        <v>0</v>
      </c>
      <c r="O34" s="98">
        <f>SUMIFS(Daily!$J:$J,Daily!$F:$F,$I34,Daily!$B:$B,"&gt;="&amp;O$3,Daily!$B:$B,"&lt;"&amp;(EOMONTH(O$3,0)+1))</f>
        <v>0</v>
      </c>
      <c r="P34" s="98">
        <f>SUMIFS(Daily!$J:$J,Daily!$F:$F,$I34,Daily!$B:$B,"&gt;="&amp;P$3,Daily!$B:$B,"&lt;"&amp;(EOMONTH(P$3,0)+1))</f>
        <v>0</v>
      </c>
      <c r="Q34" s="98">
        <f>SUMIFS(Daily!$J:$J,Daily!$F:$F,$I34,Daily!$B:$B,"&gt;="&amp;Q$3,Daily!$B:$B,"&lt;"&amp;(EOMONTH(Q$3,0)+1))</f>
        <v>0</v>
      </c>
      <c r="R34" s="98">
        <f>SUMIFS(Daily!$J:$J,Daily!$F:$F,$I34,Daily!$B:$B,"&gt;="&amp;R$3,Daily!$B:$B,"&lt;"&amp;(EOMONTH(R$3,0)+1))</f>
        <v>0</v>
      </c>
      <c r="S34" s="98">
        <f>SUMIFS(Daily!$J:$J,Daily!$F:$F,$I34,Daily!$B:$B,"&gt;="&amp;S$3,Daily!$B:$B,"&lt;"&amp;(EOMONTH(S$3,0)+1))</f>
        <v>4453673</v>
      </c>
      <c r="T34" s="98">
        <f>SUMIFS(Daily!$J:$J,Daily!$F:$F,$I34,Daily!$B:$B,"&gt;="&amp;T$3,Daily!$B:$B,"&lt;"&amp;(EOMONTH(T$3,0)+1))</f>
        <v>0</v>
      </c>
      <c r="U34" s="98">
        <f>SUMIFS(Daily!$J:$J,Daily!$F:$F,$I34,Daily!$B:$B,"&gt;="&amp;U$3,Daily!$B:$B,"&lt;"&amp;(EOMONTH(U$3,0)+1))</f>
        <v>0</v>
      </c>
      <c r="V34" s="98">
        <f>SUMIFS(Daily!$J:$J,Daily!$F:$F,$I34,Daily!$B:$B,"&gt;="&amp;V$3,Daily!$B:$B,"&lt;"&amp;(EOMONTH(V$3,0)+1))</f>
        <v>0</v>
      </c>
      <c r="W34" s="98">
        <f>SUMIFS(Daily!$J:$J,Daily!$F:$F,$I34,Daily!$B:$B,"&gt;="&amp;W$3,Daily!$B:$B,"&lt;"&amp;(EOMONTH(W$3,0)+1))</f>
        <v>0</v>
      </c>
      <c r="X34" s="98">
        <f>SUMIFS(Daily!$J:$J,Daily!$F:$F,$I34,Daily!$B:$B,"&gt;="&amp;X$3,Daily!$B:$B,"&lt;"&amp;(EOMONTH(X$3,0)+1))</f>
        <v>0</v>
      </c>
      <c r="Y34" s="98">
        <f>SUMIFS(Daily!$J:$J,Daily!$F:$F,$I34,Daily!$B:$B,"&gt;="&amp;Y$3,Daily!$B:$B,"&lt;"&amp;(EOMONTH(Y$3,0)+1))</f>
        <v>0</v>
      </c>
      <c r="Z34" s="98">
        <f>SUMIFS(Daily!$J:$J,Daily!$F:$F,$I34,Daily!$B:$B,"&gt;="&amp;Z$3,Daily!$B:$B,"&lt;"&amp;(EOMONTH(Z$3,0)+1))</f>
        <v>0</v>
      </c>
      <c r="AA34" s="98">
        <f>SUMIFS(Daily!$J:$J,Daily!$F:$F,$I34,Daily!$B:$B,"&gt;="&amp;AA$3,Daily!$B:$B,"&lt;"&amp;(EOMONTH(AA$3,0)+1))</f>
        <v>0</v>
      </c>
      <c r="AB34" s="98">
        <f>SUMIFS(Daily!$J:$J,Daily!$F:$F,$I34,Daily!$B:$B,"&gt;="&amp;AB$3,Daily!$B:$B,"&lt;"&amp;(EOMONTH(AB$3,0)+1))</f>
        <v>0</v>
      </c>
      <c r="AC34" s="98">
        <f>SUMIFS(Daily!$J:$J,Daily!$F:$F,$I34,Daily!$B:$B,"&gt;="&amp;AC$3,Daily!$B:$B,"&lt;"&amp;(EOMONTH(AC$3,0)+1))</f>
        <v>0</v>
      </c>
      <c r="AD34" s="98">
        <f>SUMIFS(Daily!$J:$J,Daily!$F:$F,$I34,Daily!$B:$B,"&gt;="&amp;AD$3,Daily!$B:$B,"&lt;"&amp;(EOMONTH(AD$3,0)+1))</f>
        <v>0</v>
      </c>
      <c r="AE34" s="98">
        <f>SUMIFS(Daily!$J:$J,Daily!$F:$F,$I34,Daily!$B:$B,"&gt;="&amp;AE$3,Daily!$B:$B,"&lt;"&amp;(EOMONTH(AE$3,0)+1))</f>
        <v>0</v>
      </c>
      <c r="AF34" s="98">
        <f>SUMIFS(Daily!$J:$J,Daily!$F:$F,$I34,Daily!$B:$B,"&gt;="&amp;AF$3,Daily!$B:$B,"&lt;"&amp;(EOMONTH(AF$3,0)+1))</f>
        <v>0</v>
      </c>
      <c r="AG34" s="98">
        <f>SUMIFS(Daily!$J:$J,Daily!$F:$F,$I34,Daily!$B:$B,"&gt;="&amp;AG$3,Daily!$B:$B,"&lt;"&amp;(EOMONTH(AG$3,0)+1))</f>
        <v>0</v>
      </c>
      <c r="AH34" s="67"/>
    </row>
    <row r="35" spans="1:34" ht="15.6" customHeight="1">
      <c r="A35" s="67"/>
      <c r="B35" s="94" t="str">
        <f t="shared" si="0"/>
        <v>X</v>
      </c>
      <c r="C35" s="94" t="s">
        <v>58</v>
      </c>
      <c r="D35" s="95">
        <v>4</v>
      </c>
      <c r="E35" s="67"/>
      <c r="F35" s="67"/>
      <c r="G35" s="67"/>
      <c r="H35" s="97"/>
      <c r="I35" s="95">
        <v>210099</v>
      </c>
      <c r="J35" s="98">
        <f>SUMIFS(Daily!$J:$J,Daily!$F:$F,$I35,Daily!$B:$B,"&gt;="&amp;J$3,Daily!$B:$B,"&lt;"&amp;(EOMONTH(J$3,0)+1))</f>
        <v>0</v>
      </c>
      <c r="K35" s="98">
        <f>SUMIFS(Daily!$J:$J,Daily!$F:$F,$I35,Daily!$B:$B,"&gt;="&amp;K$3,Daily!$B:$B,"&lt;"&amp;(EOMONTH(K$3,0)+1))</f>
        <v>0</v>
      </c>
      <c r="L35" s="98">
        <f>SUMIFS(Daily!$J:$J,Daily!$F:$F,$I35,Daily!$B:$B,"&gt;="&amp;L$3,Daily!$B:$B,"&lt;"&amp;(EOMONTH(L$3,0)+1))</f>
        <v>0</v>
      </c>
      <c r="M35" s="98">
        <f>SUMIFS(Daily!$J:$J,Daily!$F:$F,$I35,Daily!$B:$B,"&gt;="&amp;M$3,Daily!$B:$B,"&lt;"&amp;(EOMONTH(M$3,0)+1))</f>
        <v>0</v>
      </c>
      <c r="N35" s="98">
        <f>SUMIFS(Daily!$J:$J,Daily!$F:$F,$I35,Daily!$B:$B,"&gt;="&amp;N$3,Daily!$B:$B,"&lt;"&amp;(EOMONTH(N$3,0)+1))</f>
        <v>0</v>
      </c>
      <c r="O35" s="98">
        <f>SUMIFS(Daily!$J:$J,Daily!$F:$F,$I35,Daily!$B:$B,"&gt;="&amp;O$3,Daily!$B:$B,"&lt;"&amp;(EOMONTH(O$3,0)+1))</f>
        <v>0</v>
      </c>
      <c r="P35" s="98">
        <f>SUMIFS(Daily!$J:$J,Daily!$F:$F,$I35,Daily!$B:$B,"&gt;="&amp;P$3,Daily!$B:$B,"&lt;"&amp;(EOMONTH(P$3,0)+1))</f>
        <v>0</v>
      </c>
      <c r="Q35" s="98">
        <f>SUMIFS(Daily!$J:$J,Daily!$F:$F,$I35,Daily!$B:$B,"&gt;="&amp;Q$3,Daily!$B:$B,"&lt;"&amp;(EOMONTH(Q$3,0)+1))</f>
        <v>0</v>
      </c>
      <c r="R35" s="98">
        <f>SUMIFS(Daily!$J:$J,Daily!$F:$F,$I35,Daily!$B:$B,"&gt;="&amp;R$3,Daily!$B:$B,"&lt;"&amp;(EOMONTH(R$3,0)+1))</f>
        <v>0</v>
      </c>
      <c r="S35" s="98">
        <f>SUMIFS(Daily!$J:$J,Daily!$F:$F,$I35,Daily!$B:$B,"&gt;="&amp;S$3,Daily!$B:$B,"&lt;"&amp;(EOMONTH(S$3,0)+1))</f>
        <v>0</v>
      </c>
      <c r="T35" s="98">
        <f>SUMIFS(Daily!$J:$J,Daily!$F:$F,$I35,Daily!$B:$B,"&gt;="&amp;T$3,Daily!$B:$B,"&lt;"&amp;(EOMONTH(T$3,0)+1))</f>
        <v>0</v>
      </c>
      <c r="U35" s="98">
        <f>SUMIFS(Daily!$J:$J,Daily!$F:$F,$I35,Daily!$B:$B,"&gt;="&amp;U$3,Daily!$B:$B,"&lt;"&amp;(EOMONTH(U$3,0)+1))</f>
        <v>0</v>
      </c>
      <c r="V35" s="98">
        <f>SUMIFS(Daily!$J:$J,Daily!$F:$F,$I35,Daily!$B:$B,"&gt;="&amp;V$3,Daily!$B:$B,"&lt;"&amp;(EOMONTH(V$3,0)+1))</f>
        <v>0</v>
      </c>
      <c r="W35" s="98">
        <f>SUMIFS(Daily!$J:$J,Daily!$F:$F,$I35,Daily!$B:$B,"&gt;="&amp;W$3,Daily!$B:$B,"&lt;"&amp;(EOMONTH(W$3,0)+1))</f>
        <v>0</v>
      </c>
      <c r="X35" s="98">
        <f>SUMIFS(Daily!$J:$J,Daily!$F:$F,$I35,Daily!$B:$B,"&gt;="&amp;X$3,Daily!$B:$B,"&lt;"&amp;(EOMONTH(X$3,0)+1))</f>
        <v>0</v>
      </c>
      <c r="Y35" s="98">
        <f>SUMIFS(Daily!$J:$J,Daily!$F:$F,$I35,Daily!$B:$B,"&gt;="&amp;Y$3,Daily!$B:$B,"&lt;"&amp;(EOMONTH(Y$3,0)+1))</f>
        <v>0</v>
      </c>
      <c r="Z35" s="98">
        <f>SUMIFS(Daily!$J:$J,Daily!$F:$F,$I35,Daily!$B:$B,"&gt;="&amp;Z$3,Daily!$B:$B,"&lt;"&amp;(EOMONTH(Z$3,0)+1))</f>
        <v>0</v>
      </c>
      <c r="AA35" s="98">
        <f>SUMIFS(Daily!$J:$J,Daily!$F:$F,$I35,Daily!$B:$B,"&gt;="&amp;AA$3,Daily!$B:$B,"&lt;"&amp;(EOMONTH(AA$3,0)+1))</f>
        <v>0</v>
      </c>
      <c r="AB35" s="98">
        <f>SUMIFS(Daily!$J:$J,Daily!$F:$F,$I35,Daily!$B:$B,"&gt;="&amp;AB$3,Daily!$B:$B,"&lt;"&amp;(EOMONTH(AB$3,0)+1))</f>
        <v>0</v>
      </c>
      <c r="AC35" s="98">
        <f>SUMIFS(Daily!$J:$J,Daily!$F:$F,$I35,Daily!$B:$B,"&gt;="&amp;AC$3,Daily!$B:$B,"&lt;"&amp;(EOMONTH(AC$3,0)+1))</f>
        <v>0</v>
      </c>
      <c r="AD35" s="98">
        <f>SUMIFS(Daily!$J:$J,Daily!$F:$F,$I35,Daily!$B:$B,"&gt;="&amp;AD$3,Daily!$B:$B,"&lt;"&amp;(EOMONTH(AD$3,0)+1))</f>
        <v>0</v>
      </c>
      <c r="AE35" s="98">
        <f>SUMIFS(Daily!$J:$J,Daily!$F:$F,$I35,Daily!$B:$B,"&gt;="&amp;AE$3,Daily!$B:$B,"&lt;"&amp;(EOMONTH(AE$3,0)+1))</f>
        <v>0</v>
      </c>
      <c r="AF35" s="98">
        <f>SUMIFS(Daily!$J:$J,Daily!$F:$F,$I35,Daily!$B:$B,"&gt;="&amp;AF$3,Daily!$B:$B,"&lt;"&amp;(EOMONTH(AF$3,0)+1))</f>
        <v>0</v>
      </c>
      <c r="AG35" s="98">
        <f>SUMIFS(Daily!$J:$J,Daily!$F:$F,$I35,Daily!$B:$B,"&gt;="&amp;AG$3,Daily!$B:$B,"&lt;"&amp;(EOMONTH(AG$3,0)+1))</f>
        <v>0</v>
      </c>
      <c r="AH35" s="67"/>
    </row>
    <row r="36" spans="1:34" ht="15.6" customHeight="1">
      <c r="A36" s="67"/>
      <c r="B36" s="89" t="str">
        <f t="shared" ref="B36:B61" si="10">IF(D36=1,"O",IF(SUM(J36:AH36)=0,"X","O"))</f>
        <v>X</v>
      </c>
      <c r="C36" s="89"/>
      <c r="D36" s="90">
        <v>2</v>
      </c>
      <c r="E36" s="91"/>
      <c r="F36" s="91" t="s">
        <v>65</v>
      </c>
      <c r="G36" s="91"/>
      <c r="H36" s="92"/>
      <c r="I36" s="90">
        <v>220000</v>
      </c>
      <c r="J36" s="93">
        <f t="shared" ref="J36:AG36" si="11">SUM(J37:J39)</f>
        <v>0</v>
      </c>
      <c r="K36" s="93">
        <f t="shared" si="11"/>
        <v>0</v>
      </c>
      <c r="L36" s="93">
        <f t="shared" si="11"/>
        <v>0</v>
      </c>
      <c r="M36" s="93">
        <f t="shared" si="11"/>
        <v>0</v>
      </c>
      <c r="N36" s="93">
        <f t="shared" si="11"/>
        <v>0</v>
      </c>
      <c r="O36" s="93">
        <f t="shared" si="11"/>
        <v>0</v>
      </c>
      <c r="P36" s="93">
        <f t="shared" si="11"/>
        <v>0</v>
      </c>
      <c r="Q36" s="93">
        <f t="shared" si="11"/>
        <v>0</v>
      </c>
      <c r="R36" s="93">
        <f t="shared" si="11"/>
        <v>0</v>
      </c>
      <c r="S36" s="93">
        <f t="shared" si="11"/>
        <v>0</v>
      </c>
      <c r="T36" s="93">
        <f t="shared" si="11"/>
        <v>0</v>
      </c>
      <c r="U36" s="93">
        <f t="shared" si="11"/>
        <v>0</v>
      </c>
      <c r="V36" s="93">
        <f t="shared" si="11"/>
        <v>0</v>
      </c>
      <c r="W36" s="93">
        <f t="shared" si="11"/>
        <v>0</v>
      </c>
      <c r="X36" s="93">
        <f t="shared" si="11"/>
        <v>0</v>
      </c>
      <c r="Y36" s="93">
        <f t="shared" si="11"/>
        <v>0</v>
      </c>
      <c r="Z36" s="93">
        <f t="shared" si="11"/>
        <v>0</v>
      </c>
      <c r="AA36" s="93">
        <f t="shared" si="11"/>
        <v>0</v>
      </c>
      <c r="AB36" s="93">
        <f t="shared" si="11"/>
        <v>0</v>
      </c>
      <c r="AC36" s="93">
        <f t="shared" si="11"/>
        <v>0</v>
      </c>
      <c r="AD36" s="93">
        <f t="shared" si="11"/>
        <v>0</v>
      </c>
      <c r="AE36" s="93">
        <f t="shared" si="11"/>
        <v>0</v>
      </c>
      <c r="AF36" s="93">
        <f t="shared" si="11"/>
        <v>0</v>
      </c>
      <c r="AG36" s="93">
        <f t="shared" si="11"/>
        <v>0</v>
      </c>
      <c r="AH36" s="67"/>
    </row>
    <row r="37" spans="1:34" ht="15.6" customHeight="1">
      <c r="A37" s="67"/>
      <c r="B37" s="94" t="str">
        <f t="shared" si="10"/>
        <v>X</v>
      </c>
      <c r="C37" s="94" t="s">
        <v>58</v>
      </c>
      <c r="D37" s="95">
        <v>4</v>
      </c>
      <c r="E37" s="67"/>
      <c r="F37" s="67"/>
      <c r="G37" s="67"/>
      <c r="H37" s="97" t="s">
        <v>84</v>
      </c>
      <c r="I37" s="95">
        <v>220001</v>
      </c>
      <c r="J37" s="98">
        <f>SUMIFS(Daily!$J:$J,Daily!$F:$F,$I37,Daily!$B:$B,"&gt;="&amp;J$3,Daily!$B:$B,"&lt;"&amp;(EOMONTH(J$3,0)+1))</f>
        <v>0</v>
      </c>
      <c r="K37" s="98">
        <f>SUMIFS(Daily!$J:$J,Daily!$F:$F,$I37,Daily!$B:$B,"&gt;="&amp;K$3,Daily!$B:$B,"&lt;"&amp;(EOMONTH(K$3,0)+1))</f>
        <v>0</v>
      </c>
      <c r="L37" s="98">
        <f>SUMIFS(Daily!$J:$J,Daily!$F:$F,$I37,Daily!$B:$B,"&gt;="&amp;L$3,Daily!$B:$B,"&lt;"&amp;(EOMONTH(L$3,0)+1))</f>
        <v>0</v>
      </c>
      <c r="M37" s="98">
        <f>SUMIFS(Daily!$J:$J,Daily!$F:$F,$I37,Daily!$B:$B,"&gt;="&amp;M$3,Daily!$B:$B,"&lt;"&amp;(EOMONTH(M$3,0)+1))</f>
        <v>0</v>
      </c>
      <c r="N37" s="98">
        <f>SUMIFS(Daily!$J:$J,Daily!$F:$F,$I37,Daily!$B:$B,"&gt;="&amp;N$3,Daily!$B:$B,"&lt;"&amp;(EOMONTH(N$3,0)+1))</f>
        <v>0</v>
      </c>
      <c r="O37" s="98">
        <f>SUMIFS(Daily!$J:$J,Daily!$F:$F,$I37,Daily!$B:$B,"&gt;="&amp;O$3,Daily!$B:$B,"&lt;"&amp;(EOMONTH(O$3,0)+1))</f>
        <v>0</v>
      </c>
      <c r="P37" s="98">
        <f>SUMIFS(Daily!$J:$J,Daily!$F:$F,$I37,Daily!$B:$B,"&gt;="&amp;P$3,Daily!$B:$B,"&lt;"&amp;(EOMONTH(P$3,0)+1))</f>
        <v>0</v>
      </c>
      <c r="Q37" s="98">
        <f>SUMIFS(Daily!$J:$J,Daily!$F:$F,$I37,Daily!$B:$B,"&gt;="&amp;Q$3,Daily!$B:$B,"&lt;"&amp;(EOMONTH(Q$3,0)+1))</f>
        <v>0</v>
      </c>
      <c r="R37" s="98">
        <f>SUMIFS(Daily!$J:$J,Daily!$F:$F,$I37,Daily!$B:$B,"&gt;="&amp;R$3,Daily!$B:$B,"&lt;"&amp;(EOMONTH(R$3,0)+1))</f>
        <v>0</v>
      </c>
      <c r="S37" s="98">
        <f>SUMIFS(Daily!$J:$J,Daily!$F:$F,$I37,Daily!$B:$B,"&gt;="&amp;S$3,Daily!$B:$B,"&lt;"&amp;(EOMONTH(S$3,0)+1))</f>
        <v>0</v>
      </c>
      <c r="T37" s="98">
        <f>SUMIFS(Daily!$J:$J,Daily!$F:$F,$I37,Daily!$B:$B,"&gt;="&amp;T$3,Daily!$B:$B,"&lt;"&amp;(EOMONTH(T$3,0)+1))</f>
        <v>0</v>
      </c>
      <c r="U37" s="98">
        <f>SUMIFS(Daily!$J:$J,Daily!$F:$F,$I37,Daily!$B:$B,"&gt;="&amp;U$3,Daily!$B:$B,"&lt;"&amp;(EOMONTH(U$3,0)+1))</f>
        <v>0</v>
      </c>
      <c r="V37" s="98">
        <f>SUMIFS(Daily!$J:$J,Daily!$F:$F,$I37,Daily!$B:$B,"&gt;="&amp;V$3,Daily!$B:$B,"&lt;"&amp;(EOMONTH(V$3,0)+1))</f>
        <v>0</v>
      </c>
      <c r="W37" s="98">
        <f>SUMIFS(Daily!$J:$J,Daily!$F:$F,$I37,Daily!$B:$B,"&gt;="&amp;W$3,Daily!$B:$B,"&lt;"&amp;(EOMONTH(W$3,0)+1))</f>
        <v>0</v>
      </c>
      <c r="X37" s="98">
        <f>SUMIFS(Daily!$J:$J,Daily!$F:$F,$I37,Daily!$B:$B,"&gt;="&amp;X$3,Daily!$B:$B,"&lt;"&amp;(EOMONTH(X$3,0)+1))</f>
        <v>0</v>
      </c>
      <c r="Y37" s="98">
        <f>SUMIFS(Daily!$J:$J,Daily!$F:$F,$I37,Daily!$B:$B,"&gt;="&amp;Y$3,Daily!$B:$B,"&lt;"&amp;(EOMONTH(Y$3,0)+1))</f>
        <v>0</v>
      </c>
      <c r="Z37" s="98">
        <f>SUMIFS(Daily!$J:$J,Daily!$F:$F,$I37,Daily!$B:$B,"&gt;="&amp;Z$3,Daily!$B:$B,"&lt;"&amp;(EOMONTH(Z$3,0)+1))</f>
        <v>0</v>
      </c>
      <c r="AA37" s="98">
        <f>SUMIFS(Daily!$J:$J,Daily!$F:$F,$I37,Daily!$B:$B,"&gt;="&amp;AA$3,Daily!$B:$B,"&lt;"&amp;(EOMONTH(AA$3,0)+1))</f>
        <v>0</v>
      </c>
      <c r="AB37" s="98">
        <f>SUMIFS(Daily!$J:$J,Daily!$F:$F,$I37,Daily!$B:$B,"&gt;="&amp;AB$3,Daily!$B:$B,"&lt;"&amp;(EOMONTH(AB$3,0)+1))</f>
        <v>0</v>
      </c>
      <c r="AC37" s="98">
        <f>SUMIFS(Daily!$J:$J,Daily!$F:$F,$I37,Daily!$B:$B,"&gt;="&amp;AC$3,Daily!$B:$B,"&lt;"&amp;(EOMONTH(AC$3,0)+1))</f>
        <v>0</v>
      </c>
      <c r="AD37" s="98">
        <f>SUMIFS(Daily!$J:$J,Daily!$F:$F,$I37,Daily!$B:$B,"&gt;="&amp;AD$3,Daily!$B:$B,"&lt;"&amp;(EOMONTH(AD$3,0)+1))</f>
        <v>0</v>
      </c>
      <c r="AE37" s="98">
        <f>SUMIFS(Daily!$J:$J,Daily!$F:$F,$I37,Daily!$B:$B,"&gt;="&amp;AE$3,Daily!$B:$B,"&lt;"&amp;(EOMONTH(AE$3,0)+1))</f>
        <v>0</v>
      </c>
      <c r="AF37" s="98">
        <f>SUMIFS(Daily!$J:$J,Daily!$F:$F,$I37,Daily!$B:$B,"&gt;="&amp;AF$3,Daily!$B:$B,"&lt;"&amp;(EOMONTH(AF$3,0)+1))</f>
        <v>0</v>
      </c>
      <c r="AG37" s="98">
        <f>SUMIFS(Daily!$J:$J,Daily!$F:$F,$I37,Daily!$B:$B,"&gt;="&amp;AG$3,Daily!$B:$B,"&lt;"&amp;(EOMONTH(AG$3,0)+1))</f>
        <v>0</v>
      </c>
      <c r="AH37" s="67"/>
    </row>
    <row r="38" spans="1:34" ht="16.2" customHeight="1">
      <c r="A38" s="67"/>
      <c r="B38" s="94" t="str">
        <f t="shared" si="10"/>
        <v>X</v>
      </c>
      <c r="C38" s="94" t="s">
        <v>58</v>
      </c>
      <c r="D38" s="95">
        <v>4</v>
      </c>
      <c r="E38" s="67"/>
      <c r="F38" s="67"/>
      <c r="G38" s="67"/>
      <c r="H38" s="97" t="s">
        <v>82</v>
      </c>
      <c r="I38" s="95">
        <v>220002</v>
      </c>
      <c r="J38" s="98">
        <f>SUMIFS(Daily!$J:$J,Daily!$F:$F,$I38,Daily!$B:$B,"&gt;="&amp;J$3,Daily!$B:$B,"&lt;"&amp;(EOMONTH(J$3,0)+1))</f>
        <v>0</v>
      </c>
      <c r="K38" s="98">
        <f>SUMIFS(Daily!$J:$J,Daily!$F:$F,$I38,Daily!$B:$B,"&gt;="&amp;K$3,Daily!$B:$B,"&lt;"&amp;(EOMONTH(K$3,0)+1))</f>
        <v>0</v>
      </c>
      <c r="L38" s="98">
        <f>SUMIFS(Daily!$J:$J,Daily!$F:$F,$I38,Daily!$B:$B,"&gt;="&amp;L$3,Daily!$B:$B,"&lt;"&amp;(EOMONTH(L$3,0)+1))</f>
        <v>0</v>
      </c>
      <c r="M38" s="98">
        <f>SUMIFS(Daily!$J:$J,Daily!$F:$F,$I38,Daily!$B:$B,"&gt;="&amp;M$3,Daily!$B:$B,"&lt;"&amp;(EOMONTH(M$3,0)+1))</f>
        <v>0</v>
      </c>
      <c r="N38" s="98">
        <f>SUMIFS(Daily!$J:$J,Daily!$F:$F,$I38,Daily!$B:$B,"&gt;="&amp;N$3,Daily!$B:$B,"&lt;"&amp;(EOMONTH(N$3,0)+1))</f>
        <v>0</v>
      </c>
      <c r="O38" s="98">
        <f>SUMIFS(Daily!$J:$J,Daily!$F:$F,$I38,Daily!$B:$B,"&gt;="&amp;O$3,Daily!$B:$B,"&lt;"&amp;(EOMONTH(O$3,0)+1))</f>
        <v>0</v>
      </c>
      <c r="P38" s="98">
        <f>SUMIFS(Daily!$J:$J,Daily!$F:$F,$I38,Daily!$B:$B,"&gt;="&amp;P$3,Daily!$B:$B,"&lt;"&amp;(EOMONTH(P$3,0)+1))</f>
        <v>0</v>
      </c>
      <c r="Q38" s="98">
        <f>SUMIFS(Daily!$J:$J,Daily!$F:$F,$I38,Daily!$B:$B,"&gt;="&amp;Q$3,Daily!$B:$B,"&lt;"&amp;(EOMONTH(Q$3,0)+1))</f>
        <v>0</v>
      </c>
      <c r="R38" s="98">
        <f>SUMIFS(Daily!$J:$J,Daily!$F:$F,$I38,Daily!$B:$B,"&gt;="&amp;R$3,Daily!$B:$B,"&lt;"&amp;(EOMONTH(R$3,0)+1))</f>
        <v>0</v>
      </c>
      <c r="S38" s="98">
        <f>SUMIFS(Daily!$J:$J,Daily!$F:$F,$I38,Daily!$B:$B,"&gt;="&amp;S$3,Daily!$B:$B,"&lt;"&amp;(EOMONTH(S$3,0)+1))</f>
        <v>0</v>
      </c>
      <c r="T38" s="98">
        <f>SUMIFS(Daily!$J:$J,Daily!$F:$F,$I38,Daily!$B:$B,"&gt;="&amp;T$3,Daily!$B:$B,"&lt;"&amp;(EOMONTH(T$3,0)+1))</f>
        <v>0</v>
      </c>
      <c r="U38" s="98">
        <f>SUMIFS(Daily!$J:$J,Daily!$F:$F,$I38,Daily!$B:$B,"&gt;="&amp;U$3,Daily!$B:$B,"&lt;"&amp;(EOMONTH(U$3,0)+1))</f>
        <v>0</v>
      </c>
      <c r="V38" s="98">
        <f>SUMIFS(Daily!$J:$J,Daily!$F:$F,$I38,Daily!$B:$B,"&gt;="&amp;V$3,Daily!$B:$B,"&lt;"&amp;(EOMONTH(V$3,0)+1))</f>
        <v>0</v>
      </c>
      <c r="W38" s="98">
        <f>SUMIFS(Daily!$J:$J,Daily!$F:$F,$I38,Daily!$B:$B,"&gt;="&amp;W$3,Daily!$B:$B,"&lt;"&amp;(EOMONTH(W$3,0)+1))</f>
        <v>0</v>
      </c>
      <c r="X38" s="98">
        <f>SUMIFS(Daily!$J:$J,Daily!$F:$F,$I38,Daily!$B:$B,"&gt;="&amp;X$3,Daily!$B:$B,"&lt;"&amp;(EOMONTH(X$3,0)+1))</f>
        <v>0</v>
      </c>
      <c r="Y38" s="98">
        <f>SUMIFS(Daily!$J:$J,Daily!$F:$F,$I38,Daily!$B:$B,"&gt;="&amp;Y$3,Daily!$B:$B,"&lt;"&amp;(EOMONTH(Y$3,0)+1))</f>
        <v>0</v>
      </c>
      <c r="Z38" s="98">
        <f>SUMIFS(Daily!$J:$J,Daily!$F:$F,$I38,Daily!$B:$B,"&gt;="&amp;Z$3,Daily!$B:$B,"&lt;"&amp;(EOMONTH(Z$3,0)+1))</f>
        <v>0</v>
      </c>
      <c r="AA38" s="98">
        <f>SUMIFS(Daily!$J:$J,Daily!$F:$F,$I38,Daily!$B:$B,"&gt;="&amp;AA$3,Daily!$B:$B,"&lt;"&amp;(EOMONTH(AA$3,0)+1))</f>
        <v>0</v>
      </c>
      <c r="AB38" s="98">
        <f>SUMIFS(Daily!$J:$J,Daily!$F:$F,$I38,Daily!$B:$B,"&gt;="&amp;AB$3,Daily!$B:$B,"&lt;"&amp;(EOMONTH(AB$3,0)+1))</f>
        <v>0</v>
      </c>
      <c r="AC38" s="98">
        <f>SUMIFS(Daily!$J:$J,Daily!$F:$F,$I38,Daily!$B:$B,"&gt;="&amp;AC$3,Daily!$B:$B,"&lt;"&amp;(EOMONTH(AC$3,0)+1))</f>
        <v>0</v>
      </c>
      <c r="AD38" s="98">
        <f>SUMIFS(Daily!$J:$J,Daily!$F:$F,$I38,Daily!$B:$B,"&gt;="&amp;AD$3,Daily!$B:$B,"&lt;"&amp;(EOMONTH(AD$3,0)+1))</f>
        <v>0</v>
      </c>
      <c r="AE38" s="98">
        <f>SUMIFS(Daily!$J:$J,Daily!$F:$F,$I38,Daily!$B:$B,"&gt;="&amp;AE$3,Daily!$B:$B,"&lt;"&amp;(EOMONTH(AE$3,0)+1))</f>
        <v>0</v>
      </c>
      <c r="AF38" s="98">
        <f>SUMIFS(Daily!$J:$J,Daily!$F:$F,$I38,Daily!$B:$B,"&gt;="&amp;AF$3,Daily!$B:$B,"&lt;"&amp;(EOMONTH(AF$3,0)+1))</f>
        <v>0</v>
      </c>
      <c r="AG38" s="98">
        <f>SUMIFS(Daily!$J:$J,Daily!$F:$F,$I38,Daily!$B:$B,"&gt;="&amp;AG$3,Daily!$B:$B,"&lt;"&amp;(EOMONTH(AG$3,0)+1))</f>
        <v>0</v>
      </c>
      <c r="AH38" s="67"/>
    </row>
    <row r="39" spans="1:34" ht="15.6" customHeight="1">
      <c r="A39" s="67"/>
      <c r="B39" s="94" t="str">
        <f t="shared" si="10"/>
        <v>X</v>
      </c>
      <c r="C39" s="94" t="s">
        <v>58</v>
      </c>
      <c r="D39" s="95">
        <v>4</v>
      </c>
      <c r="E39" s="67"/>
      <c r="F39" s="67"/>
      <c r="G39" s="67"/>
      <c r="H39" s="97" t="s">
        <v>83</v>
      </c>
      <c r="I39" s="95">
        <v>220099</v>
      </c>
      <c r="J39" s="98">
        <f>SUMIFS(Daily!$J:$J,Daily!$F:$F,$I39,Daily!$B:$B,"&gt;="&amp;J$3,Daily!$B:$B,"&lt;"&amp;(EOMONTH(J$3,0)+1))</f>
        <v>0</v>
      </c>
      <c r="K39" s="98">
        <f>SUMIFS(Daily!$J:$J,Daily!$F:$F,$I39,Daily!$B:$B,"&gt;="&amp;K$3,Daily!$B:$B,"&lt;"&amp;(EOMONTH(K$3,0)+1))</f>
        <v>0</v>
      </c>
      <c r="L39" s="98">
        <f>SUMIFS(Daily!$J:$J,Daily!$F:$F,$I39,Daily!$B:$B,"&gt;="&amp;L$3,Daily!$B:$B,"&lt;"&amp;(EOMONTH(L$3,0)+1))</f>
        <v>0</v>
      </c>
      <c r="M39" s="98">
        <f>SUMIFS(Daily!$J:$J,Daily!$F:$F,$I39,Daily!$B:$B,"&gt;="&amp;M$3,Daily!$B:$B,"&lt;"&amp;(EOMONTH(M$3,0)+1))</f>
        <v>0</v>
      </c>
      <c r="N39" s="98">
        <f>SUMIFS(Daily!$J:$J,Daily!$F:$F,$I39,Daily!$B:$B,"&gt;="&amp;N$3,Daily!$B:$B,"&lt;"&amp;(EOMONTH(N$3,0)+1))</f>
        <v>0</v>
      </c>
      <c r="O39" s="98">
        <f>SUMIFS(Daily!$J:$J,Daily!$F:$F,$I39,Daily!$B:$B,"&gt;="&amp;O$3,Daily!$B:$B,"&lt;"&amp;(EOMONTH(O$3,0)+1))</f>
        <v>0</v>
      </c>
      <c r="P39" s="98">
        <f>SUMIFS(Daily!$J:$J,Daily!$F:$F,$I39,Daily!$B:$B,"&gt;="&amp;P$3,Daily!$B:$B,"&lt;"&amp;(EOMONTH(P$3,0)+1))</f>
        <v>0</v>
      </c>
      <c r="Q39" s="98">
        <f>SUMIFS(Daily!$J:$J,Daily!$F:$F,$I39,Daily!$B:$B,"&gt;="&amp;Q$3,Daily!$B:$B,"&lt;"&amp;(EOMONTH(Q$3,0)+1))</f>
        <v>0</v>
      </c>
      <c r="R39" s="98">
        <f>SUMIFS(Daily!$J:$J,Daily!$F:$F,$I39,Daily!$B:$B,"&gt;="&amp;R$3,Daily!$B:$B,"&lt;"&amp;(EOMONTH(R$3,0)+1))</f>
        <v>0</v>
      </c>
      <c r="S39" s="98">
        <f>SUMIFS(Daily!$J:$J,Daily!$F:$F,$I39,Daily!$B:$B,"&gt;="&amp;S$3,Daily!$B:$B,"&lt;"&amp;(EOMONTH(S$3,0)+1))</f>
        <v>0</v>
      </c>
      <c r="T39" s="98">
        <f>SUMIFS(Daily!$J:$J,Daily!$F:$F,$I39,Daily!$B:$B,"&gt;="&amp;T$3,Daily!$B:$B,"&lt;"&amp;(EOMONTH(T$3,0)+1))</f>
        <v>0</v>
      </c>
      <c r="U39" s="98">
        <f>SUMIFS(Daily!$J:$J,Daily!$F:$F,$I39,Daily!$B:$B,"&gt;="&amp;U$3,Daily!$B:$B,"&lt;"&amp;(EOMONTH(U$3,0)+1))</f>
        <v>0</v>
      </c>
      <c r="V39" s="98">
        <f>SUMIFS(Daily!$J:$J,Daily!$F:$F,$I39,Daily!$B:$B,"&gt;="&amp;V$3,Daily!$B:$B,"&lt;"&amp;(EOMONTH(V$3,0)+1))</f>
        <v>0</v>
      </c>
      <c r="W39" s="98">
        <f>SUMIFS(Daily!$J:$J,Daily!$F:$F,$I39,Daily!$B:$B,"&gt;="&amp;W$3,Daily!$B:$B,"&lt;"&amp;(EOMONTH(W$3,0)+1))</f>
        <v>0</v>
      </c>
      <c r="X39" s="98">
        <f>SUMIFS(Daily!$J:$J,Daily!$F:$F,$I39,Daily!$B:$B,"&gt;="&amp;X$3,Daily!$B:$B,"&lt;"&amp;(EOMONTH(X$3,0)+1))</f>
        <v>0</v>
      </c>
      <c r="Y39" s="98">
        <f>SUMIFS(Daily!$J:$J,Daily!$F:$F,$I39,Daily!$B:$B,"&gt;="&amp;Y$3,Daily!$B:$B,"&lt;"&amp;(EOMONTH(Y$3,0)+1))</f>
        <v>0</v>
      </c>
      <c r="Z39" s="98">
        <f>SUMIFS(Daily!$J:$J,Daily!$F:$F,$I39,Daily!$B:$B,"&gt;="&amp;Z$3,Daily!$B:$B,"&lt;"&amp;(EOMONTH(Z$3,0)+1))</f>
        <v>0</v>
      </c>
      <c r="AA39" s="98">
        <f>SUMIFS(Daily!$J:$J,Daily!$F:$F,$I39,Daily!$B:$B,"&gt;="&amp;AA$3,Daily!$B:$B,"&lt;"&amp;(EOMONTH(AA$3,0)+1))</f>
        <v>0</v>
      </c>
      <c r="AB39" s="98">
        <f>SUMIFS(Daily!$J:$J,Daily!$F:$F,$I39,Daily!$B:$B,"&gt;="&amp;AB$3,Daily!$B:$B,"&lt;"&amp;(EOMONTH(AB$3,0)+1))</f>
        <v>0</v>
      </c>
      <c r="AC39" s="98">
        <f>SUMIFS(Daily!$J:$J,Daily!$F:$F,$I39,Daily!$B:$B,"&gt;="&amp;AC$3,Daily!$B:$B,"&lt;"&amp;(EOMONTH(AC$3,0)+1))</f>
        <v>0</v>
      </c>
      <c r="AD39" s="98">
        <f>SUMIFS(Daily!$J:$J,Daily!$F:$F,$I39,Daily!$B:$B,"&gt;="&amp;AD$3,Daily!$B:$B,"&lt;"&amp;(EOMONTH(AD$3,0)+1))</f>
        <v>0</v>
      </c>
      <c r="AE39" s="98">
        <f>SUMIFS(Daily!$J:$J,Daily!$F:$F,$I39,Daily!$B:$B,"&gt;="&amp;AE$3,Daily!$B:$B,"&lt;"&amp;(EOMONTH(AE$3,0)+1))</f>
        <v>0</v>
      </c>
      <c r="AF39" s="98">
        <f>SUMIFS(Daily!$J:$J,Daily!$F:$F,$I39,Daily!$B:$B,"&gt;="&amp;AF$3,Daily!$B:$B,"&lt;"&amp;(EOMONTH(AF$3,0)+1))</f>
        <v>0</v>
      </c>
      <c r="AG39" s="98">
        <f>SUMIFS(Daily!$J:$J,Daily!$F:$F,$I39,Daily!$B:$B,"&gt;="&amp;AG$3,Daily!$B:$B,"&lt;"&amp;(EOMONTH(AG$3,0)+1))</f>
        <v>0</v>
      </c>
      <c r="AH39" s="67"/>
    </row>
    <row r="40" spans="1:34" ht="15.6" customHeight="1">
      <c r="A40" s="67"/>
      <c r="B40" s="83" t="str">
        <f t="shared" si="10"/>
        <v>O</v>
      </c>
      <c r="C40" s="83"/>
      <c r="D40" s="84">
        <v>1</v>
      </c>
      <c r="E40" s="85" t="s">
        <v>85</v>
      </c>
      <c r="F40" s="85"/>
      <c r="G40" s="85"/>
      <c r="H40" s="86"/>
      <c r="I40" s="84">
        <v>300000</v>
      </c>
      <c r="J40" s="88">
        <f t="shared" ref="J40:AG40" si="12">J41+J46</f>
        <v>-37236618</v>
      </c>
      <c r="K40" s="88">
        <f t="shared" si="12"/>
        <v>-36367310</v>
      </c>
      <c r="L40" s="88">
        <f t="shared" si="12"/>
        <v>-7533340</v>
      </c>
      <c r="M40" s="88">
        <f t="shared" si="12"/>
        <v>507602</v>
      </c>
      <c r="N40" s="88">
        <f t="shared" si="12"/>
        <v>3545938</v>
      </c>
      <c r="O40" s="88">
        <f t="shared" si="12"/>
        <v>8304486</v>
      </c>
      <c r="P40" s="88">
        <f t="shared" si="12"/>
        <v>2325737</v>
      </c>
      <c r="Q40" s="88">
        <f t="shared" si="12"/>
        <v>9324997</v>
      </c>
      <c r="R40" s="88">
        <f t="shared" si="12"/>
        <v>1291419</v>
      </c>
      <c r="S40" s="88">
        <f t="shared" si="12"/>
        <v>-6860950</v>
      </c>
      <c r="T40" s="88">
        <f t="shared" si="12"/>
        <v>-3901896</v>
      </c>
      <c r="U40" s="88">
        <f t="shared" si="12"/>
        <v>789086</v>
      </c>
      <c r="V40" s="88">
        <f t="shared" si="12"/>
        <v>80695295</v>
      </c>
      <c r="W40" s="88">
        <f t="shared" si="12"/>
        <v>27376940</v>
      </c>
      <c r="X40" s="88">
        <f t="shared" si="12"/>
        <v>-25559040</v>
      </c>
      <c r="Y40" s="88">
        <f t="shared" si="12"/>
        <v>0</v>
      </c>
      <c r="Z40" s="88">
        <f t="shared" si="12"/>
        <v>0</v>
      </c>
      <c r="AA40" s="88">
        <f t="shared" si="12"/>
        <v>0</v>
      </c>
      <c r="AB40" s="88">
        <f t="shared" si="12"/>
        <v>0</v>
      </c>
      <c r="AC40" s="88">
        <f t="shared" si="12"/>
        <v>0</v>
      </c>
      <c r="AD40" s="88">
        <f t="shared" si="12"/>
        <v>0</v>
      </c>
      <c r="AE40" s="88">
        <f t="shared" si="12"/>
        <v>0</v>
      </c>
      <c r="AF40" s="88">
        <f t="shared" si="12"/>
        <v>0</v>
      </c>
      <c r="AG40" s="88">
        <f t="shared" si="12"/>
        <v>0</v>
      </c>
      <c r="AH40" s="67"/>
    </row>
    <row r="41" spans="1:34" ht="15.6" customHeight="1">
      <c r="A41" s="67"/>
      <c r="B41" s="89" t="str">
        <f t="shared" si="10"/>
        <v>O</v>
      </c>
      <c r="C41" s="89"/>
      <c r="D41" s="90">
        <v>2</v>
      </c>
      <c r="E41" s="91"/>
      <c r="F41" s="91" t="s">
        <v>56</v>
      </c>
      <c r="G41" s="91"/>
      <c r="H41" s="92"/>
      <c r="I41" s="90">
        <v>310000</v>
      </c>
      <c r="J41" s="93">
        <f t="shared" ref="J41:X41" si="13">SUM(J42:J45)</f>
        <v>-37236618</v>
      </c>
      <c r="K41" s="93">
        <f t="shared" si="13"/>
        <v>-36367310</v>
      </c>
      <c r="L41" s="93">
        <f t="shared" si="13"/>
        <v>-7533340</v>
      </c>
      <c r="M41" s="93">
        <f t="shared" si="13"/>
        <v>507602</v>
      </c>
      <c r="N41" s="93">
        <f t="shared" si="13"/>
        <v>3545938</v>
      </c>
      <c r="O41" s="93">
        <f t="shared" si="13"/>
        <v>8304486</v>
      </c>
      <c r="P41" s="93">
        <f t="shared" si="13"/>
        <v>2325737</v>
      </c>
      <c r="Q41" s="93">
        <f t="shared" si="13"/>
        <v>33475458</v>
      </c>
      <c r="R41" s="93">
        <f t="shared" si="13"/>
        <v>1291419</v>
      </c>
      <c r="S41" s="93">
        <f t="shared" si="13"/>
        <v>-6860950</v>
      </c>
      <c r="T41" s="93">
        <f t="shared" si="13"/>
        <v>-3901896</v>
      </c>
      <c r="U41" s="93">
        <f t="shared" si="13"/>
        <v>789086</v>
      </c>
      <c r="V41" s="93">
        <f t="shared" si="13"/>
        <v>80695295</v>
      </c>
      <c r="W41" s="93">
        <f t="shared" si="13"/>
        <v>27376940</v>
      </c>
      <c r="X41" s="93">
        <f t="shared" si="13"/>
        <v>-25559040</v>
      </c>
      <c r="Y41" s="93">
        <f t="shared" ref="Y41:AG41" si="14">SUM(Y42:Y44)</f>
        <v>0</v>
      </c>
      <c r="Z41" s="93">
        <f t="shared" si="14"/>
        <v>0</v>
      </c>
      <c r="AA41" s="93">
        <f t="shared" si="14"/>
        <v>0</v>
      </c>
      <c r="AB41" s="93">
        <f t="shared" si="14"/>
        <v>0</v>
      </c>
      <c r="AC41" s="93">
        <f t="shared" si="14"/>
        <v>0</v>
      </c>
      <c r="AD41" s="93">
        <f t="shared" si="14"/>
        <v>0</v>
      </c>
      <c r="AE41" s="93">
        <f t="shared" si="14"/>
        <v>0</v>
      </c>
      <c r="AF41" s="93">
        <f t="shared" si="14"/>
        <v>0</v>
      </c>
      <c r="AG41" s="93">
        <f t="shared" si="14"/>
        <v>0</v>
      </c>
      <c r="AH41" s="67"/>
    </row>
    <row r="42" spans="1:34" ht="15.6" customHeight="1">
      <c r="A42" s="67"/>
      <c r="B42" s="94" t="str">
        <f t="shared" si="10"/>
        <v>O</v>
      </c>
      <c r="C42" s="94" t="s">
        <v>58</v>
      </c>
      <c r="D42" s="95">
        <v>4</v>
      </c>
      <c r="E42" s="67"/>
      <c r="F42" s="67"/>
      <c r="G42" s="67"/>
      <c r="H42" s="97" t="s">
        <v>86</v>
      </c>
      <c r="I42" s="95">
        <v>310001</v>
      </c>
      <c r="J42" s="98">
        <f>SUMIFS(Daily!$J:$J,Daily!$F:$F,$I42,Daily!$B:$B,"&gt;="&amp;J$3,Daily!$B:$B,"&lt;"&amp;(EOMONTH(J$3,0)+1))</f>
        <v>-37236618</v>
      </c>
      <c r="K42" s="98">
        <f>SUMIFS(Daily!$J:$J,Daily!$F:$F,$I42,Daily!$B:$B,"&gt;="&amp;K$3,Daily!$B:$B,"&lt;"&amp;(EOMONTH(K$3,0)+1))</f>
        <v>-46009660</v>
      </c>
      <c r="L42" s="98">
        <f>SUMIFS(Daily!$J:$J,Daily!$F:$F,$I42,Daily!$B:$B,"&gt;="&amp;L$3,Daily!$B:$B,"&lt;"&amp;(EOMONTH(L$3,0)+1))</f>
        <v>-7760932</v>
      </c>
      <c r="M42" s="98">
        <f>SUMIFS(Daily!$J:$J,Daily!$F:$F,$I42,Daily!$B:$B,"&gt;="&amp;M$3,Daily!$B:$B,"&lt;"&amp;(EOMONTH(M$3,0)+1))</f>
        <v>486412</v>
      </c>
      <c r="N42" s="98">
        <f>SUMIFS(Daily!$J:$J,Daily!$F:$F,$I42,Daily!$B:$B,"&gt;="&amp;N$3,Daily!$B:$B,"&lt;"&amp;(EOMONTH(N$3,0)+1))</f>
        <v>3545938</v>
      </c>
      <c r="O42" s="98">
        <f>SUMIFS(Daily!$J:$J,Daily!$F:$F,$I42,Daily!$B:$B,"&gt;="&amp;O$3,Daily!$B:$B,"&lt;"&amp;(EOMONTH(O$3,0)+1))</f>
        <v>8172985</v>
      </c>
      <c r="P42" s="98">
        <f>SUMIFS(Daily!$J:$J,Daily!$F:$F,$I42,Daily!$B:$B,"&gt;="&amp;P$3,Daily!$B:$B,"&lt;"&amp;(EOMONTH(P$3,0)+1))</f>
        <v>2325737</v>
      </c>
      <c r="Q42" s="98">
        <f>SUMIFS(Daily!$J:$J,Daily!$F:$F,$I42,Daily!$B:$B,"&gt;="&amp;Q$3,Daily!$B:$B,"&lt;"&amp;(EOMONTH(Q$3,0)+1))</f>
        <v>2204228</v>
      </c>
      <c r="R42" s="98">
        <f>SUMIFS(Daily!$J:$J,Daily!$F:$F,$I42,Daily!$B:$B,"&gt;="&amp;R$3,Daily!$B:$B,"&lt;"&amp;(EOMONTH(R$3,0)+1))</f>
        <v>1226182</v>
      </c>
      <c r="S42" s="98">
        <f>SUMIFS(Daily!$J:$J,Daily!$F:$F,$I42,Daily!$B:$B,"&gt;="&amp;S$3,Daily!$B:$B,"&lt;"&amp;(EOMONTH(S$3,0)+1))</f>
        <v>-6860950</v>
      </c>
      <c r="T42" s="98">
        <f>SUMIFS(Daily!$J:$J,Daily!$F:$F,$I42,Daily!$B:$B,"&gt;="&amp;T$3,Daily!$B:$B,"&lt;"&amp;(EOMONTH(T$3,0)+1))</f>
        <v>-3901896</v>
      </c>
      <c r="U42" s="98">
        <f>SUMIFS(Daily!$J:$J,Daily!$F:$F,$I42,Daily!$B:$B,"&gt;="&amp;U$3,Daily!$B:$B,"&lt;"&amp;(EOMONTH(U$3,0)+1))</f>
        <v>748932</v>
      </c>
      <c r="V42" s="98">
        <f>SUMIFS(Daily!$J:$J,Daily!$F:$F,$I42,Daily!$B:$B,"&gt;="&amp;V$3,Daily!$B:$B,"&lt;"&amp;(EOMONTH(V$3,0)+1))</f>
        <v>80695295</v>
      </c>
      <c r="W42" s="98">
        <f>SUMIFS(Daily!$J:$J,Daily!$F:$F,$I42,Daily!$B:$B,"&gt;="&amp;W$3,Daily!$B:$B,"&lt;"&amp;(EOMONTH(W$3,0)+1))</f>
        <v>10100900</v>
      </c>
      <c r="X42" s="98">
        <f>SUMIFS(Daily!$J:$J,Daily!$F:$F,$I42,Daily!$B:$B,"&gt;="&amp;X$3,Daily!$B:$B,"&lt;"&amp;(EOMONTH(X$3,0)+1))</f>
        <v>-25587987</v>
      </c>
      <c r="Y42" s="98">
        <f>SUMIFS(Daily!$J:$J,Daily!$F:$F,$I42,Daily!$B:$B,"&gt;="&amp;Y$3,Daily!$B:$B,"&lt;"&amp;(EOMONTH(Y$3,0)+1))</f>
        <v>0</v>
      </c>
      <c r="Z42" s="98">
        <f>SUMIFS(Daily!$J:$J,Daily!$F:$F,$I42,Daily!$B:$B,"&gt;="&amp;Z$3,Daily!$B:$B,"&lt;"&amp;(EOMONTH(Z$3,0)+1))</f>
        <v>0</v>
      </c>
      <c r="AA42" s="98">
        <f>SUMIFS(Daily!$J:$J,Daily!$F:$F,$I42,Daily!$B:$B,"&gt;="&amp;AA$3,Daily!$B:$B,"&lt;"&amp;(EOMONTH(AA$3,0)+1))</f>
        <v>0</v>
      </c>
      <c r="AB42" s="98">
        <f>SUMIFS(Daily!$J:$J,Daily!$F:$F,$I42,Daily!$B:$B,"&gt;="&amp;AB$3,Daily!$B:$B,"&lt;"&amp;(EOMONTH(AB$3,0)+1))</f>
        <v>0</v>
      </c>
      <c r="AC42" s="98">
        <f>SUMIFS(Daily!$J:$J,Daily!$F:$F,$I42,Daily!$B:$B,"&gt;="&amp;AC$3,Daily!$B:$B,"&lt;"&amp;(EOMONTH(AC$3,0)+1))</f>
        <v>0</v>
      </c>
      <c r="AD42" s="98">
        <f>SUMIFS(Daily!$J:$J,Daily!$F:$F,$I42,Daily!$B:$B,"&gt;="&amp;AD$3,Daily!$B:$B,"&lt;"&amp;(EOMONTH(AD$3,0)+1))</f>
        <v>0</v>
      </c>
      <c r="AE42" s="98">
        <f>SUMIFS(Daily!$J:$J,Daily!$F:$F,$I42,Daily!$B:$B,"&gt;="&amp;AE$3,Daily!$B:$B,"&lt;"&amp;(EOMONTH(AE$3,0)+1))</f>
        <v>0</v>
      </c>
      <c r="AF42" s="98">
        <f>SUMIFS(Daily!$J:$J,Daily!$F:$F,$I42,Daily!$B:$B,"&gt;="&amp;AF$3,Daily!$B:$B,"&lt;"&amp;(EOMONTH(AF$3,0)+1))</f>
        <v>0</v>
      </c>
      <c r="AG42" s="98">
        <f>SUMIFS(Daily!$J:$J,Daily!$F:$F,$I42,Daily!$B:$B,"&gt;="&amp;AG$3,Daily!$B:$B,"&lt;"&amp;(EOMONTH(AG$3,0)+1))</f>
        <v>0</v>
      </c>
      <c r="AH42" s="67"/>
    </row>
    <row r="43" spans="1:34" ht="15.6" customHeight="1">
      <c r="A43" s="67"/>
      <c r="B43" s="94" t="str">
        <f t="shared" si="10"/>
        <v>X</v>
      </c>
      <c r="C43" s="94" t="s">
        <v>58</v>
      </c>
      <c r="D43" s="95">
        <v>4</v>
      </c>
      <c r="E43" s="67"/>
      <c r="F43" s="67"/>
      <c r="G43" s="67"/>
      <c r="H43" s="97" t="s">
        <v>87</v>
      </c>
      <c r="I43" s="95">
        <v>310002</v>
      </c>
      <c r="J43" s="98">
        <f>SUMIFS(Daily!$J:$J,Daily!$F:$F,$I43,Daily!$B:$B,"&gt;="&amp;J$3,Daily!$B:$B,"&lt;"&amp;(EOMONTH(J$3,0)+1))</f>
        <v>0</v>
      </c>
      <c r="K43" s="98">
        <f>SUMIFS(Daily!$J:$J,Daily!$F:$F,$I43,Daily!$B:$B,"&gt;="&amp;K$3,Daily!$B:$B,"&lt;"&amp;(EOMONTH(K$3,0)+1))</f>
        <v>0</v>
      </c>
      <c r="L43" s="98">
        <f>SUMIFS(Daily!$J:$J,Daily!$F:$F,$I43,Daily!$B:$B,"&gt;="&amp;L$3,Daily!$B:$B,"&lt;"&amp;(EOMONTH(L$3,0)+1))</f>
        <v>0</v>
      </c>
      <c r="M43" s="98">
        <f>SUMIFS(Daily!$J:$J,Daily!$F:$F,$I43,Daily!$B:$B,"&gt;="&amp;M$3,Daily!$B:$B,"&lt;"&amp;(EOMONTH(M$3,0)+1))</f>
        <v>0</v>
      </c>
      <c r="N43" s="98">
        <f>SUMIFS(Daily!$J:$J,Daily!$F:$F,$I43,Daily!$B:$B,"&gt;="&amp;N$3,Daily!$B:$B,"&lt;"&amp;(EOMONTH(N$3,0)+1))</f>
        <v>0</v>
      </c>
      <c r="O43" s="98">
        <f>SUMIFS(Daily!$J:$J,Daily!$F:$F,$I43,Daily!$B:$B,"&gt;="&amp;O$3,Daily!$B:$B,"&lt;"&amp;(EOMONTH(O$3,0)+1))</f>
        <v>0</v>
      </c>
      <c r="P43" s="98">
        <f>SUMIFS(Daily!$J:$J,Daily!$F:$F,$I43,Daily!$B:$B,"&gt;="&amp;P$3,Daily!$B:$B,"&lt;"&amp;(EOMONTH(P$3,0)+1))</f>
        <v>0</v>
      </c>
      <c r="Q43" s="98">
        <f>SUMIFS(Daily!$J:$J,Daily!$F:$F,$I43,Daily!$B:$B,"&gt;="&amp;Q$3,Daily!$B:$B,"&lt;"&amp;(EOMONTH(Q$3,0)+1))</f>
        <v>0</v>
      </c>
      <c r="R43" s="98">
        <f>SUMIFS(Daily!$J:$J,Daily!$F:$F,$I43,Daily!$B:$B,"&gt;="&amp;R$3,Daily!$B:$B,"&lt;"&amp;(EOMONTH(R$3,0)+1))</f>
        <v>0</v>
      </c>
      <c r="S43" s="98">
        <f>SUMIFS(Daily!$J:$J,Daily!$F:$F,$I43,Daily!$B:$B,"&gt;="&amp;S$3,Daily!$B:$B,"&lt;"&amp;(EOMONTH(S$3,0)+1))</f>
        <v>0</v>
      </c>
      <c r="T43" s="98">
        <f>SUMIFS(Daily!$J:$J,Daily!$F:$F,$I43,Daily!$B:$B,"&gt;="&amp;T$3,Daily!$B:$B,"&lt;"&amp;(EOMONTH(T$3,0)+1))</f>
        <v>0</v>
      </c>
      <c r="U43" s="98">
        <f>SUMIFS(Daily!$J:$J,Daily!$F:$F,$I43,Daily!$B:$B,"&gt;="&amp;U$3,Daily!$B:$B,"&lt;"&amp;(EOMONTH(U$3,0)+1))</f>
        <v>0</v>
      </c>
      <c r="V43" s="98">
        <f>SUMIFS(Daily!$J:$J,Daily!$F:$F,$I43,Daily!$B:$B,"&gt;="&amp;V$3,Daily!$B:$B,"&lt;"&amp;(EOMONTH(V$3,0)+1))</f>
        <v>0</v>
      </c>
      <c r="W43" s="98">
        <f>SUMIFS(Daily!$J:$J,Daily!$F:$F,$I43,Daily!$B:$B,"&gt;="&amp;W$3,Daily!$B:$B,"&lt;"&amp;(EOMONTH(W$3,0)+1))</f>
        <v>0</v>
      </c>
      <c r="X43" s="98">
        <f>SUMIFS(Daily!$J:$J,Daily!$F:$F,$I43,Daily!$B:$B,"&gt;="&amp;X$3,Daily!$B:$B,"&lt;"&amp;(EOMONTH(X$3,0)+1))</f>
        <v>0</v>
      </c>
      <c r="Y43" s="98">
        <f>SUMIFS(Daily!$J:$J,Daily!$F:$F,$I43,Daily!$B:$B,"&gt;="&amp;Y$3,Daily!$B:$B,"&lt;"&amp;(EOMONTH(Y$3,0)+1))</f>
        <v>0</v>
      </c>
      <c r="Z43" s="98">
        <f>SUMIFS(Daily!$J:$J,Daily!$F:$F,$I43,Daily!$B:$B,"&gt;="&amp;Z$3,Daily!$B:$B,"&lt;"&amp;(EOMONTH(Z$3,0)+1))</f>
        <v>0</v>
      </c>
      <c r="AA43" s="98">
        <f>SUMIFS(Daily!$J:$J,Daily!$F:$F,$I43,Daily!$B:$B,"&gt;="&amp;AA$3,Daily!$B:$B,"&lt;"&amp;(EOMONTH(AA$3,0)+1))</f>
        <v>0</v>
      </c>
      <c r="AB43" s="98">
        <f>SUMIFS(Daily!$J:$J,Daily!$F:$F,$I43,Daily!$B:$B,"&gt;="&amp;AB$3,Daily!$B:$B,"&lt;"&amp;(EOMONTH(AB$3,0)+1))</f>
        <v>0</v>
      </c>
      <c r="AC43" s="98">
        <f>SUMIFS(Daily!$J:$J,Daily!$F:$F,$I43,Daily!$B:$B,"&gt;="&amp;AC$3,Daily!$B:$B,"&lt;"&amp;(EOMONTH(AC$3,0)+1))</f>
        <v>0</v>
      </c>
      <c r="AD43" s="98">
        <f>SUMIFS(Daily!$J:$J,Daily!$F:$F,$I43,Daily!$B:$B,"&gt;="&amp;AD$3,Daily!$B:$B,"&lt;"&amp;(EOMONTH(AD$3,0)+1))</f>
        <v>0</v>
      </c>
      <c r="AE43" s="98">
        <f>SUMIFS(Daily!$J:$J,Daily!$F:$F,$I43,Daily!$B:$B,"&gt;="&amp;AE$3,Daily!$B:$B,"&lt;"&amp;(EOMONTH(AE$3,0)+1))</f>
        <v>0</v>
      </c>
      <c r="AF43" s="98">
        <f>SUMIFS(Daily!$J:$J,Daily!$F:$F,$I43,Daily!$B:$B,"&gt;="&amp;AF$3,Daily!$B:$B,"&lt;"&amp;(EOMONTH(AF$3,0)+1))</f>
        <v>0</v>
      </c>
      <c r="AG43" s="98">
        <f>SUMIFS(Daily!$J:$J,Daily!$F:$F,$I43,Daily!$B:$B,"&gt;="&amp;AG$3,Daily!$B:$B,"&lt;"&amp;(EOMONTH(AG$3,0)+1))</f>
        <v>0</v>
      </c>
      <c r="AH43" s="67"/>
    </row>
    <row r="44" spans="1:34" ht="15.6" customHeight="1">
      <c r="A44" s="67"/>
      <c r="B44" s="94" t="str">
        <f t="shared" si="10"/>
        <v>X</v>
      </c>
      <c r="C44" s="94" t="s">
        <v>58</v>
      </c>
      <c r="D44" s="95">
        <v>4</v>
      </c>
      <c r="E44" s="67"/>
      <c r="F44" s="67"/>
      <c r="G44" s="67"/>
      <c r="H44" s="97" t="s">
        <v>88</v>
      </c>
      <c r="I44" s="95">
        <v>310099</v>
      </c>
      <c r="J44" s="98">
        <f>SUMIFS(Daily!$J:$J,Daily!$F:$F,$I44,Daily!$B:$B,"&gt;="&amp;J$3,Daily!$B:$B,"&lt;"&amp;(EOMONTH(J$3,0)+1))</f>
        <v>0</v>
      </c>
      <c r="K44" s="98">
        <f>SUMIFS(Daily!$J:$J,Daily!$F:$F,$I44,Daily!$B:$B,"&gt;="&amp;K$3,Daily!$B:$B,"&lt;"&amp;(EOMONTH(K$3,0)+1))</f>
        <v>0</v>
      </c>
      <c r="L44" s="98">
        <f>SUMIFS(Daily!$J:$J,Daily!$F:$F,$I44,Daily!$B:$B,"&gt;="&amp;L$3,Daily!$B:$B,"&lt;"&amp;(EOMONTH(L$3,0)+1))</f>
        <v>0</v>
      </c>
      <c r="M44" s="98">
        <f>SUMIFS(Daily!$J:$J,Daily!$F:$F,$I44,Daily!$B:$B,"&gt;="&amp;M$3,Daily!$B:$B,"&lt;"&amp;(EOMONTH(M$3,0)+1))</f>
        <v>0</v>
      </c>
      <c r="N44" s="98">
        <f>SUMIFS(Daily!$J:$J,Daily!$F:$F,$I44,Daily!$B:$B,"&gt;="&amp;N$3,Daily!$B:$B,"&lt;"&amp;(EOMONTH(N$3,0)+1))</f>
        <v>0</v>
      </c>
      <c r="O44" s="98">
        <f>SUMIFS(Daily!$J:$J,Daily!$F:$F,$I44,Daily!$B:$B,"&gt;="&amp;O$3,Daily!$B:$B,"&lt;"&amp;(EOMONTH(O$3,0)+1))</f>
        <v>0</v>
      </c>
      <c r="P44" s="98">
        <f>SUMIFS(Daily!$J:$J,Daily!$F:$F,$I44,Daily!$B:$B,"&gt;="&amp;P$3,Daily!$B:$B,"&lt;"&amp;(EOMONTH(P$3,0)+1))</f>
        <v>0</v>
      </c>
      <c r="Q44" s="98">
        <f>SUMIFS(Daily!$J:$J,Daily!$F:$F,$I44,Daily!$B:$B,"&gt;="&amp;Q$3,Daily!$B:$B,"&lt;"&amp;(EOMONTH(Q$3,0)+1))</f>
        <v>0</v>
      </c>
      <c r="R44" s="98">
        <f>SUMIFS(Daily!$J:$J,Daily!$F:$F,$I44,Daily!$B:$B,"&gt;="&amp;R$3,Daily!$B:$B,"&lt;"&amp;(EOMONTH(R$3,0)+1))</f>
        <v>0</v>
      </c>
      <c r="S44" s="98">
        <f>SUMIFS(Daily!$J:$J,Daily!$F:$F,$I44,Daily!$B:$B,"&gt;="&amp;S$3,Daily!$B:$B,"&lt;"&amp;(EOMONTH(S$3,0)+1))</f>
        <v>0</v>
      </c>
      <c r="T44" s="98">
        <f>SUMIFS(Daily!$J:$J,Daily!$F:$F,$I44,Daily!$B:$B,"&gt;="&amp;T$3,Daily!$B:$B,"&lt;"&amp;(EOMONTH(T$3,0)+1))</f>
        <v>0</v>
      </c>
      <c r="U44" s="98">
        <f>SUMIFS(Daily!$J:$J,Daily!$F:$F,$I44,Daily!$B:$B,"&gt;="&amp;U$3,Daily!$B:$B,"&lt;"&amp;(EOMONTH(U$3,0)+1))</f>
        <v>0</v>
      </c>
      <c r="V44" s="98">
        <f>SUMIFS(Daily!$J:$J,Daily!$F:$F,$I44,Daily!$B:$B,"&gt;="&amp;V$3,Daily!$B:$B,"&lt;"&amp;(EOMONTH(V$3,0)+1))</f>
        <v>0</v>
      </c>
      <c r="W44" s="98">
        <f>SUMIFS(Daily!$J:$J,Daily!$F:$F,$I44,Daily!$B:$B,"&gt;="&amp;W$3,Daily!$B:$B,"&lt;"&amp;(EOMONTH(W$3,0)+1))</f>
        <v>0</v>
      </c>
      <c r="X44" s="98">
        <f>SUMIFS(Daily!$J:$J,Daily!$F:$F,$I44,Daily!$B:$B,"&gt;="&amp;X$3,Daily!$B:$B,"&lt;"&amp;(EOMONTH(X$3,0)+1))</f>
        <v>0</v>
      </c>
      <c r="Y44" s="98">
        <f>SUMIFS(Daily!$J:$J,Daily!$F:$F,$I44,Daily!$B:$B,"&gt;="&amp;Y$3,Daily!$B:$B,"&lt;"&amp;(EOMONTH(Y$3,0)+1))</f>
        <v>0</v>
      </c>
      <c r="Z44" s="98">
        <f>SUMIFS(Daily!$J:$J,Daily!$F:$F,$I44,Daily!$B:$B,"&gt;="&amp;Z$3,Daily!$B:$B,"&lt;"&amp;(EOMONTH(Z$3,0)+1))</f>
        <v>0</v>
      </c>
      <c r="AA44" s="98">
        <f>SUMIFS(Daily!$J:$J,Daily!$F:$F,$I44,Daily!$B:$B,"&gt;="&amp;AA$3,Daily!$B:$B,"&lt;"&amp;(EOMONTH(AA$3,0)+1))</f>
        <v>0</v>
      </c>
      <c r="AB44" s="98">
        <f>SUMIFS(Daily!$J:$J,Daily!$F:$F,$I44,Daily!$B:$B,"&gt;="&amp;AB$3,Daily!$B:$B,"&lt;"&amp;(EOMONTH(AB$3,0)+1))</f>
        <v>0</v>
      </c>
      <c r="AC44" s="98">
        <f>SUMIFS(Daily!$J:$J,Daily!$F:$F,$I44,Daily!$B:$B,"&gt;="&amp;AC$3,Daily!$B:$B,"&lt;"&amp;(EOMONTH(AC$3,0)+1))</f>
        <v>0</v>
      </c>
      <c r="AD44" s="98">
        <f>SUMIFS(Daily!$J:$J,Daily!$F:$F,$I44,Daily!$B:$B,"&gt;="&amp;AD$3,Daily!$B:$B,"&lt;"&amp;(EOMONTH(AD$3,0)+1))</f>
        <v>0</v>
      </c>
      <c r="AE44" s="98">
        <f>SUMIFS(Daily!$J:$J,Daily!$F:$F,$I44,Daily!$B:$B,"&gt;="&amp;AE$3,Daily!$B:$B,"&lt;"&amp;(EOMONTH(AE$3,0)+1))</f>
        <v>0</v>
      </c>
      <c r="AF44" s="98">
        <f>SUMIFS(Daily!$J:$J,Daily!$F:$F,$I44,Daily!$B:$B,"&gt;="&amp;AF$3,Daily!$B:$B,"&lt;"&amp;(EOMONTH(AF$3,0)+1))</f>
        <v>0</v>
      </c>
      <c r="AG44" s="98">
        <f>SUMIFS(Daily!$J:$J,Daily!$F:$F,$I44,Daily!$B:$B,"&gt;="&amp;AG$3,Daily!$B:$B,"&lt;"&amp;(EOMONTH(AG$3,0)+1))</f>
        <v>0</v>
      </c>
      <c r="AH44" s="67"/>
    </row>
    <row r="45" spans="1:34" ht="15.6" customHeight="1">
      <c r="A45" s="67"/>
      <c r="B45" s="94" t="str">
        <f t="shared" si="10"/>
        <v>O</v>
      </c>
      <c r="C45" s="94" t="s">
        <v>58</v>
      </c>
      <c r="D45" s="95">
        <v>4</v>
      </c>
      <c r="E45" s="67"/>
      <c r="F45" s="67"/>
      <c r="G45" s="67"/>
      <c r="H45" s="97" t="s">
        <v>89</v>
      </c>
      <c r="I45" s="95">
        <v>310100</v>
      </c>
      <c r="J45" s="98">
        <f>SUMIFS(Daily!$J:$J,Daily!$F:$F,$I45,Daily!$B:$B,"&gt;="&amp;J$3,Daily!$B:$B,"&lt;"&amp;(EOMONTH(J$3,0)+1))</f>
        <v>0</v>
      </c>
      <c r="K45" s="98">
        <f>SUMIFS(Daily!$J:$J,Daily!$F:$F,$I45,Daily!$B:$B,"&gt;="&amp;K$3,Daily!$B:$B,"&lt;"&amp;(EOMONTH(K$3,0)+1))</f>
        <v>9642350</v>
      </c>
      <c r="L45" s="98">
        <f>SUMIFS(Daily!$J:$J,Daily!$F:$F,$I45,Daily!$B:$B,"&gt;="&amp;L$3,Daily!$B:$B,"&lt;"&amp;(EOMONTH(L$3,0)+1))</f>
        <v>227592</v>
      </c>
      <c r="M45" s="98">
        <f>SUMIFS(Daily!$J:$J,Daily!$F:$F,$I45,Daily!$B:$B,"&gt;="&amp;M$3,Daily!$B:$B,"&lt;"&amp;(EOMONTH(M$3,0)+1))</f>
        <v>21190</v>
      </c>
      <c r="N45" s="98">
        <f>SUMIFS(Daily!$J:$J,Daily!$F:$F,$I45,Daily!$B:$B,"&gt;="&amp;N$3,Daily!$B:$B,"&lt;"&amp;(EOMONTH(N$3,0)+1))</f>
        <v>0</v>
      </c>
      <c r="O45" s="98">
        <f>SUMIFS(Daily!$J:$J,Daily!$F:$F,$I45,Daily!$B:$B,"&gt;="&amp;O$3,Daily!$B:$B,"&lt;"&amp;(EOMONTH(O$3,0)+1))</f>
        <v>131501</v>
      </c>
      <c r="P45" s="98">
        <f>SUMIFS(Daily!$J:$J,Daily!$F:$F,$I45,Daily!$B:$B,"&gt;="&amp;P$3,Daily!$B:$B,"&lt;"&amp;(EOMONTH(P$3,0)+1))</f>
        <v>0</v>
      </c>
      <c r="Q45" s="98">
        <f>SUMIFS(Daily!$J:$J,Daily!$F:$F,$I45,Daily!$B:$B,"&gt;="&amp;Q$3,Daily!$B:$B,"&lt;"&amp;(EOMONTH(Q$3,0)+1))</f>
        <v>31271230</v>
      </c>
      <c r="R45" s="98">
        <f>SUMIFS(Daily!$J:$J,Daily!$F:$F,$I45,Daily!$B:$B,"&gt;="&amp;R$3,Daily!$B:$B,"&lt;"&amp;(EOMONTH(R$3,0)+1))</f>
        <v>65237</v>
      </c>
      <c r="S45" s="98">
        <f>SUMIFS(Daily!$J:$J,Daily!$F:$F,$I45,Daily!$B:$B,"&gt;="&amp;S$3,Daily!$B:$B,"&lt;"&amp;(EOMONTH(S$3,0)+1))</f>
        <v>0</v>
      </c>
      <c r="T45" s="98">
        <f>SUMIFS(Daily!$J:$J,Daily!$F:$F,$I45,Daily!$B:$B,"&gt;="&amp;T$3,Daily!$B:$B,"&lt;"&amp;(EOMONTH(T$3,0)+1))</f>
        <v>0</v>
      </c>
      <c r="U45" s="98">
        <f>SUMIFS(Daily!$J:$J,Daily!$F:$F,$I45,Daily!$B:$B,"&gt;="&amp;U$3,Daily!$B:$B,"&lt;"&amp;(EOMONTH(U$3,0)+1))</f>
        <v>40154</v>
      </c>
      <c r="V45" s="98">
        <f>SUMIFS(Daily!$J:$J,Daily!$F:$F,$I45,Daily!$B:$B,"&gt;="&amp;V$3,Daily!$B:$B,"&lt;"&amp;(EOMONTH(V$3,0)+1))</f>
        <v>0</v>
      </c>
      <c r="W45" s="98">
        <f>SUMIFS(Daily!$J:$J,Daily!$F:$F,$I45,Daily!$B:$B,"&gt;="&amp;W$3,Daily!$B:$B,"&lt;"&amp;(EOMONTH(W$3,0)+1))</f>
        <v>17276040</v>
      </c>
      <c r="X45" s="98">
        <f>SUMIFS(Daily!$J:$J,Daily!$F:$F,$I45,Daily!$B:$B,"&gt;="&amp;X$3,Daily!$B:$B,"&lt;"&amp;(EOMONTH(X$3,0)+1))</f>
        <v>28947</v>
      </c>
      <c r="Y45" s="98">
        <f>SUMIFS(Daily!$J:$J,Daily!$F:$F,$I45,Daily!$B:$B,"&gt;="&amp;Y$3,Daily!$B:$B,"&lt;"&amp;(EOMONTH(Y$3,0)+1))</f>
        <v>0</v>
      </c>
      <c r="Z45" s="98">
        <f>SUMIFS(Daily!$J:$J,Daily!$F:$F,$I45,Daily!$B:$B,"&gt;="&amp;Z$3,Daily!$B:$B,"&lt;"&amp;(EOMONTH(Z$3,0)+1))</f>
        <v>0</v>
      </c>
      <c r="AA45" s="98">
        <f>SUMIFS(Daily!$J:$J,Daily!$F:$F,$I45,Daily!$B:$B,"&gt;="&amp;AA$3,Daily!$B:$B,"&lt;"&amp;(EOMONTH(AA$3,0)+1))</f>
        <v>0</v>
      </c>
      <c r="AB45" s="98">
        <f>SUMIFS(Daily!$J:$J,Daily!$F:$F,$I45,Daily!$B:$B,"&gt;="&amp;AB$3,Daily!$B:$B,"&lt;"&amp;(EOMONTH(AB$3,0)+1))</f>
        <v>0</v>
      </c>
      <c r="AC45" s="98">
        <f>SUMIFS(Daily!$J:$J,Daily!$F:$F,$I45,Daily!$B:$B,"&gt;="&amp;AC$3,Daily!$B:$B,"&lt;"&amp;(EOMONTH(AC$3,0)+1))</f>
        <v>0</v>
      </c>
      <c r="AD45" s="98">
        <f>SUMIFS(Daily!$J:$J,Daily!$F:$F,$I45,Daily!$B:$B,"&gt;="&amp;AD$3,Daily!$B:$B,"&lt;"&amp;(EOMONTH(AD$3,0)+1))</f>
        <v>0</v>
      </c>
      <c r="AE45" s="98">
        <f>SUMIFS(Daily!$J:$J,Daily!$F:$F,$I45,Daily!$B:$B,"&gt;="&amp;AE$3,Daily!$B:$B,"&lt;"&amp;(EOMONTH(AE$3,0)+1))</f>
        <v>0</v>
      </c>
      <c r="AF45" s="98">
        <f>SUMIFS(Daily!$J:$J,Daily!$F:$F,$I45,Daily!$B:$B,"&gt;="&amp;AF$3,Daily!$B:$B,"&lt;"&amp;(EOMONTH(AF$3,0)+1))</f>
        <v>0</v>
      </c>
      <c r="AG45" s="98">
        <f>SUMIFS(Daily!$J:$J,Daily!$F:$F,$I45,Daily!$B:$B,"&gt;="&amp;AG$3,Daily!$B:$B,"&lt;"&amp;(EOMONTH(AG$3,0)+1))</f>
        <v>0</v>
      </c>
      <c r="AH45" s="67"/>
    </row>
    <row r="46" spans="1:34" ht="15.6" customHeight="1">
      <c r="A46" s="67"/>
      <c r="B46" s="89" t="str">
        <f t="shared" si="10"/>
        <v>O</v>
      </c>
      <c r="C46" s="89"/>
      <c r="D46" s="90">
        <v>2</v>
      </c>
      <c r="E46" s="91"/>
      <c r="F46" s="91" t="s">
        <v>65</v>
      </c>
      <c r="G46" s="91"/>
      <c r="H46" s="92"/>
      <c r="I46" s="90">
        <v>320000</v>
      </c>
      <c r="J46" s="93">
        <f t="shared" ref="J46:AG46" si="15">SUM(J47:J50)</f>
        <v>0</v>
      </c>
      <c r="K46" s="93">
        <f t="shared" si="15"/>
        <v>0</v>
      </c>
      <c r="L46" s="93">
        <f t="shared" si="15"/>
        <v>0</v>
      </c>
      <c r="M46" s="93">
        <f t="shared" si="15"/>
        <v>0</v>
      </c>
      <c r="N46" s="93">
        <f t="shared" si="15"/>
        <v>0</v>
      </c>
      <c r="O46" s="93">
        <f t="shared" si="15"/>
        <v>0</v>
      </c>
      <c r="P46" s="93">
        <f t="shared" si="15"/>
        <v>0</v>
      </c>
      <c r="Q46" s="93">
        <f t="shared" si="15"/>
        <v>-24150461</v>
      </c>
      <c r="R46" s="93">
        <f t="shared" si="15"/>
        <v>0</v>
      </c>
      <c r="S46" s="93">
        <f t="shared" si="15"/>
        <v>0</v>
      </c>
      <c r="T46" s="93">
        <f t="shared" si="15"/>
        <v>0</v>
      </c>
      <c r="U46" s="93">
        <f t="shared" si="15"/>
        <v>0</v>
      </c>
      <c r="V46" s="93">
        <f t="shared" si="15"/>
        <v>0</v>
      </c>
      <c r="W46" s="93">
        <f t="shared" si="15"/>
        <v>0</v>
      </c>
      <c r="X46" s="93">
        <f t="shared" si="15"/>
        <v>0</v>
      </c>
      <c r="Y46" s="93">
        <f t="shared" si="15"/>
        <v>0</v>
      </c>
      <c r="Z46" s="93">
        <f t="shared" si="15"/>
        <v>0</v>
      </c>
      <c r="AA46" s="93">
        <f t="shared" si="15"/>
        <v>0</v>
      </c>
      <c r="AB46" s="93">
        <f t="shared" si="15"/>
        <v>0</v>
      </c>
      <c r="AC46" s="93">
        <f t="shared" si="15"/>
        <v>0</v>
      </c>
      <c r="AD46" s="93">
        <f t="shared" si="15"/>
        <v>0</v>
      </c>
      <c r="AE46" s="93">
        <f t="shared" si="15"/>
        <v>0</v>
      </c>
      <c r="AF46" s="93">
        <f t="shared" si="15"/>
        <v>0</v>
      </c>
      <c r="AG46" s="93">
        <f t="shared" si="15"/>
        <v>0</v>
      </c>
      <c r="AH46" s="67"/>
    </row>
    <row r="47" spans="1:34" ht="15.6" customHeight="1">
      <c r="A47" s="67"/>
      <c r="B47" s="94" t="str">
        <f t="shared" si="10"/>
        <v>O</v>
      </c>
      <c r="C47" s="94" t="s">
        <v>58</v>
      </c>
      <c r="D47" s="95">
        <v>4</v>
      </c>
      <c r="E47" s="67"/>
      <c r="F47" s="67"/>
      <c r="G47" s="67"/>
      <c r="H47" s="97" t="s">
        <v>90</v>
      </c>
      <c r="I47" s="95">
        <v>320001</v>
      </c>
      <c r="J47" s="98">
        <f>SUMIFS(Daily!$J:$J,Daily!$F:$F,$I47,Daily!$B:$B,"&gt;="&amp;J$3,Daily!$B:$B,"&lt;"&amp;(EOMONTH(J$3,0)+1))</f>
        <v>0</v>
      </c>
      <c r="K47" s="98">
        <f>SUMIFS(Daily!$J:$J,Daily!$F:$F,$I47,Daily!$B:$B,"&gt;="&amp;K$3,Daily!$B:$B,"&lt;"&amp;(EOMONTH(K$3,0)+1))</f>
        <v>0</v>
      </c>
      <c r="L47" s="98">
        <f>SUMIFS(Daily!$J:$J,Daily!$F:$F,$I47,Daily!$B:$B,"&gt;="&amp;L$3,Daily!$B:$B,"&lt;"&amp;(EOMONTH(L$3,0)+1))</f>
        <v>0</v>
      </c>
      <c r="M47" s="98">
        <f>SUMIFS(Daily!$J:$J,Daily!$F:$F,$I47,Daily!$B:$B,"&gt;="&amp;M$3,Daily!$B:$B,"&lt;"&amp;(EOMONTH(M$3,0)+1))</f>
        <v>0</v>
      </c>
      <c r="N47" s="98">
        <f>SUMIFS(Daily!$J:$J,Daily!$F:$F,$I47,Daily!$B:$B,"&gt;="&amp;N$3,Daily!$B:$B,"&lt;"&amp;(EOMONTH(N$3,0)+1))</f>
        <v>0</v>
      </c>
      <c r="O47" s="98">
        <f>SUMIFS(Daily!$J:$J,Daily!$F:$F,$I47,Daily!$B:$B,"&gt;="&amp;O$3,Daily!$B:$B,"&lt;"&amp;(EOMONTH(O$3,0)+1))</f>
        <v>0</v>
      </c>
      <c r="P47" s="98">
        <f>SUMIFS(Daily!$J:$J,Daily!$F:$F,$I47,Daily!$B:$B,"&gt;="&amp;P$3,Daily!$B:$B,"&lt;"&amp;(EOMONTH(P$3,0)+1))</f>
        <v>0</v>
      </c>
      <c r="Q47" s="98">
        <f>SUMIFS(Daily!$J:$J,Daily!$F:$F,$I47,Daily!$B:$B,"&gt;="&amp;Q$3,Daily!$B:$B,"&lt;"&amp;(EOMONTH(Q$3,0)+1))</f>
        <v>-24150461</v>
      </c>
      <c r="R47" s="98">
        <f>SUMIFS(Daily!$J:$J,Daily!$F:$F,$I47,Daily!$B:$B,"&gt;="&amp;R$3,Daily!$B:$B,"&lt;"&amp;(EOMONTH(R$3,0)+1))</f>
        <v>0</v>
      </c>
      <c r="S47" s="98">
        <f>SUMIFS(Daily!$J:$J,Daily!$F:$F,$I47,Daily!$B:$B,"&gt;="&amp;S$3,Daily!$B:$B,"&lt;"&amp;(EOMONTH(S$3,0)+1))</f>
        <v>0</v>
      </c>
      <c r="T47" s="98">
        <f>SUMIFS(Daily!$J:$J,Daily!$F:$F,$I47,Daily!$B:$B,"&gt;="&amp;T$3,Daily!$B:$B,"&lt;"&amp;(EOMONTH(T$3,0)+1))</f>
        <v>0</v>
      </c>
      <c r="U47" s="98">
        <f>SUMIFS(Daily!$J:$J,Daily!$F:$F,$I47,Daily!$B:$B,"&gt;="&amp;U$3,Daily!$B:$B,"&lt;"&amp;(EOMONTH(U$3,0)+1))</f>
        <v>0</v>
      </c>
      <c r="V47" s="98">
        <f>SUMIFS(Daily!$J:$J,Daily!$F:$F,$I47,Daily!$B:$B,"&gt;="&amp;V$3,Daily!$B:$B,"&lt;"&amp;(EOMONTH(V$3,0)+1))</f>
        <v>0</v>
      </c>
      <c r="W47" s="98">
        <f>SUMIFS(Daily!$J:$J,Daily!$F:$F,$I47,Daily!$B:$B,"&gt;="&amp;W$3,Daily!$B:$B,"&lt;"&amp;(EOMONTH(W$3,0)+1))</f>
        <v>0</v>
      </c>
      <c r="X47" s="98">
        <f>SUMIFS(Daily!$J:$J,Daily!$F:$F,$I47,Daily!$B:$B,"&gt;="&amp;X$3,Daily!$B:$B,"&lt;"&amp;(EOMONTH(X$3,0)+1))</f>
        <v>0</v>
      </c>
      <c r="Y47" s="98">
        <f>SUMIFS(Daily!$J:$J,Daily!$F:$F,$I47,Daily!$B:$B,"&gt;="&amp;Y$3,Daily!$B:$B,"&lt;"&amp;(EOMONTH(Y$3,0)+1))</f>
        <v>0</v>
      </c>
      <c r="Z47" s="98">
        <f>SUMIFS(Daily!$J:$J,Daily!$F:$F,$I47,Daily!$B:$B,"&gt;="&amp;Z$3,Daily!$B:$B,"&lt;"&amp;(EOMONTH(Z$3,0)+1))</f>
        <v>0</v>
      </c>
      <c r="AA47" s="98">
        <f>SUMIFS(Daily!$J:$J,Daily!$F:$F,$I47,Daily!$B:$B,"&gt;="&amp;AA$3,Daily!$B:$B,"&lt;"&amp;(EOMONTH(AA$3,0)+1))</f>
        <v>0</v>
      </c>
      <c r="AB47" s="98">
        <f>SUMIFS(Daily!$J:$J,Daily!$F:$F,$I47,Daily!$B:$B,"&gt;="&amp;AB$3,Daily!$B:$B,"&lt;"&amp;(EOMONTH(AB$3,0)+1))</f>
        <v>0</v>
      </c>
      <c r="AC47" s="98">
        <f>SUMIFS(Daily!$J:$J,Daily!$F:$F,$I47,Daily!$B:$B,"&gt;="&amp;AC$3,Daily!$B:$B,"&lt;"&amp;(EOMONTH(AC$3,0)+1))</f>
        <v>0</v>
      </c>
      <c r="AD47" s="98">
        <f>SUMIFS(Daily!$J:$J,Daily!$F:$F,$I47,Daily!$B:$B,"&gt;="&amp;AD$3,Daily!$B:$B,"&lt;"&amp;(EOMONTH(AD$3,0)+1))</f>
        <v>0</v>
      </c>
      <c r="AE47" s="98">
        <f>SUMIFS(Daily!$J:$J,Daily!$F:$F,$I47,Daily!$B:$B,"&gt;="&amp;AE$3,Daily!$B:$B,"&lt;"&amp;(EOMONTH(AE$3,0)+1))</f>
        <v>0</v>
      </c>
      <c r="AF47" s="98">
        <f>SUMIFS(Daily!$J:$J,Daily!$F:$F,$I47,Daily!$B:$B,"&gt;="&amp;AF$3,Daily!$B:$B,"&lt;"&amp;(EOMONTH(AF$3,0)+1))</f>
        <v>0</v>
      </c>
      <c r="AG47" s="98">
        <f>SUMIFS(Daily!$J:$J,Daily!$F:$F,$I47,Daily!$B:$B,"&gt;="&amp;AG$3,Daily!$B:$B,"&lt;"&amp;(EOMONTH(AG$3,0)+1))</f>
        <v>0</v>
      </c>
      <c r="AH47" s="67"/>
    </row>
    <row r="48" spans="1:34" ht="15.6" customHeight="1">
      <c r="A48" s="67"/>
      <c r="B48" s="94" t="str">
        <f t="shared" si="10"/>
        <v>X</v>
      </c>
      <c r="C48" s="94" t="s">
        <v>58</v>
      </c>
      <c r="D48" s="95">
        <v>4</v>
      </c>
      <c r="E48" s="67"/>
      <c r="F48" s="67"/>
      <c r="G48" s="67"/>
      <c r="H48" s="97" t="s">
        <v>91</v>
      </c>
      <c r="I48" s="95">
        <v>320002</v>
      </c>
      <c r="J48" s="98">
        <f>SUMIFS(Daily!$J:$J,Daily!$F:$F,$I48,Daily!$B:$B,"&gt;="&amp;J$3,Daily!$B:$B,"&lt;"&amp;(EOMONTH(J$3,0)+1))</f>
        <v>0</v>
      </c>
      <c r="K48" s="98">
        <f>SUMIFS(Daily!$J:$J,Daily!$F:$F,$I48,Daily!$B:$B,"&gt;="&amp;K$3,Daily!$B:$B,"&lt;"&amp;(EOMONTH(K$3,0)+1))</f>
        <v>0</v>
      </c>
      <c r="L48" s="98">
        <f>SUMIFS(Daily!$J:$J,Daily!$F:$F,$I48,Daily!$B:$B,"&gt;="&amp;L$3,Daily!$B:$B,"&lt;"&amp;(EOMONTH(L$3,0)+1))</f>
        <v>0</v>
      </c>
      <c r="M48" s="98">
        <f>SUMIFS(Daily!$J:$J,Daily!$F:$F,$I48,Daily!$B:$B,"&gt;="&amp;M$3,Daily!$B:$B,"&lt;"&amp;(EOMONTH(M$3,0)+1))</f>
        <v>0</v>
      </c>
      <c r="N48" s="98">
        <f>SUMIFS(Daily!$J:$J,Daily!$F:$F,$I48,Daily!$B:$B,"&gt;="&amp;N$3,Daily!$B:$B,"&lt;"&amp;(EOMONTH(N$3,0)+1))</f>
        <v>0</v>
      </c>
      <c r="O48" s="98">
        <f>SUMIFS(Daily!$J:$J,Daily!$F:$F,$I48,Daily!$B:$B,"&gt;="&amp;O$3,Daily!$B:$B,"&lt;"&amp;(EOMONTH(O$3,0)+1))</f>
        <v>0</v>
      </c>
      <c r="P48" s="98">
        <f>SUMIFS(Daily!$J:$J,Daily!$F:$F,$I48,Daily!$B:$B,"&gt;="&amp;P$3,Daily!$B:$B,"&lt;"&amp;(EOMONTH(P$3,0)+1))</f>
        <v>0</v>
      </c>
      <c r="Q48" s="98">
        <f>SUMIFS(Daily!$J:$J,Daily!$F:$F,$I48,Daily!$B:$B,"&gt;="&amp;Q$3,Daily!$B:$B,"&lt;"&amp;(EOMONTH(Q$3,0)+1))</f>
        <v>0</v>
      </c>
      <c r="R48" s="98">
        <f>SUMIFS(Daily!$J:$J,Daily!$F:$F,$I48,Daily!$B:$B,"&gt;="&amp;R$3,Daily!$B:$B,"&lt;"&amp;(EOMONTH(R$3,0)+1))</f>
        <v>0</v>
      </c>
      <c r="S48" s="98">
        <f>SUMIFS(Daily!$J:$J,Daily!$F:$F,$I48,Daily!$B:$B,"&gt;="&amp;S$3,Daily!$B:$B,"&lt;"&amp;(EOMONTH(S$3,0)+1))</f>
        <v>0</v>
      </c>
      <c r="T48" s="98">
        <f>SUMIFS(Daily!$J:$J,Daily!$F:$F,$I48,Daily!$B:$B,"&gt;="&amp;T$3,Daily!$B:$B,"&lt;"&amp;(EOMONTH(T$3,0)+1))</f>
        <v>0</v>
      </c>
      <c r="U48" s="98">
        <f>SUMIFS(Daily!$J:$J,Daily!$F:$F,$I48,Daily!$B:$B,"&gt;="&amp;U$3,Daily!$B:$B,"&lt;"&amp;(EOMONTH(U$3,0)+1))</f>
        <v>0</v>
      </c>
      <c r="V48" s="98">
        <f>SUMIFS(Daily!$J:$J,Daily!$F:$F,$I48,Daily!$B:$B,"&gt;="&amp;V$3,Daily!$B:$B,"&lt;"&amp;(EOMONTH(V$3,0)+1))</f>
        <v>0</v>
      </c>
      <c r="W48" s="98">
        <f>SUMIFS(Daily!$J:$J,Daily!$F:$F,$I48,Daily!$B:$B,"&gt;="&amp;W$3,Daily!$B:$B,"&lt;"&amp;(EOMONTH(W$3,0)+1))</f>
        <v>0</v>
      </c>
      <c r="X48" s="98">
        <f>SUMIFS(Daily!$J:$J,Daily!$F:$F,$I48,Daily!$B:$B,"&gt;="&amp;X$3,Daily!$B:$B,"&lt;"&amp;(EOMONTH(X$3,0)+1))</f>
        <v>0</v>
      </c>
      <c r="Y48" s="98">
        <f>SUMIFS(Daily!$J:$J,Daily!$F:$F,$I48,Daily!$B:$B,"&gt;="&amp;Y$3,Daily!$B:$B,"&lt;"&amp;(EOMONTH(Y$3,0)+1))</f>
        <v>0</v>
      </c>
      <c r="Z48" s="98">
        <f>SUMIFS(Daily!$J:$J,Daily!$F:$F,$I48,Daily!$B:$B,"&gt;="&amp;Z$3,Daily!$B:$B,"&lt;"&amp;(EOMONTH(Z$3,0)+1))</f>
        <v>0</v>
      </c>
      <c r="AA48" s="98">
        <f>SUMIFS(Daily!$J:$J,Daily!$F:$F,$I48,Daily!$B:$B,"&gt;="&amp;AA$3,Daily!$B:$B,"&lt;"&amp;(EOMONTH(AA$3,0)+1))</f>
        <v>0</v>
      </c>
      <c r="AB48" s="98">
        <f>SUMIFS(Daily!$J:$J,Daily!$F:$F,$I48,Daily!$B:$B,"&gt;="&amp;AB$3,Daily!$B:$B,"&lt;"&amp;(EOMONTH(AB$3,0)+1))</f>
        <v>0</v>
      </c>
      <c r="AC48" s="98">
        <f>SUMIFS(Daily!$J:$J,Daily!$F:$F,$I48,Daily!$B:$B,"&gt;="&amp;AC$3,Daily!$B:$B,"&lt;"&amp;(EOMONTH(AC$3,0)+1))</f>
        <v>0</v>
      </c>
      <c r="AD48" s="98">
        <f>SUMIFS(Daily!$J:$J,Daily!$F:$F,$I48,Daily!$B:$B,"&gt;="&amp;AD$3,Daily!$B:$B,"&lt;"&amp;(EOMONTH(AD$3,0)+1))</f>
        <v>0</v>
      </c>
      <c r="AE48" s="98">
        <f>SUMIFS(Daily!$J:$J,Daily!$F:$F,$I48,Daily!$B:$B,"&gt;="&amp;AE$3,Daily!$B:$B,"&lt;"&amp;(EOMONTH(AE$3,0)+1))</f>
        <v>0</v>
      </c>
      <c r="AF48" s="98">
        <f>SUMIFS(Daily!$J:$J,Daily!$F:$F,$I48,Daily!$B:$B,"&gt;="&amp;AF$3,Daily!$B:$B,"&lt;"&amp;(EOMONTH(AF$3,0)+1))</f>
        <v>0</v>
      </c>
      <c r="AG48" s="98">
        <f>SUMIFS(Daily!$J:$J,Daily!$F:$F,$I48,Daily!$B:$B,"&gt;="&amp;AG$3,Daily!$B:$B,"&lt;"&amp;(EOMONTH(AG$3,0)+1))</f>
        <v>0</v>
      </c>
      <c r="AH48" s="67"/>
    </row>
    <row r="49" spans="1:34" ht="15.6" customHeight="1">
      <c r="A49" s="67"/>
      <c r="B49" s="94" t="str">
        <f t="shared" si="10"/>
        <v>X</v>
      </c>
      <c r="C49" s="94" t="s">
        <v>58</v>
      </c>
      <c r="D49" s="95">
        <v>4</v>
      </c>
      <c r="E49" s="67"/>
      <c r="F49" s="67"/>
      <c r="G49" s="67"/>
      <c r="H49" s="97" t="s">
        <v>92</v>
      </c>
      <c r="I49" s="95">
        <v>320002</v>
      </c>
      <c r="J49" s="98">
        <f>SUMIFS(Daily!$J:$J,Daily!$F:$F,$I49,Daily!$B:$B,"&gt;="&amp;J$3,Daily!$B:$B,"&lt;"&amp;(EOMONTH(J$3,0)+1))</f>
        <v>0</v>
      </c>
      <c r="K49" s="98">
        <f>SUMIFS(Daily!$J:$J,Daily!$F:$F,$I49,Daily!$B:$B,"&gt;="&amp;K$3,Daily!$B:$B,"&lt;"&amp;(EOMONTH(K$3,0)+1))</f>
        <v>0</v>
      </c>
      <c r="L49" s="98">
        <f>SUMIFS(Daily!$J:$J,Daily!$F:$F,$I49,Daily!$B:$B,"&gt;="&amp;L$3,Daily!$B:$B,"&lt;"&amp;(EOMONTH(L$3,0)+1))</f>
        <v>0</v>
      </c>
      <c r="M49" s="98">
        <f>SUMIFS(Daily!$J:$J,Daily!$F:$F,$I49,Daily!$B:$B,"&gt;="&amp;M$3,Daily!$B:$B,"&lt;"&amp;(EOMONTH(M$3,0)+1))</f>
        <v>0</v>
      </c>
      <c r="N49" s="98">
        <f>SUMIFS(Daily!$J:$J,Daily!$F:$F,$I49,Daily!$B:$B,"&gt;="&amp;N$3,Daily!$B:$B,"&lt;"&amp;(EOMONTH(N$3,0)+1))</f>
        <v>0</v>
      </c>
      <c r="O49" s="98">
        <f>SUMIFS(Daily!$J:$J,Daily!$F:$F,$I49,Daily!$B:$B,"&gt;="&amp;O$3,Daily!$B:$B,"&lt;"&amp;(EOMONTH(O$3,0)+1))</f>
        <v>0</v>
      </c>
      <c r="P49" s="98">
        <f>SUMIFS(Daily!$J:$J,Daily!$F:$F,$I49,Daily!$B:$B,"&gt;="&amp;P$3,Daily!$B:$B,"&lt;"&amp;(EOMONTH(P$3,0)+1))</f>
        <v>0</v>
      </c>
      <c r="Q49" s="98">
        <f>SUMIFS(Daily!$J:$J,Daily!$F:$F,$I49,Daily!$B:$B,"&gt;="&amp;Q$3,Daily!$B:$B,"&lt;"&amp;(EOMONTH(Q$3,0)+1))</f>
        <v>0</v>
      </c>
      <c r="R49" s="98">
        <f>SUMIFS(Daily!$J:$J,Daily!$F:$F,$I49,Daily!$B:$B,"&gt;="&amp;R$3,Daily!$B:$B,"&lt;"&amp;(EOMONTH(R$3,0)+1))</f>
        <v>0</v>
      </c>
      <c r="S49" s="98">
        <f>SUMIFS(Daily!$J:$J,Daily!$F:$F,$I49,Daily!$B:$B,"&gt;="&amp;S$3,Daily!$B:$B,"&lt;"&amp;(EOMONTH(S$3,0)+1))</f>
        <v>0</v>
      </c>
      <c r="T49" s="98">
        <f>SUMIFS(Daily!$J:$J,Daily!$F:$F,$I49,Daily!$B:$B,"&gt;="&amp;T$3,Daily!$B:$B,"&lt;"&amp;(EOMONTH(T$3,0)+1))</f>
        <v>0</v>
      </c>
      <c r="U49" s="98">
        <f>SUMIFS(Daily!$J:$J,Daily!$F:$F,$I49,Daily!$B:$B,"&gt;="&amp;U$3,Daily!$B:$B,"&lt;"&amp;(EOMONTH(U$3,0)+1))</f>
        <v>0</v>
      </c>
      <c r="V49" s="98">
        <f>SUMIFS(Daily!$J:$J,Daily!$F:$F,$I49,Daily!$B:$B,"&gt;="&amp;V$3,Daily!$B:$B,"&lt;"&amp;(EOMONTH(V$3,0)+1))</f>
        <v>0</v>
      </c>
      <c r="W49" s="98">
        <f>SUMIFS(Daily!$J:$J,Daily!$F:$F,$I49,Daily!$B:$B,"&gt;="&amp;W$3,Daily!$B:$B,"&lt;"&amp;(EOMONTH(W$3,0)+1))</f>
        <v>0</v>
      </c>
      <c r="X49" s="98">
        <f>SUMIFS(Daily!$J:$J,Daily!$F:$F,$I49,Daily!$B:$B,"&gt;="&amp;X$3,Daily!$B:$B,"&lt;"&amp;(EOMONTH(X$3,0)+1))</f>
        <v>0</v>
      </c>
      <c r="Y49" s="98">
        <f>SUMIFS(Daily!$J:$J,Daily!$F:$F,$I49,Daily!$B:$B,"&gt;="&amp;Y$3,Daily!$B:$B,"&lt;"&amp;(EOMONTH(Y$3,0)+1))</f>
        <v>0</v>
      </c>
      <c r="Z49" s="98">
        <f>SUMIFS(Daily!$J:$J,Daily!$F:$F,$I49,Daily!$B:$B,"&gt;="&amp;Z$3,Daily!$B:$B,"&lt;"&amp;(EOMONTH(Z$3,0)+1))</f>
        <v>0</v>
      </c>
      <c r="AA49" s="98">
        <f>SUMIFS(Daily!$J:$J,Daily!$F:$F,$I49,Daily!$B:$B,"&gt;="&amp;AA$3,Daily!$B:$B,"&lt;"&amp;(EOMONTH(AA$3,0)+1))</f>
        <v>0</v>
      </c>
      <c r="AB49" s="98">
        <f>SUMIFS(Daily!$J:$J,Daily!$F:$F,$I49,Daily!$B:$B,"&gt;="&amp;AB$3,Daily!$B:$B,"&lt;"&amp;(EOMONTH(AB$3,0)+1))</f>
        <v>0</v>
      </c>
      <c r="AC49" s="98">
        <f>SUMIFS(Daily!$J:$J,Daily!$F:$F,$I49,Daily!$B:$B,"&gt;="&amp;AC$3,Daily!$B:$B,"&lt;"&amp;(EOMONTH(AC$3,0)+1))</f>
        <v>0</v>
      </c>
      <c r="AD49" s="98">
        <f>SUMIFS(Daily!$J:$J,Daily!$F:$F,$I49,Daily!$B:$B,"&gt;="&amp;AD$3,Daily!$B:$B,"&lt;"&amp;(EOMONTH(AD$3,0)+1))</f>
        <v>0</v>
      </c>
      <c r="AE49" s="98">
        <f>SUMIFS(Daily!$J:$J,Daily!$F:$F,$I49,Daily!$B:$B,"&gt;="&amp;AE$3,Daily!$B:$B,"&lt;"&amp;(EOMONTH(AE$3,0)+1))</f>
        <v>0</v>
      </c>
      <c r="AF49" s="98">
        <f>SUMIFS(Daily!$J:$J,Daily!$F:$F,$I49,Daily!$B:$B,"&gt;="&amp;AF$3,Daily!$B:$B,"&lt;"&amp;(EOMONTH(AF$3,0)+1))</f>
        <v>0</v>
      </c>
      <c r="AG49" s="98">
        <f>SUMIFS(Daily!$J:$J,Daily!$F:$F,$I49,Daily!$B:$B,"&gt;="&amp;AG$3,Daily!$B:$B,"&lt;"&amp;(EOMONTH(AG$3,0)+1))</f>
        <v>0</v>
      </c>
      <c r="AH49" s="67"/>
    </row>
    <row r="50" spans="1:34" ht="15.6" customHeight="1">
      <c r="A50" s="67"/>
      <c r="B50" s="94" t="str">
        <f t="shared" si="10"/>
        <v>X</v>
      </c>
      <c r="C50" s="94" t="s">
        <v>58</v>
      </c>
      <c r="D50" s="95">
        <v>4</v>
      </c>
      <c r="E50" s="67"/>
      <c r="F50" s="67"/>
      <c r="G50" s="67"/>
      <c r="H50" s="97" t="s">
        <v>93</v>
      </c>
      <c r="I50" s="95">
        <v>320099</v>
      </c>
      <c r="J50" s="98">
        <f>SUMIFS(Daily!$J:$J,Daily!$F:$F,$I50,Daily!$B:$B,"&gt;="&amp;J$3,Daily!$B:$B,"&lt;"&amp;(EOMONTH(J$3,0)+1))</f>
        <v>0</v>
      </c>
      <c r="K50" s="98">
        <f>SUMIFS(Daily!$J:$J,Daily!$F:$F,$I50,Daily!$B:$B,"&gt;="&amp;K$3,Daily!$B:$B,"&lt;"&amp;(EOMONTH(K$3,0)+1))</f>
        <v>0</v>
      </c>
      <c r="L50" s="98">
        <f>SUMIFS(Daily!$J:$J,Daily!$F:$F,$I50,Daily!$B:$B,"&gt;="&amp;L$3,Daily!$B:$B,"&lt;"&amp;(EOMONTH(L$3,0)+1))</f>
        <v>0</v>
      </c>
      <c r="M50" s="98">
        <f>SUMIFS(Daily!$J:$J,Daily!$F:$F,$I50,Daily!$B:$B,"&gt;="&amp;M$3,Daily!$B:$B,"&lt;"&amp;(EOMONTH(M$3,0)+1))</f>
        <v>0</v>
      </c>
      <c r="N50" s="98">
        <f>SUMIFS(Daily!$J:$J,Daily!$F:$F,$I50,Daily!$B:$B,"&gt;="&amp;N$3,Daily!$B:$B,"&lt;"&amp;(EOMONTH(N$3,0)+1))</f>
        <v>0</v>
      </c>
      <c r="O50" s="98">
        <f>SUMIFS(Daily!$J:$J,Daily!$F:$F,$I50,Daily!$B:$B,"&gt;="&amp;O$3,Daily!$B:$B,"&lt;"&amp;(EOMONTH(O$3,0)+1))</f>
        <v>0</v>
      </c>
      <c r="P50" s="98">
        <f>SUMIFS(Daily!$J:$J,Daily!$F:$F,$I50,Daily!$B:$B,"&gt;="&amp;P$3,Daily!$B:$B,"&lt;"&amp;(EOMONTH(P$3,0)+1))</f>
        <v>0</v>
      </c>
      <c r="Q50" s="98">
        <f>SUMIFS(Daily!$J:$J,Daily!$F:$F,$I50,Daily!$B:$B,"&gt;="&amp;Q$3,Daily!$B:$B,"&lt;"&amp;(EOMONTH(Q$3,0)+1))</f>
        <v>0</v>
      </c>
      <c r="R50" s="98">
        <f>SUMIFS(Daily!$J:$J,Daily!$F:$F,$I50,Daily!$B:$B,"&gt;="&amp;R$3,Daily!$B:$B,"&lt;"&amp;(EOMONTH(R$3,0)+1))</f>
        <v>0</v>
      </c>
      <c r="S50" s="98">
        <f>SUMIFS(Daily!$J:$J,Daily!$F:$F,$I50,Daily!$B:$B,"&gt;="&amp;S$3,Daily!$B:$B,"&lt;"&amp;(EOMONTH(S$3,0)+1))</f>
        <v>0</v>
      </c>
      <c r="T50" s="98">
        <f>SUMIFS(Daily!$J:$J,Daily!$F:$F,$I50,Daily!$B:$B,"&gt;="&amp;T$3,Daily!$B:$B,"&lt;"&amp;(EOMONTH(T$3,0)+1))</f>
        <v>0</v>
      </c>
      <c r="U50" s="98">
        <f>SUMIFS(Daily!$J:$J,Daily!$F:$F,$I50,Daily!$B:$B,"&gt;="&amp;U$3,Daily!$B:$B,"&lt;"&amp;(EOMONTH(U$3,0)+1))</f>
        <v>0</v>
      </c>
      <c r="V50" s="98">
        <f>SUMIFS(Daily!$J:$J,Daily!$F:$F,$I50,Daily!$B:$B,"&gt;="&amp;V$3,Daily!$B:$B,"&lt;"&amp;(EOMONTH(V$3,0)+1))</f>
        <v>0</v>
      </c>
      <c r="W50" s="98">
        <f>SUMIFS(Daily!$J:$J,Daily!$F:$F,$I50,Daily!$B:$B,"&gt;="&amp;W$3,Daily!$B:$B,"&lt;"&amp;(EOMONTH(W$3,0)+1))</f>
        <v>0</v>
      </c>
      <c r="X50" s="98">
        <f>SUMIFS(Daily!$J:$J,Daily!$F:$F,$I50,Daily!$B:$B,"&gt;="&amp;X$3,Daily!$B:$B,"&lt;"&amp;(EOMONTH(X$3,0)+1))</f>
        <v>0</v>
      </c>
      <c r="Y50" s="98">
        <f>SUMIFS(Daily!$J:$J,Daily!$F:$F,$I50,Daily!$B:$B,"&gt;="&amp;Y$3,Daily!$B:$B,"&lt;"&amp;(EOMONTH(Y$3,0)+1))</f>
        <v>0</v>
      </c>
      <c r="Z50" s="98">
        <f>SUMIFS(Daily!$J:$J,Daily!$F:$F,$I50,Daily!$B:$B,"&gt;="&amp;Z$3,Daily!$B:$B,"&lt;"&amp;(EOMONTH(Z$3,0)+1))</f>
        <v>0</v>
      </c>
      <c r="AA50" s="98">
        <f>SUMIFS(Daily!$J:$J,Daily!$F:$F,$I50,Daily!$B:$B,"&gt;="&amp;AA$3,Daily!$B:$B,"&lt;"&amp;(EOMONTH(AA$3,0)+1))</f>
        <v>0</v>
      </c>
      <c r="AB50" s="98">
        <f>SUMIFS(Daily!$J:$J,Daily!$F:$F,$I50,Daily!$B:$B,"&gt;="&amp;AB$3,Daily!$B:$B,"&lt;"&amp;(EOMONTH(AB$3,0)+1))</f>
        <v>0</v>
      </c>
      <c r="AC50" s="98">
        <f>SUMIFS(Daily!$J:$J,Daily!$F:$F,$I50,Daily!$B:$B,"&gt;="&amp;AC$3,Daily!$B:$B,"&lt;"&amp;(EOMONTH(AC$3,0)+1))</f>
        <v>0</v>
      </c>
      <c r="AD50" s="98">
        <f>SUMIFS(Daily!$J:$J,Daily!$F:$F,$I50,Daily!$B:$B,"&gt;="&amp;AD$3,Daily!$B:$B,"&lt;"&amp;(EOMONTH(AD$3,0)+1))</f>
        <v>0</v>
      </c>
      <c r="AE50" s="98">
        <f>SUMIFS(Daily!$J:$J,Daily!$F:$F,$I50,Daily!$B:$B,"&gt;="&amp;AE$3,Daily!$B:$B,"&lt;"&amp;(EOMONTH(AE$3,0)+1))</f>
        <v>0</v>
      </c>
      <c r="AF50" s="98">
        <f>SUMIFS(Daily!$J:$J,Daily!$F:$F,$I50,Daily!$B:$B,"&gt;="&amp;AF$3,Daily!$B:$B,"&lt;"&amp;(EOMONTH(AF$3,0)+1))</f>
        <v>0</v>
      </c>
      <c r="AG50" s="98">
        <f>SUMIFS(Daily!$J:$J,Daily!$F:$F,$I50,Daily!$B:$B,"&gt;="&amp;AG$3,Daily!$B:$B,"&lt;"&amp;(EOMONTH(AG$3,0)+1))</f>
        <v>0</v>
      </c>
      <c r="AH50" s="67"/>
    </row>
    <row r="51" spans="1:34" ht="15.6" hidden="1" customHeight="1">
      <c r="A51" s="67"/>
      <c r="B51" s="83" t="str">
        <f t="shared" si="10"/>
        <v>O</v>
      </c>
      <c r="C51" s="83"/>
      <c r="D51" s="84">
        <v>1</v>
      </c>
      <c r="E51" s="85" t="s">
        <v>83</v>
      </c>
      <c r="F51" s="85"/>
      <c r="G51" s="85"/>
      <c r="H51" s="86"/>
      <c r="I51" s="84">
        <v>400000</v>
      </c>
      <c r="J51" s="88">
        <f t="shared" ref="J51:AG51" si="16">J52+J56</f>
        <v>0</v>
      </c>
      <c r="K51" s="88">
        <f t="shared" si="16"/>
        <v>0</v>
      </c>
      <c r="L51" s="88">
        <f t="shared" si="16"/>
        <v>0</v>
      </c>
      <c r="M51" s="88">
        <f t="shared" si="16"/>
        <v>0</v>
      </c>
      <c r="N51" s="88">
        <f t="shared" si="16"/>
        <v>0</v>
      </c>
      <c r="O51" s="88">
        <f t="shared" si="16"/>
        <v>0</v>
      </c>
      <c r="P51" s="88">
        <f t="shared" si="16"/>
        <v>0</v>
      </c>
      <c r="Q51" s="88">
        <f t="shared" si="16"/>
        <v>0</v>
      </c>
      <c r="R51" s="88">
        <f t="shared" si="16"/>
        <v>0</v>
      </c>
      <c r="S51" s="88">
        <f t="shared" si="16"/>
        <v>0</v>
      </c>
      <c r="T51" s="88">
        <f t="shared" si="16"/>
        <v>0</v>
      </c>
      <c r="U51" s="88">
        <f t="shared" si="16"/>
        <v>0</v>
      </c>
      <c r="V51" s="88">
        <f t="shared" si="16"/>
        <v>0</v>
      </c>
      <c r="W51" s="88">
        <f t="shared" si="16"/>
        <v>0</v>
      </c>
      <c r="X51" s="88">
        <f t="shared" si="16"/>
        <v>0</v>
      </c>
      <c r="Y51" s="88">
        <f t="shared" si="16"/>
        <v>0</v>
      </c>
      <c r="Z51" s="88">
        <f t="shared" si="16"/>
        <v>0</v>
      </c>
      <c r="AA51" s="88">
        <f t="shared" si="16"/>
        <v>0</v>
      </c>
      <c r="AB51" s="88">
        <f t="shared" si="16"/>
        <v>0</v>
      </c>
      <c r="AC51" s="88">
        <f t="shared" si="16"/>
        <v>0</v>
      </c>
      <c r="AD51" s="88">
        <f t="shared" si="16"/>
        <v>0</v>
      </c>
      <c r="AE51" s="88">
        <f t="shared" si="16"/>
        <v>0</v>
      </c>
      <c r="AF51" s="88">
        <f t="shared" si="16"/>
        <v>0</v>
      </c>
      <c r="AG51" s="88">
        <f t="shared" si="16"/>
        <v>0</v>
      </c>
      <c r="AH51" s="67"/>
    </row>
    <row r="52" spans="1:34" ht="15.6" hidden="1" customHeight="1">
      <c r="A52" s="67"/>
      <c r="B52" s="89" t="str">
        <f t="shared" si="10"/>
        <v>X</v>
      </c>
      <c r="C52" s="89"/>
      <c r="D52" s="90">
        <v>2</v>
      </c>
      <c r="E52" s="91"/>
      <c r="F52" s="91" t="s">
        <v>56</v>
      </c>
      <c r="G52" s="91"/>
      <c r="H52" s="92"/>
      <c r="I52" s="90">
        <v>410000</v>
      </c>
      <c r="J52" s="93">
        <f t="shared" ref="J52:AG52" si="17">SUM(J53:J55)</f>
        <v>0</v>
      </c>
      <c r="K52" s="93">
        <f t="shared" si="17"/>
        <v>0</v>
      </c>
      <c r="L52" s="93">
        <f t="shared" si="17"/>
        <v>0</v>
      </c>
      <c r="M52" s="93">
        <f t="shared" si="17"/>
        <v>0</v>
      </c>
      <c r="N52" s="93">
        <f t="shared" si="17"/>
        <v>0</v>
      </c>
      <c r="O52" s="93">
        <f t="shared" si="17"/>
        <v>0</v>
      </c>
      <c r="P52" s="93">
        <f t="shared" si="17"/>
        <v>0</v>
      </c>
      <c r="Q52" s="93">
        <f t="shared" si="17"/>
        <v>0</v>
      </c>
      <c r="R52" s="93">
        <f t="shared" si="17"/>
        <v>0</v>
      </c>
      <c r="S52" s="93">
        <f t="shared" si="17"/>
        <v>0</v>
      </c>
      <c r="T52" s="93">
        <f t="shared" si="17"/>
        <v>0</v>
      </c>
      <c r="U52" s="93">
        <f t="shared" si="17"/>
        <v>0</v>
      </c>
      <c r="V52" s="93">
        <f t="shared" si="17"/>
        <v>0</v>
      </c>
      <c r="W52" s="93">
        <f t="shared" si="17"/>
        <v>0</v>
      </c>
      <c r="X52" s="93">
        <f t="shared" si="17"/>
        <v>0</v>
      </c>
      <c r="Y52" s="93">
        <f t="shared" si="17"/>
        <v>0</v>
      </c>
      <c r="Z52" s="93">
        <f t="shared" si="17"/>
        <v>0</v>
      </c>
      <c r="AA52" s="93">
        <f t="shared" si="17"/>
        <v>0</v>
      </c>
      <c r="AB52" s="93">
        <f t="shared" si="17"/>
        <v>0</v>
      </c>
      <c r="AC52" s="93">
        <f t="shared" si="17"/>
        <v>0</v>
      </c>
      <c r="AD52" s="93">
        <f t="shared" si="17"/>
        <v>0</v>
      </c>
      <c r="AE52" s="93">
        <f t="shared" si="17"/>
        <v>0</v>
      </c>
      <c r="AF52" s="93">
        <f t="shared" si="17"/>
        <v>0</v>
      </c>
      <c r="AG52" s="93">
        <f t="shared" si="17"/>
        <v>0</v>
      </c>
      <c r="AH52" s="67"/>
    </row>
    <row r="53" spans="1:34" ht="15.6" hidden="1" customHeight="1">
      <c r="A53" s="67"/>
      <c r="B53" s="94" t="str">
        <f t="shared" si="10"/>
        <v>X</v>
      </c>
      <c r="C53" s="94"/>
      <c r="D53" s="95">
        <v>4</v>
      </c>
      <c r="E53" s="67"/>
      <c r="F53" s="67"/>
      <c r="G53" s="67"/>
      <c r="H53" s="97" t="s">
        <v>94</v>
      </c>
      <c r="I53" s="95">
        <v>410001</v>
      </c>
      <c r="J53" s="98">
        <f>SUMIFS(Daily!$J:$J,Daily!$F:$F,$I53,Daily!$B:$B,"&gt;="&amp;J$3,Daily!$B:$B,"&lt;"&amp;(EOMONTH(J$3,0)+1))</f>
        <v>0</v>
      </c>
      <c r="K53" s="98">
        <f>SUMIFS(Daily!$J:$J,Daily!$F:$F,$I53,Daily!$B:$B,"&gt;="&amp;K$3,Daily!$B:$B,"&lt;"&amp;(EOMONTH(K$3,0)+1))</f>
        <v>0</v>
      </c>
      <c r="L53" s="98">
        <f>SUMIFS(Daily!$J:$J,Daily!$F:$F,$I53,Daily!$B:$B,"&gt;="&amp;L$3,Daily!$B:$B,"&lt;"&amp;(EOMONTH(L$3,0)+1))</f>
        <v>0</v>
      </c>
      <c r="M53" s="98">
        <f>SUMIFS(Daily!$J:$J,Daily!$F:$F,$I53,Daily!$B:$B,"&gt;="&amp;M$3,Daily!$B:$B,"&lt;"&amp;(EOMONTH(M$3,0)+1))</f>
        <v>0</v>
      </c>
      <c r="N53" s="98">
        <f>SUMIFS(Daily!$J:$J,Daily!$F:$F,$I53,Daily!$B:$B,"&gt;="&amp;N$3,Daily!$B:$B,"&lt;"&amp;(EOMONTH(N$3,0)+1))</f>
        <v>0</v>
      </c>
      <c r="O53" s="98">
        <f>SUMIFS(Daily!$J:$J,Daily!$F:$F,$I53,Daily!$B:$B,"&gt;="&amp;O$3,Daily!$B:$B,"&lt;"&amp;(EOMONTH(O$3,0)+1))</f>
        <v>0</v>
      </c>
      <c r="P53" s="98">
        <f>SUMIFS(Daily!$J:$J,Daily!$F:$F,$I53,Daily!$B:$B,"&gt;="&amp;P$3,Daily!$B:$B,"&lt;"&amp;(EOMONTH(P$3,0)+1))</f>
        <v>0</v>
      </c>
      <c r="Q53" s="98">
        <f>SUMIFS(Daily!$J:$J,Daily!$F:$F,$I53,Daily!$B:$B,"&gt;="&amp;Q$3,Daily!$B:$B,"&lt;"&amp;(EOMONTH(Q$3,0)+1))</f>
        <v>0</v>
      </c>
      <c r="R53" s="98">
        <f>SUMIFS(Daily!$J:$J,Daily!$F:$F,$I53,Daily!$B:$B,"&gt;="&amp;R$3,Daily!$B:$B,"&lt;"&amp;(EOMONTH(R$3,0)+1))</f>
        <v>0</v>
      </c>
      <c r="S53" s="98">
        <f>SUMIFS(Daily!$J:$J,Daily!$F:$F,$I53,Daily!$B:$B,"&gt;="&amp;S$3,Daily!$B:$B,"&lt;"&amp;(EOMONTH(S$3,0)+1))</f>
        <v>0</v>
      </c>
      <c r="T53" s="98">
        <f>SUMIFS(Daily!$J:$J,Daily!$F:$F,$I53,Daily!$B:$B,"&gt;="&amp;T$3,Daily!$B:$B,"&lt;"&amp;(EOMONTH(T$3,0)+1))</f>
        <v>0</v>
      </c>
      <c r="U53" s="98">
        <f>SUMIFS(Daily!$J:$J,Daily!$F:$F,$I53,Daily!$B:$B,"&gt;="&amp;U$3,Daily!$B:$B,"&lt;"&amp;(EOMONTH(U$3,0)+1))</f>
        <v>0</v>
      </c>
      <c r="V53" s="98">
        <f>SUMIFS(Daily!$J:$J,Daily!$F:$F,$I53,Daily!$B:$B,"&gt;="&amp;V$3,Daily!$B:$B,"&lt;"&amp;(EOMONTH(V$3,0)+1))</f>
        <v>0</v>
      </c>
      <c r="W53" s="98">
        <f>SUMIFS(Daily!$J:$J,Daily!$F:$F,$I53,Daily!$B:$B,"&gt;="&amp;W$3,Daily!$B:$B,"&lt;"&amp;(EOMONTH(W$3,0)+1))</f>
        <v>0</v>
      </c>
      <c r="X53" s="98">
        <f>SUMIFS(Daily!$J:$J,Daily!$F:$F,$I53,Daily!$B:$B,"&gt;="&amp;X$3,Daily!$B:$B,"&lt;"&amp;(EOMONTH(X$3,0)+1))</f>
        <v>0</v>
      </c>
      <c r="Y53" s="98">
        <f>SUMIFS(Daily!$J:$J,Daily!$F:$F,$I53,Daily!$B:$B,"&gt;="&amp;Y$3,Daily!$B:$B,"&lt;"&amp;(EOMONTH(Y$3,0)+1))</f>
        <v>0</v>
      </c>
      <c r="Z53" s="98">
        <f>SUMIFS(Daily!$J:$J,Daily!$F:$F,$I53,Daily!$B:$B,"&gt;="&amp;Z$3,Daily!$B:$B,"&lt;"&amp;(EOMONTH(Z$3,0)+1))</f>
        <v>0</v>
      </c>
      <c r="AA53" s="98">
        <f>SUMIFS(Daily!$J:$J,Daily!$F:$F,$I53,Daily!$B:$B,"&gt;="&amp;AA$3,Daily!$B:$B,"&lt;"&amp;(EOMONTH(AA$3,0)+1))</f>
        <v>0</v>
      </c>
      <c r="AB53" s="98">
        <f>SUMIFS(Daily!$J:$J,Daily!$F:$F,$I53,Daily!$B:$B,"&gt;="&amp;AB$3,Daily!$B:$B,"&lt;"&amp;(EOMONTH(AB$3,0)+1))</f>
        <v>0</v>
      </c>
      <c r="AC53" s="98">
        <f>SUMIFS(Daily!$J:$J,Daily!$F:$F,$I53,Daily!$B:$B,"&gt;="&amp;AC$3,Daily!$B:$B,"&lt;"&amp;(EOMONTH(AC$3,0)+1))</f>
        <v>0</v>
      </c>
      <c r="AD53" s="98">
        <f>SUMIFS(Daily!$J:$J,Daily!$F:$F,$I53,Daily!$B:$B,"&gt;="&amp;AD$3,Daily!$B:$B,"&lt;"&amp;(EOMONTH(AD$3,0)+1))</f>
        <v>0</v>
      </c>
      <c r="AE53" s="98">
        <f>SUMIFS(Daily!$J:$J,Daily!$F:$F,$I53,Daily!$B:$B,"&gt;="&amp;AE$3,Daily!$B:$B,"&lt;"&amp;(EOMONTH(AE$3,0)+1))</f>
        <v>0</v>
      </c>
      <c r="AF53" s="98">
        <f>SUMIFS(Daily!$J:$J,Daily!$F:$F,$I53,Daily!$B:$B,"&gt;="&amp;AF$3,Daily!$B:$B,"&lt;"&amp;(EOMONTH(AF$3,0)+1))</f>
        <v>0</v>
      </c>
      <c r="AG53" s="98">
        <f>SUMIFS(Daily!$J:$J,Daily!$F:$F,$I53,Daily!$B:$B,"&gt;="&amp;AG$3,Daily!$B:$B,"&lt;"&amp;(EOMONTH(AG$3,0)+1))</f>
        <v>0</v>
      </c>
      <c r="AH53" s="67"/>
    </row>
    <row r="54" spans="1:34" ht="15.6" hidden="1" customHeight="1">
      <c r="A54" s="67"/>
      <c r="B54" s="94" t="str">
        <f t="shared" si="10"/>
        <v>X</v>
      </c>
      <c r="C54" s="94"/>
      <c r="D54" s="95">
        <v>4</v>
      </c>
      <c r="E54" s="67"/>
      <c r="F54" s="67"/>
      <c r="G54" s="67"/>
      <c r="H54" s="97" t="s">
        <v>95</v>
      </c>
      <c r="I54" s="95">
        <v>410002</v>
      </c>
      <c r="J54" s="98">
        <f>SUMIFS(Daily!$J:$J,Daily!$F:$F,$I54,Daily!$B:$B,"&gt;="&amp;J$3,Daily!$B:$B,"&lt;"&amp;(EOMONTH(J$3,0)+1))</f>
        <v>0</v>
      </c>
      <c r="K54" s="98">
        <f>SUMIFS(Daily!$J:$J,Daily!$F:$F,$I54,Daily!$B:$B,"&gt;="&amp;K$3,Daily!$B:$B,"&lt;"&amp;(EOMONTH(K$3,0)+1))</f>
        <v>0</v>
      </c>
      <c r="L54" s="98">
        <f>SUMIFS(Daily!$J:$J,Daily!$F:$F,$I54,Daily!$B:$B,"&gt;="&amp;L$3,Daily!$B:$B,"&lt;"&amp;(EOMONTH(L$3,0)+1))</f>
        <v>0</v>
      </c>
      <c r="M54" s="98">
        <f>SUMIFS(Daily!$J:$J,Daily!$F:$F,$I54,Daily!$B:$B,"&gt;="&amp;M$3,Daily!$B:$B,"&lt;"&amp;(EOMONTH(M$3,0)+1))</f>
        <v>0</v>
      </c>
      <c r="N54" s="98">
        <f>SUMIFS(Daily!$J:$J,Daily!$F:$F,$I54,Daily!$B:$B,"&gt;="&amp;N$3,Daily!$B:$B,"&lt;"&amp;(EOMONTH(N$3,0)+1))</f>
        <v>0</v>
      </c>
      <c r="O54" s="98">
        <f>SUMIFS(Daily!$J:$J,Daily!$F:$F,$I54,Daily!$B:$B,"&gt;="&amp;O$3,Daily!$B:$B,"&lt;"&amp;(EOMONTH(O$3,0)+1))</f>
        <v>0</v>
      </c>
      <c r="P54" s="98">
        <f>SUMIFS(Daily!$J:$J,Daily!$F:$F,$I54,Daily!$B:$B,"&gt;="&amp;P$3,Daily!$B:$B,"&lt;"&amp;(EOMONTH(P$3,0)+1))</f>
        <v>0</v>
      </c>
      <c r="Q54" s="98">
        <f>SUMIFS(Daily!$J:$J,Daily!$F:$F,$I54,Daily!$B:$B,"&gt;="&amp;Q$3,Daily!$B:$B,"&lt;"&amp;(EOMONTH(Q$3,0)+1))</f>
        <v>0</v>
      </c>
      <c r="R54" s="98">
        <f>SUMIFS(Daily!$J:$J,Daily!$F:$F,$I54,Daily!$B:$B,"&gt;="&amp;R$3,Daily!$B:$B,"&lt;"&amp;(EOMONTH(R$3,0)+1))</f>
        <v>0</v>
      </c>
      <c r="S54" s="98">
        <f>SUMIFS(Daily!$J:$J,Daily!$F:$F,$I54,Daily!$B:$B,"&gt;="&amp;S$3,Daily!$B:$B,"&lt;"&amp;(EOMONTH(S$3,0)+1))</f>
        <v>0</v>
      </c>
      <c r="T54" s="98">
        <f>SUMIFS(Daily!$J:$J,Daily!$F:$F,$I54,Daily!$B:$B,"&gt;="&amp;T$3,Daily!$B:$B,"&lt;"&amp;(EOMONTH(T$3,0)+1))</f>
        <v>0</v>
      </c>
      <c r="U54" s="98">
        <f>SUMIFS(Daily!$J:$J,Daily!$F:$F,$I54,Daily!$B:$B,"&gt;="&amp;U$3,Daily!$B:$B,"&lt;"&amp;(EOMONTH(U$3,0)+1))</f>
        <v>0</v>
      </c>
      <c r="V54" s="98">
        <f>SUMIFS(Daily!$J:$J,Daily!$F:$F,$I54,Daily!$B:$B,"&gt;="&amp;V$3,Daily!$B:$B,"&lt;"&amp;(EOMONTH(V$3,0)+1))</f>
        <v>0</v>
      </c>
      <c r="W54" s="98">
        <f>SUMIFS(Daily!$J:$J,Daily!$F:$F,$I54,Daily!$B:$B,"&gt;="&amp;W$3,Daily!$B:$B,"&lt;"&amp;(EOMONTH(W$3,0)+1))</f>
        <v>0</v>
      </c>
      <c r="X54" s="98">
        <f>SUMIFS(Daily!$J:$J,Daily!$F:$F,$I54,Daily!$B:$B,"&gt;="&amp;X$3,Daily!$B:$B,"&lt;"&amp;(EOMONTH(X$3,0)+1))</f>
        <v>0</v>
      </c>
      <c r="Y54" s="98">
        <f>SUMIFS(Daily!$J:$J,Daily!$F:$F,$I54,Daily!$B:$B,"&gt;="&amp;Y$3,Daily!$B:$B,"&lt;"&amp;(EOMONTH(Y$3,0)+1))</f>
        <v>0</v>
      </c>
      <c r="Z54" s="98">
        <f>SUMIFS(Daily!$J:$J,Daily!$F:$F,$I54,Daily!$B:$B,"&gt;="&amp;Z$3,Daily!$B:$B,"&lt;"&amp;(EOMONTH(Z$3,0)+1))</f>
        <v>0</v>
      </c>
      <c r="AA54" s="98">
        <f>SUMIFS(Daily!$J:$J,Daily!$F:$F,$I54,Daily!$B:$B,"&gt;="&amp;AA$3,Daily!$B:$B,"&lt;"&amp;(EOMONTH(AA$3,0)+1))</f>
        <v>0</v>
      </c>
      <c r="AB54" s="98">
        <f>SUMIFS(Daily!$J:$J,Daily!$F:$F,$I54,Daily!$B:$B,"&gt;="&amp;AB$3,Daily!$B:$B,"&lt;"&amp;(EOMONTH(AB$3,0)+1))</f>
        <v>0</v>
      </c>
      <c r="AC54" s="98">
        <f>SUMIFS(Daily!$J:$J,Daily!$F:$F,$I54,Daily!$B:$B,"&gt;="&amp;AC$3,Daily!$B:$B,"&lt;"&amp;(EOMONTH(AC$3,0)+1))</f>
        <v>0</v>
      </c>
      <c r="AD54" s="98">
        <f>SUMIFS(Daily!$J:$J,Daily!$F:$F,$I54,Daily!$B:$B,"&gt;="&amp;AD$3,Daily!$B:$B,"&lt;"&amp;(EOMONTH(AD$3,0)+1))</f>
        <v>0</v>
      </c>
      <c r="AE54" s="98">
        <f>SUMIFS(Daily!$J:$J,Daily!$F:$F,$I54,Daily!$B:$B,"&gt;="&amp;AE$3,Daily!$B:$B,"&lt;"&amp;(EOMONTH(AE$3,0)+1))</f>
        <v>0</v>
      </c>
      <c r="AF54" s="98">
        <f>SUMIFS(Daily!$J:$J,Daily!$F:$F,$I54,Daily!$B:$B,"&gt;="&amp;AF$3,Daily!$B:$B,"&lt;"&amp;(EOMONTH(AF$3,0)+1))</f>
        <v>0</v>
      </c>
      <c r="AG54" s="98">
        <f>SUMIFS(Daily!$J:$J,Daily!$F:$F,$I54,Daily!$B:$B,"&gt;="&amp;AG$3,Daily!$B:$B,"&lt;"&amp;(EOMONTH(AG$3,0)+1))</f>
        <v>0</v>
      </c>
      <c r="AH54" s="67"/>
    </row>
    <row r="55" spans="1:34" ht="15.6" hidden="1" customHeight="1">
      <c r="A55" s="67"/>
      <c r="B55" s="94" t="str">
        <f t="shared" si="10"/>
        <v>X</v>
      </c>
      <c r="C55" s="94"/>
      <c r="D55" s="95">
        <v>4</v>
      </c>
      <c r="E55" s="67"/>
      <c r="F55" s="67"/>
      <c r="G55" s="67"/>
      <c r="H55" s="97" t="s">
        <v>96</v>
      </c>
      <c r="I55" s="95">
        <v>410099</v>
      </c>
      <c r="J55" s="98">
        <f>SUMIFS(Daily!$J:$J,Daily!$F:$F,$I55,Daily!$B:$B,"&gt;="&amp;J$3,Daily!$B:$B,"&lt;"&amp;(EOMONTH(J$3,0)+1))</f>
        <v>0</v>
      </c>
      <c r="K55" s="98">
        <f>SUMIFS(Daily!$J:$J,Daily!$F:$F,$I55,Daily!$B:$B,"&gt;="&amp;K$3,Daily!$B:$B,"&lt;"&amp;(EOMONTH(K$3,0)+1))</f>
        <v>0</v>
      </c>
      <c r="L55" s="98">
        <f>SUMIFS(Daily!$J:$J,Daily!$F:$F,$I55,Daily!$B:$B,"&gt;="&amp;L$3,Daily!$B:$B,"&lt;"&amp;(EOMONTH(L$3,0)+1))</f>
        <v>0</v>
      </c>
      <c r="M55" s="98">
        <f>SUMIFS(Daily!$J:$J,Daily!$F:$F,$I55,Daily!$B:$B,"&gt;="&amp;M$3,Daily!$B:$B,"&lt;"&amp;(EOMONTH(M$3,0)+1))</f>
        <v>0</v>
      </c>
      <c r="N55" s="98">
        <f>SUMIFS(Daily!$J:$J,Daily!$F:$F,$I55,Daily!$B:$B,"&gt;="&amp;N$3,Daily!$B:$B,"&lt;"&amp;(EOMONTH(N$3,0)+1))</f>
        <v>0</v>
      </c>
      <c r="O55" s="98">
        <f>SUMIFS(Daily!$J:$J,Daily!$F:$F,$I55,Daily!$B:$B,"&gt;="&amp;O$3,Daily!$B:$B,"&lt;"&amp;(EOMONTH(O$3,0)+1))</f>
        <v>0</v>
      </c>
      <c r="P55" s="98">
        <f>SUMIFS(Daily!$J:$J,Daily!$F:$F,$I55,Daily!$B:$B,"&gt;="&amp;P$3,Daily!$B:$B,"&lt;"&amp;(EOMONTH(P$3,0)+1))</f>
        <v>0</v>
      </c>
      <c r="Q55" s="98">
        <f>SUMIFS(Daily!$J:$J,Daily!$F:$F,$I55,Daily!$B:$B,"&gt;="&amp;Q$3,Daily!$B:$B,"&lt;"&amp;(EOMONTH(Q$3,0)+1))</f>
        <v>0</v>
      </c>
      <c r="R55" s="98">
        <f>SUMIFS(Daily!$J:$J,Daily!$F:$F,$I55,Daily!$B:$B,"&gt;="&amp;R$3,Daily!$B:$B,"&lt;"&amp;(EOMONTH(R$3,0)+1))</f>
        <v>0</v>
      </c>
      <c r="S55" s="98">
        <f>SUMIFS(Daily!$J:$J,Daily!$F:$F,$I55,Daily!$B:$B,"&gt;="&amp;S$3,Daily!$B:$B,"&lt;"&amp;(EOMONTH(S$3,0)+1))</f>
        <v>0</v>
      </c>
      <c r="T55" s="98">
        <f>SUMIFS(Daily!$J:$J,Daily!$F:$F,$I55,Daily!$B:$B,"&gt;="&amp;T$3,Daily!$B:$B,"&lt;"&amp;(EOMONTH(T$3,0)+1))</f>
        <v>0</v>
      </c>
      <c r="U55" s="98">
        <f>SUMIFS(Daily!$J:$J,Daily!$F:$F,$I55,Daily!$B:$B,"&gt;="&amp;U$3,Daily!$B:$B,"&lt;"&amp;(EOMONTH(U$3,0)+1))</f>
        <v>0</v>
      </c>
      <c r="V55" s="98">
        <f>SUMIFS(Daily!$J:$J,Daily!$F:$F,$I55,Daily!$B:$B,"&gt;="&amp;V$3,Daily!$B:$B,"&lt;"&amp;(EOMONTH(V$3,0)+1))</f>
        <v>0</v>
      </c>
      <c r="W55" s="98">
        <f>SUMIFS(Daily!$J:$J,Daily!$F:$F,$I55,Daily!$B:$B,"&gt;="&amp;W$3,Daily!$B:$B,"&lt;"&amp;(EOMONTH(W$3,0)+1))</f>
        <v>0</v>
      </c>
      <c r="X55" s="98">
        <f>SUMIFS(Daily!$J:$J,Daily!$F:$F,$I55,Daily!$B:$B,"&gt;="&amp;X$3,Daily!$B:$B,"&lt;"&amp;(EOMONTH(X$3,0)+1))</f>
        <v>0</v>
      </c>
      <c r="Y55" s="98">
        <f>SUMIFS(Daily!$J:$J,Daily!$F:$F,$I55,Daily!$B:$B,"&gt;="&amp;Y$3,Daily!$B:$B,"&lt;"&amp;(EOMONTH(Y$3,0)+1))</f>
        <v>0</v>
      </c>
      <c r="Z55" s="98">
        <f>SUMIFS(Daily!$J:$J,Daily!$F:$F,$I55,Daily!$B:$B,"&gt;="&amp;Z$3,Daily!$B:$B,"&lt;"&amp;(EOMONTH(Z$3,0)+1))</f>
        <v>0</v>
      </c>
      <c r="AA55" s="98">
        <f>SUMIFS(Daily!$J:$J,Daily!$F:$F,$I55,Daily!$B:$B,"&gt;="&amp;AA$3,Daily!$B:$B,"&lt;"&amp;(EOMONTH(AA$3,0)+1))</f>
        <v>0</v>
      </c>
      <c r="AB55" s="98">
        <f>SUMIFS(Daily!$J:$J,Daily!$F:$F,$I55,Daily!$B:$B,"&gt;="&amp;AB$3,Daily!$B:$B,"&lt;"&amp;(EOMONTH(AB$3,0)+1))</f>
        <v>0</v>
      </c>
      <c r="AC55" s="98">
        <f>SUMIFS(Daily!$J:$J,Daily!$F:$F,$I55,Daily!$B:$B,"&gt;="&amp;AC$3,Daily!$B:$B,"&lt;"&amp;(EOMONTH(AC$3,0)+1))</f>
        <v>0</v>
      </c>
      <c r="AD55" s="98">
        <f>SUMIFS(Daily!$J:$J,Daily!$F:$F,$I55,Daily!$B:$B,"&gt;="&amp;AD$3,Daily!$B:$B,"&lt;"&amp;(EOMONTH(AD$3,0)+1))</f>
        <v>0</v>
      </c>
      <c r="AE55" s="98">
        <f>SUMIFS(Daily!$J:$J,Daily!$F:$F,$I55,Daily!$B:$B,"&gt;="&amp;AE$3,Daily!$B:$B,"&lt;"&amp;(EOMONTH(AE$3,0)+1))</f>
        <v>0</v>
      </c>
      <c r="AF55" s="98">
        <f>SUMIFS(Daily!$J:$J,Daily!$F:$F,$I55,Daily!$B:$B,"&gt;="&amp;AF$3,Daily!$B:$B,"&lt;"&amp;(EOMONTH(AF$3,0)+1))</f>
        <v>0</v>
      </c>
      <c r="AG55" s="98">
        <f>SUMIFS(Daily!$J:$J,Daily!$F:$F,$I55,Daily!$B:$B,"&gt;="&amp;AG$3,Daily!$B:$B,"&lt;"&amp;(EOMONTH(AG$3,0)+1))</f>
        <v>0</v>
      </c>
      <c r="AH55" s="67"/>
    </row>
    <row r="56" spans="1:34" ht="15.6" hidden="1" customHeight="1">
      <c r="A56" s="67"/>
      <c r="B56" s="89" t="str">
        <f t="shared" si="10"/>
        <v>X</v>
      </c>
      <c r="C56" s="89"/>
      <c r="D56" s="90">
        <v>2</v>
      </c>
      <c r="E56" s="91"/>
      <c r="F56" s="91" t="s">
        <v>65</v>
      </c>
      <c r="G56" s="91"/>
      <c r="H56" s="92"/>
      <c r="I56" s="90">
        <v>420000</v>
      </c>
      <c r="J56" s="93">
        <f t="shared" ref="J56:AG56" si="18">SUM(J57:J59)</f>
        <v>0</v>
      </c>
      <c r="K56" s="93">
        <f t="shared" si="18"/>
        <v>0</v>
      </c>
      <c r="L56" s="93">
        <f t="shared" si="18"/>
        <v>0</v>
      </c>
      <c r="M56" s="93">
        <f t="shared" si="18"/>
        <v>0</v>
      </c>
      <c r="N56" s="93">
        <f t="shared" si="18"/>
        <v>0</v>
      </c>
      <c r="O56" s="93">
        <f t="shared" si="18"/>
        <v>0</v>
      </c>
      <c r="P56" s="93">
        <f t="shared" si="18"/>
        <v>0</v>
      </c>
      <c r="Q56" s="93">
        <f t="shared" si="18"/>
        <v>0</v>
      </c>
      <c r="R56" s="93">
        <f t="shared" si="18"/>
        <v>0</v>
      </c>
      <c r="S56" s="93">
        <f t="shared" si="18"/>
        <v>0</v>
      </c>
      <c r="T56" s="93">
        <f t="shared" si="18"/>
        <v>0</v>
      </c>
      <c r="U56" s="93">
        <f t="shared" si="18"/>
        <v>0</v>
      </c>
      <c r="V56" s="93">
        <f t="shared" si="18"/>
        <v>0</v>
      </c>
      <c r="W56" s="93">
        <f t="shared" si="18"/>
        <v>0</v>
      </c>
      <c r="X56" s="93">
        <f t="shared" si="18"/>
        <v>0</v>
      </c>
      <c r="Y56" s="93">
        <f t="shared" si="18"/>
        <v>0</v>
      </c>
      <c r="Z56" s="93">
        <f t="shared" si="18"/>
        <v>0</v>
      </c>
      <c r="AA56" s="93">
        <f t="shared" si="18"/>
        <v>0</v>
      </c>
      <c r="AB56" s="93">
        <f t="shared" si="18"/>
        <v>0</v>
      </c>
      <c r="AC56" s="93">
        <f t="shared" si="18"/>
        <v>0</v>
      </c>
      <c r="AD56" s="93">
        <f t="shared" si="18"/>
        <v>0</v>
      </c>
      <c r="AE56" s="93">
        <f t="shared" si="18"/>
        <v>0</v>
      </c>
      <c r="AF56" s="93">
        <f t="shared" si="18"/>
        <v>0</v>
      </c>
      <c r="AG56" s="93">
        <f t="shared" si="18"/>
        <v>0</v>
      </c>
      <c r="AH56" s="67"/>
    </row>
    <row r="57" spans="1:34" ht="15.6" hidden="1" customHeight="1">
      <c r="A57" s="67"/>
      <c r="B57" s="94" t="str">
        <f t="shared" si="10"/>
        <v>X</v>
      </c>
      <c r="C57" s="94"/>
      <c r="D57" s="95">
        <v>4</v>
      </c>
      <c r="E57" s="67"/>
      <c r="F57" s="67"/>
      <c r="G57" s="67"/>
      <c r="H57" s="97" t="s">
        <v>94</v>
      </c>
      <c r="I57" s="95">
        <v>420001</v>
      </c>
      <c r="J57" s="98">
        <f>SUMIFS(Daily!$J:$J,Daily!$F:$F,$I57,Daily!$B:$B,"&gt;="&amp;J$3,Daily!$B:$B,"&lt;"&amp;(EOMONTH(J$3,0)+1))</f>
        <v>0</v>
      </c>
      <c r="K57" s="98">
        <f>SUMIFS(Daily!$J:$J,Daily!$F:$F,$I57,Daily!$B:$B,"&gt;="&amp;K$3,Daily!$B:$B,"&lt;"&amp;(EOMONTH(K$3,0)+1))</f>
        <v>0</v>
      </c>
      <c r="L57" s="98">
        <f>SUMIFS(Daily!$J:$J,Daily!$F:$F,$I57,Daily!$B:$B,"&gt;="&amp;L$3,Daily!$B:$B,"&lt;"&amp;(EOMONTH(L$3,0)+1))</f>
        <v>0</v>
      </c>
      <c r="M57" s="98">
        <f>SUMIFS(Daily!$J:$J,Daily!$F:$F,$I57,Daily!$B:$B,"&gt;="&amp;M$3,Daily!$B:$B,"&lt;"&amp;(EOMONTH(M$3,0)+1))</f>
        <v>0</v>
      </c>
      <c r="N57" s="98">
        <f>SUMIFS(Daily!$J:$J,Daily!$F:$F,$I57,Daily!$B:$B,"&gt;="&amp;N$3,Daily!$B:$B,"&lt;"&amp;(EOMONTH(N$3,0)+1))</f>
        <v>0</v>
      </c>
      <c r="O57" s="98">
        <f>SUMIFS(Daily!$J:$J,Daily!$F:$F,$I57,Daily!$B:$B,"&gt;="&amp;O$3,Daily!$B:$B,"&lt;"&amp;(EOMONTH(O$3,0)+1))</f>
        <v>0</v>
      </c>
      <c r="P57" s="98">
        <f>SUMIFS(Daily!$J:$J,Daily!$F:$F,$I57,Daily!$B:$B,"&gt;="&amp;P$3,Daily!$B:$B,"&lt;"&amp;(EOMONTH(P$3,0)+1))</f>
        <v>0</v>
      </c>
      <c r="Q57" s="98">
        <f>SUMIFS(Daily!$J:$J,Daily!$F:$F,$I57,Daily!$B:$B,"&gt;="&amp;Q$3,Daily!$B:$B,"&lt;"&amp;(EOMONTH(Q$3,0)+1))</f>
        <v>0</v>
      </c>
      <c r="R57" s="98">
        <f>SUMIFS(Daily!$J:$J,Daily!$F:$F,$I57,Daily!$B:$B,"&gt;="&amp;R$3,Daily!$B:$B,"&lt;"&amp;(EOMONTH(R$3,0)+1))</f>
        <v>0</v>
      </c>
      <c r="S57" s="98">
        <f>SUMIFS(Daily!$J:$J,Daily!$F:$F,$I57,Daily!$B:$B,"&gt;="&amp;S$3,Daily!$B:$B,"&lt;"&amp;(EOMONTH(S$3,0)+1))</f>
        <v>0</v>
      </c>
      <c r="T57" s="98">
        <f>SUMIFS(Daily!$J:$J,Daily!$F:$F,$I57,Daily!$B:$B,"&gt;="&amp;T$3,Daily!$B:$B,"&lt;"&amp;(EOMONTH(T$3,0)+1))</f>
        <v>0</v>
      </c>
      <c r="U57" s="98">
        <f>SUMIFS(Daily!$J:$J,Daily!$F:$F,$I57,Daily!$B:$B,"&gt;="&amp;U$3,Daily!$B:$B,"&lt;"&amp;(EOMONTH(U$3,0)+1))</f>
        <v>0</v>
      </c>
      <c r="V57" s="98">
        <f>SUMIFS(Daily!$J:$J,Daily!$F:$F,$I57,Daily!$B:$B,"&gt;="&amp;V$3,Daily!$B:$B,"&lt;"&amp;(EOMONTH(V$3,0)+1))</f>
        <v>0</v>
      </c>
      <c r="W57" s="98">
        <f>SUMIFS(Daily!$J:$J,Daily!$F:$F,$I57,Daily!$B:$B,"&gt;="&amp;W$3,Daily!$B:$B,"&lt;"&amp;(EOMONTH(W$3,0)+1))</f>
        <v>0</v>
      </c>
      <c r="X57" s="98">
        <f>SUMIFS(Daily!$J:$J,Daily!$F:$F,$I57,Daily!$B:$B,"&gt;="&amp;X$3,Daily!$B:$B,"&lt;"&amp;(EOMONTH(X$3,0)+1))</f>
        <v>0</v>
      </c>
      <c r="Y57" s="98">
        <f>SUMIFS(Daily!$J:$J,Daily!$F:$F,$I57,Daily!$B:$B,"&gt;="&amp;Y$3,Daily!$B:$B,"&lt;"&amp;(EOMONTH(Y$3,0)+1))</f>
        <v>0</v>
      </c>
      <c r="Z57" s="98">
        <f>SUMIFS(Daily!$J:$J,Daily!$F:$F,$I57,Daily!$B:$B,"&gt;="&amp;Z$3,Daily!$B:$B,"&lt;"&amp;(EOMONTH(Z$3,0)+1))</f>
        <v>0</v>
      </c>
      <c r="AA57" s="98">
        <f>SUMIFS(Daily!$J:$J,Daily!$F:$F,$I57,Daily!$B:$B,"&gt;="&amp;AA$3,Daily!$B:$B,"&lt;"&amp;(EOMONTH(AA$3,0)+1))</f>
        <v>0</v>
      </c>
      <c r="AB57" s="98">
        <f>SUMIFS(Daily!$J:$J,Daily!$F:$F,$I57,Daily!$B:$B,"&gt;="&amp;AB$3,Daily!$B:$B,"&lt;"&amp;(EOMONTH(AB$3,0)+1))</f>
        <v>0</v>
      </c>
      <c r="AC57" s="98">
        <f>SUMIFS(Daily!$J:$J,Daily!$F:$F,$I57,Daily!$B:$B,"&gt;="&amp;AC$3,Daily!$B:$B,"&lt;"&amp;(EOMONTH(AC$3,0)+1))</f>
        <v>0</v>
      </c>
      <c r="AD57" s="98">
        <f>SUMIFS(Daily!$J:$J,Daily!$F:$F,$I57,Daily!$B:$B,"&gt;="&amp;AD$3,Daily!$B:$B,"&lt;"&amp;(EOMONTH(AD$3,0)+1))</f>
        <v>0</v>
      </c>
      <c r="AE57" s="98">
        <f>SUMIFS(Daily!$J:$J,Daily!$F:$F,$I57,Daily!$B:$B,"&gt;="&amp;AE$3,Daily!$B:$B,"&lt;"&amp;(EOMONTH(AE$3,0)+1))</f>
        <v>0</v>
      </c>
      <c r="AF57" s="98">
        <f>SUMIFS(Daily!$J:$J,Daily!$F:$F,$I57,Daily!$B:$B,"&gt;="&amp;AF$3,Daily!$B:$B,"&lt;"&amp;(EOMONTH(AF$3,0)+1))</f>
        <v>0</v>
      </c>
      <c r="AG57" s="98">
        <f>SUMIFS(Daily!$J:$J,Daily!$F:$F,$I57,Daily!$B:$B,"&gt;="&amp;AG$3,Daily!$B:$B,"&lt;"&amp;(EOMONTH(AG$3,0)+1))</f>
        <v>0</v>
      </c>
      <c r="AH57" s="67"/>
    </row>
    <row r="58" spans="1:34" ht="15.6" hidden="1" customHeight="1">
      <c r="A58" s="67"/>
      <c r="B58" s="94" t="str">
        <f t="shared" si="10"/>
        <v>X</v>
      </c>
      <c r="C58" s="94"/>
      <c r="D58" s="95">
        <v>4</v>
      </c>
      <c r="E58" s="67"/>
      <c r="F58" s="67"/>
      <c r="G58" s="67"/>
      <c r="H58" s="97" t="s">
        <v>95</v>
      </c>
      <c r="I58" s="95">
        <v>420002</v>
      </c>
      <c r="J58" s="98">
        <f>SUMIFS(Daily!$J:$J,Daily!$F:$F,$I58,Daily!$B:$B,"&gt;="&amp;J$3,Daily!$B:$B,"&lt;"&amp;(EOMONTH(J$3,0)+1))</f>
        <v>0</v>
      </c>
      <c r="K58" s="98">
        <f>SUMIFS(Daily!$J:$J,Daily!$F:$F,$I58,Daily!$B:$B,"&gt;="&amp;K$3,Daily!$B:$B,"&lt;"&amp;(EOMONTH(K$3,0)+1))</f>
        <v>0</v>
      </c>
      <c r="L58" s="98">
        <f>SUMIFS(Daily!$J:$J,Daily!$F:$F,$I58,Daily!$B:$B,"&gt;="&amp;L$3,Daily!$B:$B,"&lt;"&amp;(EOMONTH(L$3,0)+1))</f>
        <v>0</v>
      </c>
      <c r="M58" s="98">
        <f>SUMIFS(Daily!$J:$J,Daily!$F:$F,$I58,Daily!$B:$B,"&gt;="&amp;M$3,Daily!$B:$B,"&lt;"&amp;(EOMONTH(M$3,0)+1))</f>
        <v>0</v>
      </c>
      <c r="N58" s="98">
        <f>SUMIFS(Daily!$J:$J,Daily!$F:$F,$I58,Daily!$B:$B,"&gt;="&amp;N$3,Daily!$B:$B,"&lt;"&amp;(EOMONTH(N$3,0)+1))</f>
        <v>0</v>
      </c>
      <c r="O58" s="98">
        <f>SUMIFS(Daily!$J:$J,Daily!$F:$F,$I58,Daily!$B:$B,"&gt;="&amp;O$3,Daily!$B:$B,"&lt;"&amp;(EOMONTH(O$3,0)+1))</f>
        <v>0</v>
      </c>
      <c r="P58" s="98">
        <f>SUMIFS(Daily!$J:$J,Daily!$F:$F,$I58,Daily!$B:$B,"&gt;="&amp;P$3,Daily!$B:$B,"&lt;"&amp;(EOMONTH(P$3,0)+1))</f>
        <v>0</v>
      </c>
      <c r="Q58" s="98">
        <f>SUMIFS(Daily!$J:$J,Daily!$F:$F,$I58,Daily!$B:$B,"&gt;="&amp;Q$3,Daily!$B:$B,"&lt;"&amp;(EOMONTH(Q$3,0)+1))</f>
        <v>0</v>
      </c>
      <c r="R58" s="98">
        <f>SUMIFS(Daily!$J:$J,Daily!$F:$F,$I58,Daily!$B:$B,"&gt;="&amp;R$3,Daily!$B:$B,"&lt;"&amp;(EOMONTH(R$3,0)+1))</f>
        <v>0</v>
      </c>
      <c r="S58" s="98">
        <f>SUMIFS(Daily!$J:$J,Daily!$F:$F,$I58,Daily!$B:$B,"&gt;="&amp;S$3,Daily!$B:$B,"&lt;"&amp;(EOMONTH(S$3,0)+1))</f>
        <v>0</v>
      </c>
      <c r="T58" s="98">
        <f>SUMIFS(Daily!$J:$J,Daily!$F:$F,$I58,Daily!$B:$B,"&gt;="&amp;T$3,Daily!$B:$B,"&lt;"&amp;(EOMONTH(T$3,0)+1))</f>
        <v>0</v>
      </c>
      <c r="U58" s="98">
        <f>SUMIFS(Daily!$J:$J,Daily!$F:$F,$I58,Daily!$B:$B,"&gt;="&amp;U$3,Daily!$B:$B,"&lt;"&amp;(EOMONTH(U$3,0)+1))</f>
        <v>0</v>
      </c>
      <c r="V58" s="98">
        <f>SUMIFS(Daily!$J:$J,Daily!$F:$F,$I58,Daily!$B:$B,"&gt;="&amp;V$3,Daily!$B:$B,"&lt;"&amp;(EOMONTH(V$3,0)+1))</f>
        <v>0</v>
      </c>
      <c r="W58" s="98">
        <f>SUMIFS(Daily!$J:$J,Daily!$F:$F,$I58,Daily!$B:$B,"&gt;="&amp;W$3,Daily!$B:$B,"&lt;"&amp;(EOMONTH(W$3,0)+1))</f>
        <v>0</v>
      </c>
      <c r="X58" s="98">
        <f>SUMIFS(Daily!$J:$J,Daily!$F:$F,$I58,Daily!$B:$B,"&gt;="&amp;X$3,Daily!$B:$B,"&lt;"&amp;(EOMONTH(X$3,0)+1))</f>
        <v>0</v>
      </c>
      <c r="Y58" s="98">
        <f>SUMIFS(Daily!$J:$J,Daily!$F:$F,$I58,Daily!$B:$B,"&gt;="&amp;Y$3,Daily!$B:$B,"&lt;"&amp;(EOMONTH(Y$3,0)+1))</f>
        <v>0</v>
      </c>
      <c r="Z58" s="98">
        <f>SUMIFS(Daily!$J:$J,Daily!$F:$F,$I58,Daily!$B:$B,"&gt;="&amp;Z$3,Daily!$B:$B,"&lt;"&amp;(EOMONTH(Z$3,0)+1))</f>
        <v>0</v>
      </c>
      <c r="AA58" s="98">
        <f>SUMIFS(Daily!$J:$J,Daily!$F:$F,$I58,Daily!$B:$B,"&gt;="&amp;AA$3,Daily!$B:$B,"&lt;"&amp;(EOMONTH(AA$3,0)+1))</f>
        <v>0</v>
      </c>
      <c r="AB58" s="98">
        <f>SUMIFS(Daily!$J:$J,Daily!$F:$F,$I58,Daily!$B:$B,"&gt;="&amp;AB$3,Daily!$B:$B,"&lt;"&amp;(EOMONTH(AB$3,0)+1))</f>
        <v>0</v>
      </c>
      <c r="AC58" s="98">
        <f>SUMIFS(Daily!$J:$J,Daily!$F:$F,$I58,Daily!$B:$B,"&gt;="&amp;AC$3,Daily!$B:$B,"&lt;"&amp;(EOMONTH(AC$3,0)+1))</f>
        <v>0</v>
      </c>
      <c r="AD58" s="98">
        <f>SUMIFS(Daily!$J:$J,Daily!$F:$F,$I58,Daily!$B:$B,"&gt;="&amp;AD$3,Daily!$B:$B,"&lt;"&amp;(EOMONTH(AD$3,0)+1))</f>
        <v>0</v>
      </c>
      <c r="AE58" s="98">
        <f>SUMIFS(Daily!$J:$J,Daily!$F:$F,$I58,Daily!$B:$B,"&gt;="&amp;AE$3,Daily!$B:$B,"&lt;"&amp;(EOMONTH(AE$3,0)+1))</f>
        <v>0</v>
      </c>
      <c r="AF58" s="98">
        <f>SUMIFS(Daily!$J:$J,Daily!$F:$F,$I58,Daily!$B:$B,"&gt;="&amp;AF$3,Daily!$B:$B,"&lt;"&amp;(EOMONTH(AF$3,0)+1))</f>
        <v>0</v>
      </c>
      <c r="AG58" s="98">
        <f>SUMIFS(Daily!$J:$J,Daily!$F:$F,$I58,Daily!$B:$B,"&gt;="&amp;AG$3,Daily!$B:$B,"&lt;"&amp;(EOMONTH(AG$3,0)+1))</f>
        <v>0</v>
      </c>
      <c r="AH58" s="67"/>
    </row>
    <row r="59" spans="1:34" ht="15.6" hidden="1" customHeight="1">
      <c r="A59" s="67"/>
      <c r="B59" s="94" t="str">
        <f t="shared" si="10"/>
        <v>X</v>
      </c>
      <c r="C59" s="94"/>
      <c r="D59" s="95">
        <v>4</v>
      </c>
      <c r="E59" s="67"/>
      <c r="F59" s="67"/>
      <c r="G59" s="67"/>
      <c r="H59" s="97" t="s">
        <v>96</v>
      </c>
      <c r="I59" s="95">
        <v>420099</v>
      </c>
      <c r="J59" s="98">
        <f>SUMIFS(Daily!$J:$J,Daily!$F:$F,$I59,Daily!$B:$B,"&gt;="&amp;J$3,Daily!$B:$B,"&lt;"&amp;(EOMONTH(J$3,0)+1))</f>
        <v>0</v>
      </c>
      <c r="K59" s="98">
        <f>SUMIFS(Daily!$J:$J,Daily!$F:$F,$I59,Daily!$B:$B,"&gt;="&amp;K$3,Daily!$B:$B,"&lt;"&amp;(EOMONTH(K$3,0)+1))</f>
        <v>0</v>
      </c>
      <c r="L59" s="98">
        <f>SUMIFS(Daily!$J:$J,Daily!$F:$F,$I59,Daily!$B:$B,"&gt;="&amp;L$3,Daily!$B:$B,"&lt;"&amp;(EOMONTH(L$3,0)+1))</f>
        <v>0</v>
      </c>
      <c r="M59" s="98">
        <f>SUMIFS(Daily!$J:$J,Daily!$F:$F,$I59,Daily!$B:$B,"&gt;="&amp;M$3,Daily!$B:$B,"&lt;"&amp;(EOMONTH(M$3,0)+1))</f>
        <v>0</v>
      </c>
      <c r="N59" s="98">
        <f>SUMIFS(Daily!$J:$J,Daily!$F:$F,$I59,Daily!$B:$B,"&gt;="&amp;N$3,Daily!$B:$B,"&lt;"&amp;(EOMONTH(N$3,0)+1))</f>
        <v>0</v>
      </c>
      <c r="O59" s="98">
        <f>SUMIFS(Daily!$J:$J,Daily!$F:$F,$I59,Daily!$B:$B,"&gt;="&amp;O$3,Daily!$B:$B,"&lt;"&amp;(EOMONTH(O$3,0)+1))</f>
        <v>0</v>
      </c>
      <c r="P59" s="98">
        <f>SUMIFS(Daily!$J:$J,Daily!$F:$F,$I59,Daily!$B:$B,"&gt;="&amp;P$3,Daily!$B:$B,"&lt;"&amp;(EOMONTH(P$3,0)+1))</f>
        <v>0</v>
      </c>
      <c r="Q59" s="98">
        <f>SUMIFS(Daily!$J:$J,Daily!$F:$F,$I59,Daily!$B:$B,"&gt;="&amp;Q$3,Daily!$B:$B,"&lt;"&amp;(EOMONTH(Q$3,0)+1))</f>
        <v>0</v>
      </c>
      <c r="R59" s="98">
        <f>SUMIFS(Daily!$J:$J,Daily!$F:$F,$I59,Daily!$B:$B,"&gt;="&amp;R$3,Daily!$B:$B,"&lt;"&amp;(EOMONTH(R$3,0)+1))</f>
        <v>0</v>
      </c>
      <c r="S59" s="98">
        <f>SUMIFS(Daily!$J:$J,Daily!$F:$F,$I59,Daily!$B:$B,"&gt;="&amp;S$3,Daily!$B:$B,"&lt;"&amp;(EOMONTH(S$3,0)+1))</f>
        <v>0</v>
      </c>
      <c r="T59" s="98">
        <f>SUMIFS(Daily!$J:$J,Daily!$F:$F,$I59,Daily!$B:$B,"&gt;="&amp;T$3,Daily!$B:$B,"&lt;"&amp;(EOMONTH(T$3,0)+1))</f>
        <v>0</v>
      </c>
      <c r="U59" s="98">
        <f>SUMIFS(Daily!$J:$J,Daily!$F:$F,$I59,Daily!$B:$B,"&gt;="&amp;U$3,Daily!$B:$B,"&lt;"&amp;(EOMONTH(U$3,0)+1))</f>
        <v>0</v>
      </c>
      <c r="V59" s="98">
        <f>SUMIFS(Daily!$J:$J,Daily!$F:$F,$I59,Daily!$B:$B,"&gt;="&amp;V$3,Daily!$B:$B,"&lt;"&amp;(EOMONTH(V$3,0)+1))</f>
        <v>0</v>
      </c>
      <c r="W59" s="98">
        <f>SUMIFS(Daily!$J:$J,Daily!$F:$F,$I59,Daily!$B:$B,"&gt;="&amp;W$3,Daily!$B:$B,"&lt;"&amp;(EOMONTH(W$3,0)+1))</f>
        <v>0</v>
      </c>
      <c r="X59" s="98">
        <f>SUMIFS(Daily!$J:$J,Daily!$F:$F,$I59,Daily!$B:$B,"&gt;="&amp;X$3,Daily!$B:$B,"&lt;"&amp;(EOMONTH(X$3,0)+1))</f>
        <v>0</v>
      </c>
      <c r="Y59" s="98">
        <f>SUMIFS(Daily!$J:$J,Daily!$F:$F,$I59,Daily!$B:$B,"&gt;="&amp;Y$3,Daily!$B:$B,"&lt;"&amp;(EOMONTH(Y$3,0)+1))</f>
        <v>0</v>
      </c>
      <c r="Z59" s="98">
        <f>SUMIFS(Daily!$J:$J,Daily!$F:$F,$I59,Daily!$B:$B,"&gt;="&amp;Z$3,Daily!$B:$B,"&lt;"&amp;(EOMONTH(Z$3,0)+1))</f>
        <v>0</v>
      </c>
      <c r="AA59" s="98">
        <f>SUMIFS(Daily!$J:$J,Daily!$F:$F,$I59,Daily!$B:$B,"&gt;="&amp;AA$3,Daily!$B:$B,"&lt;"&amp;(EOMONTH(AA$3,0)+1))</f>
        <v>0</v>
      </c>
      <c r="AB59" s="98">
        <f>SUMIFS(Daily!$J:$J,Daily!$F:$F,$I59,Daily!$B:$B,"&gt;="&amp;AB$3,Daily!$B:$B,"&lt;"&amp;(EOMONTH(AB$3,0)+1))</f>
        <v>0</v>
      </c>
      <c r="AC59" s="98">
        <f>SUMIFS(Daily!$J:$J,Daily!$F:$F,$I59,Daily!$B:$B,"&gt;="&amp;AC$3,Daily!$B:$B,"&lt;"&amp;(EOMONTH(AC$3,0)+1))</f>
        <v>0</v>
      </c>
      <c r="AD59" s="98">
        <f>SUMIFS(Daily!$J:$J,Daily!$F:$F,$I59,Daily!$B:$B,"&gt;="&amp;AD$3,Daily!$B:$B,"&lt;"&amp;(EOMONTH(AD$3,0)+1))</f>
        <v>0</v>
      </c>
      <c r="AE59" s="98">
        <f>SUMIFS(Daily!$J:$J,Daily!$F:$F,$I59,Daily!$B:$B,"&gt;="&amp;AE$3,Daily!$B:$B,"&lt;"&amp;(EOMONTH(AE$3,0)+1))</f>
        <v>0</v>
      </c>
      <c r="AF59" s="98">
        <f>SUMIFS(Daily!$J:$J,Daily!$F:$F,$I59,Daily!$B:$B,"&gt;="&amp;AF$3,Daily!$B:$B,"&lt;"&amp;(EOMONTH(AF$3,0)+1))</f>
        <v>0</v>
      </c>
      <c r="AG59" s="98">
        <f>SUMIFS(Daily!$J:$J,Daily!$F:$F,$I59,Daily!$B:$B,"&gt;="&amp;AG$3,Daily!$B:$B,"&lt;"&amp;(EOMONTH(AG$3,0)+1))</f>
        <v>0</v>
      </c>
      <c r="AH59" s="67"/>
    </row>
    <row r="60" spans="1:34" ht="15.6" customHeight="1">
      <c r="A60" s="67"/>
      <c r="B60" s="83" t="str">
        <f t="shared" si="10"/>
        <v>O</v>
      </c>
      <c r="C60" s="83"/>
      <c r="D60" s="84">
        <v>1</v>
      </c>
      <c r="E60" s="85" t="s">
        <v>97</v>
      </c>
      <c r="F60" s="85"/>
      <c r="G60" s="85"/>
      <c r="H60" s="86"/>
      <c r="I60" s="87" t="s">
        <v>54</v>
      </c>
      <c r="J60" s="88">
        <f t="shared" ref="J60:AG60" si="19">J5+J30+J40+J51</f>
        <v>-38846725</v>
      </c>
      <c r="K60" s="88">
        <f t="shared" si="19"/>
        <v>-49461783</v>
      </c>
      <c r="L60" s="88">
        <f t="shared" si="19"/>
        <v>-22158831</v>
      </c>
      <c r="M60" s="88">
        <f t="shared" si="19"/>
        <v>-37332890</v>
      </c>
      <c r="N60" s="88">
        <f t="shared" si="19"/>
        <v>-30038506</v>
      </c>
      <c r="O60" s="88">
        <f t="shared" si="19"/>
        <v>-11823743</v>
      </c>
      <c r="P60" s="88">
        <f t="shared" si="19"/>
        <v>-36202773</v>
      </c>
      <c r="Q60" s="88">
        <f t="shared" si="19"/>
        <v>-13274071</v>
      </c>
      <c r="R60" s="88">
        <f t="shared" si="19"/>
        <v>-36636803</v>
      </c>
      <c r="S60" s="88">
        <f t="shared" si="19"/>
        <v>-36183341</v>
      </c>
      <c r="T60" s="88">
        <f t="shared" si="19"/>
        <v>-39377160</v>
      </c>
      <c r="U60" s="88">
        <f t="shared" si="19"/>
        <v>-48737340</v>
      </c>
      <c r="V60" s="88">
        <f t="shared" si="19"/>
        <v>48563345</v>
      </c>
      <c r="W60" s="88">
        <f t="shared" si="19"/>
        <v>3555004</v>
      </c>
      <c r="X60" s="88">
        <f t="shared" si="19"/>
        <v>-55718416</v>
      </c>
      <c r="Y60" s="88">
        <f t="shared" si="19"/>
        <v>0</v>
      </c>
      <c r="Z60" s="88">
        <f t="shared" si="19"/>
        <v>0</v>
      </c>
      <c r="AA60" s="88">
        <f t="shared" si="19"/>
        <v>0</v>
      </c>
      <c r="AB60" s="88">
        <f t="shared" si="19"/>
        <v>0</v>
      </c>
      <c r="AC60" s="88">
        <f t="shared" si="19"/>
        <v>0</v>
      </c>
      <c r="AD60" s="88">
        <f t="shared" si="19"/>
        <v>0</v>
      </c>
      <c r="AE60" s="88">
        <f t="shared" si="19"/>
        <v>0</v>
      </c>
      <c r="AF60" s="88">
        <f t="shared" si="19"/>
        <v>0</v>
      </c>
      <c r="AG60" s="88">
        <f t="shared" si="19"/>
        <v>0</v>
      </c>
      <c r="AH60" s="67"/>
    </row>
    <row r="61" spans="1:34" ht="15.6" customHeight="1">
      <c r="A61" s="67"/>
      <c r="B61" s="83" t="str">
        <f t="shared" si="10"/>
        <v>O</v>
      </c>
      <c r="C61" s="83"/>
      <c r="D61" s="84">
        <v>1</v>
      </c>
      <c r="E61" s="85" t="s">
        <v>98</v>
      </c>
      <c r="F61" s="85"/>
      <c r="G61" s="85"/>
      <c r="H61" s="86"/>
      <c r="I61" s="87" t="s">
        <v>54</v>
      </c>
      <c r="J61" s="88">
        <f t="shared" ref="J61:AG61" si="20">J4+J60</f>
        <v>1068452660</v>
      </c>
      <c r="K61" s="88">
        <f t="shared" si="20"/>
        <v>1018990877</v>
      </c>
      <c r="L61" s="88">
        <f t="shared" si="20"/>
        <v>996832046</v>
      </c>
      <c r="M61" s="88">
        <f t="shared" si="20"/>
        <v>959499156</v>
      </c>
      <c r="N61" s="88">
        <f t="shared" si="20"/>
        <v>929460650</v>
      </c>
      <c r="O61" s="88">
        <f t="shared" si="20"/>
        <v>917636907</v>
      </c>
      <c r="P61" s="88">
        <f t="shared" si="20"/>
        <v>881434134</v>
      </c>
      <c r="Q61" s="88">
        <f t="shared" si="20"/>
        <v>868160063</v>
      </c>
      <c r="R61" s="88">
        <f t="shared" si="20"/>
        <v>831523260</v>
      </c>
      <c r="S61" s="88">
        <f t="shared" si="20"/>
        <v>795339919</v>
      </c>
      <c r="T61" s="88">
        <f t="shared" si="20"/>
        <v>755962759</v>
      </c>
      <c r="U61" s="88">
        <f t="shared" si="20"/>
        <v>707225419</v>
      </c>
      <c r="V61" s="88">
        <f t="shared" si="20"/>
        <v>755788764</v>
      </c>
      <c r="W61" s="88">
        <f t="shared" si="20"/>
        <v>759343768</v>
      </c>
      <c r="X61" s="88">
        <f t="shared" si="20"/>
        <v>703625352</v>
      </c>
      <c r="Y61" s="88">
        <f t="shared" si="20"/>
        <v>703625352</v>
      </c>
      <c r="Z61" s="88">
        <f t="shared" si="20"/>
        <v>703625352</v>
      </c>
      <c r="AA61" s="88">
        <f t="shared" si="20"/>
        <v>703625352</v>
      </c>
      <c r="AB61" s="88">
        <f t="shared" si="20"/>
        <v>703625352</v>
      </c>
      <c r="AC61" s="88">
        <f t="shared" si="20"/>
        <v>703625352</v>
      </c>
      <c r="AD61" s="88">
        <f t="shared" si="20"/>
        <v>703625352</v>
      </c>
      <c r="AE61" s="88">
        <f t="shared" si="20"/>
        <v>703625352</v>
      </c>
      <c r="AF61" s="88">
        <f t="shared" si="20"/>
        <v>703625352</v>
      </c>
      <c r="AG61" s="88">
        <f t="shared" si="20"/>
        <v>703625352</v>
      </c>
      <c r="AH61" s="67"/>
    </row>
    <row r="62" spans="1:34" ht="15.6" customHeight="1">
      <c r="A62" s="99"/>
      <c r="B62" s="99"/>
      <c r="C62" s="99"/>
      <c r="D62" s="99"/>
      <c r="E62" s="99"/>
      <c r="F62" s="99"/>
      <c r="G62" s="99"/>
      <c r="H62" s="100"/>
      <c r="I62" s="101" t="s">
        <v>99</v>
      </c>
      <c r="J62" s="102" t="b">
        <f t="array" ref="J62">INDEX(Daily!$A:$K,MATCH(EOMONTH(J$3,0),Daily!$B:$B,1),MATCH("잔액",Daily!$1:$1,0))=J$61</f>
        <v>1</v>
      </c>
      <c r="K62" s="102" t="b">
        <f t="array" ref="K62">INDEX(Daily!$A:$K,MATCH(EOMONTH(K$3,0),Daily!$B:$B,1),MATCH("잔액",Daily!$1:$1,0))=K$61</f>
        <v>1</v>
      </c>
      <c r="L62" s="102" t="b">
        <f t="array" ref="L62">INDEX(Daily!$A:$K,MATCH(EOMONTH(L$3,0),Daily!$B:$B,1),MATCH("잔액",Daily!$1:$1,0))=L$61</f>
        <v>1</v>
      </c>
      <c r="M62" s="102" t="b">
        <f t="array" ref="M62">INDEX(Daily!$A:$K,MATCH(EOMONTH(M$3,0),Daily!$B:$B,1),MATCH("잔액",Daily!$1:$1,0))=M$61</f>
        <v>1</v>
      </c>
      <c r="N62" s="102" t="b">
        <f t="array" ref="N62">INDEX(Daily!$A:$K,MATCH(EOMONTH(N$3,0),Daily!$B:$B,1),MATCH("잔액",Daily!$1:$1,0))=N$61</f>
        <v>1</v>
      </c>
      <c r="O62" s="102" t="b">
        <f t="array" ref="O62">INDEX(Daily!$A:$K,MATCH(EOMONTH(O$3,0),Daily!$B:$B,1),MATCH("잔액",Daily!$1:$1,0))=O$61</f>
        <v>1</v>
      </c>
      <c r="P62" s="102" t="b">
        <f t="array" ref="P62">INDEX(Daily!$A:$K,MATCH(EOMONTH(P$3,0),Daily!$B:$B,1),MATCH("잔액",Daily!$1:$1,0))=P$61</f>
        <v>1</v>
      </c>
      <c r="Q62" s="102" t="b">
        <f t="array" ref="Q62">INDEX(Daily!$A:$K,MATCH(EOMONTH(Q$3,0),Daily!$B:$B,1),MATCH("잔액",Daily!$1:$1,0))=Q$61</f>
        <v>1</v>
      </c>
      <c r="R62" s="102" t="b">
        <f t="array" ref="R62">INDEX(Daily!$A:$K,MATCH(EOMONTH(R$3,0),Daily!$B:$B,1),MATCH("잔액",Daily!$1:$1,0))=R$61</f>
        <v>1</v>
      </c>
      <c r="S62" s="102" t="b">
        <f t="array" ref="S62">INDEX(Daily!$A:$K,MATCH(EOMONTH(S$3,0),Daily!$B:$B,1),MATCH("잔액",Daily!$1:$1,0))=S$61</f>
        <v>1</v>
      </c>
      <c r="T62" s="102" t="b">
        <f t="array" ref="T62">INDEX(Daily!$A:$K,MATCH(EOMONTH(T$3,0),Daily!$B:$B,1),MATCH("잔액",Daily!$1:$1,0))=T$61</f>
        <v>1</v>
      </c>
      <c r="U62" s="102" t="b">
        <f t="array" ref="U62">INDEX(Daily!$A:$K,MATCH(EOMONTH(U$3,0),Daily!$B:$B,1),MATCH("잔액",Daily!$1:$1,0))=U$61</f>
        <v>1</v>
      </c>
      <c r="V62" s="102" t="b">
        <f t="array" ref="V62">INDEX(Daily!$A:$K,MATCH(EOMONTH(V$3,0),Daily!$B:$B,1),MATCH("잔액",Daily!$1:$1,0))=V$61</f>
        <v>1</v>
      </c>
      <c r="W62" s="102" t="b">
        <f t="array" ref="W62">INDEX(Daily!$A:$K,MATCH(EOMONTH(W$3,0),Daily!$B:$B,1),MATCH("잔액",Daily!$1:$1,0))=W$61</f>
        <v>1</v>
      </c>
      <c r="X62" s="102" t="b">
        <f t="array" ref="X62">INDEX(Daily!$A:$K,MATCH(EOMONTH(X$3,0),Daily!$B:$B,1),MATCH("잔액",Daily!$1:$1,0))=X$61</f>
        <v>1</v>
      </c>
      <c r="Y62" s="102" t="b">
        <f t="array" ref="Y62">INDEX(Daily!$A:$K,MATCH(EOMONTH(Y$3,0),Daily!$B:$B,1),MATCH("잔액",Daily!$1:$1,0))=Y$61</f>
        <v>1</v>
      </c>
      <c r="Z62" s="102" t="b">
        <f t="array" ref="Z62">INDEX(Daily!$A:$K,MATCH(EOMONTH(Z$3,0),Daily!$B:$B,1),MATCH("잔액",Daily!$1:$1,0))=Z$61</f>
        <v>1</v>
      </c>
      <c r="AA62" s="102" t="b">
        <f t="array" ref="AA62">INDEX(Daily!$A:$K,MATCH(EOMONTH(AA$3,0),Daily!$B:$B,1),MATCH("잔액",Daily!$1:$1,0))=AA$61</f>
        <v>1</v>
      </c>
      <c r="AB62" s="102" t="b">
        <f t="array" ref="AB62">INDEX(Daily!$A:$K,MATCH(EOMONTH(AB$3,0),Daily!$B:$B,1),MATCH("잔액",Daily!$1:$1,0))=AB$61</f>
        <v>1</v>
      </c>
      <c r="AC62" s="102" t="b">
        <f t="array" ref="AC62">INDEX(Daily!$A:$K,MATCH(EOMONTH(AC$3,0),Daily!$B:$B,1),MATCH("잔액",Daily!$1:$1,0))=AC$61</f>
        <v>1</v>
      </c>
      <c r="AD62" s="102" t="b">
        <f t="array" ref="AD62">INDEX(Daily!$A:$K,MATCH(EOMONTH(AD$3,0),Daily!$B:$B,1),MATCH("잔액",Daily!$1:$1,0))=AD$61</f>
        <v>1</v>
      </c>
      <c r="AE62" s="102" t="b">
        <f t="array" ref="AE62">INDEX(Daily!$A:$K,MATCH(EOMONTH(AE$3,0),Daily!$B:$B,1),MATCH("잔액",Daily!$1:$1,0))=AE$61</f>
        <v>1</v>
      </c>
      <c r="AF62" s="102" t="b">
        <f t="array" ref="AF62">INDEX(Daily!$A:$K,MATCH(EOMONTH(AF$3,0),Daily!$B:$B,1),MATCH("잔액",Daily!$1:$1,0))=AF$61</f>
        <v>1</v>
      </c>
      <c r="AG62" s="102" t="b">
        <f t="array" ref="AG62">INDEX(Daily!$A:$K,MATCH(EOMONTH(AG$3,0),Daily!$B:$B,1),MATCH("잔액",Daily!$1:$1,0))=AG$61</f>
        <v>1</v>
      </c>
      <c r="AH62" s="99"/>
    </row>
    <row r="63" spans="1:34" ht="15.6" customHeight="1">
      <c r="A63" s="67"/>
      <c r="B63" s="67"/>
      <c r="C63" s="67"/>
      <c r="D63" s="68"/>
      <c r="E63" s="67"/>
      <c r="F63" s="67"/>
      <c r="G63" s="67"/>
      <c r="H63" s="97"/>
      <c r="I63" s="95" t="s">
        <v>100</v>
      </c>
      <c r="J63" s="103">
        <f t="array" ref="J63">INDEX(Daily!$A:$K,MATCH(EOMONTH(J$3,0),Daily!$B:$B,1),MATCH("잔액",Daily!$1:$1,0))-J$61</f>
        <v>0</v>
      </c>
      <c r="K63" s="103">
        <f t="array" ref="K63">INDEX(Daily!$A:$K,MATCH(EOMONTH(K$3,0),Daily!$B:$B,1),MATCH("잔액",Daily!$1:$1,0))-K$61</f>
        <v>0</v>
      </c>
      <c r="L63" s="103">
        <f t="array" ref="L63">INDEX(Daily!$A:$K,MATCH(EOMONTH(L$3,0),Daily!$B:$B,1),MATCH("잔액",Daily!$1:$1,0))-L$61</f>
        <v>0</v>
      </c>
      <c r="M63" s="103">
        <f t="array" ref="M63">INDEX(Daily!$A:$K,MATCH(EOMONTH(M$3,0),Daily!$B:$B,1),MATCH("잔액",Daily!$1:$1,0))-M$61</f>
        <v>0</v>
      </c>
      <c r="N63" s="103">
        <f t="array" ref="N63">INDEX(Daily!$A:$K,MATCH(EOMONTH(N$3,0),Daily!$B:$B,1),MATCH("잔액",Daily!$1:$1,0))-N$61</f>
        <v>0</v>
      </c>
      <c r="O63" s="103">
        <f t="array" ref="O63">INDEX(Daily!$A:$K,MATCH(EOMONTH(O$3,0),Daily!$B:$B,1),MATCH("잔액",Daily!$1:$1,0))-O$61</f>
        <v>0</v>
      </c>
      <c r="P63" s="103">
        <f t="array" ref="P63">INDEX(Daily!$A:$K,MATCH(EOMONTH(P$3,0),Daily!$B:$B,1),MATCH("잔액",Daily!$1:$1,0))-P$61</f>
        <v>0</v>
      </c>
      <c r="Q63" s="103">
        <f t="array" ref="Q63">INDEX(Daily!$A:$K,MATCH(EOMONTH(Q$3,0),Daily!$B:$B,1),MATCH("잔액",Daily!$1:$1,0))-Q$61</f>
        <v>0</v>
      </c>
      <c r="R63" s="103">
        <f t="array" ref="R63">INDEX(Daily!$A:$K,MATCH(EOMONTH(R$3,0),Daily!$B:$B,1),MATCH("잔액",Daily!$1:$1,0))-R$61</f>
        <v>0</v>
      </c>
      <c r="S63" s="103">
        <f t="array" ref="S63">INDEX(Daily!$A:$K,MATCH(EOMONTH(S$3,0),Daily!$B:$B,1),MATCH("잔액",Daily!$1:$1,0))-S$61</f>
        <v>0</v>
      </c>
      <c r="T63" s="103">
        <f t="array" ref="T63">INDEX(Daily!$A:$K,MATCH(EOMONTH(T$3,0),Daily!$B:$B,1),MATCH("잔액",Daily!$1:$1,0))-T$61</f>
        <v>0</v>
      </c>
      <c r="U63" s="103">
        <f t="array" ref="U63">INDEX(Daily!$A:$K,MATCH(EOMONTH(U$3,0),Daily!$B:$B,1),MATCH("잔액",Daily!$1:$1,0))-U$61</f>
        <v>0</v>
      </c>
      <c r="V63" s="103">
        <f t="array" ref="V63">INDEX(Daily!$A:$K,MATCH(EOMONTH(V$3,0),Daily!$B:$B,1),MATCH("잔액",Daily!$1:$1,0))-V$61</f>
        <v>0</v>
      </c>
      <c r="W63" s="103">
        <f t="array" ref="W63">INDEX(Daily!$A:$K,MATCH(EOMONTH(W$3,0),Daily!$B:$B,1),MATCH("잔액",Daily!$1:$1,0))-W$61</f>
        <v>0</v>
      </c>
      <c r="X63" s="103">
        <f t="array" ref="X63">INDEX(Daily!$A:$K,MATCH(EOMONTH(X$3,0),Daily!$B:$B,1),MATCH("잔액",Daily!$1:$1,0))-X$61</f>
        <v>0</v>
      </c>
      <c r="Y63" s="103">
        <f t="array" ref="Y63">INDEX(Daily!$A:$K,MATCH(EOMONTH(Y$3,0),Daily!$B:$B,1),MATCH("잔액",Daily!$1:$1,0))-Y$61</f>
        <v>0</v>
      </c>
      <c r="Z63" s="103">
        <f t="array" ref="Z63">INDEX(Daily!$A:$K,MATCH(EOMONTH(Z$3,0),Daily!$B:$B,1),MATCH("잔액",Daily!$1:$1,0))-Z$61</f>
        <v>0</v>
      </c>
      <c r="AA63" s="103">
        <f t="array" ref="AA63">INDEX(Daily!$A:$K,MATCH(EOMONTH(AA$3,0),Daily!$B:$B,1),MATCH("잔액",Daily!$1:$1,0))-AA$61</f>
        <v>0</v>
      </c>
      <c r="AB63" s="103">
        <f t="array" ref="AB63">INDEX(Daily!$A:$K,MATCH(EOMONTH(AB$3,0),Daily!$B:$B,1),MATCH("잔액",Daily!$1:$1,0))-AB$61</f>
        <v>0</v>
      </c>
      <c r="AC63" s="103">
        <f t="array" ref="AC63">INDEX(Daily!$A:$K,MATCH(EOMONTH(AC$3,0),Daily!$B:$B,1),MATCH("잔액",Daily!$1:$1,0))-AC$61</f>
        <v>0</v>
      </c>
      <c r="AD63" s="103">
        <f t="array" ref="AD63">INDEX(Daily!$A:$K,MATCH(EOMONTH(AD$3,0),Daily!$B:$B,1),MATCH("잔액",Daily!$1:$1,0))-AD$61</f>
        <v>0</v>
      </c>
      <c r="AE63" s="103">
        <f t="array" ref="AE63">INDEX(Daily!$A:$K,MATCH(EOMONTH(AE$3,0),Daily!$B:$B,1),MATCH("잔액",Daily!$1:$1,0))-AE$61</f>
        <v>0</v>
      </c>
      <c r="AF63" s="103">
        <f t="array" ref="AF63">INDEX(Daily!$A:$K,MATCH(EOMONTH(AF$3,0),Daily!$B:$B,1),MATCH("잔액",Daily!$1:$1,0))-AF$61</f>
        <v>0</v>
      </c>
      <c r="AG63" s="103">
        <f t="array" ref="AG63">INDEX(Daily!$A:$K,MATCH(EOMONTH(AG$3,0),Daily!$B:$B,1),MATCH("잔액",Daily!$1:$1,0))-AG$61</f>
        <v>0</v>
      </c>
      <c r="AH63" s="67"/>
    </row>
    <row r="64" spans="1:34" ht="15.6" customHeight="1">
      <c r="A64" s="67"/>
      <c r="B64" s="104" t="s">
        <v>101</v>
      </c>
      <c r="C64" s="104"/>
      <c r="D64" s="68"/>
      <c r="E64" s="67"/>
      <c r="F64" s="67"/>
      <c r="G64" s="67"/>
      <c r="H64" s="97"/>
      <c r="I64" s="68"/>
      <c r="J64" s="103"/>
      <c r="K64" s="103"/>
      <c r="L64" s="103"/>
      <c r="M64" s="103"/>
      <c r="N64" s="103"/>
      <c r="O64" s="103"/>
      <c r="P64" s="103"/>
      <c r="Q64" s="103"/>
      <c r="R64" s="103"/>
      <c r="S64" s="103"/>
      <c r="T64" s="103"/>
      <c r="U64" s="103"/>
      <c r="V64" s="103"/>
      <c r="W64" s="103"/>
      <c r="X64" s="103"/>
      <c r="Y64" s="103"/>
      <c r="Z64" s="103"/>
      <c r="AA64" s="103"/>
      <c r="AB64" s="103"/>
      <c r="AC64" s="103"/>
      <c r="AD64" s="103"/>
      <c r="AE64" s="103"/>
      <c r="AF64" s="103"/>
      <c r="AG64" s="103"/>
      <c r="AH64" s="67"/>
    </row>
    <row r="65" spans="1:34" ht="15.6" customHeight="1">
      <c r="A65" s="67"/>
      <c r="B65" s="105"/>
      <c r="C65" s="105"/>
      <c r="D65" s="106"/>
      <c r="E65" s="105"/>
      <c r="F65" s="105"/>
      <c r="G65" s="105"/>
      <c r="H65" s="107"/>
      <c r="I65" s="106"/>
      <c r="J65" s="108"/>
      <c r="K65" s="108"/>
      <c r="L65" s="108"/>
      <c r="M65" s="108"/>
      <c r="N65" s="108"/>
      <c r="O65" s="108"/>
      <c r="P65" s="108"/>
      <c r="Q65" s="108"/>
      <c r="R65" s="108"/>
      <c r="S65" s="108"/>
      <c r="T65" s="108"/>
      <c r="U65" s="108"/>
      <c r="V65" s="108"/>
      <c r="W65" s="108"/>
      <c r="X65" s="108"/>
      <c r="Y65" s="108"/>
      <c r="Z65" s="108"/>
      <c r="AA65" s="108"/>
      <c r="AB65" s="108"/>
      <c r="AC65" s="108"/>
      <c r="AD65" s="108"/>
      <c r="AE65" s="108"/>
      <c r="AF65" s="108"/>
      <c r="AG65" s="108"/>
      <c r="AH65" s="67"/>
    </row>
    <row r="66" spans="1:34" ht="15.6" customHeight="1">
      <c r="A66" s="67"/>
      <c r="B66" s="109"/>
      <c r="C66" s="109"/>
      <c r="D66" s="110"/>
      <c r="E66" s="109"/>
      <c r="F66" s="109"/>
      <c r="G66" s="109"/>
      <c r="H66" s="111"/>
      <c r="I66" s="110"/>
      <c r="J66" s="112"/>
      <c r="K66" s="112"/>
      <c r="L66" s="112"/>
      <c r="M66" s="112"/>
      <c r="N66" s="112"/>
      <c r="O66" s="112"/>
      <c r="P66" s="112"/>
      <c r="Q66" s="112"/>
      <c r="R66" s="112"/>
      <c r="S66" s="112"/>
      <c r="T66" s="112"/>
      <c r="U66" s="112"/>
      <c r="V66" s="112"/>
      <c r="W66" s="112"/>
      <c r="X66" s="112"/>
      <c r="Y66" s="112"/>
      <c r="Z66" s="112"/>
      <c r="AA66" s="112"/>
      <c r="AB66" s="112"/>
      <c r="AC66" s="112"/>
      <c r="AD66" s="112"/>
      <c r="AE66" s="112"/>
      <c r="AF66" s="112"/>
      <c r="AG66" s="112"/>
      <c r="AH66" s="67"/>
    </row>
    <row r="67" spans="1:34" ht="17.25" customHeight="1">
      <c r="A67" s="113"/>
      <c r="B67" s="114"/>
      <c r="C67" s="114"/>
      <c r="D67" s="114"/>
      <c r="E67" s="114" t="s">
        <v>102</v>
      </c>
      <c r="F67" s="114"/>
      <c r="G67" s="114"/>
      <c r="H67" s="115"/>
      <c r="I67" s="114"/>
      <c r="J67" s="116">
        <f t="shared" ref="J67:Q67" si="21">IF(ROUNDDOWN(J61/-J60,0)&lt;0,"∞",ROUNDDOWN(J61/-J60,0))</f>
        <v>27</v>
      </c>
      <c r="K67" s="116">
        <f t="shared" si="21"/>
        <v>20</v>
      </c>
      <c r="L67" s="116">
        <f t="shared" si="21"/>
        <v>44</v>
      </c>
      <c r="M67" s="116">
        <f t="shared" si="21"/>
        <v>25</v>
      </c>
      <c r="N67" s="116">
        <f t="shared" si="21"/>
        <v>30</v>
      </c>
      <c r="O67" s="116">
        <f t="shared" si="21"/>
        <v>77</v>
      </c>
      <c r="P67" s="116">
        <f t="shared" si="21"/>
        <v>24</v>
      </c>
      <c r="Q67" s="116">
        <f t="shared" si="21"/>
        <v>65</v>
      </c>
      <c r="R67" s="116">
        <f>IF(ROUNDDOWN(R61/-R60,0)&lt;0,"∞",ROUNDDOWN(R61/-(AVERAGE(J60:R60)),0))</f>
        <v>27</v>
      </c>
      <c r="S67" s="116">
        <f>IF(ROUNDDOWN(S61/-S60,0)&lt;0,"∞",ROUNDDOWN(S61/-(AVERAGE(J60:R60)),0))</f>
        <v>25</v>
      </c>
      <c r="T67" s="116">
        <f>IF(ROUNDDOWN(T61/-T60,0)&lt;0,"∞",ROUNDDOWN(T61/-(AVERAGE(J60:T60)),0))</f>
        <v>23</v>
      </c>
      <c r="U67" s="116">
        <f>IF(ROUNDDOWN(U61/-U60,0)&lt;0,"∞",ROUNDDOWN(U61/-(AVERAGE(J60:U60)),0))</f>
        <v>21</v>
      </c>
      <c r="V67" s="116" t="str">
        <f t="shared" ref="V67:AG67" si="22">IF(ROUNDDOWN(V61/-V60,0)&lt;0,"∞",ROUNDDOWN(V61/-V60,0))</f>
        <v>∞</v>
      </c>
      <c r="W67" s="116" t="str">
        <f t="shared" si="22"/>
        <v>∞</v>
      </c>
      <c r="X67" s="116">
        <f t="shared" si="22"/>
        <v>12</v>
      </c>
      <c r="Y67" s="116" t="e">
        <f t="shared" si="22"/>
        <v>#DIV/0!</v>
      </c>
      <c r="Z67" s="116" t="e">
        <f t="shared" si="22"/>
        <v>#DIV/0!</v>
      </c>
      <c r="AA67" s="116" t="e">
        <f t="shared" si="22"/>
        <v>#DIV/0!</v>
      </c>
      <c r="AB67" s="116" t="e">
        <f t="shared" si="22"/>
        <v>#DIV/0!</v>
      </c>
      <c r="AC67" s="116" t="e">
        <f t="shared" si="22"/>
        <v>#DIV/0!</v>
      </c>
      <c r="AD67" s="116" t="e">
        <f t="shared" si="22"/>
        <v>#DIV/0!</v>
      </c>
      <c r="AE67" s="116" t="e">
        <f t="shared" si="22"/>
        <v>#DIV/0!</v>
      </c>
      <c r="AF67" s="116" t="e">
        <f t="shared" si="22"/>
        <v>#DIV/0!</v>
      </c>
      <c r="AG67" s="116" t="e">
        <f t="shared" si="22"/>
        <v>#DIV/0!</v>
      </c>
      <c r="AH67" s="113"/>
    </row>
    <row r="68" spans="1:34" ht="15.6" customHeight="1">
      <c r="A68" s="117"/>
      <c r="B68" s="97"/>
      <c r="C68" s="97"/>
      <c r="D68" s="118"/>
      <c r="E68" s="117"/>
      <c r="F68" s="117"/>
      <c r="G68" s="117"/>
      <c r="H68" s="118"/>
      <c r="I68" s="118"/>
      <c r="J68" s="117"/>
      <c r="K68" s="117"/>
      <c r="L68" s="117"/>
      <c r="M68" s="117"/>
      <c r="N68" s="117"/>
      <c r="O68" s="117"/>
      <c r="P68" s="117"/>
      <c r="Q68" s="117"/>
      <c r="R68" s="117"/>
      <c r="S68" s="117"/>
      <c r="T68" s="117"/>
      <c r="U68" s="117"/>
      <c r="V68" s="117"/>
      <c r="W68" s="117"/>
      <c r="X68" s="117"/>
      <c r="Y68" s="117"/>
      <c r="Z68" s="117"/>
      <c r="AA68" s="117"/>
      <c r="AB68" s="117"/>
      <c r="AC68" s="117"/>
      <c r="AD68" s="117"/>
      <c r="AE68" s="117"/>
      <c r="AF68" s="117"/>
      <c r="AG68" s="117"/>
      <c r="AH68" s="117"/>
    </row>
    <row r="69" spans="1:34" ht="17.399999999999999" customHeight="1">
      <c r="A69" s="67"/>
      <c r="B69" s="67"/>
      <c r="C69" s="67"/>
      <c r="D69" s="68"/>
      <c r="E69" s="67"/>
      <c r="F69" s="67"/>
      <c r="G69" s="67"/>
      <c r="H69" s="69"/>
      <c r="I69" s="68"/>
      <c r="J69" s="67"/>
      <c r="K69"/>
      <c r="L69" s="67"/>
      <c r="M69" s="67"/>
      <c r="N69" s="67"/>
      <c r="O69" s="67"/>
      <c r="P69" s="67"/>
      <c r="Q69" s="67"/>
      <c r="R69" s="67"/>
      <c r="S69" s="67"/>
      <c r="T69" s="67"/>
      <c r="U69" s="67"/>
      <c r="V69" s="67"/>
      <c r="W69" s="67"/>
      <c r="X69" s="67"/>
      <c r="Y69" s="67"/>
      <c r="Z69" s="67"/>
      <c r="AA69" s="67"/>
      <c r="AB69" s="67"/>
      <c r="AC69" s="67"/>
      <c r="AD69" s="67"/>
      <c r="AE69" s="67"/>
      <c r="AF69" s="67"/>
      <c r="AG69" s="67"/>
      <c r="AH69" s="67"/>
    </row>
    <row r="70" spans="1:34" ht="15.6" customHeight="1">
      <c r="A70" s="67"/>
      <c r="B70" s="67"/>
      <c r="C70" s="67"/>
      <c r="D70" s="119" t="s">
        <v>103</v>
      </c>
      <c r="E70" s="120"/>
      <c r="F70" s="121"/>
      <c r="G70" s="121" t="s">
        <v>98</v>
      </c>
      <c r="H70" s="122"/>
      <c r="I70" s="68"/>
      <c r="J70" s="67"/>
      <c r="K70" s="67"/>
      <c r="L70" s="67"/>
      <c r="M70" s="67"/>
      <c r="N70" s="67"/>
      <c r="O70" s="67"/>
      <c r="P70" s="67"/>
      <c r="Q70" s="67"/>
      <c r="R70" s="67"/>
      <c r="S70" s="67"/>
      <c r="T70" s="67"/>
      <c r="U70" s="67"/>
      <c r="V70" s="67"/>
      <c r="W70" s="67"/>
      <c r="X70" s="67"/>
      <c r="Y70" s="67"/>
      <c r="Z70" s="67"/>
      <c r="AA70" s="67"/>
      <c r="AB70" s="67"/>
      <c r="AC70" s="67"/>
      <c r="AD70" s="67"/>
      <c r="AE70" s="67"/>
      <c r="AF70" s="67"/>
      <c r="AG70" s="67"/>
      <c r="AH70" s="67"/>
    </row>
    <row r="71" spans="1:34" ht="15.6" customHeight="1">
      <c r="A71" s="67"/>
      <c r="B71" s="67"/>
      <c r="C71" s="67"/>
      <c r="D71" s="123"/>
      <c r="E71" s="120"/>
      <c r="F71" s="124"/>
      <c r="G71" s="124" t="s">
        <v>104</v>
      </c>
      <c r="H71" s="119"/>
      <c r="I71" s="68"/>
      <c r="J71" s="67"/>
      <c r="K71" s="67"/>
      <c r="L71" s="67"/>
      <c r="M71" s="67"/>
      <c r="N71" s="67"/>
      <c r="O71" s="67"/>
      <c r="P71" s="67"/>
      <c r="Q71" s="67"/>
      <c r="R71" s="67"/>
      <c r="S71" s="67"/>
      <c r="T71" s="67"/>
      <c r="U71" s="67"/>
      <c r="V71" s="67"/>
      <c r="W71" s="67"/>
      <c r="X71" s="67"/>
      <c r="Y71" s="67"/>
      <c r="Z71" s="67"/>
      <c r="AA71" s="67"/>
      <c r="AB71" s="67"/>
      <c r="AC71" s="67"/>
      <c r="AD71" s="67"/>
      <c r="AE71" s="67"/>
      <c r="AF71" s="67"/>
      <c r="AG71" s="67"/>
      <c r="AH71" s="67"/>
    </row>
    <row r="72" spans="1:34" ht="15.6" customHeight="1">
      <c r="A72" s="67"/>
      <c r="B72" s="67"/>
      <c r="C72" s="67"/>
      <c r="D72" s="68"/>
      <c r="F72" s="67"/>
      <c r="G72" s="67"/>
      <c r="H72" s="69"/>
      <c r="I72" s="68"/>
      <c r="J72" s="67"/>
      <c r="K72" s="67"/>
      <c r="L72" s="67"/>
      <c r="M72" s="67"/>
      <c r="N72" s="67"/>
      <c r="O72" s="67"/>
      <c r="P72" s="67"/>
      <c r="Q72" s="67"/>
      <c r="R72" s="67"/>
      <c r="S72" s="67"/>
      <c r="T72" s="67"/>
      <c r="U72" s="67"/>
      <c r="V72" s="67"/>
      <c r="W72" s="67"/>
      <c r="X72" s="67"/>
      <c r="Y72" s="67"/>
      <c r="Z72" s="67"/>
      <c r="AA72" s="67"/>
      <c r="AB72" s="67"/>
      <c r="AC72" s="67"/>
      <c r="AD72" s="67"/>
      <c r="AE72" s="67"/>
      <c r="AF72" s="67"/>
      <c r="AG72" s="67"/>
      <c r="AH72" s="67"/>
    </row>
    <row r="73" spans="1:34" ht="17.25" customHeight="1">
      <c r="A73" s="113"/>
      <c r="B73" s="114"/>
      <c r="C73" s="114"/>
      <c r="D73" s="114"/>
      <c r="E73" s="114" t="s">
        <v>105</v>
      </c>
      <c r="F73" s="114"/>
      <c r="G73" s="114"/>
      <c r="H73" s="115"/>
      <c r="I73" s="114"/>
      <c r="J73" s="116">
        <f>6*-AVERAGE(J14:J14)</f>
        <v>9660642</v>
      </c>
      <c r="K73" s="116">
        <f>6*-AVERAGE(J14:K14)</f>
        <v>44113740</v>
      </c>
      <c r="L73" s="116">
        <f>6*-AVERAGE(J14:L14)</f>
        <v>58660142</v>
      </c>
      <c r="M73" s="116">
        <f>6*-AVERAGE(J14:M14)</f>
        <v>100755844.5</v>
      </c>
      <c r="N73" s="116">
        <f>6*-AVERAGE(J14:N14)</f>
        <v>120906008.39999999</v>
      </c>
      <c r="O73" s="116">
        <f>6*-AVERAGE(J14:O14)</f>
        <v>120883236</v>
      </c>
      <c r="P73" s="116">
        <f>6*-AVERAGE(K14:P14)</f>
        <v>157801639</v>
      </c>
      <c r="Q73" s="116">
        <f>6*-AVERAGE(L14:Q14)</f>
        <v>167306234</v>
      </c>
      <c r="R73" s="116">
        <f>6*-AVERAGE(M14:R14)</f>
        <v>190608965</v>
      </c>
      <c r="S73" s="116">
        <f>-S14*6</f>
        <v>202656384</v>
      </c>
      <c r="T73" s="116">
        <f>6*-AVERAGE(N14:T14)</f>
        <v>190302686.57142857</v>
      </c>
      <c r="U73" s="116">
        <f>6*-AVERAGE(O14:U14)</f>
        <v>203967242.57142854</v>
      </c>
      <c r="V73" s="116">
        <f>6*-AVERAGE(P14:V14)</f>
        <v>214256146.2857143</v>
      </c>
      <c r="W73" s="116">
        <f>6*-AVERAGE(Q14:W14)</f>
        <v>201650511.42857146</v>
      </c>
      <c r="X73" s="116">
        <f>6*-AVERAGE(R14:X14)</f>
        <v>208130775.42857146</v>
      </c>
      <c r="Y73" s="116">
        <f t="shared" ref="Y73:AG73" si="23">6*-AVERAGE(T14:Y14)</f>
        <v>171114952</v>
      </c>
      <c r="Z73" s="116">
        <f t="shared" si="23"/>
        <v>135639688</v>
      </c>
      <c r="AA73" s="116">
        <f t="shared" si="23"/>
        <v>86113262</v>
      </c>
      <c r="AB73" s="116">
        <f t="shared" si="23"/>
        <v>53981312</v>
      </c>
      <c r="AC73" s="116">
        <f t="shared" si="23"/>
        <v>30159376</v>
      </c>
      <c r="AD73" s="116">
        <f t="shared" si="23"/>
        <v>0</v>
      </c>
      <c r="AE73" s="116">
        <f t="shared" si="23"/>
        <v>0</v>
      </c>
      <c r="AF73" s="116">
        <f t="shared" si="23"/>
        <v>0</v>
      </c>
      <c r="AG73" s="116">
        <f t="shared" si="23"/>
        <v>0</v>
      </c>
      <c r="AH73" s="113"/>
    </row>
    <row r="74" spans="1:34" ht="15.6" customHeight="1">
      <c r="A74" s="67"/>
      <c r="B74" s="67"/>
      <c r="C74" s="67"/>
      <c r="D74" s="119" t="s">
        <v>106</v>
      </c>
      <c r="E74" s="119"/>
      <c r="F74" s="119"/>
      <c r="G74" s="119"/>
      <c r="H74" s="119"/>
      <c r="I74" s="68"/>
      <c r="J74" s="67"/>
      <c r="K74" s="67"/>
      <c r="L74" s="67"/>
      <c r="M74" s="67"/>
      <c r="N74" s="67"/>
      <c r="O74" s="67"/>
      <c r="P74" s="67"/>
      <c r="Q74" s="67"/>
      <c r="R74" s="67"/>
      <c r="S74" s="67"/>
      <c r="T74" s="67"/>
      <c r="U74" s="67"/>
      <c r="V74" s="67"/>
      <c r="W74" s="67"/>
      <c r="X74" s="67"/>
      <c r="Y74" s="67"/>
      <c r="Z74" s="67"/>
      <c r="AA74" s="67"/>
      <c r="AB74" s="67"/>
      <c r="AC74" s="67"/>
      <c r="AD74" s="67"/>
      <c r="AE74" s="67"/>
      <c r="AF74" s="67"/>
      <c r="AG74" s="67"/>
      <c r="AH74" s="67"/>
    </row>
    <row r="75" spans="1:34" ht="15.6" customHeight="1">
      <c r="A75" s="67"/>
      <c r="B75" s="67"/>
      <c r="C75" s="67"/>
      <c r="D75" s="68"/>
      <c r="E75" s="67"/>
      <c r="F75" s="67"/>
      <c r="G75" s="67"/>
      <c r="H75" s="69"/>
      <c r="I75" s="68"/>
      <c r="J75" s="67"/>
      <c r="K75" s="67"/>
      <c r="L75" s="67"/>
      <c r="M75" s="67"/>
      <c r="N75" s="67"/>
      <c r="O75" s="67"/>
      <c r="P75" s="67"/>
      <c r="Q75" s="67"/>
      <c r="R75" s="67"/>
      <c r="S75" s="67"/>
      <c r="T75" s="67"/>
      <c r="U75" s="67"/>
      <c r="V75" s="67"/>
      <c r="W75" s="67"/>
      <c r="X75" s="67"/>
      <c r="Y75" s="67"/>
      <c r="Z75" s="67"/>
      <c r="AA75" s="67"/>
      <c r="AB75" s="67"/>
      <c r="AC75" s="67"/>
      <c r="AD75" s="67"/>
      <c r="AE75" s="67"/>
      <c r="AF75" s="67"/>
      <c r="AG75" s="67"/>
      <c r="AH75" s="67"/>
    </row>
    <row r="76" spans="1:34" ht="15.6" customHeight="1">
      <c r="A76" s="67"/>
      <c r="B76" s="67"/>
      <c r="C76" s="67"/>
      <c r="D76" s="68"/>
      <c r="E76" s="67"/>
      <c r="F76" s="67"/>
      <c r="G76" s="67"/>
      <c r="H76" s="69"/>
      <c r="I76" s="68"/>
      <c r="J76" s="67"/>
      <c r="K76" s="67"/>
      <c r="L76" s="67"/>
      <c r="M76" s="67"/>
      <c r="N76" s="67"/>
      <c r="O76" s="67"/>
      <c r="P76" s="67"/>
      <c r="Q76" s="67"/>
      <c r="R76" s="67"/>
      <c r="S76" s="125"/>
      <c r="T76" s="125"/>
      <c r="U76" s="125"/>
      <c r="V76" s="125"/>
      <c r="W76" s="125"/>
      <c r="X76" s="125"/>
      <c r="Y76" s="125"/>
      <c r="Z76" s="125"/>
      <c r="AA76" s="125"/>
      <c r="AB76" s="125"/>
      <c r="AC76" s="125"/>
      <c r="AD76" s="125"/>
      <c r="AE76" s="125"/>
      <c r="AF76" s="125"/>
      <c r="AG76" s="125"/>
      <c r="AH76" s="67"/>
    </row>
    <row r="77" spans="1:34" ht="15.6" customHeight="1">
      <c r="A77" s="67"/>
      <c r="B77" s="67"/>
      <c r="C77" s="67"/>
      <c r="D77" s="68"/>
      <c r="E77" s="67"/>
      <c r="F77" s="67"/>
      <c r="G77" s="67"/>
      <c r="H77" s="69"/>
      <c r="I77" s="68"/>
      <c r="J77" s="67"/>
      <c r="K77" s="67"/>
      <c r="L77" s="67"/>
      <c r="M77" s="67"/>
      <c r="N77" s="67"/>
      <c r="O77" s="67"/>
      <c r="P77" s="67"/>
      <c r="Q77" s="67"/>
      <c r="R77" s="67"/>
      <c r="S77" s="126"/>
      <c r="T77" s="126"/>
      <c r="U77" s="126"/>
      <c r="V77" s="126"/>
      <c r="W77" s="126"/>
      <c r="X77" s="126"/>
      <c r="Y77" s="126"/>
      <c r="Z77" s="126"/>
      <c r="AA77" s="126"/>
      <c r="AB77" s="126"/>
      <c r="AC77" s="126"/>
      <c r="AD77" s="126"/>
      <c r="AE77" s="126"/>
      <c r="AF77" s="126"/>
      <c r="AG77" s="126"/>
      <c r="AH77" s="67"/>
    </row>
    <row r="78" spans="1:34" ht="15.6" customHeight="1">
      <c r="A78" s="67"/>
      <c r="B78" s="67"/>
      <c r="C78" s="67"/>
      <c r="D78" s="68"/>
      <c r="E78" s="67"/>
      <c r="F78" s="67"/>
      <c r="G78" s="67"/>
      <c r="H78" s="69"/>
      <c r="I78" s="68"/>
      <c r="J78" s="67"/>
      <c r="K78" s="67"/>
      <c r="L78" s="67"/>
      <c r="M78" s="67"/>
      <c r="N78" s="67"/>
      <c r="O78" s="67"/>
      <c r="P78" s="67"/>
      <c r="Q78" s="67"/>
      <c r="R78" s="67"/>
      <c r="S78" s="67"/>
      <c r="T78" s="67"/>
      <c r="U78" s="67"/>
      <c r="V78" s="67"/>
      <c r="W78" s="67"/>
      <c r="X78" s="67"/>
      <c r="Y78" s="67"/>
      <c r="Z78" s="67"/>
      <c r="AA78" s="67"/>
      <c r="AB78" s="67"/>
      <c r="AC78" s="67"/>
      <c r="AD78" s="67"/>
      <c r="AE78" s="67"/>
      <c r="AF78" s="67"/>
      <c r="AG78" s="67"/>
      <c r="AH78" s="67"/>
    </row>
    <row r="79" spans="1:34" ht="15.6" customHeight="1">
      <c r="A79" s="67"/>
      <c r="B79" s="67"/>
      <c r="C79" s="67"/>
      <c r="D79" s="68"/>
      <c r="E79" s="67"/>
      <c r="F79" s="67"/>
      <c r="G79" s="67"/>
      <c r="H79" s="69"/>
      <c r="I79" s="68"/>
      <c r="J79" s="67"/>
      <c r="K79" s="67"/>
      <c r="L79" s="67"/>
      <c r="M79" s="67"/>
      <c r="N79" s="67"/>
      <c r="O79" s="67"/>
      <c r="P79" s="67"/>
      <c r="Q79" s="67"/>
      <c r="R79" s="67"/>
      <c r="S79" s="67"/>
      <c r="T79" s="67"/>
      <c r="U79" s="67"/>
      <c r="V79" s="67"/>
      <c r="W79" s="67"/>
      <c r="X79" s="67"/>
      <c r="Y79" s="67"/>
      <c r="Z79" s="67"/>
      <c r="AA79" s="67"/>
      <c r="AB79" s="67"/>
      <c r="AC79" s="67"/>
      <c r="AD79" s="67"/>
      <c r="AE79" s="67"/>
      <c r="AF79" s="67"/>
      <c r="AG79" s="67"/>
      <c r="AH79" s="67"/>
    </row>
    <row r="80" spans="1:34" ht="15.6" customHeight="1">
      <c r="A80" s="67"/>
      <c r="B80" s="67"/>
      <c r="C80" s="67"/>
      <c r="D80" s="68"/>
      <c r="E80" s="67"/>
      <c r="F80" s="67"/>
      <c r="G80" s="67"/>
      <c r="H80" s="69"/>
      <c r="I80" s="68"/>
      <c r="J80" s="67"/>
      <c r="K80" s="67"/>
      <c r="L80" s="67"/>
      <c r="M80" s="67"/>
      <c r="N80" s="67"/>
      <c r="O80" s="67"/>
      <c r="P80" s="67"/>
      <c r="Q80" s="67"/>
      <c r="R80" s="67"/>
      <c r="S80" s="67"/>
      <c r="T80" s="67"/>
      <c r="U80" s="67"/>
      <c r="V80" s="67"/>
      <c r="W80" s="67"/>
      <c r="X80" s="67"/>
      <c r="Y80" s="67"/>
      <c r="Z80" s="67"/>
      <c r="AA80" s="67"/>
      <c r="AB80" s="67"/>
      <c r="AC80" s="67"/>
      <c r="AD80" s="67"/>
      <c r="AE80" s="67"/>
      <c r="AF80" s="67"/>
      <c r="AG80" s="67"/>
      <c r="AH80" s="67"/>
    </row>
    <row r="81" spans="1:34" ht="15.6" customHeight="1">
      <c r="A81" s="67"/>
      <c r="B81" s="67"/>
      <c r="C81" s="67"/>
      <c r="D81" s="68"/>
      <c r="E81" s="67"/>
      <c r="F81" s="67"/>
      <c r="G81" s="67"/>
      <c r="H81" s="69"/>
      <c r="I81" s="68"/>
      <c r="J81" s="67"/>
      <c r="K81" s="67"/>
      <c r="L81" s="67"/>
      <c r="M81" s="67"/>
      <c r="N81" s="67"/>
      <c r="O81" s="67"/>
      <c r="P81" s="67"/>
      <c r="Q81" s="67"/>
      <c r="R81" s="67"/>
      <c r="S81" s="67"/>
      <c r="T81" s="67"/>
      <c r="U81" s="67"/>
      <c r="V81" s="67"/>
      <c r="W81" s="67"/>
      <c r="X81" s="67"/>
      <c r="Y81" s="67"/>
      <c r="Z81" s="67"/>
      <c r="AA81" s="67"/>
      <c r="AB81" s="67"/>
      <c r="AC81" s="67"/>
      <c r="AD81" s="67"/>
      <c r="AE81" s="67"/>
      <c r="AF81" s="67"/>
      <c r="AG81" s="67"/>
      <c r="AH81" s="67"/>
    </row>
    <row r="82" spans="1:34" ht="15.6" customHeight="1">
      <c r="A82" s="67"/>
      <c r="B82" s="67"/>
      <c r="C82" s="67"/>
      <c r="D82" s="68"/>
      <c r="E82" s="67"/>
      <c r="F82" s="67"/>
      <c r="G82" s="67"/>
      <c r="H82" s="69"/>
      <c r="I82" s="68"/>
      <c r="J82" s="67"/>
      <c r="K82" s="67"/>
      <c r="L82" s="67"/>
      <c r="M82" s="67"/>
      <c r="N82" s="67"/>
      <c r="O82" s="67"/>
      <c r="P82" s="67"/>
      <c r="Q82" s="67"/>
      <c r="R82" s="67"/>
      <c r="S82" s="67"/>
      <c r="T82" s="67"/>
      <c r="U82" s="67"/>
      <c r="V82" s="67"/>
      <c r="W82" s="67"/>
      <c r="X82" s="67"/>
      <c r="Y82" s="67"/>
      <c r="Z82" s="67"/>
      <c r="AA82" s="67"/>
      <c r="AB82" s="67"/>
      <c r="AC82" s="67"/>
      <c r="AD82" s="67"/>
      <c r="AE82" s="67"/>
      <c r="AF82" s="67"/>
      <c r="AG82" s="67"/>
      <c r="AH82" s="67"/>
    </row>
    <row r="83" spans="1:34" ht="15.6" customHeight="1">
      <c r="A83" s="67"/>
      <c r="B83" s="67"/>
      <c r="C83" s="67"/>
      <c r="D83" s="68"/>
      <c r="E83" s="67"/>
      <c r="F83" s="67"/>
      <c r="G83" s="67"/>
      <c r="H83" s="69"/>
      <c r="I83" s="68"/>
      <c r="J83" s="67"/>
      <c r="K83" s="67"/>
      <c r="L83" s="67"/>
      <c r="M83" s="67"/>
      <c r="N83" s="67"/>
      <c r="O83" s="67"/>
      <c r="P83" s="67"/>
      <c r="Q83" s="67"/>
      <c r="R83" s="67"/>
      <c r="S83" s="67"/>
      <c r="T83" s="67"/>
      <c r="U83" s="67"/>
      <c r="V83" s="67"/>
      <c r="W83" s="67"/>
      <c r="X83" s="67"/>
      <c r="Y83" s="67"/>
      <c r="Z83" s="67"/>
      <c r="AA83" s="67"/>
      <c r="AB83" s="67"/>
      <c r="AC83" s="67"/>
      <c r="AD83" s="67"/>
      <c r="AE83" s="67"/>
      <c r="AF83" s="67"/>
      <c r="AG83" s="67"/>
      <c r="AH83" s="67"/>
    </row>
    <row r="84" spans="1:34" ht="15.6" customHeight="1">
      <c r="A84" s="67"/>
      <c r="B84" s="67"/>
      <c r="C84" s="67"/>
      <c r="D84" s="68"/>
      <c r="E84" s="67"/>
      <c r="F84" s="67"/>
      <c r="G84" s="67"/>
      <c r="H84" s="69"/>
      <c r="I84" s="68"/>
      <c r="J84" s="67"/>
      <c r="K84" s="67"/>
      <c r="L84" s="67"/>
      <c r="M84" s="67"/>
      <c r="N84" s="67"/>
      <c r="O84" s="67"/>
      <c r="P84" s="67"/>
      <c r="Q84" s="67"/>
      <c r="R84" s="67"/>
      <c r="S84" s="67"/>
      <c r="T84" s="67"/>
      <c r="U84" s="67"/>
      <c r="V84" s="67"/>
      <c r="W84" s="67"/>
      <c r="X84" s="67"/>
      <c r="Y84" s="67"/>
      <c r="Z84" s="67"/>
      <c r="AA84" s="67"/>
      <c r="AB84" s="67"/>
      <c r="AC84" s="67"/>
      <c r="AD84" s="67"/>
      <c r="AE84" s="67"/>
      <c r="AF84" s="67"/>
      <c r="AG84" s="67"/>
      <c r="AH84" s="67"/>
    </row>
    <row r="85" spans="1:34" ht="15.6" customHeight="1">
      <c r="A85" s="67"/>
      <c r="B85" s="67"/>
      <c r="C85" s="67"/>
      <c r="D85" s="68"/>
      <c r="E85" s="67"/>
      <c r="F85" s="67"/>
      <c r="G85" s="67"/>
      <c r="H85" s="69"/>
      <c r="I85" s="68"/>
      <c r="J85" s="67"/>
      <c r="K85" s="67"/>
      <c r="L85" s="67"/>
      <c r="M85" s="67"/>
      <c r="N85" s="67"/>
      <c r="O85" s="67"/>
      <c r="P85" s="67"/>
      <c r="Q85" s="67"/>
      <c r="R85" s="67"/>
      <c r="S85" s="67"/>
      <c r="T85" s="67"/>
      <c r="U85" s="67"/>
      <c r="V85" s="67"/>
      <c r="W85" s="67"/>
      <c r="X85" s="67"/>
      <c r="Y85" s="67"/>
      <c r="Z85" s="67"/>
      <c r="AA85" s="67"/>
      <c r="AB85" s="67"/>
      <c r="AC85" s="67"/>
      <c r="AD85" s="67"/>
      <c r="AE85" s="67"/>
      <c r="AF85" s="67"/>
      <c r="AG85" s="67"/>
      <c r="AH85" s="67"/>
    </row>
    <row r="86" spans="1:34" ht="15.6" customHeight="1">
      <c r="A86" s="67"/>
      <c r="B86" s="67"/>
      <c r="C86" s="67"/>
      <c r="D86" s="68"/>
      <c r="E86" s="67"/>
      <c r="F86" s="67"/>
      <c r="G86" s="67"/>
      <c r="H86" s="69"/>
      <c r="I86" s="68"/>
      <c r="J86" s="67"/>
      <c r="K86" s="67"/>
      <c r="L86" s="67"/>
      <c r="M86" s="67"/>
      <c r="N86" s="67"/>
      <c r="O86" s="67"/>
      <c r="P86" s="67"/>
      <c r="Q86" s="67"/>
      <c r="R86" s="67"/>
      <c r="S86" s="67"/>
      <c r="T86" s="67"/>
      <c r="U86" s="67"/>
      <c r="V86" s="67"/>
      <c r="W86" s="67"/>
      <c r="X86" s="67"/>
      <c r="Y86" s="67"/>
      <c r="Z86" s="67"/>
      <c r="AA86" s="67"/>
      <c r="AB86" s="67"/>
      <c r="AC86" s="67"/>
      <c r="AD86" s="67"/>
      <c r="AE86" s="67"/>
      <c r="AF86" s="67"/>
      <c r="AG86" s="67"/>
      <c r="AH86" s="67"/>
    </row>
    <row r="87" spans="1:34" ht="15.6" customHeight="1">
      <c r="A87" s="67"/>
      <c r="B87" s="67"/>
      <c r="C87" s="67"/>
      <c r="D87" s="68"/>
      <c r="E87" s="67"/>
      <c r="F87" s="67"/>
      <c r="G87" s="67"/>
      <c r="H87" s="69"/>
      <c r="I87" s="68"/>
      <c r="J87" s="67"/>
      <c r="K87" s="67"/>
      <c r="L87" s="67"/>
      <c r="M87" s="67"/>
      <c r="N87" s="67"/>
      <c r="O87" s="67"/>
      <c r="P87" s="67"/>
      <c r="Q87" s="67"/>
      <c r="R87" s="67"/>
      <c r="S87" s="67"/>
      <c r="T87" s="67"/>
      <c r="U87" s="67"/>
      <c r="V87" s="67"/>
      <c r="W87" s="67"/>
      <c r="X87" s="67"/>
      <c r="Y87" s="67"/>
      <c r="Z87" s="67"/>
      <c r="AA87" s="67"/>
      <c r="AB87" s="67"/>
      <c r="AC87" s="67"/>
      <c r="AD87" s="67"/>
      <c r="AE87" s="67"/>
      <c r="AF87" s="67"/>
      <c r="AG87" s="67"/>
      <c r="AH87" s="67"/>
    </row>
    <row r="88" spans="1:34" ht="15.6" customHeight="1">
      <c r="A88" s="67"/>
      <c r="B88" s="67"/>
      <c r="C88" s="67"/>
      <c r="D88" s="68"/>
      <c r="E88" s="67"/>
      <c r="F88" s="67"/>
      <c r="G88" s="67"/>
      <c r="H88" s="69"/>
      <c r="I88" s="68"/>
      <c r="J88" s="67"/>
      <c r="K88" s="67"/>
      <c r="L88" s="67"/>
      <c r="M88" s="67"/>
      <c r="N88" s="67"/>
      <c r="O88" s="67"/>
      <c r="P88" s="67"/>
      <c r="Q88" s="67"/>
      <c r="R88" s="67"/>
      <c r="S88" s="67"/>
      <c r="T88" s="67"/>
      <c r="U88" s="67"/>
      <c r="V88" s="67"/>
      <c r="W88" s="67"/>
      <c r="X88" s="67"/>
      <c r="Y88" s="67"/>
      <c r="Z88" s="67"/>
      <c r="AA88" s="67"/>
      <c r="AB88" s="67"/>
      <c r="AC88" s="67"/>
      <c r="AD88" s="67"/>
      <c r="AE88" s="67"/>
      <c r="AF88" s="67"/>
      <c r="AG88" s="67"/>
      <c r="AH88" s="67"/>
    </row>
    <row r="89" spans="1:34" ht="15.6" customHeight="1">
      <c r="A89" s="67"/>
      <c r="B89" s="67"/>
      <c r="C89" s="67"/>
      <c r="D89" s="68"/>
      <c r="E89" s="67"/>
      <c r="F89" s="67"/>
      <c r="G89" s="67"/>
      <c r="H89" s="69"/>
      <c r="I89" s="68"/>
      <c r="J89" s="67"/>
      <c r="K89" s="67"/>
      <c r="L89" s="67"/>
      <c r="M89" s="67"/>
      <c r="N89" s="67"/>
      <c r="O89" s="67"/>
      <c r="P89" s="67"/>
      <c r="Q89" s="67"/>
      <c r="R89" s="67"/>
      <c r="S89" s="67"/>
      <c r="T89" s="67"/>
      <c r="U89" s="67"/>
      <c r="V89" s="67"/>
      <c r="W89" s="67"/>
      <c r="X89" s="67"/>
      <c r="Y89" s="67"/>
      <c r="Z89" s="67"/>
      <c r="AA89" s="67"/>
      <c r="AB89" s="67"/>
      <c r="AC89" s="67"/>
      <c r="AD89" s="67"/>
      <c r="AE89" s="67"/>
      <c r="AF89" s="67"/>
      <c r="AG89" s="67"/>
      <c r="AH89" s="67"/>
    </row>
    <row r="90" spans="1:34" ht="15.6" customHeight="1">
      <c r="A90" s="67"/>
      <c r="B90" s="67"/>
      <c r="C90" s="67"/>
      <c r="D90" s="68"/>
      <c r="E90" s="67"/>
      <c r="F90" s="67"/>
      <c r="G90" s="67"/>
      <c r="H90" s="69"/>
      <c r="I90" s="68"/>
      <c r="J90" s="67"/>
      <c r="K90" s="67"/>
      <c r="L90" s="67"/>
      <c r="M90" s="67"/>
      <c r="N90" s="67"/>
      <c r="O90" s="67"/>
      <c r="P90" s="67"/>
      <c r="Q90" s="67"/>
      <c r="R90" s="67"/>
      <c r="S90" s="67"/>
      <c r="T90" s="67"/>
      <c r="U90" s="67"/>
      <c r="V90" s="67"/>
      <c r="W90" s="67"/>
      <c r="X90" s="67"/>
      <c r="Y90" s="67"/>
      <c r="Z90" s="67"/>
      <c r="AA90" s="67"/>
      <c r="AB90" s="67"/>
      <c r="AC90" s="67"/>
      <c r="AD90" s="67"/>
      <c r="AE90" s="67"/>
      <c r="AF90" s="67"/>
      <c r="AG90" s="67"/>
      <c r="AH90" s="67"/>
    </row>
    <row r="91" spans="1:34" ht="15.6" customHeight="1">
      <c r="A91" s="67"/>
      <c r="B91" s="67"/>
      <c r="C91" s="67"/>
      <c r="D91" s="68"/>
      <c r="E91" s="67"/>
      <c r="F91" s="67"/>
      <c r="G91" s="67"/>
      <c r="H91" s="69"/>
      <c r="I91" s="68"/>
      <c r="J91" s="67"/>
      <c r="K91" s="67"/>
      <c r="L91" s="67"/>
      <c r="M91" s="67"/>
      <c r="N91" s="67"/>
      <c r="O91" s="67"/>
      <c r="P91" s="67"/>
      <c r="Q91" s="67"/>
      <c r="R91" s="67"/>
      <c r="S91" s="67"/>
      <c r="T91" s="67"/>
      <c r="U91" s="67"/>
      <c r="V91" s="67"/>
      <c r="W91" s="67"/>
      <c r="X91" s="67"/>
      <c r="Y91" s="67"/>
      <c r="Z91" s="67"/>
      <c r="AA91" s="67"/>
      <c r="AB91" s="67"/>
      <c r="AC91" s="67"/>
      <c r="AD91" s="67"/>
      <c r="AE91" s="67"/>
      <c r="AF91" s="67"/>
      <c r="AG91" s="67"/>
      <c r="AH91" s="67"/>
    </row>
    <row r="92" spans="1:34" ht="15.6" customHeight="1">
      <c r="A92" s="67"/>
      <c r="B92" s="67"/>
      <c r="C92" s="67"/>
      <c r="D92" s="68"/>
      <c r="E92" s="67"/>
      <c r="F92" s="67"/>
      <c r="G92" s="67"/>
      <c r="H92" s="69"/>
      <c r="I92" s="68"/>
      <c r="J92" s="67"/>
      <c r="K92" s="67"/>
      <c r="L92" s="67"/>
      <c r="M92" s="67"/>
      <c r="N92" s="67"/>
      <c r="O92" s="67"/>
      <c r="P92" s="67"/>
      <c r="Q92" s="67"/>
      <c r="R92" s="67"/>
      <c r="S92" s="67"/>
      <c r="T92" s="67"/>
      <c r="U92" s="67"/>
      <c r="V92" s="67"/>
      <c r="W92" s="67"/>
      <c r="X92" s="67"/>
      <c r="Y92" s="67"/>
      <c r="Z92" s="67"/>
      <c r="AA92" s="67"/>
      <c r="AB92" s="67"/>
      <c r="AC92" s="67"/>
      <c r="AD92" s="67"/>
      <c r="AE92" s="67"/>
      <c r="AF92" s="67"/>
      <c r="AG92" s="67"/>
      <c r="AH92" s="67"/>
    </row>
    <row r="93" spans="1:34" ht="15.6" customHeight="1">
      <c r="A93" s="67"/>
      <c r="B93" s="67"/>
      <c r="C93" s="67"/>
      <c r="D93" s="68"/>
      <c r="E93" s="67"/>
      <c r="F93" s="67"/>
      <c r="G93" s="67"/>
      <c r="H93" s="69"/>
      <c r="I93" s="68"/>
      <c r="J93" s="67"/>
      <c r="K93" s="67"/>
      <c r="L93" s="67"/>
      <c r="M93" s="67"/>
      <c r="N93" s="67"/>
      <c r="O93" s="67"/>
      <c r="P93" s="67"/>
      <c r="Q93" s="67"/>
      <c r="R93" s="67"/>
      <c r="S93" s="67"/>
      <c r="T93" s="67"/>
      <c r="U93" s="67"/>
      <c r="V93" s="67"/>
      <c r="W93" s="67"/>
      <c r="X93" s="67"/>
      <c r="Y93" s="67"/>
      <c r="Z93" s="67"/>
      <c r="AA93" s="67"/>
      <c r="AB93" s="67"/>
      <c r="AC93" s="67"/>
      <c r="AD93" s="67"/>
      <c r="AE93" s="67"/>
      <c r="AF93" s="67"/>
      <c r="AG93" s="67"/>
      <c r="AH93" s="67"/>
    </row>
    <row r="94" spans="1:34" ht="15.6" customHeight="1">
      <c r="A94" s="67"/>
      <c r="B94" s="67"/>
      <c r="C94" s="67"/>
      <c r="D94" s="68"/>
      <c r="E94" s="67"/>
      <c r="F94" s="67"/>
      <c r="G94" s="67"/>
      <c r="H94" s="69"/>
      <c r="I94" s="68"/>
      <c r="J94" s="67"/>
      <c r="K94" s="67"/>
      <c r="L94" s="67"/>
      <c r="M94" s="67"/>
      <c r="N94" s="67"/>
      <c r="O94" s="67"/>
      <c r="P94" s="67"/>
      <c r="Q94" s="67"/>
      <c r="R94" s="67"/>
      <c r="S94" s="67"/>
      <c r="T94" s="67"/>
      <c r="U94" s="67"/>
      <c r="V94" s="67"/>
      <c r="W94" s="67"/>
      <c r="X94" s="67"/>
      <c r="Y94" s="67"/>
      <c r="Z94" s="67"/>
      <c r="AA94" s="67"/>
      <c r="AB94" s="67"/>
      <c r="AC94" s="67"/>
      <c r="AD94" s="67"/>
      <c r="AE94" s="67"/>
      <c r="AF94" s="67"/>
      <c r="AG94" s="67"/>
      <c r="AH94" s="67"/>
    </row>
    <row r="95" spans="1:34" ht="15.6" customHeight="1">
      <c r="A95" s="67"/>
      <c r="B95" s="67"/>
      <c r="C95" s="67"/>
      <c r="D95" s="68"/>
      <c r="E95" s="67"/>
      <c r="F95" s="67"/>
      <c r="G95" s="67"/>
      <c r="H95" s="69"/>
      <c r="I95" s="68"/>
      <c r="J95" s="67"/>
      <c r="K95" s="67"/>
      <c r="L95" s="67"/>
      <c r="M95" s="67"/>
      <c r="N95" s="67"/>
      <c r="O95" s="67"/>
      <c r="P95" s="67"/>
      <c r="Q95" s="67"/>
      <c r="R95" s="67"/>
      <c r="S95" s="67"/>
      <c r="T95" s="67"/>
      <c r="U95" s="67"/>
      <c r="V95" s="67"/>
      <c r="W95" s="67"/>
      <c r="X95" s="67"/>
      <c r="Y95" s="67"/>
      <c r="Z95" s="67"/>
      <c r="AA95" s="67"/>
      <c r="AB95" s="67"/>
      <c r="AC95" s="67"/>
      <c r="AD95" s="67"/>
      <c r="AE95" s="67"/>
      <c r="AF95" s="67"/>
      <c r="AG95" s="67"/>
      <c r="AH95" s="67"/>
    </row>
    <row r="96" spans="1:34" ht="15.6" customHeight="1">
      <c r="A96" s="67"/>
      <c r="B96" s="67"/>
      <c r="C96" s="67"/>
      <c r="D96" s="68"/>
      <c r="E96" s="67"/>
      <c r="F96" s="67"/>
      <c r="G96" s="67"/>
      <c r="H96" s="69"/>
      <c r="I96" s="68"/>
      <c r="J96" s="67"/>
      <c r="K96" s="67"/>
      <c r="L96" s="67"/>
      <c r="M96" s="67"/>
      <c r="N96" s="67"/>
      <c r="O96" s="67"/>
      <c r="P96" s="67"/>
      <c r="Q96" s="67"/>
      <c r="R96" s="67"/>
      <c r="S96" s="67"/>
      <c r="T96" s="67"/>
      <c r="U96" s="67"/>
      <c r="V96" s="67"/>
      <c r="W96" s="67"/>
      <c r="X96" s="67"/>
      <c r="Y96" s="67"/>
      <c r="Z96" s="67"/>
      <c r="AA96" s="67"/>
      <c r="AB96" s="67"/>
      <c r="AC96" s="67"/>
      <c r="AD96" s="67"/>
      <c r="AE96" s="67"/>
      <c r="AF96" s="67"/>
      <c r="AG96" s="67"/>
      <c r="AH96" s="67"/>
    </row>
    <row r="97" spans="1:34" ht="15.6" customHeight="1">
      <c r="A97" s="67"/>
      <c r="B97" s="67"/>
      <c r="C97" s="67"/>
      <c r="D97" s="68"/>
      <c r="E97" s="67"/>
      <c r="F97" s="67"/>
      <c r="G97" s="67"/>
      <c r="H97" s="69"/>
      <c r="I97" s="68"/>
      <c r="J97" s="67"/>
      <c r="K97" s="67"/>
      <c r="L97" s="67"/>
      <c r="M97" s="67"/>
      <c r="N97" s="67"/>
      <c r="O97" s="67"/>
      <c r="P97" s="67"/>
      <c r="Q97" s="67"/>
      <c r="R97" s="67"/>
      <c r="S97" s="67"/>
      <c r="T97" s="67"/>
      <c r="U97" s="67"/>
      <c r="V97" s="67"/>
      <c r="W97" s="67"/>
      <c r="X97" s="67"/>
      <c r="Y97" s="67"/>
      <c r="Z97" s="67"/>
      <c r="AA97" s="67"/>
      <c r="AB97" s="67"/>
      <c r="AC97" s="67"/>
      <c r="AD97" s="67"/>
      <c r="AE97" s="67"/>
      <c r="AF97" s="67"/>
      <c r="AG97" s="67"/>
      <c r="AH97" s="67"/>
    </row>
    <row r="98" spans="1:34" ht="15.6" customHeight="1">
      <c r="A98" s="67"/>
      <c r="B98" s="67"/>
      <c r="C98" s="67"/>
      <c r="D98" s="68"/>
      <c r="E98" s="67"/>
      <c r="F98" s="67"/>
      <c r="G98" s="67"/>
      <c r="H98" s="69"/>
      <c r="I98" s="68"/>
      <c r="J98" s="67"/>
      <c r="K98" s="67"/>
      <c r="L98" s="67"/>
      <c r="M98" s="67"/>
      <c r="N98" s="67"/>
      <c r="O98" s="67"/>
      <c r="P98" s="67"/>
      <c r="Q98" s="67"/>
      <c r="R98" s="67"/>
      <c r="S98" s="67"/>
      <c r="T98" s="67"/>
      <c r="U98" s="67"/>
      <c r="V98" s="67"/>
      <c r="W98" s="67"/>
      <c r="X98" s="67"/>
      <c r="Y98" s="67"/>
      <c r="Z98" s="67"/>
      <c r="AA98" s="67"/>
      <c r="AB98" s="67"/>
      <c r="AC98" s="67"/>
      <c r="AD98" s="67"/>
      <c r="AE98" s="67"/>
      <c r="AF98" s="67"/>
      <c r="AG98" s="67"/>
      <c r="AH98" s="67"/>
    </row>
    <row r="99" spans="1:34" ht="15.6" customHeight="1">
      <c r="A99" s="67"/>
      <c r="B99" s="67"/>
      <c r="C99" s="67"/>
      <c r="D99" s="68"/>
      <c r="E99" s="67"/>
      <c r="F99" s="67"/>
      <c r="G99" s="67"/>
      <c r="H99" s="69"/>
      <c r="I99" s="68"/>
      <c r="J99" s="67"/>
      <c r="K99" s="67"/>
      <c r="L99" s="67"/>
      <c r="M99" s="67"/>
      <c r="N99" s="67"/>
      <c r="O99" s="67"/>
      <c r="P99" s="67"/>
      <c r="Q99" s="67"/>
      <c r="R99" s="67"/>
      <c r="S99" s="67"/>
      <c r="T99" s="67"/>
      <c r="U99" s="67"/>
      <c r="V99" s="67"/>
      <c r="W99" s="67"/>
      <c r="X99" s="67"/>
      <c r="Y99" s="67"/>
      <c r="Z99" s="67"/>
      <c r="AA99" s="67"/>
      <c r="AB99" s="67"/>
      <c r="AC99" s="67"/>
      <c r="AD99" s="67"/>
      <c r="AE99" s="67"/>
      <c r="AF99" s="67"/>
      <c r="AG99" s="67"/>
      <c r="AH99" s="67"/>
    </row>
    <row r="100" spans="1:34" ht="15.6" customHeight="1">
      <c r="A100" s="67"/>
      <c r="B100" s="67"/>
      <c r="C100" s="67"/>
      <c r="D100" s="68"/>
      <c r="E100" s="67"/>
      <c r="F100" s="67"/>
      <c r="G100" s="67"/>
      <c r="H100" s="69"/>
      <c r="I100" s="68"/>
      <c r="J100" s="67"/>
      <c r="K100" s="67"/>
      <c r="L100" s="67"/>
      <c r="M100" s="67"/>
      <c r="N100" s="67"/>
      <c r="O100" s="67"/>
      <c r="P100" s="67"/>
      <c r="Q100" s="67"/>
      <c r="R100" s="67"/>
      <c r="S100" s="67"/>
      <c r="T100" s="67"/>
      <c r="U100" s="67"/>
      <c r="V100" s="67"/>
      <c r="W100" s="67"/>
      <c r="X100" s="67"/>
      <c r="Y100" s="67"/>
      <c r="Z100" s="67"/>
      <c r="AA100" s="67"/>
      <c r="AB100" s="67"/>
      <c r="AC100" s="67"/>
      <c r="AD100" s="67"/>
      <c r="AE100" s="67"/>
      <c r="AF100" s="67"/>
      <c r="AG100" s="67"/>
      <c r="AH100" s="67"/>
    </row>
    <row r="101" spans="1:34" ht="15.6" customHeight="1">
      <c r="A101" s="67"/>
      <c r="B101" s="67"/>
      <c r="C101" s="67"/>
      <c r="D101" s="68"/>
      <c r="E101" s="67"/>
      <c r="F101" s="67"/>
      <c r="G101" s="67"/>
      <c r="H101" s="69"/>
      <c r="I101" s="68"/>
      <c r="J101" s="67"/>
      <c r="K101" s="67"/>
      <c r="L101" s="67"/>
      <c r="M101" s="67"/>
      <c r="N101" s="67"/>
      <c r="O101" s="67"/>
      <c r="P101" s="67"/>
      <c r="Q101" s="67"/>
      <c r="R101" s="67"/>
      <c r="S101" s="67"/>
      <c r="T101" s="67"/>
      <c r="U101" s="67"/>
      <c r="V101" s="67"/>
      <c r="W101" s="67"/>
      <c r="X101" s="67"/>
      <c r="Y101" s="67"/>
      <c r="Z101" s="67"/>
      <c r="AA101" s="67"/>
      <c r="AB101" s="67"/>
      <c r="AC101" s="67"/>
      <c r="AD101" s="67"/>
      <c r="AE101" s="67"/>
      <c r="AF101" s="67"/>
      <c r="AG101" s="67"/>
      <c r="AH101" s="67"/>
    </row>
    <row r="102" spans="1:34" ht="15.6" customHeight="1">
      <c r="A102" s="67"/>
      <c r="B102" s="67"/>
      <c r="C102" s="67"/>
      <c r="D102" s="68"/>
      <c r="E102" s="67"/>
      <c r="F102" s="67"/>
      <c r="G102" s="67"/>
      <c r="H102" s="69"/>
      <c r="I102" s="68"/>
      <c r="J102" s="67"/>
      <c r="K102" s="67"/>
      <c r="L102" s="67"/>
      <c r="M102" s="67"/>
      <c r="N102" s="67"/>
      <c r="O102" s="67"/>
      <c r="P102" s="67"/>
      <c r="Q102" s="67"/>
      <c r="R102" s="67"/>
      <c r="S102" s="67"/>
      <c r="T102" s="67"/>
      <c r="U102" s="67"/>
      <c r="V102" s="67"/>
      <c r="W102" s="67"/>
      <c r="X102" s="67"/>
      <c r="Y102" s="67"/>
      <c r="Z102" s="67"/>
      <c r="AA102" s="67"/>
      <c r="AB102" s="67"/>
      <c r="AC102" s="67"/>
      <c r="AD102" s="67"/>
      <c r="AE102" s="67"/>
      <c r="AF102" s="67"/>
      <c r="AG102" s="67"/>
      <c r="AH102" s="67"/>
    </row>
    <row r="103" spans="1:34" ht="15.6" customHeight="1">
      <c r="A103" s="67"/>
      <c r="B103" s="67"/>
      <c r="C103" s="67"/>
      <c r="D103" s="68"/>
      <c r="E103" s="67"/>
      <c r="F103" s="67"/>
      <c r="G103" s="67"/>
      <c r="H103" s="69"/>
      <c r="I103" s="68"/>
      <c r="J103" s="67"/>
      <c r="K103" s="67"/>
      <c r="L103" s="67"/>
      <c r="M103" s="67"/>
      <c r="N103" s="67"/>
      <c r="O103" s="67"/>
      <c r="P103" s="67"/>
      <c r="Q103" s="67"/>
      <c r="R103" s="67"/>
      <c r="S103" s="67"/>
      <c r="T103" s="67"/>
      <c r="U103" s="67"/>
      <c r="V103" s="67"/>
      <c r="W103" s="67"/>
      <c r="X103" s="67"/>
      <c r="Y103" s="67"/>
      <c r="Z103" s="67"/>
      <c r="AA103" s="67"/>
      <c r="AB103" s="67"/>
      <c r="AC103" s="67"/>
      <c r="AD103" s="67"/>
      <c r="AE103" s="67"/>
      <c r="AF103" s="67"/>
      <c r="AG103" s="67"/>
      <c r="AH103" s="67"/>
    </row>
    <row r="104" spans="1:34" ht="15.6" customHeight="1">
      <c r="A104" s="67"/>
      <c r="B104" s="67"/>
      <c r="C104" s="67"/>
      <c r="D104" s="68"/>
      <c r="E104" s="67"/>
      <c r="F104" s="67"/>
      <c r="G104" s="67"/>
      <c r="H104" s="69"/>
      <c r="I104" s="68"/>
      <c r="J104" s="67"/>
      <c r="K104" s="67"/>
      <c r="L104" s="67"/>
      <c r="M104" s="67"/>
      <c r="N104" s="67"/>
      <c r="O104" s="67"/>
      <c r="P104" s="67"/>
      <c r="Q104" s="67"/>
      <c r="R104" s="67"/>
      <c r="S104" s="67"/>
      <c r="T104" s="67"/>
      <c r="U104" s="67"/>
      <c r="V104" s="67"/>
      <c r="W104" s="67"/>
      <c r="X104" s="67"/>
      <c r="Y104" s="67"/>
      <c r="Z104" s="67"/>
      <c r="AA104" s="67"/>
      <c r="AB104" s="67"/>
      <c r="AC104" s="67"/>
      <c r="AD104" s="67"/>
      <c r="AE104" s="67"/>
      <c r="AF104" s="67"/>
      <c r="AG104" s="67"/>
      <c r="AH104" s="67"/>
    </row>
    <row r="105" spans="1:34" ht="15.6" customHeight="1">
      <c r="A105" s="67"/>
      <c r="B105" s="67"/>
      <c r="C105" s="67"/>
      <c r="D105" s="68"/>
      <c r="E105" s="67"/>
      <c r="F105" s="67"/>
      <c r="G105" s="67"/>
      <c r="H105" s="69"/>
      <c r="I105" s="68"/>
      <c r="J105" s="67"/>
      <c r="K105" s="67"/>
      <c r="L105" s="67"/>
      <c r="M105" s="67"/>
      <c r="N105" s="67"/>
      <c r="O105" s="67"/>
      <c r="P105" s="67"/>
      <c r="Q105" s="67"/>
      <c r="R105" s="67"/>
      <c r="S105" s="67"/>
      <c r="T105" s="67"/>
      <c r="U105" s="67"/>
      <c r="V105" s="67"/>
      <c r="W105" s="67"/>
      <c r="X105" s="67"/>
      <c r="Y105" s="67"/>
      <c r="Z105" s="67"/>
      <c r="AA105" s="67"/>
      <c r="AB105" s="67"/>
      <c r="AC105" s="67"/>
      <c r="AD105" s="67"/>
      <c r="AE105" s="67"/>
      <c r="AF105" s="67"/>
      <c r="AG105" s="67"/>
      <c r="AH105" s="67"/>
    </row>
    <row r="106" spans="1:34" ht="15.6" customHeight="1">
      <c r="A106" s="67"/>
      <c r="B106" s="67"/>
      <c r="C106" s="67"/>
      <c r="D106" s="68"/>
      <c r="E106" s="67"/>
      <c r="F106" s="67"/>
      <c r="G106" s="67"/>
      <c r="H106" s="69"/>
      <c r="I106" s="68"/>
      <c r="J106" s="67"/>
      <c r="K106" s="67"/>
      <c r="L106" s="67"/>
      <c r="M106" s="67"/>
      <c r="N106" s="67"/>
      <c r="O106" s="67"/>
      <c r="P106" s="67"/>
      <c r="Q106" s="67"/>
      <c r="R106" s="67"/>
      <c r="S106" s="67"/>
      <c r="T106" s="67"/>
      <c r="U106" s="67"/>
      <c r="V106" s="67"/>
      <c r="W106" s="67"/>
      <c r="X106" s="67"/>
      <c r="Y106" s="67"/>
      <c r="Z106" s="67"/>
      <c r="AA106" s="67"/>
      <c r="AB106" s="67"/>
      <c r="AC106" s="67"/>
      <c r="AD106" s="67"/>
      <c r="AE106" s="67"/>
      <c r="AF106" s="67"/>
      <c r="AG106" s="67"/>
      <c r="AH106" s="67"/>
    </row>
    <row r="107" spans="1:34" ht="15.6" customHeight="1">
      <c r="A107" s="67"/>
      <c r="B107" s="67"/>
      <c r="C107" s="67"/>
      <c r="D107" s="68"/>
      <c r="E107" s="67"/>
      <c r="F107" s="67"/>
      <c r="G107" s="67"/>
      <c r="H107" s="69"/>
      <c r="I107" s="68"/>
      <c r="J107" s="67"/>
      <c r="K107" s="67"/>
      <c r="L107" s="67"/>
      <c r="M107" s="67"/>
      <c r="N107" s="67"/>
      <c r="O107" s="67"/>
      <c r="P107" s="67"/>
      <c r="Q107" s="67"/>
      <c r="R107" s="67"/>
      <c r="S107" s="67"/>
      <c r="T107" s="67"/>
      <c r="U107" s="67"/>
      <c r="V107" s="67"/>
      <c r="W107" s="67"/>
      <c r="X107" s="67"/>
      <c r="Y107" s="67"/>
      <c r="Z107" s="67"/>
      <c r="AA107" s="67"/>
      <c r="AB107" s="67"/>
      <c r="AC107" s="67"/>
      <c r="AD107" s="67"/>
      <c r="AE107" s="67"/>
      <c r="AF107" s="67"/>
      <c r="AG107" s="67"/>
      <c r="AH107" s="67"/>
    </row>
    <row r="108" spans="1:34" ht="15.6" customHeight="1">
      <c r="A108" s="67"/>
      <c r="B108" s="67"/>
      <c r="C108" s="67"/>
      <c r="D108" s="68"/>
      <c r="E108" s="67"/>
      <c r="F108" s="67"/>
      <c r="G108" s="67"/>
      <c r="H108" s="69"/>
      <c r="I108" s="68"/>
      <c r="J108" s="67"/>
      <c r="K108" s="67"/>
      <c r="L108" s="67"/>
      <c r="M108" s="67"/>
      <c r="N108" s="67"/>
      <c r="O108" s="67"/>
      <c r="P108" s="67"/>
      <c r="Q108" s="67"/>
      <c r="R108" s="67"/>
      <c r="S108" s="67"/>
      <c r="T108" s="67"/>
      <c r="U108" s="67"/>
      <c r="V108" s="67"/>
      <c r="W108" s="67"/>
      <c r="X108" s="67"/>
      <c r="Y108" s="67"/>
      <c r="Z108" s="67"/>
      <c r="AA108" s="67"/>
      <c r="AB108" s="67"/>
      <c r="AC108" s="67"/>
      <c r="AD108" s="67"/>
      <c r="AE108" s="67"/>
      <c r="AF108" s="67"/>
      <c r="AG108" s="67"/>
      <c r="AH108" s="67"/>
    </row>
    <row r="109" spans="1:34" ht="15.6" customHeight="1">
      <c r="A109" s="67"/>
      <c r="B109" s="67"/>
      <c r="C109" s="67"/>
      <c r="D109" s="68"/>
      <c r="E109" s="67"/>
      <c r="F109" s="67"/>
      <c r="G109" s="67"/>
      <c r="H109" s="69"/>
      <c r="I109" s="68"/>
      <c r="J109" s="67"/>
      <c r="K109" s="67"/>
      <c r="L109" s="67"/>
      <c r="M109" s="67"/>
      <c r="N109" s="67"/>
      <c r="O109" s="67"/>
      <c r="P109" s="67"/>
      <c r="Q109" s="67"/>
      <c r="R109" s="67"/>
      <c r="S109" s="67"/>
      <c r="T109" s="67"/>
      <c r="U109" s="67"/>
      <c r="V109" s="67"/>
      <c r="W109" s="67"/>
      <c r="X109" s="67"/>
      <c r="Y109" s="67"/>
      <c r="Z109" s="67"/>
      <c r="AA109" s="67"/>
      <c r="AB109" s="67"/>
      <c r="AC109" s="67"/>
      <c r="AD109" s="67"/>
      <c r="AE109" s="67"/>
      <c r="AF109" s="67"/>
      <c r="AG109" s="67"/>
      <c r="AH109" s="67"/>
    </row>
    <row r="110" spans="1:34" ht="15.6" customHeight="1">
      <c r="A110" s="67"/>
      <c r="B110" s="67"/>
      <c r="C110" s="67"/>
      <c r="D110" s="68"/>
      <c r="E110" s="67"/>
      <c r="F110" s="67"/>
      <c r="G110" s="67"/>
      <c r="H110" s="69"/>
      <c r="I110" s="68"/>
      <c r="J110" s="67"/>
      <c r="K110" s="67"/>
      <c r="L110" s="67"/>
      <c r="M110" s="67"/>
      <c r="N110" s="67"/>
      <c r="O110" s="67"/>
      <c r="P110" s="67"/>
      <c r="Q110" s="67"/>
      <c r="R110" s="67"/>
      <c r="S110" s="67"/>
      <c r="T110" s="67"/>
      <c r="U110" s="67"/>
      <c r="V110" s="67"/>
      <c r="W110" s="67"/>
      <c r="X110" s="67"/>
      <c r="Y110" s="67"/>
      <c r="Z110" s="67"/>
      <c r="AA110" s="67"/>
      <c r="AB110" s="67"/>
      <c r="AC110" s="67"/>
      <c r="AD110" s="67"/>
      <c r="AE110" s="67"/>
      <c r="AF110" s="67"/>
      <c r="AG110" s="67"/>
      <c r="AH110" s="67"/>
    </row>
    <row r="111" spans="1:34" ht="15.6" customHeight="1">
      <c r="A111" s="67"/>
      <c r="B111" s="67"/>
      <c r="C111" s="67"/>
      <c r="D111" s="68"/>
      <c r="E111" s="67"/>
      <c r="F111" s="67"/>
      <c r="G111" s="67"/>
      <c r="H111" s="69"/>
      <c r="I111" s="68"/>
      <c r="J111" s="67"/>
      <c r="K111" s="67"/>
      <c r="L111" s="67"/>
      <c r="M111" s="67"/>
      <c r="N111" s="67"/>
      <c r="O111" s="67"/>
      <c r="P111" s="67"/>
      <c r="Q111" s="67"/>
      <c r="R111" s="67"/>
      <c r="S111" s="67"/>
      <c r="T111" s="67"/>
      <c r="U111" s="67"/>
      <c r="V111" s="67"/>
      <c r="W111" s="67"/>
      <c r="X111" s="67"/>
      <c r="Y111" s="67"/>
      <c r="Z111" s="67"/>
      <c r="AA111" s="67"/>
      <c r="AB111" s="67"/>
      <c r="AC111" s="67"/>
      <c r="AD111" s="67"/>
      <c r="AE111" s="67"/>
      <c r="AF111" s="67"/>
      <c r="AG111" s="67"/>
      <c r="AH111" s="67"/>
    </row>
    <row r="112" spans="1:34" ht="15.6" customHeight="1">
      <c r="A112" s="67"/>
      <c r="B112" s="67"/>
      <c r="C112" s="67"/>
      <c r="D112" s="68"/>
      <c r="E112" s="67"/>
      <c r="F112" s="67"/>
      <c r="G112" s="67"/>
      <c r="H112" s="69"/>
      <c r="I112" s="68"/>
      <c r="J112" s="67"/>
      <c r="K112" s="67"/>
      <c r="L112" s="67"/>
      <c r="M112" s="67"/>
      <c r="N112" s="67"/>
      <c r="O112" s="67"/>
      <c r="P112" s="67"/>
      <c r="Q112" s="67"/>
      <c r="R112" s="67"/>
      <c r="S112" s="67"/>
      <c r="T112" s="67"/>
      <c r="U112" s="67"/>
      <c r="V112" s="67"/>
      <c r="W112" s="67"/>
      <c r="X112" s="67"/>
      <c r="Y112" s="67"/>
      <c r="Z112" s="67"/>
      <c r="AA112" s="67"/>
      <c r="AB112" s="67"/>
      <c r="AC112" s="67"/>
      <c r="AD112" s="67"/>
      <c r="AE112" s="67"/>
      <c r="AF112" s="67"/>
      <c r="AG112" s="67"/>
      <c r="AH112" s="67"/>
    </row>
    <row r="113" spans="1:34" ht="15.6" customHeight="1">
      <c r="A113" s="67"/>
      <c r="B113" s="67"/>
      <c r="C113" s="67"/>
      <c r="D113" s="68"/>
      <c r="E113" s="67"/>
      <c r="F113" s="67"/>
      <c r="G113" s="67"/>
      <c r="H113" s="69"/>
      <c r="I113" s="68"/>
      <c r="J113" s="67"/>
      <c r="K113" s="67"/>
      <c r="L113" s="67"/>
      <c r="M113" s="67"/>
      <c r="N113" s="67"/>
      <c r="O113" s="67"/>
      <c r="P113" s="67"/>
      <c r="Q113" s="67"/>
      <c r="R113" s="67"/>
      <c r="S113" s="67"/>
      <c r="T113" s="67"/>
      <c r="U113" s="67"/>
      <c r="V113" s="67"/>
      <c r="W113" s="67"/>
      <c r="X113" s="67"/>
      <c r="Y113" s="67"/>
      <c r="Z113" s="67"/>
      <c r="AA113" s="67"/>
      <c r="AB113" s="67"/>
      <c r="AC113" s="67"/>
      <c r="AD113" s="67"/>
      <c r="AE113" s="67"/>
      <c r="AF113" s="67"/>
      <c r="AG113" s="67"/>
      <c r="AH113" s="67"/>
    </row>
    <row r="114" spans="1:34" ht="15.6" customHeight="1">
      <c r="A114" s="67"/>
      <c r="B114" s="67"/>
      <c r="C114" s="67"/>
      <c r="D114" s="68"/>
      <c r="E114" s="67"/>
      <c r="F114" s="67"/>
      <c r="G114" s="67"/>
      <c r="H114" s="69"/>
      <c r="I114" s="68"/>
      <c r="J114" s="67"/>
      <c r="K114" s="67"/>
      <c r="L114" s="67"/>
      <c r="M114" s="67"/>
      <c r="N114" s="67"/>
      <c r="O114" s="67"/>
      <c r="P114" s="67"/>
      <c r="Q114" s="67"/>
      <c r="R114" s="67"/>
      <c r="S114" s="67"/>
      <c r="T114" s="67"/>
      <c r="U114" s="67"/>
      <c r="V114" s="67"/>
      <c r="W114" s="67"/>
      <c r="X114" s="67"/>
      <c r="Y114" s="67"/>
      <c r="Z114" s="67"/>
      <c r="AA114" s="67"/>
      <c r="AB114" s="67"/>
      <c r="AC114" s="67"/>
      <c r="AD114" s="67"/>
      <c r="AE114" s="67"/>
      <c r="AF114" s="67"/>
      <c r="AG114" s="67"/>
      <c r="AH114" s="67"/>
    </row>
    <row r="115" spans="1:34" ht="15.6" customHeight="1">
      <c r="A115" s="67"/>
      <c r="B115" s="67"/>
      <c r="C115" s="67"/>
      <c r="D115" s="68"/>
      <c r="E115" s="67"/>
      <c r="F115" s="67"/>
      <c r="G115" s="67"/>
      <c r="H115" s="69"/>
      <c r="I115" s="68"/>
      <c r="J115" s="67"/>
      <c r="K115" s="67"/>
      <c r="L115" s="67"/>
      <c r="M115" s="67"/>
      <c r="N115" s="67"/>
      <c r="O115" s="67"/>
      <c r="P115" s="67"/>
      <c r="Q115" s="67"/>
      <c r="R115" s="67"/>
      <c r="S115" s="67"/>
      <c r="T115" s="67"/>
      <c r="U115" s="67"/>
      <c r="V115" s="67"/>
      <c r="W115" s="67"/>
      <c r="X115" s="67"/>
      <c r="Y115" s="67"/>
      <c r="Z115" s="67"/>
      <c r="AA115" s="67"/>
      <c r="AB115" s="67"/>
      <c r="AC115" s="67"/>
      <c r="AD115" s="67"/>
      <c r="AE115" s="67"/>
      <c r="AF115" s="67"/>
      <c r="AG115" s="67"/>
      <c r="AH115" s="67"/>
    </row>
    <row r="116" spans="1:34" ht="15.6" customHeight="1">
      <c r="A116" s="67"/>
      <c r="B116" s="67"/>
      <c r="C116" s="67"/>
      <c r="D116" s="68"/>
      <c r="E116" s="67"/>
      <c r="F116" s="67"/>
      <c r="G116" s="67"/>
      <c r="H116" s="69"/>
      <c r="I116" s="68"/>
      <c r="J116" s="67"/>
      <c r="K116" s="67"/>
      <c r="L116" s="67"/>
      <c r="M116" s="67"/>
      <c r="N116" s="67"/>
      <c r="O116" s="67"/>
      <c r="P116" s="67"/>
      <c r="Q116" s="67"/>
      <c r="R116" s="67"/>
      <c r="S116" s="67"/>
      <c r="T116" s="67"/>
      <c r="U116" s="67"/>
      <c r="V116" s="67"/>
      <c r="W116" s="67"/>
      <c r="X116" s="67"/>
      <c r="Y116" s="67"/>
      <c r="Z116" s="67"/>
      <c r="AA116" s="67"/>
      <c r="AB116" s="67"/>
      <c r="AC116" s="67"/>
      <c r="AD116" s="67"/>
      <c r="AE116" s="67"/>
      <c r="AF116" s="67"/>
      <c r="AG116" s="67"/>
      <c r="AH116" s="67"/>
    </row>
    <row r="117" spans="1:34" ht="15.6" customHeight="1">
      <c r="A117" s="67"/>
      <c r="B117" s="67"/>
      <c r="C117" s="67"/>
      <c r="D117" s="68"/>
      <c r="E117" s="67"/>
      <c r="F117" s="67"/>
      <c r="G117" s="67"/>
      <c r="H117" s="69"/>
      <c r="I117" s="68"/>
      <c r="J117" s="67"/>
      <c r="K117" s="67"/>
      <c r="L117" s="67"/>
      <c r="M117" s="67"/>
      <c r="N117" s="67"/>
      <c r="O117" s="67"/>
      <c r="P117" s="67"/>
      <c r="Q117" s="67"/>
      <c r="R117" s="67"/>
      <c r="S117" s="67"/>
      <c r="T117" s="67"/>
      <c r="U117" s="67"/>
      <c r="V117" s="67"/>
      <c r="W117" s="67"/>
      <c r="X117" s="67"/>
      <c r="Y117" s="67"/>
      <c r="Z117" s="67"/>
      <c r="AA117" s="67"/>
      <c r="AB117" s="67"/>
      <c r="AC117" s="67"/>
      <c r="AD117" s="67"/>
      <c r="AE117" s="67"/>
      <c r="AF117" s="67"/>
      <c r="AG117" s="67"/>
      <c r="AH117" s="67"/>
    </row>
    <row r="118" spans="1:34" ht="15.6" customHeight="1">
      <c r="A118" s="67"/>
      <c r="B118" s="67"/>
      <c r="C118" s="67"/>
      <c r="D118" s="68"/>
      <c r="E118" s="67"/>
      <c r="F118" s="67"/>
      <c r="G118" s="67"/>
      <c r="H118" s="69"/>
      <c r="I118" s="68"/>
      <c r="J118" s="67"/>
      <c r="K118" s="67"/>
      <c r="L118" s="67"/>
      <c r="M118" s="67"/>
      <c r="N118" s="67"/>
      <c r="O118" s="67"/>
      <c r="P118" s="67"/>
      <c r="Q118" s="67"/>
      <c r="R118" s="67"/>
      <c r="S118" s="67"/>
      <c r="T118" s="67"/>
      <c r="U118" s="67"/>
      <c r="V118" s="67"/>
      <c r="W118" s="67"/>
      <c r="X118" s="67"/>
      <c r="Y118" s="67"/>
      <c r="Z118" s="67"/>
      <c r="AA118" s="67"/>
      <c r="AB118" s="67"/>
      <c r="AC118" s="67"/>
      <c r="AD118" s="67"/>
      <c r="AE118" s="67"/>
      <c r="AF118" s="67"/>
      <c r="AG118" s="67"/>
      <c r="AH118" s="67"/>
    </row>
    <row r="119" spans="1:34" ht="15.6" customHeight="1">
      <c r="A119" s="67"/>
      <c r="B119" s="67"/>
      <c r="C119" s="67"/>
      <c r="D119" s="68"/>
      <c r="E119" s="67"/>
      <c r="F119" s="67"/>
      <c r="G119" s="67"/>
      <c r="H119" s="69"/>
      <c r="I119" s="68"/>
      <c r="J119" s="67"/>
      <c r="K119" s="67"/>
      <c r="L119" s="67"/>
      <c r="M119" s="67"/>
      <c r="N119" s="67"/>
      <c r="O119" s="67"/>
      <c r="P119" s="67"/>
      <c r="Q119" s="67"/>
      <c r="R119" s="67"/>
      <c r="S119" s="67"/>
      <c r="T119" s="67"/>
      <c r="U119" s="67"/>
      <c r="V119" s="67"/>
      <c r="W119" s="67"/>
      <c r="X119" s="67"/>
      <c r="Y119" s="67"/>
      <c r="Z119" s="67"/>
      <c r="AA119" s="67"/>
      <c r="AB119" s="67"/>
      <c r="AC119" s="67"/>
      <c r="AD119" s="67"/>
      <c r="AE119" s="67"/>
      <c r="AF119" s="67"/>
      <c r="AG119" s="67"/>
      <c r="AH119" s="67"/>
    </row>
    <row r="120" spans="1:34" ht="15.6" customHeight="1">
      <c r="A120" s="67"/>
      <c r="B120" s="67"/>
      <c r="C120" s="67"/>
      <c r="D120" s="68"/>
      <c r="E120" s="67"/>
      <c r="F120" s="67"/>
      <c r="G120" s="67"/>
      <c r="H120" s="69"/>
      <c r="I120" s="68"/>
      <c r="J120" s="67"/>
      <c r="K120" s="67"/>
      <c r="L120" s="67"/>
      <c r="M120" s="67"/>
      <c r="N120" s="67"/>
      <c r="O120" s="67"/>
      <c r="P120" s="67"/>
      <c r="Q120" s="67"/>
      <c r="R120" s="67"/>
      <c r="S120" s="67"/>
      <c r="T120" s="67"/>
      <c r="U120" s="67"/>
      <c r="V120" s="67"/>
      <c r="W120" s="67"/>
      <c r="X120" s="67"/>
      <c r="Y120" s="67"/>
      <c r="Z120" s="67"/>
      <c r="AA120" s="67"/>
      <c r="AB120" s="67"/>
      <c r="AC120" s="67"/>
      <c r="AD120" s="67"/>
      <c r="AE120" s="67"/>
      <c r="AF120" s="67"/>
      <c r="AG120" s="67"/>
      <c r="AH120" s="67"/>
    </row>
    <row r="121" spans="1:34" ht="15.6" customHeight="1">
      <c r="A121" s="67"/>
      <c r="B121" s="67"/>
      <c r="C121" s="67"/>
      <c r="D121" s="68"/>
      <c r="E121" s="67"/>
      <c r="F121" s="67"/>
      <c r="G121" s="67"/>
      <c r="H121" s="69"/>
      <c r="I121" s="68"/>
      <c r="J121" s="67"/>
      <c r="K121" s="67"/>
      <c r="L121" s="67"/>
      <c r="M121" s="67"/>
      <c r="N121" s="67"/>
      <c r="O121" s="67"/>
      <c r="P121" s="67"/>
      <c r="Q121" s="67"/>
      <c r="R121" s="67"/>
      <c r="S121" s="67"/>
      <c r="T121" s="67"/>
      <c r="U121" s="67"/>
      <c r="V121" s="67"/>
      <c r="W121" s="67"/>
      <c r="X121" s="67"/>
      <c r="Y121" s="67"/>
      <c r="Z121" s="67"/>
      <c r="AA121" s="67"/>
      <c r="AB121" s="67"/>
      <c r="AC121" s="67"/>
      <c r="AD121" s="67"/>
      <c r="AE121" s="67"/>
      <c r="AF121" s="67"/>
      <c r="AG121" s="67"/>
      <c r="AH121" s="67"/>
    </row>
    <row r="122" spans="1:34" ht="15.6" customHeight="1">
      <c r="A122" s="67"/>
      <c r="B122" s="67"/>
      <c r="C122" s="67"/>
      <c r="D122" s="68"/>
      <c r="E122" s="67"/>
      <c r="F122" s="67"/>
      <c r="G122" s="67"/>
      <c r="H122" s="69"/>
      <c r="I122" s="68"/>
      <c r="J122" s="67"/>
      <c r="K122" s="67"/>
      <c r="L122" s="67"/>
      <c r="M122" s="67"/>
      <c r="N122" s="67"/>
      <c r="O122" s="67"/>
      <c r="P122" s="67"/>
      <c r="Q122" s="67"/>
      <c r="R122" s="67"/>
      <c r="S122" s="67"/>
      <c r="T122" s="67"/>
      <c r="U122" s="67"/>
      <c r="V122" s="67"/>
      <c r="W122" s="67"/>
      <c r="X122" s="67"/>
      <c r="Y122" s="67"/>
      <c r="Z122" s="67"/>
      <c r="AA122" s="67"/>
      <c r="AB122" s="67"/>
      <c r="AC122" s="67"/>
      <c r="AD122" s="67"/>
      <c r="AE122" s="67"/>
      <c r="AF122" s="67"/>
      <c r="AG122" s="67"/>
      <c r="AH122" s="67"/>
    </row>
    <row r="123" spans="1:34" ht="15.6" customHeight="1">
      <c r="A123" s="67"/>
      <c r="B123" s="67"/>
      <c r="C123" s="67"/>
      <c r="D123" s="68"/>
      <c r="E123" s="67"/>
      <c r="F123" s="67"/>
      <c r="G123" s="67"/>
      <c r="H123" s="69"/>
      <c r="I123" s="68"/>
      <c r="J123" s="67"/>
      <c r="K123" s="67"/>
      <c r="L123" s="67"/>
      <c r="M123" s="67"/>
      <c r="N123" s="67"/>
      <c r="O123" s="67"/>
      <c r="P123" s="67"/>
      <c r="Q123" s="67"/>
      <c r="R123" s="67"/>
      <c r="S123" s="67"/>
      <c r="T123" s="67"/>
      <c r="U123" s="67"/>
      <c r="V123" s="67"/>
      <c r="W123" s="67"/>
      <c r="X123" s="67"/>
      <c r="Y123" s="67"/>
      <c r="Z123" s="67"/>
      <c r="AA123" s="67"/>
      <c r="AB123" s="67"/>
      <c r="AC123" s="67"/>
      <c r="AD123" s="67"/>
      <c r="AE123" s="67"/>
      <c r="AF123" s="67"/>
      <c r="AG123" s="67"/>
      <c r="AH123" s="67"/>
    </row>
    <row r="124" spans="1:34" ht="15.6" customHeight="1">
      <c r="A124" s="67"/>
      <c r="B124" s="67"/>
      <c r="C124" s="67"/>
      <c r="D124" s="68"/>
      <c r="E124" s="67"/>
      <c r="F124" s="67"/>
      <c r="G124" s="67"/>
      <c r="H124" s="69"/>
      <c r="I124" s="68"/>
      <c r="J124" s="67"/>
      <c r="K124" s="67"/>
      <c r="L124" s="67"/>
      <c r="M124" s="67"/>
      <c r="N124" s="67"/>
      <c r="O124" s="67"/>
      <c r="P124" s="67"/>
      <c r="Q124" s="67"/>
      <c r="R124" s="67"/>
      <c r="S124" s="67"/>
      <c r="T124" s="67"/>
      <c r="U124" s="67"/>
      <c r="V124" s="67"/>
      <c r="W124" s="67"/>
      <c r="X124" s="67"/>
      <c r="Y124" s="67"/>
      <c r="Z124" s="67"/>
      <c r="AA124" s="67"/>
      <c r="AB124" s="67"/>
      <c r="AC124" s="67"/>
      <c r="AD124" s="67"/>
      <c r="AE124" s="67"/>
      <c r="AF124" s="67"/>
      <c r="AG124" s="67"/>
      <c r="AH124" s="67"/>
    </row>
    <row r="125" spans="1:34" ht="15.6" customHeight="1">
      <c r="A125" s="67"/>
      <c r="B125" s="67"/>
      <c r="C125" s="67"/>
      <c r="D125" s="68"/>
      <c r="E125" s="67"/>
      <c r="F125" s="67"/>
      <c r="G125" s="67"/>
      <c r="H125" s="69"/>
      <c r="I125" s="68"/>
      <c r="J125" s="67"/>
      <c r="K125" s="67"/>
      <c r="L125" s="67"/>
      <c r="M125" s="67"/>
      <c r="N125" s="67"/>
      <c r="O125" s="67"/>
      <c r="P125" s="67"/>
      <c r="Q125" s="67"/>
      <c r="R125" s="67"/>
      <c r="S125" s="67"/>
      <c r="T125" s="67"/>
      <c r="U125" s="67"/>
      <c r="V125" s="67"/>
      <c r="W125" s="67"/>
      <c r="X125" s="67"/>
      <c r="Y125" s="67"/>
      <c r="Z125" s="67"/>
      <c r="AA125" s="67"/>
      <c r="AB125" s="67"/>
      <c r="AC125" s="67"/>
      <c r="AD125" s="67"/>
      <c r="AE125" s="67"/>
      <c r="AF125" s="67"/>
      <c r="AG125" s="67"/>
      <c r="AH125" s="67"/>
    </row>
    <row r="126" spans="1:34" ht="15.6" customHeight="1">
      <c r="A126" s="67"/>
      <c r="B126" s="67"/>
      <c r="C126" s="67"/>
      <c r="D126" s="68"/>
      <c r="E126" s="67"/>
      <c r="F126" s="67"/>
      <c r="G126" s="67"/>
      <c r="H126" s="69"/>
      <c r="I126" s="68"/>
      <c r="J126" s="67"/>
      <c r="K126" s="67"/>
      <c r="L126" s="67"/>
      <c r="M126" s="67"/>
      <c r="N126" s="67"/>
      <c r="O126" s="67"/>
      <c r="P126" s="67"/>
      <c r="Q126" s="67"/>
      <c r="R126" s="67"/>
      <c r="S126" s="67"/>
      <c r="T126" s="67"/>
      <c r="U126" s="67"/>
      <c r="V126" s="67"/>
      <c r="W126" s="67"/>
      <c r="X126" s="67"/>
      <c r="Y126" s="67"/>
      <c r="Z126" s="67"/>
      <c r="AA126" s="67"/>
      <c r="AB126" s="67"/>
      <c r="AC126" s="67"/>
      <c r="AD126" s="67"/>
      <c r="AE126" s="67"/>
      <c r="AF126" s="67"/>
      <c r="AG126" s="67"/>
      <c r="AH126" s="67"/>
    </row>
    <row r="127" spans="1:34" ht="15.6" customHeight="1">
      <c r="A127" s="67"/>
      <c r="B127" s="67"/>
      <c r="C127" s="67"/>
      <c r="D127" s="68"/>
      <c r="E127" s="67"/>
      <c r="F127" s="67"/>
      <c r="G127" s="67"/>
      <c r="H127" s="69"/>
      <c r="I127" s="68"/>
      <c r="J127" s="67"/>
      <c r="K127" s="67"/>
      <c r="L127" s="67"/>
      <c r="M127" s="67"/>
      <c r="N127" s="67"/>
      <c r="O127" s="67"/>
      <c r="P127" s="67"/>
      <c r="Q127" s="67"/>
      <c r="R127" s="67"/>
      <c r="S127" s="67"/>
      <c r="T127" s="67"/>
      <c r="U127" s="67"/>
      <c r="V127" s="67"/>
      <c r="W127" s="67"/>
      <c r="X127" s="67"/>
      <c r="Y127" s="67"/>
      <c r="Z127" s="67"/>
      <c r="AA127" s="67"/>
      <c r="AB127" s="67"/>
      <c r="AC127" s="67"/>
      <c r="AD127" s="67"/>
      <c r="AE127" s="67"/>
      <c r="AF127" s="67"/>
      <c r="AG127" s="67"/>
      <c r="AH127" s="67"/>
    </row>
    <row r="128" spans="1:34" ht="15.6" customHeight="1">
      <c r="A128" s="67"/>
      <c r="B128" s="67"/>
      <c r="C128" s="67"/>
      <c r="D128" s="68"/>
      <c r="E128" s="67"/>
      <c r="F128" s="67"/>
      <c r="G128" s="67"/>
      <c r="H128" s="69"/>
      <c r="I128" s="68"/>
      <c r="J128" s="67"/>
      <c r="K128" s="67"/>
      <c r="L128" s="67"/>
      <c r="M128" s="67"/>
      <c r="N128" s="67"/>
      <c r="O128" s="67"/>
      <c r="P128" s="67"/>
      <c r="Q128" s="67"/>
      <c r="R128" s="67"/>
      <c r="S128" s="67"/>
      <c r="T128" s="67"/>
      <c r="U128" s="67"/>
      <c r="V128" s="67"/>
      <c r="W128" s="67"/>
      <c r="X128" s="67"/>
      <c r="Y128" s="67"/>
      <c r="Z128" s="67"/>
      <c r="AA128" s="67"/>
      <c r="AB128" s="67"/>
      <c r="AC128" s="67"/>
      <c r="AD128" s="67"/>
      <c r="AE128" s="67"/>
      <c r="AF128" s="67"/>
      <c r="AG128" s="67"/>
      <c r="AH128" s="67"/>
    </row>
    <row r="129" spans="1:34" ht="15.6" customHeight="1">
      <c r="A129" s="67"/>
      <c r="B129" s="67"/>
      <c r="C129" s="67"/>
      <c r="D129" s="68"/>
      <c r="E129" s="67"/>
      <c r="F129" s="67"/>
      <c r="G129" s="67"/>
      <c r="H129" s="69"/>
      <c r="I129" s="68"/>
      <c r="J129" s="67"/>
      <c r="K129" s="67"/>
      <c r="L129" s="67"/>
      <c r="M129" s="67"/>
      <c r="N129" s="67"/>
      <c r="O129" s="67"/>
      <c r="P129" s="67"/>
      <c r="Q129" s="67"/>
      <c r="R129" s="67"/>
      <c r="S129" s="67"/>
      <c r="T129" s="67"/>
      <c r="U129" s="67"/>
      <c r="V129" s="67"/>
      <c r="W129" s="67"/>
      <c r="X129" s="67"/>
      <c r="Y129" s="67"/>
      <c r="Z129" s="67"/>
      <c r="AA129" s="67"/>
      <c r="AB129" s="67"/>
      <c r="AC129" s="67"/>
      <c r="AD129" s="67"/>
      <c r="AE129" s="67"/>
      <c r="AF129" s="67"/>
      <c r="AG129" s="67"/>
      <c r="AH129" s="67"/>
    </row>
    <row r="130" spans="1:34" ht="15.6" customHeight="1">
      <c r="A130" s="67"/>
      <c r="B130" s="67"/>
      <c r="C130" s="67"/>
      <c r="D130" s="68"/>
      <c r="E130" s="67"/>
      <c r="F130" s="67"/>
      <c r="G130" s="67"/>
      <c r="H130" s="69"/>
      <c r="I130" s="68"/>
      <c r="J130" s="67"/>
      <c r="K130" s="67"/>
      <c r="L130" s="67"/>
      <c r="M130" s="67"/>
      <c r="N130" s="67"/>
      <c r="O130" s="67"/>
      <c r="P130" s="67"/>
      <c r="Q130" s="67"/>
      <c r="R130" s="67"/>
      <c r="S130" s="67"/>
      <c r="T130" s="67"/>
      <c r="U130" s="67"/>
      <c r="V130" s="67"/>
      <c r="W130" s="67"/>
      <c r="X130" s="67"/>
      <c r="Y130" s="67"/>
      <c r="Z130" s="67"/>
      <c r="AA130" s="67"/>
      <c r="AB130" s="67"/>
      <c r="AC130" s="67"/>
      <c r="AD130" s="67"/>
      <c r="AE130" s="67"/>
      <c r="AF130" s="67"/>
      <c r="AG130" s="67"/>
      <c r="AH130" s="67"/>
    </row>
    <row r="131" spans="1:34" ht="15.6" customHeight="1">
      <c r="A131" s="67"/>
      <c r="B131" s="67"/>
      <c r="C131" s="67"/>
      <c r="D131" s="68"/>
      <c r="E131" s="67"/>
      <c r="F131" s="67"/>
      <c r="G131" s="67"/>
      <c r="H131" s="69"/>
      <c r="I131" s="68"/>
      <c r="J131" s="67"/>
      <c r="K131" s="67"/>
      <c r="L131" s="67"/>
      <c r="M131" s="67"/>
      <c r="N131" s="67"/>
      <c r="O131" s="67"/>
      <c r="P131" s="67"/>
      <c r="Q131" s="67"/>
      <c r="R131" s="67"/>
      <c r="S131" s="67"/>
      <c r="T131" s="67"/>
      <c r="U131" s="67"/>
      <c r="V131" s="67"/>
      <c r="W131" s="67"/>
      <c r="X131" s="67"/>
      <c r="Y131" s="67"/>
      <c r="Z131" s="67"/>
      <c r="AA131" s="67"/>
      <c r="AB131" s="67"/>
      <c r="AC131" s="67"/>
      <c r="AD131" s="67"/>
      <c r="AE131" s="67"/>
      <c r="AF131" s="67"/>
      <c r="AG131" s="67"/>
      <c r="AH131" s="67"/>
    </row>
    <row r="132" spans="1:34" ht="15.6" customHeight="1">
      <c r="A132" s="67"/>
      <c r="B132" s="67"/>
      <c r="C132" s="67"/>
      <c r="D132" s="68"/>
      <c r="E132" s="67"/>
      <c r="F132" s="67"/>
      <c r="G132" s="67"/>
      <c r="H132" s="69"/>
      <c r="I132" s="68"/>
      <c r="J132" s="67"/>
      <c r="K132" s="67"/>
      <c r="L132" s="67"/>
      <c r="M132" s="67"/>
      <c r="N132" s="67"/>
      <c r="O132" s="67"/>
      <c r="P132" s="67"/>
      <c r="Q132" s="67"/>
      <c r="R132" s="67"/>
      <c r="S132" s="67"/>
      <c r="T132" s="67"/>
      <c r="U132" s="67"/>
      <c r="V132" s="67"/>
      <c r="W132" s="67"/>
      <c r="X132" s="67"/>
      <c r="Y132" s="67"/>
      <c r="Z132" s="67"/>
      <c r="AA132" s="67"/>
      <c r="AB132" s="67"/>
      <c r="AC132" s="67"/>
      <c r="AD132" s="67"/>
      <c r="AE132" s="67"/>
      <c r="AF132" s="67"/>
      <c r="AG132" s="67"/>
      <c r="AH132" s="67"/>
    </row>
    <row r="133" spans="1:34" ht="15.6" customHeight="1">
      <c r="A133" s="67"/>
      <c r="B133" s="67"/>
      <c r="C133" s="67"/>
      <c r="D133" s="68"/>
      <c r="E133" s="67"/>
      <c r="F133" s="67"/>
      <c r="G133" s="67"/>
      <c r="H133" s="69"/>
      <c r="I133" s="68"/>
      <c r="J133" s="67"/>
      <c r="K133" s="67"/>
      <c r="L133" s="67"/>
      <c r="M133" s="67"/>
      <c r="N133" s="67"/>
      <c r="O133" s="67"/>
      <c r="P133" s="67"/>
      <c r="Q133" s="67"/>
      <c r="R133" s="67"/>
      <c r="S133" s="67"/>
      <c r="T133" s="67"/>
      <c r="U133" s="67"/>
      <c r="V133" s="67"/>
      <c r="W133" s="67"/>
      <c r="X133" s="67"/>
      <c r="Y133" s="67"/>
      <c r="Z133" s="67"/>
      <c r="AA133" s="67"/>
      <c r="AB133" s="67"/>
      <c r="AC133" s="67"/>
      <c r="AD133" s="67"/>
      <c r="AE133" s="67"/>
      <c r="AF133" s="67"/>
      <c r="AG133" s="67"/>
      <c r="AH133" s="67"/>
    </row>
    <row r="134" spans="1:34" ht="15.6" customHeight="1">
      <c r="A134" s="67"/>
      <c r="B134" s="67"/>
      <c r="C134" s="67"/>
      <c r="D134" s="68"/>
      <c r="E134" s="67"/>
      <c r="F134" s="67"/>
      <c r="G134" s="67"/>
      <c r="H134" s="69"/>
      <c r="I134" s="68"/>
      <c r="J134" s="67"/>
      <c r="K134" s="67"/>
      <c r="L134" s="67"/>
      <c r="M134" s="67"/>
      <c r="N134" s="67"/>
      <c r="O134" s="67"/>
      <c r="P134" s="67"/>
      <c r="Q134" s="67"/>
      <c r="R134" s="67"/>
      <c r="S134" s="67"/>
      <c r="T134" s="67"/>
      <c r="U134" s="67"/>
      <c r="V134" s="67"/>
      <c r="W134" s="67"/>
      <c r="X134" s="67"/>
      <c r="Y134" s="67"/>
      <c r="Z134" s="67"/>
      <c r="AA134" s="67"/>
      <c r="AB134" s="67"/>
      <c r="AC134" s="67"/>
      <c r="AD134" s="67"/>
      <c r="AE134" s="67"/>
      <c r="AF134" s="67"/>
      <c r="AG134" s="67"/>
      <c r="AH134" s="67"/>
    </row>
    <row r="135" spans="1:34" ht="15.6" customHeight="1">
      <c r="A135" s="67"/>
      <c r="B135" s="67"/>
      <c r="C135" s="67"/>
      <c r="D135" s="68"/>
      <c r="E135" s="67"/>
      <c r="F135" s="67"/>
      <c r="G135" s="67"/>
      <c r="H135" s="69"/>
      <c r="I135" s="68"/>
      <c r="J135" s="67"/>
      <c r="K135" s="67"/>
      <c r="L135" s="67"/>
      <c r="M135" s="67"/>
      <c r="N135" s="67"/>
      <c r="O135" s="67"/>
      <c r="P135" s="67"/>
      <c r="Q135" s="67"/>
      <c r="R135" s="67"/>
      <c r="S135" s="67"/>
      <c r="T135" s="67"/>
      <c r="U135" s="67"/>
      <c r="V135" s="67"/>
      <c r="W135" s="67"/>
      <c r="X135" s="67"/>
      <c r="Y135" s="67"/>
      <c r="Z135" s="67"/>
      <c r="AA135" s="67"/>
      <c r="AB135" s="67"/>
      <c r="AC135" s="67"/>
      <c r="AD135" s="67"/>
      <c r="AE135" s="67"/>
      <c r="AF135" s="67"/>
      <c r="AG135" s="67"/>
      <c r="AH135" s="67"/>
    </row>
    <row r="136" spans="1:34" ht="15.6" customHeight="1">
      <c r="A136" s="67"/>
      <c r="B136" s="67"/>
      <c r="C136" s="67"/>
      <c r="D136" s="68"/>
      <c r="E136" s="67"/>
      <c r="F136" s="67"/>
      <c r="G136" s="67"/>
      <c r="H136" s="69"/>
      <c r="I136" s="68"/>
      <c r="J136" s="67"/>
      <c r="K136" s="67"/>
      <c r="L136" s="67"/>
      <c r="M136" s="67"/>
      <c r="N136" s="67"/>
      <c r="O136" s="67"/>
      <c r="P136" s="67"/>
      <c r="Q136" s="67"/>
      <c r="R136" s="67"/>
      <c r="S136" s="67"/>
      <c r="T136" s="67"/>
      <c r="U136" s="67"/>
      <c r="V136" s="67"/>
      <c r="W136" s="67"/>
      <c r="X136" s="67"/>
      <c r="Y136" s="67"/>
      <c r="Z136" s="67"/>
      <c r="AA136" s="67"/>
      <c r="AB136" s="67"/>
      <c r="AC136" s="67"/>
      <c r="AD136" s="67"/>
      <c r="AE136" s="67"/>
      <c r="AF136" s="67"/>
      <c r="AG136" s="67"/>
      <c r="AH136" s="67"/>
    </row>
    <row r="137" spans="1:34" ht="15.6" customHeight="1">
      <c r="A137" s="67"/>
      <c r="B137" s="67"/>
      <c r="C137" s="67"/>
      <c r="D137" s="68"/>
      <c r="E137" s="67"/>
      <c r="F137" s="67"/>
      <c r="G137" s="67"/>
      <c r="H137" s="69"/>
      <c r="I137" s="68"/>
      <c r="J137" s="67"/>
      <c r="K137" s="67"/>
      <c r="L137" s="67"/>
      <c r="M137" s="67"/>
      <c r="N137" s="67"/>
      <c r="O137" s="67"/>
      <c r="P137" s="67"/>
      <c r="Q137" s="67"/>
      <c r="R137" s="67"/>
      <c r="S137" s="67"/>
      <c r="T137" s="67"/>
      <c r="U137" s="67"/>
      <c r="V137" s="67"/>
      <c r="W137" s="67"/>
      <c r="X137" s="67"/>
      <c r="Y137" s="67"/>
      <c r="Z137" s="67"/>
      <c r="AA137" s="67"/>
      <c r="AB137" s="67"/>
      <c r="AC137" s="67"/>
      <c r="AD137" s="67"/>
      <c r="AE137" s="67"/>
      <c r="AF137" s="67"/>
      <c r="AG137" s="67"/>
      <c r="AH137" s="67"/>
    </row>
    <row r="138" spans="1:34" ht="15.6" customHeight="1">
      <c r="A138" s="67"/>
      <c r="B138" s="67"/>
      <c r="C138" s="67"/>
      <c r="D138" s="68"/>
      <c r="E138" s="67"/>
      <c r="F138" s="67"/>
      <c r="G138" s="67"/>
      <c r="H138" s="69"/>
      <c r="I138" s="68"/>
      <c r="J138" s="67"/>
      <c r="K138" s="67"/>
      <c r="L138" s="67"/>
      <c r="M138" s="67"/>
      <c r="N138" s="67"/>
      <c r="O138" s="67"/>
      <c r="P138" s="67"/>
      <c r="Q138" s="67"/>
      <c r="R138" s="67"/>
      <c r="S138" s="67"/>
      <c r="T138" s="67"/>
      <c r="U138" s="67"/>
      <c r="V138" s="67"/>
      <c r="W138" s="67"/>
      <c r="X138" s="67"/>
      <c r="Y138" s="67"/>
      <c r="Z138" s="67"/>
      <c r="AA138" s="67"/>
      <c r="AB138" s="67"/>
      <c r="AC138" s="67"/>
      <c r="AD138" s="67"/>
      <c r="AE138" s="67"/>
      <c r="AF138" s="67"/>
      <c r="AG138" s="67"/>
      <c r="AH138" s="67"/>
    </row>
    <row r="139" spans="1:34" ht="15.6" customHeight="1">
      <c r="A139" s="67"/>
      <c r="B139" s="67"/>
      <c r="C139" s="67"/>
      <c r="D139" s="68"/>
      <c r="E139" s="67"/>
      <c r="F139" s="67"/>
      <c r="G139" s="67"/>
      <c r="H139" s="69"/>
      <c r="I139" s="68"/>
      <c r="J139" s="67"/>
      <c r="K139" s="67"/>
      <c r="L139" s="67"/>
      <c r="M139" s="67"/>
      <c r="N139" s="67"/>
      <c r="O139" s="67"/>
      <c r="P139" s="67"/>
      <c r="Q139" s="67"/>
      <c r="R139" s="67"/>
      <c r="S139" s="67"/>
      <c r="T139" s="67"/>
      <c r="U139" s="67"/>
      <c r="V139" s="67"/>
      <c r="W139" s="67"/>
      <c r="X139" s="67"/>
      <c r="Y139" s="67"/>
      <c r="Z139" s="67"/>
      <c r="AA139" s="67"/>
      <c r="AB139" s="67"/>
      <c r="AC139" s="67"/>
      <c r="AD139" s="67"/>
      <c r="AE139" s="67"/>
      <c r="AF139" s="67"/>
      <c r="AG139" s="67"/>
      <c r="AH139" s="67"/>
    </row>
    <row r="140" spans="1:34" ht="15.6" customHeight="1">
      <c r="A140" s="67"/>
      <c r="B140" s="67"/>
      <c r="C140" s="67"/>
      <c r="D140" s="68"/>
      <c r="E140" s="67"/>
      <c r="F140" s="67"/>
      <c r="G140" s="67"/>
      <c r="H140" s="69"/>
      <c r="I140" s="68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67"/>
      <c r="AE140" s="67"/>
      <c r="AF140" s="67"/>
      <c r="AG140" s="67"/>
      <c r="AH140" s="67"/>
    </row>
    <row r="141" spans="1:34" ht="15.6" customHeight="1">
      <c r="A141" s="67"/>
      <c r="B141" s="67"/>
      <c r="C141" s="67"/>
      <c r="D141" s="68"/>
      <c r="E141" s="67"/>
      <c r="F141" s="67"/>
      <c r="G141" s="67"/>
      <c r="H141" s="69"/>
      <c r="I141" s="68"/>
      <c r="J141" s="67"/>
      <c r="K141" s="67"/>
      <c r="L141" s="67"/>
      <c r="M141" s="67"/>
      <c r="N141" s="67"/>
      <c r="O141" s="67"/>
      <c r="P141" s="67"/>
      <c r="Q141" s="67"/>
      <c r="R141" s="67"/>
      <c r="S141" s="67"/>
      <c r="T141" s="67"/>
      <c r="U141" s="67"/>
      <c r="V141" s="67"/>
      <c r="W141" s="67"/>
      <c r="X141" s="67"/>
      <c r="Y141" s="67"/>
      <c r="Z141" s="67"/>
      <c r="AA141" s="67"/>
      <c r="AB141" s="67"/>
      <c r="AC141" s="67"/>
      <c r="AD141" s="67"/>
      <c r="AE141" s="67"/>
      <c r="AF141" s="67"/>
      <c r="AG141" s="67"/>
      <c r="AH141" s="67"/>
    </row>
    <row r="142" spans="1:34" ht="15.6" customHeight="1">
      <c r="A142" s="67"/>
      <c r="B142" s="67"/>
      <c r="C142" s="67"/>
      <c r="D142" s="68"/>
      <c r="E142" s="67"/>
      <c r="F142" s="67"/>
      <c r="G142" s="67"/>
      <c r="H142" s="69"/>
      <c r="I142" s="68"/>
      <c r="J142" s="67"/>
      <c r="K142" s="67"/>
      <c r="L142" s="67"/>
      <c r="M142" s="67"/>
      <c r="N142" s="67"/>
      <c r="O142" s="67"/>
      <c r="P142" s="67"/>
      <c r="Q142" s="67"/>
      <c r="R142" s="67"/>
      <c r="S142" s="67"/>
      <c r="T142" s="67"/>
      <c r="U142" s="67"/>
      <c r="V142" s="67"/>
      <c r="W142" s="67"/>
      <c r="X142" s="67"/>
      <c r="Y142" s="67"/>
      <c r="Z142" s="67"/>
      <c r="AA142" s="67"/>
      <c r="AB142" s="67"/>
      <c r="AC142" s="67"/>
      <c r="AD142" s="67"/>
      <c r="AE142" s="67"/>
      <c r="AF142" s="67"/>
      <c r="AG142" s="67"/>
      <c r="AH142" s="67"/>
    </row>
    <row r="143" spans="1:34" ht="15.6" customHeight="1">
      <c r="A143" s="67"/>
      <c r="B143" s="67"/>
      <c r="C143" s="67"/>
      <c r="D143" s="68"/>
      <c r="E143" s="67"/>
      <c r="F143" s="67"/>
      <c r="G143" s="67"/>
      <c r="H143" s="69"/>
      <c r="I143" s="68"/>
      <c r="J143" s="67"/>
      <c r="K143" s="67"/>
      <c r="L143" s="67"/>
      <c r="M143" s="67"/>
      <c r="N143" s="67"/>
      <c r="O143" s="67"/>
      <c r="P143" s="67"/>
      <c r="Q143" s="67"/>
      <c r="R143" s="67"/>
      <c r="S143" s="67"/>
      <c r="T143" s="67"/>
      <c r="U143" s="67"/>
      <c r="V143" s="67"/>
      <c r="W143" s="67"/>
      <c r="X143" s="67"/>
      <c r="Y143" s="67"/>
      <c r="Z143" s="67"/>
      <c r="AA143" s="67"/>
      <c r="AB143" s="67"/>
      <c r="AC143" s="67"/>
      <c r="AD143" s="67"/>
      <c r="AE143" s="67"/>
      <c r="AF143" s="67"/>
      <c r="AG143" s="67"/>
      <c r="AH143" s="67"/>
    </row>
    <row r="144" spans="1:34" ht="15.6" customHeight="1">
      <c r="A144" s="67"/>
      <c r="B144" s="67"/>
      <c r="C144" s="67"/>
      <c r="D144" s="68"/>
      <c r="E144" s="67"/>
      <c r="F144" s="67"/>
      <c r="G144" s="67"/>
      <c r="H144" s="69"/>
      <c r="I144" s="68"/>
      <c r="J144" s="67"/>
      <c r="K144" s="67"/>
      <c r="L144" s="67"/>
      <c r="M144" s="67"/>
      <c r="N144" s="67"/>
      <c r="O144" s="67"/>
      <c r="P144" s="67"/>
      <c r="Q144" s="67"/>
      <c r="R144" s="67"/>
      <c r="S144" s="67"/>
      <c r="T144" s="67"/>
      <c r="U144" s="67"/>
      <c r="V144" s="67"/>
      <c r="W144" s="67"/>
      <c r="X144" s="67"/>
      <c r="Y144" s="67"/>
      <c r="Z144" s="67"/>
      <c r="AA144" s="67"/>
      <c r="AB144" s="67"/>
      <c r="AC144" s="67"/>
      <c r="AD144" s="67"/>
      <c r="AE144" s="67"/>
      <c r="AF144" s="67"/>
      <c r="AG144" s="67"/>
      <c r="AH144" s="67"/>
    </row>
    <row r="145" spans="1:34" ht="15.6" customHeight="1">
      <c r="A145" s="67"/>
      <c r="B145" s="67"/>
      <c r="C145" s="67"/>
      <c r="D145" s="68"/>
      <c r="E145" s="67"/>
      <c r="F145" s="67"/>
      <c r="G145" s="67"/>
      <c r="H145" s="69"/>
      <c r="I145" s="68"/>
      <c r="J145" s="67"/>
      <c r="K145" s="67"/>
      <c r="L145" s="67"/>
      <c r="M145" s="67"/>
      <c r="N145" s="67"/>
      <c r="O145" s="67"/>
      <c r="P145" s="67"/>
      <c r="Q145" s="67"/>
      <c r="R145" s="67"/>
      <c r="S145" s="67"/>
      <c r="T145" s="67"/>
      <c r="U145" s="67"/>
      <c r="V145" s="67"/>
      <c r="W145" s="67"/>
      <c r="X145" s="67"/>
      <c r="Y145" s="67"/>
      <c r="Z145" s="67"/>
      <c r="AA145" s="67"/>
      <c r="AB145" s="67"/>
      <c r="AC145" s="67"/>
      <c r="AD145" s="67"/>
      <c r="AE145" s="67"/>
      <c r="AF145" s="67"/>
      <c r="AG145" s="67"/>
      <c r="AH145" s="67"/>
    </row>
    <row r="146" spans="1:34" ht="15.6" customHeight="1">
      <c r="A146" s="67"/>
      <c r="B146" s="67"/>
      <c r="C146" s="67"/>
      <c r="D146" s="68"/>
      <c r="E146" s="67"/>
      <c r="F146" s="67"/>
      <c r="G146" s="67"/>
      <c r="H146" s="69"/>
      <c r="I146" s="68"/>
      <c r="J146" s="67"/>
      <c r="K146" s="67"/>
      <c r="L146" s="67"/>
      <c r="M146" s="67"/>
      <c r="N146" s="67"/>
      <c r="O146" s="67"/>
      <c r="P146" s="67"/>
      <c r="Q146" s="67"/>
      <c r="R146" s="67"/>
      <c r="S146" s="67"/>
      <c r="T146" s="67"/>
      <c r="U146" s="67"/>
      <c r="V146" s="67"/>
      <c r="W146" s="67"/>
      <c r="X146" s="67"/>
      <c r="Y146" s="67"/>
      <c r="Z146" s="67"/>
      <c r="AA146" s="67"/>
      <c r="AB146" s="67"/>
      <c r="AC146" s="67"/>
      <c r="AD146" s="67"/>
      <c r="AE146" s="67"/>
      <c r="AF146" s="67"/>
      <c r="AG146" s="67"/>
      <c r="AH146" s="67"/>
    </row>
    <row r="147" spans="1:34" ht="15.6" customHeight="1">
      <c r="A147" s="67"/>
      <c r="B147" s="67"/>
      <c r="C147" s="67"/>
      <c r="D147" s="68"/>
      <c r="E147" s="67"/>
      <c r="F147" s="67"/>
      <c r="G147" s="67"/>
      <c r="H147" s="69"/>
      <c r="I147" s="68"/>
      <c r="J147" s="67"/>
      <c r="K147" s="67"/>
      <c r="L147" s="67"/>
      <c r="M147" s="67"/>
      <c r="N147" s="67"/>
      <c r="O147" s="67"/>
      <c r="P147" s="67"/>
      <c r="Q147" s="67"/>
      <c r="R147" s="67"/>
      <c r="S147" s="67"/>
      <c r="T147" s="67"/>
      <c r="U147" s="67"/>
      <c r="V147" s="67"/>
      <c r="W147" s="67"/>
      <c r="X147" s="67"/>
      <c r="Y147" s="67"/>
      <c r="Z147" s="67"/>
      <c r="AA147" s="67"/>
      <c r="AB147" s="67"/>
      <c r="AC147" s="67"/>
      <c r="AD147" s="67"/>
      <c r="AE147" s="67"/>
      <c r="AF147" s="67"/>
      <c r="AG147" s="67"/>
      <c r="AH147" s="67"/>
    </row>
    <row r="148" spans="1:34" ht="15.6" customHeight="1">
      <c r="A148" s="67"/>
      <c r="B148" s="67"/>
      <c r="C148" s="67"/>
      <c r="D148" s="68"/>
      <c r="E148" s="67"/>
      <c r="F148" s="67"/>
      <c r="G148" s="67"/>
      <c r="H148" s="69"/>
      <c r="I148" s="68"/>
      <c r="J148" s="67"/>
      <c r="K148" s="67"/>
      <c r="L148" s="67"/>
      <c r="M148" s="67"/>
      <c r="N148" s="67"/>
      <c r="O148" s="67"/>
      <c r="P148" s="67"/>
      <c r="Q148" s="67"/>
      <c r="R148" s="67"/>
      <c r="S148" s="67"/>
      <c r="T148" s="67"/>
      <c r="U148" s="67"/>
      <c r="V148" s="67"/>
      <c r="W148" s="67"/>
      <c r="X148" s="67"/>
      <c r="Y148" s="67"/>
      <c r="Z148" s="67"/>
      <c r="AA148" s="67"/>
      <c r="AB148" s="67"/>
      <c r="AC148" s="67"/>
      <c r="AD148" s="67"/>
      <c r="AE148" s="67"/>
      <c r="AF148" s="67"/>
      <c r="AG148" s="67"/>
      <c r="AH148" s="67"/>
    </row>
    <row r="149" spans="1:34" ht="15.6" customHeight="1">
      <c r="A149" s="67"/>
      <c r="B149" s="67"/>
      <c r="C149" s="67"/>
      <c r="D149" s="68"/>
      <c r="E149" s="67"/>
      <c r="F149" s="67"/>
      <c r="G149" s="67"/>
      <c r="H149" s="69"/>
      <c r="I149" s="68"/>
      <c r="J149" s="67"/>
      <c r="K149" s="67"/>
      <c r="L149" s="67"/>
      <c r="M149" s="67"/>
      <c r="N149" s="67"/>
      <c r="O149" s="67"/>
      <c r="P149" s="67"/>
      <c r="Q149" s="67"/>
      <c r="R149" s="67"/>
      <c r="S149" s="67"/>
      <c r="T149" s="67"/>
      <c r="U149" s="67"/>
      <c r="V149" s="67"/>
      <c r="W149" s="67"/>
      <c r="X149" s="67"/>
      <c r="Y149" s="67"/>
      <c r="Z149" s="67"/>
      <c r="AA149" s="67"/>
      <c r="AB149" s="67"/>
      <c r="AC149" s="67"/>
      <c r="AD149" s="67"/>
      <c r="AE149" s="67"/>
      <c r="AF149" s="67"/>
      <c r="AG149" s="67"/>
      <c r="AH149" s="67"/>
    </row>
    <row r="150" spans="1:34" ht="15.6" customHeight="1">
      <c r="A150" s="67"/>
      <c r="B150" s="67"/>
      <c r="C150" s="67"/>
      <c r="D150" s="68"/>
      <c r="E150" s="67"/>
      <c r="F150" s="67"/>
      <c r="G150" s="67"/>
      <c r="H150" s="69"/>
      <c r="I150" s="68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67"/>
      <c r="AE150" s="67"/>
      <c r="AF150" s="67"/>
      <c r="AG150" s="67"/>
      <c r="AH150" s="67"/>
    </row>
    <row r="151" spans="1:34" ht="15.6" customHeight="1">
      <c r="A151" s="67"/>
      <c r="B151" s="67"/>
      <c r="C151" s="67"/>
      <c r="D151" s="68"/>
      <c r="E151" s="67"/>
      <c r="F151" s="67"/>
      <c r="G151" s="67"/>
      <c r="H151" s="69"/>
      <c r="I151" s="68"/>
      <c r="J151" s="67"/>
      <c r="K151" s="67"/>
      <c r="L151" s="67"/>
      <c r="M151" s="67"/>
      <c r="N151" s="67"/>
      <c r="O151" s="67"/>
      <c r="P151" s="67"/>
      <c r="Q151" s="67"/>
      <c r="R151" s="67"/>
      <c r="S151" s="67"/>
      <c r="T151" s="67"/>
      <c r="U151" s="67"/>
      <c r="V151" s="67"/>
      <c r="W151" s="67"/>
      <c r="X151" s="67"/>
      <c r="Y151" s="67"/>
      <c r="Z151" s="67"/>
      <c r="AA151" s="67"/>
      <c r="AB151" s="67"/>
      <c r="AC151" s="67"/>
      <c r="AD151" s="67"/>
      <c r="AE151" s="67"/>
      <c r="AF151" s="67"/>
      <c r="AG151" s="67"/>
      <c r="AH151" s="67"/>
    </row>
    <row r="152" spans="1:34" ht="15.6" customHeight="1">
      <c r="A152" s="67"/>
      <c r="B152" s="67"/>
      <c r="C152" s="67"/>
      <c r="D152" s="68"/>
      <c r="E152" s="67"/>
      <c r="F152" s="67"/>
      <c r="G152" s="67"/>
      <c r="H152" s="69"/>
      <c r="I152" s="68"/>
      <c r="J152" s="67"/>
      <c r="K152" s="67"/>
      <c r="L152" s="67"/>
      <c r="M152" s="67"/>
      <c r="N152" s="67"/>
      <c r="O152" s="67"/>
      <c r="P152" s="67"/>
      <c r="Q152" s="67"/>
      <c r="R152" s="67"/>
      <c r="S152" s="67"/>
      <c r="T152" s="67"/>
      <c r="U152" s="67"/>
      <c r="V152" s="67"/>
      <c r="W152" s="67"/>
      <c r="X152" s="67"/>
      <c r="Y152" s="67"/>
      <c r="Z152" s="67"/>
      <c r="AA152" s="67"/>
      <c r="AB152" s="67"/>
      <c r="AC152" s="67"/>
      <c r="AD152" s="67"/>
      <c r="AE152" s="67"/>
      <c r="AF152" s="67"/>
      <c r="AG152" s="67"/>
      <c r="AH152" s="67"/>
    </row>
    <row r="153" spans="1:34" ht="15.6" customHeight="1">
      <c r="A153" s="67"/>
      <c r="B153" s="67"/>
      <c r="C153" s="67"/>
      <c r="D153" s="68"/>
      <c r="E153" s="67"/>
      <c r="F153" s="67"/>
      <c r="G153" s="67"/>
      <c r="H153" s="69"/>
      <c r="I153" s="68"/>
      <c r="J153" s="67"/>
      <c r="K153" s="67"/>
      <c r="L153" s="67"/>
      <c r="M153" s="67"/>
      <c r="N153" s="67"/>
      <c r="O153" s="67"/>
      <c r="P153" s="67"/>
      <c r="Q153" s="67"/>
      <c r="R153" s="67"/>
      <c r="S153" s="67"/>
      <c r="T153" s="67"/>
      <c r="U153" s="67"/>
      <c r="V153" s="67"/>
      <c r="W153" s="67"/>
      <c r="X153" s="67"/>
      <c r="Y153" s="67"/>
      <c r="Z153" s="67"/>
      <c r="AA153" s="67"/>
      <c r="AB153" s="67"/>
      <c r="AC153" s="67"/>
      <c r="AD153" s="67"/>
      <c r="AE153" s="67"/>
      <c r="AF153" s="67"/>
      <c r="AG153" s="67"/>
      <c r="AH153" s="67"/>
    </row>
    <row r="154" spans="1:34" ht="15.6" customHeight="1">
      <c r="A154" s="67"/>
      <c r="B154" s="67"/>
      <c r="C154" s="67"/>
      <c r="D154" s="68"/>
      <c r="E154" s="67"/>
      <c r="F154" s="67"/>
      <c r="G154" s="67"/>
      <c r="H154" s="69"/>
      <c r="I154" s="68"/>
      <c r="J154" s="67"/>
      <c r="K154" s="67"/>
      <c r="L154" s="67"/>
      <c r="M154" s="67"/>
      <c r="N154" s="67"/>
      <c r="O154" s="67"/>
      <c r="P154" s="67"/>
      <c r="Q154" s="67"/>
      <c r="R154" s="67"/>
      <c r="S154" s="67"/>
      <c r="T154" s="67"/>
      <c r="U154" s="67"/>
      <c r="V154" s="67"/>
      <c r="W154" s="67"/>
      <c r="X154" s="67"/>
      <c r="Y154" s="67"/>
      <c r="Z154" s="67"/>
      <c r="AA154" s="67"/>
      <c r="AB154" s="67"/>
      <c r="AC154" s="67"/>
      <c r="AD154" s="67"/>
      <c r="AE154" s="67"/>
      <c r="AF154" s="67"/>
      <c r="AG154" s="67"/>
      <c r="AH154" s="67"/>
    </row>
    <row r="155" spans="1:34" ht="15.6" customHeight="1">
      <c r="A155" s="67"/>
      <c r="B155" s="67"/>
      <c r="C155" s="67"/>
      <c r="D155" s="68"/>
      <c r="E155" s="67"/>
      <c r="F155" s="67"/>
      <c r="G155" s="67"/>
      <c r="H155" s="69"/>
      <c r="I155" s="68"/>
      <c r="J155" s="67"/>
      <c r="K155" s="67"/>
      <c r="L155" s="67"/>
      <c r="M155" s="67"/>
      <c r="N155" s="67"/>
      <c r="O155" s="67"/>
      <c r="P155" s="67"/>
      <c r="Q155" s="67"/>
      <c r="R155" s="67"/>
      <c r="S155" s="67"/>
      <c r="T155" s="67"/>
      <c r="U155" s="67"/>
      <c r="V155" s="67"/>
      <c r="W155" s="67"/>
      <c r="X155" s="67"/>
      <c r="Y155" s="67"/>
      <c r="Z155" s="67"/>
      <c r="AA155" s="67"/>
      <c r="AB155" s="67"/>
      <c r="AC155" s="67"/>
      <c r="AD155" s="67"/>
      <c r="AE155" s="67"/>
      <c r="AF155" s="67"/>
      <c r="AG155" s="67"/>
      <c r="AH155" s="67"/>
    </row>
    <row r="156" spans="1:34" ht="15.6" customHeight="1">
      <c r="A156" s="67"/>
      <c r="B156" s="67"/>
      <c r="C156" s="67"/>
      <c r="D156" s="68"/>
      <c r="E156" s="67"/>
      <c r="F156" s="67"/>
      <c r="G156" s="67"/>
      <c r="H156" s="69"/>
      <c r="I156" s="68"/>
      <c r="J156" s="67"/>
      <c r="K156" s="67"/>
      <c r="L156" s="67"/>
      <c r="M156" s="67"/>
      <c r="N156" s="67"/>
      <c r="O156" s="67"/>
      <c r="P156" s="67"/>
      <c r="Q156" s="67"/>
      <c r="R156" s="67"/>
      <c r="S156" s="67"/>
      <c r="T156" s="67"/>
      <c r="U156" s="67"/>
      <c r="V156" s="67"/>
      <c r="W156" s="67"/>
      <c r="X156" s="67"/>
      <c r="Y156" s="67"/>
      <c r="Z156" s="67"/>
      <c r="AA156" s="67"/>
      <c r="AB156" s="67"/>
      <c r="AC156" s="67"/>
      <c r="AD156" s="67"/>
      <c r="AE156" s="67"/>
      <c r="AF156" s="67"/>
      <c r="AG156" s="67"/>
      <c r="AH156" s="67"/>
    </row>
    <row r="157" spans="1:34" ht="15.6" customHeight="1">
      <c r="A157" s="67"/>
      <c r="B157" s="67"/>
      <c r="C157" s="67"/>
      <c r="D157" s="68"/>
      <c r="E157" s="67"/>
      <c r="F157" s="67"/>
      <c r="G157" s="67"/>
      <c r="H157" s="69"/>
      <c r="I157" s="68"/>
      <c r="J157" s="67"/>
      <c r="K157" s="67"/>
      <c r="L157" s="67"/>
      <c r="M157" s="67"/>
      <c r="N157" s="67"/>
      <c r="O157" s="67"/>
      <c r="P157" s="67"/>
      <c r="Q157" s="67"/>
      <c r="R157" s="67"/>
      <c r="S157" s="67"/>
      <c r="T157" s="67"/>
      <c r="U157" s="67"/>
      <c r="V157" s="67"/>
      <c r="W157" s="67"/>
      <c r="X157" s="67"/>
      <c r="Y157" s="67"/>
      <c r="Z157" s="67"/>
      <c r="AA157" s="67"/>
      <c r="AB157" s="67"/>
      <c r="AC157" s="67"/>
      <c r="AD157" s="67"/>
      <c r="AE157" s="67"/>
      <c r="AF157" s="67"/>
      <c r="AG157" s="67"/>
      <c r="AH157" s="67"/>
    </row>
    <row r="158" spans="1:34" ht="15.6" customHeight="1">
      <c r="A158" s="67"/>
      <c r="B158" s="67"/>
      <c r="C158" s="67"/>
      <c r="D158" s="68"/>
      <c r="E158" s="67"/>
      <c r="F158" s="67"/>
      <c r="G158" s="67"/>
      <c r="H158" s="69"/>
      <c r="I158" s="68"/>
      <c r="J158" s="67"/>
      <c r="K158" s="67"/>
      <c r="L158" s="67"/>
      <c r="M158" s="67"/>
      <c r="N158" s="67"/>
      <c r="O158" s="67"/>
      <c r="P158" s="67"/>
      <c r="Q158" s="67"/>
      <c r="R158" s="67"/>
      <c r="S158" s="67"/>
      <c r="T158" s="67"/>
      <c r="U158" s="67"/>
      <c r="V158" s="67"/>
      <c r="W158" s="67"/>
      <c r="X158" s="67"/>
      <c r="Y158" s="67"/>
      <c r="Z158" s="67"/>
      <c r="AA158" s="67"/>
      <c r="AB158" s="67"/>
      <c r="AC158" s="67"/>
      <c r="AD158" s="67"/>
      <c r="AE158" s="67"/>
      <c r="AF158" s="67"/>
      <c r="AG158" s="67"/>
      <c r="AH158" s="67"/>
    </row>
    <row r="159" spans="1:34" ht="15.6" customHeight="1">
      <c r="A159" s="67"/>
      <c r="B159" s="67"/>
      <c r="C159" s="67"/>
      <c r="D159" s="68"/>
      <c r="E159" s="67"/>
      <c r="F159" s="67"/>
      <c r="G159" s="67"/>
      <c r="H159" s="69"/>
      <c r="I159" s="68"/>
      <c r="J159" s="67"/>
      <c r="K159" s="67"/>
      <c r="L159" s="67"/>
      <c r="M159" s="67"/>
      <c r="N159" s="67"/>
      <c r="O159" s="67"/>
      <c r="P159" s="67"/>
      <c r="Q159" s="67"/>
      <c r="R159" s="67"/>
      <c r="S159" s="67"/>
      <c r="T159" s="67"/>
      <c r="U159" s="67"/>
      <c r="V159" s="67"/>
      <c r="W159" s="67"/>
      <c r="X159" s="67"/>
      <c r="Y159" s="67"/>
      <c r="Z159" s="67"/>
      <c r="AA159" s="67"/>
      <c r="AB159" s="67"/>
      <c r="AC159" s="67"/>
      <c r="AD159" s="67"/>
      <c r="AE159" s="67"/>
      <c r="AF159" s="67"/>
      <c r="AG159" s="67"/>
      <c r="AH159" s="67"/>
    </row>
    <row r="160" spans="1:34" ht="15.6" customHeight="1">
      <c r="A160" s="67"/>
      <c r="B160" s="67"/>
      <c r="C160" s="67"/>
      <c r="D160" s="68"/>
      <c r="E160" s="67"/>
      <c r="F160" s="67"/>
      <c r="G160" s="67"/>
      <c r="H160" s="69"/>
      <c r="I160" s="68"/>
      <c r="J160" s="67"/>
      <c r="K160" s="67"/>
      <c r="L160" s="67"/>
      <c r="M160" s="67"/>
      <c r="N160" s="67"/>
      <c r="O160" s="67"/>
      <c r="P160" s="67"/>
      <c r="Q160" s="67"/>
      <c r="R160" s="67"/>
      <c r="S160" s="67"/>
      <c r="T160" s="67"/>
      <c r="U160" s="67"/>
      <c r="V160" s="67"/>
      <c r="W160" s="67"/>
      <c r="X160" s="67"/>
      <c r="Y160" s="67"/>
      <c r="Z160" s="67"/>
      <c r="AA160" s="67"/>
      <c r="AB160" s="67"/>
      <c r="AC160" s="67"/>
      <c r="AD160" s="67"/>
      <c r="AE160" s="67"/>
      <c r="AF160" s="67"/>
      <c r="AG160" s="67"/>
      <c r="AH160" s="67"/>
    </row>
    <row r="161" spans="1:34" ht="15.6" customHeight="1">
      <c r="A161" s="67"/>
      <c r="B161" s="67"/>
      <c r="C161" s="67"/>
      <c r="D161" s="68"/>
      <c r="E161" s="67"/>
      <c r="F161" s="67"/>
      <c r="G161" s="67"/>
      <c r="H161" s="69"/>
      <c r="I161" s="68"/>
      <c r="J161" s="67"/>
      <c r="K161" s="67"/>
      <c r="L161" s="67"/>
      <c r="M161" s="67"/>
      <c r="N161" s="67"/>
      <c r="O161" s="67"/>
      <c r="P161" s="67"/>
      <c r="Q161" s="67"/>
      <c r="R161" s="67"/>
      <c r="S161" s="67"/>
      <c r="T161" s="67"/>
      <c r="U161" s="67"/>
      <c r="V161" s="67"/>
      <c r="W161" s="67"/>
      <c r="X161" s="67"/>
      <c r="Y161" s="67"/>
      <c r="Z161" s="67"/>
      <c r="AA161" s="67"/>
      <c r="AB161" s="67"/>
      <c r="AC161" s="67"/>
      <c r="AD161" s="67"/>
      <c r="AE161" s="67"/>
      <c r="AF161" s="67"/>
      <c r="AG161" s="67"/>
      <c r="AH161" s="67"/>
    </row>
    <row r="162" spans="1:34" ht="15.6" customHeight="1">
      <c r="A162" s="67"/>
      <c r="B162" s="67"/>
      <c r="C162" s="67"/>
      <c r="D162" s="68"/>
      <c r="E162" s="67"/>
      <c r="F162" s="67"/>
      <c r="G162" s="67"/>
      <c r="H162" s="69"/>
      <c r="I162" s="68"/>
      <c r="J162" s="67"/>
      <c r="K162" s="67"/>
      <c r="L162" s="67"/>
      <c r="M162" s="67"/>
      <c r="N162" s="67"/>
      <c r="O162" s="67"/>
      <c r="P162" s="67"/>
      <c r="Q162" s="67"/>
      <c r="R162" s="67"/>
      <c r="S162" s="67"/>
      <c r="T162" s="67"/>
      <c r="U162" s="67"/>
      <c r="V162" s="67"/>
      <c r="W162" s="67"/>
      <c r="X162" s="67"/>
      <c r="Y162" s="67"/>
      <c r="Z162" s="67"/>
      <c r="AA162" s="67"/>
      <c r="AB162" s="67"/>
      <c r="AC162" s="67"/>
      <c r="AD162" s="67"/>
      <c r="AE162" s="67"/>
      <c r="AF162" s="67"/>
      <c r="AG162" s="67"/>
      <c r="AH162" s="67"/>
    </row>
    <row r="163" spans="1:34" ht="15.6" customHeight="1">
      <c r="A163" s="67"/>
      <c r="B163" s="67"/>
      <c r="C163" s="67"/>
      <c r="D163" s="68"/>
      <c r="E163" s="67"/>
      <c r="F163" s="67"/>
      <c r="G163" s="67"/>
      <c r="H163" s="69"/>
      <c r="I163" s="68"/>
      <c r="J163" s="67"/>
      <c r="K163" s="67"/>
      <c r="L163" s="67"/>
      <c r="M163" s="67"/>
      <c r="N163" s="67"/>
      <c r="O163" s="67"/>
      <c r="P163" s="67"/>
      <c r="Q163" s="67"/>
      <c r="R163" s="67"/>
      <c r="S163" s="67"/>
      <c r="T163" s="67"/>
      <c r="U163" s="67"/>
      <c r="V163" s="67"/>
      <c r="W163" s="67"/>
      <c r="X163" s="67"/>
      <c r="Y163" s="67"/>
      <c r="Z163" s="67"/>
      <c r="AA163" s="67"/>
      <c r="AB163" s="67"/>
      <c r="AC163" s="67"/>
      <c r="AD163" s="67"/>
      <c r="AE163" s="67"/>
      <c r="AF163" s="67"/>
      <c r="AG163" s="67"/>
      <c r="AH163" s="67"/>
    </row>
    <row r="164" spans="1:34" ht="15.6" customHeight="1">
      <c r="A164" s="67"/>
      <c r="B164" s="67"/>
      <c r="C164" s="67"/>
      <c r="D164" s="68"/>
      <c r="E164" s="67"/>
      <c r="F164" s="67"/>
      <c r="G164" s="67"/>
      <c r="H164" s="69"/>
      <c r="I164" s="68"/>
      <c r="J164" s="67"/>
      <c r="K164" s="67"/>
      <c r="L164" s="67"/>
      <c r="M164" s="67"/>
      <c r="N164" s="67"/>
      <c r="O164" s="67"/>
      <c r="P164" s="67"/>
      <c r="Q164" s="67"/>
      <c r="R164" s="67"/>
      <c r="S164" s="67"/>
      <c r="T164" s="67"/>
      <c r="U164" s="67"/>
      <c r="V164" s="67"/>
      <c r="W164" s="67"/>
      <c r="X164" s="67"/>
      <c r="Y164" s="67"/>
      <c r="Z164" s="67"/>
      <c r="AA164" s="67"/>
      <c r="AB164" s="67"/>
      <c r="AC164" s="67"/>
      <c r="AD164" s="67"/>
      <c r="AE164" s="67"/>
      <c r="AF164" s="67"/>
      <c r="AG164" s="67"/>
      <c r="AH164" s="67"/>
    </row>
    <row r="165" spans="1:34" ht="15.6" customHeight="1">
      <c r="A165" s="67"/>
      <c r="B165" s="67"/>
      <c r="C165" s="67"/>
      <c r="D165" s="68"/>
      <c r="E165" s="67"/>
      <c r="F165" s="67"/>
      <c r="G165" s="67"/>
      <c r="H165" s="69"/>
      <c r="I165" s="68"/>
      <c r="J165" s="67"/>
      <c r="K165" s="67"/>
      <c r="L165" s="67"/>
      <c r="M165" s="67"/>
      <c r="N165" s="67"/>
      <c r="O165" s="67"/>
      <c r="P165" s="67"/>
      <c r="Q165" s="67"/>
      <c r="R165" s="67"/>
      <c r="S165" s="67"/>
      <c r="T165" s="67"/>
      <c r="U165" s="67"/>
      <c r="V165" s="67"/>
      <c r="W165" s="67"/>
      <c r="X165" s="67"/>
      <c r="Y165" s="67"/>
      <c r="Z165" s="67"/>
      <c r="AA165" s="67"/>
      <c r="AB165" s="67"/>
      <c r="AC165" s="67"/>
      <c r="AD165" s="67"/>
      <c r="AE165" s="67"/>
      <c r="AF165" s="67"/>
      <c r="AG165" s="67"/>
      <c r="AH165" s="67"/>
    </row>
    <row r="166" spans="1:34" ht="15.6" customHeight="1">
      <c r="A166" s="67"/>
      <c r="B166" s="67"/>
      <c r="C166" s="67"/>
      <c r="D166" s="68"/>
      <c r="E166" s="67"/>
      <c r="F166" s="67"/>
      <c r="G166" s="67"/>
      <c r="H166" s="69"/>
      <c r="I166" s="68"/>
      <c r="J166" s="67"/>
      <c r="K166" s="67"/>
      <c r="L166" s="67"/>
      <c r="M166" s="67"/>
      <c r="N166" s="67"/>
      <c r="O166" s="67"/>
      <c r="P166" s="67"/>
      <c r="Q166" s="67"/>
      <c r="R166" s="67"/>
      <c r="S166" s="67"/>
      <c r="T166" s="67"/>
      <c r="U166" s="67"/>
      <c r="V166" s="67"/>
      <c r="W166" s="67"/>
      <c r="X166" s="67"/>
      <c r="Y166" s="67"/>
      <c r="Z166" s="67"/>
      <c r="AA166" s="67"/>
      <c r="AB166" s="67"/>
      <c r="AC166" s="67"/>
      <c r="AD166" s="67"/>
      <c r="AE166" s="67"/>
      <c r="AF166" s="67"/>
      <c r="AG166" s="67"/>
      <c r="AH166" s="67"/>
    </row>
    <row r="167" spans="1:34" ht="15.6" customHeight="1">
      <c r="A167" s="67"/>
      <c r="B167" s="67"/>
      <c r="C167" s="67"/>
      <c r="D167" s="68"/>
      <c r="E167" s="67"/>
      <c r="F167" s="67"/>
      <c r="G167" s="67"/>
      <c r="H167" s="69"/>
      <c r="I167" s="68"/>
      <c r="J167" s="67"/>
      <c r="K167" s="67"/>
      <c r="L167" s="67"/>
      <c r="M167" s="67"/>
      <c r="N167" s="67"/>
      <c r="O167" s="67"/>
      <c r="P167" s="67"/>
      <c r="Q167" s="67"/>
      <c r="R167" s="67"/>
      <c r="S167" s="67"/>
      <c r="T167" s="67"/>
      <c r="U167" s="67"/>
      <c r="V167" s="67"/>
      <c r="W167" s="67"/>
      <c r="X167" s="67"/>
      <c r="Y167" s="67"/>
      <c r="Z167" s="67"/>
      <c r="AA167" s="67"/>
      <c r="AB167" s="67"/>
      <c r="AC167" s="67"/>
      <c r="AD167" s="67"/>
      <c r="AE167" s="67"/>
      <c r="AF167" s="67"/>
      <c r="AG167" s="67"/>
      <c r="AH167" s="67"/>
    </row>
    <row r="168" spans="1:34" ht="15.6" customHeight="1">
      <c r="A168" s="67"/>
      <c r="B168" s="67"/>
      <c r="C168" s="67"/>
      <c r="D168" s="68"/>
      <c r="E168" s="67"/>
      <c r="F168" s="67"/>
      <c r="G168" s="67"/>
      <c r="H168" s="69"/>
      <c r="I168" s="68"/>
      <c r="J168" s="67"/>
      <c r="K168" s="67"/>
      <c r="L168" s="67"/>
      <c r="M168" s="67"/>
      <c r="N168" s="67"/>
      <c r="O168" s="67"/>
      <c r="P168" s="67"/>
      <c r="Q168" s="67"/>
      <c r="R168" s="67"/>
      <c r="S168" s="67"/>
      <c r="T168" s="67"/>
      <c r="U168" s="67"/>
      <c r="V168" s="67"/>
      <c r="W168" s="67"/>
      <c r="X168" s="67"/>
      <c r="Y168" s="67"/>
      <c r="Z168" s="67"/>
      <c r="AA168" s="67"/>
      <c r="AB168" s="67"/>
      <c r="AC168" s="67"/>
      <c r="AD168" s="67"/>
      <c r="AE168" s="67"/>
      <c r="AF168" s="67"/>
      <c r="AG168" s="67"/>
      <c r="AH168" s="67"/>
    </row>
    <row r="169" spans="1:34" ht="15.6" customHeight="1">
      <c r="A169" s="67"/>
      <c r="B169" s="67"/>
      <c r="C169" s="67"/>
      <c r="D169" s="68"/>
      <c r="E169" s="67"/>
      <c r="F169" s="67"/>
      <c r="G169" s="67"/>
      <c r="H169" s="69"/>
      <c r="I169" s="68"/>
      <c r="J169" s="67"/>
      <c r="K169" s="67"/>
      <c r="L169" s="67"/>
      <c r="M169" s="67"/>
      <c r="N169" s="67"/>
      <c r="O169" s="67"/>
      <c r="P169" s="67"/>
      <c r="Q169" s="67"/>
      <c r="R169" s="67"/>
      <c r="S169" s="67"/>
      <c r="T169" s="67"/>
      <c r="U169" s="67"/>
      <c r="V169" s="67"/>
      <c r="W169" s="67"/>
      <c r="X169" s="67"/>
      <c r="Y169" s="67"/>
      <c r="Z169" s="67"/>
      <c r="AA169" s="67"/>
      <c r="AB169" s="67"/>
      <c r="AC169" s="67"/>
      <c r="AD169" s="67"/>
      <c r="AE169" s="67"/>
      <c r="AF169" s="67"/>
      <c r="AG169" s="67"/>
      <c r="AH169" s="67"/>
    </row>
    <row r="170" spans="1:34" ht="15.6" customHeight="1">
      <c r="A170" s="67"/>
      <c r="B170" s="67"/>
      <c r="C170" s="67"/>
      <c r="D170" s="68"/>
      <c r="E170" s="67"/>
      <c r="F170" s="67"/>
      <c r="G170" s="67"/>
      <c r="H170" s="69"/>
      <c r="I170" s="68"/>
      <c r="J170" s="67"/>
      <c r="K170" s="67"/>
      <c r="L170" s="67"/>
      <c r="M170" s="67"/>
      <c r="N170" s="67"/>
      <c r="O170" s="67"/>
      <c r="P170" s="67"/>
      <c r="Q170" s="67"/>
      <c r="R170" s="67"/>
      <c r="S170" s="67"/>
      <c r="T170" s="67"/>
      <c r="U170" s="67"/>
      <c r="V170" s="67"/>
      <c r="W170" s="67"/>
      <c r="X170" s="67"/>
      <c r="Y170" s="67"/>
      <c r="Z170" s="67"/>
      <c r="AA170" s="67"/>
      <c r="AB170" s="67"/>
      <c r="AC170" s="67"/>
      <c r="AD170" s="67"/>
      <c r="AE170" s="67"/>
      <c r="AF170" s="67"/>
      <c r="AG170" s="67"/>
      <c r="AH170" s="67"/>
    </row>
    <row r="171" spans="1:34" ht="15.6" customHeight="1">
      <c r="A171" s="67"/>
      <c r="B171" s="67"/>
      <c r="C171" s="67"/>
      <c r="D171" s="68"/>
      <c r="E171" s="67"/>
      <c r="F171" s="67"/>
      <c r="G171" s="67"/>
      <c r="H171" s="69"/>
      <c r="I171" s="68"/>
      <c r="J171" s="67"/>
      <c r="K171" s="67"/>
      <c r="L171" s="67"/>
      <c r="M171" s="67"/>
      <c r="N171" s="67"/>
      <c r="O171" s="67"/>
      <c r="P171" s="67"/>
      <c r="Q171" s="67"/>
      <c r="R171" s="67"/>
      <c r="S171" s="67"/>
      <c r="T171" s="67"/>
      <c r="U171" s="67"/>
      <c r="V171" s="67"/>
      <c r="W171" s="67"/>
      <c r="X171" s="67"/>
      <c r="Y171" s="67"/>
      <c r="Z171" s="67"/>
      <c r="AA171" s="67"/>
      <c r="AB171" s="67"/>
      <c r="AC171" s="67"/>
      <c r="AD171" s="67"/>
      <c r="AE171" s="67"/>
      <c r="AF171" s="67"/>
      <c r="AG171" s="67"/>
      <c r="AH171" s="67"/>
    </row>
    <row r="172" spans="1:34" ht="15.6" customHeight="1">
      <c r="A172" s="67"/>
      <c r="B172" s="67"/>
      <c r="C172" s="67"/>
      <c r="D172" s="68"/>
      <c r="E172" s="67"/>
      <c r="F172" s="67"/>
      <c r="G172" s="67"/>
      <c r="H172" s="69"/>
      <c r="I172" s="68"/>
      <c r="J172" s="67"/>
      <c r="K172" s="67"/>
      <c r="L172" s="67"/>
      <c r="M172" s="67"/>
      <c r="N172" s="67"/>
      <c r="O172" s="67"/>
      <c r="P172" s="67"/>
      <c r="Q172" s="67"/>
      <c r="R172" s="67"/>
      <c r="S172" s="67"/>
      <c r="T172" s="67"/>
      <c r="U172" s="67"/>
      <c r="V172" s="67"/>
      <c r="W172" s="67"/>
      <c r="X172" s="67"/>
      <c r="Y172" s="67"/>
      <c r="Z172" s="67"/>
      <c r="AA172" s="67"/>
      <c r="AB172" s="67"/>
      <c r="AC172" s="67"/>
      <c r="AD172" s="67"/>
      <c r="AE172" s="67"/>
      <c r="AF172" s="67"/>
      <c r="AG172" s="67"/>
      <c r="AH172" s="67"/>
    </row>
    <row r="173" spans="1:34" ht="15.6" customHeight="1">
      <c r="A173" s="67"/>
      <c r="B173" s="67"/>
      <c r="C173" s="67"/>
      <c r="D173" s="68"/>
      <c r="E173" s="67"/>
      <c r="F173" s="67"/>
      <c r="G173" s="67"/>
      <c r="H173" s="69"/>
      <c r="I173" s="68"/>
      <c r="J173" s="67"/>
      <c r="K173" s="67"/>
      <c r="L173" s="67"/>
      <c r="M173" s="67"/>
      <c r="N173" s="67"/>
      <c r="O173" s="67"/>
      <c r="P173" s="67"/>
      <c r="Q173" s="67"/>
      <c r="R173" s="67"/>
      <c r="S173" s="67"/>
      <c r="T173" s="67"/>
      <c r="U173" s="67"/>
      <c r="V173" s="67"/>
      <c r="W173" s="67"/>
      <c r="X173" s="67"/>
      <c r="Y173" s="67"/>
      <c r="Z173" s="67"/>
      <c r="AA173" s="67"/>
      <c r="AB173" s="67"/>
      <c r="AC173" s="67"/>
      <c r="AD173" s="67"/>
      <c r="AE173" s="67"/>
      <c r="AF173" s="67"/>
      <c r="AG173" s="67"/>
      <c r="AH173" s="67"/>
    </row>
    <row r="174" spans="1:34" ht="15.6" customHeight="1">
      <c r="A174" s="67"/>
      <c r="B174" s="67"/>
      <c r="C174" s="67"/>
      <c r="D174" s="68"/>
      <c r="E174" s="67"/>
      <c r="F174" s="67"/>
      <c r="G174" s="67"/>
      <c r="H174" s="69"/>
      <c r="I174" s="68"/>
      <c r="J174" s="67"/>
      <c r="K174" s="67"/>
      <c r="L174" s="67"/>
      <c r="M174" s="67"/>
      <c r="N174" s="67"/>
      <c r="O174" s="67"/>
      <c r="P174" s="67"/>
      <c r="Q174" s="67"/>
      <c r="R174" s="67"/>
      <c r="S174" s="67"/>
      <c r="T174" s="67"/>
      <c r="U174" s="67"/>
      <c r="V174" s="67"/>
      <c r="W174" s="67"/>
      <c r="X174" s="67"/>
      <c r="Y174" s="67"/>
      <c r="Z174" s="67"/>
      <c r="AA174" s="67"/>
      <c r="AB174" s="67"/>
      <c r="AC174" s="67"/>
      <c r="AD174" s="67"/>
      <c r="AE174" s="67"/>
      <c r="AF174" s="67"/>
      <c r="AG174" s="67"/>
      <c r="AH174" s="67"/>
    </row>
    <row r="175" spans="1:34" ht="15.6" customHeight="1">
      <c r="A175" s="67"/>
      <c r="B175" s="67"/>
      <c r="C175" s="67"/>
      <c r="D175" s="68"/>
      <c r="E175" s="67"/>
      <c r="F175" s="67"/>
      <c r="G175" s="67"/>
      <c r="H175" s="69"/>
      <c r="I175" s="68"/>
      <c r="J175" s="67"/>
      <c r="K175" s="67"/>
      <c r="L175" s="67"/>
      <c r="M175" s="67"/>
      <c r="N175" s="67"/>
      <c r="O175" s="67"/>
      <c r="P175" s="67"/>
      <c r="Q175" s="67"/>
      <c r="R175" s="67"/>
      <c r="S175" s="67"/>
      <c r="T175" s="67"/>
      <c r="U175" s="67"/>
      <c r="V175" s="67"/>
      <c r="W175" s="67"/>
      <c r="X175" s="67"/>
      <c r="Y175" s="67"/>
      <c r="Z175" s="67"/>
      <c r="AA175" s="67"/>
      <c r="AB175" s="67"/>
      <c r="AC175" s="67"/>
      <c r="AD175" s="67"/>
      <c r="AE175" s="67"/>
      <c r="AF175" s="67"/>
      <c r="AG175" s="67"/>
      <c r="AH175" s="67"/>
    </row>
    <row r="176" spans="1:34" ht="15.6" customHeight="1">
      <c r="A176" s="67"/>
      <c r="B176" s="67"/>
      <c r="C176" s="67"/>
      <c r="D176" s="68"/>
      <c r="E176" s="67"/>
      <c r="F176" s="67"/>
      <c r="G176" s="67"/>
      <c r="H176" s="69"/>
      <c r="I176" s="68"/>
      <c r="J176" s="67"/>
      <c r="K176" s="67"/>
      <c r="L176" s="67"/>
      <c r="M176" s="67"/>
      <c r="N176" s="67"/>
      <c r="O176" s="67"/>
      <c r="P176" s="67"/>
      <c r="Q176" s="67"/>
      <c r="R176" s="67"/>
      <c r="S176" s="67"/>
      <c r="T176" s="67"/>
      <c r="U176" s="67"/>
      <c r="V176" s="67"/>
      <c r="W176" s="67"/>
      <c r="X176" s="67"/>
      <c r="Y176" s="67"/>
      <c r="Z176" s="67"/>
      <c r="AA176" s="67"/>
      <c r="AB176" s="67"/>
      <c r="AC176" s="67"/>
      <c r="AD176" s="67"/>
      <c r="AE176" s="67"/>
      <c r="AF176" s="67"/>
      <c r="AG176" s="67"/>
      <c r="AH176" s="67"/>
    </row>
    <row r="177" spans="1:34" ht="15.6" customHeight="1">
      <c r="A177" s="67"/>
      <c r="B177" s="67"/>
      <c r="C177" s="67"/>
      <c r="D177" s="68"/>
      <c r="E177" s="67"/>
      <c r="F177" s="67"/>
      <c r="G177" s="67"/>
      <c r="H177" s="69"/>
      <c r="I177" s="68"/>
      <c r="J177" s="67"/>
      <c r="K177" s="67"/>
      <c r="L177" s="67"/>
      <c r="M177" s="67"/>
      <c r="N177" s="67"/>
      <c r="O177" s="67"/>
      <c r="P177" s="67"/>
      <c r="Q177" s="67"/>
      <c r="R177" s="67"/>
      <c r="S177" s="67"/>
      <c r="T177" s="67"/>
      <c r="U177" s="67"/>
      <c r="V177" s="67"/>
      <c r="W177" s="67"/>
      <c r="X177" s="67"/>
      <c r="Y177" s="67"/>
      <c r="Z177" s="67"/>
      <c r="AA177" s="67"/>
      <c r="AB177" s="67"/>
      <c r="AC177" s="67"/>
      <c r="AD177" s="67"/>
      <c r="AE177" s="67"/>
      <c r="AF177" s="67"/>
      <c r="AG177" s="67"/>
      <c r="AH177" s="67"/>
    </row>
    <row r="178" spans="1:34" ht="15.6" customHeight="1">
      <c r="A178" s="67"/>
      <c r="B178" s="67"/>
      <c r="C178" s="67"/>
      <c r="D178" s="68"/>
      <c r="E178" s="67"/>
      <c r="F178" s="67"/>
      <c r="G178" s="67"/>
      <c r="H178" s="69"/>
      <c r="I178" s="68"/>
      <c r="J178" s="67"/>
      <c r="K178" s="67"/>
      <c r="L178" s="67"/>
      <c r="M178" s="67"/>
      <c r="N178" s="67"/>
      <c r="O178" s="67"/>
      <c r="P178" s="67"/>
      <c r="Q178" s="67"/>
      <c r="R178" s="67"/>
      <c r="S178" s="67"/>
      <c r="T178" s="67"/>
      <c r="U178" s="67"/>
      <c r="V178" s="67"/>
      <c r="W178" s="67"/>
      <c r="X178" s="67"/>
      <c r="Y178" s="67"/>
      <c r="Z178" s="67"/>
      <c r="AA178" s="67"/>
      <c r="AB178" s="67"/>
      <c r="AC178" s="67"/>
      <c r="AD178" s="67"/>
      <c r="AE178" s="67"/>
      <c r="AF178" s="67"/>
      <c r="AG178" s="67"/>
      <c r="AH178" s="67"/>
    </row>
    <row r="179" spans="1:34" ht="15.6" customHeight="1">
      <c r="A179" s="67"/>
      <c r="B179" s="67"/>
      <c r="C179" s="67"/>
      <c r="D179" s="68"/>
      <c r="E179" s="67"/>
      <c r="F179" s="67"/>
      <c r="G179" s="67"/>
      <c r="H179" s="69"/>
      <c r="I179" s="68"/>
      <c r="J179" s="67"/>
      <c r="K179" s="67"/>
      <c r="L179" s="67"/>
      <c r="M179" s="67"/>
      <c r="N179" s="67"/>
      <c r="O179" s="67"/>
      <c r="P179" s="67"/>
      <c r="Q179" s="67"/>
      <c r="R179" s="67"/>
      <c r="S179" s="67"/>
      <c r="T179" s="67"/>
      <c r="U179" s="67"/>
      <c r="V179" s="67"/>
      <c r="W179" s="67"/>
      <c r="X179" s="67"/>
      <c r="Y179" s="67"/>
      <c r="Z179" s="67"/>
      <c r="AA179" s="67"/>
      <c r="AB179" s="67"/>
      <c r="AC179" s="67"/>
      <c r="AD179" s="67"/>
      <c r="AE179" s="67"/>
      <c r="AF179" s="67"/>
      <c r="AG179" s="67"/>
      <c r="AH179" s="67"/>
    </row>
    <row r="180" spans="1:34" ht="15.6" customHeight="1">
      <c r="A180" s="67"/>
      <c r="B180" s="67"/>
      <c r="C180" s="67"/>
      <c r="D180" s="68"/>
      <c r="E180" s="67"/>
      <c r="F180" s="67"/>
      <c r="G180" s="67"/>
      <c r="H180" s="69"/>
      <c r="I180" s="68"/>
      <c r="J180" s="67"/>
      <c r="K180" s="67"/>
      <c r="L180" s="67"/>
      <c r="M180" s="67"/>
      <c r="N180" s="67"/>
      <c r="O180" s="67"/>
      <c r="P180" s="67"/>
      <c r="Q180" s="67"/>
      <c r="R180" s="67"/>
      <c r="S180" s="67"/>
      <c r="T180" s="67"/>
      <c r="U180" s="67"/>
      <c r="V180" s="67"/>
      <c r="W180" s="67"/>
      <c r="X180" s="67"/>
      <c r="Y180" s="67"/>
      <c r="Z180" s="67"/>
      <c r="AA180" s="67"/>
      <c r="AB180" s="67"/>
      <c r="AC180" s="67"/>
      <c r="AD180" s="67"/>
      <c r="AE180" s="67"/>
      <c r="AF180" s="67"/>
      <c r="AG180" s="67"/>
      <c r="AH180" s="67"/>
    </row>
    <row r="181" spans="1:34" ht="15.6" customHeight="1">
      <c r="A181" s="67"/>
      <c r="B181" s="67"/>
      <c r="C181" s="67"/>
      <c r="D181" s="68"/>
      <c r="E181" s="67"/>
      <c r="F181" s="67"/>
      <c r="G181" s="67"/>
      <c r="H181" s="69"/>
      <c r="I181" s="68"/>
      <c r="J181" s="67"/>
      <c r="K181" s="67"/>
      <c r="L181" s="67"/>
      <c r="M181" s="67"/>
      <c r="N181" s="67"/>
      <c r="O181" s="67"/>
      <c r="P181" s="67"/>
      <c r="Q181" s="67"/>
      <c r="R181" s="67"/>
      <c r="S181" s="67"/>
      <c r="T181" s="67"/>
      <c r="U181" s="67"/>
      <c r="V181" s="67"/>
      <c r="W181" s="67"/>
      <c r="X181" s="67"/>
      <c r="Y181" s="67"/>
      <c r="Z181" s="67"/>
      <c r="AA181" s="67"/>
      <c r="AB181" s="67"/>
      <c r="AC181" s="67"/>
      <c r="AD181" s="67"/>
      <c r="AE181" s="67"/>
      <c r="AF181" s="67"/>
      <c r="AG181" s="67"/>
      <c r="AH181" s="67"/>
    </row>
    <row r="182" spans="1:34" ht="15.6" customHeight="1">
      <c r="A182" s="67"/>
      <c r="B182" s="67"/>
      <c r="C182" s="67"/>
      <c r="D182" s="68"/>
      <c r="E182" s="67"/>
      <c r="F182" s="67"/>
      <c r="G182" s="67"/>
      <c r="H182" s="69"/>
      <c r="I182" s="68"/>
      <c r="J182" s="67"/>
      <c r="K182" s="67"/>
      <c r="L182" s="67"/>
      <c r="M182" s="67"/>
      <c r="N182" s="67"/>
      <c r="O182" s="67"/>
      <c r="P182" s="67"/>
      <c r="Q182" s="67"/>
      <c r="R182" s="67"/>
      <c r="S182" s="67"/>
      <c r="T182" s="67"/>
      <c r="U182" s="67"/>
      <c r="V182" s="67"/>
      <c r="W182" s="67"/>
      <c r="X182" s="67"/>
      <c r="Y182" s="67"/>
      <c r="Z182" s="67"/>
      <c r="AA182" s="67"/>
      <c r="AB182" s="67"/>
      <c r="AC182" s="67"/>
      <c r="AD182" s="67"/>
      <c r="AE182" s="67"/>
      <c r="AF182" s="67"/>
      <c r="AG182" s="67"/>
      <c r="AH182" s="67"/>
    </row>
    <row r="183" spans="1:34" ht="15.6" customHeight="1">
      <c r="A183" s="67"/>
      <c r="B183" s="67"/>
      <c r="C183" s="67"/>
      <c r="D183" s="68"/>
      <c r="E183" s="67"/>
      <c r="F183" s="67"/>
      <c r="G183" s="67"/>
      <c r="H183" s="69"/>
      <c r="I183" s="68"/>
      <c r="J183" s="67"/>
      <c r="K183" s="67"/>
      <c r="L183" s="67"/>
      <c r="M183" s="67"/>
      <c r="N183" s="67"/>
      <c r="O183" s="67"/>
      <c r="P183" s="67"/>
      <c r="Q183" s="67"/>
      <c r="R183" s="67"/>
      <c r="S183" s="67"/>
      <c r="T183" s="67"/>
      <c r="U183" s="67"/>
      <c r="V183" s="67"/>
      <c r="W183" s="67"/>
      <c r="X183" s="67"/>
      <c r="Y183" s="67"/>
      <c r="Z183" s="67"/>
      <c r="AA183" s="67"/>
      <c r="AB183" s="67"/>
      <c r="AC183" s="67"/>
      <c r="AD183" s="67"/>
      <c r="AE183" s="67"/>
      <c r="AF183" s="67"/>
      <c r="AG183" s="67"/>
      <c r="AH183" s="67"/>
    </row>
    <row r="184" spans="1:34" ht="15.6" customHeight="1">
      <c r="A184" s="67"/>
      <c r="B184" s="67"/>
      <c r="C184" s="67"/>
      <c r="D184" s="68"/>
      <c r="E184" s="67"/>
      <c r="F184" s="67"/>
      <c r="G184" s="67"/>
      <c r="H184" s="69"/>
      <c r="I184" s="68"/>
      <c r="J184" s="67"/>
      <c r="K184" s="67"/>
      <c r="L184" s="67"/>
      <c r="M184" s="67"/>
      <c r="N184" s="67"/>
      <c r="O184" s="67"/>
      <c r="P184" s="67"/>
      <c r="Q184" s="67"/>
      <c r="R184" s="67"/>
      <c r="S184" s="67"/>
      <c r="T184" s="67"/>
      <c r="U184" s="67"/>
      <c r="V184" s="67"/>
      <c r="W184" s="67"/>
      <c r="X184" s="67"/>
      <c r="Y184" s="67"/>
      <c r="Z184" s="67"/>
      <c r="AA184" s="67"/>
      <c r="AB184" s="67"/>
      <c r="AC184" s="67"/>
      <c r="AD184" s="67"/>
      <c r="AE184" s="67"/>
      <c r="AF184" s="67"/>
      <c r="AG184" s="67"/>
      <c r="AH184" s="67"/>
    </row>
    <row r="185" spans="1:34" ht="15.6" customHeight="1">
      <c r="A185" s="67"/>
      <c r="B185" s="67"/>
      <c r="C185" s="67"/>
      <c r="D185" s="68"/>
      <c r="E185" s="67"/>
      <c r="F185" s="67"/>
      <c r="G185" s="67"/>
      <c r="H185" s="69"/>
      <c r="I185" s="68"/>
      <c r="J185" s="67"/>
      <c r="K185" s="67"/>
      <c r="L185" s="67"/>
      <c r="M185" s="67"/>
      <c r="N185" s="67"/>
      <c r="O185" s="67"/>
      <c r="P185" s="67"/>
      <c r="Q185" s="67"/>
      <c r="R185" s="67"/>
      <c r="S185" s="67"/>
      <c r="T185" s="67"/>
      <c r="U185" s="67"/>
      <c r="V185" s="67"/>
      <c r="W185" s="67"/>
      <c r="X185" s="67"/>
      <c r="Y185" s="67"/>
      <c r="Z185" s="67"/>
      <c r="AA185" s="67"/>
      <c r="AB185" s="67"/>
      <c r="AC185" s="67"/>
      <c r="AD185" s="67"/>
      <c r="AE185" s="67"/>
      <c r="AF185" s="67"/>
      <c r="AG185" s="67"/>
      <c r="AH185" s="67"/>
    </row>
    <row r="186" spans="1:34" ht="15.6" customHeight="1">
      <c r="A186" s="67"/>
      <c r="B186" s="67"/>
      <c r="C186" s="67"/>
      <c r="D186" s="68"/>
      <c r="E186" s="67"/>
      <c r="F186" s="67"/>
      <c r="G186" s="67"/>
      <c r="H186" s="69"/>
      <c r="I186" s="68"/>
      <c r="J186" s="67"/>
      <c r="K186" s="67"/>
      <c r="L186" s="67"/>
      <c r="M186" s="67"/>
      <c r="N186" s="67"/>
      <c r="O186" s="67"/>
      <c r="P186" s="67"/>
      <c r="Q186" s="67"/>
      <c r="R186" s="67"/>
      <c r="S186" s="67"/>
      <c r="T186" s="67"/>
      <c r="U186" s="67"/>
      <c r="V186" s="67"/>
      <c r="W186" s="67"/>
      <c r="X186" s="67"/>
      <c r="Y186" s="67"/>
      <c r="Z186" s="67"/>
      <c r="AA186" s="67"/>
      <c r="AB186" s="67"/>
      <c r="AC186" s="67"/>
      <c r="AD186" s="67"/>
      <c r="AE186" s="67"/>
      <c r="AF186" s="67"/>
      <c r="AG186" s="67"/>
      <c r="AH186" s="67"/>
    </row>
    <row r="187" spans="1:34" ht="15.6" customHeight="1">
      <c r="A187" s="67"/>
      <c r="B187" s="67"/>
      <c r="C187" s="67"/>
      <c r="D187" s="68"/>
      <c r="E187" s="67"/>
      <c r="F187" s="67"/>
      <c r="G187" s="67"/>
      <c r="H187" s="69"/>
      <c r="I187" s="68"/>
      <c r="J187" s="67"/>
      <c r="K187" s="67"/>
      <c r="L187" s="67"/>
      <c r="M187" s="67"/>
      <c r="N187" s="67"/>
      <c r="O187" s="67"/>
      <c r="P187" s="67"/>
      <c r="Q187" s="67"/>
      <c r="R187" s="67"/>
      <c r="S187" s="67"/>
      <c r="T187" s="67"/>
      <c r="U187" s="67"/>
      <c r="V187" s="67"/>
      <c r="W187" s="67"/>
      <c r="X187" s="67"/>
      <c r="Y187" s="67"/>
      <c r="Z187" s="67"/>
      <c r="AA187" s="67"/>
      <c r="AB187" s="67"/>
      <c r="AC187" s="67"/>
      <c r="AD187" s="67"/>
      <c r="AE187" s="67"/>
      <c r="AF187" s="67"/>
      <c r="AG187" s="67"/>
      <c r="AH187" s="67"/>
    </row>
    <row r="188" spans="1:34" ht="15.6" customHeight="1">
      <c r="A188" s="67"/>
      <c r="B188" s="67"/>
      <c r="C188" s="67"/>
      <c r="D188" s="68"/>
      <c r="E188" s="67"/>
      <c r="F188" s="67"/>
      <c r="G188" s="67"/>
      <c r="H188" s="69"/>
      <c r="I188" s="68"/>
      <c r="J188" s="67"/>
      <c r="K188" s="67"/>
      <c r="L188" s="67"/>
      <c r="M188" s="67"/>
      <c r="N188" s="67"/>
      <c r="O188" s="67"/>
      <c r="P188" s="67"/>
      <c r="Q188" s="67"/>
      <c r="R188" s="67"/>
      <c r="S188" s="67"/>
      <c r="T188" s="67"/>
      <c r="U188" s="67"/>
      <c r="V188" s="67"/>
      <c r="W188" s="67"/>
      <c r="X188" s="67"/>
      <c r="Y188" s="67"/>
      <c r="Z188" s="67"/>
      <c r="AA188" s="67"/>
      <c r="AB188" s="67"/>
      <c r="AC188" s="67"/>
      <c r="AD188" s="67"/>
      <c r="AE188" s="67"/>
      <c r="AF188" s="67"/>
      <c r="AG188" s="67"/>
      <c r="AH188" s="67"/>
    </row>
    <row r="189" spans="1:34" ht="15.6" customHeight="1">
      <c r="A189" s="67"/>
      <c r="B189" s="67"/>
      <c r="C189" s="67"/>
      <c r="D189" s="68"/>
      <c r="E189" s="67"/>
      <c r="F189" s="67"/>
      <c r="G189" s="67"/>
      <c r="H189" s="69"/>
      <c r="I189" s="68"/>
      <c r="J189" s="67"/>
      <c r="K189" s="67"/>
      <c r="L189" s="67"/>
      <c r="M189" s="67"/>
      <c r="N189" s="67"/>
      <c r="O189" s="67"/>
      <c r="P189" s="67"/>
      <c r="Q189" s="67"/>
      <c r="R189" s="67"/>
      <c r="S189" s="67"/>
      <c r="T189" s="67"/>
      <c r="U189" s="67"/>
      <c r="V189" s="67"/>
      <c r="W189" s="67"/>
      <c r="X189" s="67"/>
      <c r="Y189" s="67"/>
      <c r="Z189" s="67"/>
      <c r="AA189" s="67"/>
      <c r="AB189" s="67"/>
      <c r="AC189" s="67"/>
      <c r="AD189" s="67"/>
      <c r="AE189" s="67"/>
      <c r="AF189" s="67"/>
      <c r="AG189" s="67"/>
      <c r="AH189" s="67"/>
    </row>
    <row r="190" spans="1:34" ht="15.6" customHeight="1">
      <c r="A190" s="67"/>
      <c r="B190" s="67"/>
      <c r="C190" s="67"/>
      <c r="D190" s="68"/>
      <c r="E190" s="67"/>
      <c r="F190" s="67"/>
      <c r="G190" s="67"/>
      <c r="H190" s="69"/>
      <c r="I190" s="68"/>
      <c r="J190" s="67"/>
      <c r="K190" s="67"/>
      <c r="L190" s="67"/>
      <c r="M190" s="67"/>
      <c r="N190" s="67"/>
      <c r="O190" s="67"/>
      <c r="P190" s="67"/>
      <c r="Q190" s="67"/>
      <c r="R190" s="67"/>
      <c r="S190" s="67"/>
      <c r="T190" s="67"/>
      <c r="U190" s="67"/>
      <c r="V190" s="67"/>
      <c r="W190" s="67"/>
      <c r="X190" s="67"/>
      <c r="Y190" s="67"/>
      <c r="Z190" s="67"/>
      <c r="AA190" s="67"/>
      <c r="AB190" s="67"/>
      <c r="AC190" s="67"/>
      <c r="AD190" s="67"/>
      <c r="AE190" s="67"/>
      <c r="AF190" s="67"/>
      <c r="AG190" s="67"/>
      <c r="AH190" s="67"/>
    </row>
    <row r="191" spans="1:34" ht="15.6" customHeight="1">
      <c r="A191" s="67"/>
      <c r="B191" s="67"/>
      <c r="C191" s="67"/>
      <c r="D191" s="68"/>
      <c r="E191" s="67"/>
      <c r="F191" s="67"/>
      <c r="G191" s="67"/>
      <c r="H191" s="69"/>
      <c r="I191" s="68"/>
      <c r="J191" s="67"/>
      <c r="K191" s="67"/>
      <c r="L191" s="67"/>
      <c r="M191" s="67"/>
      <c r="N191" s="67"/>
      <c r="O191" s="67"/>
      <c r="P191" s="67"/>
      <c r="Q191" s="67"/>
      <c r="R191" s="67"/>
      <c r="S191" s="67"/>
      <c r="T191" s="67"/>
      <c r="U191" s="67"/>
      <c r="V191" s="67"/>
      <c r="W191" s="67"/>
      <c r="X191" s="67"/>
      <c r="Y191" s="67"/>
      <c r="Z191" s="67"/>
      <c r="AA191" s="67"/>
      <c r="AB191" s="67"/>
      <c r="AC191" s="67"/>
      <c r="AD191" s="67"/>
      <c r="AE191" s="67"/>
      <c r="AF191" s="67"/>
      <c r="AG191" s="67"/>
      <c r="AH191" s="67"/>
    </row>
    <row r="192" spans="1:34" ht="15.6" customHeight="1">
      <c r="A192" s="67"/>
      <c r="B192" s="67"/>
      <c r="C192" s="67"/>
      <c r="D192" s="68"/>
      <c r="E192" s="67"/>
      <c r="F192" s="67"/>
      <c r="G192" s="67"/>
      <c r="H192" s="69"/>
      <c r="I192" s="68"/>
      <c r="J192" s="67"/>
      <c r="K192" s="67"/>
      <c r="L192" s="67"/>
      <c r="M192" s="67"/>
      <c r="N192" s="67"/>
      <c r="O192" s="67"/>
      <c r="P192" s="67"/>
      <c r="Q192" s="67"/>
      <c r="R192" s="67"/>
      <c r="S192" s="67"/>
      <c r="T192" s="67"/>
      <c r="U192" s="67"/>
      <c r="V192" s="67"/>
      <c r="W192" s="67"/>
      <c r="X192" s="67"/>
      <c r="Y192" s="67"/>
      <c r="Z192" s="67"/>
      <c r="AA192" s="67"/>
      <c r="AB192" s="67"/>
      <c r="AC192" s="67"/>
      <c r="AD192" s="67"/>
      <c r="AE192" s="67"/>
      <c r="AF192" s="67"/>
      <c r="AG192" s="67"/>
      <c r="AH192" s="67"/>
    </row>
    <row r="193" spans="1:34" ht="15.6" customHeight="1">
      <c r="A193" s="67"/>
      <c r="B193" s="67"/>
      <c r="C193" s="67"/>
      <c r="D193" s="68"/>
      <c r="E193" s="67"/>
      <c r="F193" s="67"/>
      <c r="G193" s="67"/>
      <c r="H193" s="69"/>
      <c r="I193" s="68"/>
      <c r="J193" s="67"/>
      <c r="K193" s="67"/>
      <c r="L193" s="67"/>
      <c r="M193" s="67"/>
      <c r="N193" s="67"/>
      <c r="O193" s="67"/>
      <c r="P193" s="67"/>
      <c r="Q193" s="67"/>
      <c r="R193" s="67"/>
      <c r="S193" s="67"/>
      <c r="T193" s="67"/>
      <c r="U193" s="67"/>
      <c r="V193" s="67"/>
      <c r="W193" s="67"/>
      <c r="X193" s="67"/>
      <c r="Y193" s="67"/>
      <c r="Z193" s="67"/>
      <c r="AA193" s="67"/>
      <c r="AB193" s="67"/>
      <c r="AC193" s="67"/>
      <c r="AD193" s="67"/>
      <c r="AE193" s="67"/>
      <c r="AF193" s="67"/>
      <c r="AG193" s="67"/>
      <c r="AH193" s="67"/>
    </row>
    <row r="194" spans="1:34" ht="15.6" customHeight="1">
      <c r="A194" s="67"/>
      <c r="B194" s="67"/>
      <c r="C194" s="67"/>
      <c r="D194" s="68"/>
      <c r="E194" s="67"/>
      <c r="F194" s="67"/>
      <c r="G194" s="67"/>
      <c r="H194" s="69"/>
      <c r="I194" s="68"/>
      <c r="J194" s="67"/>
      <c r="K194" s="67"/>
      <c r="L194" s="67"/>
      <c r="M194" s="67"/>
      <c r="N194" s="67"/>
      <c r="O194" s="67"/>
      <c r="P194" s="67"/>
      <c r="Q194" s="67"/>
      <c r="R194" s="67"/>
      <c r="S194" s="67"/>
      <c r="T194" s="67"/>
      <c r="U194" s="67"/>
      <c r="V194" s="67"/>
      <c r="W194" s="67"/>
      <c r="X194" s="67"/>
      <c r="Y194" s="67"/>
      <c r="Z194" s="67"/>
      <c r="AA194" s="67"/>
      <c r="AB194" s="67"/>
      <c r="AC194" s="67"/>
      <c r="AD194" s="67"/>
      <c r="AE194" s="67"/>
      <c r="AF194" s="67"/>
      <c r="AG194" s="67"/>
      <c r="AH194" s="67"/>
    </row>
    <row r="195" spans="1:34" ht="15.6" customHeight="1">
      <c r="A195" s="67"/>
      <c r="B195" s="67"/>
      <c r="C195" s="67"/>
      <c r="D195" s="68"/>
      <c r="E195" s="67"/>
      <c r="F195" s="67"/>
      <c r="G195" s="67"/>
      <c r="H195" s="69"/>
      <c r="I195" s="68"/>
      <c r="J195" s="67"/>
      <c r="K195" s="67"/>
      <c r="L195" s="67"/>
      <c r="M195" s="67"/>
      <c r="N195" s="67"/>
      <c r="O195" s="67"/>
      <c r="P195" s="67"/>
      <c r="Q195" s="67"/>
      <c r="R195" s="67"/>
      <c r="S195" s="67"/>
      <c r="T195" s="67"/>
      <c r="U195" s="67"/>
      <c r="V195" s="67"/>
      <c r="W195" s="67"/>
      <c r="X195" s="67"/>
      <c r="Y195" s="67"/>
      <c r="Z195" s="67"/>
      <c r="AA195" s="67"/>
      <c r="AB195" s="67"/>
      <c r="AC195" s="67"/>
      <c r="AD195" s="67"/>
      <c r="AE195" s="67"/>
      <c r="AF195" s="67"/>
      <c r="AG195" s="67"/>
      <c r="AH195" s="67"/>
    </row>
    <row r="196" spans="1:34" ht="15.6" customHeight="1">
      <c r="A196" s="67"/>
      <c r="B196" s="67"/>
      <c r="C196" s="67"/>
      <c r="D196" s="68"/>
      <c r="E196" s="67"/>
      <c r="F196" s="67"/>
      <c r="G196" s="67"/>
      <c r="H196" s="69"/>
      <c r="I196" s="68"/>
      <c r="J196" s="67"/>
      <c r="K196" s="67"/>
      <c r="L196" s="67"/>
      <c r="M196" s="67"/>
      <c r="N196" s="67"/>
      <c r="O196" s="67"/>
      <c r="P196" s="67"/>
      <c r="Q196" s="67"/>
      <c r="R196" s="67"/>
      <c r="S196" s="67"/>
      <c r="T196" s="67"/>
      <c r="U196" s="67"/>
      <c r="V196" s="67"/>
      <c r="W196" s="67"/>
      <c r="X196" s="67"/>
      <c r="Y196" s="67"/>
      <c r="Z196" s="67"/>
      <c r="AA196" s="67"/>
      <c r="AB196" s="67"/>
      <c r="AC196" s="67"/>
      <c r="AD196" s="67"/>
      <c r="AE196" s="67"/>
      <c r="AF196" s="67"/>
      <c r="AG196" s="67"/>
      <c r="AH196" s="67"/>
    </row>
    <row r="197" spans="1:34" ht="15.6" customHeight="1">
      <c r="A197" s="67"/>
      <c r="B197" s="67"/>
      <c r="C197" s="67"/>
      <c r="D197" s="68"/>
      <c r="E197" s="67"/>
      <c r="F197" s="67"/>
      <c r="G197" s="67"/>
      <c r="H197" s="69"/>
      <c r="I197" s="68"/>
      <c r="J197" s="67"/>
      <c r="K197" s="67"/>
      <c r="L197" s="67"/>
      <c r="M197" s="67"/>
      <c r="N197" s="67"/>
      <c r="O197" s="67"/>
      <c r="P197" s="67"/>
      <c r="Q197" s="67"/>
      <c r="R197" s="67"/>
      <c r="S197" s="67"/>
      <c r="T197" s="67"/>
      <c r="U197" s="67"/>
      <c r="V197" s="67"/>
      <c r="W197" s="67"/>
      <c r="X197" s="67"/>
      <c r="Y197" s="67"/>
      <c r="Z197" s="67"/>
      <c r="AA197" s="67"/>
      <c r="AB197" s="67"/>
      <c r="AC197" s="67"/>
      <c r="AD197" s="67"/>
      <c r="AE197" s="67"/>
      <c r="AF197" s="67"/>
      <c r="AG197" s="67"/>
      <c r="AH197" s="67"/>
    </row>
    <row r="198" spans="1:34" ht="15.6" customHeight="1">
      <c r="A198" s="67"/>
      <c r="B198" s="67"/>
      <c r="C198" s="67"/>
      <c r="D198" s="68"/>
      <c r="E198" s="67"/>
      <c r="F198" s="67"/>
      <c r="G198" s="67"/>
      <c r="H198" s="69"/>
      <c r="I198" s="68"/>
      <c r="J198" s="67"/>
      <c r="K198" s="67"/>
      <c r="L198" s="67"/>
      <c r="M198" s="67"/>
      <c r="N198" s="67"/>
      <c r="O198" s="67"/>
      <c r="P198" s="67"/>
      <c r="Q198" s="67"/>
      <c r="R198" s="67"/>
      <c r="S198" s="67"/>
      <c r="T198" s="67"/>
      <c r="U198" s="67"/>
      <c r="V198" s="67"/>
      <c r="W198" s="67"/>
      <c r="X198" s="67"/>
      <c r="Y198" s="67"/>
      <c r="Z198" s="67"/>
      <c r="AA198" s="67"/>
      <c r="AB198" s="67"/>
      <c r="AC198" s="67"/>
      <c r="AD198" s="67"/>
      <c r="AE198" s="67"/>
      <c r="AF198" s="67"/>
      <c r="AG198" s="67"/>
      <c r="AH198" s="67"/>
    </row>
    <row r="199" spans="1:34" ht="15.6" customHeight="1">
      <c r="A199" s="67"/>
      <c r="B199" s="67"/>
      <c r="C199" s="67"/>
      <c r="D199" s="68"/>
      <c r="E199" s="67"/>
      <c r="F199" s="67"/>
      <c r="G199" s="67"/>
      <c r="H199" s="69"/>
      <c r="I199" s="68"/>
      <c r="J199" s="67"/>
      <c r="K199" s="67"/>
      <c r="L199" s="67"/>
      <c r="M199" s="67"/>
      <c r="N199" s="67"/>
      <c r="O199" s="67"/>
      <c r="P199" s="67"/>
      <c r="Q199" s="67"/>
      <c r="R199" s="67"/>
      <c r="S199" s="67"/>
      <c r="T199" s="67"/>
      <c r="U199" s="67"/>
      <c r="V199" s="67"/>
      <c r="W199" s="67"/>
      <c r="X199" s="67"/>
      <c r="Y199" s="67"/>
      <c r="Z199" s="67"/>
      <c r="AA199" s="67"/>
      <c r="AB199" s="67"/>
      <c r="AC199" s="67"/>
      <c r="AD199" s="67"/>
      <c r="AE199" s="67"/>
      <c r="AF199" s="67"/>
      <c r="AG199" s="67"/>
      <c r="AH199" s="67"/>
    </row>
    <row r="200" spans="1:34" ht="15.6" customHeight="1">
      <c r="A200" s="67"/>
      <c r="B200" s="67"/>
      <c r="C200" s="67"/>
      <c r="D200" s="68"/>
      <c r="E200" s="67"/>
      <c r="F200" s="67"/>
      <c r="G200" s="67"/>
      <c r="H200" s="69"/>
      <c r="I200" s="68"/>
      <c r="J200" s="67"/>
      <c r="K200" s="67"/>
      <c r="L200" s="67"/>
      <c r="M200" s="67"/>
      <c r="N200" s="67"/>
      <c r="O200" s="67"/>
      <c r="P200" s="67"/>
      <c r="Q200" s="67"/>
      <c r="R200" s="67"/>
      <c r="S200" s="67"/>
      <c r="T200" s="67"/>
      <c r="U200" s="67"/>
      <c r="V200" s="67"/>
      <c r="W200" s="67"/>
      <c r="X200" s="67"/>
      <c r="Y200" s="67"/>
      <c r="Z200" s="67"/>
      <c r="AA200" s="67"/>
      <c r="AB200" s="67"/>
      <c r="AC200" s="67"/>
      <c r="AD200" s="67"/>
      <c r="AE200" s="67"/>
      <c r="AF200" s="67"/>
      <c r="AG200" s="67"/>
      <c r="AH200" s="67"/>
    </row>
    <row r="201" spans="1:34" ht="15.6" customHeight="1">
      <c r="A201" s="67"/>
      <c r="B201" s="67"/>
      <c r="C201" s="67"/>
      <c r="D201" s="68"/>
      <c r="E201" s="67"/>
      <c r="F201" s="67"/>
      <c r="G201" s="67"/>
      <c r="H201" s="69"/>
      <c r="I201" s="68"/>
      <c r="J201" s="67"/>
      <c r="K201" s="67"/>
      <c r="L201" s="67"/>
      <c r="M201" s="67"/>
      <c r="N201" s="67"/>
      <c r="O201" s="67"/>
      <c r="P201" s="67"/>
      <c r="Q201" s="67"/>
      <c r="R201" s="67"/>
      <c r="S201" s="67"/>
      <c r="T201" s="67"/>
      <c r="U201" s="67"/>
      <c r="V201" s="67"/>
      <c r="W201" s="67"/>
      <c r="X201" s="67"/>
      <c r="Y201" s="67"/>
      <c r="Z201" s="67"/>
      <c r="AA201" s="67"/>
      <c r="AB201" s="67"/>
      <c r="AC201" s="67"/>
      <c r="AD201" s="67"/>
      <c r="AE201" s="67"/>
      <c r="AF201" s="67"/>
      <c r="AG201" s="67"/>
      <c r="AH201" s="67"/>
    </row>
    <row r="202" spans="1:34" ht="15.6" customHeight="1">
      <c r="A202" s="67"/>
      <c r="B202" s="67"/>
      <c r="C202" s="67"/>
      <c r="D202" s="68"/>
      <c r="E202" s="67"/>
      <c r="F202" s="67"/>
      <c r="G202" s="67"/>
      <c r="H202" s="69"/>
      <c r="I202" s="68"/>
      <c r="J202" s="67"/>
      <c r="K202" s="67"/>
      <c r="L202" s="67"/>
      <c r="M202" s="67"/>
      <c r="N202" s="67"/>
      <c r="O202" s="67"/>
      <c r="P202" s="67"/>
      <c r="Q202" s="67"/>
      <c r="R202" s="67"/>
      <c r="S202" s="67"/>
      <c r="T202" s="67"/>
      <c r="U202" s="67"/>
      <c r="V202" s="67"/>
      <c r="W202" s="67"/>
      <c r="X202" s="67"/>
      <c r="Y202" s="67"/>
      <c r="Z202" s="67"/>
      <c r="AA202" s="67"/>
      <c r="AB202" s="67"/>
      <c r="AC202" s="67"/>
      <c r="AD202" s="67"/>
      <c r="AE202" s="67"/>
      <c r="AF202" s="67"/>
      <c r="AG202" s="67"/>
      <c r="AH202" s="67"/>
    </row>
    <row r="203" spans="1:34" ht="15.6" customHeight="1">
      <c r="A203" s="67"/>
      <c r="B203" s="67"/>
      <c r="C203" s="67"/>
      <c r="D203" s="68"/>
      <c r="E203" s="67"/>
      <c r="F203" s="67"/>
      <c r="G203" s="67"/>
      <c r="H203" s="69"/>
      <c r="I203" s="68"/>
      <c r="J203" s="67"/>
      <c r="K203" s="67"/>
      <c r="L203" s="67"/>
      <c r="M203" s="67"/>
      <c r="N203" s="67"/>
      <c r="O203" s="67"/>
      <c r="P203" s="67"/>
      <c r="Q203" s="67"/>
      <c r="R203" s="67"/>
      <c r="S203" s="67"/>
      <c r="T203" s="67"/>
      <c r="U203" s="67"/>
      <c r="V203" s="67"/>
      <c r="W203" s="67"/>
      <c r="X203" s="67"/>
      <c r="Y203" s="67"/>
      <c r="Z203" s="67"/>
      <c r="AA203" s="67"/>
      <c r="AB203" s="67"/>
      <c r="AC203" s="67"/>
      <c r="AD203" s="67"/>
      <c r="AE203" s="67"/>
      <c r="AF203" s="67"/>
      <c r="AG203" s="67"/>
      <c r="AH203" s="67"/>
    </row>
    <row r="204" spans="1:34" ht="15.6" customHeight="1">
      <c r="A204" s="67"/>
      <c r="B204" s="67"/>
      <c r="C204" s="67"/>
      <c r="D204" s="68"/>
      <c r="E204" s="67"/>
      <c r="F204" s="67"/>
      <c r="G204" s="67"/>
      <c r="H204" s="69"/>
      <c r="I204" s="68"/>
      <c r="J204" s="67"/>
      <c r="K204" s="67"/>
      <c r="L204" s="67"/>
      <c r="M204" s="67"/>
      <c r="N204" s="67"/>
      <c r="O204" s="67"/>
      <c r="P204" s="67"/>
      <c r="Q204" s="67"/>
      <c r="R204" s="67"/>
      <c r="S204" s="67"/>
      <c r="T204" s="67"/>
      <c r="U204" s="67"/>
      <c r="V204" s="67"/>
      <c r="W204" s="67"/>
      <c r="X204" s="67"/>
      <c r="Y204" s="67"/>
      <c r="Z204" s="67"/>
      <c r="AA204" s="67"/>
      <c r="AB204" s="67"/>
      <c r="AC204" s="67"/>
      <c r="AD204" s="67"/>
      <c r="AE204" s="67"/>
      <c r="AF204" s="67"/>
      <c r="AG204" s="67"/>
      <c r="AH204" s="67"/>
    </row>
    <row r="205" spans="1:34" ht="15.6" customHeight="1">
      <c r="A205" s="67"/>
      <c r="B205" s="67"/>
      <c r="C205" s="67"/>
      <c r="D205" s="68"/>
      <c r="E205" s="67"/>
      <c r="F205" s="67"/>
      <c r="G205" s="67"/>
      <c r="H205" s="69"/>
      <c r="I205" s="68"/>
      <c r="J205" s="67"/>
      <c r="K205" s="67"/>
      <c r="L205" s="67"/>
      <c r="M205" s="67"/>
      <c r="N205" s="67"/>
      <c r="O205" s="67"/>
      <c r="P205" s="67"/>
      <c r="Q205" s="67"/>
      <c r="R205" s="67"/>
      <c r="S205" s="67"/>
      <c r="T205" s="67"/>
      <c r="U205" s="67"/>
      <c r="V205" s="67"/>
      <c r="W205" s="67"/>
      <c r="X205" s="67"/>
      <c r="Y205" s="67"/>
      <c r="Z205" s="67"/>
      <c r="AA205" s="67"/>
      <c r="AB205" s="67"/>
      <c r="AC205" s="67"/>
      <c r="AD205" s="67"/>
      <c r="AE205" s="67"/>
      <c r="AF205" s="67"/>
      <c r="AG205" s="67"/>
      <c r="AH205" s="67"/>
    </row>
    <row r="206" spans="1:34" ht="15.6" customHeight="1">
      <c r="A206" s="67"/>
      <c r="B206" s="67"/>
      <c r="C206" s="67"/>
      <c r="D206" s="68"/>
      <c r="E206" s="67"/>
      <c r="F206" s="67"/>
      <c r="G206" s="67"/>
      <c r="H206" s="69"/>
      <c r="I206" s="68"/>
      <c r="J206" s="67"/>
      <c r="K206" s="67"/>
      <c r="L206" s="67"/>
      <c r="M206" s="67"/>
      <c r="N206" s="67"/>
      <c r="O206" s="67"/>
      <c r="P206" s="67"/>
      <c r="Q206" s="67"/>
      <c r="R206" s="67"/>
      <c r="S206" s="67"/>
      <c r="T206" s="67"/>
      <c r="U206" s="67"/>
      <c r="V206" s="67"/>
      <c r="W206" s="67"/>
      <c r="X206" s="67"/>
      <c r="Y206" s="67"/>
      <c r="Z206" s="67"/>
      <c r="AA206" s="67"/>
      <c r="AB206" s="67"/>
      <c r="AC206" s="67"/>
      <c r="AD206" s="67"/>
      <c r="AE206" s="67"/>
      <c r="AF206" s="67"/>
      <c r="AG206" s="67"/>
      <c r="AH206" s="67"/>
    </row>
    <row r="207" spans="1:34" ht="15.6" customHeight="1">
      <c r="A207" s="67"/>
      <c r="B207" s="67"/>
      <c r="C207" s="67"/>
      <c r="D207" s="68"/>
      <c r="E207" s="67"/>
      <c r="F207" s="67"/>
      <c r="G207" s="67"/>
      <c r="H207" s="69"/>
      <c r="I207" s="68"/>
      <c r="J207" s="67"/>
      <c r="K207" s="67"/>
      <c r="L207" s="67"/>
      <c r="M207" s="67"/>
      <c r="N207" s="67"/>
      <c r="O207" s="67"/>
      <c r="P207" s="67"/>
      <c r="Q207" s="67"/>
      <c r="R207" s="67"/>
      <c r="S207" s="67"/>
      <c r="T207" s="67"/>
      <c r="U207" s="67"/>
      <c r="V207" s="67"/>
      <c r="W207" s="67"/>
      <c r="X207" s="67"/>
      <c r="Y207" s="67"/>
      <c r="Z207" s="67"/>
      <c r="AA207" s="67"/>
      <c r="AB207" s="67"/>
      <c r="AC207" s="67"/>
      <c r="AD207" s="67"/>
      <c r="AE207" s="67"/>
      <c r="AF207" s="67"/>
      <c r="AG207" s="67"/>
      <c r="AH207" s="67"/>
    </row>
    <row r="208" spans="1:34" ht="15.6" customHeight="1">
      <c r="A208" s="67"/>
      <c r="B208" s="67"/>
      <c r="C208" s="67"/>
      <c r="D208" s="68"/>
      <c r="E208" s="67"/>
      <c r="F208" s="67"/>
      <c r="G208" s="67"/>
      <c r="H208" s="69"/>
      <c r="I208" s="68"/>
      <c r="J208" s="67"/>
      <c r="K208" s="67"/>
      <c r="L208" s="67"/>
      <c r="M208" s="67"/>
      <c r="N208" s="67"/>
      <c r="O208" s="67"/>
      <c r="P208" s="67"/>
      <c r="Q208" s="67"/>
      <c r="R208" s="67"/>
      <c r="S208" s="67"/>
      <c r="T208" s="67"/>
      <c r="U208" s="67"/>
      <c r="V208" s="67"/>
      <c r="W208" s="67"/>
      <c r="X208" s="67"/>
      <c r="Y208" s="67"/>
      <c r="Z208" s="67"/>
      <c r="AA208" s="67"/>
      <c r="AB208" s="67"/>
      <c r="AC208" s="67"/>
      <c r="AD208" s="67"/>
      <c r="AE208" s="67"/>
      <c r="AF208" s="67"/>
      <c r="AG208" s="67"/>
      <c r="AH208" s="67"/>
    </row>
    <row r="209" spans="1:34" ht="15.6" customHeight="1">
      <c r="A209" s="67"/>
      <c r="B209" s="67"/>
      <c r="C209" s="67"/>
      <c r="D209" s="68"/>
      <c r="E209" s="67"/>
      <c r="F209" s="67"/>
      <c r="G209" s="67"/>
      <c r="H209" s="69"/>
      <c r="I209" s="68"/>
      <c r="J209" s="67"/>
      <c r="K209" s="67"/>
      <c r="L209" s="67"/>
      <c r="M209" s="67"/>
      <c r="N209" s="67"/>
      <c r="O209" s="67"/>
      <c r="P209" s="67"/>
      <c r="Q209" s="67"/>
      <c r="R209" s="67"/>
      <c r="S209" s="67"/>
      <c r="T209" s="67"/>
      <c r="U209" s="67"/>
      <c r="V209" s="67"/>
      <c r="W209" s="67"/>
      <c r="X209" s="67"/>
      <c r="Y209" s="67"/>
      <c r="Z209" s="67"/>
      <c r="AA209" s="67"/>
      <c r="AB209" s="67"/>
      <c r="AC209" s="67"/>
      <c r="AD209" s="67"/>
      <c r="AE209" s="67"/>
      <c r="AF209" s="67"/>
      <c r="AG209" s="67"/>
      <c r="AH209" s="67"/>
    </row>
    <row r="210" spans="1:34" ht="15.6" customHeight="1">
      <c r="A210" s="67"/>
      <c r="B210" s="67"/>
      <c r="C210" s="67"/>
      <c r="D210" s="68"/>
      <c r="E210" s="67"/>
      <c r="F210" s="67"/>
      <c r="G210" s="67"/>
      <c r="H210" s="69"/>
      <c r="I210" s="68"/>
      <c r="J210" s="67"/>
      <c r="K210" s="67"/>
      <c r="L210" s="67"/>
      <c r="M210" s="67"/>
      <c r="N210" s="67"/>
      <c r="O210" s="67"/>
      <c r="P210" s="67"/>
      <c r="Q210" s="67"/>
      <c r="R210" s="67"/>
      <c r="S210" s="67"/>
      <c r="T210" s="67"/>
      <c r="U210" s="67"/>
      <c r="V210" s="67"/>
      <c r="W210" s="67"/>
      <c r="X210" s="67"/>
      <c r="Y210" s="67"/>
      <c r="Z210" s="67"/>
      <c r="AA210" s="67"/>
      <c r="AB210" s="67"/>
      <c r="AC210" s="67"/>
      <c r="AD210" s="67"/>
      <c r="AE210" s="67"/>
      <c r="AF210" s="67"/>
      <c r="AG210" s="67"/>
      <c r="AH210" s="67"/>
    </row>
    <row r="211" spans="1:34" ht="15.6" customHeight="1">
      <c r="A211" s="67"/>
      <c r="B211" s="67"/>
      <c r="C211" s="67"/>
      <c r="D211" s="68"/>
      <c r="E211" s="67"/>
      <c r="F211" s="67"/>
      <c r="G211" s="67"/>
      <c r="H211" s="69"/>
      <c r="I211" s="68"/>
      <c r="J211" s="67"/>
      <c r="K211" s="67"/>
      <c r="L211" s="67"/>
      <c r="M211" s="67"/>
      <c r="N211" s="67"/>
      <c r="O211" s="67"/>
      <c r="P211" s="67"/>
      <c r="Q211" s="67"/>
      <c r="R211" s="67"/>
      <c r="S211" s="67"/>
      <c r="T211" s="67"/>
      <c r="U211" s="67"/>
      <c r="V211" s="67"/>
      <c r="W211" s="67"/>
      <c r="X211" s="67"/>
      <c r="Y211" s="67"/>
      <c r="Z211" s="67"/>
      <c r="AA211" s="67"/>
      <c r="AB211" s="67"/>
      <c r="AC211" s="67"/>
      <c r="AD211" s="67"/>
      <c r="AE211" s="67"/>
      <c r="AF211" s="67"/>
      <c r="AG211" s="67"/>
      <c r="AH211" s="67"/>
    </row>
    <row r="212" spans="1:34" ht="15.6" customHeight="1">
      <c r="A212" s="67"/>
      <c r="B212" s="67"/>
      <c r="C212" s="67"/>
      <c r="D212" s="68"/>
      <c r="E212" s="67"/>
      <c r="F212" s="67"/>
      <c r="G212" s="67"/>
      <c r="H212" s="69"/>
      <c r="I212" s="68"/>
      <c r="J212" s="67"/>
      <c r="K212" s="67"/>
      <c r="L212" s="67"/>
      <c r="M212" s="67"/>
      <c r="N212" s="67"/>
      <c r="O212" s="67"/>
      <c r="P212" s="67"/>
      <c r="Q212" s="67"/>
      <c r="R212" s="67"/>
      <c r="S212" s="67"/>
      <c r="T212" s="67"/>
      <c r="U212" s="67"/>
      <c r="V212" s="67"/>
      <c r="W212" s="67"/>
      <c r="X212" s="67"/>
      <c r="Y212" s="67"/>
      <c r="Z212" s="67"/>
      <c r="AA212" s="67"/>
      <c r="AB212" s="67"/>
      <c r="AC212" s="67"/>
      <c r="AD212" s="67"/>
      <c r="AE212" s="67"/>
      <c r="AF212" s="67"/>
      <c r="AG212" s="67"/>
      <c r="AH212" s="67"/>
    </row>
    <row r="213" spans="1:34" ht="15.6" customHeight="1">
      <c r="A213" s="67"/>
      <c r="B213" s="67"/>
      <c r="C213" s="67"/>
      <c r="D213" s="68"/>
      <c r="E213" s="67"/>
      <c r="F213" s="67"/>
      <c r="G213" s="67"/>
      <c r="H213" s="69"/>
      <c r="I213" s="68"/>
      <c r="J213" s="67"/>
      <c r="K213" s="67"/>
      <c r="L213" s="67"/>
      <c r="M213" s="67"/>
      <c r="N213" s="67"/>
      <c r="O213" s="67"/>
      <c r="P213" s="67"/>
      <c r="Q213" s="67"/>
      <c r="R213" s="67"/>
      <c r="S213" s="67"/>
      <c r="T213" s="67"/>
      <c r="U213" s="67"/>
      <c r="V213" s="67"/>
      <c r="W213" s="67"/>
      <c r="X213" s="67"/>
      <c r="Y213" s="67"/>
      <c r="Z213" s="67"/>
      <c r="AA213" s="67"/>
      <c r="AB213" s="67"/>
      <c r="AC213" s="67"/>
      <c r="AD213" s="67"/>
      <c r="AE213" s="67"/>
      <c r="AF213" s="67"/>
      <c r="AG213" s="67"/>
      <c r="AH213" s="67"/>
    </row>
    <row r="214" spans="1:34" ht="15.6" customHeight="1">
      <c r="A214" s="67"/>
      <c r="B214" s="67"/>
      <c r="C214" s="67"/>
      <c r="D214" s="68"/>
      <c r="E214" s="67"/>
      <c r="F214" s="67"/>
      <c r="G214" s="67"/>
      <c r="H214" s="69"/>
      <c r="I214" s="68"/>
      <c r="J214" s="67"/>
      <c r="K214" s="67"/>
      <c r="L214" s="67"/>
      <c r="M214" s="67"/>
      <c r="N214" s="67"/>
      <c r="O214" s="67"/>
      <c r="P214" s="67"/>
      <c r="Q214" s="67"/>
      <c r="R214" s="67"/>
      <c r="S214" s="67"/>
      <c r="T214" s="67"/>
      <c r="U214" s="67"/>
      <c r="V214" s="67"/>
      <c r="W214" s="67"/>
      <c r="X214" s="67"/>
      <c r="Y214" s="67"/>
      <c r="Z214" s="67"/>
      <c r="AA214" s="67"/>
      <c r="AB214" s="67"/>
      <c r="AC214" s="67"/>
      <c r="AD214" s="67"/>
      <c r="AE214" s="67"/>
      <c r="AF214" s="67"/>
      <c r="AG214" s="67"/>
      <c r="AH214" s="67"/>
    </row>
    <row r="215" spans="1:34" ht="15.6" customHeight="1">
      <c r="A215" s="67"/>
      <c r="B215" s="67"/>
      <c r="C215" s="67"/>
      <c r="D215" s="68"/>
      <c r="E215" s="67"/>
      <c r="F215" s="67"/>
      <c r="G215" s="67"/>
      <c r="H215" s="69"/>
      <c r="I215" s="68"/>
      <c r="J215" s="67"/>
      <c r="K215" s="67"/>
      <c r="L215" s="67"/>
      <c r="M215" s="67"/>
      <c r="N215" s="67"/>
      <c r="O215" s="67"/>
      <c r="P215" s="67"/>
      <c r="Q215" s="67"/>
      <c r="R215" s="67"/>
      <c r="S215" s="67"/>
      <c r="T215" s="67"/>
      <c r="U215" s="67"/>
      <c r="V215" s="67"/>
      <c r="W215" s="67"/>
      <c r="X215" s="67"/>
      <c r="Y215" s="67"/>
      <c r="Z215" s="67"/>
      <c r="AA215" s="67"/>
      <c r="AB215" s="67"/>
      <c r="AC215" s="67"/>
      <c r="AD215" s="67"/>
      <c r="AE215" s="67"/>
      <c r="AF215" s="67"/>
      <c r="AG215" s="67"/>
      <c r="AH215" s="67"/>
    </row>
    <row r="216" spans="1:34" ht="15.6" customHeight="1">
      <c r="A216" s="67"/>
      <c r="B216" s="67"/>
      <c r="C216" s="67"/>
      <c r="D216" s="68"/>
      <c r="E216" s="67"/>
      <c r="F216" s="67"/>
      <c r="G216" s="67"/>
      <c r="H216" s="69"/>
      <c r="I216" s="68"/>
      <c r="J216" s="67"/>
      <c r="K216" s="67"/>
      <c r="L216" s="67"/>
      <c r="M216" s="67"/>
      <c r="N216" s="67"/>
      <c r="O216" s="67"/>
      <c r="P216" s="67"/>
      <c r="Q216" s="67"/>
      <c r="R216" s="67"/>
      <c r="S216" s="67"/>
      <c r="T216" s="67"/>
      <c r="U216" s="67"/>
      <c r="V216" s="67"/>
      <c r="W216" s="67"/>
      <c r="X216" s="67"/>
      <c r="Y216" s="67"/>
      <c r="Z216" s="67"/>
      <c r="AA216" s="67"/>
      <c r="AB216" s="67"/>
      <c r="AC216" s="67"/>
      <c r="AD216" s="67"/>
      <c r="AE216" s="67"/>
      <c r="AF216" s="67"/>
      <c r="AG216" s="67"/>
      <c r="AH216" s="67"/>
    </row>
    <row r="217" spans="1:34" ht="15.6" customHeight="1">
      <c r="A217" s="67"/>
      <c r="B217" s="67"/>
      <c r="C217" s="67"/>
      <c r="D217" s="68"/>
      <c r="E217" s="67"/>
      <c r="F217" s="67"/>
      <c r="G217" s="67"/>
      <c r="H217" s="69"/>
      <c r="I217" s="68"/>
      <c r="J217" s="67"/>
      <c r="K217" s="67"/>
      <c r="L217" s="67"/>
      <c r="M217" s="67"/>
      <c r="N217" s="67"/>
      <c r="O217" s="67"/>
      <c r="P217" s="67"/>
      <c r="Q217" s="67"/>
      <c r="R217" s="67"/>
      <c r="S217" s="67"/>
      <c r="T217" s="67"/>
      <c r="U217" s="67"/>
      <c r="V217" s="67"/>
      <c r="W217" s="67"/>
      <c r="X217" s="67"/>
      <c r="Y217" s="67"/>
      <c r="Z217" s="67"/>
      <c r="AA217" s="67"/>
      <c r="AB217" s="67"/>
      <c r="AC217" s="67"/>
      <c r="AD217" s="67"/>
      <c r="AE217" s="67"/>
      <c r="AF217" s="67"/>
      <c r="AG217" s="67"/>
      <c r="AH217" s="67"/>
    </row>
    <row r="218" spans="1:34" ht="15.6" customHeight="1">
      <c r="A218" s="67"/>
      <c r="B218" s="67"/>
      <c r="C218" s="67"/>
      <c r="D218" s="68"/>
      <c r="E218" s="67"/>
      <c r="F218" s="67"/>
      <c r="G218" s="67"/>
      <c r="H218" s="69"/>
      <c r="I218" s="68"/>
      <c r="J218" s="67"/>
      <c r="K218" s="67"/>
      <c r="L218" s="67"/>
      <c r="M218" s="67"/>
      <c r="N218" s="67"/>
      <c r="O218" s="67"/>
      <c r="P218" s="67"/>
      <c r="Q218" s="67"/>
      <c r="R218" s="67"/>
      <c r="S218" s="67"/>
      <c r="T218" s="67"/>
      <c r="U218" s="67"/>
      <c r="V218" s="67"/>
      <c r="W218" s="67"/>
      <c r="X218" s="67"/>
      <c r="Y218" s="67"/>
      <c r="Z218" s="67"/>
      <c r="AA218" s="67"/>
      <c r="AB218" s="67"/>
      <c r="AC218" s="67"/>
      <c r="AD218" s="67"/>
      <c r="AE218" s="67"/>
      <c r="AF218" s="67"/>
      <c r="AG218" s="67"/>
      <c r="AH218" s="67"/>
    </row>
    <row r="219" spans="1:34" ht="15.6" customHeight="1">
      <c r="A219" s="67"/>
      <c r="B219" s="67"/>
      <c r="C219" s="67"/>
      <c r="D219" s="68"/>
      <c r="E219" s="67"/>
      <c r="F219" s="67"/>
      <c r="G219" s="67"/>
      <c r="H219" s="69"/>
      <c r="I219" s="68"/>
      <c r="J219" s="67"/>
      <c r="K219" s="67"/>
      <c r="L219" s="67"/>
      <c r="M219" s="67"/>
      <c r="N219" s="67"/>
      <c r="O219" s="67"/>
      <c r="P219" s="67"/>
      <c r="Q219" s="67"/>
      <c r="R219" s="67"/>
      <c r="S219" s="67"/>
      <c r="T219" s="67"/>
      <c r="U219" s="67"/>
      <c r="V219" s="67"/>
      <c r="W219" s="67"/>
      <c r="X219" s="67"/>
      <c r="Y219" s="67"/>
      <c r="Z219" s="67"/>
      <c r="AA219" s="67"/>
      <c r="AB219" s="67"/>
      <c r="AC219" s="67"/>
      <c r="AD219" s="67"/>
      <c r="AE219" s="67"/>
      <c r="AF219" s="67"/>
      <c r="AG219" s="67"/>
      <c r="AH219" s="67"/>
    </row>
    <row r="220" spans="1:34" ht="15.6" customHeight="1">
      <c r="A220" s="67"/>
      <c r="B220" s="67"/>
      <c r="C220" s="67"/>
      <c r="D220" s="68"/>
      <c r="E220" s="67"/>
      <c r="F220" s="67"/>
      <c r="G220" s="67"/>
      <c r="H220" s="69"/>
      <c r="I220" s="68"/>
      <c r="J220" s="67"/>
      <c r="K220" s="67"/>
      <c r="L220" s="67"/>
      <c r="M220" s="67"/>
      <c r="N220" s="67"/>
      <c r="O220" s="67"/>
      <c r="P220" s="67"/>
      <c r="Q220" s="67"/>
      <c r="R220" s="67"/>
      <c r="S220" s="67"/>
      <c r="T220" s="67"/>
      <c r="U220" s="67"/>
      <c r="V220" s="67"/>
      <c r="W220" s="67"/>
      <c r="X220" s="67"/>
      <c r="Y220" s="67"/>
      <c r="Z220" s="67"/>
      <c r="AA220" s="67"/>
      <c r="AB220" s="67"/>
      <c r="AC220" s="67"/>
      <c r="AD220" s="67"/>
      <c r="AE220" s="67"/>
      <c r="AF220" s="67"/>
      <c r="AG220" s="67"/>
      <c r="AH220" s="67"/>
    </row>
    <row r="221" spans="1:34" ht="15.6" customHeight="1">
      <c r="A221" s="67"/>
      <c r="B221" s="67"/>
      <c r="C221" s="67"/>
      <c r="D221" s="68"/>
      <c r="E221" s="67"/>
      <c r="F221" s="67"/>
      <c r="G221" s="67"/>
      <c r="H221" s="69"/>
      <c r="I221" s="68"/>
      <c r="J221" s="67"/>
      <c r="K221" s="67"/>
      <c r="L221" s="67"/>
      <c r="M221" s="67"/>
      <c r="N221" s="67"/>
      <c r="O221" s="67"/>
      <c r="P221" s="67"/>
      <c r="Q221" s="67"/>
      <c r="R221" s="67"/>
      <c r="S221" s="67"/>
      <c r="T221" s="67"/>
      <c r="U221" s="67"/>
      <c r="V221" s="67"/>
      <c r="W221" s="67"/>
      <c r="X221" s="67"/>
      <c r="Y221" s="67"/>
      <c r="Z221" s="67"/>
      <c r="AA221" s="67"/>
      <c r="AB221" s="67"/>
      <c r="AC221" s="67"/>
      <c r="AD221" s="67"/>
      <c r="AE221" s="67"/>
      <c r="AF221" s="67"/>
      <c r="AG221" s="67"/>
      <c r="AH221" s="67"/>
    </row>
    <row r="222" spans="1:34" ht="15.6" customHeight="1">
      <c r="A222" s="67"/>
      <c r="B222" s="67"/>
      <c r="C222" s="67"/>
      <c r="D222" s="68"/>
      <c r="E222" s="67"/>
      <c r="F222" s="67"/>
      <c r="G222" s="67"/>
      <c r="H222" s="69"/>
      <c r="I222" s="68"/>
      <c r="J222" s="67"/>
      <c r="K222" s="67"/>
      <c r="L222" s="67"/>
      <c r="M222" s="67"/>
      <c r="N222" s="67"/>
      <c r="O222" s="67"/>
      <c r="P222" s="67"/>
      <c r="Q222" s="67"/>
      <c r="R222" s="67"/>
      <c r="S222" s="67"/>
      <c r="T222" s="67"/>
      <c r="U222" s="67"/>
      <c r="V222" s="67"/>
      <c r="W222" s="67"/>
      <c r="X222" s="67"/>
      <c r="Y222" s="67"/>
      <c r="Z222" s="67"/>
      <c r="AA222" s="67"/>
      <c r="AB222" s="67"/>
      <c r="AC222" s="67"/>
      <c r="AD222" s="67"/>
      <c r="AE222" s="67"/>
      <c r="AF222" s="67"/>
      <c r="AG222" s="67"/>
      <c r="AH222" s="67"/>
    </row>
    <row r="223" spans="1:34" ht="15.6" customHeight="1">
      <c r="A223" s="67"/>
      <c r="B223" s="67"/>
      <c r="C223" s="67"/>
      <c r="D223" s="68"/>
      <c r="E223" s="67"/>
      <c r="F223" s="67"/>
      <c r="G223" s="67"/>
      <c r="H223" s="69"/>
      <c r="I223" s="68"/>
      <c r="J223" s="67"/>
      <c r="K223" s="67"/>
      <c r="L223" s="67"/>
      <c r="M223" s="67"/>
      <c r="N223" s="67"/>
      <c r="O223" s="67"/>
      <c r="P223" s="67"/>
      <c r="Q223" s="67"/>
      <c r="R223" s="67"/>
      <c r="S223" s="67"/>
      <c r="T223" s="67"/>
      <c r="U223" s="67"/>
      <c r="V223" s="67"/>
      <c r="W223" s="67"/>
      <c r="X223" s="67"/>
      <c r="Y223" s="67"/>
      <c r="Z223" s="67"/>
      <c r="AA223" s="67"/>
      <c r="AB223" s="67"/>
      <c r="AC223" s="67"/>
      <c r="AD223" s="67"/>
      <c r="AE223" s="67"/>
      <c r="AF223" s="67"/>
      <c r="AG223" s="67"/>
      <c r="AH223" s="67"/>
    </row>
    <row r="224" spans="1:34" ht="15.6" customHeight="1">
      <c r="A224" s="67"/>
      <c r="B224" s="67"/>
      <c r="C224" s="67"/>
      <c r="D224" s="68"/>
      <c r="E224" s="67"/>
      <c r="F224" s="67"/>
      <c r="G224" s="67"/>
      <c r="H224" s="69"/>
      <c r="I224" s="68"/>
      <c r="J224" s="67"/>
      <c r="K224" s="67"/>
      <c r="L224" s="67"/>
      <c r="M224" s="67"/>
      <c r="N224" s="67"/>
      <c r="O224" s="67"/>
      <c r="P224" s="67"/>
      <c r="Q224" s="67"/>
      <c r="R224" s="67"/>
      <c r="S224" s="67"/>
      <c r="T224" s="67"/>
      <c r="U224" s="67"/>
      <c r="V224" s="67"/>
      <c r="W224" s="67"/>
      <c r="X224" s="67"/>
      <c r="Y224" s="67"/>
      <c r="Z224" s="67"/>
      <c r="AA224" s="67"/>
      <c r="AB224" s="67"/>
      <c r="AC224" s="67"/>
      <c r="AD224" s="67"/>
      <c r="AE224" s="67"/>
      <c r="AF224" s="67"/>
      <c r="AG224" s="67"/>
      <c r="AH224" s="67"/>
    </row>
    <row r="225" spans="1:34" ht="15.6" customHeight="1">
      <c r="A225" s="67"/>
      <c r="B225" s="67"/>
      <c r="C225" s="67"/>
      <c r="D225" s="68"/>
      <c r="E225" s="67"/>
      <c r="F225" s="67"/>
      <c r="G225" s="67"/>
      <c r="H225" s="69"/>
      <c r="I225" s="68"/>
      <c r="J225" s="67"/>
      <c r="K225" s="67"/>
      <c r="L225" s="67"/>
      <c r="M225" s="67"/>
      <c r="N225" s="67"/>
      <c r="O225" s="67"/>
      <c r="P225" s="67"/>
      <c r="Q225" s="67"/>
      <c r="R225" s="67"/>
      <c r="S225" s="67"/>
      <c r="T225" s="67"/>
      <c r="U225" s="67"/>
      <c r="V225" s="67"/>
      <c r="W225" s="67"/>
      <c r="X225" s="67"/>
      <c r="Y225" s="67"/>
      <c r="Z225" s="67"/>
      <c r="AA225" s="67"/>
      <c r="AB225" s="67"/>
      <c r="AC225" s="67"/>
      <c r="AD225" s="67"/>
      <c r="AE225" s="67"/>
      <c r="AF225" s="67"/>
      <c r="AG225" s="67"/>
      <c r="AH225" s="67"/>
    </row>
    <row r="226" spans="1:34" ht="15.6" customHeight="1">
      <c r="A226" s="67"/>
      <c r="B226" s="67"/>
      <c r="C226" s="67"/>
      <c r="D226" s="68"/>
      <c r="E226" s="67"/>
      <c r="F226" s="67"/>
      <c r="G226" s="67"/>
      <c r="H226" s="69"/>
      <c r="I226" s="68"/>
      <c r="J226" s="67"/>
      <c r="K226" s="67"/>
      <c r="L226" s="67"/>
      <c r="M226" s="67"/>
      <c r="N226" s="67"/>
      <c r="O226" s="67"/>
      <c r="P226" s="67"/>
      <c r="Q226" s="67"/>
      <c r="R226" s="67"/>
      <c r="S226" s="67"/>
      <c r="T226" s="67"/>
      <c r="U226" s="67"/>
      <c r="V226" s="67"/>
      <c r="W226" s="67"/>
      <c r="X226" s="67"/>
      <c r="Y226" s="67"/>
      <c r="Z226" s="67"/>
      <c r="AA226" s="67"/>
      <c r="AB226" s="67"/>
      <c r="AC226" s="67"/>
      <c r="AD226" s="67"/>
      <c r="AE226" s="67"/>
      <c r="AF226" s="67"/>
      <c r="AG226" s="67"/>
      <c r="AH226" s="67"/>
    </row>
    <row r="227" spans="1:34" ht="15.6" customHeight="1">
      <c r="A227" s="67"/>
      <c r="B227" s="67"/>
      <c r="C227" s="67"/>
      <c r="D227" s="68"/>
      <c r="E227" s="67"/>
      <c r="F227" s="67"/>
      <c r="G227" s="67"/>
      <c r="H227" s="69"/>
      <c r="I227" s="68"/>
      <c r="J227" s="67"/>
      <c r="K227" s="67"/>
      <c r="L227" s="67"/>
      <c r="M227" s="67"/>
      <c r="N227" s="67"/>
      <c r="O227" s="67"/>
      <c r="P227" s="67"/>
      <c r="Q227" s="67"/>
      <c r="R227" s="67"/>
      <c r="S227" s="67"/>
      <c r="T227" s="67"/>
      <c r="U227" s="67"/>
      <c r="V227" s="67"/>
      <c r="W227" s="67"/>
      <c r="X227" s="67"/>
      <c r="Y227" s="67"/>
      <c r="Z227" s="67"/>
      <c r="AA227" s="67"/>
      <c r="AB227" s="67"/>
      <c r="AC227" s="67"/>
      <c r="AD227" s="67"/>
      <c r="AE227" s="67"/>
      <c r="AF227" s="67"/>
      <c r="AG227" s="67"/>
      <c r="AH227" s="67"/>
    </row>
    <row r="228" spans="1:34" ht="15.6" customHeight="1">
      <c r="A228" s="67"/>
      <c r="B228" s="67"/>
      <c r="C228" s="67"/>
      <c r="D228" s="68"/>
      <c r="E228" s="67"/>
      <c r="F228" s="67"/>
      <c r="G228" s="67"/>
      <c r="H228" s="69"/>
      <c r="I228" s="68"/>
      <c r="J228" s="67"/>
      <c r="K228" s="67"/>
      <c r="L228" s="67"/>
      <c r="M228" s="67"/>
      <c r="N228" s="67"/>
      <c r="O228" s="67"/>
      <c r="P228" s="67"/>
      <c r="Q228" s="67"/>
      <c r="R228" s="67"/>
      <c r="S228" s="67"/>
      <c r="T228" s="67"/>
      <c r="U228" s="67"/>
      <c r="V228" s="67"/>
      <c r="W228" s="67"/>
      <c r="X228" s="67"/>
      <c r="Y228" s="67"/>
      <c r="Z228" s="67"/>
      <c r="AA228" s="67"/>
      <c r="AB228" s="67"/>
      <c r="AC228" s="67"/>
      <c r="AD228" s="67"/>
      <c r="AE228" s="67"/>
      <c r="AF228" s="67"/>
      <c r="AG228" s="67"/>
      <c r="AH228" s="67"/>
    </row>
    <row r="229" spans="1:34" ht="15.6" customHeight="1">
      <c r="A229" s="67"/>
      <c r="B229" s="67"/>
      <c r="C229" s="67"/>
      <c r="D229" s="68"/>
      <c r="E229" s="67"/>
      <c r="F229" s="67"/>
      <c r="G229" s="67"/>
      <c r="H229" s="69"/>
      <c r="I229" s="68"/>
      <c r="J229" s="67"/>
      <c r="K229" s="67"/>
      <c r="L229" s="67"/>
      <c r="M229" s="67"/>
      <c r="N229" s="67"/>
      <c r="O229" s="67"/>
      <c r="P229" s="67"/>
      <c r="Q229" s="67"/>
      <c r="R229" s="67"/>
      <c r="S229" s="67"/>
      <c r="T229" s="67"/>
      <c r="U229" s="67"/>
      <c r="V229" s="67"/>
      <c r="W229" s="67"/>
      <c r="X229" s="67"/>
      <c r="Y229" s="67"/>
      <c r="Z229" s="67"/>
      <c r="AA229" s="67"/>
      <c r="AB229" s="67"/>
      <c r="AC229" s="67"/>
      <c r="AD229" s="67"/>
      <c r="AE229" s="67"/>
      <c r="AF229" s="67"/>
      <c r="AG229" s="67"/>
      <c r="AH229" s="67"/>
    </row>
    <row r="230" spans="1:34" ht="15.6" customHeight="1">
      <c r="A230" s="67"/>
      <c r="B230" s="67"/>
      <c r="C230" s="67"/>
      <c r="D230" s="68"/>
      <c r="E230" s="67"/>
      <c r="F230" s="67"/>
      <c r="G230" s="67"/>
      <c r="H230" s="69"/>
      <c r="I230" s="68"/>
      <c r="J230" s="67"/>
      <c r="K230" s="67"/>
      <c r="L230" s="67"/>
      <c r="M230" s="67"/>
      <c r="N230" s="67"/>
      <c r="O230" s="67"/>
      <c r="P230" s="67"/>
      <c r="Q230" s="67"/>
      <c r="R230" s="67"/>
      <c r="S230" s="67"/>
      <c r="T230" s="67"/>
      <c r="U230" s="67"/>
      <c r="V230" s="67"/>
      <c r="W230" s="67"/>
      <c r="X230" s="67"/>
      <c r="Y230" s="67"/>
      <c r="Z230" s="67"/>
      <c r="AA230" s="67"/>
      <c r="AB230" s="67"/>
      <c r="AC230" s="67"/>
      <c r="AD230" s="67"/>
      <c r="AE230" s="67"/>
      <c r="AF230" s="67"/>
      <c r="AG230" s="67"/>
      <c r="AH230" s="67"/>
    </row>
    <row r="231" spans="1:34" ht="15.6" customHeight="1">
      <c r="A231" s="67"/>
      <c r="B231" s="67"/>
      <c r="C231" s="67"/>
      <c r="D231" s="68"/>
      <c r="E231" s="67"/>
      <c r="F231" s="67"/>
      <c r="G231" s="67"/>
      <c r="H231" s="69"/>
      <c r="I231" s="68"/>
      <c r="J231" s="67"/>
      <c r="K231" s="67"/>
      <c r="L231" s="67"/>
      <c r="M231" s="67"/>
      <c r="N231" s="67"/>
      <c r="O231" s="67"/>
      <c r="P231" s="67"/>
      <c r="Q231" s="67"/>
      <c r="R231" s="67"/>
      <c r="S231" s="67"/>
      <c r="T231" s="67"/>
      <c r="U231" s="67"/>
      <c r="V231" s="67"/>
      <c r="W231" s="67"/>
      <c r="X231" s="67"/>
      <c r="Y231" s="67"/>
      <c r="Z231" s="67"/>
      <c r="AA231" s="67"/>
      <c r="AB231" s="67"/>
      <c r="AC231" s="67"/>
      <c r="AD231" s="67"/>
      <c r="AE231" s="67"/>
      <c r="AF231" s="67"/>
      <c r="AG231" s="67"/>
      <c r="AH231" s="67"/>
    </row>
    <row r="232" spans="1:34" ht="15.6" customHeight="1">
      <c r="A232" s="67"/>
      <c r="B232" s="67"/>
      <c r="C232" s="67"/>
      <c r="D232" s="68"/>
      <c r="E232" s="67"/>
      <c r="F232" s="67"/>
      <c r="G232" s="67"/>
      <c r="H232" s="69"/>
      <c r="I232" s="68"/>
      <c r="J232" s="67"/>
      <c r="K232" s="67"/>
      <c r="L232" s="67"/>
      <c r="M232" s="67"/>
      <c r="N232" s="67"/>
      <c r="O232" s="67"/>
      <c r="P232" s="67"/>
      <c r="Q232" s="67"/>
      <c r="R232" s="67"/>
      <c r="S232" s="67"/>
      <c r="T232" s="67"/>
      <c r="U232" s="67"/>
      <c r="V232" s="67"/>
      <c r="W232" s="67"/>
      <c r="X232" s="67"/>
      <c r="Y232" s="67"/>
      <c r="Z232" s="67"/>
      <c r="AA232" s="67"/>
      <c r="AB232" s="67"/>
      <c r="AC232" s="67"/>
      <c r="AD232" s="67"/>
      <c r="AE232" s="67"/>
      <c r="AF232" s="67"/>
      <c r="AG232" s="67"/>
      <c r="AH232" s="67"/>
    </row>
    <row r="233" spans="1:34" ht="15.6" customHeight="1">
      <c r="A233" s="67"/>
      <c r="B233" s="67"/>
      <c r="C233" s="67"/>
      <c r="D233" s="68"/>
      <c r="E233" s="67"/>
      <c r="F233" s="67"/>
      <c r="G233" s="67"/>
      <c r="H233" s="69"/>
      <c r="I233" s="68"/>
      <c r="J233" s="67"/>
      <c r="K233" s="67"/>
      <c r="L233" s="67"/>
      <c r="M233" s="67"/>
      <c r="N233" s="67"/>
      <c r="O233" s="67"/>
      <c r="P233" s="67"/>
      <c r="Q233" s="67"/>
      <c r="R233" s="67"/>
      <c r="S233" s="67"/>
      <c r="T233" s="67"/>
      <c r="U233" s="67"/>
      <c r="V233" s="67"/>
      <c r="W233" s="67"/>
      <c r="X233" s="67"/>
      <c r="Y233" s="67"/>
      <c r="Z233" s="67"/>
      <c r="AA233" s="67"/>
      <c r="AB233" s="67"/>
      <c r="AC233" s="67"/>
      <c r="AD233" s="67"/>
      <c r="AE233" s="67"/>
      <c r="AF233" s="67"/>
      <c r="AG233" s="67"/>
      <c r="AH233" s="67"/>
    </row>
    <row r="234" spans="1:34" ht="15.6" customHeight="1">
      <c r="A234" s="67"/>
      <c r="B234" s="67"/>
      <c r="C234" s="67"/>
      <c r="D234" s="68"/>
      <c r="E234" s="67"/>
      <c r="F234" s="67"/>
      <c r="G234" s="67"/>
      <c r="H234" s="69"/>
      <c r="I234" s="68"/>
      <c r="J234" s="67"/>
      <c r="K234" s="67"/>
      <c r="L234" s="67"/>
      <c r="M234" s="67"/>
      <c r="N234" s="67"/>
      <c r="O234" s="67"/>
      <c r="P234" s="67"/>
      <c r="Q234" s="67"/>
      <c r="R234" s="67"/>
      <c r="S234" s="67"/>
      <c r="T234" s="67"/>
      <c r="U234" s="67"/>
      <c r="V234" s="67"/>
      <c r="W234" s="67"/>
      <c r="X234" s="67"/>
      <c r="Y234" s="67"/>
      <c r="Z234" s="67"/>
      <c r="AA234" s="67"/>
      <c r="AB234" s="67"/>
      <c r="AC234" s="67"/>
      <c r="AD234" s="67"/>
      <c r="AE234" s="67"/>
      <c r="AF234" s="67"/>
      <c r="AG234" s="67"/>
      <c r="AH234" s="67"/>
    </row>
    <row r="235" spans="1:34" ht="15.6" customHeight="1">
      <c r="A235" s="67"/>
      <c r="B235" s="67"/>
      <c r="C235" s="67"/>
      <c r="D235" s="68"/>
      <c r="E235" s="67"/>
      <c r="F235" s="67"/>
      <c r="G235" s="67"/>
      <c r="H235" s="69"/>
      <c r="I235" s="68"/>
      <c r="J235" s="67"/>
      <c r="K235" s="67"/>
      <c r="L235" s="67"/>
      <c r="M235" s="67"/>
      <c r="N235" s="67"/>
      <c r="O235" s="67"/>
      <c r="P235" s="67"/>
      <c r="Q235" s="67"/>
      <c r="R235" s="67"/>
      <c r="S235" s="67"/>
      <c r="T235" s="67"/>
      <c r="U235" s="67"/>
      <c r="V235" s="67"/>
      <c r="W235" s="67"/>
      <c r="X235" s="67"/>
      <c r="Y235" s="67"/>
      <c r="Z235" s="67"/>
      <c r="AA235" s="67"/>
      <c r="AB235" s="67"/>
      <c r="AC235" s="67"/>
      <c r="AD235" s="67"/>
      <c r="AE235" s="67"/>
      <c r="AF235" s="67"/>
      <c r="AG235" s="67"/>
      <c r="AH235" s="67"/>
    </row>
    <row r="236" spans="1:34" ht="15.6" customHeight="1">
      <c r="A236" s="67"/>
      <c r="B236" s="67"/>
      <c r="C236" s="67"/>
      <c r="D236" s="68"/>
      <c r="E236" s="67"/>
      <c r="F236" s="67"/>
      <c r="G236" s="67"/>
      <c r="H236" s="69"/>
      <c r="I236" s="68"/>
      <c r="J236" s="67"/>
      <c r="K236" s="67"/>
      <c r="L236" s="67"/>
      <c r="M236" s="67"/>
      <c r="N236" s="67"/>
      <c r="O236" s="67"/>
      <c r="P236" s="67"/>
      <c r="Q236" s="67"/>
      <c r="R236" s="67"/>
      <c r="S236" s="67"/>
      <c r="T236" s="67"/>
      <c r="U236" s="67"/>
      <c r="V236" s="67"/>
      <c r="W236" s="67"/>
      <c r="X236" s="67"/>
      <c r="Y236" s="67"/>
      <c r="Z236" s="67"/>
      <c r="AA236" s="67"/>
      <c r="AB236" s="67"/>
      <c r="AC236" s="67"/>
      <c r="AD236" s="67"/>
      <c r="AE236" s="67"/>
      <c r="AF236" s="67"/>
      <c r="AG236" s="67"/>
      <c r="AH236" s="67"/>
    </row>
    <row r="237" spans="1:34" ht="15.6" customHeight="1">
      <c r="A237" s="67"/>
      <c r="B237" s="67"/>
      <c r="C237" s="67"/>
      <c r="D237" s="68"/>
      <c r="E237" s="67"/>
      <c r="F237" s="67"/>
      <c r="G237" s="67"/>
      <c r="H237" s="69"/>
      <c r="I237" s="68"/>
      <c r="J237" s="67"/>
      <c r="K237" s="67"/>
      <c r="L237" s="67"/>
      <c r="M237" s="67"/>
      <c r="N237" s="67"/>
      <c r="O237" s="67"/>
      <c r="P237" s="67"/>
      <c r="Q237" s="67"/>
      <c r="R237" s="67"/>
      <c r="S237" s="67"/>
      <c r="T237" s="67"/>
      <c r="U237" s="67"/>
      <c r="V237" s="67"/>
      <c r="W237" s="67"/>
      <c r="X237" s="67"/>
      <c r="Y237" s="67"/>
      <c r="Z237" s="67"/>
      <c r="AA237" s="67"/>
      <c r="AB237" s="67"/>
      <c r="AC237" s="67"/>
      <c r="AD237" s="67"/>
      <c r="AE237" s="67"/>
      <c r="AF237" s="67"/>
      <c r="AG237" s="67"/>
      <c r="AH237" s="67"/>
    </row>
    <row r="238" spans="1:34" ht="15.6" customHeight="1">
      <c r="A238" s="67"/>
      <c r="B238" s="67"/>
      <c r="C238" s="67"/>
      <c r="D238" s="68"/>
      <c r="E238" s="67"/>
      <c r="F238" s="67"/>
      <c r="G238" s="67"/>
      <c r="H238" s="69"/>
      <c r="I238" s="68"/>
      <c r="J238" s="67"/>
      <c r="K238" s="67"/>
      <c r="L238" s="67"/>
      <c r="M238" s="67"/>
      <c r="N238" s="67"/>
      <c r="O238" s="67"/>
      <c r="P238" s="67"/>
      <c r="Q238" s="67"/>
      <c r="R238" s="67"/>
      <c r="S238" s="67"/>
      <c r="T238" s="67"/>
      <c r="U238" s="67"/>
      <c r="V238" s="67"/>
      <c r="W238" s="67"/>
      <c r="X238" s="67"/>
      <c r="Y238" s="67"/>
      <c r="Z238" s="67"/>
      <c r="AA238" s="67"/>
      <c r="AB238" s="67"/>
      <c r="AC238" s="67"/>
      <c r="AD238" s="67"/>
      <c r="AE238" s="67"/>
      <c r="AF238" s="67"/>
      <c r="AG238" s="67"/>
      <c r="AH238" s="67"/>
    </row>
    <row r="239" spans="1:34" ht="15.6" customHeight="1">
      <c r="A239" s="67"/>
      <c r="B239" s="67"/>
      <c r="C239" s="67"/>
      <c r="D239" s="68"/>
      <c r="E239" s="67"/>
      <c r="F239" s="67"/>
      <c r="G239" s="67"/>
      <c r="H239" s="69"/>
      <c r="I239" s="68"/>
      <c r="J239" s="67"/>
      <c r="K239" s="67"/>
      <c r="L239" s="67"/>
      <c r="M239" s="67"/>
      <c r="N239" s="67"/>
      <c r="O239" s="67"/>
      <c r="P239" s="67"/>
      <c r="Q239" s="67"/>
      <c r="R239" s="67"/>
      <c r="S239" s="67"/>
      <c r="T239" s="67"/>
      <c r="U239" s="67"/>
      <c r="V239" s="67"/>
      <c r="W239" s="67"/>
      <c r="X239" s="67"/>
      <c r="Y239" s="67"/>
      <c r="Z239" s="67"/>
      <c r="AA239" s="67"/>
      <c r="AB239" s="67"/>
      <c r="AC239" s="67"/>
      <c r="AD239" s="67"/>
      <c r="AE239" s="67"/>
      <c r="AF239" s="67"/>
      <c r="AG239" s="67"/>
      <c r="AH239" s="67"/>
    </row>
    <row r="240" spans="1:34" ht="15.6" customHeight="1">
      <c r="A240" s="67"/>
      <c r="B240" s="67"/>
      <c r="C240" s="67"/>
      <c r="D240" s="68"/>
      <c r="E240" s="67"/>
      <c r="F240" s="67"/>
      <c r="G240" s="67"/>
      <c r="H240" s="69"/>
      <c r="I240" s="68"/>
      <c r="J240" s="67"/>
      <c r="K240" s="67"/>
      <c r="L240" s="67"/>
      <c r="M240" s="67"/>
      <c r="N240" s="67"/>
      <c r="O240" s="67"/>
      <c r="P240" s="67"/>
      <c r="Q240" s="67"/>
      <c r="R240" s="67"/>
      <c r="S240" s="67"/>
      <c r="T240" s="67"/>
      <c r="U240" s="67"/>
      <c r="V240" s="67"/>
      <c r="W240" s="67"/>
      <c r="X240" s="67"/>
      <c r="Y240" s="67"/>
      <c r="Z240" s="67"/>
      <c r="AA240" s="67"/>
      <c r="AB240" s="67"/>
      <c r="AC240" s="67"/>
      <c r="AD240" s="67"/>
      <c r="AE240" s="67"/>
      <c r="AF240" s="67"/>
      <c r="AG240" s="67"/>
      <c r="AH240" s="67"/>
    </row>
    <row r="241" spans="1:34" ht="15.6" customHeight="1">
      <c r="A241" s="67"/>
      <c r="B241" s="67"/>
      <c r="C241" s="67"/>
      <c r="D241" s="68"/>
      <c r="E241" s="67"/>
      <c r="F241" s="67"/>
      <c r="G241" s="67"/>
      <c r="H241" s="69"/>
      <c r="I241" s="68"/>
      <c r="J241" s="67"/>
      <c r="K241" s="67"/>
      <c r="L241" s="67"/>
      <c r="M241" s="67"/>
      <c r="N241" s="67"/>
      <c r="O241" s="67"/>
      <c r="P241" s="67"/>
      <c r="Q241" s="67"/>
      <c r="R241" s="67"/>
      <c r="S241" s="67"/>
      <c r="T241" s="67"/>
      <c r="U241" s="67"/>
      <c r="V241" s="67"/>
      <c r="W241" s="67"/>
      <c r="X241" s="67"/>
      <c r="Y241" s="67"/>
      <c r="Z241" s="67"/>
      <c r="AA241" s="67"/>
      <c r="AB241" s="67"/>
      <c r="AC241" s="67"/>
      <c r="AD241" s="67"/>
      <c r="AE241" s="67"/>
      <c r="AF241" s="67"/>
      <c r="AG241" s="67"/>
      <c r="AH241" s="67"/>
    </row>
    <row r="242" spans="1:34" ht="15.6" customHeight="1">
      <c r="A242" s="67"/>
      <c r="B242" s="67"/>
      <c r="C242" s="67"/>
      <c r="D242" s="68"/>
      <c r="E242" s="67"/>
      <c r="F242" s="67"/>
      <c r="G242" s="67"/>
      <c r="H242" s="69"/>
      <c r="I242" s="68"/>
      <c r="J242" s="67"/>
      <c r="K242" s="67"/>
      <c r="L242" s="67"/>
      <c r="M242" s="67"/>
      <c r="N242" s="67"/>
      <c r="O242" s="67"/>
      <c r="P242" s="67"/>
      <c r="Q242" s="67"/>
      <c r="R242" s="67"/>
      <c r="S242" s="67"/>
      <c r="T242" s="67"/>
      <c r="U242" s="67"/>
      <c r="V242" s="67"/>
      <c r="W242" s="67"/>
      <c r="X242" s="67"/>
      <c r="Y242" s="67"/>
      <c r="Z242" s="67"/>
      <c r="AA242" s="67"/>
      <c r="AB242" s="67"/>
      <c r="AC242" s="67"/>
      <c r="AD242" s="67"/>
      <c r="AE242" s="67"/>
      <c r="AF242" s="67"/>
      <c r="AG242" s="67"/>
      <c r="AH242" s="67"/>
    </row>
    <row r="243" spans="1:34" ht="15.6" customHeight="1">
      <c r="A243" s="67"/>
      <c r="B243" s="67"/>
      <c r="C243" s="67"/>
      <c r="D243" s="68"/>
      <c r="E243" s="67"/>
      <c r="F243" s="67"/>
      <c r="G243" s="67"/>
      <c r="H243" s="69"/>
      <c r="I243" s="68"/>
      <c r="J243" s="67"/>
      <c r="K243" s="67"/>
      <c r="L243" s="67"/>
      <c r="M243" s="67"/>
      <c r="N243" s="67"/>
      <c r="O243" s="67"/>
      <c r="P243" s="67"/>
      <c r="Q243" s="67"/>
      <c r="R243" s="67"/>
      <c r="S243" s="67"/>
      <c r="T243" s="67"/>
      <c r="U243" s="67"/>
      <c r="V243" s="67"/>
      <c r="W243" s="67"/>
      <c r="X243" s="67"/>
      <c r="Y243" s="67"/>
      <c r="Z243" s="67"/>
      <c r="AA243" s="67"/>
      <c r="AB243" s="67"/>
      <c r="AC243" s="67"/>
      <c r="AD243" s="67"/>
      <c r="AE243" s="67"/>
      <c r="AF243" s="67"/>
      <c r="AG243" s="67"/>
      <c r="AH243" s="67"/>
    </row>
    <row r="244" spans="1:34" ht="15.6" customHeight="1">
      <c r="A244" s="67"/>
      <c r="B244" s="67"/>
      <c r="C244" s="67"/>
      <c r="D244" s="68"/>
      <c r="E244" s="67"/>
      <c r="F244" s="67"/>
      <c r="G244" s="67"/>
      <c r="H244" s="69"/>
      <c r="I244" s="68"/>
      <c r="J244" s="67"/>
      <c r="K244" s="67"/>
      <c r="L244" s="67"/>
      <c r="M244" s="67"/>
      <c r="N244" s="67"/>
      <c r="O244" s="67"/>
      <c r="P244" s="67"/>
      <c r="Q244" s="67"/>
      <c r="R244" s="67"/>
      <c r="S244" s="67"/>
      <c r="T244" s="67"/>
      <c r="U244" s="67"/>
      <c r="V244" s="67"/>
      <c r="W244" s="67"/>
      <c r="X244" s="67"/>
      <c r="Y244" s="67"/>
      <c r="Z244" s="67"/>
      <c r="AA244" s="67"/>
      <c r="AB244" s="67"/>
      <c r="AC244" s="67"/>
      <c r="AD244" s="67"/>
      <c r="AE244" s="67"/>
      <c r="AF244" s="67"/>
      <c r="AG244" s="67"/>
      <c r="AH244" s="67"/>
    </row>
    <row r="245" spans="1:34" ht="15.6" customHeight="1">
      <c r="A245" s="67"/>
      <c r="B245" s="67"/>
      <c r="C245" s="67"/>
      <c r="D245" s="68"/>
      <c r="E245" s="67"/>
      <c r="F245" s="67"/>
      <c r="G245" s="67"/>
      <c r="H245" s="69"/>
      <c r="I245" s="68"/>
      <c r="J245" s="67"/>
      <c r="K245" s="67"/>
      <c r="L245" s="67"/>
      <c r="M245" s="67"/>
      <c r="N245" s="67"/>
      <c r="O245" s="67"/>
      <c r="P245" s="67"/>
      <c r="Q245" s="67"/>
      <c r="R245" s="67"/>
      <c r="S245" s="67"/>
      <c r="T245" s="67"/>
      <c r="U245" s="67"/>
      <c r="V245" s="67"/>
      <c r="W245" s="67"/>
      <c r="X245" s="67"/>
      <c r="Y245" s="67"/>
      <c r="Z245" s="67"/>
      <c r="AA245" s="67"/>
      <c r="AB245" s="67"/>
      <c r="AC245" s="67"/>
      <c r="AD245" s="67"/>
      <c r="AE245" s="67"/>
      <c r="AF245" s="67"/>
      <c r="AG245" s="67"/>
      <c r="AH245" s="67"/>
    </row>
    <row r="246" spans="1:34" ht="15.6" customHeight="1">
      <c r="A246" s="67"/>
      <c r="B246" s="67"/>
      <c r="C246" s="67"/>
      <c r="D246" s="68"/>
      <c r="E246" s="67"/>
      <c r="F246" s="67"/>
      <c r="G246" s="67"/>
      <c r="H246" s="69"/>
      <c r="I246" s="68"/>
      <c r="J246" s="67"/>
      <c r="K246" s="67"/>
      <c r="L246" s="67"/>
      <c r="M246" s="67"/>
      <c r="N246" s="67"/>
      <c r="O246" s="67"/>
      <c r="P246" s="67"/>
      <c r="Q246" s="67"/>
      <c r="R246" s="67"/>
      <c r="S246" s="67"/>
      <c r="T246" s="67"/>
      <c r="U246" s="67"/>
      <c r="V246" s="67"/>
      <c r="W246" s="67"/>
      <c r="X246" s="67"/>
      <c r="Y246" s="67"/>
      <c r="Z246" s="67"/>
      <c r="AA246" s="67"/>
      <c r="AB246" s="67"/>
      <c r="AC246" s="67"/>
      <c r="AD246" s="67"/>
      <c r="AE246" s="67"/>
      <c r="AF246" s="67"/>
      <c r="AG246" s="67"/>
      <c r="AH246" s="67"/>
    </row>
    <row r="247" spans="1:34" ht="15.6" customHeight="1">
      <c r="A247" s="67"/>
      <c r="B247" s="67"/>
      <c r="C247" s="67"/>
      <c r="D247" s="68"/>
      <c r="E247" s="67"/>
      <c r="F247" s="67"/>
      <c r="G247" s="67"/>
      <c r="H247" s="69"/>
      <c r="I247" s="68"/>
      <c r="J247" s="67"/>
      <c r="K247" s="67"/>
      <c r="L247" s="67"/>
      <c r="M247" s="67"/>
      <c r="N247" s="67"/>
      <c r="O247" s="67"/>
      <c r="P247" s="67"/>
      <c r="Q247" s="67"/>
      <c r="R247" s="67"/>
      <c r="S247" s="67"/>
      <c r="T247" s="67"/>
      <c r="U247" s="67"/>
      <c r="V247" s="67"/>
      <c r="W247" s="67"/>
      <c r="X247" s="67"/>
      <c r="Y247" s="67"/>
      <c r="Z247" s="67"/>
      <c r="AA247" s="67"/>
      <c r="AB247" s="67"/>
      <c r="AC247" s="67"/>
      <c r="AD247" s="67"/>
      <c r="AE247" s="67"/>
      <c r="AF247" s="67"/>
      <c r="AG247" s="67"/>
      <c r="AH247" s="67"/>
    </row>
    <row r="248" spans="1:34" ht="15.6" customHeight="1">
      <c r="A248" s="67"/>
      <c r="B248" s="67"/>
      <c r="C248" s="67"/>
      <c r="D248" s="68"/>
      <c r="E248" s="67"/>
      <c r="F248" s="67"/>
      <c r="G248" s="67"/>
      <c r="H248" s="69"/>
      <c r="I248" s="68"/>
      <c r="J248" s="67"/>
      <c r="K248" s="67"/>
      <c r="L248" s="67"/>
      <c r="M248" s="67"/>
      <c r="N248" s="67"/>
      <c r="O248" s="67"/>
      <c r="P248" s="67"/>
      <c r="Q248" s="67"/>
      <c r="R248" s="67"/>
      <c r="S248" s="67"/>
      <c r="T248" s="67"/>
      <c r="U248" s="67"/>
      <c r="V248" s="67"/>
      <c r="W248" s="67"/>
      <c r="X248" s="67"/>
      <c r="Y248" s="67"/>
      <c r="Z248" s="67"/>
      <c r="AA248" s="67"/>
      <c r="AB248" s="67"/>
      <c r="AC248" s="67"/>
      <c r="AD248" s="67"/>
      <c r="AE248" s="67"/>
      <c r="AF248" s="67"/>
      <c r="AG248" s="67"/>
      <c r="AH248" s="67"/>
    </row>
    <row r="249" spans="1:34" ht="15.6" customHeight="1">
      <c r="A249" s="67"/>
      <c r="B249" s="67"/>
      <c r="C249" s="67"/>
      <c r="D249" s="68"/>
      <c r="E249" s="67"/>
      <c r="F249" s="67"/>
      <c r="G249" s="67"/>
      <c r="H249" s="69"/>
      <c r="I249" s="68"/>
      <c r="J249" s="67"/>
      <c r="K249" s="67"/>
      <c r="L249" s="67"/>
      <c r="M249" s="67"/>
      <c r="N249" s="67"/>
      <c r="O249" s="67"/>
      <c r="P249" s="67"/>
      <c r="Q249" s="67"/>
      <c r="R249" s="67"/>
      <c r="S249" s="67"/>
      <c r="T249" s="67"/>
      <c r="U249" s="67"/>
      <c r="V249" s="67"/>
      <c r="W249" s="67"/>
      <c r="X249" s="67"/>
      <c r="Y249" s="67"/>
      <c r="Z249" s="67"/>
      <c r="AA249" s="67"/>
      <c r="AB249" s="67"/>
      <c r="AC249" s="67"/>
      <c r="AD249" s="67"/>
      <c r="AE249" s="67"/>
      <c r="AF249" s="67"/>
      <c r="AG249" s="67"/>
      <c r="AH249" s="67"/>
    </row>
    <row r="250" spans="1:34" ht="15.6" customHeight="1">
      <c r="A250" s="67"/>
      <c r="B250" s="67"/>
      <c r="C250" s="67"/>
      <c r="D250" s="68"/>
      <c r="E250" s="67"/>
      <c r="F250" s="67"/>
      <c r="G250" s="67"/>
      <c r="H250" s="69"/>
      <c r="I250" s="68"/>
      <c r="J250" s="67"/>
      <c r="K250" s="67"/>
      <c r="L250" s="67"/>
      <c r="M250" s="67"/>
      <c r="N250" s="67"/>
      <c r="O250" s="67"/>
      <c r="P250" s="67"/>
      <c r="Q250" s="67"/>
      <c r="R250" s="67"/>
      <c r="S250" s="67"/>
      <c r="T250" s="67"/>
      <c r="U250" s="67"/>
      <c r="V250" s="67"/>
      <c r="W250" s="67"/>
      <c r="X250" s="67"/>
      <c r="Y250" s="67"/>
      <c r="Z250" s="67"/>
      <c r="AA250" s="67"/>
      <c r="AB250" s="67"/>
      <c r="AC250" s="67"/>
      <c r="AD250" s="67"/>
      <c r="AE250" s="67"/>
      <c r="AF250" s="67"/>
      <c r="AG250" s="67"/>
      <c r="AH250" s="67"/>
    </row>
    <row r="251" spans="1:34" ht="15.6" customHeight="1">
      <c r="A251" s="67"/>
      <c r="B251" s="67"/>
      <c r="C251" s="67"/>
      <c r="D251" s="68"/>
      <c r="E251" s="67"/>
      <c r="F251" s="67"/>
      <c r="G251" s="67"/>
      <c r="H251" s="69"/>
      <c r="I251" s="68"/>
      <c r="J251" s="67"/>
      <c r="K251" s="67"/>
      <c r="L251" s="67"/>
      <c r="M251" s="67"/>
      <c r="N251" s="67"/>
      <c r="O251" s="67"/>
      <c r="P251" s="67"/>
      <c r="Q251" s="67"/>
      <c r="R251" s="67"/>
      <c r="S251" s="67"/>
      <c r="T251" s="67"/>
      <c r="U251" s="67"/>
      <c r="V251" s="67"/>
      <c r="W251" s="67"/>
      <c r="X251" s="67"/>
      <c r="Y251" s="67"/>
      <c r="Z251" s="67"/>
      <c r="AA251" s="67"/>
      <c r="AB251" s="67"/>
      <c r="AC251" s="67"/>
      <c r="AD251" s="67"/>
      <c r="AE251" s="67"/>
      <c r="AF251" s="67"/>
      <c r="AG251" s="67"/>
      <c r="AH251" s="67"/>
    </row>
    <row r="252" spans="1:34" ht="15.6" customHeight="1">
      <c r="A252" s="67"/>
      <c r="B252" s="67"/>
      <c r="C252" s="67"/>
      <c r="D252" s="68"/>
      <c r="E252" s="67"/>
      <c r="F252" s="67"/>
      <c r="G252" s="67"/>
      <c r="H252" s="69"/>
      <c r="I252" s="68"/>
      <c r="J252" s="67"/>
      <c r="K252" s="67"/>
      <c r="L252" s="67"/>
      <c r="M252" s="67"/>
      <c r="N252" s="67"/>
      <c r="O252" s="67"/>
      <c r="P252" s="67"/>
      <c r="Q252" s="67"/>
      <c r="R252" s="67"/>
      <c r="S252" s="67"/>
      <c r="T252" s="67"/>
      <c r="U252" s="67"/>
      <c r="V252" s="67"/>
      <c r="W252" s="67"/>
      <c r="X252" s="67"/>
      <c r="Y252" s="67"/>
      <c r="Z252" s="67"/>
      <c r="AA252" s="67"/>
      <c r="AB252" s="67"/>
      <c r="AC252" s="67"/>
      <c r="AD252" s="67"/>
      <c r="AE252" s="67"/>
      <c r="AF252" s="67"/>
      <c r="AG252" s="67"/>
      <c r="AH252" s="67"/>
    </row>
    <row r="253" spans="1:34" ht="15.6" customHeight="1">
      <c r="A253" s="67"/>
      <c r="B253" s="67"/>
      <c r="C253" s="67"/>
      <c r="D253" s="68"/>
      <c r="E253" s="67"/>
      <c r="F253" s="67"/>
      <c r="G253" s="67"/>
      <c r="H253" s="69"/>
      <c r="I253" s="68"/>
      <c r="J253" s="67"/>
      <c r="K253" s="67"/>
      <c r="L253" s="67"/>
      <c r="M253" s="67"/>
      <c r="N253" s="67"/>
      <c r="O253" s="67"/>
      <c r="P253" s="67"/>
      <c r="Q253" s="67"/>
      <c r="R253" s="67"/>
      <c r="S253" s="67"/>
      <c r="T253" s="67"/>
      <c r="U253" s="67"/>
      <c r="V253" s="67"/>
      <c r="W253" s="67"/>
      <c r="X253" s="67"/>
      <c r="Y253" s="67"/>
      <c r="Z253" s="67"/>
      <c r="AA253" s="67"/>
      <c r="AB253" s="67"/>
      <c r="AC253" s="67"/>
      <c r="AD253" s="67"/>
      <c r="AE253" s="67"/>
      <c r="AF253" s="67"/>
      <c r="AG253" s="67"/>
      <c r="AH253" s="67"/>
    </row>
    <row r="254" spans="1:34" ht="15.6" customHeight="1">
      <c r="A254" s="67"/>
      <c r="B254" s="67"/>
      <c r="C254" s="67"/>
      <c r="D254" s="68"/>
      <c r="E254" s="67"/>
      <c r="F254" s="67"/>
      <c r="G254" s="67"/>
      <c r="H254" s="69"/>
      <c r="I254" s="68"/>
      <c r="J254" s="67"/>
      <c r="K254" s="67"/>
      <c r="L254" s="67"/>
      <c r="M254" s="67"/>
      <c r="N254" s="67"/>
      <c r="O254" s="67"/>
      <c r="P254" s="67"/>
      <c r="Q254" s="67"/>
      <c r="R254" s="67"/>
      <c r="S254" s="67"/>
      <c r="T254" s="67"/>
      <c r="U254" s="67"/>
      <c r="V254" s="67"/>
      <c r="W254" s="67"/>
      <c r="X254" s="67"/>
      <c r="Y254" s="67"/>
      <c r="Z254" s="67"/>
      <c r="AA254" s="67"/>
      <c r="AB254" s="67"/>
      <c r="AC254" s="67"/>
      <c r="AD254" s="67"/>
      <c r="AE254" s="67"/>
      <c r="AF254" s="67"/>
      <c r="AG254" s="67"/>
      <c r="AH254" s="67"/>
    </row>
    <row r="255" spans="1:34" ht="15.6" customHeight="1">
      <c r="A255" s="67"/>
      <c r="B255" s="67"/>
      <c r="C255" s="67"/>
      <c r="D255" s="68"/>
      <c r="E255" s="67"/>
      <c r="F255" s="67"/>
      <c r="G255" s="67"/>
      <c r="H255" s="69"/>
      <c r="I255" s="68"/>
      <c r="J255" s="67"/>
      <c r="K255" s="67"/>
      <c r="L255" s="67"/>
      <c r="M255" s="67"/>
      <c r="N255" s="67"/>
      <c r="O255" s="67"/>
      <c r="P255" s="67"/>
      <c r="Q255" s="67"/>
      <c r="R255" s="67"/>
      <c r="S255" s="67"/>
      <c r="T255" s="67"/>
      <c r="U255" s="67"/>
      <c r="V255" s="67"/>
      <c r="W255" s="67"/>
      <c r="X255" s="67"/>
      <c r="Y255" s="67"/>
      <c r="Z255" s="67"/>
      <c r="AA255" s="67"/>
      <c r="AB255" s="67"/>
      <c r="AC255" s="67"/>
      <c r="AD255" s="67"/>
      <c r="AE255" s="67"/>
      <c r="AF255" s="67"/>
      <c r="AG255" s="67"/>
      <c r="AH255" s="67"/>
    </row>
    <row r="256" spans="1:34" ht="15.6" customHeight="1">
      <c r="A256" s="67"/>
      <c r="B256" s="67"/>
      <c r="C256" s="67"/>
      <c r="D256" s="68"/>
      <c r="E256" s="67"/>
      <c r="F256" s="67"/>
      <c r="G256" s="67"/>
      <c r="H256" s="69"/>
      <c r="I256" s="68"/>
      <c r="J256" s="67"/>
      <c r="K256" s="67"/>
      <c r="L256" s="67"/>
      <c r="M256" s="67"/>
      <c r="N256" s="67"/>
      <c r="O256" s="67"/>
      <c r="P256" s="67"/>
      <c r="Q256" s="67"/>
      <c r="R256" s="67"/>
      <c r="S256" s="67"/>
      <c r="T256" s="67"/>
      <c r="U256" s="67"/>
      <c r="V256" s="67"/>
      <c r="W256" s="67"/>
      <c r="X256" s="67"/>
      <c r="Y256" s="67"/>
      <c r="Z256" s="67"/>
      <c r="AA256" s="67"/>
      <c r="AB256" s="67"/>
      <c r="AC256" s="67"/>
      <c r="AD256" s="67"/>
      <c r="AE256" s="67"/>
      <c r="AF256" s="67"/>
      <c r="AG256" s="67"/>
      <c r="AH256" s="67"/>
    </row>
    <row r="257" spans="1:34" ht="15.6" customHeight="1">
      <c r="A257" s="67"/>
      <c r="B257" s="67"/>
      <c r="C257" s="67"/>
      <c r="D257" s="68"/>
      <c r="E257" s="67"/>
      <c r="F257" s="67"/>
      <c r="G257" s="67"/>
      <c r="H257" s="69"/>
      <c r="I257" s="68"/>
      <c r="J257" s="67"/>
      <c r="K257" s="67"/>
      <c r="L257" s="67"/>
      <c r="M257" s="67"/>
      <c r="N257" s="67"/>
      <c r="O257" s="67"/>
      <c r="P257" s="67"/>
      <c r="Q257" s="67"/>
      <c r="R257" s="67"/>
      <c r="S257" s="67"/>
      <c r="T257" s="67"/>
      <c r="U257" s="67"/>
      <c r="V257" s="67"/>
      <c r="W257" s="67"/>
      <c r="X257" s="67"/>
      <c r="Y257" s="67"/>
      <c r="Z257" s="67"/>
      <c r="AA257" s="67"/>
      <c r="AB257" s="67"/>
      <c r="AC257" s="67"/>
      <c r="AD257" s="67"/>
      <c r="AE257" s="67"/>
      <c r="AF257" s="67"/>
      <c r="AG257" s="67"/>
      <c r="AH257" s="67"/>
    </row>
    <row r="258" spans="1:34" ht="15.6" customHeight="1">
      <c r="A258" s="67"/>
      <c r="B258" s="67"/>
      <c r="C258" s="67"/>
      <c r="D258" s="68"/>
      <c r="E258" s="67"/>
      <c r="F258" s="67"/>
      <c r="G258" s="67"/>
      <c r="H258" s="69"/>
      <c r="I258" s="68"/>
      <c r="J258" s="67"/>
      <c r="K258" s="67"/>
      <c r="L258" s="67"/>
      <c r="M258" s="67"/>
      <c r="N258" s="67"/>
      <c r="O258" s="67"/>
      <c r="P258" s="67"/>
      <c r="Q258" s="67"/>
      <c r="R258" s="67"/>
      <c r="S258" s="67"/>
      <c r="T258" s="67"/>
      <c r="U258" s="67"/>
      <c r="V258" s="67"/>
      <c r="W258" s="67"/>
      <c r="X258" s="67"/>
      <c r="Y258" s="67"/>
      <c r="Z258" s="67"/>
      <c r="AA258" s="67"/>
      <c r="AB258" s="67"/>
      <c r="AC258" s="67"/>
      <c r="AD258" s="67"/>
      <c r="AE258" s="67"/>
      <c r="AF258" s="67"/>
      <c r="AG258" s="67"/>
      <c r="AH258" s="67"/>
    </row>
    <row r="259" spans="1:34" ht="15.6" customHeight="1">
      <c r="A259" s="67"/>
      <c r="B259" s="67"/>
      <c r="C259" s="67"/>
      <c r="D259" s="68"/>
      <c r="E259" s="67"/>
      <c r="F259" s="67"/>
      <c r="G259" s="67"/>
      <c r="H259" s="69"/>
      <c r="I259" s="68"/>
      <c r="J259" s="67"/>
      <c r="K259" s="67"/>
      <c r="L259" s="67"/>
      <c r="M259" s="67"/>
      <c r="N259" s="67"/>
      <c r="O259" s="67"/>
      <c r="P259" s="67"/>
      <c r="Q259" s="67"/>
      <c r="R259" s="67"/>
      <c r="S259" s="67"/>
      <c r="T259" s="67"/>
      <c r="U259" s="67"/>
      <c r="V259" s="67"/>
      <c r="W259" s="67"/>
      <c r="X259" s="67"/>
      <c r="Y259" s="67"/>
      <c r="Z259" s="67"/>
      <c r="AA259" s="67"/>
      <c r="AB259" s="67"/>
      <c r="AC259" s="67"/>
      <c r="AD259" s="67"/>
      <c r="AE259" s="67"/>
      <c r="AF259" s="67"/>
      <c r="AG259" s="67"/>
      <c r="AH259" s="67"/>
    </row>
    <row r="260" spans="1:34" ht="15.6" customHeight="1">
      <c r="A260" s="67"/>
      <c r="B260" s="67"/>
      <c r="C260" s="67"/>
      <c r="D260" s="68"/>
      <c r="E260" s="67"/>
      <c r="F260" s="67"/>
      <c r="G260" s="67"/>
      <c r="H260" s="69"/>
      <c r="I260" s="68"/>
      <c r="J260" s="67"/>
      <c r="K260" s="67"/>
      <c r="L260" s="67"/>
      <c r="M260" s="67"/>
      <c r="N260" s="67"/>
      <c r="O260" s="67"/>
      <c r="P260" s="67"/>
      <c r="Q260" s="67"/>
      <c r="R260" s="67"/>
      <c r="S260" s="67"/>
      <c r="T260" s="67"/>
      <c r="U260" s="67"/>
      <c r="V260" s="67"/>
      <c r="W260" s="67"/>
      <c r="X260" s="67"/>
      <c r="Y260" s="67"/>
      <c r="Z260" s="67"/>
      <c r="AA260" s="67"/>
      <c r="AB260" s="67"/>
      <c r="AC260" s="67"/>
      <c r="AD260" s="67"/>
      <c r="AE260" s="67"/>
      <c r="AF260" s="67"/>
      <c r="AG260" s="67"/>
      <c r="AH260" s="67"/>
    </row>
    <row r="261" spans="1:34" ht="15.6" customHeight="1">
      <c r="A261" s="67"/>
      <c r="B261" s="67"/>
      <c r="C261" s="67"/>
      <c r="D261" s="68"/>
      <c r="E261" s="67"/>
      <c r="F261" s="67"/>
      <c r="G261" s="67"/>
      <c r="H261" s="69"/>
      <c r="I261" s="68"/>
      <c r="J261" s="67"/>
      <c r="K261" s="67"/>
      <c r="L261" s="67"/>
      <c r="M261" s="67"/>
      <c r="N261" s="67"/>
      <c r="O261" s="67"/>
      <c r="P261" s="67"/>
      <c r="Q261" s="67"/>
      <c r="R261" s="67"/>
      <c r="S261" s="67"/>
      <c r="T261" s="67"/>
      <c r="U261" s="67"/>
      <c r="V261" s="67"/>
      <c r="W261" s="67"/>
      <c r="X261" s="67"/>
      <c r="Y261" s="67"/>
      <c r="Z261" s="67"/>
      <c r="AA261" s="67"/>
      <c r="AB261" s="67"/>
      <c r="AC261" s="67"/>
      <c r="AD261" s="67"/>
      <c r="AE261" s="67"/>
      <c r="AF261" s="67"/>
      <c r="AG261" s="67"/>
      <c r="AH261" s="67"/>
    </row>
    <row r="262" spans="1:34" ht="15.6" customHeight="1">
      <c r="A262" s="67"/>
      <c r="B262" s="67"/>
      <c r="C262" s="67"/>
      <c r="D262" s="68"/>
      <c r="E262" s="67"/>
      <c r="F262" s="67"/>
      <c r="G262" s="67"/>
      <c r="H262" s="69"/>
      <c r="I262" s="68"/>
      <c r="J262" s="67"/>
      <c r="K262" s="67"/>
      <c r="L262" s="67"/>
      <c r="M262" s="67"/>
      <c r="N262" s="67"/>
      <c r="O262" s="67"/>
      <c r="P262" s="67"/>
      <c r="Q262" s="67"/>
      <c r="R262" s="67"/>
      <c r="S262" s="67"/>
      <c r="T262" s="67"/>
      <c r="U262" s="67"/>
      <c r="V262" s="67"/>
      <c r="W262" s="67"/>
      <c r="X262" s="67"/>
      <c r="Y262" s="67"/>
      <c r="Z262" s="67"/>
      <c r="AA262" s="67"/>
      <c r="AB262" s="67"/>
      <c r="AC262" s="67"/>
      <c r="AD262" s="67"/>
      <c r="AE262" s="67"/>
      <c r="AF262" s="67"/>
      <c r="AG262" s="67"/>
      <c r="AH262" s="67"/>
    </row>
    <row r="263" spans="1:34" ht="15.6" customHeight="1">
      <c r="A263" s="67"/>
      <c r="B263" s="67"/>
      <c r="C263" s="67"/>
      <c r="D263" s="68"/>
      <c r="E263" s="67"/>
      <c r="F263" s="67"/>
      <c r="G263" s="67"/>
      <c r="H263" s="69"/>
      <c r="I263" s="68"/>
      <c r="J263" s="67"/>
      <c r="K263" s="67"/>
      <c r="L263" s="67"/>
      <c r="M263" s="67"/>
      <c r="N263" s="67"/>
      <c r="O263" s="67"/>
      <c r="P263" s="67"/>
      <c r="Q263" s="67"/>
      <c r="R263" s="67"/>
      <c r="S263" s="67"/>
      <c r="T263" s="67"/>
      <c r="U263" s="67"/>
      <c r="V263" s="67"/>
      <c r="W263" s="67"/>
      <c r="X263" s="67"/>
      <c r="Y263" s="67"/>
      <c r="Z263" s="67"/>
      <c r="AA263" s="67"/>
      <c r="AB263" s="67"/>
      <c r="AC263" s="67"/>
      <c r="AD263" s="67"/>
      <c r="AE263" s="67"/>
      <c r="AF263" s="67"/>
      <c r="AG263" s="67"/>
      <c r="AH263" s="67"/>
    </row>
    <row r="264" spans="1:34" ht="15.6" customHeight="1">
      <c r="A264" s="67"/>
      <c r="B264" s="67"/>
      <c r="C264" s="67"/>
      <c r="D264" s="68"/>
      <c r="E264" s="67"/>
      <c r="F264" s="67"/>
      <c r="G264" s="67"/>
      <c r="H264" s="69"/>
      <c r="I264" s="68"/>
      <c r="J264" s="67"/>
      <c r="K264" s="67"/>
      <c r="L264" s="67"/>
      <c r="M264" s="67"/>
      <c r="N264" s="67"/>
      <c r="O264" s="67"/>
      <c r="P264" s="67"/>
      <c r="Q264" s="67"/>
      <c r="R264" s="67"/>
      <c r="S264" s="67"/>
      <c r="T264" s="67"/>
      <c r="U264" s="67"/>
      <c r="V264" s="67"/>
      <c r="W264" s="67"/>
      <c r="X264" s="67"/>
      <c r="Y264" s="67"/>
      <c r="Z264" s="67"/>
      <c r="AA264" s="67"/>
      <c r="AB264" s="67"/>
      <c r="AC264" s="67"/>
      <c r="AD264" s="67"/>
      <c r="AE264" s="67"/>
      <c r="AF264" s="67"/>
      <c r="AG264" s="67"/>
      <c r="AH264" s="67"/>
    </row>
    <row r="265" spans="1:34" ht="15.6" customHeight="1">
      <c r="A265" s="67"/>
      <c r="B265" s="67"/>
      <c r="C265" s="67"/>
      <c r="D265" s="68"/>
      <c r="E265" s="67"/>
      <c r="F265" s="67"/>
      <c r="G265" s="67"/>
      <c r="H265" s="69"/>
      <c r="I265" s="68"/>
      <c r="J265" s="67"/>
      <c r="K265" s="67"/>
      <c r="L265" s="67"/>
      <c r="M265" s="67"/>
      <c r="N265" s="67"/>
      <c r="O265" s="67"/>
      <c r="P265" s="67"/>
      <c r="Q265" s="67"/>
      <c r="R265" s="67"/>
      <c r="S265" s="67"/>
      <c r="T265" s="67"/>
      <c r="U265" s="67"/>
      <c r="V265" s="67"/>
      <c r="W265" s="67"/>
      <c r="X265" s="67"/>
      <c r="Y265" s="67"/>
      <c r="Z265" s="67"/>
      <c r="AA265" s="67"/>
      <c r="AB265" s="67"/>
      <c r="AC265" s="67"/>
      <c r="AD265" s="67"/>
      <c r="AE265" s="67"/>
      <c r="AF265" s="67"/>
      <c r="AG265" s="67"/>
      <c r="AH265" s="67"/>
    </row>
    <row r="266" spans="1:34" ht="15.6" customHeight="1">
      <c r="A266" s="67"/>
      <c r="B266" s="67"/>
      <c r="C266" s="67"/>
      <c r="D266" s="68"/>
      <c r="E266" s="67"/>
      <c r="F266" s="67"/>
      <c r="G266" s="67"/>
      <c r="H266" s="69"/>
      <c r="I266" s="68"/>
      <c r="J266" s="67"/>
      <c r="K266" s="67"/>
      <c r="L266" s="67"/>
      <c r="M266" s="67"/>
      <c r="N266" s="67"/>
      <c r="O266" s="67"/>
      <c r="P266" s="67"/>
      <c r="Q266" s="67"/>
      <c r="R266" s="67"/>
      <c r="S266" s="67"/>
      <c r="T266" s="67"/>
      <c r="U266" s="67"/>
      <c r="V266" s="67"/>
      <c r="W266" s="67"/>
      <c r="X266" s="67"/>
      <c r="Y266" s="67"/>
      <c r="Z266" s="67"/>
      <c r="AA266" s="67"/>
      <c r="AB266" s="67"/>
      <c r="AC266" s="67"/>
      <c r="AD266" s="67"/>
      <c r="AE266" s="67"/>
      <c r="AF266" s="67"/>
      <c r="AG266" s="67"/>
      <c r="AH266" s="67"/>
    </row>
    <row r="267" spans="1:34" ht="15.6" customHeight="1">
      <c r="A267" s="67"/>
      <c r="B267" s="67"/>
      <c r="C267" s="67"/>
      <c r="D267" s="68"/>
      <c r="E267" s="67"/>
      <c r="F267" s="67"/>
      <c r="G267" s="67"/>
      <c r="H267" s="69"/>
      <c r="I267" s="68"/>
      <c r="J267" s="67"/>
      <c r="K267" s="67"/>
      <c r="L267" s="67"/>
      <c r="M267" s="67"/>
      <c r="N267" s="67"/>
      <c r="O267" s="67"/>
      <c r="P267" s="67"/>
      <c r="Q267" s="67"/>
      <c r="R267" s="67"/>
      <c r="S267" s="67"/>
      <c r="T267" s="67"/>
      <c r="U267" s="67"/>
      <c r="V267" s="67"/>
      <c r="W267" s="67"/>
      <c r="X267" s="67"/>
      <c r="Y267" s="67"/>
      <c r="Z267" s="67"/>
      <c r="AA267" s="67"/>
      <c r="AB267" s="67"/>
      <c r="AC267" s="67"/>
      <c r="AD267" s="67"/>
      <c r="AE267" s="67"/>
      <c r="AF267" s="67"/>
      <c r="AG267" s="67"/>
      <c r="AH267" s="67"/>
    </row>
    <row r="268" spans="1:34" ht="15.6" customHeight="1">
      <c r="A268" s="67"/>
      <c r="B268" s="67"/>
      <c r="C268" s="67"/>
      <c r="D268" s="68"/>
      <c r="E268" s="67"/>
      <c r="F268" s="67"/>
      <c r="G268" s="67"/>
      <c r="H268" s="69"/>
      <c r="I268" s="68"/>
      <c r="J268" s="67"/>
      <c r="K268" s="67"/>
      <c r="L268" s="67"/>
      <c r="M268" s="67"/>
      <c r="N268" s="67"/>
      <c r="O268" s="67"/>
      <c r="P268" s="67"/>
      <c r="Q268" s="67"/>
      <c r="R268" s="67"/>
      <c r="S268" s="67"/>
      <c r="T268" s="67"/>
      <c r="U268" s="67"/>
      <c r="V268" s="67"/>
      <c r="W268" s="67"/>
      <c r="X268" s="67"/>
      <c r="Y268" s="67"/>
      <c r="Z268" s="67"/>
      <c r="AA268" s="67"/>
      <c r="AB268" s="67"/>
      <c r="AC268" s="67"/>
      <c r="AD268" s="67"/>
      <c r="AE268" s="67"/>
      <c r="AF268" s="67"/>
      <c r="AG268" s="67"/>
      <c r="AH268" s="67"/>
    </row>
    <row r="269" spans="1:34" ht="15.6" customHeight="1">
      <c r="A269" s="67"/>
      <c r="B269" s="67"/>
      <c r="C269" s="67"/>
      <c r="D269" s="68"/>
      <c r="E269" s="67"/>
      <c r="F269" s="67"/>
      <c r="G269" s="67"/>
      <c r="H269" s="69"/>
      <c r="I269" s="68"/>
      <c r="J269" s="67"/>
      <c r="K269" s="67"/>
      <c r="L269" s="67"/>
      <c r="M269" s="67"/>
      <c r="N269" s="67"/>
      <c r="O269" s="67"/>
      <c r="P269" s="67"/>
      <c r="Q269" s="67"/>
      <c r="R269" s="67"/>
      <c r="S269" s="67"/>
      <c r="T269" s="67"/>
      <c r="U269" s="67"/>
      <c r="V269" s="67"/>
      <c r="W269" s="67"/>
      <c r="X269" s="67"/>
      <c r="Y269" s="67"/>
      <c r="Z269" s="67"/>
      <c r="AA269" s="67"/>
      <c r="AB269" s="67"/>
      <c r="AC269" s="67"/>
      <c r="AD269" s="67"/>
      <c r="AE269" s="67"/>
      <c r="AF269" s="67"/>
      <c r="AG269" s="67"/>
      <c r="AH269" s="67"/>
    </row>
    <row r="270" spans="1:34" ht="15.6" customHeight="1">
      <c r="A270" s="67"/>
      <c r="B270" s="67"/>
      <c r="C270" s="67"/>
      <c r="D270" s="68"/>
      <c r="E270" s="67"/>
      <c r="F270" s="67"/>
      <c r="G270" s="67"/>
      <c r="H270" s="69"/>
      <c r="I270" s="68"/>
      <c r="J270" s="67"/>
      <c r="K270" s="67"/>
      <c r="L270" s="67"/>
      <c r="M270" s="67"/>
      <c r="N270" s="67"/>
      <c r="O270" s="67"/>
      <c r="P270" s="67"/>
      <c r="Q270" s="67"/>
      <c r="R270" s="67"/>
      <c r="S270" s="67"/>
      <c r="T270" s="67"/>
      <c r="U270" s="67"/>
      <c r="V270" s="67"/>
      <c r="W270" s="67"/>
      <c r="X270" s="67"/>
      <c r="Y270" s="67"/>
      <c r="Z270" s="67"/>
      <c r="AA270" s="67"/>
      <c r="AB270" s="67"/>
      <c r="AC270" s="67"/>
      <c r="AD270" s="67"/>
      <c r="AE270" s="67"/>
      <c r="AF270" s="67"/>
      <c r="AG270" s="67"/>
      <c r="AH270" s="67"/>
    </row>
    <row r="271" spans="1:34" ht="15.6" customHeight="1">
      <c r="A271" s="67"/>
      <c r="B271" s="67"/>
      <c r="C271" s="67"/>
      <c r="D271" s="68"/>
      <c r="E271" s="67"/>
      <c r="F271" s="67"/>
      <c r="G271" s="67"/>
      <c r="H271" s="69"/>
      <c r="I271" s="68"/>
      <c r="J271" s="67"/>
      <c r="K271" s="67"/>
      <c r="L271" s="67"/>
      <c r="M271" s="67"/>
      <c r="N271" s="67"/>
      <c r="O271" s="67"/>
      <c r="P271" s="67"/>
      <c r="Q271" s="67"/>
      <c r="R271" s="67"/>
      <c r="S271" s="67"/>
      <c r="T271" s="67"/>
      <c r="U271" s="67"/>
      <c r="V271" s="67"/>
      <c r="W271" s="67"/>
      <c r="X271" s="67"/>
      <c r="Y271" s="67"/>
      <c r="Z271" s="67"/>
      <c r="AA271" s="67"/>
      <c r="AB271" s="67"/>
      <c r="AC271" s="67"/>
      <c r="AD271" s="67"/>
      <c r="AE271" s="67"/>
      <c r="AF271" s="67"/>
      <c r="AG271" s="67"/>
      <c r="AH271" s="67"/>
    </row>
    <row r="272" spans="1:34" ht="15.6" customHeight="1">
      <c r="A272" s="67"/>
      <c r="B272" s="67"/>
      <c r="C272" s="67"/>
      <c r="D272" s="68"/>
      <c r="E272" s="67"/>
      <c r="F272" s="67"/>
      <c r="G272" s="67"/>
      <c r="H272" s="69"/>
      <c r="I272" s="68"/>
      <c r="J272" s="67"/>
      <c r="K272" s="67"/>
      <c r="L272" s="67"/>
      <c r="M272" s="67"/>
      <c r="N272" s="67"/>
      <c r="O272" s="67"/>
      <c r="P272" s="67"/>
      <c r="Q272" s="67"/>
      <c r="R272" s="67"/>
      <c r="S272" s="67"/>
      <c r="T272" s="67"/>
      <c r="U272" s="67"/>
      <c r="V272" s="67"/>
      <c r="W272" s="67"/>
      <c r="X272" s="67"/>
      <c r="Y272" s="67"/>
      <c r="Z272" s="67"/>
      <c r="AA272" s="67"/>
      <c r="AB272" s="67"/>
      <c r="AC272" s="67"/>
      <c r="AD272" s="67"/>
      <c r="AE272" s="67"/>
      <c r="AF272" s="67"/>
      <c r="AG272" s="67"/>
      <c r="AH272" s="67"/>
    </row>
    <row r="273" spans="1:34" ht="15.6" customHeight="1">
      <c r="A273" s="67"/>
      <c r="B273" s="67"/>
      <c r="C273" s="67"/>
      <c r="D273" s="68"/>
      <c r="E273" s="67"/>
      <c r="F273" s="67"/>
      <c r="G273" s="67"/>
      <c r="H273" s="69"/>
      <c r="I273" s="68"/>
      <c r="J273" s="67"/>
      <c r="K273" s="67"/>
      <c r="L273" s="67"/>
      <c r="M273" s="67"/>
      <c r="N273" s="67"/>
      <c r="O273" s="67"/>
      <c r="P273" s="67"/>
      <c r="Q273" s="67"/>
      <c r="R273" s="67"/>
      <c r="S273" s="67"/>
      <c r="T273" s="67"/>
      <c r="U273" s="67"/>
      <c r="V273" s="67"/>
      <c r="W273" s="67"/>
      <c r="X273" s="67"/>
      <c r="Y273" s="67"/>
      <c r="Z273" s="67"/>
      <c r="AA273" s="67"/>
      <c r="AB273" s="67"/>
      <c r="AC273" s="67"/>
      <c r="AD273" s="67"/>
      <c r="AE273" s="67"/>
      <c r="AF273" s="67"/>
      <c r="AG273" s="67"/>
      <c r="AH273" s="67"/>
    </row>
    <row r="274" spans="1:34" ht="15.6" customHeight="1">
      <c r="A274" s="67"/>
      <c r="B274" s="67"/>
      <c r="C274" s="67"/>
      <c r="D274" s="68"/>
      <c r="E274" s="67"/>
      <c r="F274" s="67"/>
      <c r="G274" s="67"/>
      <c r="H274" s="69"/>
      <c r="I274" s="68"/>
      <c r="J274" s="67"/>
      <c r="K274" s="67"/>
      <c r="L274" s="67"/>
      <c r="M274" s="67"/>
      <c r="N274" s="67"/>
      <c r="O274" s="67"/>
      <c r="P274" s="67"/>
      <c r="Q274" s="67"/>
      <c r="R274" s="67"/>
      <c r="S274" s="67"/>
      <c r="T274" s="67"/>
      <c r="U274" s="67"/>
      <c r="V274" s="67"/>
      <c r="W274" s="67"/>
      <c r="X274" s="67"/>
      <c r="Y274" s="67"/>
      <c r="Z274" s="67"/>
      <c r="AA274" s="67"/>
      <c r="AB274" s="67"/>
      <c r="AC274" s="67"/>
      <c r="AD274" s="67"/>
      <c r="AE274" s="67"/>
      <c r="AF274" s="67"/>
      <c r="AG274" s="67"/>
      <c r="AH274" s="67"/>
    </row>
    <row r="275" spans="1:34" ht="15.6" customHeight="1">
      <c r="A275" s="67"/>
      <c r="B275" s="67"/>
      <c r="C275" s="67"/>
      <c r="D275" s="68"/>
      <c r="E275" s="67"/>
      <c r="F275" s="67"/>
      <c r="G275" s="67"/>
      <c r="H275" s="69"/>
      <c r="I275" s="68"/>
      <c r="J275" s="67"/>
      <c r="K275" s="67"/>
      <c r="L275" s="67"/>
      <c r="M275" s="67"/>
      <c r="N275" s="67"/>
      <c r="O275" s="67"/>
      <c r="P275" s="67"/>
      <c r="Q275" s="67"/>
      <c r="R275" s="67"/>
      <c r="S275" s="67"/>
      <c r="T275" s="67"/>
      <c r="U275" s="67"/>
      <c r="V275" s="67"/>
      <c r="W275" s="67"/>
      <c r="X275" s="67"/>
      <c r="Y275" s="67"/>
      <c r="Z275" s="67"/>
      <c r="AA275" s="67"/>
      <c r="AB275" s="67"/>
      <c r="AC275" s="67"/>
      <c r="AD275" s="67"/>
      <c r="AE275" s="67"/>
      <c r="AF275" s="67"/>
      <c r="AG275" s="67"/>
      <c r="AH275" s="67"/>
    </row>
    <row r="276" spans="1:34" ht="15.6" customHeight="1">
      <c r="A276" s="67"/>
      <c r="B276" s="67"/>
      <c r="C276" s="67"/>
      <c r="D276" s="68"/>
      <c r="E276" s="67"/>
      <c r="F276" s="67"/>
      <c r="G276" s="67"/>
      <c r="H276" s="69"/>
      <c r="I276" s="68"/>
      <c r="J276" s="67"/>
      <c r="K276" s="67"/>
      <c r="L276" s="67"/>
      <c r="M276" s="67"/>
      <c r="N276" s="67"/>
      <c r="O276" s="67"/>
      <c r="P276" s="67"/>
      <c r="Q276" s="67"/>
      <c r="R276" s="67"/>
      <c r="S276" s="67"/>
      <c r="T276" s="67"/>
      <c r="U276" s="67"/>
      <c r="V276" s="67"/>
      <c r="W276" s="67"/>
      <c r="X276" s="67"/>
      <c r="Y276" s="67"/>
      <c r="Z276" s="67"/>
      <c r="AA276" s="67"/>
      <c r="AB276" s="67"/>
      <c r="AC276" s="67"/>
      <c r="AD276" s="67"/>
      <c r="AE276" s="67"/>
      <c r="AF276" s="67"/>
      <c r="AG276" s="67"/>
      <c r="AH276" s="67"/>
    </row>
    <row r="277" spans="1:34" ht="15.6" customHeight="1">
      <c r="A277" s="67"/>
      <c r="B277" s="67"/>
      <c r="C277" s="67"/>
      <c r="D277" s="68"/>
      <c r="E277" s="67"/>
      <c r="F277" s="67"/>
      <c r="G277" s="67"/>
      <c r="H277" s="69"/>
      <c r="I277" s="68"/>
      <c r="J277" s="67"/>
      <c r="K277" s="67"/>
      <c r="L277" s="67"/>
      <c r="M277" s="67"/>
      <c r="N277" s="67"/>
      <c r="O277" s="67"/>
      <c r="P277" s="67"/>
      <c r="Q277" s="67"/>
      <c r="R277" s="67"/>
      <c r="S277" s="67"/>
      <c r="T277" s="67"/>
      <c r="U277" s="67"/>
      <c r="V277" s="67"/>
      <c r="W277" s="67"/>
      <c r="X277" s="67"/>
      <c r="Y277" s="67"/>
      <c r="Z277" s="67"/>
      <c r="AA277" s="67"/>
      <c r="AB277" s="67"/>
      <c r="AC277" s="67"/>
      <c r="AD277" s="67"/>
      <c r="AE277" s="67"/>
      <c r="AF277" s="67"/>
      <c r="AG277" s="67"/>
      <c r="AH277" s="67"/>
    </row>
    <row r="278" spans="1:34" ht="15.6" customHeight="1">
      <c r="A278" s="67"/>
      <c r="B278" s="67"/>
      <c r="C278" s="67"/>
      <c r="D278" s="68"/>
      <c r="E278" s="67"/>
      <c r="F278" s="67"/>
      <c r="G278" s="67"/>
      <c r="H278" s="69"/>
      <c r="I278" s="68"/>
      <c r="J278" s="67"/>
      <c r="K278" s="67"/>
      <c r="L278" s="67"/>
      <c r="M278" s="67"/>
      <c r="N278" s="67"/>
      <c r="O278" s="67"/>
      <c r="P278" s="67"/>
      <c r="Q278" s="67"/>
      <c r="R278" s="67"/>
      <c r="S278" s="67"/>
      <c r="T278" s="67"/>
      <c r="U278" s="67"/>
      <c r="V278" s="67"/>
      <c r="W278" s="67"/>
      <c r="X278" s="67"/>
      <c r="Y278" s="67"/>
      <c r="Z278" s="67"/>
      <c r="AA278" s="67"/>
      <c r="AB278" s="67"/>
      <c r="AC278" s="67"/>
      <c r="AD278" s="67"/>
      <c r="AE278" s="67"/>
      <c r="AF278" s="67"/>
      <c r="AG278" s="67"/>
      <c r="AH278" s="67"/>
    </row>
    <row r="279" spans="1:34" ht="15.6" customHeight="1">
      <c r="A279" s="67"/>
      <c r="B279" s="67"/>
      <c r="C279" s="67"/>
      <c r="D279" s="68"/>
      <c r="E279" s="67"/>
      <c r="F279" s="67"/>
      <c r="G279" s="67"/>
      <c r="H279" s="69"/>
      <c r="I279" s="68"/>
      <c r="J279" s="67"/>
      <c r="K279" s="67"/>
      <c r="L279" s="67"/>
      <c r="M279" s="67"/>
      <c r="N279" s="67"/>
      <c r="O279" s="67"/>
      <c r="P279" s="67"/>
      <c r="Q279" s="67"/>
      <c r="R279" s="67"/>
      <c r="S279" s="67"/>
      <c r="T279" s="67"/>
      <c r="U279" s="67"/>
      <c r="V279" s="67"/>
      <c r="W279" s="67"/>
      <c r="X279" s="67"/>
      <c r="Y279" s="67"/>
      <c r="Z279" s="67"/>
      <c r="AA279" s="67"/>
      <c r="AB279" s="67"/>
      <c r="AC279" s="67"/>
      <c r="AD279" s="67"/>
      <c r="AE279" s="67"/>
      <c r="AF279" s="67"/>
      <c r="AG279" s="67"/>
      <c r="AH279" s="67"/>
    </row>
    <row r="280" spans="1:34" ht="15.6" customHeight="1">
      <c r="A280" s="67"/>
      <c r="B280" s="67"/>
      <c r="C280" s="67"/>
      <c r="D280" s="68"/>
      <c r="E280" s="67"/>
      <c r="F280" s="67"/>
      <c r="G280" s="67"/>
      <c r="H280" s="69"/>
      <c r="I280" s="68"/>
      <c r="J280" s="67"/>
      <c r="K280" s="67"/>
      <c r="L280" s="67"/>
      <c r="M280" s="67"/>
      <c r="N280" s="67"/>
      <c r="O280" s="67"/>
      <c r="P280" s="67"/>
      <c r="Q280" s="67"/>
      <c r="R280" s="67"/>
      <c r="S280" s="67"/>
      <c r="T280" s="67"/>
      <c r="U280" s="67"/>
      <c r="V280" s="67"/>
      <c r="W280" s="67"/>
      <c r="X280" s="67"/>
      <c r="Y280" s="67"/>
      <c r="Z280" s="67"/>
      <c r="AA280" s="67"/>
      <c r="AB280" s="67"/>
      <c r="AC280" s="67"/>
      <c r="AD280" s="67"/>
      <c r="AE280" s="67"/>
      <c r="AF280" s="67"/>
      <c r="AG280" s="67"/>
      <c r="AH280" s="67"/>
    </row>
    <row r="281" spans="1:34" ht="15.6" customHeight="1">
      <c r="A281" s="67"/>
      <c r="B281" s="67"/>
      <c r="C281" s="67"/>
      <c r="D281" s="68"/>
      <c r="E281" s="67"/>
      <c r="F281" s="67"/>
      <c r="G281" s="67"/>
      <c r="H281" s="69"/>
      <c r="I281" s="68"/>
      <c r="J281" s="67"/>
      <c r="K281" s="67"/>
      <c r="L281" s="67"/>
      <c r="M281" s="67"/>
      <c r="N281" s="67"/>
      <c r="O281" s="67"/>
      <c r="P281" s="67"/>
      <c r="Q281" s="67"/>
      <c r="R281" s="67"/>
      <c r="S281" s="67"/>
      <c r="T281" s="67"/>
      <c r="U281" s="67"/>
      <c r="V281" s="67"/>
      <c r="W281" s="67"/>
      <c r="X281" s="67"/>
      <c r="Y281" s="67"/>
      <c r="Z281" s="67"/>
      <c r="AA281" s="67"/>
      <c r="AB281" s="67"/>
      <c r="AC281" s="67"/>
      <c r="AD281" s="67"/>
      <c r="AE281" s="67"/>
      <c r="AF281" s="67"/>
      <c r="AG281" s="67"/>
      <c r="AH281" s="67"/>
    </row>
    <row r="282" spans="1:34" ht="15.6" customHeight="1">
      <c r="A282" s="67"/>
      <c r="B282" s="67"/>
      <c r="C282" s="67"/>
      <c r="D282" s="68"/>
      <c r="E282" s="67"/>
      <c r="F282" s="67"/>
      <c r="G282" s="67"/>
      <c r="H282" s="69"/>
      <c r="I282" s="68"/>
      <c r="J282" s="67"/>
      <c r="K282" s="67"/>
      <c r="L282" s="67"/>
      <c r="M282" s="67"/>
      <c r="N282" s="67"/>
      <c r="O282" s="67"/>
      <c r="P282" s="67"/>
      <c r="Q282" s="67"/>
      <c r="R282" s="67"/>
      <c r="S282" s="67"/>
      <c r="T282" s="67"/>
      <c r="U282" s="67"/>
      <c r="V282" s="67"/>
      <c r="W282" s="67"/>
      <c r="X282" s="67"/>
      <c r="Y282" s="67"/>
      <c r="Z282" s="67"/>
      <c r="AA282" s="67"/>
      <c r="AB282" s="67"/>
      <c r="AC282" s="67"/>
      <c r="AD282" s="67"/>
      <c r="AE282" s="67"/>
      <c r="AF282" s="67"/>
      <c r="AG282" s="67"/>
      <c r="AH282" s="67"/>
    </row>
    <row r="283" spans="1:34" ht="15.6" customHeight="1">
      <c r="A283" s="67"/>
      <c r="B283" s="67"/>
      <c r="C283" s="67"/>
      <c r="D283" s="68"/>
      <c r="E283" s="67"/>
      <c r="F283" s="67"/>
      <c r="G283" s="67"/>
      <c r="H283" s="69"/>
      <c r="I283" s="68"/>
      <c r="J283" s="67"/>
      <c r="K283" s="67"/>
      <c r="L283" s="67"/>
      <c r="M283" s="67"/>
      <c r="N283" s="67"/>
      <c r="O283" s="67"/>
      <c r="P283" s="67"/>
      <c r="Q283" s="67"/>
      <c r="R283" s="67"/>
      <c r="S283" s="67"/>
      <c r="T283" s="67"/>
      <c r="U283" s="67"/>
      <c r="V283" s="67"/>
      <c r="W283" s="67"/>
      <c r="X283" s="67"/>
      <c r="Y283" s="67"/>
      <c r="Z283" s="67"/>
      <c r="AA283" s="67"/>
      <c r="AB283" s="67"/>
      <c r="AC283" s="67"/>
      <c r="AD283" s="67"/>
      <c r="AE283" s="67"/>
      <c r="AF283" s="67"/>
      <c r="AG283" s="67"/>
      <c r="AH283" s="67"/>
    </row>
    <row r="284" spans="1:34" ht="15.6" customHeight="1">
      <c r="A284" s="67"/>
      <c r="B284" s="67"/>
      <c r="C284" s="67"/>
      <c r="D284" s="68"/>
      <c r="E284" s="67"/>
      <c r="F284" s="67"/>
      <c r="G284" s="67"/>
      <c r="H284" s="69"/>
      <c r="I284" s="68"/>
      <c r="J284" s="67"/>
      <c r="K284" s="67"/>
      <c r="L284" s="67"/>
      <c r="M284" s="67"/>
      <c r="N284" s="67"/>
      <c r="O284" s="67"/>
      <c r="P284" s="67"/>
      <c r="Q284" s="67"/>
      <c r="R284" s="67"/>
      <c r="S284" s="67"/>
      <c r="T284" s="67"/>
      <c r="U284" s="67"/>
      <c r="V284" s="67"/>
      <c r="W284" s="67"/>
      <c r="X284" s="67"/>
      <c r="Y284" s="67"/>
      <c r="Z284" s="67"/>
      <c r="AA284" s="67"/>
      <c r="AB284" s="67"/>
      <c r="AC284" s="67"/>
      <c r="AD284" s="67"/>
      <c r="AE284" s="67"/>
      <c r="AF284" s="67"/>
      <c r="AG284" s="67"/>
      <c r="AH284" s="67"/>
    </row>
    <row r="285" spans="1:34" ht="15.6" customHeight="1">
      <c r="A285" s="67"/>
      <c r="B285" s="67"/>
      <c r="C285" s="67"/>
      <c r="D285" s="68"/>
      <c r="E285" s="67"/>
      <c r="F285" s="67"/>
      <c r="G285" s="67"/>
      <c r="H285" s="69"/>
      <c r="I285" s="68"/>
      <c r="J285" s="67"/>
      <c r="K285" s="67"/>
      <c r="L285" s="67"/>
      <c r="M285" s="67"/>
      <c r="N285" s="67"/>
      <c r="O285" s="67"/>
      <c r="P285" s="67"/>
      <c r="Q285" s="67"/>
      <c r="R285" s="67"/>
      <c r="S285" s="67"/>
      <c r="T285" s="67"/>
      <c r="U285" s="67"/>
      <c r="V285" s="67"/>
      <c r="W285" s="67"/>
      <c r="X285" s="67"/>
      <c r="Y285" s="67"/>
      <c r="Z285" s="67"/>
      <c r="AA285" s="67"/>
      <c r="AB285" s="67"/>
      <c r="AC285" s="67"/>
      <c r="AD285" s="67"/>
      <c r="AE285" s="67"/>
      <c r="AF285" s="67"/>
      <c r="AG285" s="67"/>
      <c r="AH285" s="67"/>
    </row>
    <row r="286" spans="1:34" ht="15.6" customHeight="1">
      <c r="A286" s="67"/>
      <c r="B286" s="67"/>
      <c r="C286" s="67"/>
      <c r="D286" s="68"/>
      <c r="E286" s="67"/>
      <c r="F286" s="67"/>
      <c r="G286" s="67"/>
      <c r="H286" s="69"/>
      <c r="I286" s="68"/>
      <c r="J286" s="67"/>
      <c r="K286" s="67"/>
      <c r="L286" s="67"/>
      <c r="M286" s="67"/>
      <c r="N286" s="67"/>
      <c r="O286" s="67"/>
      <c r="P286" s="67"/>
      <c r="Q286" s="67"/>
      <c r="R286" s="67"/>
      <c r="S286" s="67"/>
      <c r="T286" s="67"/>
      <c r="U286" s="67"/>
      <c r="V286" s="67"/>
      <c r="W286" s="67"/>
      <c r="X286" s="67"/>
      <c r="Y286" s="67"/>
      <c r="Z286" s="67"/>
      <c r="AA286" s="67"/>
      <c r="AB286" s="67"/>
      <c r="AC286" s="67"/>
      <c r="AD286" s="67"/>
      <c r="AE286" s="67"/>
      <c r="AF286" s="67"/>
      <c r="AG286" s="67"/>
      <c r="AH286" s="67"/>
    </row>
    <row r="287" spans="1:34" ht="15.6" customHeight="1">
      <c r="A287" s="67"/>
      <c r="B287" s="67"/>
      <c r="C287" s="67"/>
      <c r="D287" s="68"/>
      <c r="E287" s="67"/>
      <c r="F287" s="67"/>
      <c r="G287" s="67"/>
      <c r="H287" s="69"/>
      <c r="I287" s="68"/>
      <c r="J287" s="67"/>
      <c r="K287" s="67"/>
      <c r="L287" s="67"/>
      <c r="M287" s="67"/>
      <c r="N287" s="67"/>
      <c r="O287" s="67"/>
      <c r="P287" s="67"/>
      <c r="Q287" s="67"/>
      <c r="R287" s="67"/>
      <c r="S287" s="67"/>
      <c r="T287" s="67"/>
      <c r="U287" s="67"/>
      <c r="V287" s="67"/>
      <c r="W287" s="67"/>
      <c r="X287" s="67"/>
      <c r="Y287" s="67"/>
      <c r="Z287" s="67"/>
      <c r="AA287" s="67"/>
      <c r="AB287" s="67"/>
      <c r="AC287" s="67"/>
      <c r="AD287" s="67"/>
      <c r="AE287" s="67"/>
      <c r="AF287" s="67"/>
      <c r="AG287" s="67"/>
      <c r="AH287" s="67"/>
    </row>
    <row r="288" spans="1:34" ht="15.6" customHeight="1">
      <c r="A288" s="67"/>
      <c r="B288" s="67"/>
      <c r="C288" s="67"/>
      <c r="D288" s="68"/>
      <c r="E288" s="67"/>
      <c r="F288" s="67"/>
      <c r="G288" s="67"/>
      <c r="H288" s="69"/>
      <c r="I288" s="68"/>
      <c r="J288" s="67"/>
      <c r="K288" s="67"/>
      <c r="L288" s="67"/>
      <c r="M288" s="67"/>
      <c r="N288" s="67"/>
      <c r="O288" s="67"/>
      <c r="P288" s="67"/>
      <c r="Q288" s="67"/>
      <c r="R288" s="67"/>
      <c r="S288" s="67"/>
      <c r="T288" s="67"/>
      <c r="U288" s="67"/>
      <c r="V288" s="67"/>
      <c r="W288" s="67"/>
      <c r="X288" s="67"/>
      <c r="Y288" s="67"/>
      <c r="Z288" s="67"/>
      <c r="AA288" s="67"/>
      <c r="AB288" s="67"/>
      <c r="AC288" s="67"/>
      <c r="AD288" s="67"/>
      <c r="AE288" s="67"/>
      <c r="AF288" s="67"/>
      <c r="AG288" s="67"/>
      <c r="AH288" s="67"/>
    </row>
    <row r="289" spans="1:34" ht="15.6" customHeight="1">
      <c r="A289" s="67"/>
      <c r="B289" s="67"/>
      <c r="C289" s="67"/>
      <c r="D289" s="68"/>
      <c r="E289" s="67"/>
      <c r="F289" s="67"/>
      <c r="G289" s="67"/>
      <c r="H289" s="69"/>
      <c r="I289" s="68"/>
      <c r="J289" s="67"/>
      <c r="K289" s="67"/>
      <c r="L289" s="67"/>
      <c r="M289" s="67"/>
      <c r="N289" s="67"/>
      <c r="O289" s="67"/>
      <c r="P289" s="67"/>
      <c r="Q289" s="67"/>
      <c r="R289" s="67"/>
      <c r="S289" s="67"/>
      <c r="T289" s="67"/>
      <c r="U289" s="67"/>
      <c r="V289" s="67"/>
      <c r="W289" s="67"/>
      <c r="X289" s="67"/>
      <c r="Y289" s="67"/>
      <c r="Z289" s="67"/>
      <c r="AA289" s="67"/>
      <c r="AB289" s="67"/>
      <c r="AC289" s="67"/>
      <c r="AD289" s="67"/>
      <c r="AE289" s="67"/>
      <c r="AF289" s="67"/>
      <c r="AG289" s="67"/>
      <c r="AH289" s="67"/>
    </row>
    <row r="290" spans="1:34" ht="15.6" customHeight="1">
      <c r="A290" s="67"/>
      <c r="B290" s="67"/>
      <c r="C290" s="67"/>
      <c r="D290" s="68"/>
      <c r="E290" s="67"/>
      <c r="F290" s="67"/>
      <c r="G290" s="67"/>
      <c r="H290" s="69"/>
      <c r="I290" s="68"/>
      <c r="J290" s="67"/>
      <c r="K290" s="67"/>
      <c r="L290" s="67"/>
      <c r="M290" s="67"/>
      <c r="N290" s="67"/>
      <c r="O290" s="67"/>
      <c r="P290" s="67"/>
      <c r="Q290" s="67"/>
      <c r="R290" s="67"/>
      <c r="S290" s="67"/>
      <c r="T290" s="67"/>
      <c r="U290" s="67"/>
      <c r="V290" s="67"/>
      <c r="W290" s="67"/>
      <c r="X290" s="67"/>
      <c r="Y290" s="67"/>
      <c r="Z290" s="67"/>
      <c r="AA290" s="67"/>
      <c r="AB290" s="67"/>
      <c r="AC290" s="67"/>
      <c r="AD290" s="67"/>
      <c r="AE290" s="67"/>
      <c r="AF290" s="67"/>
      <c r="AG290" s="67"/>
      <c r="AH290" s="67"/>
    </row>
    <row r="291" spans="1:34" ht="15.6" customHeight="1">
      <c r="A291" s="67"/>
      <c r="B291" s="67"/>
      <c r="C291" s="67"/>
      <c r="D291" s="68"/>
      <c r="E291" s="67"/>
      <c r="F291" s="67"/>
      <c r="G291" s="67"/>
      <c r="H291" s="69"/>
      <c r="I291" s="68"/>
      <c r="J291" s="67"/>
      <c r="K291" s="67"/>
      <c r="L291" s="67"/>
      <c r="M291" s="67"/>
      <c r="N291" s="67"/>
      <c r="O291" s="67"/>
      <c r="P291" s="67"/>
      <c r="Q291" s="67"/>
      <c r="R291" s="67"/>
      <c r="S291" s="67"/>
      <c r="T291" s="67"/>
      <c r="U291" s="67"/>
      <c r="V291" s="67"/>
      <c r="W291" s="67"/>
      <c r="X291" s="67"/>
      <c r="Y291" s="67"/>
      <c r="Z291" s="67"/>
      <c r="AA291" s="67"/>
      <c r="AB291" s="67"/>
      <c r="AC291" s="67"/>
      <c r="AD291" s="67"/>
      <c r="AE291" s="67"/>
      <c r="AF291" s="67"/>
      <c r="AG291" s="67"/>
      <c r="AH291" s="67"/>
    </row>
    <row r="292" spans="1:34" ht="15.6" customHeight="1">
      <c r="A292" s="67"/>
      <c r="B292" s="67"/>
      <c r="C292" s="67"/>
      <c r="D292" s="68"/>
      <c r="E292" s="67"/>
      <c r="F292" s="67"/>
      <c r="G292" s="67"/>
      <c r="H292" s="69"/>
      <c r="I292" s="68"/>
      <c r="J292" s="67"/>
      <c r="K292" s="67"/>
      <c r="L292" s="67"/>
      <c r="M292" s="67"/>
      <c r="N292" s="67"/>
      <c r="O292" s="67"/>
      <c r="P292" s="67"/>
      <c r="Q292" s="67"/>
      <c r="R292" s="67"/>
      <c r="S292" s="67"/>
      <c r="T292" s="67"/>
      <c r="U292" s="67"/>
      <c r="V292" s="67"/>
      <c r="W292" s="67"/>
      <c r="X292" s="67"/>
      <c r="Y292" s="67"/>
      <c r="Z292" s="67"/>
      <c r="AA292" s="67"/>
      <c r="AB292" s="67"/>
      <c r="AC292" s="67"/>
      <c r="AD292" s="67"/>
      <c r="AE292" s="67"/>
      <c r="AF292" s="67"/>
      <c r="AG292" s="67"/>
      <c r="AH292" s="67"/>
    </row>
    <row r="293" spans="1:34" ht="15.6" customHeight="1">
      <c r="A293" s="67"/>
      <c r="B293" s="67"/>
      <c r="C293" s="67"/>
      <c r="D293" s="68"/>
      <c r="E293" s="67"/>
      <c r="F293" s="67"/>
      <c r="G293" s="67"/>
      <c r="H293" s="69"/>
      <c r="I293" s="68"/>
      <c r="J293" s="67"/>
      <c r="K293" s="67"/>
      <c r="L293" s="67"/>
      <c r="M293" s="67"/>
      <c r="N293" s="67"/>
      <c r="O293" s="67"/>
      <c r="P293" s="67"/>
      <c r="Q293" s="67"/>
      <c r="R293" s="67"/>
      <c r="S293" s="67"/>
      <c r="T293" s="67"/>
      <c r="U293" s="67"/>
      <c r="V293" s="67"/>
      <c r="W293" s="67"/>
      <c r="X293" s="67"/>
      <c r="Y293" s="67"/>
      <c r="Z293" s="67"/>
      <c r="AA293" s="67"/>
      <c r="AB293" s="67"/>
      <c r="AC293" s="67"/>
      <c r="AD293" s="67"/>
      <c r="AE293" s="67"/>
      <c r="AF293" s="67"/>
      <c r="AG293" s="67"/>
      <c r="AH293" s="67"/>
    </row>
    <row r="294" spans="1:34" ht="15.6" customHeight="1">
      <c r="A294" s="67"/>
      <c r="B294" s="67"/>
      <c r="C294" s="67"/>
      <c r="D294" s="68"/>
      <c r="E294" s="67"/>
      <c r="F294" s="67"/>
      <c r="G294" s="67"/>
      <c r="H294" s="69"/>
      <c r="I294" s="68"/>
      <c r="J294" s="67"/>
      <c r="K294" s="67"/>
      <c r="L294" s="67"/>
      <c r="M294" s="67"/>
      <c r="N294" s="67"/>
      <c r="O294" s="67"/>
      <c r="P294" s="67"/>
      <c r="Q294" s="67"/>
      <c r="R294" s="67"/>
      <c r="S294" s="67"/>
      <c r="T294" s="67"/>
      <c r="U294" s="67"/>
      <c r="V294" s="67"/>
      <c r="W294" s="67"/>
      <c r="X294" s="67"/>
      <c r="Y294" s="67"/>
      <c r="Z294" s="67"/>
      <c r="AA294" s="67"/>
      <c r="AB294" s="67"/>
      <c r="AC294" s="67"/>
      <c r="AD294" s="67"/>
      <c r="AE294" s="67"/>
      <c r="AF294" s="67"/>
      <c r="AG294" s="67"/>
      <c r="AH294" s="67"/>
    </row>
    <row r="295" spans="1:34" ht="15.6" customHeight="1">
      <c r="A295" s="67"/>
      <c r="B295" s="67"/>
      <c r="C295" s="67"/>
      <c r="D295" s="68"/>
      <c r="E295" s="67"/>
      <c r="F295" s="67"/>
      <c r="G295" s="67"/>
      <c r="H295" s="69"/>
      <c r="I295" s="68"/>
      <c r="J295" s="67"/>
      <c r="K295" s="67"/>
      <c r="L295" s="67"/>
      <c r="M295" s="67"/>
      <c r="N295" s="67"/>
      <c r="O295" s="67"/>
      <c r="P295" s="67"/>
      <c r="Q295" s="67"/>
      <c r="R295" s="67"/>
      <c r="S295" s="67"/>
      <c r="T295" s="67"/>
      <c r="U295" s="67"/>
      <c r="V295" s="67"/>
      <c r="W295" s="67"/>
      <c r="X295" s="67"/>
      <c r="Y295" s="67"/>
      <c r="Z295" s="67"/>
      <c r="AA295" s="67"/>
      <c r="AB295" s="67"/>
      <c r="AC295" s="67"/>
      <c r="AD295" s="67"/>
      <c r="AE295" s="67"/>
      <c r="AF295" s="67"/>
      <c r="AG295" s="67"/>
      <c r="AH295" s="67"/>
    </row>
    <row r="296" spans="1:34" ht="15.6" customHeight="1">
      <c r="A296" s="67"/>
      <c r="B296" s="67"/>
      <c r="C296" s="67"/>
      <c r="D296" s="68"/>
      <c r="E296" s="67"/>
      <c r="F296" s="67"/>
      <c r="G296" s="67"/>
      <c r="H296" s="69"/>
      <c r="I296" s="68"/>
      <c r="J296" s="67"/>
      <c r="K296" s="67"/>
      <c r="L296" s="67"/>
      <c r="M296" s="67"/>
      <c r="N296" s="67"/>
      <c r="O296" s="67"/>
      <c r="P296" s="67"/>
      <c r="Q296" s="67"/>
      <c r="R296" s="67"/>
      <c r="S296" s="67"/>
      <c r="T296" s="67"/>
      <c r="U296" s="67"/>
      <c r="V296" s="67"/>
      <c r="W296" s="67"/>
      <c r="X296" s="67"/>
      <c r="Y296" s="67"/>
      <c r="Z296" s="67"/>
      <c r="AA296" s="67"/>
      <c r="AB296" s="67"/>
      <c r="AC296" s="67"/>
      <c r="AD296" s="67"/>
      <c r="AE296" s="67"/>
      <c r="AF296" s="67"/>
      <c r="AG296" s="67"/>
      <c r="AH296" s="67"/>
    </row>
    <row r="297" spans="1:34" ht="15.6" customHeight="1">
      <c r="A297" s="67"/>
      <c r="B297" s="67"/>
      <c r="C297" s="67"/>
      <c r="D297" s="68"/>
      <c r="E297" s="67"/>
      <c r="F297" s="67"/>
      <c r="G297" s="67"/>
      <c r="H297" s="69"/>
      <c r="I297" s="68"/>
      <c r="J297" s="67"/>
      <c r="K297" s="67"/>
      <c r="L297" s="67"/>
      <c r="M297" s="67"/>
      <c r="N297" s="67"/>
      <c r="O297" s="67"/>
      <c r="P297" s="67"/>
      <c r="Q297" s="67"/>
      <c r="R297" s="67"/>
      <c r="S297" s="67"/>
      <c r="T297" s="67"/>
      <c r="U297" s="67"/>
      <c r="V297" s="67"/>
      <c r="W297" s="67"/>
      <c r="X297" s="67"/>
      <c r="Y297" s="67"/>
      <c r="Z297" s="67"/>
      <c r="AA297" s="67"/>
      <c r="AB297" s="67"/>
      <c r="AC297" s="67"/>
      <c r="AD297" s="67"/>
      <c r="AE297" s="67"/>
      <c r="AF297" s="67"/>
      <c r="AG297" s="67"/>
      <c r="AH297" s="67"/>
    </row>
    <row r="298" spans="1:34" ht="15.6" customHeight="1">
      <c r="A298" s="67"/>
      <c r="B298" s="67"/>
      <c r="C298" s="67"/>
      <c r="D298" s="68"/>
      <c r="E298" s="67"/>
      <c r="F298" s="67"/>
      <c r="G298" s="67"/>
      <c r="H298" s="69"/>
      <c r="I298" s="68"/>
      <c r="J298" s="67"/>
      <c r="K298" s="67"/>
      <c r="L298" s="67"/>
      <c r="M298" s="67"/>
      <c r="N298" s="67"/>
      <c r="O298" s="67"/>
      <c r="P298" s="67"/>
      <c r="Q298" s="67"/>
      <c r="R298" s="67"/>
      <c r="S298" s="67"/>
      <c r="T298" s="67"/>
      <c r="U298" s="67"/>
      <c r="V298" s="67"/>
      <c r="W298" s="67"/>
      <c r="X298" s="67"/>
      <c r="Y298" s="67"/>
      <c r="Z298" s="67"/>
      <c r="AA298" s="67"/>
      <c r="AB298" s="67"/>
      <c r="AC298" s="67"/>
      <c r="AD298" s="67"/>
      <c r="AE298" s="67"/>
      <c r="AF298" s="67"/>
      <c r="AG298" s="67"/>
      <c r="AH298" s="67"/>
    </row>
    <row r="299" spans="1:34" ht="15.6" customHeight="1">
      <c r="A299" s="67"/>
      <c r="B299" s="67"/>
      <c r="C299" s="67"/>
      <c r="D299" s="68"/>
      <c r="E299" s="67"/>
      <c r="F299" s="67"/>
      <c r="G299" s="67"/>
      <c r="H299" s="69"/>
      <c r="I299" s="68"/>
      <c r="J299" s="67"/>
      <c r="K299" s="67"/>
      <c r="L299" s="67"/>
      <c r="M299" s="67"/>
      <c r="N299" s="67"/>
      <c r="O299" s="67"/>
      <c r="P299" s="67"/>
      <c r="Q299" s="67"/>
      <c r="R299" s="67"/>
      <c r="S299" s="67"/>
      <c r="T299" s="67"/>
      <c r="U299" s="67"/>
      <c r="V299" s="67"/>
      <c r="W299" s="67"/>
      <c r="X299" s="67"/>
      <c r="Y299" s="67"/>
      <c r="Z299" s="67"/>
      <c r="AA299" s="67"/>
      <c r="AB299" s="67"/>
      <c r="AC299" s="67"/>
      <c r="AD299" s="67"/>
      <c r="AE299" s="67"/>
      <c r="AF299" s="67"/>
      <c r="AG299" s="67"/>
      <c r="AH299" s="67"/>
    </row>
    <row r="300" spans="1:34" ht="15.6" customHeight="1">
      <c r="A300" s="67"/>
      <c r="B300" s="67"/>
      <c r="C300" s="67"/>
      <c r="D300" s="68"/>
      <c r="E300" s="67"/>
      <c r="F300" s="67"/>
      <c r="G300" s="67"/>
      <c r="H300" s="69"/>
      <c r="I300" s="68"/>
      <c r="J300" s="67"/>
      <c r="K300" s="67"/>
      <c r="L300" s="67"/>
      <c r="M300" s="67"/>
      <c r="N300" s="67"/>
      <c r="O300" s="67"/>
      <c r="P300" s="67"/>
      <c r="Q300" s="67"/>
      <c r="R300" s="67"/>
      <c r="S300" s="67"/>
      <c r="T300" s="67"/>
      <c r="U300" s="67"/>
      <c r="V300" s="67"/>
      <c r="W300" s="67"/>
      <c r="X300" s="67"/>
      <c r="Y300" s="67"/>
      <c r="Z300" s="67"/>
      <c r="AA300" s="67"/>
      <c r="AB300" s="67"/>
      <c r="AC300" s="67"/>
      <c r="AD300" s="67"/>
      <c r="AE300" s="67"/>
      <c r="AF300" s="67"/>
      <c r="AG300" s="67"/>
      <c r="AH300" s="67"/>
    </row>
    <row r="301" spans="1:34" ht="15.6" customHeight="1">
      <c r="A301" s="67"/>
      <c r="B301" s="67"/>
      <c r="C301" s="67"/>
      <c r="D301" s="68"/>
      <c r="E301" s="67"/>
      <c r="F301" s="67"/>
      <c r="G301" s="67"/>
      <c r="H301" s="69"/>
      <c r="I301" s="68"/>
      <c r="J301" s="67"/>
      <c r="K301" s="67"/>
      <c r="L301" s="67"/>
      <c r="M301" s="67"/>
      <c r="N301" s="67"/>
      <c r="O301" s="67"/>
      <c r="P301" s="67"/>
      <c r="Q301" s="67"/>
      <c r="R301" s="67"/>
      <c r="S301" s="67"/>
      <c r="T301" s="67"/>
      <c r="U301" s="67"/>
      <c r="V301" s="67"/>
      <c r="W301" s="67"/>
      <c r="X301" s="67"/>
      <c r="Y301" s="67"/>
      <c r="Z301" s="67"/>
      <c r="AA301" s="67"/>
      <c r="AB301" s="67"/>
      <c r="AC301" s="67"/>
      <c r="AD301" s="67"/>
      <c r="AE301" s="67"/>
      <c r="AF301" s="67"/>
      <c r="AG301" s="67"/>
      <c r="AH301" s="67"/>
    </row>
    <row r="302" spans="1:34" ht="15.6" customHeight="1">
      <c r="A302" s="67"/>
      <c r="B302" s="67"/>
      <c r="C302" s="67"/>
      <c r="D302" s="68"/>
      <c r="E302" s="67"/>
      <c r="F302" s="67"/>
      <c r="G302" s="67"/>
      <c r="H302" s="69"/>
      <c r="I302" s="68"/>
      <c r="J302" s="67"/>
      <c r="K302" s="67"/>
      <c r="L302" s="67"/>
      <c r="M302" s="67"/>
      <c r="N302" s="67"/>
      <c r="O302" s="67"/>
      <c r="P302" s="67"/>
      <c r="Q302" s="67"/>
      <c r="R302" s="67"/>
      <c r="S302" s="67"/>
      <c r="T302" s="67"/>
      <c r="U302" s="67"/>
      <c r="V302" s="67"/>
      <c r="W302" s="67"/>
      <c r="X302" s="67"/>
      <c r="Y302" s="67"/>
      <c r="Z302" s="67"/>
      <c r="AA302" s="67"/>
      <c r="AB302" s="67"/>
      <c r="AC302" s="67"/>
      <c r="AD302" s="67"/>
      <c r="AE302" s="67"/>
      <c r="AF302" s="67"/>
      <c r="AG302" s="67"/>
      <c r="AH302" s="67"/>
    </row>
    <row r="303" spans="1:34" ht="15.6" customHeight="1">
      <c r="A303" s="67"/>
      <c r="B303" s="67"/>
      <c r="C303" s="67"/>
      <c r="D303" s="68"/>
      <c r="E303" s="67"/>
      <c r="F303" s="67"/>
      <c r="G303" s="67"/>
      <c r="H303" s="69"/>
      <c r="I303" s="68"/>
      <c r="J303" s="67"/>
      <c r="K303" s="67"/>
      <c r="L303" s="67"/>
      <c r="M303" s="67"/>
      <c r="N303" s="67"/>
      <c r="O303" s="67"/>
      <c r="P303" s="67"/>
      <c r="Q303" s="67"/>
      <c r="R303" s="67"/>
      <c r="S303" s="67"/>
      <c r="T303" s="67"/>
      <c r="U303" s="67"/>
      <c r="V303" s="67"/>
      <c r="W303" s="67"/>
      <c r="X303" s="67"/>
      <c r="Y303" s="67"/>
      <c r="Z303" s="67"/>
      <c r="AA303" s="67"/>
      <c r="AB303" s="67"/>
      <c r="AC303" s="67"/>
      <c r="AD303" s="67"/>
      <c r="AE303" s="67"/>
      <c r="AF303" s="67"/>
      <c r="AG303" s="67"/>
      <c r="AH303" s="67"/>
    </row>
    <row r="304" spans="1:34" ht="15.6" customHeight="1">
      <c r="A304" s="67"/>
      <c r="B304" s="67"/>
      <c r="C304" s="67"/>
      <c r="D304" s="68"/>
      <c r="E304" s="67"/>
      <c r="F304" s="67"/>
      <c r="G304" s="67"/>
      <c r="H304" s="69"/>
      <c r="I304" s="68"/>
      <c r="J304" s="67"/>
      <c r="K304" s="67"/>
      <c r="L304" s="67"/>
      <c r="M304" s="67"/>
      <c r="N304" s="67"/>
      <c r="O304" s="67"/>
      <c r="P304" s="67"/>
      <c r="Q304" s="67"/>
      <c r="R304" s="67"/>
      <c r="S304" s="67"/>
      <c r="T304" s="67"/>
      <c r="U304" s="67"/>
      <c r="V304" s="67"/>
      <c r="W304" s="67"/>
      <c r="X304" s="67"/>
      <c r="Y304" s="67"/>
      <c r="Z304" s="67"/>
      <c r="AA304" s="67"/>
      <c r="AB304" s="67"/>
      <c r="AC304" s="67"/>
      <c r="AD304" s="67"/>
      <c r="AE304" s="67"/>
      <c r="AF304" s="67"/>
      <c r="AG304" s="67"/>
      <c r="AH304" s="67"/>
    </row>
    <row r="305" spans="1:34" ht="15.6" customHeight="1">
      <c r="A305" s="67"/>
      <c r="B305" s="67"/>
      <c r="C305" s="67"/>
      <c r="D305" s="68"/>
      <c r="E305" s="67"/>
      <c r="F305" s="67"/>
      <c r="G305" s="67"/>
      <c r="H305" s="69"/>
      <c r="I305" s="68"/>
      <c r="J305" s="67"/>
      <c r="K305" s="67"/>
      <c r="L305" s="67"/>
      <c r="M305" s="67"/>
      <c r="N305" s="67"/>
      <c r="O305" s="67"/>
      <c r="P305" s="67"/>
      <c r="Q305" s="67"/>
      <c r="R305" s="67"/>
      <c r="S305" s="67"/>
      <c r="T305" s="67"/>
      <c r="U305" s="67"/>
      <c r="V305" s="67"/>
      <c r="W305" s="67"/>
      <c r="X305" s="67"/>
      <c r="Y305" s="67"/>
      <c r="Z305" s="67"/>
      <c r="AA305" s="67"/>
      <c r="AB305" s="67"/>
      <c r="AC305" s="67"/>
      <c r="AD305" s="67"/>
      <c r="AE305" s="67"/>
      <c r="AF305" s="67"/>
      <c r="AG305" s="67"/>
      <c r="AH305" s="67"/>
    </row>
    <row r="306" spans="1:34" ht="15.6" customHeight="1">
      <c r="A306" s="67"/>
      <c r="B306" s="67"/>
      <c r="C306" s="67"/>
      <c r="D306" s="68"/>
      <c r="E306" s="67"/>
      <c r="F306" s="67"/>
      <c r="G306" s="67"/>
      <c r="H306" s="69"/>
      <c r="I306" s="68"/>
      <c r="J306" s="67"/>
      <c r="K306" s="67"/>
      <c r="L306" s="67"/>
      <c r="M306" s="67"/>
      <c r="N306" s="67"/>
      <c r="O306" s="67"/>
      <c r="P306" s="67"/>
      <c r="Q306" s="67"/>
      <c r="R306" s="67"/>
      <c r="S306" s="67"/>
      <c r="T306" s="67"/>
      <c r="U306" s="67"/>
      <c r="V306" s="67"/>
      <c r="W306" s="67"/>
      <c r="X306" s="67"/>
      <c r="Y306" s="67"/>
      <c r="Z306" s="67"/>
      <c r="AA306" s="67"/>
      <c r="AB306" s="67"/>
      <c r="AC306" s="67"/>
      <c r="AD306" s="67"/>
      <c r="AE306" s="67"/>
      <c r="AF306" s="67"/>
      <c r="AG306" s="67"/>
      <c r="AH306" s="67"/>
    </row>
    <row r="307" spans="1:34" ht="15.6" customHeight="1">
      <c r="A307" s="67"/>
      <c r="B307" s="67"/>
      <c r="C307" s="67"/>
      <c r="D307" s="68"/>
      <c r="E307" s="67"/>
      <c r="F307" s="67"/>
      <c r="G307" s="67"/>
      <c r="H307" s="69"/>
      <c r="I307" s="68"/>
      <c r="J307" s="67"/>
      <c r="K307" s="67"/>
      <c r="L307" s="67"/>
      <c r="M307" s="67"/>
      <c r="N307" s="67"/>
      <c r="O307" s="67"/>
      <c r="P307" s="67"/>
      <c r="Q307" s="67"/>
      <c r="R307" s="67"/>
      <c r="S307" s="67"/>
      <c r="T307" s="67"/>
      <c r="U307" s="67"/>
      <c r="V307" s="67"/>
      <c r="W307" s="67"/>
      <c r="X307" s="67"/>
      <c r="Y307" s="67"/>
      <c r="Z307" s="67"/>
      <c r="AA307" s="67"/>
      <c r="AB307" s="67"/>
      <c r="AC307" s="67"/>
      <c r="AD307" s="67"/>
      <c r="AE307" s="67"/>
      <c r="AF307" s="67"/>
      <c r="AG307" s="67"/>
      <c r="AH307" s="67"/>
    </row>
    <row r="308" spans="1:34" ht="15.6" customHeight="1">
      <c r="A308" s="67"/>
      <c r="B308" s="67"/>
      <c r="C308" s="67"/>
      <c r="D308" s="68"/>
      <c r="E308" s="67"/>
      <c r="F308" s="67"/>
      <c r="G308" s="67"/>
      <c r="H308" s="69"/>
      <c r="I308" s="68"/>
      <c r="J308" s="67"/>
      <c r="K308" s="67"/>
      <c r="L308" s="67"/>
      <c r="M308" s="67"/>
      <c r="N308" s="67"/>
      <c r="O308" s="67"/>
      <c r="P308" s="67"/>
      <c r="Q308" s="67"/>
      <c r="R308" s="67"/>
      <c r="S308" s="67"/>
      <c r="T308" s="67"/>
      <c r="U308" s="67"/>
      <c r="V308" s="67"/>
      <c r="W308" s="67"/>
      <c r="X308" s="67"/>
      <c r="Y308" s="67"/>
      <c r="Z308" s="67"/>
      <c r="AA308" s="67"/>
      <c r="AB308" s="67"/>
      <c r="AC308" s="67"/>
      <c r="AD308" s="67"/>
      <c r="AE308" s="67"/>
      <c r="AF308" s="67"/>
      <c r="AG308" s="67"/>
      <c r="AH308" s="67"/>
    </row>
    <row r="309" spans="1:34" ht="15.6" customHeight="1">
      <c r="A309" s="67"/>
      <c r="B309" s="67"/>
      <c r="C309" s="67"/>
      <c r="D309" s="68"/>
      <c r="E309" s="67"/>
      <c r="F309" s="67"/>
      <c r="G309" s="67"/>
      <c r="H309" s="69"/>
      <c r="I309" s="68"/>
      <c r="J309" s="67"/>
      <c r="K309" s="67"/>
      <c r="L309" s="67"/>
      <c r="M309" s="67"/>
      <c r="N309" s="67"/>
      <c r="O309" s="67"/>
      <c r="P309" s="67"/>
      <c r="Q309" s="67"/>
      <c r="R309" s="67"/>
      <c r="S309" s="67"/>
      <c r="T309" s="67"/>
      <c r="U309" s="67"/>
      <c r="V309" s="67"/>
      <c r="W309" s="67"/>
      <c r="X309" s="67"/>
      <c r="Y309" s="67"/>
      <c r="Z309" s="67"/>
      <c r="AA309" s="67"/>
      <c r="AB309" s="67"/>
      <c r="AC309" s="67"/>
      <c r="AD309" s="67"/>
      <c r="AE309" s="67"/>
      <c r="AF309" s="67"/>
      <c r="AG309" s="67"/>
      <c r="AH309" s="67"/>
    </row>
    <row r="310" spans="1:34" ht="15.6" customHeight="1">
      <c r="A310" s="67"/>
      <c r="B310" s="67"/>
      <c r="C310" s="67"/>
      <c r="D310" s="68"/>
      <c r="E310" s="67"/>
      <c r="F310" s="67"/>
      <c r="G310" s="67"/>
      <c r="H310" s="69"/>
      <c r="I310" s="68"/>
      <c r="J310" s="67"/>
      <c r="K310" s="67"/>
      <c r="L310" s="67"/>
      <c r="M310" s="67"/>
      <c r="N310" s="67"/>
      <c r="O310" s="67"/>
      <c r="P310" s="67"/>
      <c r="Q310" s="67"/>
      <c r="R310" s="67"/>
      <c r="S310" s="67"/>
      <c r="T310" s="67"/>
      <c r="U310" s="67"/>
      <c r="V310" s="67"/>
      <c r="W310" s="67"/>
      <c r="X310" s="67"/>
      <c r="Y310" s="67"/>
      <c r="Z310" s="67"/>
      <c r="AA310" s="67"/>
      <c r="AB310" s="67"/>
      <c r="AC310" s="67"/>
      <c r="AD310" s="67"/>
      <c r="AE310" s="67"/>
      <c r="AF310" s="67"/>
      <c r="AG310" s="67"/>
      <c r="AH310" s="67"/>
    </row>
    <row r="311" spans="1:34" ht="15.6" customHeight="1">
      <c r="A311" s="67"/>
      <c r="B311" s="67"/>
      <c r="C311" s="67"/>
      <c r="D311" s="68"/>
      <c r="E311" s="67"/>
      <c r="F311" s="67"/>
      <c r="G311" s="67"/>
      <c r="H311" s="69"/>
      <c r="I311" s="68"/>
      <c r="J311" s="67"/>
      <c r="K311" s="67"/>
      <c r="L311" s="67"/>
      <c r="M311" s="67"/>
      <c r="N311" s="67"/>
      <c r="O311" s="67"/>
      <c r="P311" s="67"/>
      <c r="Q311" s="67"/>
      <c r="R311" s="67"/>
      <c r="S311" s="67"/>
      <c r="T311" s="67"/>
      <c r="U311" s="67"/>
      <c r="V311" s="67"/>
      <c r="W311" s="67"/>
      <c r="X311" s="67"/>
      <c r="Y311" s="67"/>
      <c r="Z311" s="67"/>
      <c r="AA311" s="67"/>
      <c r="AB311" s="67"/>
      <c r="AC311" s="67"/>
      <c r="AD311" s="67"/>
      <c r="AE311" s="67"/>
      <c r="AF311" s="67"/>
      <c r="AG311" s="67"/>
      <c r="AH311" s="67"/>
    </row>
    <row r="312" spans="1:34" ht="15.6" customHeight="1">
      <c r="A312" s="67"/>
      <c r="B312" s="67"/>
      <c r="C312" s="67"/>
      <c r="D312" s="68"/>
      <c r="E312" s="67"/>
      <c r="F312" s="67"/>
      <c r="G312" s="67"/>
      <c r="H312" s="69"/>
      <c r="I312" s="68"/>
      <c r="J312" s="67"/>
      <c r="K312" s="67"/>
      <c r="L312" s="67"/>
      <c r="M312" s="67"/>
      <c r="N312" s="67"/>
      <c r="O312" s="67"/>
      <c r="P312" s="67"/>
      <c r="Q312" s="67"/>
      <c r="R312" s="67"/>
      <c r="S312" s="67"/>
      <c r="T312" s="67"/>
      <c r="U312" s="67"/>
      <c r="V312" s="67"/>
      <c r="W312" s="67"/>
      <c r="X312" s="67"/>
      <c r="Y312" s="67"/>
      <c r="Z312" s="67"/>
      <c r="AA312" s="67"/>
      <c r="AB312" s="67"/>
      <c r="AC312" s="67"/>
      <c r="AD312" s="67"/>
      <c r="AE312" s="67"/>
      <c r="AF312" s="67"/>
      <c r="AG312" s="67"/>
      <c r="AH312" s="67"/>
    </row>
    <row r="313" spans="1:34" ht="15.6" customHeight="1">
      <c r="A313" s="67"/>
      <c r="B313" s="67"/>
      <c r="C313" s="67"/>
      <c r="D313" s="68"/>
      <c r="E313" s="67"/>
      <c r="F313" s="67"/>
      <c r="G313" s="67"/>
      <c r="H313" s="69"/>
      <c r="I313" s="68"/>
      <c r="J313" s="67"/>
      <c r="K313" s="67"/>
      <c r="L313" s="67"/>
      <c r="M313" s="67"/>
      <c r="N313" s="67"/>
      <c r="O313" s="67"/>
      <c r="P313" s="67"/>
      <c r="Q313" s="67"/>
      <c r="R313" s="67"/>
      <c r="S313" s="67"/>
      <c r="T313" s="67"/>
      <c r="U313" s="67"/>
      <c r="V313" s="67"/>
      <c r="W313" s="67"/>
      <c r="X313" s="67"/>
      <c r="Y313" s="67"/>
      <c r="Z313" s="67"/>
      <c r="AA313" s="67"/>
      <c r="AB313" s="67"/>
      <c r="AC313" s="67"/>
      <c r="AD313" s="67"/>
      <c r="AE313" s="67"/>
      <c r="AF313" s="67"/>
      <c r="AG313" s="67"/>
      <c r="AH313" s="67"/>
    </row>
    <row r="314" spans="1:34" ht="15.6" customHeight="1">
      <c r="A314" s="67"/>
      <c r="B314" s="67"/>
      <c r="C314" s="67"/>
      <c r="D314" s="68"/>
      <c r="E314" s="67"/>
      <c r="F314" s="67"/>
      <c r="G314" s="67"/>
      <c r="H314" s="69"/>
      <c r="I314" s="68"/>
      <c r="J314" s="67"/>
      <c r="K314" s="67"/>
      <c r="L314" s="67"/>
      <c r="M314" s="67"/>
      <c r="N314" s="67"/>
      <c r="O314" s="67"/>
      <c r="P314" s="67"/>
      <c r="Q314" s="67"/>
      <c r="R314" s="67"/>
      <c r="S314" s="67"/>
      <c r="T314" s="67"/>
      <c r="U314" s="67"/>
      <c r="V314" s="67"/>
      <c r="W314" s="67"/>
      <c r="X314" s="67"/>
      <c r="Y314" s="67"/>
      <c r="Z314" s="67"/>
      <c r="AA314" s="67"/>
      <c r="AB314" s="67"/>
      <c r="AC314" s="67"/>
      <c r="AD314" s="67"/>
      <c r="AE314" s="67"/>
      <c r="AF314" s="67"/>
      <c r="AG314" s="67"/>
      <c r="AH314" s="67"/>
    </row>
    <row r="315" spans="1:34" ht="15.6" customHeight="1">
      <c r="A315" s="67"/>
      <c r="B315" s="67"/>
      <c r="C315" s="67"/>
      <c r="D315" s="68"/>
      <c r="E315" s="67"/>
      <c r="F315" s="67"/>
      <c r="G315" s="67"/>
      <c r="H315" s="69"/>
      <c r="I315" s="68"/>
      <c r="J315" s="67"/>
      <c r="K315" s="67"/>
      <c r="L315" s="67"/>
      <c r="M315" s="67"/>
      <c r="N315" s="67"/>
      <c r="O315" s="67"/>
      <c r="P315" s="67"/>
      <c r="Q315" s="67"/>
      <c r="R315" s="67"/>
      <c r="S315" s="67"/>
      <c r="T315" s="67"/>
      <c r="U315" s="67"/>
      <c r="V315" s="67"/>
      <c r="W315" s="67"/>
      <c r="X315" s="67"/>
      <c r="Y315" s="67"/>
      <c r="Z315" s="67"/>
      <c r="AA315" s="67"/>
      <c r="AB315" s="67"/>
      <c r="AC315" s="67"/>
      <c r="AD315" s="67"/>
      <c r="AE315" s="67"/>
      <c r="AF315" s="67"/>
      <c r="AG315" s="67"/>
      <c r="AH315" s="67"/>
    </row>
    <row r="316" spans="1:34" ht="15.6" customHeight="1">
      <c r="A316" s="67"/>
      <c r="B316" s="67"/>
      <c r="C316" s="67"/>
      <c r="D316" s="68"/>
      <c r="E316" s="67"/>
      <c r="F316" s="67"/>
      <c r="G316" s="67"/>
      <c r="H316" s="69"/>
      <c r="I316" s="68"/>
      <c r="J316" s="67"/>
      <c r="K316" s="67"/>
      <c r="L316" s="67"/>
      <c r="M316" s="67"/>
      <c r="N316" s="67"/>
      <c r="O316" s="67"/>
      <c r="P316" s="67"/>
      <c r="Q316" s="67"/>
      <c r="R316" s="67"/>
      <c r="S316" s="67"/>
      <c r="T316" s="67"/>
      <c r="U316" s="67"/>
      <c r="V316" s="67"/>
      <c r="W316" s="67"/>
      <c r="X316" s="67"/>
      <c r="Y316" s="67"/>
      <c r="Z316" s="67"/>
      <c r="AA316" s="67"/>
      <c r="AB316" s="67"/>
      <c r="AC316" s="67"/>
      <c r="AD316" s="67"/>
      <c r="AE316" s="67"/>
      <c r="AF316" s="67"/>
      <c r="AG316" s="67"/>
      <c r="AH316" s="67"/>
    </row>
    <row r="317" spans="1:34" ht="15.6" customHeight="1">
      <c r="A317" s="67"/>
      <c r="B317" s="67"/>
      <c r="C317" s="67"/>
      <c r="D317" s="68"/>
      <c r="E317" s="67"/>
      <c r="F317" s="67"/>
      <c r="G317" s="67"/>
      <c r="H317" s="69"/>
      <c r="I317" s="68"/>
      <c r="J317" s="67"/>
      <c r="K317" s="67"/>
      <c r="L317" s="67"/>
      <c r="M317" s="67"/>
      <c r="N317" s="67"/>
      <c r="O317" s="67"/>
      <c r="P317" s="67"/>
      <c r="Q317" s="67"/>
      <c r="R317" s="67"/>
      <c r="S317" s="67"/>
      <c r="T317" s="67"/>
      <c r="U317" s="67"/>
      <c r="V317" s="67"/>
      <c r="W317" s="67"/>
      <c r="X317" s="67"/>
      <c r="Y317" s="67"/>
      <c r="Z317" s="67"/>
      <c r="AA317" s="67"/>
      <c r="AB317" s="67"/>
      <c r="AC317" s="67"/>
      <c r="AD317" s="67"/>
      <c r="AE317" s="67"/>
      <c r="AF317" s="67"/>
      <c r="AG317" s="67"/>
      <c r="AH317" s="67"/>
    </row>
    <row r="318" spans="1:34" ht="15.6" customHeight="1">
      <c r="A318" s="67"/>
      <c r="B318" s="67"/>
      <c r="C318" s="67"/>
      <c r="D318" s="68"/>
      <c r="E318" s="67"/>
      <c r="F318" s="67"/>
      <c r="G318" s="67"/>
      <c r="H318" s="69"/>
      <c r="I318" s="68"/>
      <c r="J318" s="67"/>
      <c r="K318" s="67"/>
      <c r="L318" s="67"/>
      <c r="M318" s="67"/>
      <c r="N318" s="67"/>
      <c r="O318" s="67"/>
      <c r="P318" s="67"/>
      <c r="Q318" s="67"/>
      <c r="R318" s="67"/>
      <c r="S318" s="67"/>
      <c r="T318" s="67"/>
      <c r="U318" s="67"/>
      <c r="V318" s="67"/>
      <c r="W318" s="67"/>
      <c r="X318" s="67"/>
      <c r="Y318" s="67"/>
      <c r="Z318" s="67"/>
      <c r="AA318" s="67"/>
      <c r="AB318" s="67"/>
      <c r="AC318" s="67"/>
      <c r="AD318" s="67"/>
      <c r="AE318" s="67"/>
      <c r="AF318" s="67"/>
      <c r="AG318" s="67"/>
      <c r="AH318" s="67"/>
    </row>
    <row r="319" spans="1:34" ht="15.6" customHeight="1">
      <c r="A319" s="67"/>
      <c r="B319" s="67"/>
      <c r="C319" s="67"/>
      <c r="D319" s="68"/>
      <c r="E319" s="67"/>
      <c r="F319" s="67"/>
      <c r="G319" s="67"/>
      <c r="H319" s="69"/>
      <c r="I319" s="68"/>
      <c r="J319" s="67"/>
      <c r="K319" s="67"/>
      <c r="L319" s="67"/>
      <c r="M319" s="67"/>
      <c r="N319" s="67"/>
      <c r="O319" s="67"/>
      <c r="P319" s="67"/>
      <c r="Q319" s="67"/>
      <c r="R319" s="67"/>
      <c r="S319" s="67"/>
      <c r="T319" s="67"/>
      <c r="U319" s="67"/>
      <c r="V319" s="67"/>
      <c r="W319" s="67"/>
      <c r="X319" s="67"/>
      <c r="Y319" s="67"/>
      <c r="Z319" s="67"/>
      <c r="AA319" s="67"/>
      <c r="AB319" s="67"/>
      <c r="AC319" s="67"/>
      <c r="AD319" s="67"/>
      <c r="AE319" s="67"/>
      <c r="AF319" s="67"/>
      <c r="AG319" s="67"/>
      <c r="AH319" s="67"/>
    </row>
    <row r="320" spans="1:34" ht="15.6" customHeight="1">
      <c r="A320" s="67"/>
      <c r="B320" s="67"/>
      <c r="C320" s="67"/>
      <c r="D320" s="68"/>
      <c r="E320" s="67"/>
      <c r="F320" s="67"/>
      <c r="G320" s="67"/>
      <c r="H320" s="69"/>
      <c r="I320" s="68"/>
      <c r="J320" s="67"/>
      <c r="K320" s="67"/>
      <c r="L320" s="67"/>
      <c r="M320" s="67"/>
      <c r="N320" s="67"/>
      <c r="O320" s="67"/>
      <c r="P320" s="67"/>
      <c r="Q320" s="67"/>
      <c r="R320" s="67"/>
      <c r="S320" s="67"/>
      <c r="T320" s="67"/>
      <c r="U320" s="67"/>
      <c r="V320" s="67"/>
      <c r="W320" s="67"/>
      <c r="X320" s="67"/>
      <c r="Y320" s="67"/>
      <c r="Z320" s="67"/>
      <c r="AA320" s="67"/>
      <c r="AB320" s="67"/>
      <c r="AC320" s="67"/>
      <c r="AD320" s="67"/>
      <c r="AE320" s="67"/>
      <c r="AF320" s="67"/>
      <c r="AG320" s="67"/>
      <c r="AH320" s="67"/>
    </row>
    <row r="321" spans="1:34" ht="15.6" customHeight="1">
      <c r="A321" s="67"/>
      <c r="B321" s="67"/>
      <c r="C321" s="67"/>
      <c r="D321" s="68"/>
      <c r="E321" s="67"/>
      <c r="F321" s="67"/>
      <c r="G321" s="67"/>
      <c r="H321" s="69"/>
      <c r="I321" s="68"/>
      <c r="J321" s="67"/>
      <c r="K321" s="67"/>
      <c r="L321" s="67"/>
      <c r="M321" s="67"/>
      <c r="N321" s="67"/>
      <c r="O321" s="67"/>
      <c r="P321" s="67"/>
      <c r="Q321" s="67"/>
      <c r="R321" s="67"/>
      <c r="S321" s="67"/>
      <c r="T321" s="67"/>
      <c r="U321" s="67"/>
      <c r="V321" s="67"/>
      <c r="W321" s="67"/>
      <c r="X321" s="67"/>
      <c r="Y321" s="67"/>
      <c r="Z321" s="67"/>
      <c r="AA321" s="67"/>
      <c r="AB321" s="67"/>
      <c r="AC321" s="67"/>
      <c r="AD321" s="67"/>
      <c r="AE321" s="67"/>
      <c r="AF321" s="67"/>
      <c r="AG321" s="67"/>
      <c r="AH321" s="67"/>
    </row>
    <row r="322" spans="1:34" ht="15.6" customHeight="1">
      <c r="A322" s="67"/>
      <c r="B322" s="67"/>
      <c r="C322" s="67"/>
      <c r="D322" s="68"/>
      <c r="E322" s="67"/>
      <c r="F322" s="67"/>
      <c r="G322" s="67"/>
      <c r="H322" s="69"/>
      <c r="I322" s="68"/>
      <c r="J322" s="67"/>
      <c r="K322" s="67"/>
      <c r="L322" s="67"/>
      <c r="M322" s="67"/>
      <c r="N322" s="67"/>
      <c r="O322" s="67"/>
      <c r="P322" s="67"/>
      <c r="Q322" s="67"/>
      <c r="R322" s="67"/>
      <c r="S322" s="67"/>
      <c r="T322" s="67"/>
      <c r="U322" s="67"/>
      <c r="V322" s="67"/>
      <c r="W322" s="67"/>
      <c r="X322" s="67"/>
      <c r="Y322" s="67"/>
      <c r="Z322" s="67"/>
      <c r="AA322" s="67"/>
      <c r="AB322" s="67"/>
      <c r="AC322" s="67"/>
      <c r="AD322" s="67"/>
      <c r="AE322" s="67"/>
      <c r="AF322" s="67"/>
      <c r="AG322" s="67"/>
      <c r="AH322" s="67"/>
    </row>
    <row r="323" spans="1:34" ht="15.6" customHeight="1">
      <c r="A323" s="67"/>
      <c r="B323" s="67"/>
      <c r="C323" s="67"/>
      <c r="D323" s="68"/>
      <c r="E323" s="67"/>
      <c r="F323" s="67"/>
      <c r="G323" s="67"/>
      <c r="H323" s="69"/>
      <c r="I323" s="68"/>
      <c r="J323" s="67"/>
      <c r="K323" s="67"/>
      <c r="L323" s="67"/>
      <c r="M323" s="67"/>
      <c r="N323" s="67"/>
      <c r="O323" s="67"/>
      <c r="P323" s="67"/>
      <c r="Q323" s="67"/>
      <c r="R323" s="67"/>
      <c r="S323" s="67"/>
      <c r="T323" s="67"/>
      <c r="U323" s="67"/>
      <c r="V323" s="67"/>
      <c r="W323" s="67"/>
      <c r="X323" s="67"/>
      <c r="Y323" s="67"/>
      <c r="Z323" s="67"/>
      <c r="AA323" s="67"/>
      <c r="AB323" s="67"/>
      <c r="AC323" s="67"/>
      <c r="AD323" s="67"/>
      <c r="AE323" s="67"/>
      <c r="AF323" s="67"/>
      <c r="AG323" s="67"/>
      <c r="AH323" s="67"/>
    </row>
    <row r="324" spans="1:34" ht="15.6" customHeight="1">
      <c r="A324" s="67"/>
      <c r="B324" s="67"/>
      <c r="C324" s="67"/>
      <c r="D324" s="68"/>
      <c r="E324" s="67"/>
      <c r="F324" s="67"/>
      <c r="G324" s="67"/>
      <c r="H324" s="69"/>
      <c r="I324" s="68"/>
      <c r="J324" s="67"/>
      <c r="K324" s="67"/>
      <c r="L324" s="67"/>
      <c r="M324" s="67"/>
      <c r="N324" s="67"/>
      <c r="O324" s="67"/>
      <c r="P324" s="67"/>
      <c r="Q324" s="67"/>
      <c r="R324" s="67"/>
      <c r="S324" s="67"/>
      <c r="T324" s="67"/>
      <c r="U324" s="67"/>
      <c r="V324" s="67"/>
      <c r="W324" s="67"/>
      <c r="X324" s="67"/>
      <c r="Y324" s="67"/>
      <c r="Z324" s="67"/>
      <c r="AA324" s="67"/>
      <c r="AB324" s="67"/>
      <c r="AC324" s="67"/>
      <c r="AD324" s="67"/>
      <c r="AE324" s="67"/>
      <c r="AF324" s="67"/>
      <c r="AG324" s="67"/>
      <c r="AH324" s="67"/>
    </row>
    <row r="325" spans="1:34" ht="15.6" customHeight="1">
      <c r="A325" s="67"/>
      <c r="B325" s="67"/>
      <c r="C325" s="67"/>
      <c r="D325" s="68"/>
      <c r="E325" s="67"/>
      <c r="F325" s="67"/>
      <c r="G325" s="67"/>
      <c r="H325" s="69"/>
      <c r="I325" s="68"/>
      <c r="J325" s="67"/>
      <c r="K325" s="67"/>
      <c r="L325" s="67"/>
      <c r="M325" s="67"/>
      <c r="N325" s="67"/>
      <c r="O325" s="67"/>
      <c r="P325" s="67"/>
      <c r="Q325" s="67"/>
      <c r="R325" s="67"/>
      <c r="S325" s="67"/>
      <c r="T325" s="67"/>
      <c r="U325" s="67"/>
      <c r="V325" s="67"/>
      <c r="W325" s="67"/>
      <c r="X325" s="67"/>
      <c r="Y325" s="67"/>
      <c r="Z325" s="67"/>
      <c r="AA325" s="67"/>
      <c r="AB325" s="67"/>
      <c r="AC325" s="67"/>
      <c r="AD325" s="67"/>
      <c r="AE325" s="67"/>
      <c r="AF325" s="67"/>
      <c r="AG325" s="67"/>
      <c r="AH325" s="67"/>
    </row>
    <row r="326" spans="1:34" ht="15.6" customHeight="1">
      <c r="A326" s="67"/>
      <c r="B326" s="67"/>
      <c r="C326" s="67"/>
      <c r="D326" s="68"/>
      <c r="E326" s="67"/>
      <c r="F326" s="67"/>
      <c r="G326" s="67"/>
      <c r="H326" s="69"/>
      <c r="I326" s="68"/>
      <c r="J326" s="67"/>
      <c r="K326" s="67"/>
      <c r="L326" s="67"/>
      <c r="M326" s="67"/>
      <c r="N326" s="67"/>
      <c r="O326" s="67"/>
      <c r="P326" s="67"/>
      <c r="Q326" s="67"/>
      <c r="R326" s="67"/>
      <c r="S326" s="67"/>
      <c r="T326" s="67"/>
      <c r="U326" s="67"/>
      <c r="V326" s="67"/>
      <c r="W326" s="67"/>
      <c r="X326" s="67"/>
      <c r="Y326" s="67"/>
      <c r="Z326" s="67"/>
      <c r="AA326" s="67"/>
      <c r="AB326" s="67"/>
      <c r="AC326" s="67"/>
      <c r="AD326" s="67"/>
      <c r="AE326" s="67"/>
      <c r="AF326" s="67"/>
      <c r="AG326" s="67"/>
      <c r="AH326" s="67"/>
    </row>
    <row r="327" spans="1:34" ht="15.6" customHeight="1">
      <c r="A327" s="67"/>
      <c r="B327" s="67"/>
      <c r="C327" s="67"/>
      <c r="D327" s="68"/>
      <c r="E327" s="67"/>
      <c r="F327" s="67"/>
      <c r="G327" s="67"/>
      <c r="H327" s="69"/>
      <c r="I327" s="68"/>
      <c r="J327" s="67"/>
      <c r="K327" s="67"/>
      <c r="L327" s="67"/>
      <c r="M327" s="67"/>
      <c r="N327" s="67"/>
      <c r="O327" s="67"/>
      <c r="P327" s="67"/>
      <c r="Q327" s="67"/>
      <c r="R327" s="67"/>
      <c r="S327" s="67"/>
      <c r="T327" s="67"/>
      <c r="U327" s="67"/>
      <c r="V327" s="67"/>
      <c r="W327" s="67"/>
      <c r="X327" s="67"/>
      <c r="Y327" s="67"/>
      <c r="Z327" s="67"/>
      <c r="AA327" s="67"/>
      <c r="AB327" s="67"/>
      <c r="AC327" s="67"/>
      <c r="AD327" s="67"/>
      <c r="AE327" s="67"/>
      <c r="AF327" s="67"/>
      <c r="AG327" s="67"/>
      <c r="AH327" s="67"/>
    </row>
    <row r="328" spans="1:34" ht="15.6" customHeight="1">
      <c r="A328" s="67"/>
      <c r="B328" s="67"/>
      <c r="C328" s="67"/>
      <c r="D328" s="68"/>
      <c r="E328" s="67"/>
      <c r="F328" s="67"/>
      <c r="G328" s="67"/>
      <c r="H328" s="69"/>
      <c r="I328" s="68"/>
      <c r="J328" s="67"/>
      <c r="K328" s="67"/>
      <c r="L328" s="67"/>
      <c r="M328" s="67"/>
      <c r="N328" s="67"/>
      <c r="O328" s="67"/>
      <c r="P328" s="67"/>
      <c r="Q328" s="67"/>
      <c r="R328" s="67"/>
      <c r="S328" s="67"/>
      <c r="T328" s="67"/>
      <c r="U328" s="67"/>
      <c r="V328" s="67"/>
      <c r="W328" s="67"/>
      <c r="X328" s="67"/>
      <c r="Y328" s="67"/>
      <c r="Z328" s="67"/>
      <c r="AA328" s="67"/>
      <c r="AB328" s="67"/>
      <c r="AC328" s="67"/>
      <c r="AD328" s="67"/>
      <c r="AE328" s="67"/>
      <c r="AF328" s="67"/>
      <c r="AG328" s="67"/>
      <c r="AH328" s="67"/>
    </row>
    <row r="329" spans="1:34" ht="15.6" customHeight="1">
      <c r="A329" s="67"/>
      <c r="B329" s="67"/>
      <c r="C329" s="67"/>
      <c r="D329" s="68"/>
      <c r="E329" s="67"/>
      <c r="F329" s="67"/>
      <c r="G329" s="67"/>
      <c r="H329" s="69"/>
      <c r="I329" s="68"/>
      <c r="J329" s="67"/>
      <c r="K329" s="67"/>
      <c r="L329" s="67"/>
      <c r="M329" s="67"/>
      <c r="N329" s="67"/>
      <c r="O329" s="67"/>
      <c r="P329" s="67"/>
      <c r="Q329" s="67"/>
      <c r="R329" s="67"/>
      <c r="S329" s="67"/>
      <c r="T329" s="67"/>
      <c r="U329" s="67"/>
      <c r="V329" s="67"/>
      <c r="W329" s="67"/>
      <c r="X329" s="67"/>
      <c r="Y329" s="67"/>
      <c r="Z329" s="67"/>
      <c r="AA329" s="67"/>
      <c r="AB329" s="67"/>
      <c r="AC329" s="67"/>
      <c r="AD329" s="67"/>
      <c r="AE329" s="67"/>
      <c r="AF329" s="67"/>
      <c r="AG329" s="67"/>
      <c r="AH329" s="67"/>
    </row>
    <row r="330" spans="1:34" ht="15.6" customHeight="1">
      <c r="A330" s="67"/>
      <c r="B330" s="67"/>
      <c r="C330" s="67"/>
      <c r="D330" s="68"/>
      <c r="E330" s="67"/>
      <c r="F330" s="67"/>
      <c r="G330" s="67"/>
      <c r="H330" s="69"/>
      <c r="I330" s="68"/>
      <c r="J330" s="67"/>
      <c r="K330" s="67"/>
      <c r="L330" s="67"/>
      <c r="M330" s="67"/>
      <c r="N330" s="67"/>
      <c r="O330" s="67"/>
      <c r="P330" s="67"/>
      <c r="Q330" s="67"/>
      <c r="R330" s="67"/>
      <c r="S330" s="67"/>
      <c r="T330" s="67"/>
      <c r="U330" s="67"/>
      <c r="V330" s="67"/>
      <c r="W330" s="67"/>
      <c r="X330" s="67"/>
      <c r="Y330" s="67"/>
      <c r="Z330" s="67"/>
      <c r="AA330" s="67"/>
      <c r="AB330" s="67"/>
      <c r="AC330" s="67"/>
      <c r="AD330" s="67"/>
      <c r="AE330" s="67"/>
      <c r="AF330" s="67"/>
      <c r="AG330" s="67"/>
      <c r="AH330" s="67"/>
    </row>
    <row r="331" spans="1:34" ht="15.6" customHeight="1">
      <c r="A331" s="67"/>
      <c r="B331" s="67"/>
      <c r="C331" s="67"/>
      <c r="D331" s="68"/>
      <c r="E331" s="67"/>
      <c r="F331" s="67"/>
      <c r="G331" s="67"/>
      <c r="H331" s="69"/>
      <c r="I331" s="68"/>
      <c r="J331" s="67"/>
      <c r="K331" s="67"/>
      <c r="L331" s="67"/>
      <c r="M331" s="67"/>
      <c r="N331" s="67"/>
      <c r="O331" s="67"/>
      <c r="P331" s="67"/>
      <c r="Q331" s="67"/>
      <c r="R331" s="67"/>
      <c r="S331" s="67"/>
      <c r="T331" s="67"/>
      <c r="U331" s="67"/>
      <c r="V331" s="67"/>
      <c r="W331" s="67"/>
      <c r="X331" s="67"/>
      <c r="Y331" s="67"/>
      <c r="Z331" s="67"/>
      <c r="AA331" s="67"/>
      <c r="AB331" s="67"/>
      <c r="AC331" s="67"/>
      <c r="AD331" s="67"/>
      <c r="AE331" s="67"/>
      <c r="AF331" s="67"/>
      <c r="AG331" s="67"/>
      <c r="AH331" s="67"/>
    </row>
    <row r="332" spans="1:34" ht="15.6" customHeight="1">
      <c r="A332" s="67"/>
      <c r="B332" s="67"/>
      <c r="C332" s="67"/>
      <c r="D332" s="68"/>
      <c r="E332" s="67"/>
      <c r="F332" s="67"/>
      <c r="G332" s="67"/>
      <c r="H332" s="69"/>
      <c r="I332" s="68"/>
      <c r="J332" s="67"/>
      <c r="K332" s="67"/>
      <c r="L332" s="67"/>
      <c r="M332" s="67"/>
      <c r="N332" s="67"/>
      <c r="O332" s="67"/>
      <c r="P332" s="67"/>
      <c r="Q332" s="67"/>
      <c r="R332" s="67"/>
      <c r="S332" s="67"/>
      <c r="T332" s="67"/>
      <c r="U332" s="67"/>
      <c r="V332" s="67"/>
      <c r="W332" s="67"/>
      <c r="X332" s="67"/>
      <c r="Y332" s="67"/>
      <c r="Z332" s="67"/>
      <c r="AA332" s="67"/>
      <c r="AB332" s="67"/>
      <c r="AC332" s="67"/>
      <c r="AD332" s="67"/>
      <c r="AE332" s="67"/>
      <c r="AF332" s="67"/>
      <c r="AG332" s="67"/>
      <c r="AH332" s="67"/>
    </row>
    <row r="333" spans="1:34" ht="15.6" customHeight="1">
      <c r="A333" s="67"/>
      <c r="B333" s="67"/>
      <c r="C333" s="67"/>
      <c r="D333" s="68"/>
      <c r="E333" s="67"/>
      <c r="F333" s="67"/>
      <c r="G333" s="67"/>
      <c r="H333" s="69"/>
      <c r="I333" s="68"/>
      <c r="J333" s="67"/>
      <c r="K333" s="67"/>
      <c r="L333" s="67"/>
      <c r="M333" s="67"/>
      <c r="N333" s="67"/>
      <c r="O333" s="67"/>
      <c r="P333" s="67"/>
      <c r="Q333" s="67"/>
      <c r="R333" s="67"/>
      <c r="S333" s="67"/>
      <c r="T333" s="67"/>
      <c r="U333" s="67"/>
      <c r="V333" s="67"/>
      <c r="W333" s="67"/>
      <c r="X333" s="67"/>
      <c r="Y333" s="67"/>
      <c r="Z333" s="67"/>
      <c r="AA333" s="67"/>
      <c r="AB333" s="67"/>
      <c r="AC333" s="67"/>
      <c r="AD333" s="67"/>
      <c r="AE333" s="67"/>
      <c r="AF333" s="67"/>
      <c r="AG333" s="67"/>
      <c r="AH333" s="67"/>
    </row>
    <row r="334" spans="1:34" ht="15.6" customHeight="1">
      <c r="A334" s="67"/>
      <c r="B334" s="67"/>
      <c r="C334" s="67"/>
      <c r="D334" s="68"/>
      <c r="E334" s="67"/>
      <c r="F334" s="67"/>
      <c r="G334" s="67"/>
      <c r="H334" s="69"/>
      <c r="I334" s="68"/>
      <c r="J334" s="67"/>
      <c r="K334" s="67"/>
      <c r="L334" s="67"/>
      <c r="M334" s="67"/>
      <c r="N334" s="67"/>
      <c r="O334" s="67"/>
      <c r="P334" s="67"/>
      <c r="Q334" s="67"/>
      <c r="R334" s="67"/>
      <c r="S334" s="67"/>
      <c r="T334" s="67"/>
      <c r="U334" s="67"/>
      <c r="V334" s="67"/>
      <c r="W334" s="67"/>
      <c r="X334" s="67"/>
      <c r="Y334" s="67"/>
      <c r="Z334" s="67"/>
      <c r="AA334" s="67"/>
      <c r="AB334" s="67"/>
      <c r="AC334" s="67"/>
      <c r="AD334" s="67"/>
      <c r="AE334" s="67"/>
      <c r="AF334" s="67"/>
      <c r="AG334" s="67"/>
      <c r="AH334" s="67"/>
    </row>
    <row r="335" spans="1:34" ht="15.6" customHeight="1">
      <c r="A335" s="67"/>
      <c r="B335" s="67"/>
      <c r="C335" s="67"/>
      <c r="D335" s="68"/>
      <c r="E335" s="67"/>
      <c r="F335" s="67"/>
      <c r="G335" s="67"/>
      <c r="H335" s="69"/>
      <c r="I335" s="68"/>
      <c r="J335" s="67"/>
      <c r="K335" s="67"/>
      <c r="L335" s="67"/>
      <c r="M335" s="67"/>
      <c r="N335" s="67"/>
      <c r="O335" s="67"/>
      <c r="P335" s="67"/>
      <c r="Q335" s="67"/>
      <c r="R335" s="67"/>
      <c r="S335" s="67"/>
      <c r="T335" s="67"/>
      <c r="U335" s="67"/>
      <c r="V335" s="67"/>
      <c r="W335" s="67"/>
      <c r="X335" s="67"/>
      <c r="Y335" s="67"/>
      <c r="Z335" s="67"/>
      <c r="AA335" s="67"/>
      <c r="AB335" s="67"/>
      <c r="AC335" s="67"/>
      <c r="AD335" s="67"/>
      <c r="AE335" s="67"/>
      <c r="AF335" s="67"/>
      <c r="AG335" s="67"/>
      <c r="AH335" s="67"/>
    </row>
    <row r="336" spans="1:34" ht="15.6" customHeight="1">
      <c r="A336" s="67"/>
      <c r="B336" s="67"/>
      <c r="C336" s="67"/>
      <c r="D336" s="68"/>
      <c r="E336" s="67"/>
      <c r="F336" s="67"/>
      <c r="G336" s="67"/>
      <c r="H336" s="69"/>
      <c r="I336" s="68"/>
      <c r="J336" s="67"/>
      <c r="K336" s="67"/>
      <c r="L336" s="67"/>
      <c r="M336" s="67"/>
      <c r="N336" s="67"/>
      <c r="O336" s="67"/>
      <c r="P336" s="67"/>
      <c r="Q336" s="67"/>
      <c r="R336" s="67"/>
      <c r="S336" s="67"/>
      <c r="T336" s="67"/>
      <c r="U336" s="67"/>
      <c r="V336" s="67"/>
      <c r="W336" s="67"/>
      <c r="X336" s="67"/>
      <c r="Y336" s="67"/>
      <c r="Z336" s="67"/>
      <c r="AA336" s="67"/>
      <c r="AB336" s="67"/>
      <c r="AC336" s="67"/>
      <c r="AD336" s="67"/>
      <c r="AE336" s="67"/>
      <c r="AF336" s="67"/>
      <c r="AG336" s="67"/>
      <c r="AH336" s="67"/>
    </row>
    <row r="337" spans="1:34" ht="15.6" customHeight="1">
      <c r="A337" s="67"/>
      <c r="B337" s="67"/>
      <c r="C337" s="67"/>
      <c r="D337" s="68"/>
      <c r="E337" s="67"/>
      <c r="F337" s="67"/>
      <c r="G337" s="67"/>
      <c r="H337" s="69"/>
      <c r="I337" s="68"/>
      <c r="J337" s="67"/>
      <c r="K337" s="67"/>
      <c r="L337" s="67"/>
      <c r="M337" s="67"/>
      <c r="N337" s="67"/>
      <c r="O337" s="67"/>
      <c r="P337" s="67"/>
      <c r="Q337" s="67"/>
      <c r="R337" s="67"/>
      <c r="S337" s="67"/>
      <c r="T337" s="67"/>
      <c r="U337" s="67"/>
      <c r="V337" s="67"/>
      <c r="W337" s="67"/>
      <c r="X337" s="67"/>
      <c r="Y337" s="67"/>
      <c r="Z337" s="67"/>
      <c r="AA337" s="67"/>
      <c r="AB337" s="67"/>
      <c r="AC337" s="67"/>
      <c r="AD337" s="67"/>
      <c r="AE337" s="67"/>
      <c r="AF337" s="67"/>
      <c r="AG337" s="67"/>
      <c r="AH337" s="67"/>
    </row>
    <row r="338" spans="1:34" ht="15.6" customHeight="1">
      <c r="A338" s="67"/>
      <c r="B338" s="67"/>
      <c r="C338" s="67"/>
      <c r="D338" s="68"/>
      <c r="E338" s="67"/>
      <c r="F338" s="67"/>
      <c r="G338" s="67"/>
      <c r="H338" s="69"/>
      <c r="I338" s="68"/>
      <c r="J338" s="67"/>
      <c r="K338" s="67"/>
      <c r="L338" s="67"/>
      <c r="M338" s="67"/>
      <c r="N338" s="67"/>
      <c r="O338" s="67"/>
      <c r="P338" s="67"/>
      <c r="Q338" s="67"/>
      <c r="R338" s="67"/>
      <c r="S338" s="67"/>
      <c r="T338" s="67"/>
      <c r="U338" s="67"/>
      <c r="V338" s="67"/>
      <c r="W338" s="67"/>
      <c r="X338" s="67"/>
      <c r="Y338" s="67"/>
      <c r="Z338" s="67"/>
      <c r="AA338" s="67"/>
      <c r="AB338" s="67"/>
      <c r="AC338" s="67"/>
      <c r="AD338" s="67"/>
      <c r="AE338" s="67"/>
      <c r="AF338" s="67"/>
      <c r="AG338" s="67"/>
      <c r="AH338" s="67"/>
    </row>
    <row r="339" spans="1:34" ht="15.6" customHeight="1">
      <c r="A339" s="67"/>
      <c r="B339" s="67"/>
      <c r="C339" s="67"/>
      <c r="D339" s="68"/>
      <c r="E339" s="67"/>
      <c r="F339" s="67"/>
      <c r="G339" s="67"/>
      <c r="H339" s="69"/>
      <c r="I339" s="68"/>
      <c r="J339" s="67"/>
      <c r="K339" s="67"/>
      <c r="L339" s="67"/>
      <c r="M339" s="67"/>
      <c r="N339" s="67"/>
      <c r="O339" s="67"/>
      <c r="P339" s="67"/>
      <c r="Q339" s="67"/>
      <c r="R339" s="67"/>
      <c r="S339" s="67"/>
      <c r="T339" s="67"/>
      <c r="U339" s="67"/>
      <c r="V339" s="67"/>
      <c r="W339" s="67"/>
      <c r="X339" s="67"/>
      <c r="Y339" s="67"/>
      <c r="Z339" s="67"/>
      <c r="AA339" s="67"/>
      <c r="AB339" s="67"/>
      <c r="AC339" s="67"/>
      <c r="AD339" s="67"/>
      <c r="AE339" s="67"/>
      <c r="AF339" s="67"/>
      <c r="AG339" s="67"/>
      <c r="AH339" s="67"/>
    </row>
    <row r="340" spans="1:34" ht="15.6" customHeight="1">
      <c r="A340" s="67"/>
      <c r="B340" s="67"/>
      <c r="C340" s="67"/>
      <c r="D340" s="68"/>
      <c r="E340" s="67"/>
      <c r="F340" s="67"/>
      <c r="G340" s="67"/>
      <c r="H340" s="69"/>
      <c r="I340" s="68"/>
      <c r="J340" s="67"/>
      <c r="K340" s="67"/>
      <c r="L340" s="67"/>
      <c r="M340" s="67"/>
      <c r="N340" s="67"/>
      <c r="O340" s="67"/>
      <c r="P340" s="67"/>
      <c r="Q340" s="67"/>
      <c r="R340" s="67"/>
      <c r="S340" s="67"/>
      <c r="T340" s="67"/>
      <c r="U340" s="67"/>
      <c r="V340" s="67"/>
      <c r="W340" s="67"/>
      <c r="X340" s="67"/>
      <c r="Y340" s="67"/>
      <c r="Z340" s="67"/>
      <c r="AA340" s="67"/>
      <c r="AB340" s="67"/>
      <c r="AC340" s="67"/>
      <c r="AD340" s="67"/>
      <c r="AE340" s="67"/>
      <c r="AF340" s="67"/>
      <c r="AG340" s="67"/>
      <c r="AH340" s="67"/>
    </row>
    <row r="341" spans="1:34" ht="15.6" customHeight="1">
      <c r="A341" s="67"/>
      <c r="B341" s="67"/>
      <c r="C341" s="67"/>
      <c r="D341" s="68"/>
      <c r="E341" s="67"/>
      <c r="F341" s="67"/>
      <c r="G341" s="67"/>
      <c r="H341" s="69"/>
      <c r="I341" s="68"/>
      <c r="J341" s="67"/>
      <c r="K341" s="67"/>
      <c r="L341" s="67"/>
      <c r="M341" s="67"/>
      <c r="N341" s="67"/>
      <c r="O341" s="67"/>
      <c r="P341" s="67"/>
      <c r="Q341" s="67"/>
      <c r="R341" s="67"/>
      <c r="S341" s="67"/>
      <c r="T341" s="67"/>
      <c r="U341" s="67"/>
      <c r="V341" s="67"/>
      <c r="W341" s="67"/>
      <c r="X341" s="67"/>
      <c r="Y341" s="67"/>
      <c r="Z341" s="67"/>
      <c r="AA341" s="67"/>
      <c r="AB341" s="67"/>
      <c r="AC341" s="67"/>
      <c r="AD341" s="67"/>
      <c r="AE341" s="67"/>
      <c r="AF341" s="67"/>
      <c r="AG341" s="67"/>
      <c r="AH341" s="67"/>
    </row>
    <row r="342" spans="1:34" ht="15.6" customHeight="1">
      <c r="A342" s="67"/>
      <c r="B342" s="67"/>
      <c r="C342" s="67"/>
      <c r="D342" s="68"/>
      <c r="E342" s="67"/>
      <c r="F342" s="67"/>
      <c r="G342" s="67"/>
      <c r="H342" s="69"/>
      <c r="I342" s="68"/>
      <c r="J342" s="67"/>
      <c r="K342" s="67"/>
      <c r="L342" s="67"/>
      <c r="M342" s="67"/>
      <c r="N342" s="67"/>
      <c r="O342" s="67"/>
      <c r="P342" s="67"/>
      <c r="Q342" s="67"/>
      <c r="R342" s="67"/>
      <c r="S342" s="67"/>
      <c r="T342" s="67"/>
      <c r="U342" s="67"/>
      <c r="V342" s="67"/>
      <c r="W342" s="67"/>
      <c r="X342" s="67"/>
      <c r="Y342" s="67"/>
      <c r="Z342" s="67"/>
      <c r="AA342" s="67"/>
      <c r="AB342" s="67"/>
      <c r="AC342" s="67"/>
      <c r="AD342" s="67"/>
      <c r="AE342" s="67"/>
      <c r="AF342" s="67"/>
      <c r="AG342" s="67"/>
      <c r="AH342" s="67"/>
    </row>
    <row r="343" spans="1:34" ht="15.6" customHeight="1">
      <c r="A343" s="67"/>
      <c r="B343" s="67"/>
      <c r="C343" s="67"/>
      <c r="D343" s="68"/>
      <c r="E343" s="67"/>
      <c r="F343" s="67"/>
      <c r="G343" s="67"/>
      <c r="H343" s="69"/>
      <c r="I343" s="68"/>
      <c r="J343" s="67"/>
      <c r="K343" s="67"/>
      <c r="L343" s="67"/>
      <c r="M343" s="67"/>
      <c r="N343" s="67"/>
      <c r="O343" s="67"/>
      <c r="P343" s="67"/>
      <c r="Q343" s="67"/>
      <c r="R343" s="67"/>
      <c r="S343" s="67"/>
      <c r="T343" s="67"/>
      <c r="U343" s="67"/>
      <c r="V343" s="67"/>
      <c r="W343" s="67"/>
      <c r="X343" s="67"/>
      <c r="Y343" s="67"/>
      <c r="Z343" s="67"/>
      <c r="AA343" s="67"/>
      <c r="AB343" s="67"/>
      <c r="AC343" s="67"/>
      <c r="AD343" s="67"/>
      <c r="AE343" s="67"/>
      <c r="AF343" s="67"/>
      <c r="AG343" s="67"/>
      <c r="AH343" s="67"/>
    </row>
    <row r="344" spans="1:34" ht="15.6" customHeight="1">
      <c r="A344" s="67"/>
      <c r="B344" s="67"/>
      <c r="C344" s="67"/>
      <c r="D344" s="68"/>
      <c r="E344" s="67"/>
      <c r="F344" s="67"/>
      <c r="G344" s="67"/>
      <c r="H344" s="69"/>
      <c r="I344" s="68"/>
      <c r="J344" s="67"/>
      <c r="K344" s="67"/>
      <c r="L344" s="67"/>
      <c r="M344" s="67"/>
      <c r="N344" s="67"/>
      <c r="O344" s="67"/>
      <c r="P344" s="67"/>
      <c r="Q344" s="67"/>
      <c r="R344" s="67"/>
      <c r="S344" s="67"/>
      <c r="T344" s="67"/>
      <c r="U344" s="67"/>
      <c r="V344" s="67"/>
      <c r="W344" s="67"/>
      <c r="X344" s="67"/>
      <c r="Y344" s="67"/>
      <c r="Z344" s="67"/>
      <c r="AA344" s="67"/>
      <c r="AB344" s="67"/>
      <c r="AC344" s="67"/>
      <c r="AD344" s="67"/>
      <c r="AE344" s="67"/>
      <c r="AF344" s="67"/>
      <c r="AG344" s="67"/>
      <c r="AH344" s="67"/>
    </row>
    <row r="345" spans="1:34" ht="15.6" customHeight="1">
      <c r="A345" s="67"/>
      <c r="B345" s="67"/>
      <c r="C345" s="67"/>
      <c r="D345" s="68"/>
      <c r="E345" s="67"/>
      <c r="F345" s="67"/>
      <c r="G345" s="67"/>
      <c r="H345" s="69"/>
      <c r="I345" s="68"/>
      <c r="J345" s="67"/>
      <c r="K345" s="67"/>
      <c r="L345" s="67"/>
      <c r="M345" s="67"/>
      <c r="N345" s="67"/>
      <c r="O345" s="67"/>
      <c r="P345" s="67"/>
      <c r="Q345" s="67"/>
      <c r="R345" s="67"/>
      <c r="S345" s="67"/>
      <c r="T345" s="67"/>
      <c r="U345" s="67"/>
      <c r="V345" s="67"/>
      <c r="W345" s="67"/>
      <c r="X345" s="67"/>
      <c r="Y345" s="67"/>
      <c r="Z345" s="67"/>
      <c r="AA345" s="67"/>
      <c r="AB345" s="67"/>
      <c r="AC345" s="67"/>
      <c r="AD345" s="67"/>
      <c r="AE345" s="67"/>
      <c r="AF345" s="67"/>
      <c r="AG345" s="67"/>
      <c r="AH345" s="67"/>
    </row>
    <row r="346" spans="1:34" ht="15.6" customHeight="1">
      <c r="A346" s="67"/>
      <c r="B346" s="67"/>
      <c r="C346" s="67"/>
      <c r="D346" s="68"/>
      <c r="E346" s="67"/>
      <c r="F346" s="67"/>
      <c r="G346" s="67"/>
      <c r="H346" s="69"/>
      <c r="I346" s="68"/>
      <c r="J346" s="67"/>
      <c r="K346" s="67"/>
      <c r="L346" s="67"/>
      <c r="M346" s="67"/>
      <c r="N346" s="67"/>
      <c r="O346" s="67"/>
      <c r="P346" s="67"/>
      <c r="Q346" s="67"/>
      <c r="R346" s="67"/>
      <c r="S346" s="67"/>
      <c r="T346" s="67"/>
      <c r="U346" s="67"/>
      <c r="V346" s="67"/>
      <c r="W346" s="67"/>
      <c r="X346" s="67"/>
      <c r="Y346" s="67"/>
      <c r="Z346" s="67"/>
      <c r="AA346" s="67"/>
      <c r="AB346" s="67"/>
      <c r="AC346" s="67"/>
      <c r="AD346" s="67"/>
      <c r="AE346" s="67"/>
      <c r="AF346" s="67"/>
      <c r="AG346" s="67"/>
      <c r="AH346" s="67"/>
    </row>
    <row r="347" spans="1:34" ht="15.6" customHeight="1">
      <c r="A347" s="67"/>
      <c r="B347" s="67"/>
      <c r="C347" s="67"/>
      <c r="D347" s="68"/>
      <c r="E347" s="67"/>
      <c r="F347" s="67"/>
      <c r="G347" s="67"/>
      <c r="H347" s="69"/>
      <c r="I347" s="68"/>
      <c r="J347" s="67"/>
      <c r="K347" s="67"/>
      <c r="L347" s="67"/>
      <c r="M347" s="67"/>
      <c r="N347" s="67"/>
      <c r="O347" s="67"/>
      <c r="P347" s="67"/>
      <c r="Q347" s="67"/>
      <c r="R347" s="67"/>
      <c r="S347" s="67"/>
      <c r="T347" s="67"/>
      <c r="U347" s="67"/>
      <c r="V347" s="67"/>
      <c r="W347" s="67"/>
      <c r="X347" s="67"/>
      <c r="Y347" s="67"/>
      <c r="Z347" s="67"/>
      <c r="AA347" s="67"/>
      <c r="AB347" s="67"/>
      <c r="AC347" s="67"/>
      <c r="AD347" s="67"/>
      <c r="AE347" s="67"/>
      <c r="AF347" s="67"/>
      <c r="AG347" s="67"/>
      <c r="AH347" s="67"/>
    </row>
    <row r="348" spans="1:34" ht="15.6" customHeight="1">
      <c r="A348" s="67"/>
      <c r="B348" s="67"/>
      <c r="C348" s="67"/>
      <c r="D348" s="68"/>
      <c r="E348" s="67"/>
      <c r="F348" s="67"/>
      <c r="G348" s="67"/>
      <c r="H348" s="69"/>
      <c r="I348" s="68"/>
      <c r="J348" s="67"/>
      <c r="K348" s="67"/>
      <c r="L348" s="67"/>
      <c r="M348" s="67"/>
      <c r="N348" s="67"/>
      <c r="O348" s="67"/>
      <c r="P348" s="67"/>
      <c r="Q348" s="67"/>
      <c r="R348" s="67"/>
      <c r="S348" s="67"/>
      <c r="T348" s="67"/>
      <c r="U348" s="67"/>
      <c r="V348" s="67"/>
      <c r="W348" s="67"/>
      <c r="X348" s="67"/>
      <c r="Y348" s="67"/>
      <c r="Z348" s="67"/>
      <c r="AA348" s="67"/>
      <c r="AB348" s="67"/>
      <c r="AC348" s="67"/>
      <c r="AD348" s="67"/>
      <c r="AE348" s="67"/>
      <c r="AF348" s="67"/>
      <c r="AG348" s="67"/>
      <c r="AH348" s="67"/>
    </row>
    <row r="349" spans="1:34" ht="15.6" customHeight="1">
      <c r="A349" s="67"/>
      <c r="B349" s="67"/>
      <c r="C349" s="67"/>
      <c r="D349" s="68"/>
      <c r="E349" s="67"/>
      <c r="F349" s="67"/>
      <c r="G349" s="67"/>
      <c r="H349" s="69"/>
      <c r="I349" s="68"/>
      <c r="J349" s="67"/>
      <c r="K349" s="67"/>
      <c r="L349" s="67"/>
      <c r="M349" s="67"/>
      <c r="N349" s="67"/>
      <c r="O349" s="67"/>
      <c r="P349" s="67"/>
      <c r="Q349" s="67"/>
      <c r="R349" s="67"/>
      <c r="S349" s="67"/>
      <c r="T349" s="67"/>
      <c r="U349" s="67"/>
      <c r="V349" s="67"/>
      <c r="W349" s="67"/>
      <c r="X349" s="67"/>
      <c r="Y349" s="67"/>
      <c r="Z349" s="67"/>
      <c r="AA349" s="67"/>
      <c r="AB349" s="67"/>
      <c r="AC349" s="67"/>
      <c r="AD349" s="67"/>
      <c r="AE349" s="67"/>
      <c r="AF349" s="67"/>
      <c r="AG349" s="67"/>
      <c r="AH349" s="67"/>
    </row>
    <row r="350" spans="1:34" ht="15.6" customHeight="1">
      <c r="A350" s="67"/>
      <c r="B350" s="67"/>
      <c r="C350" s="67"/>
      <c r="D350" s="68"/>
      <c r="E350" s="67"/>
      <c r="F350" s="67"/>
      <c r="G350" s="67"/>
      <c r="H350" s="69"/>
      <c r="I350" s="68"/>
      <c r="J350" s="67"/>
      <c r="K350" s="67"/>
      <c r="L350" s="67"/>
      <c r="M350" s="67"/>
      <c r="N350" s="67"/>
      <c r="O350" s="67"/>
      <c r="P350" s="67"/>
      <c r="Q350" s="67"/>
      <c r="R350" s="67"/>
      <c r="S350" s="67"/>
      <c r="T350" s="67"/>
      <c r="U350" s="67"/>
      <c r="V350" s="67"/>
      <c r="W350" s="67"/>
      <c r="X350" s="67"/>
      <c r="Y350" s="67"/>
      <c r="Z350" s="67"/>
      <c r="AA350" s="67"/>
      <c r="AB350" s="67"/>
      <c r="AC350" s="67"/>
      <c r="AD350" s="67"/>
      <c r="AE350" s="67"/>
      <c r="AF350" s="67"/>
      <c r="AG350" s="67"/>
      <c r="AH350" s="67"/>
    </row>
    <row r="351" spans="1:34" ht="15.6" customHeight="1">
      <c r="A351" s="67"/>
      <c r="B351" s="67"/>
      <c r="C351" s="67"/>
      <c r="D351" s="68"/>
      <c r="E351" s="67"/>
      <c r="F351" s="67"/>
      <c r="G351" s="67"/>
      <c r="H351" s="69"/>
      <c r="I351" s="68"/>
      <c r="J351" s="67"/>
      <c r="K351" s="67"/>
      <c r="L351" s="67"/>
      <c r="M351" s="67"/>
      <c r="N351" s="67"/>
      <c r="O351" s="67"/>
      <c r="P351" s="67"/>
      <c r="Q351" s="67"/>
      <c r="R351" s="67"/>
      <c r="S351" s="67"/>
      <c r="T351" s="67"/>
      <c r="U351" s="67"/>
      <c r="V351" s="67"/>
      <c r="W351" s="67"/>
      <c r="X351" s="67"/>
      <c r="Y351" s="67"/>
      <c r="Z351" s="67"/>
      <c r="AA351" s="67"/>
      <c r="AB351" s="67"/>
      <c r="AC351" s="67"/>
      <c r="AD351" s="67"/>
      <c r="AE351" s="67"/>
      <c r="AF351" s="67"/>
      <c r="AG351" s="67"/>
      <c r="AH351" s="67"/>
    </row>
    <row r="352" spans="1:34" ht="15.6" customHeight="1">
      <c r="A352" s="67"/>
      <c r="B352" s="67"/>
      <c r="C352" s="67"/>
      <c r="D352" s="68"/>
      <c r="E352" s="67"/>
      <c r="F352" s="67"/>
      <c r="G352" s="67"/>
      <c r="H352" s="69"/>
      <c r="I352" s="68"/>
      <c r="J352" s="67"/>
      <c r="K352" s="67"/>
      <c r="L352" s="67"/>
      <c r="M352" s="67"/>
      <c r="N352" s="67"/>
      <c r="O352" s="67"/>
      <c r="P352" s="67"/>
      <c r="Q352" s="67"/>
      <c r="R352" s="67"/>
      <c r="S352" s="67"/>
      <c r="T352" s="67"/>
      <c r="U352" s="67"/>
      <c r="V352" s="67"/>
      <c r="W352" s="67"/>
      <c r="X352" s="67"/>
      <c r="Y352" s="67"/>
      <c r="Z352" s="67"/>
      <c r="AA352" s="67"/>
      <c r="AB352" s="67"/>
      <c r="AC352" s="67"/>
      <c r="AD352" s="67"/>
      <c r="AE352" s="67"/>
      <c r="AF352" s="67"/>
      <c r="AG352" s="67"/>
      <c r="AH352" s="67"/>
    </row>
    <row r="353" spans="1:34" ht="15.6" customHeight="1">
      <c r="A353" s="67"/>
      <c r="B353" s="67"/>
      <c r="C353" s="67"/>
      <c r="D353" s="68"/>
      <c r="E353" s="67"/>
      <c r="F353" s="67"/>
      <c r="G353" s="67"/>
      <c r="H353" s="69"/>
      <c r="I353" s="68"/>
      <c r="J353" s="67"/>
      <c r="K353" s="67"/>
      <c r="L353" s="67"/>
      <c r="M353" s="67"/>
      <c r="N353" s="67"/>
      <c r="O353" s="67"/>
      <c r="P353" s="67"/>
      <c r="Q353" s="67"/>
      <c r="R353" s="67"/>
      <c r="S353" s="67"/>
      <c r="T353" s="67"/>
      <c r="U353" s="67"/>
      <c r="V353" s="67"/>
      <c r="W353" s="67"/>
      <c r="X353" s="67"/>
      <c r="Y353" s="67"/>
      <c r="Z353" s="67"/>
      <c r="AA353" s="67"/>
      <c r="AB353" s="67"/>
      <c r="AC353" s="67"/>
      <c r="AD353" s="67"/>
      <c r="AE353" s="67"/>
      <c r="AF353" s="67"/>
      <c r="AG353" s="67"/>
      <c r="AH353" s="67"/>
    </row>
    <row r="354" spans="1:34" ht="15.6" customHeight="1">
      <c r="A354" s="67"/>
      <c r="B354" s="67"/>
      <c r="C354" s="67"/>
      <c r="D354" s="68"/>
      <c r="E354" s="67"/>
      <c r="F354" s="67"/>
      <c r="G354" s="67"/>
      <c r="H354" s="69"/>
      <c r="I354" s="68"/>
      <c r="J354" s="67"/>
      <c r="K354" s="67"/>
      <c r="L354" s="67"/>
      <c r="M354" s="67"/>
      <c r="N354" s="67"/>
      <c r="O354" s="67"/>
      <c r="P354" s="67"/>
      <c r="Q354" s="67"/>
      <c r="R354" s="67"/>
      <c r="S354" s="67"/>
      <c r="T354" s="67"/>
      <c r="U354" s="67"/>
      <c r="V354" s="67"/>
      <c r="W354" s="67"/>
      <c r="X354" s="67"/>
      <c r="Y354" s="67"/>
      <c r="Z354" s="67"/>
      <c r="AA354" s="67"/>
      <c r="AB354" s="67"/>
      <c r="AC354" s="67"/>
      <c r="AD354" s="67"/>
      <c r="AE354" s="67"/>
      <c r="AF354" s="67"/>
      <c r="AG354" s="67"/>
      <c r="AH354" s="67"/>
    </row>
    <row r="355" spans="1:34" ht="15.6" customHeight="1">
      <c r="A355" s="67"/>
      <c r="B355" s="67"/>
      <c r="C355" s="67"/>
      <c r="D355" s="68"/>
      <c r="E355" s="67"/>
      <c r="F355" s="67"/>
      <c r="G355" s="67"/>
      <c r="H355" s="69"/>
      <c r="I355" s="68"/>
      <c r="J355" s="67"/>
      <c r="K355" s="67"/>
      <c r="L355" s="67"/>
      <c r="M355" s="67"/>
      <c r="N355" s="67"/>
      <c r="O355" s="67"/>
      <c r="P355" s="67"/>
      <c r="Q355" s="67"/>
      <c r="R355" s="67"/>
      <c r="S355" s="67"/>
      <c r="T355" s="67"/>
      <c r="U355" s="67"/>
      <c r="V355" s="67"/>
      <c r="W355" s="67"/>
      <c r="X355" s="67"/>
      <c r="Y355" s="67"/>
      <c r="Z355" s="67"/>
      <c r="AA355" s="67"/>
      <c r="AB355" s="67"/>
      <c r="AC355" s="67"/>
      <c r="AD355" s="67"/>
      <c r="AE355" s="67"/>
      <c r="AF355" s="67"/>
      <c r="AG355" s="67"/>
      <c r="AH355" s="67"/>
    </row>
    <row r="356" spans="1:34" ht="15.6" customHeight="1">
      <c r="A356" s="67"/>
      <c r="B356" s="67"/>
      <c r="C356" s="67"/>
      <c r="D356" s="68"/>
      <c r="E356" s="67"/>
      <c r="F356" s="67"/>
      <c r="G356" s="67"/>
      <c r="H356" s="69"/>
      <c r="I356" s="68"/>
      <c r="J356" s="67"/>
      <c r="K356" s="67"/>
      <c r="L356" s="67"/>
      <c r="M356" s="67"/>
      <c r="N356" s="67"/>
      <c r="O356" s="67"/>
      <c r="P356" s="67"/>
      <c r="Q356" s="67"/>
      <c r="R356" s="67"/>
      <c r="S356" s="67"/>
      <c r="T356" s="67"/>
      <c r="U356" s="67"/>
      <c r="V356" s="67"/>
      <c r="W356" s="67"/>
      <c r="X356" s="67"/>
      <c r="Y356" s="67"/>
      <c r="Z356" s="67"/>
      <c r="AA356" s="67"/>
      <c r="AB356" s="67"/>
      <c r="AC356" s="67"/>
      <c r="AD356" s="67"/>
      <c r="AE356" s="67"/>
      <c r="AF356" s="67"/>
      <c r="AG356" s="67"/>
      <c r="AH356" s="67"/>
    </row>
    <row r="357" spans="1:34" ht="15.6" customHeight="1">
      <c r="A357" s="67"/>
      <c r="B357" s="67"/>
      <c r="C357" s="67"/>
      <c r="D357" s="68"/>
      <c r="E357" s="67"/>
      <c r="F357" s="67"/>
      <c r="G357" s="67"/>
      <c r="H357" s="69"/>
      <c r="I357" s="68"/>
      <c r="J357" s="67"/>
      <c r="K357" s="67"/>
      <c r="L357" s="67"/>
      <c r="M357" s="67"/>
      <c r="N357" s="67"/>
      <c r="O357" s="67"/>
      <c r="P357" s="67"/>
      <c r="Q357" s="67"/>
      <c r="R357" s="67"/>
      <c r="S357" s="67"/>
      <c r="T357" s="67"/>
      <c r="U357" s="67"/>
      <c r="V357" s="67"/>
      <c r="W357" s="67"/>
      <c r="X357" s="67"/>
      <c r="Y357" s="67"/>
      <c r="Z357" s="67"/>
      <c r="AA357" s="67"/>
      <c r="AB357" s="67"/>
      <c r="AC357" s="67"/>
      <c r="AD357" s="67"/>
      <c r="AE357" s="67"/>
      <c r="AF357" s="67"/>
      <c r="AG357" s="67"/>
      <c r="AH357" s="67"/>
    </row>
    <row r="358" spans="1:34" ht="15.6" customHeight="1">
      <c r="A358" s="67"/>
      <c r="B358" s="67"/>
      <c r="C358" s="67"/>
      <c r="D358" s="68"/>
      <c r="E358" s="67"/>
      <c r="F358" s="67"/>
      <c r="G358" s="67"/>
      <c r="H358" s="69"/>
      <c r="I358" s="68"/>
      <c r="J358" s="67"/>
      <c r="K358" s="67"/>
      <c r="L358" s="67"/>
      <c r="M358" s="67"/>
      <c r="N358" s="67"/>
      <c r="O358" s="67"/>
      <c r="P358" s="67"/>
      <c r="Q358" s="67"/>
      <c r="R358" s="67"/>
      <c r="S358" s="67"/>
      <c r="T358" s="67"/>
      <c r="U358" s="67"/>
      <c r="V358" s="67"/>
      <c r="W358" s="67"/>
      <c r="X358" s="67"/>
      <c r="Y358" s="67"/>
      <c r="Z358" s="67"/>
      <c r="AA358" s="67"/>
      <c r="AB358" s="67"/>
      <c r="AC358" s="67"/>
      <c r="AD358" s="67"/>
      <c r="AE358" s="67"/>
      <c r="AF358" s="67"/>
      <c r="AG358" s="67"/>
      <c r="AH358" s="67"/>
    </row>
    <row r="359" spans="1:34" ht="15.6" customHeight="1">
      <c r="A359" s="67"/>
      <c r="B359" s="67"/>
      <c r="C359" s="67"/>
      <c r="D359" s="68"/>
      <c r="E359" s="67"/>
      <c r="F359" s="67"/>
      <c r="G359" s="67"/>
      <c r="H359" s="69"/>
      <c r="I359" s="68"/>
      <c r="J359" s="67"/>
      <c r="K359" s="67"/>
      <c r="L359" s="67"/>
      <c r="M359" s="67"/>
      <c r="N359" s="67"/>
      <c r="O359" s="67"/>
      <c r="P359" s="67"/>
      <c r="Q359" s="67"/>
      <c r="R359" s="67"/>
      <c r="S359" s="67"/>
      <c r="T359" s="67"/>
      <c r="U359" s="67"/>
      <c r="V359" s="67"/>
      <c r="W359" s="67"/>
      <c r="X359" s="67"/>
      <c r="Y359" s="67"/>
      <c r="Z359" s="67"/>
      <c r="AA359" s="67"/>
      <c r="AB359" s="67"/>
      <c r="AC359" s="67"/>
      <c r="AD359" s="67"/>
      <c r="AE359" s="67"/>
      <c r="AF359" s="67"/>
      <c r="AG359" s="67"/>
      <c r="AH359" s="67"/>
    </row>
    <row r="360" spans="1:34" ht="15.6" customHeight="1">
      <c r="A360" s="67"/>
      <c r="B360" s="67"/>
      <c r="C360" s="67"/>
      <c r="D360" s="68"/>
      <c r="E360" s="67"/>
      <c r="F360" s="67"/>
      <c r="G360" s="67"/>
      <c r="H360" s="69"/>
      <c r="I360" s="68"/>
      <c r="J360" s="67"/>
      <c r="K360" s="67"/>
      <c r="L360" s="67"/>
      <c r="M360" s="67"/>
      <c r="N360" s="67"/>
      <c r="O360" s="67"/>
      <c r="P360" s="67"/>
      <c r="Q360" s="67"/>
      <c r="R360" s="67"/>
      <c r="S360" s="67"/>
      <c r="T360" s="67"/>
      <c r="U360" s="67"/>
      <c r="V360" s="67"/>
      <c r="W360" s="67"/>
      <c r="X360" s="67"/>
      <c r="Y360" s="67"/>
      <c r="Z360" s="67"/>
      <c r="AA360" s="67"/>
      <c r="AB360" s="67"/>
      <c r="AC360" s="67"/>
      <c r="AD360" s="67"/>
      <c r="AE360" s="67"/>
      <c r="AF360" s="67"/>
      <c r="AG360" s="67"/>
      <c r="AH360" s="67"/>
    </row>
    <row r="361" spans="1:34" ht="15.6" customHeight="1">
      <c r="A361" s="67"/>
      <c r="B361" s="67"/>
      <c r="C361" s="67"/>
      <c r="D361" s="68"/>
      <c r="E361" s="67"/>
      <c r="F361" s="67"/>
      <c r="G361" s="67"/>
      <c r="H361" s="69"/>
      <c r="I361" s="68"/>
      <c r="J361" s="67"/>
      <c r="K361" s="67"/>
      <c r="L361" s="67"/>
      <c r="M361" s="67"/>
      <c r="N361" s="67"/>
      <c r="O361" s="67"/>
      <c r="P361" s="67"/>
      <c r="Q361" s="67"/>
      <c r="R361" s="67"/>
      <c r="S361" s="67"/>
      <c r="T361" s="67"/>
      <c r="U361" s="67"/>
      <c r="V361" s="67"/>
      <c r="W361" s="67"/>
      <c r="X361" s="67"/>
      <c r="Y361" s="67"/>
      <c r="Z361" s="67"/>
      <c r="AA361" s="67"/>
      <c r="AB361" s="67"/>
      <c r="AC361" s="67"/>
      <c r="AD361" s="67"/>
      <c r="AE361" s="67"/>
      <c r="AF361" s="67"/>
      <c r="AG361" s="67"/>
      <c r="AH361" s="67"/>
    </row>
    <row r="362" spans="1:34" ht="15.6" customHeight="1">
      <c r="A362" s="67"/>
      <c r="B362" s="67"/>
      <c r="C362" s="67"/>
      <c r="D362" s="68"/>
      <c r="E362" s="67"/>
      <c r="F362" s="67"/>
      <c r="G362" s="67"/>
      <c r="H362" s="69"/>
      <c r="I362" s="68"/>
      <c r="J362" s="67"/>
      <c r="K362" s="67"/>
      <c r="L362" s="67"/>
      <c r="M362" s="67"/>
      <c r="N362" s="67"/>
      <c r="O362" s="67"/>
      <c r="P362" s="67"/>
      <c r="Q362" s="67"/>
      <c r="R362" s="67"/>
      <c r="S362" s="67"/>
      <c r="T362" s="67"/>
      <c r="U362" s="67"/>
      <c r="V362" s="67"/>
      <c r="W362" s="67"/>
      <c r="X362" s="67"/>
      <c r="Y362" s="67"/>
      <c r="Z362" s="67"/>
      <c r="AA362" s="67"/>
      <c r="AB362" s="67"/>
      <c r="AC362" s="67"/>
      <c r="AD362" s="67"/>
      <c r="AE362" s="67"/>
      <c r="AF362" s="67"/>
      <c r="AG362" s="67"/>
      <c r="AH362" s="67"/>
    </row>
    <row r="363" spans="1:34" ht="15.6" customHeight="1">
      <c r="A363" s="67"/>
      <c r="B363" s="67"/>
      <c r="C363" s="67"/>
      <c r="D363" s="68"/>
      <c r="E363" s="67"/>
      <c r="F363" s="67"/>
      <c r="G363" s="67"/>
      <c r="H363" s="69"/>
      <c r="I363" s="68"/>
      <c r="J363" s="67"/>
      <c r="K363" s="67"/>
      <c r="L363" s="67"/>
      <c r="M363" s="67"/>
      <c r="N363" s="67"/>
      <c r="O363" s="67"/>
      <c r="P363" s="67"/>
      <c r="Q363" s="67"/>
      <c r="R363" s="67"/>
      <c r="S363" s="67"/>
      <c r="T363" s="67"/>
      <c r="U363" s="67"/>
      <c r="V363" s="67"/>
      <c r="W363" s="67"/>
      <c r="X363" s="67"/>
      <c r="Y363" s="67"/>
      <c r="Z363" s="67"/>
      <c r="AA363" s="67"/>
      <c r="AB363" s="67"/>
      <c r="AC363" s="67"/>
      <c r="AD363" s="67"/>
      <c r="AE363" s="67"/>
      <c r="AF363" s="67"/>
      <c r="AG363" s="67"/>
      <c r="AH363" s="67"/>
    </row>
    <row r="364" spans="1:34" ht="15.6" customHeight="1">
      <c r="A364" s="67"/>
      <c r="B364" s="67"/>
      <c r="C364" s="67"/>
      <c r="D364" s="68"/>
      <c r="E364" s="67"/>
      <c r="F364" s="67"/>
      <c r="G364" s="67"/>
      <c r="H364" s="69"/>
      <c r="I364" s="68"/>
      <c r="J364" s="67"/>
      <c r="K364" s="67"/>
      <c r="L364" s="67"/>
      <c r="M364" s="67"/>
      <c r="N364" s="67"/>
      <c r="O364" s="67"/>
      <c r="P364" s="67"/>
      <c r="Q364" s="67"/>
      <c r="R364" s="67"/>
      <c r="S364" s="67"/>
      <c r="T364" s="67"/>
      <c r="U364" s="67"/>
      <c r="V364" s="67"/>
      <c r="W364" s="67"/>
      <c r="X364" s="67"/>
      <c r="Y364" s="67"/>
      <c r="Z364" s="67"/>
      <c r="AA364" s="67"/>
      <c r="AB364" s="67"/>
      <c r="AC364" s="67"/>
      <c r="AD364" s="67"/>
      <c r="AE364" s="67"/>
      <c r="AF364" s="67"/>
      <c r="AG364" s="67"/>
      <c r="AH364" s="67"/>
    </row>
    <row r="365" spans="1:34" ht="15.6" customHeight="1">
      <c r="A365" s="67"/>
      <c r="B365" s="67"/>
      <c r="C365" s="67"/>
      <c r="D365" s="68"/>
      <c r="E365" s="67"/>
      <c r="F365" s="67"/>
      <c r="G365" s="67"/>
      <c r="H365" s="69"/>
      <c r="I365" s="68"/>
      <c r="J365" s="67"/>
      <c r="K365" s="67"/>
      <c r="L365" s="67"/>
      <c r="M365" s="67"/>
      <c r="N365" s="67"/>
      <c r="O365" s="67"/>
      <c r="P365" s="67"/>
      <c r="Q365" s="67"/>
      <c r="R365" s="67"/>
      <c r="S365" s="67"/>
      <c r="T365" s="67"/>
      <c r="U365" s="67"/>
      <c r="V365" s="67"/>
      <c r="W365" s="67"/>
      <c r="X365" s="67"/>
      <c r="Y365" s="67"/>
      <c r="Z365" s="67"/>
      <c r="AA365" s="67"/>
      <c r="AB365" s="67"/>
      <c r="AC365" s="67"/>
      <c r="AD365" s="67"/>
      <c r="AE365" s="67"/>
      <c r="AF365" s="67"/>
      <c r="AG365" s="67"/>
      <c r="AH365" s="67"/>
    </row>
    <row r="366" spans="1:34" ht="15.6" customHeight="1">
      <c r="A366" s="67"/>
      <c r="B366" s="67"/>
      <c r="C366" s="67"/>
      <c r="D366" s="68"/>
      <c r="E366" s="67"/>
      <c r="F366" s="67"/>
      <c r="G366" s="67"/>
      <c r="H366" s="69"/>
      <c r="I366" s="68"/>
      <c r="J366" s="67"/>
      <c r="K366" s="67"/>
      <c r="L366" s="67"/>
      <c r="M366" s="67"/>
      <c r="N366" s="67"/>
      <c r="O366" s="67"/>
      <c r="P366" s="67"/>
      <c r="Q366" s="67"/>
      <c r="R366" s="67"/>
      <c r="S366" s="67"/>
      <c r="T366" s="67"/>
      <c r="U366" s="67"/>
      <c r="V366" s="67"/>
      <c r="W366" s="67"/>
      <c r="X366" s="67"/>
      <c r="Y366" s="67"/>
      <c r="Z366" s="67"/>
      <c r="AA366" s="67"/>
      <c r="AB366" s="67"/>
      <c r="AC366" s="67"/>
      <c r="AD366" s="67"/>
      <c r="AE366" s="67"/>
      <c r="AF366" s="67"/>
      <c r="AG366" s="67"/>
      <c r="AH366" s="67"/>
    </row>
    <row r="367" spans="1:34" ht="15.6" customHeight="1">
      <c r="A367" s="67"/>
      <c r="B367" s="67"/>
      <c r="C367" s="67"/>
      <c r="D367" s="68"/>
      <c r="E367" s="67"/>
      <c r="F367" s="67"/>
      <c r="G367" s="67"/>
      <c r="H367" s="69"/>
      <c r="I367" s="68"/>
      <c r="J367" s="67"/>
      <c r="K367" s="67"/>
      <c r="L367" s="67"/>
      <c r="M367" s="67"/>
      <c r="N367" s="67"/>
      <c r="O367" s="67"/>
      <c r="P367" s="67"/>
      <c r="Q367" s="67"/>
      <c r="R367" s="67"/>
      <c r="S367" s="67"/>
      <c r="T367" s="67"/>
      <c r="U367" s="67"/>
      <c r="V367" s="67"/>
      <c r="W367" s="67"/>
      <c r="X367" s="67"/>
      <c r="Y367" s="67"/>
      <c r="Z367" s="67"/>
      <c r="AA367" s="67"/>
      <c r="AB367" s="67"/>
      <c r="AC367" s="67"/>
      <c r="AD367" s="67"/>
      <c r="AE367" s="67"/>
      <c r="AF367" s="67"/>
      <c r="AG367" s="67"/>
      <c r="AH367" s="67"/>
    </row>
    <row r="368" spans="1:34" ht="15.6" customHeight="1">
      <c r="A368" s="67"/>
      <c r="B368" s="67"/>
      <c r="C368" s="67"/>
      <c r="D368" s="68"/>
      <c r="E368" s="67"/>
      <c r="F368" s="67"/>
      <c r="G368" s="67"/>
      <c r="H368" s="69"/>
      <c r="I368" s="68"/>
      <c r="J368" s="67"/>
      <c r="K368" s="67"/>
      <c r="L368" s="67"/>
      <c r="M368" s="67"/>
      <c r="N368" s="67"/>
      <c r="O368" s="67"/>
      <c r="P368" s="67"/>
      <c r="Q368" s="67"/>
      <c r="R368" s="67"/>
      <c r="S368" s="67"/>
      <c r="T368" s="67"/>
      <c r="U368" s="67"/>
      <c r="V368" s="67"/>
      <c r="W368" s="67"/>
      <c r="X368" s="67"/>
      <c r="Y368" s="67"/>
      <c r="Z368" s="67"/>
      <c r="AA368" s="67"/>
      <c r="AB368" s="67"/>
      <c r="AC368" s="67"/>
      <c r="AD368" s="67"/>
      <c r="AE368" s="67"/>
      <c r="AF368" s="67"/>
      <c r="AG368" s="67"/>
      <c r="AH368" s="67"/>
    </row>
    <row r="369" spans="1:34" ht="15.6" customHeight="1">
      <c r="A369" s="67"/>
      <c r="B369" s="67"/>
      <c r="C369" s="67"/>
      <c r="D369" s="68"/>
      <c r="E369" s="67"/>
      <c r="F369" s="67"/>
      <c r="G369" s="67"/>
      <c r="H369" s="69"/>
      <c r="I369" s="68"/>
      <c r="J369" s="67"/>
      <c r="K369" s="67"/>
      <c r="L369" s="67"/>
      <c r="M369" s="67"/>
      <c r="N369" s="67"/>
      <c r="O369" s="67"/>
      <c r="P369" s="67"/>
      <c r="Q369" s="67"/>
      <c r="R369" s="67"/>
      <c r="S369" s="67"/>
      <c r="T369" s="67"/>
      <c r="U369" s="67"/>
      <c r="V369" s="67"/>
      <c r="W369" s="67"/>
      <c r="X369" s="67"/>
      <c r="Y369" s="67"/>
      <c r="Z369" s="67"/>
      <c r="AA369" s="67"/>
      <c r="AB369" s="67"/>
      <c r="AC369" s="67"/>
      <c r="AD369" s="67"/>
      <c r="AE369" s="67"/>
      <c r="AF369" s="67"/>
      <c r="AG369" s="67"/>
      <c r="AH369" s="67"/>
    </row>
    <row r="370" spans="1:34" ht="15.6" customHeight="1">
      <c r="A370" s="67"/>
      <c r="B370" s="67"/>
      <c r="C370" s="67"/>
      <c r="D370" s="68"/>
      <c r="E370" s="67"/>
      <c r="F370" s="67"/>
      <c r="G370" s="67"/>
      <c r="H370" s="69"/>
      <c r="I370" s="68"/>
      <c r="J370" s="67"/>
      <c r="K370" s="67"/>
      <c r="L370" s="67"/>
      <c r="M370" s="67"/>
      <c r="N370" s="67"/>
      <c r="O370" s="67"/>
      <c r="P370" s="67"/>
      <c r="Q370" s="67"/>
      <c r="R370" s="67"/>
      <c r="S370" s="67"/>
      <c r="T370" s="67"/>
      <c r="U370" s="67"/>
      <c r="V370" s="67"/>
      <c r="W370" s="67"/>
      <c r="X370" s="67"/>
      <c r="Y370" s="67"/>
      <c r="Z370" s="67"/>
      <c r="AA370" s="67"/>
      <c r="AB370" s="67"/>
      <c r="AC370" s="67"/>
      <c r="AD370" s="67"/>
      <c r="AE370" s="67"/>
      <c r="AF370" s="67"/>
      <c r="AG370" s="67"/>
      <c r="AH370" s="67"/>
    </row>
    <row r="371" spans="1:34" ht="15.6" customHeight="1">
      <c r="A371" s="67"/>
      <c r="B371" s="67"/>
      <c r="C371" s="67"/>
      <c r="D371" s="68"/>
      <c r="E371" s="67"/>
      <c r="F371" s="67"/>
      <c r="G371" s="67"/>
      <c r="H371" s="69"/>
      <c r="I371" s="68"/>
      <c r="J371" s="67"/>
      <c r="K371" s="67"/>
      <c r="L371" s="67"/>
      <c r="M371" s="67"/>
      <c r="N371" s="67"/>
      <c r="O371" s="67"/>
      <c r="P371" s="67"/>
      <c r="Q371" s="67"/>
      <c r="R371" s="67"/>
      <c r="S371" s="67"/>
      <c r="T371" s="67"/>
      <c r="U371" s="67"/>
      <c r="V371" s="67"/>
      <c r="W371" s="67"/>
      <c r="X371" s="67"/>
      <c r="Y371" s="67"/>
      <c r="Z371" s="67"/>
      <c r="AA371" s="67"/>
      <c r="AB371" s="67"/>
      <c r="AC371" s="67"/>
      <c r="AD371" s="67"/>
      <c r="AE371" s="67"/>
      <c r="AF371" s="67"/>
      <c r="AG371" s="67"/>
      <c r="AH371" s="67"/>
    </row>
    <row r="372" spans="1:34" ht="15.6" customHeight="1">
      <c r="A372" s="67"/>
      <c r="B372" s="67"/>
      <c r="C372" s="67"/>
      <c r="D372" s="68"/>
      <c r="E372" s="67"/>
      <c r="F372" s="67"/>
      <c r="G372" s="67"/>
      <c r="H372" s="69"/>
      <c r="I372" s="68"/>
      <c r="J372" s="67"/>
      <c r="K372" s="67"/>
      <c r="L372" s="67"/>
      <c r="M372" s="67"/>
      <c r="N372" s="67"/>
      <c r="O372" s="67"/>
      <c r="P372" s="67"/>
      <c r="Q372" s="67"/>
      <c r="R372" s="67"/>
      <c r="S372" s="67"/>
      <c r="T372" s="67"/>
      <c r="U372" s="67"/>
      <c r="V372" s="67"/>
      <c r="W372" s="67"/>
      <c r="X372" s="67"/>
      <c r="Y372" s="67"/>
      <c r="Z372" s="67"/>
      <c r="AA372" s="67"/>
      <c r="AB372" s="67"/>
      <c r="AC372" s="67"/>
      <c r="AD372" s="67"/>
      <c r="AE372" s="67"/>
      <c r="AF372" s="67"/>
      <c r="AG372" s="67"/>
      <c r="AH372" s="67"/>
    </row>
    <row r="373" spans="1:34" ht="15.6" customHeight="1">
      <c r="A373" s="67"/>
      <c r="B373" s="67"/>
      <c r="C373" s="67"/>
      <c r="D373" s="68"/>
      <c r="E373" s="67"/>
      <c r="F373" s="67"/>
      <c r="G373" s="67"/>
      <c r="H373" s="69"/>
      <c r="I373" s="68"/>
      <c r="J373" s="67"/>
      <c r="K373" s="67"/>
      <c r="L373" s="67"/>
      <c r="M373" s="67"/>
      <c r="N373" s="67"/>
      <c r="O373" s="67"/>
      <c r="P373" s="67"/>
      <c r="Q373" s="67"/>
      <c r="R373" s="67"/>
      <c r="S373" s="67"/>
      <c r="T373" s="67"/>
      <c r="U373" s="67"/>
      <c r="V373" s="67"/>
      <c r="W373" s="67"/>
      <c r="X373" s="67"/>
      <c r="Y373" s="67"/>
      <c r="Z373" s="67"/>
      <c r="AA373" s="67"/>
      <c r="AB373" s="67"/>
      <c r="AC373" s="67"/>
      <c r="AD373" s="67"/>
      <c r="AE373" s="67"/>
      <c r="AF373" s="67"/>
      <c r="AG373" s="67"/>
      <c r="AH373" s="67"/>
    </row>
    <row r="374" spans="1:34" ht="15.6" customHeight="1">
      <c r="A374" s="67"/>
      <c r="B374" s="67"/>
      <c r="C374" s="67"/>
      <c r="D374" s="68"/>
      <c r="E374" s="67"/>
      <c r="F374" s="67"/>
      <c r="G374" s="67"/>
      <c r="H374" s="69"/>
      <c r="I374" s="68"/>
      <c r="J374" s="67"/>
      <c r="K374" s="67"/>
      <c r="L374" s="67"/>
      <c r="M374" s="67"/>
      <c r="N374" s="67"/>
      <c r="O374" s="67"/>
      <c r="P374" s="67"/>
      <c r="Q374" s="67"/>
      <c r="R374" s="67"/>
      <c r="S374" s="67"/>
      <c r="T374" s="67"/>
      <c r="U374" s="67"/>
      <c r="V374" s="67"/>
      <c r="W374" s="67"/>
      <c r="X374" s="67"/>
      <c r="Y374" s="67"/>
      <c r="Z374" s="67"/>
      <c r="AA374" s="67"/>
      <c r="AB374" s="67"/>
      <c r="AC374" s="67"/>
      <c r="AD374" s="67"/>
      <c r="AE374" s="67"/>
      <c r="AF374" s="67"/>
      <c r="AG374" s="67"/>
      <c r="AH374" s="67"/>
    </row>
    <row r="375" spans="1:34" ht="15.6" customHeight="1">
      <c r="A375" s="67"/>
      <c r="B375" s="67"/>
      <c r="C375" s="67"/>
      <c r="D375" s="68"/>
      <c r="E375" s="67"/>
      <c r="F375" s="67"/>
      <c r="G375" s="67"/>
      <c r="H375" s="69"/>
      <c r="I375" s="68"/>
      <c r="J375" s="67"/>
      <c r="K375" s="67"/>
      <c r="L375" s="67"/>
      <c r="M375" s="67"/>
      <c r="N375" s="67"/>
      <c r="O375" s="67"/>
      <c r="P375" s="67"/>
      <c r="Q375" s="67"/>
      <c r="R375" s="67"/>
      <c r="S375" s="67"/>
      <c r="T375" s="67"/>
      <c r="U375" s="67"/>
      <c r="V375" s="67"/>
      <c r="W375" s="67"/>
      <c r="X375" s="67"/>
      <c r="Y375" s="67"/>
      <c r="Z375" s="67"/>
      <c r="AA375" s="67"/>
      <c r="AB375" s="67"/>
      <c r="AC375" s="67"/>
      <c r="AD375" s="67"/>
      <c r="AE375" s="67"/>
      <c r="AF375" s="67"/>
      <c r="AG375" s="67"/>
      <c r="AH375" s="67"/>
    </row>
    <row r="376" spans="1:34" ht="15.6" customHeight="1">
      <c r="A376" s="67"/>
      <c r="B376" s="67"/>
      <c r="C376" s="67"/>
      <c r="D376" s="68"/>
      <c r="E376" s="67"/>
      <c r="F376" s="67"/>
      <c r="G376" s="67"/>
      <c r="H376" s="69"/>
      <c r="I376" s="68"/>
      <c r="J376" s="67"/>
      <c r="K376" s="67"/>
      <c r="L376" s="67"/>
      <c r="M376" s="67"/>
      <c r="N376" s="67"/>
      <c r="O376" s="67"/>
      <c r="P376" s="67"/>
      <c r="Q376" s="67"/>
      <c r="R376" s="67"/>
      <c r="S376" s="67"/>
      <c r="T376" s="67"/>
      <c r="U376" s="67"/>
      <c r="V376" s="67"/>
      <c r="W376" s="67"/>
      <c r="X376" s="67"/>
      <c r="Y376" s="67"/>
      <c r="Z376" s="67"/>
      <c r="AA376" s="67"/>
      <c r="AB376" s="67"/>
      <c r="AC376" s="67"/>
      <c r="AD376" s="67"/>
      <c r="AE376" s="67"/>
      <c r="AF376" s="67"/>
      <c r="AG376" s="67"/>
      <c r="AH376" s="67"/>
    </row>
    <row r="377" spans="1:34" ht="15.6" customHeight="1">
      <c r="A377" s="67"/>
      <c r="B377" s="67"/>
      <c r="C377" s="67"/>
      <c r="D377" s="68"/>
      <c r="E377" s="67"/>
      <c r="F377" s="67"/>
      <c r="G377" s="67"/>
      <c r="H377" s="69"/>
      <c r="I377" s="68"/>
      <c r="J377" s="67"/>
      <c r="K377" s="67"/>
      <c r="L377" s="67"/>
      <c r="M377" s="67"/>
      <c r="N377" s="67"/>
      <c r="O377" s="67"/>
      <c r="P377" s="67"/>
      <c r="Q377" s="67"/>
      <c r="R377" s="67"/>
      <c r="S377" s="67"/>
      <c r="T377" s="67"/>
      <c r="U377" s="67"/>
      <c r="V377" s="67"/>
      <c r="W377" s="67"/>
      <c r="X377" s="67"/>
      <c r="Y377" s="67"/>
      <c r="Z377" s="67"/>
      <c r="AA377" s="67"/>
      <c r="AB377" s="67"/>
      <c r="AC377" s="67"/>
      <c r="AD377" s="67"/>
      <c r="AE377" s="67"/>
      <c r="AF377" s="67"/>
      <c r="AG377" s="67"/>
      <c r="AH377" s="67"/>
    </row>
    <row r="378" spans="1:34" ht="15.6" customHeight="1">
      <c r="A378" s="67"/>
      <c r="B378" s="67"/>
      <c r="C378" s="67"/>
      <c r="D378" s="68"/>
      <c r="E378" s="67"/>
      <c r="F378" s="67"/>
      <c r="G378" s="67"/>
      <c r="H378" s="69"/>
      <c r="I378" s="68"/>
      <c r="J378" s="67"/>
      <c r="K378" s="67"/>
      <c r="L378" s="67"/>
      <c r="M378" s="67"/>
      <c r="N378" s="67"/>
      <c r="O378" s="67"/>
      <c r="P378" s="67"/>
      <c r="Q378" s="67"/>
      <c r="R378" s="67"/>
      <c r="S378" s="67"/>
      <c r="T378" s="67"/>
      <c r="U378" s="67"/>
      <c r="V378" s="67"/>
      <c r="W378" s="67"/>
      <c r="X378" s="67"/>
      <c r="Y378" s="67"/>
      <c r="Z378" s="67"/>
      <c r="AA378" s="67"/>
      <c r="AB378" s="67"/>
      <c r="AC378" s="67"/>
      <c r="AD378" s="67"/>
      <c r="AE378" s="67"/>
      <c r="AF378" s="67"/>
      <c r="AG378" s="67"/>
      <c r="AH378" s="67"/>
    </row>
    <row r="379" spans="1:34" ht="15.6" customHeight="1">
      <c r="A379" s="67"/>
      <c r="B379" s="67"/>
      <c r="C379" s="67"/>
      <c r="D379" s="68"/>
      <c r="E379" s="67"/>
      <c r="F379" s="67"/>
      <c r="G379" s="67"/>
      <c r="H379" s="69"/>
      <c r="I379" s="68"/>
      <c r="J379" s="67"/>
      <c r="K379" s="67"/>
      <c r="L379" s="67"/>
      <c r="M379" s="67"/>
      <c r="N379" s="67"/>
      <c r="O379" s="67"/>
      <c r="P379" s="67"/>
      <c r="Q379" s="67"/>
      <c r="R379" s="67"/>
      <c r="S379" s="67"/>
      <c r="T379" s="67"/>
      <c r="U379" s="67"/>
      <c r="V379" s="67"/>
      <c r="W379" s="67"/>
      <c r="X379" s="67"/>
      <c r="Y379" s="67"/>
      <c r="Z379" s="67"/>
      <c r="AA379" s="67"/>
      <c r="AB379" s="67"/>
      <c r="AC379" s="67"/>
      <c r="AD379" s="67"/>
      <c r="AE379" s="67"/>
      <c r="AF379" s="67"/>
      <c r="AG379" s="67"/>
      <c r="AH379" s="67"/>
    </row>
    <row r="380" spans="1:34" ht="15.6" customHeight="1">
      <c r="A380" s="67"/>
      <c r="B380" s="67"/>
      <c r="C380" s="67"/>
      <c r="D380" s="68"/>
      <c r="E380" s="67"/>
      <c r="F380" s="67"/>
      <c r="G380" s="67"/>
      <c r="H380" s="69"/>
      <c r="I380" s="68"/>
      <c r="J380" s="67"/>
      <c r="K380" s="67"/>
      <c r="L380" s="67"/>
      <c r="M380" s="67"/>
      <c r="N380" s="67"/>
      <c r="O380" s="67"/>
      <c r="P380" s="67"/>
      <c r="Q380" s="67"/>
      <c r="R380" s="67"/>
      <c r="S380" s="67"/>
      <c r="T380" s="67"/>
      <c r="U380" s="67"/>
      <c r="V380" s="67"/>
      <c r="W380" s="67"/>
      <c r="X380" s="67"/>
      <c r="Y380" s="67"/>
      <c r="Z380" s="67"/>
      <c r="AA380" s="67"/>
      <c r="AB380" s="67"/>
      <c r="AC380" s="67"/>
      <c r="AD380" s="67"/>
      <c r="AE380" s="67"/>
      <c r="AF380" s="67"/>
      <c r="AG380" s="67"/>
      <c r="AH380" s="67"/>
    </row>
    <row r="381" spans="1:34" ht="15.6" customHeight="1">
      <c r="A381" s="67"/>
      <c r="B381" s="67"/>
      <c r="C381" s="67"/>
      <c r="D381" s="68"/>
      <c r="E381" s="67"/>
      <c r="F381" s="67"/>
      <c r="G381" s="67"/>
      <c r="H381" s="69"/>
      <c r="I381" s="68"/>
      <c r="J381" s="67"/>
      <c r="K381" s="67"/>
      <c r="L381" s="67"/>
      <c r="M381" s="67"/>
      <c r="N381" s="67"/>
      <c r="O381" s="67"/>
      <c r="P381" s="67"/>
      <c r="Q381" s="67"/>
      <c r="R381" s="67"/>
      <c r="S381" s="67"/>
      <c r="T381" s="67"/>
      <c r="U381" s="67"/>
      <c r="V381" s="67"/>
      <c r="W381" s="67"/>
      <c r="X381" s="67"/>
      <c r="Y381" s="67"/>
      <c r="Z381" s="67"/>
      <c r="AA381" s="67"/>
      <c r="AB381" s="67"/>
      <c r="AC381" s="67"/>
      <c r="AD381" s="67"/>
      <c r="AE381" s="67"/>
      <c r="AF381" s="67"/>
      <c r="AG381" s="67"/>
      <c r="AH381" s="67"/>
    </row>
    <row r="382" spans="1:34" ht="15.6" customHeight="1">
      <c r="A382" s="67"/>
      <c r="B382" s="67"/>
      <c r="C382" s="67"/>
      <c r="D382" s="68"/>
      <c r="E382" s="67"/>
      <c r="F382" s="67"/>
      <c r="G382" s="67"/>
      <c r="H382" s="69"/>
      <c r="I382" s="68"/>
      <c r="J382" s="67"/>
      <c r="K382" s="67"/>
      <c r="L382" s="67"/>
      <c r="M382" s="67"/>
      <c r="N382" s="67"/>
      <c r="O382" s="67"/>
      <c r="P382" s="67"/>
      <c r="Q382" s="67"/>
      <c r="R382" s="67"/>
      <c r="S382" s="67"/>
      <c r="T382" s="67"/>
      <c r="U382" s="67"/>
      <c r="V382" s="67"/>
      <c r="W382" s="67"/>
      <c r="X382" s="67"/>
      <c r="Y382" s="67"/>
      <c r="Z382" s="67"/>
      <c r="AA382" s="67"/>
      <c r="AB382" s="67"/>
      <c r="AC382" s="67"/>
      <c r="AD382" s="67"/>
      <c r="AE382" s="67"/>
      <c r="AF382" s="67"/>
      <c r="AG382" s="67"/>
      <c r="AH382" s="67"/>
    </row>
    <row r="383" spans="1:34" ht="15.6" customHeight="1">
      <c r="A383" s="67"/>
      <c r="B383" s="67"/>
      <c r="C383" s="67"/>
      <c r="D383" s="68"/>
      <c r="E383" s="67"/>
      <c r="F383" s="67"/>
      <c r="G383" s="67"/>
      <c r="H383" s="69"/>
      <c r="I383" s="68"/>
      <c r="J383" s="67"/>
      <c r="K383" s="67"/>
      <c r="L383" s="67"/>
      <c r="M383" s="67"/>
      <c r="N383" s="67"/>
      <c r="O383" s="67"/>
      <c r="P383" s="67"/>
      <c r="Q383" s="67"/>
      <c r="R383" s="67"/>
      <c r="S383" s="67"/>
      <c r="T383" s="67"/>
      <c r="U383" s="67"/>
      <c r="V383" s="67"/>
      <c r="W383" s="67"/>
      <c r="X383" s="67"/>
      <c r="Y383" s="67"/>
      <c r="Z383" s="67"/>
      <c r="AA383" s="67"/>
      <c r="AB383" s="67"/>
      <c r="AC383" s="67"/>
      <c r="AD383" s="67"/>
      <c r="AE383" s="67"/>
      <c r="AF383" s="67"/>
      <c r="AG383" s="67"/>
      <c r="AH383" s="67"/>
    </row>
    <row r="384" spans="1:34" ht="15.6" customHeight="1">
      <c r="A384" s="67"/>
      <c r="B384" s="67"/>
      <c r="C384" s="67"/>
      <c r="D384" s="68"/>
      <c r="E384" s="67"/>
      <c r="F384" s="67"/>
      <c r="G384" s="67"/>
      <c r="H384" s="69"/>
      <c r="I384" s="68"/>
      <c r="J384" s="67"/>
      <c r="K384" s="67"/>
      <c r="L384" s="67"/>
      <c r="M384" s="67"/>
      <c r="N384" s="67"/>
      <c r="O384" s="67"/>
      <c r="P384" s="67"/>
      <c r="Q384" s="67"/>
      <c r="R384" s="67"/>
      <c r="S384" s="67"/>
      <c r="T384" s="67"/>
      <c r="U384" s="67"/>
      <c r="V384" s="67"/>
      <c r="W384" s="67"/>
      <c r="X384" s="67"/>
      <c r="Y384" s="67"/>
      <c r="Z384" s="67"/>
      <c r="AA384" s="67"/>
      <c r="AB384" s="67"/>
      <c r="AC384" s="67"/>
      <c r="AD384" s="67"/>
      <c r="AE384" s="67"/>
      <c r="AF384" s="67"/>
      <c r="AG384" s="67"/>
      <c r="AH384" s="67"/>
    </row>
    <row r="385" spans="1:34" ht="15.6" customHeight="1">
      <c r="A385" s="67"/>
      <c r="B385" s="67"/>
      <c r="C385" s="67"/>
      <c r="D385" s="68"/>
      <c r="E385" s="67"/>
      <c r="F385" s="67"/>
      <c r="G385" s="67"/>
      <c r="H385" s="69"/>
      <c r="I385" s="68"/>
      <c r="J385" s="67"/>
      <c r="K385" s="67"/>
      <c r="L385" s="67"/>
      <c r="M385" s="67"/>
      <c r="N385" s="67"/>
      <c r="O385" s="67"/>
      <c r="P385" s="67"/>
      <c r="Q385" s="67"/>
      <c r="R385" s="67"/>
      <c r="S385" s="67"/>
      <c r="T385" s="67"/>
      <c r="U385" s="67"/>
      <c r="V385" s="67"/>
      <c r="W385" s="67"/>
      <c r="X385" s="67"/>
      <c r="Y385" s="67"/>
      <c r="Z385" s="67"/>
      <c r="AA385" s="67"/>
      <c r="AB385" s="67"/>
      <c r="AC385" s="67"/>
      <c r="AD385" s="67"/>
      <c r="AE385" s="67"/>
      <c r="AF385" s="67"/>
      <c r="AG385" s="67"/>
      <c r="AH385" s="67"/>
    </row>
    <row r="386" spans="1:34" ht="15.6" customHeight="1">
      <c r="A386" s="67"/>
      <c r="B386" s="67"/>
      <c r="C386" s="67"/>
      <c r="D386" s="68"/>
      <c r="E386" s="67"/>
      <c r="F386" s="67"/>
      <c r="G386" s="67"/>
      <c r="H386" s="69"/>
      <c r="I386" s="68"/>
      <c r="J386" s="67"/>
      <c r="K386" s="67"/>
      <c r="L386" s="67"/>
      <c r="M386" s="67"/>
      <c r="N386" s="67"/>
      <c r="O386" s="67"/>
      <c r="P386" s="67"/>
      <c r="Q386" s="67"/>
      <c r="R386" s="67"/>
      <c r="S386" s="67"/>
      <c r="T386" s="67"/>
      <c r="U386" s="67"/>
      <c r="V386" s="67"/>
      <c r="W386" s="67"/>
      <c r="X386" s="67"/>
      <c r="Y386" s="67"/>
      <c r="Z386" s="67"/>
      <c r="AA386" s="67"/>
      <c r="AB386" s="67"/>
      <c r="AC386" s="67"/>
      <c r="AD386" s="67"/>
      <c r="AE386" s="67"/>
      <c r="AF386" s="67"/>
      <c r="AG386" s="67"/>
      <c r="AH386" s="67"/>
    </row>
    <row r="387" spans="1:34" ht="15.6" customHeight="1">
      <c r="A387" s="67"/>
      <c r="B387" s="67"/>
      <c r="C387" s="67"/>
      <c r="D387" s="68"/>
      <c r="E387" s="67"/>
      <c r="F387" s="67"/>
      <c r="G387" s="67"/>
      <c r="H387" s="69"/>
      <c r="I387" s="68"/>
      <c r="J387" s="67"/>
      <c r="K387" s="67"/>
      <c r="L387" s="67"/>
      <c r="M387" s="67"/>
      <c r="N387" s="67"/>
      <c r="O387" s="67"/>
      <c r="P387" s="67"/>
      <c r="Q387" s="67"/>
      <c r="R387" s="67"/>
      <c r="S387" s="67"/>
      <c r="T387" s="67"/>
      <c r="U387" s="67"/>
      <c r="V387" s="67"/>
      <c r="W387" s="67"/>
      <c r="X387" s="67"/>
      <c r="Y387" s="67"/>
      <c r="Z387" s="67"/>
      <c r="AA387" s="67"/>
      <c r="AB387" s="67"/>
      <c r="AC387" s="67"/>
      <c r="AD387" s="67"/>
      <c r="AE387" s="67"/>
      <c r="AF387" s="67"/>
      <c r="AG387" s="67"/>
      <c r="AH387" s="67"/>
    </row>
    <row r="388" spans="1:34" ht="15.6" customHeight="1">
      <c r="A388" s="67"/>
      <c r="B388" s="67"/>
      <c r="C388" s="67"/>
      <c r="D388" s="68"/>
      <c r="E388" s="67"/>
      <c r="F388" s="67"/>
      <c r="G388" s="67"/>
      <c r="H388" s="69"/>
      <c r="I388" s="68"/>
      <c r="J388" s="67"/>
      <c r="K388" s="67"/>
      <c r="L388" s="67"/>
      <c r="M388" s="67"/>
      <c r="N388" s="67"/>
      <c r="O388" s="67"/>
      <c r="P388" s="67"/>
      <c r="Q388" s="67"/>
      <c r="R388" s="67"/>
      <c r="S388" s="67"/>
      <c r="T388" s="67"/>
      <c r="U388" s="67"/>
      <c r="V388" s="67"/>
      <c r="W388" s="67"/>
      <c r="X388" s="67"/>
      <c r="Y388" s="67"/>
      <c r="Z388" s="67"/>
      <c r="AA388" s="67"/>
      <c r="AB388" s="67"/>
      <c r="AC388" s="67"/>
      <c r="AD388" s="67"/>
      <c r="AE388" s="67"/>
      <c r="AF388" s="67"/>
      <c r="AG388" s="67"/>
      <c r="AH388" s="67"/>
    </row>
    <row r="389" spans="1:34" ht="15.6" customHeight="1">
      <c r="A389" s="67"/>
      <c r="B389" s="67"/>
      <c r="C389" s="67"/>
      <c r="D389" s="68"/>
      <c r="E389" s="67"/>
      <c r="F389" s="67"/>
      <c r="G389" s="67"/>
      <c r="H389" s="69"/>
      <c r="I389" s="68"/>
      <c r="J389" s="67"/>
      <c r="K389" s="67"/>
      <c r="L389" s="67"/>
      <c r="M389" s="67"/>
      <c r="N389" s="67"/>
      <c r="O389" s="67"/>
      <c r="P389" s="67"/>
      <c r="Q389" s="67"/>
      <c r="R389" s="67"/>
      <c r="S389" s="67"/>
      <c r="T389" s="67"/>
      <c r="U389" s="67"/>
      <c r="V389" s="67"/>
      <c r="W389" s="67"/>
      <c r="X389" s="67"/>
      <c r="Y389" s="67"/>
      <c r="Z389" s="67"/>
      <c r="AA389" s="67"/>
      <c r="AB389" s="67"/>
      <c r="AC389" s="67"/>
      <c r="AD389" s="67"/>
      <c r="AE389" s="67"/>
      <c r="AF389" s="67"/>
      <c r="AG389" s="67"/>
      <c r="AH389" s="67"/>
    </row>
    <row r="390" spans="1:34" ht="15.6" customHeight="1">
      <c r="A390" s="67"/>
      <c r="B390" s="67"/>
      <c r="C390" s="67"/>
      <c r="D390" s="68"/>
      <c r="E390" s="67"/>
      <c r="F390" s="67"/>
      <c r="G390" s="67"/>
      <c r="H390" s="69"/>
      <c r="I390" s="68"/>
      <c r="J390" s="67"/>
      <c r="K390" s="67"/>
      <c r="L390" s="67"/>
      <c r="M390" s="67"/>
      <c r="N390" s="67"/>
      <c r="O390" s="67"/>
      <c r="P390" s="67"/>
      <c r="Q390" s="67"/>
      <c r="R390" s="67"/>
      <c r="S390" s="67"/>
      <c r="T390" s="67"/>
      <c r="U390" s="67"/>
      <c r="V390" s="67"/>
      <c r="W390" s="67"/>
      <c r="X390" s="67"/>
      <c r="Y390" s="67"/>
      <c r="Z390" s="67"/>
      <c r="AA390" s="67"/>
      <c r="AB390" s="67"/>
      <c r="AC390" s="67"/>
      <c r="AD390" s="67"/>
      <c r="AE390" s="67"/>
      <c r="AF390" s="67"/>
      <c r="AG390" s="67"/>
      <c r="AH390" s="67"/>
    </row>
    <row r="391" spans="1:34" ht="15.6" customHeight="1">
      <c r="A391" s="67"/>
      <c r="B391" s="67"/>
      <c r="C391" s="67"/>
      <c r="D391" s="68"/>
      <c r="E391" s="67"/>
      <c r="F391" s="67"/>
      <c r="G391" s="67"/>
      <c r="H391" s="69"/>
      <c r="I391" s="68"/>
      <c r="J391" s="67"/>
      <c r="K391" s="67"/>
      <c r="L391" s="67"/>
      <c r="M391" s="67"/>
      <c r="N391" s="67"/>
      <c r="O391" s="67"/>
      <c r="P391" s="67"/>
      <c r="Q391" s="67"/>
      <c r="R391" s="67"/>
      <c r="S391" s="67"/>
      <c r="T391" s="67"/>
      <c r="U391" s="67"/>
      <c r="V391" s="67"/>
      <c r="W391" s="67"/>
      <c r="X391" s="67"/>
      <c r="Y391" s="67"/>
      <c r="Z391" s="67"/>
      <c r="AA391" s="67"/>
      <c r="AB391" s="67"/>
      <c r="AC391" s="67"/>
      <c r="AD391" s="67"/>
      <c r="AE391" s="67"/>
      <c r="AF391" s="67"/>
      <c r="AG391" s="67"/>
      <c r="AH391" s="67"/>
    </row>
    <row r="392" spans="1:34" ht="15.6" customHeight="1">
      <c r="A392" s="67"/>
      <c r="B392" s="67"/>
      <c r="C392" s="67"/>
      <c r="D392" s="68"/>
      <c r="E392" s="67"/>
      <c r="F392" s="67"/>
      <c r="G392" s="67"/>
      <c r="H392" s="69"/>
      <c r="I392" s="68"/>
      <c r="J392" s="67"/>
      <c r="K392" s="67"/>
      <c r="L392" s="67"/>
      <c r="M392" s="67"/>
      <c r="N392" s="67"/>
      <c r="O392" s="67"/>
      <c r="P392" s="67"/>
      <c r="Q392" s="67"/>
      <c r="R392" s="67"/>
      <c r="S392" s="67"/>
      <c r="T392" s="67"/>
      <c r="U392" s="67"/>
      <c r="V392" s="67"/>
      <c r="W392" s="67"/>
      <c r="X392" s="67"/>
      <c r="Y392" s="67"/>
      <c r="Z392" s="67"/>
      <c r="AA392" s="67"/>
      <c r="AB392" s="67"/>
      <c r="AC392" s="67"/>
      <c r="AD392" s="67"/>
      <c r="AE392" s="67"/>
      <c r="AF392" s="67"/>
      <c r="AG392" s="67"/>
      <c r="AH392" s="67"/>
    </row>
    <row r="393" spans="1:34" ht="15.6" customHeight="1">
      <c r="A393" s="67"/>
      <c r="B393" s="67"/>
      <c r="C393" s="67"/>
      <c r="D393" s="68"/>
      <c r="E393" s="67"/>
      <c r="F393" s="67"/>
      <c r="G393" s="67"/>
      <c r="H393" s="69"/>
      <c r="I393" s="68"/>
      <c r="J393" s="67"/>
      <c r="K393" s="67"/>
      <c r="L393" s="67"/>
      <c r="M393" s="67"/>
      <c r="N393" s="67"/>
      <c r="O393" s="67"/>
      <c r="P393" s="67"/>
      <c r="Q393" s="67"/>
      <c r="R393" s="67"/>
      <c r="S393" s="67"/>
      <c r="T393" s="67"/>
      <c r="U393" s="67"/>
      <c r="V393" s="67"/>
      <c r="W393" s="67"/>
      <c r="X393" s="67"/>
      <c r="Y393" s="67"/>
      <c r="Z393" s="67"/>
      <c r="AA393" s="67"/>
      <c r="AB393" s="67"/>
      <c r="AC393" s="67"/>
      <c r="AD393" s="67"/>
      <c r="AE393" s="67"/>
      <c r="AF393" s="67"/>
      <c r="AG393" s="67"/>
      <c r="AH393" s="67"/>
    </row>
    <row r="394" spans="1:34" ht="15.6" customHeight="1">
      <c r="A394" s="67"/>
      <c r="B394" s="67"/>
      <c r="C394" s="67"/>
      <c r="D394" s="68"/>
      <c r="E394" s="67"/>
      <c r="F394" s="67"/>
      <c r="G394" s="67"/>
      <c r="H394" s="69"/>
      <c r="I394" s="68"/>
      <c r="J394" s="67"/>
      <c r="K394" s="67"/>
      <c r="L394" s="67"/>
      <c r="M394" s="67"/>
      <c r="N394" s="67"/>
      <c r="O394" s="67"/>
      <c r="P394" s="67"/>
      <c r="Q394" s="67"/>
      <c r="R394" s="67"/>
      <c r="S394" s="67"/>
      <c r="T394" s="67"/>
      <c r="U394" s="67"/>
      <c r="V394" s="67"/>
      <c r="W394" s="67"/>
      <c r="X394" s="67"/>
      <c r="Y394" s="67"/>
      <c r="Z394" s="67"/>
      <c r="AA394" s="67"/>
      <c r="AB394" s="67"/>
      <c r="AC394" s="67"/>
      <c r="AD394" s="67"/>
      <c r="AE394" s="67"/>
      <c r="AF394" s="67"/>
      <c r="AG394" s="67"/>
      <c r="AH394" s="67"/>
    </row>
    <row r="395" spans="1:34" ht="15.6" customHeight="1">
      <c r="A395" s="67"/>
      <c r="B395" s="67"/>
      <c r="C395" s="67"/>
      <c r="D395" s="68"/>
      <c r="E395" s="67"/>
      <c r="F395" s="67"/>
      <c r="G395" s="67"/>
      <c r="H395" s="69"/>
      <c r="I395" s="68"/>
      <c r="J395" s="67"/>
      <c r="K395" s="67"/>
      <c r="L395" s="67"/>
      <c r="M395" s="67"/>
      <c r="N395" s="67"/>
      <c r="O395" s="67"/>
      <c r="P395" s="67"/>
      <c r="Q395" s="67"/>
      <c r="R395" s="67"/>
      <c r="S395" s="67"/>
      <c r="T395" s="67"/>
      <c r="U395" s="67"/>
      <c r="V395" s="67"/>
      <c r="W395" s="67"/>
      <c r="X395" s="67"/>
      <c r="Y395" s="67"/>
      <c r="Z395" s="67"/>
      <c r="AA395" s="67"/>
      <c r="AB395" s="67"/>
      <c r="AC395" s="67"/>
      <c r="AD395" s="67"/>
      <c r="AE395" s="67"/>
      <c r="AF395" s="67"/>
      <c r="AG395" s="67"/>
      <c r="AH395" s="67"/>
    </row>
    <row r="396" spans="1:34" ht="15.6" customHeight="1">
      <c r="A396" s="67"/>
      <c r="B396" s="67"/>
      <c r="C396" s="67"/>
      <c r="D396" s="68"/>
      <c r="E396" s="67"/>
      <c r="F396" s="67"/>
      <c r="G396" s="67"/>
      <c r="H396" s="69"/>
      <c r="I396" s="68"/>
      <c r="J396" s="67"/>
      <c r="K396" s="67"/>
      <c r="L396" s="67"/>
      <c r="M396" s="67"/>
      <c r="N396" s="67"/>
      <c r="O396" s="67"/>
      <c r="P396" s="67"/>
      <c r="Q396" s="67"/>
      <c r="R396" s="67"/>
      <c r="S396" s="67"/>
      <c r="T396" s="67"/>
      <c r="U396" s="67"/>
      <c r="V396" s="67"/>
      <c r="W396" s="67"/>
      <c r="X396" s="67"/>
      <c r="Y396" s="67"/>
      <c r="Z396" s="67"/>
      <c r="AA396" s="67"/>
      <c r="AB396" s="67"/>
      <c r="AC396" s="67"/>
      <c r="AD396" s="67"/>
      <c r="AE396" s="67"/>
      <c r="AF396" s="67"/>
      <c r="AG396" s="67"/>
      <c r="AH396" s="67"/>
    </row>
    <row r="397" spans="1:34" ht="15.6" customHeight="1">
      <c r="A397" s="67"/>
      <c r="B397" s="67"/>
      <c r="C397" s="67"/>
      <c r="D397" s="68"/>
      <c r="E397" s="67"/>
      <c r="F397" s="67"/>
      <c r="G397" s="67"/>
      <c r="H397" s="69"/>
      <c r="I397" s="68"/>
      <c r="J397" s="67"/>
      <c r="K397" s="67"/>
      <c r="L397" s="67"/>
      <c r="M397" s="67"/>
      <c r="N397" s="67"/>
      <c r="O397" s="67"/>
      <c r="P397" s="67"/>
      <c r="Q397" s="67"/>
      <c r="R397" s="67"/>
      <c r="S397" s="67"/>
      <c r="T397" s="67"/>
      <c r="U397" s="67"/>
      <c r="V397" s="67"/>
      <c r="W397" s="67"/>
      <c r="X397" s="67"/>
      <c r="Y397" s="67"/>
      <c r="Z397" s="67"/>
      <c r="AA397" s="67"/>
      <c r="AB397" s="67"/>
      <c r="AC397" s="67"/>
      <c r="AD397" s="67"/>
      <c r="AE397" s="67"/>
      <c r="AF397" s="67"/>
      <c r="AG397" s="67"/>
      <c r="AH397" s="67"/>
    </row>
    <row r="398" spans="1:34" ht="15.6" customHeight="1">
      <c r="A398" s="67"/>
      <c r="B398" s="67"/>
      <c r="C398" s="67"/>
      <c r="D398" s="68"/>
      <c r="E398" s="67"/>
      <c r="F398" s="67"/>
      <c r="G398" s="67"/>
      <c r="H398" s="69"/>
      <c r="I398" s="68"/>
      <c r="J398" s="67"/>
      <c r="K398" s="67"/>
      <c r="L398" s="67"/>
      <c r="M398" s="67"/>
      <c r="N398" s="67"/>
      <c r="O398" s="67"/>
      <c r="P398" s="67"/>
      <c r="Q398" s="67"/>
      <c r="R398" s="67"/>
      <c r="S398" s="67"/>
      <c r="T398" s="67"/>
      <c r="U398" s="67"/>
      <c r="V398" s="67"/>
      <c r="W398" s="67"/>
      <c r="X398" s="67"/>
      <c r="Y398" s="67"/>
      <c r="Z398" s="67"/>
      <c r="AA398" s="67"/>
      <c r="AB398" s="67"/>
      <c r="AC398" s="67"/>
      <c r="AD398" s="67"/>
      <c r="AE398" s="67"/>
      <c r="AF398" s="67"/>
      <c r="AG398" s="67"/>
      <c r="AH398" s="67"/>
    </row>
    <row r="399" spans="1:34" ht="15.6" customHeight="1">
      <c r="A399" s="67"/>
      <c r="B399" s="67"/>
      <c r="C399" s="67"/>
      <c r="D399" s="68"/>
      <c r="E399" s="67"/>
      <c r="F399" s="67"/>
      <c r="G399" s="67"/>
      <c r="H399" s="69"/>
      <c r="I399" s="68"/>
      <c r="J399" s="67"/>
      <c r="K399" s="67"/>
      <c r="L399" s="67"/>
      <c r="M399" s="67"/>
      <c r="N399" s="67"/>
      <c r="O399" s="67"/>
      <c r="P399" s="67"/>
      <c r="Q399" s="67"/>
      <c r="R399" s="67"/>
      <c r="S399" s="67"/>
      <c r="T399" s="67"/>
      <c r="U399" s="67"/>
      <c r="V399" s="67"/>
      <c r="W399" s="67"/>
      <c r="X399" s="67"/>
      <c r="Y399" s="67"/>
      <c r="Z399" s="67"/>
      <c r="AA399" s="67"/>
      <c r="AB399" s="67"/>
      <c r="AC399" s="67"/>
      <c r="AD399" s="67"/>
      <c r="AE399" s="67"/>
      <c r="AF399" s="67"/>
      <c r="AG399" s="67"/>
      <c r="AH399" s="67"/>
    </row>
    <row r="400" spans="1:34" ht="15.6" customHeight="1">
      <c r="A400" s="67"/>
      <c r="B400" s="67"/>
      <c r="C400" s="67"/>
      <c r="D400" s="68"/>
      <c r="E400" s="67"/>
      <c r="F400" s="67"/>
      <c r="G400" s="67"/>
      <c r="H400" s="69"/>
      <c r="I400" s="68"/>
      <c r="J400" s="67"/>
      <c r="K400" s="67"/>
      <c r="L400" s="67"/>
      <c r="M400" s="67"/>
      <c r="N400" s="67"/>
      <c r="O400" s="67"/>
      <c r="P400" s="67"/>
      <c r="Q400" s="67"/>
      <c r="R400" s="67"/>
      <c r="S400" s="67"/>
      <c r="T400" s="67"/>
      <c r="U400" s="67"/>
      <c r="V400" s="67"/>
      <c r="W400" s="67"/>
      <c r="X400" s="67"/>
      <c r="Y400" s="67"/>
      <c r="Z400" s="67"/>
      <c r="AA400" s="67"/>
      <c r="AB400" s="67"/>
      <c r="AC400" s="67"/>
      <c r="AD400" s="67"/>
      <c r="AE400" s="67"/>
      <c r="AF400" s="67"/>
      <c r="AG400" s="67"/>
      <c r="AH400" s="67"/>
    </row>
    <row r="401" spans="1:34" ht="15.6" customHeight="1">
      <c r="A401" s="67"/>
      <c r="B401" s="67"/>
      <c r="C401" s="67"/>
      <c r="D401" s="68"/>
      <c r="E401" s="67"/>
      <c r="F401" s="67"/>
      <c r="G401" s="67"/>
      <c r="H401" s="69"/>
      <c r="I401" s="68"/>
      <c r="J401" s="67"/>
      <c r="K401" s="67"/>
      <c r="L401" s="67"/>
      <c r="M401" s="67"/>
      <c r="N401" s="67"/>
      <c r="O401" s="67"/>
      <c r="P401" s="67"/>
      <c r="Q401" s="67"/>
      <c r="R401" s="67"/>
      <c r="S401" s="67"/>
      <c r="T401" s="67"/>
      <c r="U401" s="67"/>
      <c r="V401" s="67"/>
      <c r="W401" s="67"/>
      <c r="X401" s="67"/>
      <c r="Y401" s="67"/>
      <c r="Z401" s="67"/>
      <c r="AA401" s="67"/>
      <c r="AB401" s="67"/>
      <c r="AC401" s="67"/>
      <c r="AD401" s="67"/>
      <c r="AE401" s="67"/>
      <c r="AF401" s="67"/>
      <c r="AG401" s="67"/>
      <c r="AH401" s="67"/>
    </row>
    <row r="402" spans="1:34" ht="15.6" customHeight="1">
      <c r="A402" s="67"/>
      <c r="B402" s="67"/>
      <c r="C402" s="67"/>
      <c r="D402" s="68"/>
      <c r="E402" s="67"/>
      <c r="F402" s="67"/>
      <c r="G402" s="67"/>
      <c r="H402" s="69"/>
      <c r="I402" s="68"/>
      <c r="J402" s="67"/>
      <c r="K402" s="67"/>
      <c r="L402" s="67"/>
      <c r="M402" s="67"/>
      <c r="N402" s="67"/>
      <c r="O402" s="67"/>
      <c r="P402" s="67"/>
      <c r="Q402" s="67"/>
      <c r="R402" s="67"/>
      <c r="S402" s="67"/>
      <c r="T402" s="67"/>
      <c r="U402" s="67"/>
      <c r="V402" s="67"/>
      <c r="W402" s="67"/>
      <c r="X402" s="67"/>
      <c r="Y402" s="67"/>
      <c r="Z402" s="67"/>
      <c r="AA402" s="67"/>
      <c r="AB402" s="67"/>
      <c r="AC402" s="67"/>
      <c r="AD402" s="67"/>
      <c r="AE402" s="67"/>
      <c r="AF402" s="67"/>
      <c r="AG402" s="67"/>
      <c r="AH402" s="67"/>
    </row>
    <row r="403" spans="1:34" ht="15.6" customHeight="1">
      <c r="A403" s="67"/>
      <c r="B403" s="67"/>
      <c r="C403" s="67"/>
      <c r="D403" s="68"/>
      <c r="E403" s="67"/>
      <c r="F403" s="67"/>
      <c r="G403" s="67"/>
      <c r="H403" s="69"/>
      <c r="I403" s="68"/>
      <c r="J403" s="67"/>
      <c r="K403" s="67"/>
      <c r="L403" s="67"/>
      <c r="M403" s="67"/>
      <c r="N403" s="67"/>
      <c r="O403" s="67"/>
      <c r="P403" s="67"/>
      <c r="Q403" s="67"/>
      <c r="R403" s="67"/>
      <c r="S403" s="67"/>
      <c r="T403" s="67"/>
      <c r="U403" s="67"/>
      <c r="V403" s="67"/>
      <c r="W403" s="67"/>
      <c r="X403" s="67"/>
      <c r="Y403" s="67"/>
      <c r="Z403" s="67"/>
      <c r="AA403" s="67"/>
      <c r="AB403" s="67"/>
      <c r="AC403" s="67"/>
      <c r="AD403" s="67"/>
      <c r="AE403" s="67"/>
      <c r="AF403" s="67"/>
      <c r="AG403" s="67"/>
      <c r="AH403" s="67"/>
    </row>
    <row r="404" spans="1:34" ht="15.6" customHeight="1">
      <c r="A404" s="67"/>
      <c r="B404" s="67"/>
      <c r="C404" s="67"/>
      <c r="D404" s="68"/>
      <c r="E404" s="67"/>
      <c r="F404" s="67"/>
      <c r="G404" s="67"/>
      <c r="H404" s="69"/>
      <c r="I404" s="68"/>
      <c r="J404" s="67"/>
      <c r="K404" s="67"/>
      <c r="L404" s="67"/>
      <c r="M404" s="67"/>
      <c r="N404" s="67"/>
      <c r="O404" s="67"/>
      <c r="P404" s="67"/>
      <c r="Q404" s="67"/>
      <c r="R404" s="67"/>
      <c r="S404" s="67"/>
      <c r="T404" s="67"/>
      <c r="U404" s="67"/>
      <c r="V404" s="67"/>
      <c r="W404" s="67"/>
      <c r="X404" s="67"/>
      <c r="Y404" s="67"/>
      <c r="Z404" s="67"/>
      <c r="AA404" s="67"/>
      <c r="AB404" s="67"/>
      <c r="AC404" s="67"/>
      <c r="AD404" s="67"/>
      <c r="AE404" s="67"/>
      <c r="AF404" s="67"/>
      <c r="AG404" s="67"/>
      <c r="AH404" s="67"/>
    </row>
    <row r="405" spans="1:34" ht="15.6" customHeight="1">
      <c r="A405" s="67"/>
      <c r="B405" s="67"/>
      <c r="C405" s="67"/>
      <c r="D405" s="68"/>
      <c r="E405" s="67"/>
      <c r="F405" s="67"/>
      <c r="G405" s="67"/>
      <c r="H405" s="69"/>
      <c r="I405" s="68"/>
      <c r="J405" s="67"/>
      <c r="K405" s="67"/>
      <c r="L405" s="67"/>
      <c r="M405" s="67"/>
      <c r="N405" s="67"/>
      <c r="O405" s="67"/>
      <c r="P405" s="67"/>
      <c r="Q405" s="67"/>
      <c r="R405" s="67"/>
      <c r="S405" s="67"/>
      <c r="T405" s="67"/>
      <c r="U405" s="67"/>
      <c r="V405" s="67"/>
      <c r="W405" s="67"/>
      <c r="X405" s="67"/>
      <c r="Y405" s="67"/>
      <c r="Z405" s="67"/>
      <c r="AA405" s="67"/>
      <c r="AB405" s="67"/>
      <c r="AC405" s="67"/>
      <c r="AD405" s="67"/>
      <c r="AE405" s="67"/>
      <c r="AF405" s="67"/>
      <c r="AG405" s="67"/>
      <c r="AH405" s="67"/>
    </row>
    <row r="406" spans="1:34" ht="15.6" customHeight="1">
      <c r="A406" s="67"/>
      <c r="B406" s="67"/>
      <c r="C406" s="67"/>
      <c r="D406" s="68"/>
      <c r="E406" s="67"/>
      <c r="F406" s="67"/>
      <c r="G406" s="67"/>
      <c r="H406" s="69"/>
      <c r="I406" s="68"/>
      <c r="J406" s="67"/>
      <c r="K406" s="67"/>
      <c r="L406" s="67"/>
      <c r="M406" s="67"/>
      <c r="N406" s="67"/>
      <c r="O406" s="67"/>
      <c r="P406" s="67"/>
      <c r="Q406" s="67"/>
      <c r="R406" s="67"/>
      <c r="S406" s="67"/>
      <c r="T406" s="67"/>
      <c r="U406" s="67"/>
      <c r="V406" s="67"/>
      <c r="W406" s="67"/>
      <c r="X406" s="67"/>
      <c r="Y406" s="67"/>
      <c r="Z406" s="67"/>
      <c r="AA406" s="67"/>
      <c r="AB406" s="67"/>
      <c r="AC406" s="67"/>
      <c r="AD406" s="67"/>
      <c r="AE406" s="67"/>
      <c r="AF406" s="67"/>
      <c r="AG406" s="67"/>
      <c r="AH406" s="67"/>
    </row>
    <row r="407" spans="1:34" ht="15.6" customHeight="1">
      <c r="A407" s="67"/>
      <c r="B407" s="67"/>
      <c r="C407" s="67"/>
      <c r="D407" s="68"/>
      <c r="E407" s="67"/>
      <c r="F407" s="67"/>
      <c r="G407" s="67"/>
      <c r="H407" s="69"/>
      <c r="I407" s="68"/>
      <c r="J407" s="67"/>
      <c r="K407" s="67"/>
      <c r="L407" s="67"/>
      <c r="M407" s="67"/>
      <c r="N407" s="67"/>
      <c r="O407" s="67"/>
      <c r="P407" s="67"/>
      <c r="Q407" s="67"/>
      <c r="R407" s="67"/>
      <c r="S407" s="67"/>
      <c r="T407" s="67"/>
      <c r="U407" s="67"/>
      <c r="V407" s="67"/>
      <c r="W407" s="67"/>
      <c r="X407" s="67"/>
      <c r="Y407" s="67"/>
      <c r="Z407" s="67"/>
      <c r="AA407" s="67"/>
      <c r="AB407" s="67"/>
      <c r="AC407" s="67"/>
      <c r="AD407" s="67"/>
      <c r="AE407" s="67"/>
      <c r="AF407" s="67"/>
      <c r="AG407" s="67"/>
      <c r="AH407" s="67"/>
    </row>
    <row r="408" spans="1:34" ht="15.6" customHeight="1">
      <c r="A408" s="67"/>
      <c r="B408" s="67"/>
      <c r="C408" s="67"/>
      <c r="D408" s="68"/>
      <c r="E408" s="67"/>
      <c r="F408" s="67"/>
      <c r="G408" s="67"/>
      <c r="H408" s="69"/>
      <c r="I408" s="68"/>
      <c r="J408" s="67"/>
      <c r="K408" s="67"/>
      <c r="L408" s="67"/>
      <c r="M408" s="67"/>
      <c r="N408" s="67"/>
      <c r="O408" s="67"/>
      <c r="P408" s="67"/>
      <c r="Q408" s="67"/>
      <c r="R408" s="67"/>
      <c r="S408" s="67"/>
      <c r="T408" s="67"/>
      <c r="U408" s="67"/>
      <c r="V408" s="67"/>
      <c r="W408" s="67"/>
      <c r="X408" s="67"/>
      <c r="Y408" s="67"/>
      <c r="Z408" s="67"/>
      <c r="AA408" s="67"/>
      <c r="AB408" s="67"/>
      <c r="AC408" s="67"/>
      <c r="AD408" s="67"/>
      <c r="AE408" s="67"/>
      <c r="AF408" s="67"/>
      <c r="AG408" s="67"/>
      <c r="AH408" s="67"/>
    </row>
    <row r="409" spans="1:34" ht="15.6" customHeight="1">
      <c r="A409" s="67"/>
      <c r="B409" s="67"/>
      <c r="C409" s="67"/>
      <c r="D409" s="68"/>
      <c r="E409" s="67"/>
      <c r="F409" s="67"/>
      <c r="G409" s="67"/>
      <c r="H409" s="69"/>
      <c r="I409" s="68"/>
      <c r="J409" s="67"/>
      <c r="K409" s="67"/>
      <c r="L409" s="67"/>
      <c r="M409" s="67"/>
      <c r="N409" s="67"/>
      <c r="O409" s="67"/>
      <c r="P409" s="67"/>
      <c r="Q409" s="67"/>
      <c r="R409" s="67"/>
      <c r="S409" s="67"/>
      <c r="T409" s="67"/>
      <c r="U409" s="67"/>
      <c r="V409" s="67"/>
      <c r="W409" s="67"/>
      <c r="X409" s="67"/>
      <c r="Y409" s="67"/>
      <c r="Z409" s="67"/>
      <c r="AA409" s="67"/>
      <c r="AB409" s="67"/>
      <c r="AC409" s="67"/>
      <c r="AD409" s="67"/>
      <c r="AE409" s="67"/>
      <c r="AF409" s="67"/>
      <c r="AG409" s="67"/>
      <c r="AH409" s="67"/>
    </row>
    <row r="410" spans="1:34" ht="15.6" customHeight="1">
      <c r="A410" s="67"/>
      <c r="B410" s="67"/>
      <c r="C410" s="67"/>
      <c r="D410" s="68"/>
      <c r="E410" s="67"/>
      <c r="F410" s="67"/>
      <c r="G410" s="67"/>
      <c r="H410" s="69"/>
      <c r="I410" s="68"/>
      <c r="J410" s="67"/>
      <c r="K410" s="67"/>
      <c r="L410" s="67"/>
      <c r="M410" s="67"/>
      <c r="N410" s="67"/>
      <c r="O410" s="67"/>
      <c r="P410" s="67"/>
      <c r="Q410" s="67"/>
      <c r="R410" s="67"/>
      <c r="S410" s="67"/>
      <c r="T410" s="67"/>
      <c r="U410" s="67"/>
      <c r="V410" s="67"/>
      <c r="W410" s="67"/>
      <c r="X410" s="67"/>
      <c r="Y410" s="67"/>
      <c r="Z410" s="67"/>
      <c r="AA410" s="67"/>
      <c r="AB410" s="67"/>
      <c r="AC410" s="67"/>
      <c r="AD410" s="67"/>
      <c r="AE410" s="67"/>
      <c r="AF410" s="67"/>
      <c r="AG410" s="67"/>
      <c r="AH410" s="67"/>
    </row>
    <row r="411" spans="1:34" ht="15.6" customHeight="1">
      <c r="A411" s="67"/>
      <c r="B411" s="67"/>
      <c r="C411" s="67"/>
      <c r="D411" s="68"/>
      <c r="E411" s="67"/>
      <c r="F411" s="67"/>
      <c r="G411" s="67"/>
      <c r="H411" s="69"/>
      <c r="I411" s="68"/>
      <c r="J411" s="67"/>
      <c r="K411" s="67"/>
      <c r="L411" s="67"/>
      <c r="M411" s="67"/>
      <c r="N411" s="67"/>
      <c r="O411" s="67"/>
      <c r="P411" s="67"/>
      <c r="Q411" s="67"/>
      <c r="R411" s="67"/>
      <c r="S411" s="67"/>
      <c r="T411" s="67"/>
      <c r="U411" s="67"/>
      <c r="V411" s="67"/>
      <c r="W411" s="67"/>
      <c r="X411" s="67"/>
      <c r="Y411" s="67"/>
      <c r="Z411" s="67"/>
      <c r="AA411" s="67"/>
      <c r="AB411" s="67"/>
      <c r="AC411" s="67"/>
      <c r="AD411" s="67"/>
      <c r="AE411" s="67"/>
      <c r="AF411" s="67"/>
      <c r="AG411" s="67"/>
      <c r="AH411" s="67"/>
    </row>
    <row r="412" spans="1:34" ht="15.6" customHeight="1">
      <c r="A412" s="67"/>
      <c r="B412" s="67"/>
      <c r="C412" s="67"/>
      <c r="D412" s="68"/>
      <c r="E412" s="67"/>
      <c r="F412" s="67"/>
      <c r="G412" s="67"/>
      <c r="H412" s="69"/>
      <c r="I412" s="68"/>
      <c r="J412" s="67"/>
      <c r="K412" s="67"/>
      <c r="L412" s="67"/>
      <c r="M412" s="67"/>
      <c r="N412" s="67"/>
      <c r="O412" s="67"/>
      <c r="P412" s="67"/>
      <c r="Q412" s="67"/>
      <c r="R412" s="67"/>
      <c r="S412" s="67"/>
      <c r="T412" s="67"/>
      <c r="U412" s="67"/>
      <c r="V412" s="67"/>
      <c r="W412" s="67"/>
      <c r="X412" s="67"/>
      <c r="Y412" s="67"/>
      <c r="Z412" s="67"/>
      <c r="AA412" s="67"/>
      <c r="AB412" s="67"/>
      <c r="AC412" s="67"/>
      <c r="AD412" s="67"/>
      <c r="AE412" s="67"/>
      <c r="AF412" s="67"/>
      <c r="AG412" s="67"/>
      <c r="AH412" s="67"/>
    </row>
    <row r="413" spans="1:34" ht="15.6" customHeight="1">
      <c r="A413" s="67"/>
      <c r="B413" s="67"/>
      <c r="C413" s="67"/>
      <c r="D413" s="68"/>
      <c r="E413" s="67"/>
      <c r="F413" s="67"/>
      <c r="G413" s="67"/>
      <c r="H413" s="69"/>
      <c r="I413" s="68"/>
      <c r="J413" s="67"/>
      <c r="K413" s="67"/>
      <c r="L413" s="67"/>
      <c r="M413" s="67"/>
      <c r="N413" s="67"/>
      <c r="O413" s="67"/>
      <c r="P413" s="67"/>
      <c r="Q413" s="67"/>
      <c r="R413" s="67"/>
      <c r="S413" s="67"/>
      <c r="T413" s="67"/>
      <c r="U413" s="67"/>
      <c r="V413" s="67"/>
      <c r="W413" s="67"/>
      <c r="X413" s="67"/>
      <c r="Y413" s="67"/>
      <c r="Z413" s="67"/>
      <c r="AA413" s="67"/>
      <c r="AB413" s="67"/>
      <c r="AC413" s="67"/>
      <c r="AD413" s="67"/>
      <c r="AE413" s="67"/>
      <c r="AF413" s="67"/>
      <c r="AG413" s="67"/>
      <c r="AH413" s="67"/>
    </row>
    <row r="414" spans="1:34" ht="15.6" customHeight="1">
      <c r="A414" s="67"/>
      <c r="B414" s="67"/>
      <c r="C414" s="67"/>
      <c r="D414" s="68"/>
      <c r="E414" s="67"/>
      <c r="F414" s="67"/>
      <c r="G414" s="67"/>
      <c r="H414" s="69"/>
      <c r="I414" s="68"/>
      <c r="J414" s="67"/>
      <c r="K414" s="67"/>
      <c r="L414" s="67"/>
      <c r="M414" s="67"/>
      <c r="N414" s="67"/>
      <c r="O414" s="67"/>
      <c r="P414" s="67"/>
      <c r="Q414" s="67"/>
      <c r="R414" s="67"/>
      <c r="S414" s="67"/>
      <c r="T414" s="67"/>
      <c r="U414" s="67"/>
      <c r="V414" s="67"/>
      <c r="W414" s="67"/>
      <c r="X414" s="67"/>
      <c r="Y414" s="67"/>
      <c r="Z414" s="67"/>
      <c r="AA414" s="67"/>
      <c r="AB414" s="67"/>
      <c r="AC414" s="67"/>
      <c r="AD414" s="67"/>
      <c r="AE414" s="67"/>
      <c r="AF414" s="67"/>
      <c r="AG414" s="67"/>
      <c r="AH414" s="67"/>
    </row>
    <row r="415" spans="1:34" ht="15.6" customHeight="1">
      <c r="A415" s="67"/>
      <c r="B415" s="67"/>
      <c r="C415" s="67"/>
      <c r="D415" s="68"/>
      <c r="E415" s="67"/>
      <c r="F415" s="67"/>
      <c r="G415" s="67"/>
      <c r="H415" s="69"/>
      <c r="I415" s="68"/>
      <c r="J415" s="67"/>
      <c r="K415" s="67"/>
      <c r="L415" s="67"/>
      <c r="M415" s="67"/>
      <c r="N415" s="67"/>
      <c r="O415" s="67"/>
      <c r="P415" s="67"/>
      <c r="Q415" s="67"/>
      <c r="R415" s="67"/>
      <c r="S415" s="67"/>
      <c r="T415" s="67"/>
      <c r="U415" s="67"/>
      <c r="V415" s="67"/>
      <c r="W415" s="67"/>
      <c r="X415" s="67"/>
      <c r="Y415" s="67"/>
      <c r="Z415" s="67"/>
      <c r="AA415" s="67"/>
      <c r="AB415" s="67"/>
      <c r="AC415" s="67"/>
      <c r="AD415" s="67"/>
      <c r="AE415" s="67"/>
      <c r="AF415" s="67"/>
      <c r="AG415" s="67"/>
      <c r="AH415" s="67"/>
    </row>
    <row r="416" spans="1:34" ht="15.6" customHeight="1">
      <c r="A416" s="67"/>
      <c r="B416" s="67"/>
      <c r="C416" s="67"/>
      <c r="D416" s="68"/>
      <c r="E416" s="67"/>
      <c r="F416" s="67"/>
      <c r="G416" s="67"/>
      <c r="H416" s="69"/>
      <c r="I416" s="68"/>
      <c r="J416" s="67"/>
      <c r="K416" s="67"/>
      <c r="L416" s="67"/>
      <c r="M416" s="67"/>
      <c r="N416" s="67"/>
      <c r="O416" s="67"/>
      <c r="P416" s="67"/>
      <c r="Q416" s="67"/>
      <c r="R416" s="67"/>
      <c r="S416" s="67"/>
      <c r="T416" s="67"/>
      <c r="U416" s="67"/>
      <c r="V416" s="67"/>
      <c r="W416" s="67"/>
      <c r="X416" s="67"/>
      <c r="Y416" s="67"/>
      <c r="Z416" s="67"/>
      <c r="AA416" s="67"/>
      <c r="AB416" s="67"/>
      <c r="AC416" s="67"/>
      <c r="AD416" s="67"/>
      <c r="AE416" s="67"/>
      <c r="AF416" s="67"/>
      <c r="AG416" s="67"/>
      <c r="AH416" s="67"/>
    </row>
    <row r="417" spans="1:34" ht="15.6" customHeight="1">
      <c r="A417" s="67"/>
      <c r="B417" s="67"/>
      <c r="C417" s="67"/>
      <c r="D417" s="68"/>
      <c r="E417" s="67"/>
      <c r="F417" s="67"/>
      <c r="G417" s="67"/>
      <c r="H417" s="69"/>
      <c r="I417" s="68"/>
      <c r="J417" s="67"/>
      <c r="K417" s="67"/>
      <c r="L417" s="67"/>
      <c r="M417" s="67"/>
      <c r="N417" s="67"/>
      <c r="O417" s="67"/>
      <c r="P417" s="67"/>
      <c r="Q417" s="67"/>
      <c r="R417" s="67"/>
      <c r="S417" s="67"/>
      <c r="T417" s="67"/>
      <c r="U417" s="67"/>
      <c r="V417" s="67"/>
      <c r="W417" s="67"/>
      <c r="X417" s="67"/>
      <c r="Y417" s="67"/>
      <c r="Z417" s="67"/>
      <c r="AA417" s="67"/>
      <c r="AB417" s="67"/>
      <c r="AC417" s="67"/>
      <c r="AD417" s="67"/>
      <c r="AE417" s="67"/>
      <c r="AF417" s="67"/>
      <c r="AG417" s="67"/>
      <c r="AH417" s="67"/>
    </row>
    <row r="418" spans="1:34" ht="15.6" customHeight="1">
      <c r="A418" s="67"/>
      <c r="B418" s="67"/>
      <c r="C418" s="67"/>
      <c r="D418" s="68"/>
      <c r="E418" s="67"/>
      <c r="F418" s="67"/>
      <c r="G418" s="67"/>
      <c r="H418" s="69"/>
      <c r="I418" s="68"/>
      <c r="J418" s="67"/>
      <c r="K418" s="67"/>
      <c r="L418" s="67"/>
      <c r="M418" s="67"/>
      <c r="N418" s="67"/>
      <c r="O418" s="67"/>
      <c r="P418" s="67"/>
      <c r="Q418" s="67"/>
      <c r="R418" s="67"/>
      <c r="S418" s="67"/>
      <c r="T418" s="67"/>
      <c r="U418" s="67"/>
      <c r="V418" s="67"/>
      <c r="W418" s="67"/>
      <c r="X418" s="67"/>
      <c r="Y418" s="67"/>
      <c r="Z418" s="67"/>
      <c r="AA418" s="67"/>
      <c r="AB418" s="67"/>
      <c r="AC418" s="67"/>
      <c r="AD418" s="67"/>
      <c r="AE418" s="67"/>
      <c r="AF418" s="67"/>
      <c r="AG418" s="67"/>
      <c r="AH418" s="67"/>
    </row>
    <row r="419" spans="1:34" ht="15.6" customHeight="1">
      <c r="A419" s="67"/>
      <c r="B419" s="67"/>
      <c r="C419" s="67"/>
      <c r="D419" s="68"/>
      <c r="E419" s="67"/>
      <c r="F419" s="67"/>
      <c r="G419" s="67"/>
      <c r="H419" s="69"/>
      <c r="I419" s="68"/>
      <c r="J419" s="67"/>
      <c r="K419" s="67"/>
      <c r="L419" s="67"/>
      <c r="M419" s="67"/>
      <c r="N419" s="67"/>
      <c r="O419" s="67"/>
      <c r="P419" s="67"/>
      <c r="Q419" s="67"/>
      <c r="R419" s="67"/>
      <c r="S419" s="67"/>
      <c r="T419" s="67"/>
      <c r="U419" s="67"/>
      <c r="V419" s="67"/>
      <c r="W419" s="67"/>
      <c r="X419" s="67"/>
      <c r="Y419" s="67"/>
      <c r="Z419" s="67"/>
      <c r="AA419" s="67"/>
      <c r="AB419" s="67"/>
      <c r="AC419" s="67"/>
      <c r="AD419" s="67"/>
      <c r="AE419" s="67"/>
      <c r="AF419" s="67"/>
      <c r="AG419" s="67"/>
      <c r="AH419" s="67"/>
    </row>
    <row r="420" spans="1:34" ht="15.6" customHeight="1">
      <c r="A420" s="67"/>
      <c r="B420" s="67"/>
      <c r="C420" s="67"/>
      <c r="D420" s="68"/>
      <c r="E420" s="67"/>
      <c r="F420" s="67"/>
      <c r="G420" s="67"/>
      <c r="H420" s="69"/>
      <c r="I420" s="68"/>
      <c r="J420" s="67"/>
      <c r="K420" s="67"/>
      <c r="L420" s="67"/>
      <c r="M420" s="67"/>
      <c r="N420" s="67"/>
      <c r="O420" s="67"/>
      <c r="P420" s="67"/>
      <c r="Q420" s="67"/>
      <c r="R420" s="67"/>
      <c r="S420" s="67"/>
      <c r="T420" s="67"/>
      <c r="U420" s="67"/>
      <c r="V420" s="67"/>
      <c r="W420" s="67"/>
      <c r="X420" s="67"/>
      <c r="Y420" s="67"/>
      <c r="Z420" s="67"/>
      <c r="AA420" s="67"/>
      <c r="AB420" s="67"/>
      <c r="AC420" s="67"/>
      <c r="AD420" s="67"/>
      <c r="AE420" s="67"/>
      <c r="AF420" s="67"/>
      <c r="AG420" s="67"/>
      <c r="AH420" s="67"/>
    </row>
    <row r="421" spans="1:34" ht="15.6" customHeight="1">
      <c r="A421" s="67"/>
      <c r="B421" s="67"/>
      <c r="C421" s="67"/>
      <c r="D421" s="68"/>
      <c r="E421" s="67"/>
      <c r="F421" s="67"/>
      <c r="G421" s="67"/>
      <c r="H421" s="69"/>
      <c r="I421" s="68"/>
      <c r="J421" s="67"/>
      <c r="K421" s="67"/>
      <c r="L421" s="67"/>
      <c r="M421" s="67"/>
      <c r="N421" s="67"/>
      <c r="O421" s="67"/>
      <c r="P421" s="67"/>
      <c r="Q421" s="67"/>
      <c r="R421" s="67"/>
      <c r="S421" s="67"/>
      <c r="T421" s="67"/>
      <c r="U421" s="67"/>
      <c r="V421" s="67"/>
      <c r="W421" s="67"/>
      <c r="X421" s="67"/>
      <c r="Y421" s="67"/>
      <c r="Z421" s="67"/>
      <c r="AA421" s="67"/>
      <c r="AB421" s="67"/>
      <c r="AC421" s="67"/>
      <c r="AD421" s="67"/>
      <c r="AE421" s="67"/>
      <c r="AF421" s="67"/>
      <c r="AG421" s="67"/>
      <c r="AH421" s="67"/>
    </row>
    <row r="422" spans="1:34" ht="15.6" customHeight="1">
      <c r="A422" s="67"/>
      <c r="B422" s="67"/>
      <c r="C422" s="67"/>
      <c r="D422" s="68"/>
      <c r="E422" s="67"/>
      <c r="F422" s="67"/>
      <c r="G422" s="67"/>
      <c r="H422" s="69"/>
      <c r="I422" s="68"/>
      <c r="J422" s="67"/>
      <c r="K422" s="67"/>
      <c r="L422" s="67"/>
      <c r="M422" s="67"/>
      <c r="N422" s="67"/>
      <c r="O422" s="67"/>
      <c r="P422" s="67"/>
      <c r="Q422" s="67"/>
      <c r="R422" s="67"/>
      <c r="S422" s="67"/>
      <c r="T422" s="67"/>
      <c r="U422" s="67"/>
      <c r="V422" s="67"/>
      <c r="W422" s="67"/>
      <c r="X422" s="67"/>
      <c r="Y422" s="67"/>
      <c r="Z422" s="67"/>
      <c r="AA422" s="67"/>
      <c r="AB422" s="67"/>
      <c r="AC422" s="67"/>
      <c r="AD422" s="67"/>
      <c r="AE422" s="67"/>
      <c r="AF422" s="67"/>
      <c r="AG422" s="67"/>
      <c r="AH422" s="67"/>
    </row>
    <row r="423" spans="1:34" ht="15.6" customHeight="1">
      <c r="A423" s="67"/>
      <c r="B423" s="67"/>
      <c r="C423" s="67"/>
      <c r="D423" s="68"/>
      <c r="E423" s="67"/>
      <c r="F423" s="67"/>
      <c r="G423" s="67"/>
      <c r="H423" s="69"/>
      <c r="I423" s="68"/>
      <c r="J423" s="67"/>
      <c r="K423" s="67"/>
      <c r="L423" s="67"/>
      <c r="M423" s="67"/>
      <c r="N423" s="67"/>
      <c r="O423" s="67"/>
      <c r="P423" s="67"/>
      <c r="Q423" s="67"/>
      <c r="R423" s="67"/>
      <c r="S423" s="67"/>
      <c r="T423" s="67"/>
      <c r="U423" s="67"/>
      <c r="V423" s="67"/>
      <c r="W423" s="67"/>
      <c r="X423" s="67"/>
      <c r="Y423" s="67"/>
      <c r="Z423" s="67"/>
      <c r="AA423" s="67"/>
      <c r="AB423" s="67"/>
      <c r="AC423" s="67"/>
      <c r="AD423" s="67"/>
      <c r="AE423" s="67"/>
      <c r="AF423" s="67"/>
      <c r="AG423" s="67"/>
      <c r="AH423" s="67"/>
    </row>
    <row r="424" spans="1:34" ht="15.6" customHeight="1">
      <c r="A424" s="67"/>
      <c r="B424" s="67"/>
      <c r="C424" s="67"/>
      <c r="D424" s="68"/>
      <c r="E424" s="67"/>
      <c r="F424" s="67"/>
      <c r="G424" s="67"/>
      <c r="H424" s="69"/>
      <c r="I424" s="68"/>
      <c r="J424" s="67"/>
      <c r="K424" s="67"/>
      <c r="L424" s="67"/>
      <c r="M424" s="67"/>
      <c r="N424" s="67"/>
      <c r="O424" s="67"/>
      <c r="P424" s="67"/>
      <c r="Q424" s="67"/>
      <c r="R424" s="67"/>
      <c r="S424" s="67"/>
      <c r="T424" s="67"/>
      <c r="U424" s="67"/>
      <c r="V424" s="67"/>
      <c r="W424" s="67"/>
      <c r="X424" s="67"/>
      <c r="Y424" s="67"/>
      <c r="Z424" s="67"/>
      <c r="AA424" s="67"/>
      <c r="AB424" s="67"/>
      <c r="AC424" s="67"/>
      <c r="AD424" s="67"/>
      <c r="AE424" s="67"/>
      <c r="AF424" s="67"/>
      <c r="AG424" s="67"/>
      <c r="AH424" s="67"/>
    </row>
    <row r="425" spans="1:34" ht="15.6" customHeight="1">
      <c r="A425" s="67"/>
      <c r="B425" s="67"/>
      <c r="C425" s="67"/>
      <c r="D425" s="68"/>
      <c r="E425" s="67"/>
      <c r="F425" s="67"/>
      <c r="G425" s="67"/>
      <c r="H425" s="69"/>
      <c r="I425" s="68"/>
      <c r="J425" s="67"/>
      <c r="K425" s="67"/>
      <c r="L425" s="67"/>
      <c r="M425" s="67"/>
      <c r="N425" s="67"/>
      <c r="O425" s="67"/>
      <c r="P425" s="67"/>
      <c r="Q425" s="67"/>
      <c r="R425" s="67"/>
      <c r="S425" s="67"/>
      <c r="T425" s="67"/>
      <c r="U425" s="67"/>
      <c r="V425" s="67"/>
      <c r="W425" s="67"/>
      <c r="X425" s="67"/>
      <c r="Y425" s="67"/>
      <c r="Z425" s="67"/>
      <c r="AA425" s="67"/>
      <c r="AB425" s="67"/>
      <c r="AC425" s="67"/>
      <c r="AD425" s="67"/>
      <c r="AE425" s="67"/>
      <c r="AF425" s="67"/>
      <c r="AG425" s="67"/>
      <c r="AH425" s="67"/>
    </row>
    <row r="426" spans="1:34" ht="15.6" customHeight="1">
      <c r="A426" s="67"/>
      <c r="B426" s="67"/>
      <c r="C426" s="67"/>
      <c r="D426" s="68"/>
      <c r="E426" s="67"/>
      <c r="F426" s="67"/>
      <c r="G426" s="67"/>
      <c r="H426" s="69"/>
      <c r="I426" s="68"/>
      <c r="J426" s="67"/>
      <c r="K426" s="67"/>
      <c r="L426" s="67"/>
      <c r="M426" s="67"/>
      <c r="N426" s="67"/>
      <c r="O426" s="67"/>
      <c r="P426" s="67"/>
      <c r="Q426" s="67"/>
      <c r="R426" s="67"/>
      <c r="S426" s="67"/>
      <c r="T426" s="67"/>
      <c r="U426" s="67"/>
      <c r="V426" s="67"/>
      <c r="W426" s="67"/>
      <c r="X426" s="67"/>
      <c r="Y426" s="67"/>
      <c r="Z426" s="67"/>
      <c r="AA426" s="67"/>
      <c r="AB426" s="67"/>
      <c r="AC426" s="67"/>
      <c r="AD426" s="67"/>
      <c r="AE426" s="67"/>
      <c r="AF426" s="67"/>
      <c r="AG426" s="67"/>
      <c r="AH426" s="67"/>
    </row>
    <row r="427" spans="1:34" ht="15.6" customHeight="1">
      <c r="A427" s="67"/>
      <c r="B427" s="67"/>
      <c r="C427" s="67"/>
      <c r="D427" s="68"/>
      <c r="E427" s="67"/>
      <c r="F427" s="67"/>
      <c r="G427" s="67"/>
      <c r="H427" s="69"/>
      <c r="I427" s="68"/>
      <c r="J427" s="67"/>
      <c r="K427" s="67"/>
      <c r="L427" s="67"/>
      <c r="M427" s="67"/>
      <c r="N427" s="67"/>
      <c r="O427" s="67"/>
      <c r="P427" s="67"/>
      <c r="Q427" s="67"/>
      <c r="R427" s="67"/>
      <c r="S427" s="67"/>
      <c r="T427" s="67"/>
      <c r="U427" s="67"/>
      <c r="V427" s="67"/>
      <c r="W427" s="67"/>
      <c r="X427" s="67"/>
      <c r="Y427" s="67"/>
      <c r="Z427" s="67"/>
      <c r="AA427" s="67"/>
      <c r="AB427" s="67"/>
      <c r="AC427" s="67"/>
      <c r="AD427" s="67"/>
      <c r="AE427" s="67"/>
      <c r="AF427" s="67"/>
      <c r="AG427" s="67"/>
      <c r="AH427" s="67"/>
    </row>
    <row r="428" spans="1:34" ht="15.6" customHeight="1">
      <c r="A428" s="67"/>
      <c r="B428" s="67"/>
      <c r="C428" s="67"/>
      <c r="D428" s="68"/>
      <c r="E428" s="67"/>
      <c r="F428" s="67"/>
      <c r="G428" s="67"/>
      <c r="H428" s="69"/>
      <c r="I428" s="68"/>
      <c r="J428" s="67"/>
      <c r="K428" s="67"/>
      <c r="L428" s="67"/>
      <c r="M428" s="67"/>
      <c r="N428" s="67"/>
      <c r="O428" s="67"/>
      <c r="P428" s="67"/>
      <c r="Q428" s="67"/>
      <c r="R428" s="67"/>
      <c r="S428" s="67"/>
      <c r="T428" s="67"/>
      <c r="U428" s="67"/>
      <c r="V428" s="67"/>
      <c r="W428" s="67"/>
      <c r="X428" s="67"/>
      <c r="Y428" s="67"/>
      <c r="Z428" s="67"/>
      <c r="AA428" s="67"/>
      <c r="AB428" s="67"/>
      <c r="AC428" s="67"/>
      <c r="AD428" s="67"/>
      <c r="AE428" s="67"/>
      <c r="AF428" s="67"/>
      <c r="AG428" s="67"/>
      <c r="AH428" s="67"/>
    </row>
    <row r="429" spans="1:34" ht="15.6" customHeight="1">
      <c r="A429" s="67"/>
      <c r="B429" s="67"/>
      <c r="C429" s="67"/>
      <c r="D429" s="68"/>
      <c r="E429" s="67"/>
      <c r="F429" s="67"/>
      <c r="G429" s="67"/>
      <c r="H429" s="69"/>
      <c r="I429" s="68"/>
      <c r="J429" s="67"/>
      <c r="K429" s="67"/>
      <c r="L429" s="67"/>
      <c r="M429" s="67"/>
      <c r="N429" s="67"/>
      <c r="O429" s="67"/>
      <c r="P429" s="67"/>
      <c r="Q429" s="67"/>
      <c r="R429" s="67"/>
      <c r="S429" s="67"/>
      <c r="T429" s="67"/>
      <c r="U429" s="67"/>
      <c r="V429" s="67"/>
      <c r="W429" s="67"/>
      <c r="X429" s="67"/>
      <c r="Y429" s="67"/>
      <c r="Z429" s="67"/>
      <c r="AA429" s="67"/>
      <c r="AB429" s="67"/>
      <c r="AC429" s="67"/>
      <c r="AD429" s="67"/>
      <c r="AE429" s="67"/>
      <c r="AF429" s="67"/>
      <c r="AG429" s="67"/>
      <c r="AH429" s="67"/>
    </row>
    <row r="430" spans="1:34" ht="15.6" customHeight="1">
      <c r="A430" s="67"/>
      <c r="B430" s="67"/>
      <c r="C430" s="67"/>
      <c r="D430" s="68"/>
      <c r="E430" s="67"/>
      <c r="F430" s="67"/>
      <c r="G430" s="67"/>
      <c r="H430" s="69"/>
      <c r="I430" s="68"/>
      <c r="J430" s="67"/>
      <c r="K430" s="67"/>
      <c r="L430" s="67"/>
      <c r="M430" s="67"/>
      <c r="N430" s="67"/>
      <c r="O430" s="67"/>
      <c r="P430" s="67"/>
      <c r="Q430" s="67"/>
      <c r="R430" s="67"/>
      <c r="S430" s="67"/>
      <c r="T430" s="67"/>
      <c r="U430" s="67"/>
      <c r="V430" s="67"/>
      <c r="W430" s="67"/>
      <c r="X430" s="67"/>
      <c r="Y430" s="67"/>
      <c r="Z430" s="67"/>
      <c r="AA430" s="67"/>
      <c r="AB430" s="67"/>
      <c r="AC430" s="67"/>
      <c r="AD430" s="67"/>
      <c r="AE430" s="67"/>
      <c r="AF430" s="67"/>
      <c r="AG430" s="67"/>
      <c r="AH430" s="67"/>
    </row>
    <row r="431" spans="1:34" ht="15.6" customHeight="1">
      <c r="A431" s="67"/>
      <c r="B431" s="67"/>
      <c r="C431" s="67"/>
      <c r="D431" s="68"/>
      <c r="E431" s="67"/>
      <c r="F431" s="67"/>
      <c r="G431" s="67"/>
      <c r="H431" s="69"/>
      <c r="I431" s="68"/>
      <c r="J431" s="67"/>
      <c r="K431" s="67"/>
      <c r="L431" s="67"/>
      <c r="M431" s="67"/>
      <c r="N431" s="67"/>
      <c r="O431" s="67"/>
      <c r="P431" s="67"/>
      <c r="Q431" s="67"/>
      <c r="R431" s="67"/>
      <c r="S431" s="67"/>
      <c r="T431" s="67"/>
      <c r="U431" s="67"/>
      <c r="V431" s="67"/>
      <c r="W431" s="67"/>
      <c r="X431" s="67"/>
      <c r="Y431" s="67"/>
      <c r="Z431" s="67"/>
      <c r="AA431" s="67"/>
      <c r="AB431" s="67"/>
      <c r="AC431" s="67"/>
      <c r="AD431" s="67"/>
      <c r="AE431" s="67"/>
      <c r="AF431" s="67"/>
      <c r="AG431" s="67"/>
      <c r="AH431" s="67"/>
    </row>
    <row r="432" spans="1:34" ht="15.6" customHeight="1">
      <c r="A432" s="67"/>
      <c r="B432" s="67"/>
      <c r="C432" s="67"/>
      <c r="D432" s="68"/>
      <c r="E432" s="67"/>
      <c r="F432" s="67"/>
      <c r="G432" s="67"/>
      <c r="H432" s="69"/>
      <c r="I432" s="68"/>
      <c r="J432" s="67"/>
      <c r="K432" s="67"/>
      <c r="L432" s="67"/>
      <c r="M432" s="67"/>
      <c r="N432" s="67"/>
      <c r="O432" s="67"/>
      <c r="P432" s="67"/>
      <c r="Q432" s="67"/>
      <c r="R432" s="67"/>
      <c r="S432" s="67"/>
      <c r="T432" s="67"/>
      <c r="U432" s="67"/>
      <c r="V432" s="67"/>
      <c r="W432" s="67"/>
      <c r="X432" s="67"/>
      <c r="Y432" s="67"/>
      <c r="Z432" s="67"/>
      <c r="AA432" s="67"/>
      <c r="AB432" s="67"/>
      <c r="AC432" s="67"/>
      <c r="AD432" s="67"/>
      <c r="AE432" s="67"/>
      <c r="AF432" s="67"/>
      <c r="AG432" s="67"/>
      <c r="AH432" s="67"/>
    </row>
    <row r="433" spans="1:34" ht="15.6" customHeight="1">
      <c r="A433" s="67"/>
      <c r="B433" s="67"/>
      <c r="C433" s="67"/>
      <c r="D433" s="68"/>
      <c r="E433" s="67"/>
      <c r="F433" s="67"/>
      <c r="G433" s="67"/>
      <c r="H433" s="69"/>
      <c r="I433" s="68"/>
      <c r="J433" s="67"/>
      <c r="K433" s="67"/>
      <c r="L433" s="67"/>
      <c r="M433" s="67"/>
      <c r="N433" s="67"/>
      <c r="O433" s="67"/>
      <c r="P433" s="67"/>
      <c r="Q433" s="67"/>
      <c r="R433" s="67"/>
      <c r="S433" s="67"/>
      <c r="T433" s="67"/>
      <c r="U433" s="67"/>
      <c r="V433" s="67"/>
      <c r="W433" s="67"/>
      <c r="X433" s="67"/>
      <c r="Y433" s="67"/>
      <c r="Z433" s="67"/>
      <c r="AA433" s="67"/>
      <c r="AB433" s="67"/>
      <c r="AC433" s="67"/>
      <c r="AD433" s="67"/>
      <c r="AE433" s="67"/>
      <c r="AF433" s="67"/>
      <c r="AG433" s="67"/>
      <c r="AH433" s="67"/>
    </row>
    <row r="434" spans="1:34" ht="15.6" customHeight="1">
      <c r="A434" s="67"/>
      <c r="B434" s="67"/>
      <c r="C434" s="67"/>
      <c r="D434" s="68"/>
      <c r="E434" s="67"/>
      <c r="F434" s="67"/>
      <c r="G434" s="67"/>
      <c r="H434" s="69"/>
      <c r="I434" s="68"/>
      <c r="J434" s="67"/>
      <c r="K434" s="67"/>
      <c r="L434" s="67"/>
      <c r="M434" s="67"/>
      <c r="N434" s="67"/>
      <c r="O434" s="67"/>
      <c r="P434" s="67"/>
      <c r="Q434" s="67"/>
      <c r="R434" s="67"/>
      <c r="S434" s="67"/>
      <c r="T434" s="67"/>
      <c r="U434" s="67"/>
      <c r="V434" s="67"/>
      <c r="W434" s="67"/>
      <c r="X434" s="67"/>
      <c r="Y434" s="67"/>
      <c r="Z434" s="67"/>
      <c r="AA434" s="67"/>
      <c r="AB434" s="67"/>
      <c r="AC434" s="67"/>
      <c r="AD434" s="67"/>
      <c r="AE434" s="67"/>
      <c r="AF434" s="67"/>
      <c r="AG434" s="67"/>
      <c r="AH434" s="67"/>
    </row>
    <row r="435" spans="1:34" ht="15.6" customHeight="1">
      <c r="A435" s="67"/>
      <c r="B435" s="67"/>
      <c r="C435" s="67"/>
      <c r="D435" s="68"/>
      <c r="E435" s="67"/>
      <c r="F435" s="67"/>
      <c r="G435" s="67"/>
      <c r="H435" s="69"/>
      <c r="I435" s="68"/>
      <c r="J435" s="67"/>
      <c r="K435" s="67"/>
      <c r="L435" s="67"/>
      <c r="M435" s="67"/>
      <c r="N435" s="67"/>
      <c r="O435" s="67"/>
      <c r="P435" s="67"/>
      <c r="Q435" s="67"/>
      <c r="R435" s="67"/>
      <c r="S435" s="67"/>
      <c r="T435" s="67"/>
      <c r="U435" s="67"/>
      <c r="V435" s="67"/>
      <c r="W435" s="67"/>
      <c r="X435" s="67"/>
      <c r="Y435" s="67"/>
      <c r="Z435" s="67"/>
      <c r="AA435" s="67"/>
      <c r="AB435" s="67"/>
      <c r="AC435" s="67"/>
      <c r="AD435" s="67"/>
      <c r="AE435" s="67"/>
      <c r="AF435" s="67"/>
      <c r="AG435" s="67"/>
      <c r="AH435" s="67"/>
    </row>
    <row r="436" spans="1:34" ht="15.6" customHeight="1">
      <c r="A436" s="67"/>
      <c r="B436" s="67"/>
      <c r="C436" s="67"/>
      <c r="D436" s="68"/>
      <c r="E436" s="67"/>
      <c r="F436" s="67"/>
      <c r="G436" s="67"/>
      <c r="H436" s="69"/>
      <c r="I436" s="68"/>
      <c r="J436" s="67"/>
      <c r="K436" s="67"/>
      <c r="L436" s="67"/>
      <c r="M436" s="67"/>
      <c r="N436" s="67"/>
      <c r="O436" s="67"/>
      <c r="P436" s="67"/>
      <c r="Q436" s="67"/>
      <c r="R436" s="67"/>
      <c r="S436" s="67"/>
      <c r="T436" s="67"/>
      <c r="U436" s="67"/>
      <c r="V436" s="67"/>
      <c r="W436" s="67"/>
      <c r="X436" s="67"/>
      <c r="Y436" s="67"/>
      <c r="Z436" s="67"/>
      <c r="AA436" s="67"/>
      <c r="AB436" s="67"/>
      <c r="AC436" s="67"/>
      <c r="AD436" s="67"/>
      <c r="AE436" s="67"/>
      <c r="AF436" s="67"/>
      <c r="AG436" s="67"/>
      <c r="AH436" s="67"/>
    </row>
    <row r="437" spans="1:34" ht="15.6" customHeight="1">
      <c r="A437" s="67"/>
      <c r="B437" s="67"/>
      <c r="C437" s="67"/>
      <c r="D437" s="68"/>
      <c r="E437" s="67"/>
      <c r="F437" s="67"/>
      <c r="G437" s="67"/>
      <c r="H437" s="69"/>
      <c r="I437" s="68"/>
      <c r="J437" s="67"/>
      <c r="K437" s="67"/>
      <c r="L437" s="67"/>
      <c r="M437" s="67"/>
      <c r="N437" s="67"/>
      <c r="O437" s="67"/>
      <c r="P437" s="67"/>
      <c r="Q437" s="67"/>
      <c r="R437" s="67"/>
      <c r="S437" s="67"/>
      <c r="T437" s="67"/>
      <c r="U437" s="67"/>
      <c r="V437" s="67"/>
      <c r="W437" s="67"/>
      <c r="X437" s="67"/>
      <c r="Y437" s="67"/>
      <c r="Z437" s="67"/>
      <c r="AA437" s="67"/>
      <c r="AB437" s="67"/>
      <c r="AC437" s="67"/>
      <c r="AD437" s="67"/>
      <c r="AE437" s="67"/>
      <c r="AF437" s="67"/>
      <c r="AG437" s="67"/>
      <c r="AH437" s="67"/>
    </row>
    <row r="438" spans="1:34" ht="15.6" customHeight="1">
      <c r="A438" s="67"/>
      <c r="B438" s="67"/>
      <c r="C438" s="67"/>
      <c r="D438" s="68"/>
      <c r="E438" s="67"/>
      <c r="F438" s="67"/>
      <c r="G438" s="67"/>
      <c r="H438" s="69"/>
      <c r="I438" s="68"/>
      <c r="J438" s="67"/>
      <c r="K438" s="67"/>
      <c r="L438" s="67"/>
      <c r="M438" s="67"/>
      <c r="N438" s="67"/>
      <c r="O438" s="67"/>
      <c r="P438" s="67"/>
      <c r="Q438" s="67"/>
      <c r="R438" s="67"/>
      <c r="S438" s="67"/>
      <c r="T438" s="67"/>
      <c r="U438" s="67"/>
      <c r="V438" s="67"/>
      <c r="W438" s="67"/>
      <c r="X438" s="67"/>
      <c r="Y438" s="67"/>
      <c r="Z438" s="67"/>
      <c r="AA438" s="67"/>
      <c r="AB438" s="67"/>
      <c r="AC438" s="67"/>
      <c r="AD438" s="67"/>
      <c r="AE438" s="67"/>
      <c r="AF438" s="67"/>
      <c r="AG438" s="67"/>
      <c r="AH438" s="67"/>
    </row>
    <row r="439" spans="1:34" ht="15.6" customHeight="1">
      <c r="A439" s="67"/>
      <c r="B439" s="67"/>
      <c r="C439" s="67"/>
      <c r="D439" s="68"/>
      <c r="E439" s="67"/>
      <c r="F439" s="67"/>
      <c r="G439" s="67"/>
      <c r="H439" s="69"/>
      <c r="I439" s="68"/>
      <c r="J439" s="67"/>
      <c r="K439" s="67"/>
      <c r="L439" s="67"/>
      <c r="M439" s="67"/>
      <c r="N439" s="67"/>
      <c r="O439" s="67"/>
      <c r="P439" s="67"/>
      <c r="Q439" s="67"/>
      <c r="R439" s="67"/>
      <c r="S439" s="67"/>
      <c r="T439" s="67"/>
      <c r="U439" s="67"/>
      <c r="V439" s="67"/>
      <c r="W439" s="67"/>
      <c r="X439" s="67"/>
      <c r="Y439" s="67"/>
      <c r="Z439" s="67"/>
      <c r="AA439" s="67"/>
      <c r="AB439" s="67"/>
      <c r="AC439" s="67"/>
      <c r="AD439" s="67"/>
      <c r="AE439" s="67"/>
      <c r="AF439" s="67"/>
      <c r="AG439" s="67"/>
      <c r="AH439" s="67"/>
    </row>
    <row r="440" spans="1:34" ht="15.6" customHeight="1">
      <c r="A440" s="67"/>
      <c r="B440" s="67"/>
      <c r="C440" s="67"/>
      <c r="D440" s="68"/>
      <c r="E440" s="67"/>
      <c r="F440" s="67"/>
      <c r="G440" s="67"/>
      <c r="H440" s="69"/>
      <c r="I440" s="68"/>
      <c r="J440" s="67"/>
      <c r="K440" s="67"/>
      <c r="L440" s="67"/>
      <c r="M440" s="67"/>
      <c r="N440" s="67"/>
      <c r="O440" s="67"/>
      <c r="P440" s="67"/>
      <c r="Q440" s="67"/>
      <c r="R440" s="67"/>
      <c r="S440" s="67"/>
      <c r="T440" s="67"/>
      <c r="U440" s="67"/>
      <c r="V440" s="67"/>
      <c r="W440" s="67"/>
      <c r="X440" s="67"/>
      <c r="Y440" s="67"/>
      <c r="Z440" s="67"/>
      <c r="AA440" s="67"/>
      <c r="AB440" s="67"/>
      <c r="AC440" s="67"/>
      <c r="AD440" s="67"/>
      <c r="AE440" s="67"/>
      <c r="AF440" s="67"/>
      <c r="AG440" s="67"/>
      <c r="AH440" s="67"/>
    </row>
    <row r="441" spans="1:34" ht="15.6" customHeight="1">
      <c r="A441" s="67"/>
      <c r="B441" s="67"/>
      <c r="C441" s="67"/>
      <c r="D441" s="68"/>
      <c r="E441" s="67"/>
      <c r="F441" s="67"/>
      <c r="G441" s="67"/>
      <c r="H441" s="69"/>
      <c r="I441" s="68"/>
      <c r="J441" s="67"/>
      <c r="K441" s="67"/>
      <c r="L441" s="67"/>
      <c r="M441" s="67"/>
      <c r="N441" s="67"/>
      <c r="O441" s="67"/>
      <c r="P441" s="67"/>
      <c r="Q441" s="67"/>
      <c r="R441" s="67"/>
      <c r="S441" s="67"/>
      <c r="T441" s="67"/>
      <c r="U441" s="67"/>
      <c r="V441" s="67"/>
      <c r="W441" s="67"/>
      <c r="X441" s="67"/>
      <c r="Y441" s="67"/>
      <c r="Z441" s="67"/>
      <c r="AA441" s="67"/>
      <c r="AB441" s="67"/>
      <c r="AC441" s="67"/>
      <c r="AD441" s="67"/>
      <c r="AE441" s="67"/>
      <c r="AF441" s="67"/>
      <c r="AG441" s="67"/>
      <c r="AH441" s="67"/>
    </row>
    <row r="442" spans="1:34" ht="15.6" customHeight="1">
      <c r="A442" s="67"/>
      <c r="B442" s="67"/>
      <c r="C442" s="67"/>
      <c r="D442" s="68"/>
      <c r="E442" s="67"/>
      <c r="F442" s="67"/>
      <c r="G442" s="67"/>
      <c r="H442" s="69"/>
      <c r="I442" s="68"/>
      <c r="J442" s="67"/>
      <c r="K442" s="67"/>
      <c r="L442" s="67"/>
      <c r="M442" s="67"/>
      <c r="N442" s="67"/>
      <c r="O442" s="67"/>
      <c r="P442" s="67"/>
      <c r="Q442" s="67"/>
      <c r="R442" s="67"/>
      <c r="S442" s="67"/>
      <c r="T442" s="67"/>
      <c r="U442" s="67"/>
      <c r="V442" s="67"/>
      <c r="W442" s="67"/>
      <c r="X442" s="67"/>
      <c r="Y442" s="67"/>
      <c r="Z442" s="67"/>
      <c r="AA442" s="67"/>
      <c r="AB442" s="67"/>
      <c r="AC442" s="67"/>
      <c r="AD442" s="67"/>
      <c r="AE442" s="67"/>
      <c r="AF442" s="67"/>
      <c r="AG442" s="67"/>
      <c r="AH442" s="67"/>
    </row>
    <row r="443" spans="1:34" ht="15.6" customHeight="1">
      <c r="A443" s="67"/>
      <c r="B443" s="67"/>
      <c r="C443" s="67"/>
      <c r="D443" s="68"/>
      <c r="E443" s="67"/>
      <c r="F443" s="67"/>
      <c r="G443" s="67"/>
      <c r="H443" s="69"/>
      <c r="I443" s="68"/>
      <c r="J443" s="67"/>
      <c r="K443" s="67"/>
      <c r="L443" s="67"/>
      <c r="M443" s="67"/>
      <c r="N443" s="67"/>
      <c r="O443" s="67"/>
      <c r="P443" s="67"/>
      <c r="Q443" s="67"/>
      <c r="R443" s="67"/>
      <c r="S443" s="67"/>
      <c r="T443" s="67"/>
      <c r="U443" s="67"/>
      <c r="V443" s="67"/>
      <c r="W443" s="67"/>
      <c r="X443" s="67"/>
      <c r="Y443" s="67"/>
      <c r="Z443" s="67"/>
      <c r="AA443" s="67"/>
      <c r="AB443" s="67"/>
      <c r="AC443" s="67"/>
      <c r="AD443" s="67"/>
      <c r="AE443" s="67"/>
      <c r="AF443" s="67"/>
      <c r="AG443" s="67"/>
      <c r="AH443" s="67"/>
    </row>
    <row r="444" spans="1:34" ht="15.6" customHeight="1">
      <c r="A444" s="67"/>
      <c r="B444" s="67"/>
      <c r="C444" s="67"/>
      <c r="D444" s="68"/>
      <c r="E444" s="67"/>
      <c r="F444" s="67"/>
      <c r="G444" s="67"/>
      <c r="H444" s="69"/>
      <c r="I444" s="68"/>
      <c r="J444" s="67"/>
      <c r="K444" s="67"/>
      <c r="L444" s="67"/>
      <c r="M444" s="67"/>
      <c r="N444" s="67"/>
      <c r="O444" s="67"/>
      <c r="P444" s="67"/>
      <c r="Q444" s="67"/>
      <c r="R444" s="67"/>
      <c r="S444" s="67"/>
      <c r="T444" s="67"/>
      <c r="U444" s="67"/>
      <c r="V444" s="67"/>
      <c r="W444" s="67"/>
      <c r="X444" s="67"/>
      <c r="Y444" s="67"/>
      <c r="Z444" s="67"/>
      <c r="AA444" s="67"/>
      <c r="AB444" s="67"/>
      <c r="AC444" s="67"/>
      <c r="AD444" s="67"/>
      <c r="AE444" s="67"/>
      <c r="AF444" s="67"/>
      <c r="AG444" s="67"/>
      <c r="AH444" s="67"/>
    </row>
    <row r="445" spans="1:34" ht="15.6" customHeight="1">
      <c r="A445" s="67"/>
      <c r="B445" s="67"/>
      <c r="C445" s="67"/>
      <c r="D445" s="68"/>
      <c r="E445" s="67"/>
      <c r="F445" s="67"/>
      <c r="G445" s="67"/>
      <c r="H445" s="69"/>
      <c r="I445" s="68"/>
      <c r="J445" s="67"/>
      <c r="K445" s="67"/>
      <c r="L445" s="67"/>
      <c r="M445" s="67"/>
      <c r="N445" s="67"/>
      <c r="O445" s="67"/>
      <c r="P445" s="67"/>
      <c r="Q445" s="67"/>
      <c r="R445" s="67"/>
      <c r="S445" s="67"/>
      <c r="T445" s="67"/>
      <c r="U445" s="67"/>
      <c r="V445" s="67"/>
      <c r="W445" s="67"/>
      <c r="X445" s="67"/>
      <c r="Y445" s="67"/>
      <c r="Z445" s="67"/>
      <c r="AA445" s="67"/>
      <c r="AB445" s="67"/>
      <c r="AC445" s="67"/>
      <c r="AD445" s="67"/>
      <c r="AE445" s="67"/>
      <c r="AF445" s="67"/>
      <c r="AG445" s="67"/>
      <c r="AH445" s="67"/>
    </row>
    <row r="446" spans="1:34" ht="15.6" customHeight="1">
      <c r="A446" s="67"/>
      <c r="B446" s="67"/>
      <c r="C446" s="67"/>
      <c r="D446" s="68"/>
      <c r="E446" s="67"/>
      <c r="F446" s="67"/>
      <c r="G446" s="67"/>
      <c r="H446" s="69"/>
      <c r="I446" s="68"/>
      <c r="J446" s="67"/>
      <c r="K446" s="67"/>
      <c r="L446" s="67"/>
      <c r="M446" s="67"/>
      <c r="N446" s="67"/>
      <c r="O446" s="67"/>
      <c r="P446" s="67"/>
      <c r="Q446" s="67"/>
      <c r="R446" s="67"/>
      <c r="S446" s="67"/>
      <c r="T446" s="67"/>
      <c r="U446" s="67"/>
      <c r="V446" s="67"/>
      <c r="W446" s="67"/>
      <c r="X446" s="67"/>
      <c r="Y446" s="67"/>
      <c r="Z446" s="67"/>
      <c r="AA446" s="67"/>
      <c r="AB446" s="67"/>
      <c r="AC446" s="67"/>
      <c r="AD446" s="67"/>
      <c r="AE446" s="67"/>
      <c r="AF446" s="67"/>
      <c r="AG446" s="67"/>
      <c r="AH446" s="67"/>
    </row>
    <row r="447" spans="1:34" ht="15.6" customHeight="1">
      <c r="A447" s="67"/>
      <c r="B447" s="67"/>
      <c r="C447" s="67"/>
      <c r="D447" s="68"/>
      <c r="E447" s="67"/>
      <c r="F447" s="67"/>
      <c r="G447" s="67"/>
      <c r="H447" s="69"/>
      <c r="I447" s="68"/>
      <c r="J447" s="67"/>
      <c r="K447" s="67"/>
      <c r="L447" s="67"/>
      <c r="M447" s="67"/>
      <c r="N447" s="67"/>
      <c r="O447" s="67"/>
      <c r="P447" s="67"/>
      <c r="Q447" s="67"/>
      <c r="R447" s="67"/>
      <c r="S447" s="67"/>
      <c r="T447" s="67"/>
      <c r="U447" s="67"/>
      <c r="V447" s="67"/>
      <c r="W447" s="67"/>
      <c r="X447" s="67"/>
      <c r="Y447" s="67"/>
      <c r="Z447" s="67"/>
      <c r="AA447" s="67"/>
      <c r="AB447" s="67"/>
      <c r="AC447" s="67"/>
      <c r="AD447" s="67"/>
      <c r="AE447" s="67"/>
      <c r="AF447" s="67"/>
      <c r="AG447" s="67"/>
      <c r="AH447" s="67"/>
    </row>
    <row r="448" spans="1:34" ht="15.6" customHeight="1">
      <c r="A448" s="67"/>
      <c r="B448" s="67"/>
      <c r="C448" s="67"/>
      <c r="D448" s="68"/>
      <c r="E448" s="67"/>
      <c r="F448" s="67"/>
      <c r="G448" s="67"/>
      <c r="H448" s="69"/>
      <c r="I448" s="68"/>
      <c r="J448" s="67"/>
      <c r="K448" s="67"/>
      <c r="L448" s="67"/>
      <c r="M448" s="67"/>
      <c r="N448" s="67"/>
      <c r="O448" s="67"/>
      <c r="P448" s="67"/>
      <c r="Q448" s="67"/>
      <c r="R448" s="67"/>
      <c r="S448" s="67"/>
      <c r="T448" s="67"/>
      <c r="U448" s="67"/>
      <c r="V448" s="67"/>
      <c r="W448" s="67"/>
      <c r="X448" s="67"/>
      <c r="Y448" s="67"/>
      <c r="Z448" s="67"/>
      <c r="AA448" s="67"/>
      <c r="AB448" s="67"/>
      <c r="AC448" s="67"/>
      <c r="AD448" s="67"/>
      <c r="AE448" s="67"/>
      <c r="AF448" s="67"/>
      <c r="AG448" s="67"/>
      <c r="AH448" s="67"/>
    </row>
    <row r="449" spans="1:34" ht="15.6" customHeight="1">
      <c r="A449" s="67"/>
      <c r="B449" s="67"/>
      <c r="C449" s="67"/>
      <c r="D449" s="68"/>
      <c r="E449" s="67"/>
      <c r="F449" s="67"/>
      <c r="G449" s="67"/>
      <c r="H449" s="69"/>
      <c r="I449" s="68"/>
      <c r="J449" s="67"/>
      <c r="K449" s="67"/>
      <c r="L449" s="67"/>
      <c r="M449" s="67"/>
      <c r="N449" s="67"/>
      <c r="O449" s="67"/>
      <c r="P449" s="67"/>
      <c r="Q449" s="67"/>
      <c r="R449" s="67"/>
      <c r="S449" s="67"/>
      <c r="T449" s="67"/>
      <c r="U449" s="67"/>
      <c r="V449" s="67"/>
      <c r="W449" s="67"/>
      <c r="X449" s="67"/>
      <c r="Y449" s="67"/>
      <c r="Z449" s="67"/>
      <c r="AA449" s="67"/>
      <c r="AB449" s="67"/>
      <c r="AC449" s="67"/>
      <c r="AD449" s="67"/>
      <c r="AE449" s="67"/>
      <c r="AF449" s="67"/>
      <c r="AG449" s="67"/>
      <c r="AH449" s="67"/>
    </row>
    <row r="450" spans="1:34" ht="15.6" customHeight="1">
      <c r="A450" s="67"/>
      <c r="B450" s="67"/>
      <c r="C450" s="67"/>
      <c r="D450" s="68"/>
      <c r="E450" s="67"/>
      <c r="F450" s="67"/>
      <c r="G450" s="67"/>
      <c r="H450" s="69"/>
      <c r="I450" s="68"/>
      <c r="J450" s="67"/>
      <c r="K450" s="67"/>
      <c r="L450" s="67"/>
      <c r="M450" s="67"/>
      <c r="N450" s="67"/>
      <c r="O450" s="67"/>
      <c r="P450" s="67"/>
      <c r="Q450" s="67"/>
      <c r="R450" s="67"/>
      <c r="S450" s="67"/>
      <c r="T450" s="67"/>
      <c r="U450" s="67"/>
      <c r="V450" s="67"/>
      <c r="W450" s="67"/>
      <c r="X450" s="67"/>
      <c r="Y450" s="67"/>
      <c r="Z450" s="67"/>
      <c r="AA450" s="67"/>
      <c r="AB450" s="67"/>
      <c r="AC450" s="67"/>
      <c r="AD450" s="67"/>
      <c r="AE450" s="67"/>
      <c r="AF450" s="67"/>
      <c r="AG450" s="67"/>
      <c r="AH450" s="67"/>
    </row>
    <row r="451" spans="1:34" ht="15.6" customHeight="1">
      <c r="A451" s="67"/>
      <c r="B451" s="67"/>
      <c r="C451" s="67"/>
      <c r="D451" s="68"/>
      <c r="E451" s="67"/>
      <c r="F451" s="67"/>
      <c r="G451" s="67"/>
      <c r="H451" s="69"/>
      <c r="I451" s="68"/>
      <c r="J451" s="67"/>
      <c r="K451" s="67"/>
      <c r="L451" s="67"/>
      <c r="M451" s="67"/>
      <c r="N451" s="67"/>
      <c r="O451" s="67"/>
      <c r="P451" s="67"/>
      <c r="Q451" s="67"/>
      <c r="R451" s="67"/>
      <c r="S451" s="67"/>
      <c r="T451" s="67"/>
      <c r="U451" s="67"/>
      <c r="V451" s="67"/>
      <c r="W451" s="67"/>
      <c r="X451" s="67"/>
      <c r="Y451" s="67"/>
      <c r="Z451" s="67"/>
      <c r="AA451" s="67"/>
      <c r="AB451" s="67"/>
      <c r="AC451" s="67"/>
      <c r="AD451" s="67"/>
      <c r="AE451" s="67"/>
      <c r="AF451" s="67"/>
      <c r="AG451" s="67"/>
      <c r="AH451" s="67"/>
    </row>
    <row r="452" spans="1:34" ht="15.6" customHeight="1">
      <c r="A452" s="67"/>
      <c r="B452" s="67"/>
      <c r="C452" s="67"/>
      <c r="D452" s="68"/>
      <c r="E452" s="67"/>
      <c r="F452" s="67"/>
      <c r="G452" s="67"/>
      <c r="H452" s="69"/>
      <c r="I452" s="68"/>
      <c r="J452" s="67"/>
      <c r="K452" s="67"/>
      <c r="L452" s="67"/>
      <c r="M452" s="67"/>
      <c r="N452" s="67"/>
      <c r="O452" s="67"/>
      <c r="P452" s="67"/>
      <c r="Q452" s="67"/>
      <c r="R452" s="67"/>
      <c r="S452" s="67"/>
      <c r="T452" s="67"/>
      <c r="U452" s="67"/>
      <c r="V452" s="67"/>
      <c r="W452" s="67"/>
      <c r="X452" s="67"/>
      <c r="Y452" s="67"/>
      <c r="Z452" s="67"/>
      <c r="AA452" s="67"/>
      <c r="AB452" s="67"/>
      <c r="AC452" s="67"/>
      <c r="AD452" s="67"/>
      <c r="AE452" s="67"/>
      <c r="AF452" s="67"/>
      <c r="AG452" s="67"/>
      <c r="AH452" s="67"/>
    </row>
    <row r="453" spans="1:34" ht="15.6" customHeight="1">
      <c r="A453" s="67"/>
      <c r="B453" s="67"/>
      <c r="C453" s="67"/>
      <c r="D453" s="68"/>
      <c r="E453" s="67"/>
      <c r="F453" s="67"/>
      <c r="G453" s="67"/>
      <c r="H453" s="69"/>
      <c r="I453" s="68"/>
      <c r="J453" s="67"/>
      <c r="K453" s="67"/>
      <c r="L453" s="67"/>
      <c r="M453" s="67"/>
      <c r="N453" s="67"/>
      <c r="O453" s="67"/>
      <c r="P453" s="67"/>
      <c r="Q453" s="67"/>
      <c r="R453" s="67"/>
      <c r="S453" s="67"/>
      <c r="T453" s="67"/>
      <c r="U453" s="67"/>
      <c r="V453" s="67"/>
      <c r="W453" s="67"/>
      <c r="X453" s="67"/>
      <c r="Y453" s="67"/>
      <c r="Z453" s="67"/>
      <c r="AA453" s="67"/>
      <c r="AB453" s="67"/>
      <c r="AC453" s="67"/>
      <c r="AD453" s="67"/>
      <c r="AE453" s="67"/>
      <c r="AF453" s="67"/>
      <c r="AG453" s="67"/>
      <c r="AH453" s="67"/>
    </row>
    <row r="454" spans="1:34" ht="15.6" customHeight="1">
      <c r="A454" s="67"/>
      <c r="B454" s="67"/>
      <c r="C454" s="67"/>
      <c r="D454" s="68"/>
      <c r="E454" s="67"/>
      <c r="F454" s="67"/>
      <c r="G454" s="67"/>
      <c r="H454" s="69"/>
      <c r="I454" s="68"/>
      <c r="J454" s="67"/>
      <c r="K454" s="67"/>
      <c r="L454" s="67"/>
      <c r="M454" s="67"/>
      <c r="N454" s="67"/>
      <c r="O454" s="67"/>
      <c r="P454" s="67"/>
      <c r="Q454" s="67"/>
      <c r="R454" s="67"/>
      <c r="S454" s="67"/>
      <c r="T454" s="67"/>
      <c r="U454" s="67"/>
      <c r="V454" s="67"/>
      <c r="W454" s="67"/>
      <c r="X454" s="67"/>
      <c r="Y454" s="67"/>
      <c r="Z454" s="67"/>
      <c r="AA454" s="67"/>
      <c r="AB454" s="67"/>
      <c r="AC454" s="67"/>
      <c r="AD454" s="67"/>
      <c r="AE454" s="67"/>
      <c r="AF454" s="67"/>
      <c r="AG454" s="67"/>
      <c r="AH454" s="67"/>
    </row>
    <row r="455" spans="1:34" ht="15.6" customHeight="1">
      <c r="A455" s="67"/>
      <c r="B455" s="67"/>
      <c r="C455" s="67"/>
      <c r="D455" s="68"/>
      <c r="E455" s="67"/>
      <c r="F455" s="67"/>
      <c r="G455" s="67"/>
      <c r="H455" s="69"/>
      <c r="I455" s="68"/>
      <c r="J455" s="67"/>
      <c r="K455" s="67"/>
      <c r="L455" s="67"/>
      <c r="M455" s="67"/>
      <c r="N455" s="67"/>
      <c r="O455" s="67"/>
      <c r="P455" s="67"/>
      <c r="Q455" s="67"/>
      <c r="R455" s="67"/>
      <c r="S455" s="67"/>
      <c r="T455" s="67"/>
      <c r="U455" s="67"/>
      <c r="V455" s="67"/>
      <c r="W455" s="67"/>
      <c r="X455" s="67"/>
      <c r="Y455" s="67"/>
      <c r="Z455" s="67"/>
      <c r="AA455" s="67"/>
      <c r="AB455" s="67"/>
      <c r="AC455" s="67"/>
      <c r="AD455" s="67"/>
      <c r="AE455" s="67"/>
      <c r="AF455" s="67"/>
      <c r="AG455" s="67"/>
      <c r="AH455" s="67"/>
    </row>
    <row r="456" spans="1:34" ht="15.6" customHeight="1">
      <c r="A456" s="67"/>
      <c r="B456" s="67"/>
      <c r="C456" s="67"/>
      <c r="D456" s="68"/>
      <c r="E456" s="67"/>
      <c r="F456" s="67"/>
      <c r="G456" s="67"/>
      <c r="H456" s="69"/>
      <c r="I456" s="68"/>
      <c r="J456" s="67"/>
      <c r="K456" s="67"/>
      <c r="L456" s="67"/>
      <c r="M456" s="67"/>
      <c r="N456" s="67"/>
      <c r="O456" s="67"/>
      <c r="P456" s="67"/>
      <c r="Q456" s="67"/>
      <c r="R456" s="67"/>
      <c r="S456" s="67"/>
      <c r="T456" s="67"/>
      <c r="U456" s="67"/>
      <c r="V456" s="67"/>
      <c r="W456" s="67"/>
      <c r="X456" s="67"/>
      <c r="Y456" s="67"/>
      <c r="Z456" s="67"/>
      <c r="AA456" s="67"/>
      <c r="AB456" s="67"/>
      <c r="AC456" s="67"/>
      <c r="AD456" s="67"/>
      <c r="AE456" s="67"/>
      <c r="AF456" s="67"/>
      <c r="AG456" s="67"/>
      <c r="AH456" s="67"/>
    </row>
    <row r="457" spans="1:34" ht="15.6" customHeight="1">
      <c r="A457" s="67"/>
      <c r="B457" s="67"/>
      <c r="C457" s="67"/>
      <c r="D457" s="68"/>
      <c r="E457" s="67"/>
      <c r="F457" s="67"/>
      <c r="G457" s="67"/>
      <c r="H457" s="69"/>
      <c r="I457" s="68"/>
      <c r="J457" s="67"/>
      <c r="K457" s="67"/>
      <c r="L457" s="67"/>
      <c r="M457" s="67"/>
      <c r="N457" s="67"/>
      <c r="O457" s="67"/>
      <c r="P457" s="67"/>
      <c r="Q457" s="67"/>
      <c r="R457" s="67"/>
      <c r="S457" s="67"/>
      <c r="T457" s="67"/>
      <c r="U457" s="67"/>
      <c r="V457" s="67"/>
      <c r="W457" s="67"/>
      <c r="X457" s="67"/>
      <c r="Y457" s="67"/>
      <c r="Z457" s="67"/>
      <c r="AA457" s="67"/>
      <c r="AB457" s="67"/>
      <c r="AC457" s="67"/>
      <c r="AD457" s="67"/>
      <c r="AE457" s="67"/>
      <c r="AF457" s="67"/>
      <c r="AG457" s="67"/>
      <c r="AH457" s="67"/>
    </row>
    <row r="458" spans="1:34" ht="15.6" customHeight="1">
      <c r="A458" s="67"/>
      <c r="B458" s="67"/>
      <c r="C458" s="67"/>
      <c r="D458" s="68"/>
      <c r="E458" s="67"/>
      <c r="F458" s="67"/>
      <c r="G458" s="67"/>
      <c r="H458" s="69"/>
      <c r="I458" s="68"/>
      <c r="J458" s="67"/>
      <c r="K458" s="67"/>
      <c r="L458" s="67"/>
      <c r="M458" s="67"/>
      <c r="N458" s="67"/>
      <c r="O458" s="67"/>
      <c r="P458" s="67"/>
      <c r="Q458" s="67"/>
      <c r="R458" s="67"/>
      <c r="S458" s="67"/>
      <c r="T458" s="67"/>
      <c r="U458" s="67"/>
      <c r="V458" s="67"/>
      <c r="W458" s="67"/>
      <c r="X458" s="67"/>
      <c r="Y458" s="67"/>
      <c r="Z458" s="67"/>
      <c r="AA458" s="67"/>
      <c r="AB458" s="67"/>
      <c r="AC458" s="67"/>
      <c r="AD458" s="67"/>
      <c r="AE458" s="67"/>
      <c r="AF458" s="67"/>
      <c r="AG458" s="67"/>
      <c r="AH458" s="67"/>
    </row>
    <row r="459" spans="1:34" ht="15.6" customHeight="1">
      <c r="A459" s="67"/>
      <c r="B459" s="67"/>
      <c r="C459" s="67"/>
      <c r="D459" s="68"/>
      <c r="E459" s="67"/>
      <c r="F459" s="67"/>
      <c r="G459" s="67"/>
      <c r="H459" s="69"/>
      <c r="I459" s="68"/>
      <c r="J459" s="67"/>
      <c r="K459" s="67"/>
      <c r="L459" s="67"/>
      <c r="M459" s="67"/>
      <c r="N459" s="67"/>
      <c r="O459" s="67"/>
      <c r="P459" s="67"/>
      <c r="Q459" s="67"/>
      <c r="R459" s="67"/>
      <c r="S459" s="67"/>
      <c r="T459" s="67"/>
      <c r="U459" s="67"/>
      <c r="V459" s="67"/>
      <c r="W459" s="67"/>
      <c r="X459" s="67"/>
      <c r="Y459" s="67"/>
      <c r="Z459" s="67"/>
      <c r="AA459" s="67"/>
      <c r="AB459" s="67"/>
      <c r="AC459" s="67"/>
      <c r="AD459" s="67"/>
      <c r="AE459" s="67"/>
      <c r="AF459" s="67"/>
      <c r="AG459" s="67"/>
      <c r="AH459" s="67"/>
    </row>
    <row r="460" spans="1:34" ht="15.6" customHeight="1">
      <c r="A460" s="67"/>
      <c r="B460" s="67"/>
      <c r="C460" s="67"/>
      <c r="D460" s="68"/>
      <c r="E460" s="67"/>
      <c r="F460" s="67"/>
      <c r="G460" s="67"/>
      <c r="H460" s="69"/>
      <c r="I460" s="68"/>
      <c r="J460" s="67"/>
      <c r="K460" s="67"/>
      <c r="L460" s="67"/>
      <c r="M460" s="67"/>
      <c r="N460" s="67"/>
      <c r="O460" s="67"/>
      <c r="P460" s="67"/>
      <c r="Q460" s="67"/>
      <c r="R460" s="67"/>
      <c r="S460" s="67"/>
      <c r="T460" s="67"/>
      <c r="U460" s="67"/>
      <c r="V460" s="67"/>
      <c r="W460" s="67"/>
      <c r="X460" s="67"/>
      <c r="Y460" s="67"/>
      <c r="Z460" s="67"/>
      <c r="AA460" s="67"/>
      <c r="AB460" s="67"/>
      <c r="AC460" s="67"/>
      <c r="AD460" s="67"/>
      <c r="AE460" s="67"/>
      <c r="AF460" s="67"/>
      <c r="AG460" s="67"/>
      <c r="AH460" s="67"/>
    </row>
    <row r="461" spans="1:34" ht="15.6" customHeight="1">
      <c r="A461" s="67"/>
      <c r="B461" s="67"/>
      <c r="C461" s="67"/>
      <c r="D461" s="68"/>
      <c r="E461" s="67"/>
      <c r="F461" s="67"/>
      <c r="G461" s="67"/>
      <c r="H461" s="69"/>
      <c r="I461" s="68"/>
      <c r="J461" s="67"/>
      <c r="K461" s="67"/>
      <c r="L461" s="67"/>
      <c r="M461" s="67"/>
      <c r="N461" s="67"/>
      <c r="O461" s="67"/>
      <c r="P461" s="67"/>
      <c r="Q461" s="67"/>
      <c r="R461" s="67"/>
      <c r="S461" s="67"/>
      <c r="T461" s="67"/>
      <c r="U461" s="67"/>
      <c r="V461" s="67"/>
      <c r="W461" s="67"/>
      <c r="X461" s="67"/>
      <c r="Y461" s="67"/>
      <c r="Z461" s="67"/>
      <c r="AA461" s="67"/>
      <c r="AB461" s="67"/>
      <c r="AC461" s="67"/>
      <c r="AD461" s="67"/>
      <c r="AE461" s="67"/>
      <c r="AF461" s="67"/>
      <c r="AG461" s="67"/>
      <c r="AH461" s="67"/>
    </row>
    <row r="462" spans="1:34" ht="15.6" customHeight="1">
      <c r="A462" s="67"/>
      <c r="B462" s="67"/>
      <c r="C462" s="67"/>
      <c r="D462" s="68"/>
      <c r="E462" s="67"/>
      <c r="F462" s="67"/>
      <c r="G462" s="67"/>
      <c r="H462" s="69"/>
      <c r="I462" s="68"/>
      <c r="J462" s="67"/>
      <c r="K462" s="67"/>
      <c r="L462" s="67"/>
      <c r="M462" s="67"/>
      <c r="N462" s="67"/>
      <c r="O462" s="67"/>
      <c r="P462" s="67"/>
      <c r="Q462" s="67"/>
      <c r="R462" s="67"/>
      <c r="S462" s="67"/>
      <c r="T462" s="67"/>
      <c r="U462" s="67"/>
      <c r="V462" s="67"/>
      <c r="W462" s="67"/>
      <c r="X462" s="67"/>
      <c r="Y462" s="67"/>
      <c r="Z462" s="67"/>
      <c r="AA462" s="67"/>
      <c r="AB462" s="67"/>
      <c r="AC462" s="67"/>
      <c r="AD462" s="67"/>
      <c r="AE462" s="67"/>
      <c r="AF462" s="67"/>
      <c r="AG462" s="67"/>
      <c r="AH462" s="67"/>
    </row>
    <row r="463" spans="1:34" ht="15.6" customHeight="1">
      <c r="A463" s="67"/>
      <c r="B463" s="67"/>
      <c r="C463" s="67"/>
      <c r="D463" s="68"/>
      <c r="E463" s="67"/>
      <c r="F463" s="67"/>
      <c r="G463" s="67"/>
      <c r="H463" s="69"/>
      <c r="I463" s="68"/>
      <c r="J463" s="67"/>
      <c r="K463" s="67"/>
      <c r="L463" s="67"/>
      <c r="M463" s="67"/>
      <c r="N463" s="67"/>
      <c r="O463" s="67"/>
      <c r="P463" s="67"/>
      <c r="Q463" s="67"/>
      <c r="R463" s="67"/>
      <c r="S463" s="67"/>
      <c r="T463" s="67"/>
      <c r="U463" s="67"/>
      <c r="V463" s="67"/>
      <c r="W463" s="67"/>
      <c r="X463" s="67"/>
      <c r="Y463" s="67"/>
      <c r="Z463" s="67"/>
      <c r="AA463" s="67"/>
      <c r="AB463" s="67"/>
      <c r="AC463" s="67"/>
      <c r="AD463" s="67"/>
      <c r="AE463" s="67"/>
      <c r="AF463" s="67"/>
      <c r="AG463" s="67"/>
      <c r="AH463" s="67"/>
    </row>
    <row r="464" spans="1:34" ht="15.6" customHeight="1">
      <c r="A464" s="67"/>
      <c r="B464" s="67"/>
      <c r="C464" s="67"/>
      <c r="D464" s="68"/>
      <c r="E464" s="67"/>
      <c r="F464" s="67"/>
      <c r="G464" s="67"/>
      <c r="H464" s="69"/>
      <c r="I464" s="68"/>
      <c r="J464" s="67"/>
      <c r="K464" s="67"/>
      <c r="L464" s="67"/>
      <c r="M464" s="67"/>
      <c r="N464" s="67"/>
      <c r="O464" s="67"/>
      <c r="P464" s="67"/>
      <c r="Q464" s="67"/>
      <c r="R464" s="67"/>
      <c r="S464" s="67"/>
      <c r="T464" s="67"/>
      <c r="U464" s="67"/>
      <c r="V464" s="67"/>
      <c r="W464" s="67"/>
      <c r="X464" s="67"/>
      <c r="Y464" s="67"/>
      <c r="Z464" s="67"/>
      <c r="AA464" s="67"/>
      <c r="AB464" s="67"/>
      <c r="AC464" s="67"/>
      <c r="AD464" s="67"/>
      <c r="AE464" s="67"/>
      <c r="AF464" s="67"/>
      <c r="AG464" s="67"/>
      <c r="AH464" s="67"/>
    </row>
    <row r="465" spans="1:34" ht="15.6" customHeight="1">
      <c r="A465" s="67"/>
      <c r="B465" s="67"/>
      <c r="C465" s="67"/>
      <c r="D465" s="68"/>
      <c r="E465" s="67"/>
      <c r="F465" s="67"/>
      <c r="G465" s="67"/>
      <c r="H465" s="69"/>
      <c r="I465" s="68"/>
      <c r="J465" s="67"/>
      <c r="K465" s="67"/>
      <c r="L465" s="67"/>
      <c r="M465" s="67"/>
      <c r="N465" s="67"/>
      <c r="O465" s="67"/>
      <c r="P465" s="67"/>
      <c r="Q465" s="67"/>
      <c r="R465" s="67"/>
      <c r="S465" s="67"/>
      <c r="T465" s="67"/>
      <c r="U465" s="67"/>
      <c r="V465" s="67"/>
      <c r="W465" s="67"/>
      <c r="X465" s="67"/>
      <c r="Y465" s="67"/>
      <c r="Z465" s="67"/>
      <c r="AA465" s="67"/>
      <c r="AB465" s="67"/>
      <c r="AC465" s="67"/>
      <c r="AD465" s="67"/>
      <c r="AE465" s="67"/>
      <c r="AF465" s="67"/>
      <c r="AG465" s="67"/>
      <c r="AH465" s="67"/>
    </row>
    <row r="466" spans="1:34" ht="15.6" customHeight="1">
      <c r="A466" s="67"/>
      <c r="B466" s="67"/>
      <c r="C466" s="67"/>
      <c r="D466" s="68"/>
      <c r="E466" s="67"/>
      <c r="F466" s="67"/>
      <c r="G466" s="67"/>
      <c r="H466" s="69"/>
      <c r="I466" s="68"/>
      <c r="J466" s="67"/>
      <c r="K466" s="67"/>
      <c r="L466" s="67"/>
      <c r="M466" s="67"/>
      <c r="N466" s="67"/>
      <c r="O466" s="67"/>
      <c r="P466" s="67"/>
      <c r="Q466" s="67"/>
      <c r="R466" s="67"/>
      <c r="S466" s="67"/>
      <c r="T466" s="67"/>
      <c r="U466" s="67"/>
      <c r="V466" s="67"/>
      <c r="W466" s="67"/>
      <c r="X466" s="67"/>
      <c r="Y466" s="67"/>
      <c r="Z466" s="67"/>
      <c r="AA466" s="67"/>
      <c r="AB466" s="67"/>
      <c r="AC466" s="67"/>
      <c r="AD466" s="67"/>
      <c r="AE466" s="67"/>
      <c r="AF466" s="67"/>
      <c r="AG466" s="67"/>
      <c r="AH466" s="67"/>
    </row>
    <row r="467" spans="1:34" ht="15.6" customHeight="1">
      <c r="A467" s="67"/>
      <c r="B467" s="67"/>
      <c r="C467" s="67"/>
      <c r="D467" s="68"/>
      <c r="E467" s="67"/>
      <c r="F467" s="67"/>
      <c r="G467" s="67"/>
      <c r="H467" s="69"/>
      <c r="I467" s="68"/>
      <c r="J467" s="67"/>
      <c r="K467" s="67"/>
      <c r="L467" s="67"/>
      <c r="M467" s="67"/>
      <c r="N467" s="67"/>
      <c r="O467" s="67"/>
      <c r="P467" s="67"/>
      <c r="Q467" s="67"/>
      <c r="R467" s="67"/>
      <c r="S467" s="67"/>
      <c r="T467" s="67"/>
      <c r="U467" s="67"/>
      <c r="V467" s="67"/>
      <c r="W467" s="67"/>
      <c r="X467" s="67"/>
      <c r="Y467" s="67"/>
      <c r="Z467" s="67"/>
      <c r="AA467" s="67"/>
      <c r="AB467" s="67"/>
      <c r="AC467" s="67"/>
      <c r="AD467" s="67"/>
      <c r="AE467" s="67"/>
      <c r="AF467" s="67"/>
      <c r="AG467" s="67"/>
      <c r="AH467" s="67"/>
    </row>
    <row r="468" spans="1:34" ht="15.6" customHeight="1">
      <c r="A468" s="67"/>
      <c r="B468" s="67"/>
      <c r="C468" s="67"/>
      <c r="D468" s="68"/>
      <c r="E468" s="67"/>
      <c r="F468" s="67"/>
      <c r="G468" s="67"/>
      <c r="H468" s="69"/>
      <c r="I468" s="68"/>
      <c r="J468" s="67"/>
      <c r="K468" s="67"/>
      <c r="L468" s="67"/>
      <c r="M468" s="67"/>
      <c r="N468" s="67"/>
      <c r="O468" s="67"/>
      <c r="P468" s="67"/>
      <c r="Q468" s="67"/>
      <c r="R468" s="67"/>
      <c r="S468" s="67"/>
      <c r="T468" s="67"/>
      <c r="U468" s="67"/>
      <c r="V468" s="67"/>
      <c r="W468" s="67"/>
      <c r="X468" s="67"/>
      <c r="Y468" s="67"/>
      <c r="Z468" s="67"/>
      <c r="AA468" s="67"/>
      <c r="AB468" s="67"/>
      <c r="AC468" s="67"/>
      <c r="AD468" s="67"/>
      <c r="AE468" s="67"/>
      <c r="AF468" s="67"/>
      <c r="AG468" s="67"/>
      <c r="AH468" s="67"/>
    </row>
    <row r="469" spans="1:34" ht="15.6" customHeight="1">
      <c r="A469" s="67"/>
      <c r="B469" s="67"/>
      <c r="C469" s="67"/>
      <c r="D469" s="68"/>
      <c r="E469" s="67"/>
      <c r="F469" s="67"/>
      <c r="G469" s="67"/>
      <c r="H469" s="69"/>
      <c r="I469" s="68"/>
      <c r="J469" s="67"/>
      <c r="K469" s="67"/>
      <c r="L469" s="67"/>
      <c r="M469" s="67"/>
      <c r="N469" s="67"/>
      <c r="O469" s="67"/>
      <c r="P469" s="67"/>
      <c r="Q469" s="67"/>
      <c r="R469" s="67"/>
      <c r="S469" s="67"/>
      <c r="T469" s="67"/>
      <c r="U469" s="67"/>
      <c r="V469" s="67"/>
      <c r="W469" s="67"/>
      <c r="X469" s="67"/>
      <c r="Y469" s="67"/>
      <c r="Z469" s="67"/>
      <c r="AA469" s="67"/>
      <c r="AB469" s="67"/>
      <c r="AC469" s="67"/>
      <c r="AD469" s="67"/>
      <c r="AE469" s="67"/>
      <c r="AF469" s="67"/>
      <c r="AG469" s="67"/>
      <c r="AH469" s="67"/>
    </row>
    <row r="470" spans="1:34" ht="15.6" customHeight="1">
      <c r="A470" s="67"/>
      <c r="B470" s="67"/>
      <c r="C470" s="67"/>
      <c r="D470" s="68"/>
      <c r="E470" s="67"/>
      <c r="F470" s="67"/>
      <c r="G470" s="67"/>
      <c r="H470" s="69"/>
      <c r="I470" s="68"/>
      <c r="J470" s="67"/>
      <c r="K470" s="67"/>
      <c r="L470" s="67"/>
      <c r="M470" s="67"/>
      <c r="N470" s="67"/>
      <c r="O470" s="67"/>
      <c r="P470" s="67"/>
      <c r="Q470" s="67"/>
      <c r="R470" s="67"/>
      <c r="S470" s="67"/>
      <c r="T470" s="67"/>
      <c r="U470" s="67"/>
      <c r="V470" s="67"/>
      <c r="W470" s="67"/>
      <c r="X470" s="67"/>
      <c r="Y470" s="67"/>
      <c r="Z470" s="67"/>
      <c r="AA470" s="67"/>
      <c r="AB470" s="67"/>
      <c r="AC470" s="67"/>
      <c r="AD470" s="67"/>
      <c r="AE470" s="67"/>
      <c r="AF470" s="67"/>
      <c r="AG470" s="67"/>
      <c r="AH470" s="67"/>
    </row>
    <row r="471" spans="1:34" ht="15.6" customHeight="1">
      <c r="A471" s="67"/>
      <c r="B471" s="67"/>
      <c r="C471" s="67"/>
      <c r="D471" s="68"/>
      <c r="E471" s="67"/>
      <c r="F471" s="67"/>
      <c r="G471" s="67"/>
      <c r="H471" s="69"/>
      <c r="I471" s="68"/>
      <c r="J471" s="67"/>
      <c r="K471" s="67"/>
      <c r="L471" s="67"/>
      <c r="M471" s="67"/>
      <c r="N471" s="67"/>
      <c r="O471" s="67"/>
      <c r="P471" s="67"/>
      <c r="Q471" s="67"/>
      <c r="R471" s="67"/>
      <c r="S471" s="67"/>
      <c r="T471" s="67"/>
      <c r="U471" s="67"/>
      <c r="V471" s="67"/>
      <c r="W471" s="67"/>
      <c r="X471" s="67"/>
      <c r="Y471" s="67"/>
      <c r="Z471" s="67"/>
      <c r="AA471" s="67"/>
      <c r="AB471" s="67"/>
      <c r="AC471" s="67"/>
      <c r="AD471" s="67"/>
      <c r="AE471" s="67"/>
      <c r="AF471" s="67"/>
      <c r="AG471" s="67"/>
      <c r="AH471" s="67"/>
    </row>
    <row r="472" spans="1:34" ht="15.6" customHeight="1">
      <c r="A472" s="67"/>
      <c r="B472" s="67"/>
      <c r="C472" s="67"/>
      <c r="D472" s="68"/>
      <c r="E472" s="67"/>
      <c r="F472" s="67"/>
      <c r="G472" s="67"/>
      <c r="H472" s="69"/>
      <c r="I472" s="68"/>
      <c r="J472" s="67"/>
      <c r="K472" s="67"/>
      <c r="L472" s="67"/>
      <c r="M472" s="67"/>
      <c r="N472" s="67"/>
      <c r="O472" s="67"/>
      <c r="P472" s="67"/>
      <c r="Q472" s="67"/>
      <c r="R472" s="67"/>
      <c r="S472" s="67"/>
      <c r="T472" s="67"/>
      <c r="U472" s="67"/>
      <c r="V472" s="67"/>
      <c r="W472" s="67"/>
      <c r="X472" s="67"/>
      <c r="Y472" s="67"/>
      <c r="Z472" s="67"/>
      <c r="AA472" s="67"/>
      <c r="AB472" s="67"/>
      <c r="AC472" s="67"/>
      <c r="AD472" s="67"/>
      <c r="AE472" s="67"/>
      <c r="AF472" s="67"/>
      <c r="AG472" s="67"/>
      <c r="AH472" s="67"/>
    </row>
    <row r="473" spans="1:34" ht="15.6" customHeight="1">
      <c r="A473" s="67"/>
      <c r="B473" s="67"/>
      <c r="C473" s="67"/>
      <c r="D473" s="68"/>
      <c r="E473" s="67"/>
      <c r="F473" s="67"/>
      <c r="G473" s="67"/>
      <c r="H473" s="69"/>
      <c r="I473" s="68"/>
      <c r="J473" s="67"/>
      <c r="K473" s="67"/>
      <c r="L473" s="67"/>
      <c r="M473" s="67"/>
      <c r="N473" s="67"/>
      <c r="O473" s="67"/>
      <c r="P473" s="67"/>
      <c r="Q473" s="67"/>
      <c r="R473" s="67"/>
      <c r="S473" s="67"/>
      <c r="T473" s="67"/>
      <c r="U473" s="67"/>
      <c r="V473" s="67"/>
      <c r="W473" s="67"/>
      <c r="X473" s="67"/>
      <c r="Y473" s="67"/>
      <c r="Z473" s="67"/>
      <c r="AA473" s="67"/>
      <c r="AB473" s="67"/>
      <c r="AC473" s="67"/>
      <c r="AD473" s="67"/>
      <c r="AE473" s="67"/>
      <c r="AF473" s="67"/>
      <c r="AG473" s="67"/>
      <c r="AH473" s="67"/>
    </row>
    <row r="474" spans="1:34" ht="15.6" customHeight="1">
      <c r="A474" s="67"/>
      <c r="B474" s="67"/>
      <c r="C474" s="67"/>
      <c r="D474" s="68"/>
      <c r="E474" s="67"/>
      <c r="F474" s="67"/>
      <c r="G474" s="67"/>
      <c r="H474" s="69"/>
      <c r="I474" s="68"/>
      <c r="J474" s="67"/>
      <c r="K474" s="67"/>
      <c r="L474" s="67"/>
      <c r="M474" s="67"/>
      <c r="N474" s="67"/>
      <c r="O474" s="67"/>
      <c r="P474" s="67"/>
      <c r="Q474" s="67"/>
      <c r="R474" s="67"/>
      <c r="S474" s="67"/>
      <c r="T474" s="67"/>
      <c r="U474" s="67"/>
      <c r="V474" s="67"/>
      <c r="W474" s="67"/>
      <c r="X474" s="67"/>
      <c r="Y474" s="67"/>
      <c r="Z474" s="67"/>
      <c r="AA474" s="67"/>
      <c r="AB474" s="67"/>
      <c r="AC474" s="67"/>
      <c r="AD474" s="67"/>
      <c r="AE474" s="67"/>
      <c r="AF474" s="67"/>
      <c r="AG474" s="67"/>
      <c r="AH474" s="67"/>
    </row>
    <row r="475" spans="1:34" ht="15.6" customHeight="1">
      <c r="A475" s="67"/>
      <c r="B475" s="67"/>
      <c r="C475" s="67"/>
      <c r="D475" s="68"/>
      <c r="E475" s="67"/>
      <c r="F475" s="67"/>
      <c r="G475" s="67"/>
      <c r="H475" s="69"/>
      <c r="I475" s="68"/>
      <c r="J475" s="67"/>
      <c r="K475" s="67"/>
      <c r="L475" s="67"/>
      <c r="M475" s="67"/>
      <c r="N475" s="67"/>
      <c r="O475" s="67"/>
      <c r="P475" s="67"/>
      <c r="Q475" s="67"/>
      <c r="R475" s="67"/>
      <c r="S475" s="67"/>
      <c r="T475" s="67"/>
      <c r="U475" s="67"/>
      <c r="V475" s="67"/>
      <c r="W475" s="67"/>
      <c r="X475" s="67"/>
      <c r="Y475" s="67"/>
      <c r="Z475" s="67"/>
      <c r="AA475" s="67"/>
      <c r="AB475" s="67"/>
      <c r="AC475" s="67"/>
      <c r="AD475" s="67"/>
      <c r="AE475" s="67"/>
      <c r="AF475" s="67"/>
      <c r="AG475" s="67"/>
      <c r="AH475" s="67"/>
    </row>
    <row r="476" spans="1:34" ht="15.6" customHeight="1">
      <c r="A476" s="67"/>
      <c r="B476" s="67"/>
      <c r="C476" s="67"/>
      <c r="D476" s="68"/>
      <c r="E476" s="67"/>
      <c r="F476" s="67"/>
      <c r="G476" s="67"/>
      <c r="H476" s="69"/>
      <c r="I476" s="68"/>
      <c r="J476" s="67"/>
      <c r="K476" s="67"/>
      <c r="L476" s="67"/>
      <c r="M476" s="67"/>
      <c r="N476" s="67"/>
      <c r="O476" s="67"/>
      <c r="P476" s="67"/>
      <c r="Q476" s="67"/>
      <c r="R476" s="67"/>
      <c r="S476" s="67"/>
      <c r="T476" s="67"/>
      <c r="U476" s="67"/>
      <c r="V476" s="67"/>
      <c r="W476" s="67"/>
      <c r="X476" s="67"/>
      <c r="Y476" s="67"/>
      <c r="Z476" s="67"/>
      <c r="AA476" s="67"/>
      <c r="AB476" s="67"/>
      <c r="AC476" s="67"/>
      <c r="AD476" s="67"/>
      <c r="AE476" s="67"/>
      <c r="AF476" s="67"/>
      <c r="AG476" s="67"/>
      <c r="AH476" s="67"/>
    </row>
    <row r="477" spans="1:34" ht="15.6" customHeight="1">
      <c r="A477" s="67"/>
      <c r="B477" s="67"/>
      <c r="C477" s="67"/>
      <c r="D477" s="68"/>
      <c r="E477" s="67"/>
      <c r="F477" s="67"/>
      <c r="G477" s="67"/>
      <c r="H477" s="69"/>
      <c r="I477" s="68"/>
      <c r="J477" s="67"/>
      <c r="K477" s="67"/>
      <c r="L477" s="67"/>
      <c r="M477" s="67"/>
      <c r="N477" s="67"/>
      <c r="O477" s="67"/>
      <c r="P477" s="67"/>
      <c r="Q477" s="67"/>
      <c r="R477" s="67"/>
      <c r="S477" s="67"/>
      <c r="T477" s="67"/>
      <c r="U477" s="67"/>
      <c r="V477" s="67"/>
      <c r="W477" s="67"/>
      <c r="X477" s="67"/>
      <c r="Y477" s="67"/>
      <c r="Z477" s="67"/>
      <c r="AA477" s="67"/>
      <c r="AB477" s="67"/>
      <c r="AC477" s="67"/>
      <c r="AD477" s="67"/>
      <c r="AE477" s="67"/>
      <c r="AF477" s="67"/>
      <c r="AG477" s="67"/>
      <c r="AH477" s="67"/>
    </row>
    <row r="478" spans="1:34" ht="15.6" customHeight="1">
      <c r="A478" s="67"/>
      <c r="B478" s="67"/>
      <c r="C478" s="67"/>
      <c r="D478" s="68"/>
      <c r="E478" s="67"/>
      <c r="F478" s="67"/>
      <c r="G478" s="67"/>
      <c r="H478" s="69"/>
      <c r="I478" s="68"/>
      <c r="J478" s="67"/>
      <c r="K478" s="67"/>
      <c r="L478" s="67"/>
      <c r="M478" s="67"/>
      <c r="N478" s="67"/>
      <c r="O478" s="67"/>
      <c r="P478" s="67"/>
      <c r="Q478" s="67"/>
      <c r="R478" s="67"/>
      <c r="S478" s="67"/>
      <c r="T478" s="67"/>
      <c r="U478" s="67"/>
      <c r="V478" s="67"/>
      <c r="W478" s="67"/>
      <c r="X478" s="67"/>
      <c r="Y478" s="67"/>
      <c r="Z478" s="67"/>
      <c r="AA478" s="67"/>
      <c r="AB478" s="67"/>
      <c r="AC478" s="67"/>
      <c r="AD478" s="67"/>
      <c r="AE478" s="67"/>
      <c r="AF478" s="67"/>
      <c r="AG478" s="67"/>
      <c r="AH478" s="67"/>
    </row>
    <row r="479" spans="1:34" ht="15.6" customHeight="1">
      <c r="A479" s="67"/>
      <c r="B479" s="67"/>
      <c r="C479" s="67"/>
      <c r="D479" s="68"/>
      <c r="E479" s="67"/>
      <c r="F479" s="67"/>
      <c r="G479" s="67"/>
      <c r="H479" s="69"/>
      <c r="I479" s="68"/>
      <c r="J479" s="67"/>
      <c r="K479" s="67"/>
      <c r="L479" s="67"/>
      <c r="M479" s="67"/>
      <c r="N479" s="67"/>
      <c r="O479" s="67"/>
      <c r="P479" s="67"/>
      <c r="Q479" s="67"/>
      <c r="R479" s="67"/>
      <c r="S479" s="67"/>
      <c r="T479" s="67"/>
      <c r="U479" s="67"/>
      <c r="V479" s="67"/>
      <c r="W479" s="67"/>
      <c r="X479" s="67"/>
      <c r="Y479" s="67"/>
      <c r="Z479" s="67"/>
      <c r="AA479" s="67"/>
      <c r="AB479" s="67"/>
      <c r="AC479" s="67"/>
      <c r="AD479" s="67"/>
      <c r="AE479" s="67"/>
      <c r="AF479" s="67"/>
      <c r="AG479" s="67"/>
      <c r="AH479" s="67"/>
    </row>
    <row r="480" spans="1:34" ht="15.6" customHeight="1">
      <c r="A480" s="67"/>
      <c r="B480" s="67"/>
      <c r="C480" s="67"/>
      <c r="D480" s="68"/>
      <c r="E480" s="67"/>
      <c r="F480" s="67"/>
      <c r="G480" s="67"/>
      <c r="H480" s="69"/>
      <c r="I480" s="68"/>
      <c r="J480" s="67"/>
      <c r="K480" s="67"/>
      <c r="L480" s="67"/>
      <c r="M480" s="67"/>
      <c r="N480" s="67"/>
      <c r="O480" s="67"/>
      <c r="P480" s="67"/>
      <c r="Q480" s="67"/>
      <c r="R480" s="67"/>
      <c r="S480" s="67"/>
      <c r="T480" s="67"/>
      <c r="U480" s="67"/>
      <c r="V480" s="67"/>
      <c r="W480" s="67"/>
      <c r="X480" s="67"/>
      <c r="Y480" s="67"/>
      <c r="Z480" s="67"/>
      <c r="AA480" s="67"/>
      <c r="AB480" s="67"/>
      <c r="AC480" s="67"/>
      <c r="AD480" s="67"/>
      <c r="AE480" s="67"/>
      <c r="AF480" s="67"/>
      <c r="AG480" s="67"/>
      <c r="AH480" s="67"/>
    </row>
    <row r="481" spans="1:34" ht="15.6" customHeight="1">
      <c r="A481" s="67"/>
      <c r="B481" s="67"/>
      <c r="C481" s="67"/>
      <c r="D481" s="68"/>
      <c r="E481" s="67"/>
      <c r="F481" s="67"/>
      <c r="G481" s="67"/>
      <c r="H481" s="69"/>
      <c r="I481" s="68"/>
      <c r="J481" s="67"/>
      <c r="K481" s="67"/>
      <c r="L481" s="67"/>
      <c r="M481" s="67"/>
      <c r="N481" s="67"/>
      <c r="O481" s="67"/>
      <c r="P481" s="67"/>
      <c r="Q481" s="67"/>
      <c r="R481" s="67"/>
      <c r="S481" s="67"/>
      <c r="T481" s="67"/>
      <c r="U481" s="67"/>
      <c r="V481" s="67"/>
      <c r="W481" s="67"/>
      <c r="X481" s="67"/>
      <c r="Y481" s="67"/>
      <c r="Z481" s="67"/>
      <c r="AA481" s="67"/>
      <c r="AB481" s="67"/>
      <c r="AC481" s="67"/>
      <c r="AD481" s="67"/>
      <c r="AE481" s="67"/>
      <c r="AF481" s="67"/>
      <c r="AG481" s="67"/>
      <c r="AH481" s="67"/>
    </row>
    <row r="482" spans="1:34" ht="15.6" customHeight="1">
      <c r="A482" s="67"/>
      <c r="B482" s="67"/>
      <c r="C482" s="67"/>
      <c r="D482" s="68"/>
      <c r="E482" s="67"/>
      <c r="F482" s="67"/>
      <c r="G482" s="67"/>
      <c r="H482" s="69"/>
      <c r="I482" s="68"/>
      <c r="J482" s="67"/>
      <c r="K482" s="67"/>
      <c r="L482" s="67"/>
      <c r="M482" s="67"/>
      <c r="N482" s="67"/>
      <c r="O482" s="67"/>
      <c r="P482" s="67"/>
      <c r="Q482" s="67"/>
      <c r="R482" s="67"/>
      <c r="S482" s="67"/>
      <c r="T482" s="67"/>
      <c r="U482" s="67"/>
      <c r="V482" s="67"/>
      <c r="W482" s="67"/>
      <c r="X482" s="67"/>
      <c r="Y482" s="67"/>
      <c r="Z482" s="67"/>
      <c r="AA482" s="67"/>
      <c r="AB482" s="67"/>
      <c r="AC482" s="67"/>
      <c r="AD482" s="67"/>
      <c r="AE482" s="67"/>
      <c r="AF482" s="67"/>
      <c r="AG482" s="67"/>
      <c r="AH482" s="67"/>
    </row>
    <row r="483" spans="1:34" ht="15.6" customHeight="1">
      <c r="A483" s="67"/>
      <c r="B483" s="67"/>
      <c r="C483" s="67"/>
      <c r="D483" s="68"/>
      <c r="E483" s="67"/>
      <c r="F483" s="67"/>
      <c r="G483" s="67"/>
      <c r="H483" s="69"/>
      <c r="I483" s="68"/>
      <c r="J483" s="67"/>
      <c r="K483" s="67"/>
      <c r="L483" s="67"/>
      <c r="M483" s="67"/>
      <c r="N483" s="67"/>
      <c r="O483" s="67"/>
      <c r="P483" s="67"/>
      <c r="Q483" s="67"/>
      <c r="R483" s="67"/>
      <c r="S483" s="67"/>
      <c r="T483" s="67"/>
      <c r="U483" s="67"/>
      <c r="V483" s="67"/>
      <c r="W483" s="67"/>
      <c r="X483" s="67"/>
      <c r="Y483" s="67"/>
      <c r="Z483" s="67"/>
      <c r="AA483" s="67"/>
      <c r="AB483" s="67"/>
      <c r="AC483" s="67"/>
      <c r="AD483" s="67"/>
      <c r="AE483" s="67"/>
      <c r="AF483" s="67"/>
      <c r="AG483" s="67"/>
      <c r="AH483" s="67"/>
    </row>
    <row r="484" spans="1:34" ht="15.6" customHeight="1">
      <c r="A484" s="67"/>
      <c r="B484" s="67"/>
      <c r="C484" s="67"/>
      <c r="D484" s="68"/>
      <c r="E484" s="67"/>
      <c r="F484" s="67"/>
      <c r="G484" s="67"/>
      <c r="H484" s="69"/>
      <c r="I484" s="68"/>
      <c r="J484" s="67"/>
      <c r="K484" s="67"/>
      <c r="L484" s="67"/>
      <c r="M484" s="67"/>
      <c r="N484" s="67"/>
      <c r="O484" s="67"/>
      <c r="P484" s="67"/>
      <c r="Q484" s="67"/>
      <c r="R484" s="67"/>
      <c r="S484" s="67"/>
      <c r="T484" s="67"/>
      <c r="U484" s="67"/>
      <c r="V484" s="67"/>
      <c r="W484" s="67"/>
      <c r="X484" s="67"/>
      <c r="Y484" s="67"/>
      <c r="Z484" s="67"/>
      <c r="AA484" s="67"/>
      <c r="AB484" s="67"/>
      <c r="AC484" s="67"/>
      <c r="AD484" s="67"/>
      <c r="AE484" s="67"/>
      <c r="AF484" s="67"/>
      <c r="AG484" s="67"/>
      <c r="AH484" s="67"/>
    </row>
    <row r="485" spans="1:34" ht="15.6" customHeight="1">
      <c r="A485" s="67"/>
      <c r="B485" s="67"/>
      <c r="C485" s="67"/>
      <c r="D485" s="68"/>
      <c r="E485" s="67"/>
      <c r="F485" s="67"/>
      <c r="G485" s="67"/>
      <c r="H485" s="69"/>
      <c r="I485" s="68"/>
      <c r="J485" s="67"/>
      <c r="K485" s="67"/>
      <c r="L485" s="67"/>
      <c r="M485" s="67"/>
      <c r="N485" s="67"/>
      <c r="O485" s="67"/>
      <c r="P485" s="67"/>
      <c r="Q485" s="67"/>
      <c r="R485" s="67"/>
      <c r="S485" s="67"/>
      <c r="T485" s="67"/>
      <c r="U485" s="67"/>
      <c r="V485" s="67"/>
      <c r="W485" s="67"/>
      <c r="X485" s="67"/>
      <c r="Y485" s="67"/>
      <c r="Z485" s="67"/>
      <c r="AA485" s="67"/>
      <c r="AB485" s="67"/>
      <c r="AC485" s="67"/>
      <c r="AD485" s="67"/>
      <c r="AE485" s="67"/>
      <c r="AF485" s="67"/>
      <c r="AG485" s="67"/>
      <c r="AH485" s="67"/>
    </row>
    <row r="486" spans="1:34" ht="15.6" customHeight="1">
      <c r="A486" s="67"/>
      <c r="B486" s="67"/>
      <c r="C486" s="67"/>
      <c r="D486" s="68"/>
      <c r="E486" s="67"/>
      <c r="F486" s="67"/>
      <c r="G486" s="67"/>
      <c r="H486" s="69"/>
      <c r="I486" s="68"/>
      <c r="J486" s="67"/>
      <c r="K486" s="67"/>
      <c r="L486" s="67"/>
      <c r="M486" s="67"/>
      <c r="N486" s="67"/>
      <c r="O486" s="67"/>
      <c r="P486" s="67"/>
      <c r="Q486" s="67"/>
      <c r="R486" s="67"/>
      <c r="S486" s="67"/>
      <c r="T486" s="67"/>
      <c r="U486" s="67"/>
      <c r="V486" s="67"/>
      <c r="W486" s="67"/>
      <c r="X486" s="67"/>
      <c r="Y486" s="67"/>
      <c r="Z486" s="67"/>
      <c r="AA486" s="67"/>
      <c r="AB486" s="67"/>
      <c r="AC486" s="67"/>
      <c r="AD486" s="67"/>
      <c r="AE486" s="67"/>
      <c r="AF486" s="67"/>
      <c r="AG486" s="67"/>
      <c r="AH486" s="67"/>
    </row>
    <row r="487" spans="1:34" ht="15.6" customHeight="1">
      <c r="A487" s="67"/>
      <c r="B487" s="67"/>
      <c r="C487" s="67"/>
      <c r="D487" s="68"/>
      <c r="E487" s="67"/>
      <c r="F487" s="67"/>
      <c r="G487" s="67"/>
      <c r="H487" s="69"/>
      <c r="I487" s="68"/>
      <c r="J487" s="67"/>
      <c r="K487" s="67"/>
      <c r="L487" s="67"/>
      <c r="M487" s="67"/>
      <c r="N487" s="67"/>
      <c r="O487" s="67"/>
      <c r="P487" s="67"/>
      <c r="Q487" s="67"/>
      <c r="R487" s="67"/>
      <c r="S487" s="67"/>
      <c r="T487" s="67"/>
      <c r="U487" s="67"/>
      <c r="V487" s="67"/>
      <c r="W487" s="67"/>
      <c r="X487" s="67"/>
      <c r="Y487" s="67"/>
      <c r="Z487" s="67"/>
      <c r="AA487" s="67"/>
      <c r="AB487" s="67"/>
      <c r="AC487" s="67"/>
      <c r="AD487" s="67"/>
      <c r="AE487" s="67"/>
      <c r="AF487" s="67"/>
      <c r="AG487" s="67"/>
      <c r="AH487" s="67"/>
    </row>
    <row r="488" spans="1:34" ht="15.6" customHeight="1">
      <c r="A488" s="67"/>
      <c r="B488" s="67"/>
      <c r="C488" s="67"/>
      <c r="D488" s="68"/>
      <c r="E488" s="67"/>
      <c r="F488" s="67"/>
      <c r="G488" s="67"/>
      <c r="H488" s="69"/>
      <c r="I488" s="68"/>
      <c r="J488" s="67"/>
      <c r="K488" s="67"/>
      <c r="L488" s="67"/>
      <c r="M488" s="67"/>
      <c r="N488" s="67"/>
      <c r="O488" s="67"/>
      <c r="P488" s="67"/>
      <c r="Q488" s="67"/>
      <c r="R488" s="67"/>
      <c r="S488" s="67"/>
      <c r="T488" s="67"/>
      <c r="U488" s="67"/>
      <c r="V488" s="67"/>
      <c r="W488" s="67"/>
      <c r="X488" s="67"/>
      <c r="Y488" s="67"/>
      <c r="Z488" s="67"/>
      <c r="AA488" s="67"/>
      <c r="AB488" s="67"/>
      <c r="AC488" s="67"/>
      <c r="AD488" s="67"/>
      <c r="AE488" s="67"/>
      <c r="AF488" s="67"/>
      <c r="AG488" s="67"/>
      <c r="AH488" s="67"/>
    </row>
    <row r="489" spans="1:34" ht="15.6" customHeight="1">
      <c r="A489" s="67"/>
      <c r="B489" s="67"/>
      <c r="C489" s="67"/>
      <c r="D489" s="68"/>
      <c r="E489" s="67"/>
      <c r="F489" s="67"/>
      <c r="G489" s="67"/>
      <c r="H489" s="69"/>
      <c r="I489" s="68"/>
      <c r="J489" s="67"/>
      <c r="K489" s="67"/>
      <c r="L489" s="67"/>
      <c r="M489" s="67"/>
      <c r="N489" s="67"/>
      <c r="O489" s="67"/>
      <c r="P489" s="67"/>
      <c r="Q489" s="67"/>
      <c r="R489" s="67"/>
      <c r="S489" s="67"/>
      <c r="T489" s="67"/>
      <c r="U489" s="67"/>
      <c r="V489" s="67"/>
      <c r="W489" s="67"/>
      <c r="X489" s="67"/>
      <c r="Y489" s="67"/>
      <c r="Z489" s="67"/>
      <c r="AA489" s="67"/>
      <c r="AB489" s="67"/>
      <c r="AC489" s="67"/>
      <c r="AD489" s="67"/>
      <c r="AE489" s="67"/>
      <c r="AF489" s="67"/>
      <c r="AG489" s="67"/>
      <c r="AH489" s="67"/>
    </row>
    <row r="490" spans="1:34" ht="15.6" customHeight="1">
      <c r="A490" s="67"/>
      <c r="B490" s="67"/>
      <c r="C490" s="67"/>
      <c r="D490" s="68"/>
      <c r="E490" s="67"/>
      <c r="F490" s="67"/>
      <c r="G490" s="67"/>
      <c r="H490" s="69"/>
      <c r="I490" s="68"/>
      <c r="J490" s="67"/>
      <c r="K490" s="67"/>
      <c r="L490" s="67"/>
      <c r="M490" s="67"/>
      <c r="N490" s="67"/>
      <c r="O490" s="67"/>
      <c r="P490" s="67"/>
      <c r="Q490" s="67"/>
      <c r="R490" s="67"/>
      <c r="S490" s="67"/>
      <c r="T490" s="67"/>
      <c r="U490" s="67"/>
      <c r="V490" s="67"/>
      <c r="W490" s="67"/>
      <c r="X490" s="67"/>
      <c r="Y490" s="67"/>
      <c r="Z490" s="67"/>
      <c r="AA490" s="67"/>
      <c r="AB490" s="67"/>
      <c r="AC490" s="67"/>
      <c r="AD490" s="67"/>
      <c r="AE490" s="67"/>
      <c r="AF490" s="67"/>
      <c r="AG490" s="67"/>
      <c r="AH490" s="67"/>
    </row>
    <row r="491" spans="1:34" ht="15.6" customHeight="1">
      <c r="A491" s="67"/>
      <c r="B491" s="67"/>
      <c r="C491" s="67"/>
      <c r="D491" s="68"/>
      <c r="E491" s="67"/>
      <c r="F491" s="67"/>
      <c r="G491" s="67"/>
      <c r="H491" s="69"/>
      <c r="I491" s="68"/>
      <c r="J491" s="67"/>
      <c r="K491" s="67"/>
      <c r="L491" s="67"/>
      <c r="M491" s="67"/>
      <c r="N491" s="67"/>
      <c r="O491" s="67"/>
      <c r="P491" s="67"/>
      <c r="Q491" s="67"/>
      <c r="R491" s="67"/>
      <c r="S491" s="67"/>
      <c r="T491" s="67"/>
      <c r="U491" s="67"/>
      <c r="V491" s="67"/>
      <c r="W491" s="67"/>
      <c r="X491" s="67"/>
      <c r="Y491" s="67"/>
      <c r="Z491" s="67"/>
      <c r="AA491" s="67"/>
      <c r="AB491" s="67"/>
      <c r="AC491" s="67"/>
      <c r="AD491" s="67"/>
      <c r="AE491" s="67"/>
      <c r="AF491" s="67"/>
      <c r="AG491" s="67"/>
      <c r="AH491" s="67"/>
    </row>
    <row r="492" spans="1:34" ht="15.6" customHeight="1">
      <c r="A492" s="67"/>
      <c r="B492" s="67"/>
      <c r="C492" s="67"/>
      <c r="D492" s="68"/>
      <c r="E492" s="67"/>
      <c r="F492" s="67"/>
      <c r="G492" s="67"/>
      <c r="H492" s="69"/>
      <c r="I492" s="68"/>
      <c r="J492" s="67"/>
      <c r="K492" s="67"/>
      <c r="L492" s="67"/>
      <c r="M492" s="67"/>
      <c r="N492" s="67"/>
      <c r="O492" s="67"/>
      <c r="P492" s="67"/>
      <c r="Q492" s="67"/>
      <c r="R492" s="67"/>
      <c r="S492" s="67"/>
      <c r="T492" s="67"/>
      <c r="U492" s="67"/>
      <c r="V492" s="67"/>
      <c r="W492" s="67"/>
      <c r="X492" s="67"/>
      <c r="Y492" s="67"/>
      <c r="Z492" s="67"/>
      <c r="AA492" s="67"/>
      <c r="AB492" s="67"/>
      <c r="AC492" s="67"/>
      <c r="AD492" s="67"/>
      <c r="AE492" s="67"/>
      <c r="AF492" s="67"/>
      <c r="AG492" s="67"/>
      <c r="AH492" s="67"/>
    </row>
    <row r="493" spans="1:34" ht="15.6" customHeight="1">
      <c r="A493" s="67"/>
      <c r="B493" s="67"/>
      <c r="C493" s="67"/>
      <c r="D493" s="68"/>
      <c r="E493" s="67"/>
      <c r="F493" s="67"/>
      <c r="G493" s="67"/>
      <c r="H493" s="69"/>
      <c r="I493" s="68"/>
      <c r="J493" s="67"/>
      <c r="K493" s="67"/>
      <c r="L493" s="67"/>
      <c r="M493" s="67"/>
      <c r="N493" s="67"/>
      <c r="O493" s="67"/>
      <c r="P493" s="67"/>
      <c r="Q493" s="67"/>
      <c r="R493" s="67"/>
      <c r="S493" s="67"/>
      <c r="T493" s="67"/>
      <c r="U493" s="67"/>
      <c r="V493" s="67"/>
      <c r="W493" s="67"/>
      <c r="X493" s="67"/>
      <c r="Y493" s="67"/>
      <c r="Z493" s="67"/>
      <c r="AA493" s="67"/>
      <c r="AB493" s="67"/>
      <c r="AC493" s="67"/>
      <c r="AD493" s="67"/>
      <c r="AE493" s="67"/>
      <c r="AF493" s="67"/>
      <c r="AG493" s="67"/>
      <c r="AH493" s="67"/>
    </row>
    <row r="494" spans="1:34" ht="15.6" customHeight="1">
      <c r="A494" s="67"/>
      <c r="B494" s="67"/>
      <c r="C494" s="67"/>
      <c r="D494" s="68"/>
      <c r="E494" s="67"/>
      <c r="F494" s="67"/>
      <c r="G494" s="67"/>
      <c r="H494" s="69"/>
      <c r="I494" s="68"/>
      <c r="J494" s="67"/>
      <c r="K494" s="67"/>
      <c r="L494" s="67"/>
      <c r="M494" s="67"/>
      <c r="N494" s="67"/>
      <c r="O494" s="67"/>
      <c r="P494" s="67"/>
      <c r="Q494" s="67"/>
      <c r="R494" s="67"/>
      <c r="S494" s="67"/>
      <c r="T494" s="67"/>
      <c r="U494" s="67"/>
      <c r="V494" s="67"/>
      <c r="W494" s="67"/>
      <c r="X494" s="67"/>
      <c r="Y494" s="67"/>
      <c r="Z494" s="67"/>
      <c r="AA494" s="67"/>
      <c r="AB494" s="67"/>
      <c r="AC494" s="67"/>
      <c r="AD494" s="67"/>
      <c r="AE494" s="67"/>
      <c r="AF494" s="67"/>
      <c r="AG494" s="67"/>
      <c r="AH494" s="67"/>
    </row>
    <row r="495" spans="1:34" ht="15.6" customHeight="1">
      <c r="A495" s="67"/>
      <c r="B495" s="67"/>
      <c r="C495" s="67"/>
      <c r="D495" s="68"/>
      <c r="E495" s="67"/>
      <c r="F495" s="67"/>
      <c r="G495" s="67"/>
      <c r="H495" s="69"/>
      <c r="I495" s="68"/>
      <c r="J495" s="67"/>
      <c r="K495" s="67"/>
      <c r="L495" s="67"/>
      <c r="M495" s="67"/>
      <c r="N495" s="67"/>
      <c r="O495" s="67"/>
      <c r="P495" s="67"/>
      <c r="Q495" s="67"/>
      <c r="R495" s="67"/>
      <c r="S495" s="67"/>
      <c r="T495" s="67"/>
      <c r="U495" s="67"/>
      <c r="V495" s="67"/>
      <c r="W495" s="67"/>
      <c r="X495" s="67"/>
      <c r="Y495" s="67"/>
      <c r="Z495" s="67"/>
      <c r="AA495" s="67"/>
      <c r="AB495" s="67"/>
      <c r="AC495" s="67"/>
      <c r="AD495" s="67"/>
      <c r="AE495" s="67"/>
      <c r="AF495" s="67"/>
      <c r="AG495" s="67"/>
      <c r="AH495" s="67"/>
    </row>
    <row r="496" spans="1:34" ht="15.6" customHeight="1">
      <c r="A496" s="67"/>
      <c r="B496" s="67"/>
      <c r="C496" s="67"/>
      <c r="D496" s="68"/>
      <c r="E496" s="67"/>
      <c r="F496" s="67"/>
      <c r="G496" s="67"/>
      <c r="H496" s="69"/>
      <c r="I496" s="68"/>
      <c r="J496" s="67"/>
      <c r="K496" s="67"/>
      <c r="L496" s="67"/>
      <c r="M496" s="67"/>
      <c r="N496" s="67"/>
      <c r="O496" s="67"/>
      <c r="P496" s="67"/>
      <c r="Q496" s="67"/>
      <c r="R496" s="67"/>
      <c r="S496" s="67"/>
      <c r="T496" s="67"/>
      <c r="U496" s="67"/>
      <c r="V496" s="67"/>
      <c r="W496" s="67"/>
      <c r="X496" s="67"/>
      <c r="Y496" s="67"/>
      <c r="Z496" s="67"/>
      <c r="AA496" s="67"/>
      <c r="AB496" s="67"/>
      <c r="AC496" s="67"/>
      <c r="AD496" s="67"/>
      <c r="AE496" s="67"/>
      <c r="AF496" s="67"/>
      <c r="AG496" s="67"/>
      <c r="AH496" s="67"/>
    </row>
    <row r="497" spans="1:34" ht="15.6" customHeight="1">
      <c r="A497" s="67"/>
      <c r="B497" s="67"/>
      <c r="C497" s="67"/>
      <c r="D497" s="68"/>
      <c r="E497" s="67"/>
      <c r="F497" s="67"/>
      <c r="G497" s="67"/>
      <c r="H497" s="69"/>
      <c r="I497" s="68"/>
      <c r="J497" s="67"/>
      <c r="K497" s="67"/>
      <c r="L497" s="67"/>
      <c r="M497" s="67"/>
      <c r="N497" s="67"/>
      <c r="O497" s="67"/>
      <c r="P497" s="67"/>
      <c r="Q497" s="67"/>
      <c r="R497" s="67"/>
      <c r="S497" s="67"/>
      <c r="T497" s="67"/>
      <c r="U497" s="67"/>
      <c r="V497" s="67"/>
      <c r="W497" s="67"/>
      <c r="X497" s="67"/>
      <c r="Y497" s="67"/>
      <c r="Z497" s="67"/>
      <c r="AA497" s="67"/>
      <c r="AB497" s="67"/>
      <c r="AC497" s="67"/>
      <c r="AD497" s="67"/>
      <c r="AE497" s="67"/>
      <c r="AF497" s="67"/>
      <c r="AG497" s="67"/>
      <c r="AH497" s="67"/>
    </row>
    <row r="498" spans="1:34" ht="15.6" customHeight="1">
      <c r="A498" s="67"/>
      <c r="B498" s="67"/>
      <c r="C498" s="67"/>
      <c r="D498" s="68"/>
      <c r="E498" s="67"/>
      <c r="F498" s="67"/>
      <c r="G498" s="67"/>
      <c r="H498" s="69"/>
      <c r="I498" s="68"/>
      <c r="J498" s="67"/>
      <c r="K498" s="67"/>
      <c r="L498" s="67"/>
      <c r="M498" s="67"/>
      <c r="N498" s="67"/>
      <c r="O498" s="67"/>
      <c r="P498" s="67"/>
      <c r="Q498" s="67"/>
      <c r="R498" s="67"/>
      <c r="S498" s="67"/>
      <c r="T498" s="67"/>
      <c r="U498" s="67"/>
      <c r="V498" s="67"/>
      <c r="W498" s="67"/>
      <c r="X498" s="67"/>
      <c r="Y498" s="67"/>
      <c r="Z498" s="67"/>
      <c r="AA498" s="67"/>
      <c r="AB498" s="67"/>
      <c r="AC498" s="67"/>
      <c r="AD498" s="67"/>
      <c r="AE498" s="67"/>
      <c r="AF498" s="67"/>
      <c r="AG498" s="67"/>
      <c r="AH498" s="67"/>
    </row>
    <row r="499" spans="1:34" ht="15.6" customHeight="1">
      <c r="A499" s="67"/>
      <c r="B499" s="67"/>
      <c r="C499" s="67"/>
      <c r="D499" s="68"/>
      <c r="E499" s="67"/>
      <c r="F499" s="67"/>
      <c r="G499" s="67"/>
      <c r="H499" s="69"/>
      <c r="I499" s="68"/>
      <c r="J499" s="67"/>
      <c r="K499" s="67"/>
      <c r="L499" s="67"/>
      <c r="M499" s="67"/>
      <c r="N499" s="67"/>
      <c r="O499" s="67"/>
      <c r="P499" s="67"/>
      <c r="Q499" s="67"/>
      <c r="R499" s="67"/>
      <c r="S499" s="67"/>
      <c r="T499" s="67"/>
      <c r="U499" s="67"/>
      <c r="V499" s="67"/>
      <c r="W499" s="67"/>
      <c r="X499" s="67"/>
      <c r="Y499" s="67"/>
      <c r="Z499" s="67"/>
      <c r="AA499" s="67"/>
      <c r="AB499" s="67"/>
      <c r="AC499" s="67"/>
      <c r="AD499" s="67"/>
      <c r="AE499" s="67"/>
      <c r="AF499" s="67"/>
      <c r="AG499" s="67"/>
      <c r="AH499" s="67"/>
    </row>
    <row r="500" spans="1:34" ht="15.6" customHeight="1">
      <c r="A500" s="67"/>
      <c r="B500" s="67"/>
      <c r="C500" s="67"/>
      <c r="D500" s="68"/>
      <c r="E500" s="67"/>
      <c r="F500" s="67"/>
      <c r="G500" s="67"/>
      <c r="H500" s="69"/>
      <c r="I500" s="68"/>
      <c r="J500" s="67"/>
      <c r="K500" s="67"/>
      <c r="L500" s="67"/>
      <c r="M500" s="67"/>
      <c r="N500" s="67"/>
      <c r="O500" s="67"/>
      <c r="P500" s="67"/>
      <c r="Q500" s="67"/>
      <c r="R500" s="67"/>
      <c r="S500" s="67"/>
      <c r="T500" s="67"/>
      <c r="U500" s="67"/>
      <c r="V500" s="67"/>
      <c r="W500" s="67"/>
      <c r="X500" s="67"/>
      <c r="Y500" s="67"/>
      <c r="Z500" s="67"/>
      <c r="AA500" s="67"/>
      <c r="AB500" s="67"/>
      <c r="AC500" s="67"/>
      <c r="AD500" s="67"/>
      <c r="AE500" s="67"/>
      <c r="AF500" s="67"/>
      <c r="AG500" s="67"/>
      <c r="AH500" s="67"/>
    </row>
    <row r="501" spans="1:34" ht="15.6" customHeight="1">
      <c r="A501" s="67"/>
      <c r="B501" s="67"/>
      <c r="C501" s="67"/>
      <c r="D501" s="68"/>
      <c r="E501" s="67"/>
      <c r="F501" s="67"/>
      <c r="G501" s="67"/>
      <c r="H501" s="69"/>
      <c r="I501" s="68"/>
      <c r="J501" s="67"/>
      <c r="K501" s="67"/>
      <c r="L501" s="67"/>
      <c r="M501" s="67"/>
      <c r="N501" s="67"/>
      <c r="O501" s="67"/>
      <c r="P501" s="67"/>
      <c r="Q501" s="67"/>
      <c r="R501" s="67"/>
      <c r="S501" s="67"/>
      <c r="T501" s="67"/>
      <c r="U501" s="67"/>
      <c r="V501" s="67"/>
      <c r="W501" s="67"/>
      <c r="X501" s="67"/>
      <c r="Y501" s="67"/>
      <c r="Z501" s="67"/>
      <c r="AA501" s="67"/>
      <c r="AB501" s="67"/>
      <c r="AC501" s="67"/>
      <c r="AD501" s="67"/>
      <c r="AE501" s="67"/>
      <c r="AF501" s="67"/>
      <c r="AG501" s="67"/>
      <c r="AH501" s="67"/>
    </row>
    <row r="502" spans="1:34" ht="15.6" customHeight="1">
      <c r="A502" s="67"/>
      <c r="B502" s="67"/>
      <c r="C502" s="67"/>
      <c r="D502" s="68"/>
      <c r="E502" s="67"/>
      <c r="F502" s="67"/>
      <c r="G502" s="67"/>
      <c r="H502" s="69"/>
      <c r="I502" s="68"/>
      <c r="J502" s="67"/>
      <c r="K502" s="67"/>
      <c r="L502" s="67"/>
      <c r="M502" s="67"/>
      <c r="N502" s="67"/>
      <c r="O502" s="67"/>
      <c r="P502" s="67"/>
      <c r="Q502" s="67"/>
      <c r="R502" s="67"/>
      <c r="S502" s="67"/>
      <c r="T502" s="67"/>
      <c r="U502" s="67"/>
      <c r="V502" s="67"/>
      <c r="W502" s="67"/>
      <c r="X502" s="67"/>
      <c r="Y502" s="67"/>
      <c r="Z502" s="67"/>
      <c r="AA502" s="67"/>
      <c r="AB502" s="67"/>
      <c r="AC502" s="67"/>
      <c r="AD502" s="67"/>
      <c r="AE502" s="67"/>
      <c r="AF502" s="67"/>
      <c r="AG502" s="67"/>
      <c r="AH502" s="67"/>
    </row>
    <row r="503" spans="1:34" ht="15.6" customHeight="1">
      <c r="A503" s="67"/>
      <c r="B503" s="67"/>
      <c r="C503" s="67"/>
      <c r="D503" s="68"/>
      <c r="E503" s="67"/>
      <c r="F503" s="67"/>
      <c r="G503" s="67"/>
      <c r="H503" s="69"/>
      <c r="I503" s="68"/>
      <c r="J503" s="67"/>
      <c r="K503" s="67"/>
      <c r="L503" s="67"/>
      <c r="M503" s="67"/>
      <c r="N503" s="67"/>
      <c r="O503" s="67"/>
      <c r="P503" s="67"/>
      <c r="Q503" s="67"/>
      <c r="R503" s="67"/>
      <c r="S503" s="67"/>
      <c r="T503" s="67"/>
      <c r="U503" s="67"/>
      <c r="V503" s="67"/>
      <c r="W503" s="67"/>
      <c r="X503" s="67"/>
      <c r="Y503" s="67"/>
      <c r="Z503" s="67"/>
      <c r="AA503" s="67"/>
      <c r="AB503" s="67"/>
      <c r="AC503" s="67"/>
      <c r="AD503" s="67"/>
      <c r="AE503" s="67"/>
      <c r="AF503" s="67"/>
      <c r="AG503" s="67"/>
      <c r="AH503" s="67"/>
    </row>
    <row r="504" spans="1:34" ht="15.6" customHeight="1">
      <c r="A504" s="67"/>
      <c r="B504" s="67"/>
      <c r="C504" s="67"/>
      <c r="D504" s="68"/>
      <c r="E504" s="67"/>
      <c r="F504" s="67"/>
      <c r="G504" s="67"/>
      <c r="H504" s="69"/>
      <c r="I504" s="68"/>
      <c r="J504" s="67"/>
      <c r="K504" s="67"/>
      <c r="L504" s="67"/>
      <c r="M504" s="67"/>
      <c r="N504" s="67"/>
      <c r="O504" s="67"/>
      <c r="P504" s="67"/>
      <c r="Q504" s="67"/>
      <c r="R504" s="67"/>
      <c r="S504" s="67"/>
      <c r="T504" s="67"/>
      <c r="U504" s="67"/>
      <c r="V504" s="67"/>
      <c r="W504" s="67"/>
      <c r="X504" s="67"/>
      <c r="Y504" s="67"/>
      <c r="Z504" s="67"/>
      <c r="AA504" s="67"/>
      <c r="AB504" s="67"/>
      <c r="AC504" s="67"/>
      <c r="AD504" s="67"/>
      <c r="AE504" s="67"/>
      <c r="AF504" s="67"/>
      <c r="AG504" s="67"/>
      <c r="AH504" s="67"/>
    </row>
    <row r="505" spans="1:34" ht="15.6" customHeight="1">
      <c r="A505" s="67"/>
      <c r="B505" s="67"/>
      <c r="C505" s="67"/>
      <c r="D505" s="68"/>
      <c r="E505" s="67"/>
      <c r="F505" s="67"/>
      <c r="G505" s="67"/>
      <c r="H505" s="69"/>
      <c r="I505" s="68"/>
      <c r="J505" s="67"/>
      <c r="K505" s="67"/>
      <c r="L505" s="67"/>
      <c r="M505" s="67"/>
      <c r="N505" s="67"/>
      <c r="O505" s="67"/>
      <c r="P505" s="67"/>
      <c r="Q505" s="67"/>
      <c r="R505" s="67"/>
      <c r="S505" s="67"/>
      <c r="T505" s="67"/>
      <c r="U505" s="67"/>
      <c r="V505" s="67"/>
      <c r="W505" s="67"/>
      <c r="X505" s="67"/>
      <c r="Y505" s="67"/>
      <c r="Z505" s="67"/>
      <c r="AA505" s="67"/>
      <c r="AB505" s="67"/>
      <c r="AC505" s="67"/>
      <c r="AD505" s="67"/>
      <c r="AE505" s="67"/>
      <c r="AF505" s="67"/>
      <c r="AG505" s="67"/>
      <c r="AH505" s="67"/>
    </row>
    <row r="506" spans="1:34" ht="15.6" customHeight="1">
      <c r="A506" s="67"/>
      <c r="B506" s="67"/>
      <c r="C506" s="67"/>
      <c r="D506" s="68"/>
      <c r="E506" s="67"/>
      <c r="F506" s="67"/>
      <c r="G506" s="67"/>
      <c r="H506" s="69"/>
      <c r="I506" s="68"/>
      <c r="J506" s="67"/>
      <c r="K506" s="67"/>
      <c r="L506" s="67"/>
      <c r="M506" s="67"/>
      <c r="N506" s="67"/>
      <c r="O506" s="67"/>
      <c r="P506" s="67"/>
      <c r="Q506" s="67"/>
      <c r="R506" s="67"/>
      <c r="S506" s="67"/>
      <c r="T506" s="67"/>
      <c r="U506" s="67"/>
      <c r="V506" s="67"/>
      <c r="W506" s="67"/>
      <c r="X506" s="67"/>
      <c r="Y506" s="67"/>
      <c r="Z506" s="67"/>
      <c r="AA506" s="67"/>
      <c r="AB506" s="67"/>
      <c r="AC506" s="67"/>
      <c r="AD506" s="67"/>
      <c r="AE506" s="67"/>
      <c r="AF506" s="67"/>
      <c r="AG506" s="67"/>
      <c r="AH506" s="67"/>
    </row>
    <row r="507" spans="1:34" ht="15.6" customHeight="1">
      <c r="A507" s="67"/>
      <c r="B507" s="67"/>
      <c r="C507" s="67"/>
      <c r="D507" s="68"/>
      <c r="E507" s="67"/>
      <c r="F507" s="67"/>
      <c r="G507" s="67"/>
      <c r="H507" s="69"/>
      <c r="I507" s="68"/>
      <c r="J507" s="67"/>
      <c r="K507" s="67"/>
      <c r="L507" s="67"/>
      <c r="M507" s="67"/>
      <c r="N507" s="67"/>
      <c r="O507" s="67"/>
      <c r="P507" s="67"/>
      <c r="Q507" s="67"/>
      <c r="R507" s="67"/>
      <c r="S507" s="67"/>
      <c r="T507" s="67"/>
      <c r="U507" s="67"/>
      <c r="V507" s="67"/>
      <c r="W507" s="67"/>
      <c r="X507" s="67"/>
      <c r="Y507" s="67"/>
      <c r="Z507" s="67"/>
      <c r="AA507" s="67"/>
      <c r="AB507" s="67"/>
      <c r="AC507" s="67"/>
      <c r="AD507" s="67"/>
      <c r="AE507" s="67"/>
      <c r="AF507" s="67"/>
      <c r="AG507" s="67"/>
      <c r="AH507" s="67"/>
    </row>
    <row r="508" spans="1:34" ht="15.6" customHeight="1">
      <c r="A508" s="67"/>
      <c r="B508" s="67"/>
      <c r="C508" s="67"/>
      <c r="D508" s="68"/>
      <c r="E508" s="67"/>
      <c r="F508" s="67"/>
      <c r="G508" s="67"/>
      <c r="H508" s="69"/>
      <c r="I508" s="68"/>
      <c r="J508" s="67"/>
      <c r="K508" s="67"/>
      <c r="L508" s="67"/>
      <c r="M508" s="67"/>
      <c r="N508" s="67"/>
      <c r="O508" s="67"/>
      <c r="P508" s="67"/>
      <c r="Q508" s="67"/>
      <c r="R508" s="67"/>
      <c r="S508" s="67"/>
      <c r="T508" s="67"/>
      <c r="U508" s="67"/>
      <c r="V508" s="67"/>
      <c r="W508" s="67"/>
      <c r="X508" s="67"/>
      <c r="Y508" s="67"/>
      <c r="Z508" s="67"/>
      <c r="AA508" s="67"/>
      <c r="AB508" s="67"/>
      <c r="AC508" s="67"/>
      <c r="AD508" s="67"/>
      <c r="AE508" s="67"/>
      <c r="AF508" s="67"/>
      <c r="AG508" s="67"/>
      <c r="AH508" s="67"/>
    </row>
    <row r="509" spans="1:34" ht="15.6" customHeight="1">
      <c r="A509" s="67"/>
      <c r="B509" s="67"/>
      <c r="C509" s="67"/>
      <c r="D509" s="68"/>
      <c r="E509" s="67"/>
      <c r="F509" s="67"/>
      <c r="G509" s="67"/>
      <c r="H509" s="69"/>
      <c r="I509" s="68"/>
      <c r="J509" s="67"/>
      <c r="K509" s="67"/>
      <c r="L509" s="67"/>
      <c r="M509" s="67"/>
      <c r="N509" s="67"/>
      <c r="O509" s="67"/>
      <c r="P509" s="67"/>
      <c r="Q509" s="67"/>
      <c r="R509" s="67"/>
      <c r="S509" s="67"/>
      <c r="T509" s="67"/>
      <c r="U509" s="67"/>
      <c r="V509" s="67"/>
      <c r="W509" s="67"/>
      <c r="X509" s="67"/>
      <c r="Y509" s="67"/>
      <c r="Z509" s="67"/>
      <c r="AA509" s="67"/>
      <c r="AB509" s="67"/>
      <c r="AC509" s="67"/>
      <c r="AD509" s="67"/>
      <c r="AE509" s="67"/>
      <c r="AF509" s="67"/>
      <c r="AG509" s="67"/>
      <c r="AH509" s="67"/>
    </row>
    <row r="510" spans="1:34" ht="15.6" customHeight="1">
      <c r="A510" s="67"/>
      <c r="B510" s="67"/>
      <c r="C510" s="67"/>
      <c r="D510" s="68"/>
      <c r="E510" s="67"/>
      <c r="F510" s="67"/>
      <c r="G510" s="67"/>
      <c r="H510" s="69"/>
      <c r="I510" s="68"/>
      <c r="J510" s="67"/>
      <c r="K510" s="67"/>
      <c r="L510" s="67"/>
      <c r="M510" s="67"/>
      <c r="N510" s="67"/>
      <c r="O510" s="67"/>
      <c r="P510" s="67"/>
      <c r="Q510" s="67"/>
      <c r="R510" s="67"/>
      <c r="S510" s="67"/>
      <c r="T510" s="67"/>
      <c r="U510" s="67"/>
      <c r="V510" s="67"/>
      <c r="W510" s="67"/>
      <c r="X510" s="67"/>
      <c r="Y510" s="67"/>
      <c r="Z510" s="67"/>
      <c r="AA510" s="67"/>
      <c r="AB510" s="67"/>
      <c r="AC510" s="67"/>
      <c r="AD510" s="67"/>
      <c r="AE510" s="67"/>
      <c r="AF510" s="67"/>
      <c r="AG510" s="67"/>
      <c r="AH510" s="67"/>
    </row>
    <row r="511" spans="1:34" ht="15.6" customHeight="1">
      <c r="A511" s="67"/>
      <c r="B511" s="67"/>
      <c r="C511" s="67"/>
      <c r="D511" s="68"/>
      <c r="E511" s="67"/>
      <c r="F511" s="67"/>
      <c r="G511" s="67"/>
      <c r="H511" s="69"/>
      <c r="I511" s="68"/>
      <c r="J511" s="67"/>
      <c r="K511" s="67"/>
      <c r="L511" s="67"/>
      <c r="M511" s="67"/>
      <c r="N511" s="67"/>
      <c r="O511" s="67"/>
      <c r="P511" s="67"/>
      <c r="Q511" s="67"/>
      <c r="R511" s="67"/>
      <c r="S511" s="67"/>
      <c r="T511" s="67"/>
      <c r="U511" s="67"/>
      <c r="V511" s="67"/>
      <c r="W511" s="67"/>
      <c r="X511" s="67"/>
      <c r="Y511" s="67"/>
      <c r="Z511" s="67"/>
      <c r="AA511" s="67"/>
      <c r="AB511" s="67"/>
      <c r="AC511" s="67"/>
      <c r="AD511" s="67"/>
      <c r="AE511" s="67"/>
      <c r="AF511" s="67"/>
      <c r="AG511" s="67"/>
      <c r="AH511" s="67"/>
    </row>
    <row r="512" spans="1:34" ht="15.6" customHeight="1">
      <c r="A512" s="67"/>
      <c r="B512" s="67"/>
      <c r="C512" s="67"/>
      <c r="D512" s="68"/>
      <c r="E512" s="67"/>
      <c r="F512" s="67"/>
      <c r="G512" s="67"/>
      <c r="H512" s="69"/>
      <c r="I512" s="68"/>
      <c r="J512" s="67"/>
      <c r="K512" s="67"/>
      <c r="L512" s="67"/>
      <c r="M512" s="67"/>
      <c r="N512" s="67"/>
      <c r="O512" s="67"/>
      <c r="P512" s="67"/>
      <c r="Q512" s="67"/>
      <c r="R512" s="67"/>
      <c r="S512" s="67"/>
      <c r="T512" s="67"/>
      <c r="U512" s="67"/>
      <c r="V512" s="67"/>
      <c r="W512" s="67"/>
      <c r="X512" s="67"/>
      <c r="Y512" s="67"/>
      <c r="Z512" s="67"/>
      <c r="AA512" s="67"/>
      <c r="AB512" s="67"/>
      <c r="AC512" s="67"/>
      <c r="AD512" s="67"/>
      <c r="AE512" s="67"/>
      <c r="AF512" s="67"/>
      <c r="AG512" s="67"/>
      <c r="AH512" s="67"/>
    </row>
    <row r="513" spans="1:34" ht="15.6" customHeight="1">
      <c r="A513" s="67"/>
      <c r="B513" s="67"/>
      <c r="C513" s="67"/>
      <c r="D513" s="68"/>
      <c r="E513" s="67"/>
      <c r="F513" s="67"/>
      <c r="G513" s="67"/>
      <c r="H513" s="69"/>
      <c r="I513" s="68"/>
      <c r="J513" s="67"/>
      <c r="K513" s="67"/>
      <c r="L513" s="67"/>
      <c r="M513" s="67"/>
      <c r="N513" s="67"/>
      <c r="O513" s="67"/>
      <c r="P513" s="67"/>
      <c r="Q513" s="67"/>
      <c r="R513" s="67"/>
      <c r="S513" s="67"/>
      <c r="T513" s="67"/>
      <c r="U513" s="67"/>
      <c r="V513" s="67"/>
      <c r="W513" s="67"/>
      <c r="X513" s="67"/>
      <c r="Y513" s="67"/>
      <c r="Z513" s="67"/>
      <c r="AA513" s="67"/>
      <c r="AB513" s="67"/>
      <c r="AC513" s="67"/>
      <c r="AD513" s="67"/>
      <c r="AE513" s="67"/>
      <c r="AF513" s="67"/>
      <c r="AG513" s="67"/>
      <c r="AH513" s="67"/>
    </row>
    <row r="514" spans="1:34" ht="15.6" customHeight="1">
      <c r="A514" s="67"/>
      <c r="B514" s="67"/>
      <c r="C514" s="67"/>
      <c r="D514" s="68"/>
      <c r="E514" s="67"/>
      <c r="F514" s="67"/>
      <c r="G514" s="67"/>
      <c r="H514" s="69"/>
      <c r="I514" s="68"/>
      <c r="J514" s="67"/>
      <c r="K514" s="67"/>
      <c r="L514" s="67"/>
      <c r="M514" s="67"/>
      <c r="N514" s="67"/>
      <c r="O514" s="67"/>
      <c r="P514" s="67"/>
      <c r="Q514" s="67"/>
      <c r="R514" s="67"/>
      <c r="S514" s="67"/>
      <c r="T514" s="67"/>
      <c r="U514" s="67"/>
      <c r="V514" s="67"/>
      <c r="W514" s="67"/>
      <c r="X514" s="67"/>
      <c r="Y514" s="67"/>
      <c r="Z514" s="67"/>
      <c r="AA514" s="67"/>
      <c r="AB514" s="67"/>
      <c r="AC514" s="67"/>
      <c r="AD514" s="67"/>
      <c r="AE514" s="67"/>
      <c r="AF514" s="67"/>
      <c r="AG514" s="67"/>
      <c r="AH514" s="67"/>
    </row>
    <row r="515" spans="1:34" ht="15.6" customHeight="1">
      <c r="A515" s="67"/>
      <c r="B515" s="67"/>
      <c r="C515" s="67"/>
      <c r="D515" s="68"/>
      <c r="E515" s="67"/>
      <c r="F515" s="67"/>
      <c r="G515" s="67"/>
      <c r="H515" s="69"/>
      <c r="I515" s="68"/>
      <c r="J515" s="67"/>
      <c r="K515" s="67"/>
      <c r="L515" s="67"/>
      <c r="M515" s="67"/>
      <c r="N515" s="67"/>
      <c r="O515" s="67"/>
      <c r="P515" s="67"/>
      <c r="Q515" s="67"/>
      <c r="R515" s="67"/>
      <c r="S515" s="67"/>
      <c r="T515" s="67"/>
      <c r="U515" s="67"/>
      <c r="V515" s="67"/>
      <c r="W515" s="67"/>
      <c r="X515" s="67"/>
      <c r="Y515" s="67"/>
      <c r="Z515" s="67"/>
      <c r="AA515" s="67"/>
      <c r="AB515" s="67"/>
      <c r="AC515" s="67"/>
      <c r="AD515" s="67"/>
      <c r="AE515" s="67"/>
      <c r="AF515" s="67"/>
      <c r="AG515" s="67"/>
      <c r="AH515" s="67"/>
    </row>
    <row r="516" spans="1:34" ht="15.6" customHeight="1">
      <c r="A516" s="67"/>
      <c r="B516" s="67"/>
      <c r="C516" s="67"/>
      <c r="D516" s="68"/>
      <c r="E516" s="67"/>
      <c r="F516" s="67"/>
      <c r="G516" s="67"/>
      <c r="H516" s="69"/>
      <c r="I516" s="68"/>
      <c r="J516" s="67"/>
      <c r="K516" s="67"/>
      <c r="L516" s="67"/>
      <c r="M516" s="67"/>
      <c r="N516" s="67"/>
      <c r="O516" s="67"/>
      <c r="P516" s="67"/>
      <c r="Q516" s="67"/>
      <c r="R516" s="67"/>
      <c r="S516" s="67"/>
      <c r="T516" s="67"/>
      <c r="U516" s="67"/>
      <c r="V516" s="67"/>
      <c r="W516" s="67"/>
      <c r="X516" s="67"/>
      <c r="Y516" s="67"/>
      <c r="Z516" s="67"/>
      <c r="AA516" s="67"/>
      <c r="AB516" s="67"/>
      <c r="AC516" s="67"/>
      <c r="AD516" s="67"/>
      <c r="AE516" s="67"/>
      <c r="AF516" s="67"/>
      <c r="AG516" s="67"/>
      <c r="AH516" s="67"/>
    </row>
    <row r="517" spans="1:34" ht="15.6" customHeight="1">
      <c r="A517" s="67"/>
      <c r="B517" s="67"/>
      <c r="C517" s="67"/>
      <c r="D517" s="68"/>
      <c r="E517" s="67"/>
      <c r="F517" s="67"/>
      <c r="G517" s="67"/>
      <c r="H517" s="69"/>
      <c r="I517" s="68"/>
      <c r="J517" s="67"/>
      <c r="K517" s="67"/>
      <c r="L517" s="67"/>
      <c r="M517" s="67"/>
      <c r="N517" s="67"/>
      <c r="O517" s="67"/>
      <c r="P517" s="67"/>
      <c r="Q517" s="67"/>
      <c r="R517" s="67"/>
      <c r="S517" s="67"/>
      <c r="T517" s="67"/>
      <c r="U517" s="67"/>
      <c r="V517" s="67"/>
      <c r="W517" s="67"/>
      <c r="X517" s="67"/>
      <c r="Y517" s="67"/>
      <c r="Z517" s="67"/>
      <c r="AA517" s="67"/>
      <c r="AB517" s="67"/>
      <c r="AC517" s="67"/>
      <c r="AD517" s="67"/>
      <c r="AE517" s="67"/>
      <c r="AF517" s="67"/>
      <c r="AG517" s="67"/>
      <c r="AH517" s="67"/>
    </row>
    <row r="518" spans="1:34" ht="15.6" customHeight="1">
      <c r="A518" s="67"/>
      <c r="B518" s="67"/>
      <c r="C518" s="67"/>
      <c r="D518" s="68"/>
      <c r="E518" s="67"/>
      <c r="F518" s="67"/>
      <c r="G518" s="67"/>
      <c r="H518" s="69"/>
      <c r="I518" s="68"/>
      <c r="J518" s="67"/>
      <c r="K518" s="67"/>
      <c r="L518" s="67"/>
      <c r="M518" s="67"/>
      <c r="N518" s="67"/>
      <c r="O518" s="67"/>
      <c r="P518" s="67"/>
      <c r="Q518" s="67"/>
      <c r="R518" s="67"/>
      <c r="S518" s="67"/>
      <c r="T518" s="67"/>
      <c r="U518" s="67"/>
      <c r="V518" s="67"/>
      <c r="W518" s="67"/>
      <c r="X518" s="67"/>
      <c r="Y518" s="67"/>
      <c r="Z518" s="67"/>
      <c r="AA518" s="67"/>
      <c r="AB518" s="67"/>
      <c r="AC518" s="67"/>
      <c r="AD518" s="67"/>
      <c r="AE518" s="67"/>
      <c r="AF518" s="67"/>
      <c r="AG518" s="67"/>
      <c r="AH518" s="67"/>
    </row>
    <row r="519" spans="1:34" ht="15.6" customHeight="1">
      <c r="A519" s="67"/>
      <c r="B519" s="67"/>
      <c r="C519" s="67"/>
      <c r="D519" s="68"/>
      <c r="E519" s="67"/>
      <c r="F519" s="67"/>
      <c r="G519" s="67"/>
      <c r="H519" s="69"/>
      <c r="I519" s="68"/>
      <c r="J519" s="67"/>
      <c r="K519" s="67"/>
      <c r="L519" s="67"/>
      <c r="M519" s="67"/>
      <c r="N519" s="67"/>
      <c r="O519" s="67"/>
      <c r="P519" s="67"/>
      <c r="Q519" s="67"/>
      <c r="R519" s="67"/>
      <c r="S519" s="67"/>
      <c r="T519" s="67"/>
      <c r="U519" s="67"/>
      <c r="V519" s="67"/>
      <c r="W519" s="67"/>
      <c r="X519" s="67"/>
      <c r="Y519" s="67"/>
      <c r="Z519" s="67"/>
      <c r="AA519" s="67"/>
      <c r="AB519" s="67"/>
      <c r="AC519" s="67"/>
      <c r="AD519" s="67"/>
      <c r="AE519" s="67"/>
      <c r="AF519" s="67"/>
      <c r="AG519" s="67"/>
      <c r="AH519" s="67"/>
    </row>
    <row r="520" spans="1:34" ht="15.6" customHeight="1">
      <c r="A520" s="67"/>
      <c r="B520" s="67"/>
      <c r="C520" s="67"/>
      <c r="D520" s="68"/>
      <c r="E520" s="67"/>
      <c r="F520" s="67"/>
      <c r="G520" s="67"/>
      <c r="H520" s="69"/>
      <c r="I520" s="68"/>
      <c r="J520" s="67"/>
      <c r="K520" s="67"/>
      <c r="L520" s="67"/>
      <c r="M520" s="67"/>
      <c r="N520" s="67"/>
      <c r="O520" s="67"/>
      <c r="P520" s="67"/>
      <c r="Q520" s="67"/>
      <c r="R520" s="67"/>
      <c r="S520" s="67"/>
      <c r="T520" s="67"/>
      <c r="U520" s="67"/>
      <c r="V520" s="67"/>
      <c r="W520" s="67"/>
      <c r="X520" s="67"/>
      <c r="Y520" s="67"/>
      <c r="Z520" s="67"/>
      <c r="AA520" s="67"/>
      <c r="AB520" s="67"/>
      <c r="AC520" s="67"/>
      <c r="AD520" s="67"/>
      <c r="AE520" s="67"/>
      <c r="AF520" s="67"/>
      <c r="AG520" s="67"/>
      <c r="AH520" s="67"/>
    </row>
    <row r="521" spans="1:34" ht="15.6" customHeight="1">
      <c r="A521" s="67"/>
      <c r="B521" s="67"/>
      <c r="C521" s="67"/>
      <c r="D521" s="68"/>
      <c r="E521" s="67"/>
      <c r="F521" s="67"/>
      <c r="G521" s="67"/>
      <c r="H521" s="69"/>
      <c r="I521" s="68"/>
      <c r="J521" s="67"/>
      <c r="K521" s="67"/>
      <c r="L521" s="67"/>
      <c r="M521" s="67"/>
      <c r="N521" s="67"/>
      <c r="O521" s="67"/>
      <c r="P521" s="67"/>
      <c r="Q521" s="67"/>
      <c r="R521" s="67"/>
      <c r="S521" s="67"/>
      <c r="T521" s="67"/>
      <c r="U521" s="67"/>
      <c r="V521" s="67"/>
      <c r="W521" s="67"/>
      <c r="X521" s="67"/>
      <c r="Y521" s="67"/>
      <c r="Z521" s="67"/>
      <c r="AA521" s="67"/>
      <c r="AB521" s="67"/>
      <c r="AC521" s="67"/>
      <c r="AD521" s="67"/>
      <c r="AE521" s="67"/>
      <c r="AF521" s="67"/>
      <c r="AG521" s="67"/>
      <c r="AH521" s="67"/>
    </row>
    <row r="522" spans="1:34" ht="15.6" customHeight="1">
      <c r="A522" s="67"/>
      <c r="B522" s="67"/>
      <c r="C522" s="67"/>
      <c r="D522" s="68"/>
      <c r="E522" s="67"/>
      <c r="F522" s="67"/>
      <c r="G522" s="67"/>
      <c r="H522" s="69"/>
      <c r="I522" s="68"/>
      <c r="J522" s="67"/>
      <c r="K522" s="67"/>
      <c r="L522" s="67"/>
      <c r="M522" s="67"/>
      <c r="N522" s="67"/>
      <c r="O522" s="67"/>
      <c r="P522" s="67"/>
      <c r="Q522" s="67"/>
      <c r="R522" s="67"/>
      <c r="S522" s="67"/>
      <c r="T522" s="67"/>
      <c r="U522" s="67"/>
      <c r="V522" s="67"/>
      <c r="W522" s="67"/>
      <c r="X522" s="67"/>
      <c r="Y522" s="67"/>
      <c r="Z522" s="67"/>
      <c r="AA522" s="67"/>
      <c r="AB522" s="67"/>
      <c r="AC522" s="67"/>
      <c r="AD522" s="67"/>
      <c r="AE522" s="67"/>
      <c r="AF522" s="67"/>
      <c r="AG522" s="67"/>
      <c r="AH522" s="67"/>
    </row>
    <row r="523" spans="1:34" ht="15.6" customHeight="1">
      <c r="A523" s="67"/>
      <c r="B523" s="67"/>
      <c r="C523" s="67"/>
      <c r="D523" s="68"/>
      <c r="E523" s="67"/>
      <c r="F523" s="67"/>
      <c r="G523" s="67"/>
      <c r="H523" s="69"/>
      <c r="I523" s="68"/>
      <c r="J523" s="67"/>
      <c r="K523" s="67"/>
      <c r="L523" s="67"/>
      <c r="M523" s="67"/>
      <c r="N523" s="67"/>
      <c r="O523" s="67"/>
      <c r="P523" s="67"/>
      <c r="Q523" s="67"/>
      <c r="R523" s="67"/>
      <c r="S523" s="67"/>
      <c r="T523" s="67"/>
      <c r="U523" s="67"/>
      <c r="V523" s="67"/>
      <c r="W523" s="67"/>
      <c r="X523" s="67"/>
      <c r="Y523" s="67"/>
      <c r="Z523" s="67"/>
      <c r="AA523" s="67"/>
      <c r="AB523" s="67"/>
      <c r="AC523" s="67"/>
      <c r="AD523" s="67"/>
      <c r="AE523" s="67"/>
      <c r="AF523" s="67"/>
      <c r="AG523" s="67"/>
      <c r="AH523" s="67"/>
    </row>
    <row r="524" spans="1:34" ht="15.6" customHeight="1">
      <c r="A524" s="67"/>
      <c r="B524" s="67"/>
      <c r="C524" s="67"/>
      <c r="D524" s="68"/>
      <c r="E524" s="67"/>
      <c r="F524" s="67"/>
      <c r="G524" s="67"/>
      <c r="H524" s="69"/>
      <c r="I524" s="68"/>
      <c r="J524" s="67"/>
      <c r="K524" s="67"/>
      <c r="L524" s="67"/>
      <c r="M524" s="67"/>
      <c r="N524" s="67"/>
      <c r="O524" s="67"/>
      <c r="P524" s="67"/>
      <c r="Q524" s="67"/>
      <c r="R524" s="67"/>
      <c r="S524" s="67"/>
      <c r="T524" s="67"/>
      <c r="U524" s="67"/>
      <c r="V524" s="67"/>
      <c r="W524" s="67"/>
      <c r="X524" s="67"/>
      <c r="Y524" s="67"/>
      <c r="Z524" s="67"/>
      <c r="AA524" s="67"/>
      <c r="AB524" s="67"/>
      <c r="AC524" s="67"/>
      <c r="AD524" s="67"/>
      <c r="AE524" s="67"/>
      <c r="AF524" s="67"/>
      <c r="AG524" s="67"/>
      <c r="AH524" s="67"/>
    </row>
    <row r="525" spans="1:34" ht="15.6" customHeight="1">
      <c r="A525" s="67"/>
      <c r="B525" s="67"/>
      <c r="C525" s="67"/>
      <c r="D525" s="68"/>
      <c r="E525" s="67"/>
      <c r="F525" s="67"/>
      <c r="G525" s="67"/>
      <c r="H525" s="69"/>
      <c r="I525" s="68"/>
      <c r="J525" s="67"/>
      <c r="K525" s="67"/>
      <c r="L525" s="67"/>
      <c r="M525" s="67"/>
      <c r="N525" s="67"/>
      <c r="O525" s="67"/>
      <c r="P525" s="67"/>
      <c r="Q525" s="67"/>
      <c r="R525" s="67"/>
      <c r="S525" s="67"/>
      <c r="T525" s="67"/>
      <c r="U525" s="67"/>
      <c r="V525" s="67"/>
      <c r="W525" s="67"/>
      <c r="X525" s="67"/>
      <c r="Y525" s="67"/>
      <c r="Z525" s="67"/>
      <c r="AA525" s="67"/>
      <c r="AB525" s="67"/>
      <c r="AC525" s="67"/>
      <c r="AD525" s="67"/>
      <c r="AE525" s="67"/>
      <c r="AF525" s="67"/>
      <c r="AG525" s="67"/>
      <c r="AH525" s="67"/>
    </row>
    <row r="526" spans="1:34" ht="15.6" customHeight="1">
      <c r="A526" s="67"/>
      <c r="B526" s="67"/>
      <c r="C526" s="67"/>
      <c r="D526" s="68"/>
      <c r="E526" s="67"/>
      <c r="F526" s="67"/>
      <c r="G526" s="67"/>
      <c r="H526" s="69"/>
      <c r="I526" s="68"/>
      <c r="J526" s="67"/>
      <c r="K526" s="67"/>
      <c r="L526" s="67"/>
      <c r="M526" s="67"/>
      <c r="N526" s="67"/>
      <c r="O526" s="67"/>
      <c r="P526" s="67"/>
      <c r="Q526" s="67"/>
      <c r="R526" s="67"/>
      <c r="S526" s="67"/>
      <c r="T526" s="67"/>
      <c r="U526" s="67"/>
      <c r="V526" s="67"/>
      <c r="W526" s="67"/>
      <c r="X526" s="67"/>
      <c r="Y526" s="67"/>
      <c r="Z526" s="67"/>
      <c r="AA526" s="67"/>
      <c r="AB526" s="67"/>
      <c r="AC526" s="67"/>
      <c r="AD526" s="67"/>
      <c r="AE526" s="67"/>
      <c r="AF526" s="67"/>
      <c r="AG526" s="67"/>
      <c r="AH526" s="67"/>
    </row>
    <row r="527" spans="1:34" ht="15.6" customHeight="1">
      <c r="A527" s="67"/>
      <c r="B527" s="67"/>
      <c r="C527" s="67"/>
      <c r="D527" s="68"/>
      <c r="E527" s="67"/>
      <c r="F527" s="67"/>
      <c r="G527" s="67"/>
      <c r="H527" s="69"/>
      <c r="I527" s="68"/>
      <c r="J527" s="67"/>
      <c r="K527" s="67"/>
      <c r="L527" s="67"/>
      <c r="M527" s="67"/>
      <c r="N527" s="67"/>
      <c r="O527" s="67"/>
      <c r="P527" s="67"/>
      <c r="Q527" s="67"/>
      <c r="R527" s="67"/>
      <c r="S527" s="67"/>
      <c r="T527" s="67"/>
      <c r="U527" s="67"/>
      <c r="V527" s="67"/>
      <c r="W527" s="67"/>
      <c r="X527" s="67"/>
      <c r="Y527" s="67"/>
      <c r="Z527" s="67"/>
      <c r="AA527" s="67"/>
      <c r="AB527" s="67"/>
      <c r="AC527" s="67"/>
      <c r="AD527" s="67"/>
      <c r="AE527" s="67"/>
      <c r="AF527" s="67"/>
      <c r="AG527" s="67"/>
      <c r="AH527" s="67"/>
    </row>
    <row r="528" spans="1:34" ht="15.6" customHeight="1">
      <c r="A528" s="67"/>
      <c r="B528" s="67"/>
      <c r="C528" s="67"/>
      <c r="D528" s="68"/>
      <c r="E528" s="67"/>
      <c r="F528" s="67"/>
      <c r="G528" s="67"/>
      <c r="H528" s="69"/>
      <c r="I528" s="68"/>
      <c r="J528" s="67"/>
      <c r="K528" s="67"/>
      <c r="L528" s="67"/>
      <c r="M528" s="67"/>
      <c r="N528" s="67"/>
      <c r="O528" s="67"/>
      <c r="P528" s="67"/>
      <c r="Q528" s="67"/>
      <c r="R528" s="67"/>
      <c r="S528" s="67"/>
      <c r="T528" s="67"/>
      <c r="U528" s="67"/>
      <c r="V528" s="67"/>
      <c r="W528" s="67"/>
      <c r="X528" s="67"/>
      <c r="Y528" s="67"/>
      <c r="Z528" s="67"/>
      <c r="AA528" s="67"/>
      <c r="AB528" s="67"/>
      <c r="AC528" s="67"/>
      <c r="AD528" s="67"/>
      <c r="AE528" s="67"/>
      <c r="AF528" s="67"/>
      <c r="AG528" s="67"/>
      <c r="AH528" s="67"/>
    </row>
    <row r="529" spans="1:34" ht="15.6" customHeight="1">
      <c r="A529" s="67"/>
      <c r="B529" s="67"/>
      <c r="C529" s="67"/>
      <c r="D529" s="68"/>
      <c r="E529" s="67"/>
      <c r="F529" s="67"/>
      <c r="G529" s="67"/>
      <c r="H529" s="69"/>
      <c r="I529" s="68"/>
      <c r="J529" s="67"/>
      <c r="K529" s="67"/>
      <c r="L529" s="67"/>
      <c r="M529" s="67"/>
      <c r="N529" s="67"/>
      <c r="O529" s="67"/>
      <c r="P529" s="67"/>
      <c r="Q529" s="67"/>
      <c r="R529" s="67"/>
      <c r="S529" s="67"/>
      <c r="T529" s="67"/>
      <c r="U529" s="67"/>
      <c r="V529" s="67"/>
      <c r="W529" s="67"/>
      <c r="X529" s="67"/>
      <c r="Y529" s="67"/>
      <c r="Z529" s="67"/>
      <c r="AA529" s="67"/>
      <c r="AB529" s="67"/>
      <c r="AC529" s="67"/>
      <c r="AD529" s="67"/>
      <c r="AE529" s="67"/>
      <c r="AF529" s="67"/>
      <c r="AG529" s="67"/>
      <c r="AH529" s="67"/>
    </row>
    <row r="530" spans="1:34" ht="15.6" customHeight="1">
      <c r="A530" s="67"/>
      <c r="B530" s="67"/>
      <c r="C530" s="67"/>
      <c r="D530" s="68"/>
      <c r="E530" s="67"/>
      <c r="F530" s="67"/>
      <c r="G530" s="67"/>
      <c r="H530" s="69"/>
      <c r="I530" s="68"/>
      <c r="J530" s="67"/>
      <c r="K530" s="67"/>
      <c r="L530" s="67"/>
      <c r="M530" s="67"/>
      <c r="N530" s="67"/>
      <c r="O530" s="67"/>
      <c r="P530" s="67"/>
      <c r="Q530" s="67"/>
      <c r="R530" s="67"/>
      <c r="S530" s="67"/>
      <c r="T530" s="67"/>
      <c r="U530" s="67"/>
      <c r="V530" s="67"/>
      <c r="W530" s="67"/>
      <c r="X530" s="67"/>
      <c r="Y530" s="67"/>
      <c r="Z530" s="67"/>
      <c r="AA530" s="67"/>
      <c r="AB530" s="67"/>
      <c r="AC530" s="67"/>
      <c r="AD530" s="67"/>
      <c r="AE530" s="67"/>
      <c r="AF530" s="67"/>
      <c r="AG530" s="67"/>
      <c r="AH530" s="67"/>
    </row>
    <row r="531" spans="1:34" ht="15.6" customHeight="1">
      <c r="A531" s="67"/>
      <c r="B531" s="67"/>
      <c r="C531" s="67"/>
      <c r="D531" s="68"/>
      <c r="E531" s="67"/>
      <c r="F531" s="67"/>
      <c r="G531" s="67"/>
      <c r="H531" s="69"/>
      <c r="I531" s="68"/>
      <c r="J531" s="67"/>
      <c r="K531" s="67"/>
      <c r="L531" s="67"/>
      <c r="M531" s="67"/>
      <c r="N531" s="67"/>
      <c r="O531" s="67"/>
      <c r="P531" s="67"/>
      <c r="Q531" s="67"/>
      <c r="R531" s="67"/>
      <c r="S531" s="67"/>
      <c r="T531" s="67"/>
      <c r="U531" s="67"/>
      <c r="V531" s="67"/>
      <c r="W531" s="67"/>
      <c r="X531" s="67"/>
      <c r="Y531" s="67"/>
      <c r="Z531" s="67"/>
      <c r="AA531" s="67"/>
      <c r="AB531" s="67"/>
      <c r="AC531" s="67"/>
      <c r="AD531" s="67"/>
      <c r="AE531" s="67"/>
      <c r="AF531" s="67"/>
      <c r="AG531" s="67"/>
      <c r="AH531" s="67"/>
    </row>
    <row r="532" spans="1:34" ht="15.6" customHeight="1">
      <c r="A532" s="67"/>
      <c r="B532" s="67"/>
      <c r="C532" s="67"/>
      <c r="D532" s="68"/>
      <c r="E532" s="67"/>
      <c r="F532" s="67"/>
      <c r="G532" s="67"/>
      <c r="H532" s="69"/>
      <c r="I532" s="68"/>
      <c r="J532" s="67"/>
      <c r="K532" s="67"/>
      <c r="L532" s="67"/>
      <c r="M532" s="67"/>
      <c r="N532" s="67"/>
      <c r="O532" s="67"/>
      <c r="P532" s="67"/>
      <c r="Q532" s="67"/>
      <c r="R532" s="67"/>
      <c r="S532" s="67"/>
      <c r="T532" s="67"/>
      <c r="U532" s="67"/>
      <c r="V532" s="67"/>
      <c r="W532" s="67"/>
      <c r="X532" s="67"/>
      <c r="Y532" s="67"/>
      <c r="Z532" s="67"/>
      <c r="AA532" s="67"/>
      <c r="AB532" s="67"/>
      <c r="AC532" s="67"/>
      <c r="AD532" s="67"/>
      <c r="AE532" s="67"/>
      <c r="AF532" s="67"/>
      <c r="AG532" s="67"/>
      <c r="AH532" s="67"/>
    </row>
    <row r="533" spans="1:34" ht="15.6" customHeight="1">
      <c r="A533" s="67"/>
      <c r="B533" s="67"/>
      <c r="C533" s="67"/>
      <c r="D533" s="68"/>
      <c r="E533" s="67"/>
      <c r="F533" s="67"/>
      <c r="G533" s="67"/>
      <c r="H533" s="69"/>
      <c r="I533" s="68"/>
      <c r="J533" s="67"/>
      <c r="K533" s="67"/>
      <c r="L533" s="67"/>
      <c r="M533" s="67"/>
      <c r="N533" s="67"/>
      <c r="O533" s="67"/>
      <c r="P533" s="67"/>
      <c r="Q533" s="67"/>
      <c r="R533" s="67"/>
      <c r="S533" s="67"/>
      <c r="T533" s="67"/>
      <c r="U533" s="67"/>
      <c r="V533" s="67"/>
      <c r="W533" s="67"/>
      <c r="X533" s="67"/>
      <c r="Y533" s="67"/>
      <c r="Z533" s="67"/>
      <c r="AA533" s="67"/>
      <c r="AB533" s="67"/>
      <c r="AC533" s="67"/>
      <c r="AD533" s="67"/>
      <c r="AE533" s="67"/>
      <c r="AF533" s="67"/>
      <c r="AG533" s="67"/>
      <c r="AH533" s="67"/>
    </row>
    <row r="534" spans="1:34" ht="15.6" customHeight="1">
      <c r="A534" s="67"/>
      <c r="B534" s="67"/>
      <c r="C534" s="67"/>
      <c r="D534" s="68"/>
      <c r="E534" s="67"/>
      <c r="F534" s="67"/>
      <c r="G534" s="67"/>
      <c r="H534" s="69"/>
      <c r="I534" s="68"/>
      <c r="J534" s="67"/>
      <c r="K534" s="67"/>
      <c r="L534" s="67"/>
      <c r="M534" s="67"/>
      <c r="N534" s="67"/>
      <c r="O534" s="67"/>
      <c r="P534" s="67"/>
      <c r="Q534" s="67"/>
      <c r="R534" s="67"/>
      <c r="S534" s="67"/>
      <c r="T534" s="67"/>
      <c r="U534" s="67"/>
      <c r="V534" s="67"/>
      <c r="W534" s="67"/>
      <c r="X534" s="67"/>
      <c r="Y534" s="67"/>
      <c r="Z534" s="67"/>
      <c r="AA534" s="67"/>
      <c r="AB534" s="67"/>
      <c r="AC534" s="67"/>
      <c r="AD534" s="67"/>
      <c r="AE534" s="67"/>
      <c r="AF534" s="67"/>
      <c r="AG534" s="67"/>
      <c r="AH534" s="67"/>
    </row>
    <row r="535" spans="1:34" ht="15.6" customHeight="1">
      <c r="A535" s="67"/>
      <c r="B535" s="67"/>
      <c r="C535" s="67"/>
      <c r="D535" s="68"/>
      <c r="E535" s="67"/>
      <c r="F535" s="67"/>
      <c r="G535" s="67"/>
      <c r="H535" s="69"/>
      <c r="I535" s="68"/>
      <c r="J535" s="67"/>
      <c r="K535" s="67"/>
      <c r="L535" s="67"/>
      <c r="M535" s="67"/>
      <c r="N535" s="67"/>
      <c r="O535" s="67"/>
      <c r="P535" s="67"/>
      <c r="Q535" s="67"/>
      <c r="R535" s="67"/>
      <c r="S535" s="67"/>
      <c r="T535" s="67"/>
      <c r="U535" s="67"/>
      <c r="V535" s="67"/>
      <c r="W535" s="67"/>
      <c r="X535" s="67"/>
      <c r="Y535" s="67"/>
      <c r="Z535" s="67"/>
      <c r="AA535" s="67"/>
      <c r="AB535" s="67"/>
      <c r="AC535" s="67"/>
      <c r="AD535" s="67"/>
      <c r="AE535" s="67"/>
      <c r="AF535" s="67"/>
      <c r="AG535" s="67"/>
      <c r="AH535" s="67"/>
    </row>
    <row r="536" spans="1:34" ht="15.6" customHeight="1">
      <c r="A536" s="67"/>
      <c r="B536" s="67"/>
      <c r="C536" s="67"/>
      <c r="D536" s="68"/>
      <c r="E536" s="67"/>
      <c r="F536" s="67"/>
      <c r="G536" s="67"/>
      <c r="H536" s="69"/>
      <c r="I536" s="68"/>
      <c r="J536" s="67"/>
      <c r="K536" s="67"/>
      <c r="L536" s="67"/>
      <c r="M536" s="67"/>
      <c r="N536" s="67"/>
      <c r="O536" s="67"/>
      <c r="P536" s="67"/>
      <c r="Q536" s="67"/>
      <c r="R536" s="67"/>
      <c r="S536" s="67"/>
      <c r="T536" s="67"/>
      <c r="U536" s="67"/>
      <c r="V536" s="67"/>
      <c r="W536" s="67"/>
      <c r="X536" s="67"/>
      <c r="Y536" s="67"/>
      <c r="Z536" s="67"/>
      <c r="AA536" s="67"/>
      <c r="AB536" s="67"/>
      <c r="AC536" s="67"/>
      <c r="AD536" s="67"/>
      <c r="AE536" s="67"/>
      <c r="AF536" s="67"/>
      <c r="AG536" s="67"/>
      <c r="AH536" s="67"/>
    </row>
    <row r="537" spans="1:34" ht="15.6" customHeight="1">
      <c r="A537" s="67"/>
      <c r="B537" s="67"/>
      <c r="C537" s="67"/>
      <c r="D537" s="68"/>
      <c r="E537" s="67"/>
      <c r="F537" s="67"/>
      <c r="G537" s="67"/>
      <c r="H537" s="69"/>
      <c r="I537" s="68"/>
      <c r="J537" s="67"/>
      <c r="K537" s="67"/>
      <c r="L537" s="67"/>
      <c r="M537" s="67"/>
      <c r="N537" s="67"/>
      <c r="O537" s="67"/>
      <c r="P537" s="67"/>
      <c r="Q537" s="67"/>
      <c r="R537" s="67"/>
      <c r="S537" s="67"/>
      <c r="T537" s="67"/>
      <c r="U537" s="67"/>
      <c r="V537" s="67"/>
      <c r="W537" s="67"/>
      <c r="X537" s="67"/>
      <c r="Y537" s="67"/>
      <c r="Z537" s="67"/>
      <c r="AA537" s="67"/>
      <c r="AB537" s="67"/>
      <c r="AC537" s="67"/>
      <c r="AD537" s="67"/>
      <c r="AE537" s="67"/>
      <c r="AF537" s="67"/>
      <c r="AG537" s="67"/>
      <c r="AH537" s="67"/>
    </row>
    <row r="538" spans="1:34" ht="15.6" customHeight="1">
      <c r="A538" s="67"/>
      <c r="B538" s="67"/>
      <c r="C538" s="67"/>
      <c r="D538" s="68"/>
      <c r="E538" s="67"/>
      <c r="F538" s="67"/>
      <c r="G538" s="67"/>
      <c r="H538" s="69"/>
      <c r="I538" s="68"/>
      <c r="J538" s="67"/>
      <c r="K538" s="67"/>
      <c r="L538" s="67"/>
      <c r="M538" s="67"/>
      <c r="N538" s="67"/>
      <c r="O538" s="67"/>
      <c r="P538" s="67"/>
      <c r="Q538" s="67"/>
      <c r="R538" s="67"/>
      <c r="S538" s="67"/>
      <c r="T538" s="67"/>
      <c r="U538" s="67"/>
      <c r="V538" s="67"/>
      <c r="W538" s="67"/>
      <c r="X538" s="67"/>
      <c r="Y538" s="67"/>
      <c r="Z538" s="67"/>
      <c r="AA538" s="67"/>
      <c r="AB538" s="67"/>
      <c r="AC538" s="67"/>
      <c r="AD538" s="67"/>
      <c r="AE538" s="67"/>
      <c r="AF538" s="67"/>
      <c r="AG538" s="67"/>
      <c r="AH538" s="67"/>
    </row>
    <row r="539" spans="1:34" ht="15.6" customHeight="1">
      <c r="A539" s="67"/>
      <c r="B539" s="67"/>
      <c r="C539" s="67"/>
      <c r="D539" s="68"/>
      <c r="E539" s="67"/>
      <c r="F539" s="67"/>
      <c r="G539" s="67"/>
      <c r="H539" s="69"/>
      <c r="I539" s="68"/>
      <c r="J539" s="67"/>
      <c r="K539" s="67"/>
      <c r="L539" s="67"/>
      <c r="M539" s="67"/>
      <c r="N539" s="67"/>
      <c r="O539" s="67"/>
      <c r="P539" s="67"/>
      <c r="Q539" s="67"/>
      <c r="R539" s="67"/>
      <c r="S539" s="67"/>
      <c r="T539" s="67"/>
      <c r="U539" s="67"/>
      <c r="V539" s="67"/>
      <c r="W539" s="67"/>
      <c r="X539" s="67"/>
      <c r="Y539" s="67"/>
      <c r="Z539" s="67"/>
      <c r="AA539" s="67"/>
      <c r="AB539" s="67"/>
      <c r="AC539" s="67"/>
      <c r="AD539" s="67"/>
      <c r="AE539" s="67"/>
      <c r="AF539" s="67"/>
      <c r="AG539" s="67"/>
      <c r="AH539" s="67"/>
    </row>
    <row r="540" spans="1:34" ht="15.6" customHeight="1">
      <c r="A540" s="67"/>
      <c r="B540" s="67"/>
      <c r="C540" s="67"/>
      <c r="D540" s="68"/>
      <c r="E540" s="67"/>
      <c r="F540" s="67"/>
      <c r="G540" s="67"/>
      <c r="H540" s="69"/>
      <c r="I540" s="68"/>
      <c r="J540" s="67"/>
      <c r="K540" s="67"/>
      <c r="L540" s="67"/>
      <c r="M540" s="67"/>
      <c r="N540" s="67"/>
      <c r="O540" s="67"/>
      <c r="P540" s="67"/>
      <c r="Q540" s="67"/>
      <c r="R540" s="67"/>
      <c r="S540" s="67"/>
      <c r="T540" s="67"/>
      <c r="U540" s="67"/>
      <c r="V540" s="67"/>
      <c r="W540" s="67"/>
      <c r="X540" s="67"/>
      <c r="Y540" s="67"/>
      <c r="Z540" s="67"/>
      <c r="AA540" s="67"/>
      <c r="AB540" s="67"/>
      <c r="AC540" s="67"/>
      <c r="AD540" s="67"/>
      <c r="AE540" s="67"/>
      <c r="AF540" s="67"/>
      <c r="AG540" s="67"/>
      <c r="AH540" s="67"/>
    </row>
    <row r="541" spans="1:34" ht="15.6" customHeight="1">
      <c r="A541" s="67"/>
      <c r="B541" s="67"/>
      <c r="C541" s="67"/>
      <c r="D541" s="68"/>
      <c r="E541" s="67"/>
      <c r="F541" s="67"/>
      <c r="G541" s="67"/>
      <c r="H541" s="69"/>
      <c r="I541" s="68"/>
      <c r="J541" s="67"/>
      <c r="K541" s="67"/>
      <c r="L541" s="67"/>
      <c r="M541" s="67"/>
      <c r="N541" s="67"/>
      <c r="O541" s="67"/>
      <c r="P541" s="67"/>
      <c r="Q541" s="67"/>
      <c r="R541" s="67"/>
      <c r="S541" s="67"/>
      <c r="T541" s="67"/>
      <c r="U541" s="67"/>
      <c r="V541" s="67"/>
      <c r="W541" s="67"/>
      <c r="X541" s="67"/>
      <c r="Y541" s="67"/>
      <c r="Z541" s="67"/>
      <c r="AA541" s="67"/>
      <c r="AB541" s="67"/>
      <c r="AC541" s="67"/>
      <c r="AD541" s="67"/>
      <c r="AE541" s="67"/>
      <c r="AF541" s="67"/>
      <c r="AG541" s="67"/>
      <c r="AH541" s="67"/>
    </row>
    <row r="542" spans="1:34" ht="15.6" customHeight="1">
      <c r="A542" s="67"/>
      <c r="B542" s="67"/>
      <c r="C542" s="67"/>
      <c r="D542" s="68"/>
      <c r="E542" s="67"/>
      <c r="F542" s="67"/>
      <c r="G542" s="67"/>
      <c r="H542" s="69"/>
      <c r="I542" s="68"/>
      <c r="J542" s="67"/>
      <c r="K542" s="67"/>
      <c r="L542" s="67"/>
      <c r="M542" s="67"/>
      <c r="N542" s="67"/>
      <c r="O542" s="67"/>
      <c r="P542" s="67"/>
      <c r="Q542" s="67"/>
      <c r="R542" s="67"/>
      <c r="S542" s="67"/>
      <c r="T542" s="67"/>
      <c r="U542" s="67"/>
      <c r="V542" s="67"/>
      <c r="W542" s="67"/>
      <c r="X542" s="67"/>
      <c r="Y542" s="67"/>
      <c r="Z542" s="67"/>
      <c r="AA542" s="67"/>
      <c r="AB542" s="67"/>
      <c r="AC542" s="67"/>
      <c r="AD542" s="67"/>
      <c r="AE542" s="67"/>
      <c r="AF542" s="67"/>
      <c r="AG542" s="67"/>
      <c r="AH542" s="67"/>
    </row>
    <row r="543" spans="1:34" ht="15.6" customHeight="1">
      <c r="A543" s="67"/>
      <c r="B543" s="67"/>
      <c r="C543" s="67"/>
      <c r="D543" s="68"/>
      <c r="E543" s="67"/>
      <c r="F543" s="67"/>
      <c r="G543" s="67"/>
      <c r="H543" s="69"/>
      <c r="I543" s="68"/>
      <c r="J543" s="67"/>
      <c r="K543" s="67"/>
      <c r="L543" s="67"/>
      <c r="M543" s="67"/>
      <c r="N543" s="67"/>
      <c r="O543" s="67"/>
      <c r="P543" s="67"/>
      <c r="Q543" s="67"/>
      <c r="R543" s="67"/>
      <c r="S543" s="67"/>
      <c r="T543" s="67"/>
      <c r="U543" s="67"/>
      <c r="V543" s="67"/>
      <c r="W543" s="67"/>
      <c r="X543" s="67"/>
      <c r="Y543" s="67"/>
      <c r="Z543" s="67"/>
      <c r="AA543" s="67"/>
      <c r="AB543" s="67"/>
      <c r="AC543" s="67"/>
      <c r="AD543" s="67"/>
      <c r="AE543" s="67"/>
      <c r="AF543" s="67"/>
      <c r="AG543" s="67"/>
      <c r="AH543" s="67"/>
    </row>
    <row r="544" spans="1:34" ht="15.6" customHeight="1">
      <c r="A544" s="67"/>
      <c r="B544" s="67"/>
      <c r="C544" s="67"/>
      <c r="D544" s="68"/>
      <c r="E544" s="67"/>
      <c r="F544" s="67"/>
      <c r="G544" s="67"/>
      <c r="H544" s="69"/>
      <c r="I544" s="68"/>
      <c r="J544" s="67"/>
      <c r="K544" s="67"/>
      <c r="L544" s="67"/>
      <c r="M544" s="67"/>
      <c r="N544" s="67"/>
      <c r="O544" s="67"/>
      <c r="P544" s="67"/>
      <c r="Q544" s="67"/>
      <c r="R544" s="67"/>
      <c r="S544" s="67"/>
      <c r="T544" s="67"/>
      <c r="U544" s="67"/>
      <c r="V544" s="67"/>
      <c r="W544" s="67"/>
      <c r="X544" s="67"/>
      <c r="Y544" s="67"/>
      <c r="Z544" s="67"/>
      <c r="AA544" s="67"/>
      <c r="AB544" s="67"/>
      <c r="AC544" s="67"/>
      <c r="AD544" s="67"/>
      <c r="AE544" s="67"/>
      <c r="AF544" s="67"/>
      <c r="AG544" s="67"/>
      <c r="AH544" s="67"/>
    </row>
    <row r="545" spans="1:34" ht="15.6" customHeight="1">
      <c r="A545" s="67"/>
      <c r="B545" s="67"/>
      <c r="C545" s="67"/>
      <c r="D545" s="68"/>
      <c r="E545" s="67"/>
      <c r="F545" s="67"/>
      <c r="G545" s="67"/>
      <c r="H545" s="69"/>
      <c r="I545" s="68"/>
      <c r="J545" s="67"/>
      <c r="K545" s="67"/>
      <c r="L545" s="67"/>
      <c r="M545" s="67"/>
      <c r="N545" s="67"/>
      <c r="O545" s="67"/>
      <c r="P545" s="67"/>
      <c r="Q545" s="67"/>
      <c r="R545" s="67"/>
      <c r="S545" s="67"/>
      <c r="T545" s="67"/>
      <c r="U545" s="67"/>
      <c r="V545" s="67"/>
      <c r="W545" s="67"/>
      <c r="X545" s="67"/>
      <c r="Y545" s="67"/>
      <c r="Z545" s="67"/>
      <c r="AA545" s="67"/>
      <c r="AB545" s="67"/>
      <c r="AC545" s="67"/>
      <c r="AD545" s="67"/>
      <c r="AE545" s="67"/>
      <c r="AF545" s="67"/>
      <c r="AG545" s="67"/>
      <c r="AH545" s="67"/>
    </row>
    <row r="546" spans="1:34" ht="15.6" customHeight="1">
      <c r="A546" s="67"/>
      <c r="B546" s="67"/>
      <c r="C546" s="67"/>
      <c r="D546" s="68"/>
      <c r="E546" s="67"/>
      <c r="F546" s="67"/>
      <c r="G546" s="67"/>
      <c r="H546" s="69"/>
      <c r="I546" s="68"/>
      <c r="J546" s="67"/>
      <c r="K546" s="67"/>
      <c r="L546" s="67"/>
      <c r="M546" s="67"/>
      <c r="N546" s="67"/>
      <c r="O546" s="67"/>
      <c r="P546" s="67"/>
      <c r="Q546" s="67"/>
      <c r="R546" s="67"/>
      <c r="S546" s="67"/>
      <c r="T546" s="67"/>
      <c r="U546" s="67"/>
      <c r="V546" s="67"/>
      <c r="W546" s="67"/>
      <c r="X546" s="67"/>
      <c r="Y546" s="67"/>
      <c r="Z546" s="67"/>
      <c r="AA546" s="67"/>
      <c r="AB546" s="67"/>
      <c r="AC546" s="67"/>
      <c r="AD546" s="67"/>
      <c r="AE546" s="67"/>
      <c r="AF546" s="67"/>
      <c r="AG546" s="67"/>
      <c r="AH546" s="67"/>
    </row>
    <row r="547" spans="1:34" ht="15.6" customHeight="1">
      <c r="A547" s="67"/>
      <c r="B547" s="67"/>
      <c r="C547" s="67"/>
      <c r="D547" s="68"/>
      <c r="E547" s="67"/>
      <c r="F547" s="67"/>
      <c r="G547" s="67"/>
      <c r="H547" s="69"/>
      <c r="I547" s="68"/>
      <c r="J547" s="67"/>
      <c r="K547" s="67"/>
      <c r="L547" s="67"/>
      <c r="M547" s="67"/>
      <c r="N547" s="67"/>
      <c r="O547" s="67"/>
      <c r="P547" s="67"/>
      <c r="Q547" s="67"/>
      <c r="R547" s="67"/>
      <c r="S547" s="67"/>
      <c r="T547" s="67"/>
      <c r="U547" s="67"/>
      <c r="V547" s="67"/>
      <c r="W547" s="67"/>
      <c r="X547" s="67"/>
      <c r="Y547" s="67"/>
      <c r="Z547" s="67"/>
      <c r="AA547" s="67"/>
      <c r="AB547" s="67"/>
      <c r="AC547" s="67"/>
      <c r="AD547" s="67"/>
      <c r="AE547" s="67"/>
      <c r="AF547" s="67"/>
      <c r="AG547" s="67"/>
      <c r="AH547" s="67"/>
    </row>
    <row r="548" spans="1:34" ht="15.6" customHeight="1">
      <c r="A548" s="67"/>
      <c r="B548" s="67"/>
      <c r="C548" s="67"/>
      <c r="D548" s="68"/>
      <c r="E548" s="67"/>
      <c r="F548" s="67"/>
      <c r="G548" s="67"/>
      <c r="H548" s="69"/>
      <c r="I548" s="68"/>
      <c r="J548" s="67"/>
      <c r="K548" s="67"/>
      <c r="L548" s="67"/>
      <c r="M548" s="67"/>
      <c r="N548" s="67"/>
      <c r="O548" s="67"/>
      <c r="P548" s="67"/>
      <c r="Q548" s="67"/>
      <c r="R548" s="67"/>
      <c r="S548" s="67"/>
      <c r="T548" s="67"/>
      <c r="U548" s="67"/>
      <c r="V548" s="67"/>
      <c r="W548" s="67"/>
      <c r="X548" s="67"/>
      <c r="Y548" s="67"/>
      <c r="Z548" s="67"/>
      <c r="AA548" s="67"/>
      <c r="AB548" s="67"/>
      <c r="AC548" s="67"/>
      <c r="AD548" s="67"/>
      <c r="AE548" s="67"/>
      <c r="AF548" s="67"/>
      <c r="AG548" s="67"/>
      <c r="AH548" s="67"/>
    </row>
    <row r="549" spans="1:34" ht="15.6" customHeight="1">
      <c r="A549" s="67"/>
      <c r="B549" s="67"/>
      <c r="C549" s="67"/>
      <c r="D549" s="68"/>
      <c r="E549" s="67"/>
      <c r="F549" s="67"/>
      <c r="G549" s="67"/>
      <c r="H549" s="69"/>
      <c r="I549" s="68"/>
      <c r="J549" s="67"/>
      <c r="K549" s="67"/>
      <c r="L549" s="67"/>
      <c r="M549" s="67"/>
      <c r="N549" s="67"/>
      <c r="O549" s="67"/>
      <c r="P549" s="67"/>
      <c r="Q549" s="67"/>
      <c r="R549" s="67"/>
      <c r="S549" s="67"/>
      <c r="T549" s="67"/>
      <c r="U549" s="67"/>
      <c r="V549" s="67"/>
      <c r="W549" s="67"/>
      <c r="X549" s="67"/>
      <c r="Y549" s="67"/>
      <c r="Z549" s="67"/>
      <c r="AA549" s="67"/>
      <c r="AB549" s="67"/>
      <c r="AC549" s="67"/>
      <c r="AD549" s="67"/>
      <c r="AE549" s="67"/>
      <c r="AF549" s="67"/>
      <c r="AG549" s="67"/>
      <c r="AH549" s="67"/>
    </row>
    <row r="550" spans="1:34" ht="15.6" customHeight="1">
      <c r="A550" s="67"/>
      <c r="B550" s="67"/>
      <c r="C550" s="67"/>
      <c r="D550" s="68"/>
      <c r="E550" s="67"/>
      <c r="F550" s="67"/>
      <c r="G550" s="67"/>
      <c r="H550" s="69"/>
      <c r="I550" s="68"/>
      <c r="J550" s="67"/>
      <c r="K550" s="67"/>
      <c r="L550" s="67"/>
      <c r="M550" s="67"/>
      <c r="N550" s="67"/>
      <c r="O550" s="67"/>
      <c r="P550" s="67"/>
      <c r="Q550" s="67"/>
      <c r="R550" s="67"/>
      <c r="S550" s="67"/>
      <c r="T550" s="67"/>
      <c r="U550" s="67"/>
      <c r="V550" s="67"/>
      <c r="W550" s="67"/>
      <c r="X550" s="67"/>
      <c r="Y550" s="67"/>
      <c r="Z550" s="67"/>
      <c r="AA550" s="67"/>
      <c r="AB550" s="67"/>
      <c r="AC550" s="67"/>
      <c r="AD550" s="67"/>
      <c r="AE550" s="67"/>
      <c r="AF550" s="67"/>
      <c r="AG550" s="67"/>
      <c r="AH550" s="67"/>
    </row>
    <row r="551" spans="1:34" ht="15.6" customHeight="1">
      <c r="A551" s="67"/>
      <c r="B551" s="67"/>
      <c r="C551" s="67"/>
      <c r="D551" s="68"/>
      <c r="E551" s="67"/>
      <c r="F551" s="67"/>
      <c r="G551" s="67"/>
      <c r="H551" s="69"/>
      <c r="I551" s="68"/>
      <c r="J551" s="67"/>
      <c r="K551" s="67"/>
      <c r="L551" s="67"/>
      <c r="M551" s="67"/>
      <c r="N551" s="67"/>
      <c r="O551" s="67"/>
      <c r="P551" s="67"/>
      <c r="Q551" s="67"/>
      <c r="R551" s="67"/>
      <c r="S551" s="67"/>
      <c r="T551" s="67"/>
      <c r="U551" s="67"/>
      <c r="V551" s="67"/>
      <c r="W551" s="67"/>
      <c r="X551" s="67"/>
      <c r="Y551" s="67"/>
      <c r="Z551" s="67"/>
      <c r="AA551" s="67"/>
      <c r="AB551" s="67"/>
      <c r="AC551" s="67"/>
      <c r="AD551" s="67"/>
      <c r="AE551" s="67"/>
      <c r="AF551" s="67"/>
      <c r="AG551" s="67"/>
      <c r="AH551" s="67"/>
    </row>
    <row r="552" spans="1:34" ht="15.6" customHeight="1">
      <c r="A552" s="67"/>
      <c r="B552" s="67"/>
      <c r="C552" s="67"/>
      <c r="D552" s="68"/>
      <c r="E552" s="67"/>
      <c r="F552" s="67"/>
      <c r="G552" s="67"/>
      <c r="H552" s="69"/>
      <c r="I552" s="68"/>
      <c r="J552" s="67"/>
      <c r="K552" s="67"/>
      <c r="L552" s="67"/>
      <c r="M552" s="67"/>
      <c r="N552" s="67"/>
      <c r="O552" s="67"/>
      <c r="P552" s="67"/>
      <c r="Q552" s="67"/>
      <c r="R552" s="67"/>
      <c r="S552" s="67"/>
      <c r="T552" s="67"/>
      <c r="U552" s="67"/>
      <c r="V552" s="67"/>
      <c r="W552" s="67"/>
      <c r="X552" s="67"/>
      <c r="Y552" s="67"/>
      <c r="Z552" s="67"/>
      <c r="AA552" s="67"/>
      <c r="AB552" s="67"/>
      <c r="AC552" s="67"/>
      <c r="AD552" s="67"/>
      <c r="AE552" s="67"/>
      <c r="AF552" s="67"/>
      <c r="AG552" s="67"/>
      <c r="AH552" s="67"/>
    </row>
    <row r="553" spans="1:34" ht="15.6" customHeight="1">
      <c r="A553" s="67"/>
      <c r="B553" s="67"/>
      <c r="C553" s="67"/>
      <c r="D553" s="68"/>
      <c r="E553" s="67"/>
      <c r="F553" s="67"/>
      <c r="G553" s="67"/>
      <c r="H553" s="69"/>
      <c r="I553" s="68"/>
      <c r="J553" s="67"/>
      <c r="K553" s="67"/>
      <c r="L553" s="67"/>
      <c r="M553" s="67"/>
      <c r="N553" s="67"/>
      <c r="O553" s="67"/>
      <c r="P553" s="67"/>
      <c r="Q553" s="67"/>
      <c r="R553" s="67"/>
      <c r="S553" s="67"/>
      <c r="T553" s="67"/>
      <c r="U553" s="67"/>
      <c r="V553" s="67"/>
      <c r="W553" s="67"/>
      <c r="X553" s="67"/>
      <c r="Y553" s="67"/>
      <c r="Z553" s="67"/>
      <c r="AA553" s="67"/>
      <c r="AB553" s="67"/>
      <c r="AC553" s="67"/>
      <c r="AD553" s="67"/>
      <c r="AE553" s="67"/>
      <c r="AF553" s="67"/>
      <c r="AG553" s="67"/>
      <c r="AH553" s="67"/>
    </row>
    <row r="554" spans="1:34" ht="15.6" customHeight="1">
      <c r="A554" s="67"/>
      <c r="B554" s="67"/>
      <c r="C554" s="67"/>
      <c r="D554" s="68"/>
      <c r="E554" s="67"/>
      <c r="F554" s="67"/>
      <c r="G554" s="67"/>
      <c r="H554" s="69"/>
      <c r="I554" s="68"/>
      <c r="J554" s="67"/>
      <c r="K554" s="67"/>
      <c r="L554" s="67"/>
      <c r="M554" s="67"/>
      <c r="N554" s="67"/>
      <c r="O554" s="67"/>
      <c r="P554" s="67"/>
      <c r="Q554" s="67"/>
      <c r="R554" s="67"/>
      <c r="S554" s="67"/>
      <c r="T554" s="67"/>
      <c r="U554" s="67"/>
      <c r="V554" s="67"/>
      <c r="W554" s="67"/>
      <c r="X554" s="67"/>
      <c r="Y554" s="67"/>
      <c r="Z554" s="67"/>
      <c r="AA554" s="67"/>
      <c r="AB554" s="67"/>
      <c r="AC554" s="67"/>
      <c r="AD554" s="67"/>
      <c r="AE554" s="67"/>
      <c r="AF554" s="67"/>
      <c r="AG554" s="67"/>
      <c r="AH554" s="67"/>
    </row>
    <row r="555" spans="1:34" ht="15.6" customHeight="1">
      <c r="A555" s="67"/>
      <c r="B555" s="67"/>
      <c r="C555" s="67"/>
      <c r="D555" s="68"/>
      <c r="E555" s="67"/>
      <c r="F555" s="67"/>
      <c r="G555" s="67"/>
      <c r="H555" s="69"/>
      <c r="I555" s="68"/>
      <c r="J555" s="67"/>
      <c r="K555" s="67"/>
      <c r="L555" s="67"/>
      <c r="M555" s="67"/>
      <c r="N555" s="67"/>
      <c r="O555" s="67"/>
      <c r="P555" s="67"/>
      <c r="Q555" s="67"/>
      <c r="R555" s="67"/>
      <c r="S555" s="67"/>
      <c r="T555" s="67"/>
      <c r="U555" s="67"/>
      <c r="V555" s="67"/>
      <c r="W555" s="67"/>
      <c r="X555" s="67"/>
      <c r="Y555" s="67"/>
      <c r="Z555" s="67"/>
      <c r="AA555" s="67"/>
      <c r="AB555" s="67"/>
      <c r="AC555" s="67"/>
      <c r="AD555" s="67"/>
      <c r="AE555" s="67"/>
      <c r="AF555" s="67"/>
      <c r="AG555" s="67"/>
      <c r="AH555" s="67"/>
    </row>
    <row r="556" spans="1:34" ht="15.6" customHeight="1">
      <c r="A556" s="67"/>
      <c r="B556" s="67"/>
      <c r="C556" s="67"/>
      <c r="D556" s="68"/>
      <c r="E556" s="67"/>
      <c r="F556" s="67"/>
      <c r="G556" s="67"/>
      <c r="H556" s="69"/>
      <c r="I556" s="68"/>
      <c r="J556" s="67"/>
      <c r="K556" s="67"/>
      <c r="L556" s="67"/>
      <c r="M556" s="67"/>
      <c r="N556" s="67"/>
      <c r="O556" s="67"/>
      <c r="P556" s="67"/>
      <c r="Q556" s="67"/>
      <c r="R556" s="67"/>
      <c r="S556" s="67"/>
      <c r="T556" s="67"/>
      <c r="U556" s="67"/>
      <c r="V556" s="67"/>
      <c r="W556" s="67"/>
      <c r="X556" s="67"/>
      <c r="Y556" s="67"/>
      <c r="Z556" s="67"/>
      <c r="AA556" s="67"/>
      <c r="AB556" s="67"/>
      <c r="AC556" s="67"/>
      <c r="AD556" s="67"/>
      <c r="AE556" s="67"/>
      <c r="AF556" s="67"/>
      <c r="AG556" s="67"/>
      <c r="AH556" s="67"/>
    </row>
    <row r="557" spans="1:34" ht="15.6" customHeight="1">
      <c r="A557" s="67"/>
      <c r="B557" s="67"/>
      <c r="C557" s="67"/>
      <c r="D557" s="68"/>
      <c r="E557" s="67"/>
      <c r="F557" s="67"/>
      <c r="G557" s="67"/>
      <c r="H557" s="69"/>
      <c r="I557" s="68"/>
      <c r="J557" s="67"/>
      <c r="K557" s="67"/>
      <c r="L557" s="67"/>
      <c r="M557" s="67"/>
      <c r="N557" s="67"/>
      <c r="O557" s="67"/>
      <c r="P557" s="67"/>
      <c r="Q557" s="67"/>
      <c r="R557" s="67"/>
      <c r="S557" s="67"/>
      <c r="T557" s="67"/>
      <c r="U557" s="67"/>
      <c r="V557" s="67"/>
      <c r="W557" s="67"/>
      <c r="X557" s="67"/>
      <c r="Y557" s="67"/>
      <c r="Z557" s="67"/>
      <c r="AA557" s="67"/>
      <c r="AB557" s="67"/>
      <c r="AC557" s="67"/>
      <c r="AD557" s="67"/>
      <c r="AE557" s="67"/>
      <c r="AF557" s="67"/>
      <c r="AG557" s="67"/>
      <c r="AH557" s="67"/>
    </row>
    <row r="558" spans="1:34" ht="15.6" customHeight="1">
      <c r="A558" s="67"/>
      <c r="B558" s="67"/>
      <c r="C558" s="67"/>
      <c r="D558" s="68"/>
      <c r="E558" s="67"/>
      <c r="F558" s="67"/>
      <c r="G558" s="67"/>
      <c r="H558" s="69"/>
      <c r="I558" s="68"/>
      <c r="J558" s="67"/>
      <c r="K558" s="67"/>
      <c r="L558" s="67"/>
      <c r="M558" s="67"/>
      <c r="N558" s="67"/>
      <c r="O558" s="67"/>
      <c r="P558" s="67"/>
      <c r="Q558" s="67"/>
      <c r="R558" s="67"/>
      <c r="S558" s="67"/>
      <c r="T558" s="67"/>
      <c r="U558" s="67"/>
      <c r="V558" s="67"/>
      <c r="W558" s="67"/>
      <c r="X558" s="67"/>
      <c r="Y558" s="67"/>
      <c r="Z558" s="67"/>
      <c r="AA558" s="67"/>
      <c r="AB558" s="67"/>
      <c r="AC558" s="67"/>
      <c r="AD558" s="67"/>
      <c r="AE558" s="67"/>
      <c r="AF558" s="67"/>
      <c r="AG558" s="67"/>
      <c r="AH558" s="67"/>
    </row>
    <row r="559" spans="1:34" ht="15.6" customHeight="1">
      <c r="A559" s="67"/>
      <c r="B559" s="67"/>
      <c r="C559" s="67"/>
      <c r="D559" s="68"/>
      <c r="E559" s="67"/>
      <c r="F559" s="67"/>
      <c r="G559" s="67"/>
      <c r="H559" s="69"/>
      <c r="I559" s="68"/>
      <c r="J559" s="67"/>
      <c r="K559" s="67"/>
      <c r="L559" s="67"/>
      <c r="M559" s="67"/>
      <c r="N559" s="67"/>
      <c r="O559" s="67"/>
      <c r="P559" s="67"/>
      <c r="Q559" s="67"/>
      <c r="R559" s="67"/>
      <c r="S559" s="67"/>
      <c r="T559" s="67"/>
      <c r="U559" s="67"/>
      <c r="V559" s="67"/>
      <c r="W559" s="67"/>
      <c r="X559" s="67"/>
      <c r="Y559" s="67"/>
      <c r="Z559" s="67"/>
      <c r="AA559" s="67"/>
      <c r="AB559" s="67"/>
      <c r="AC559" s="67"/>
      <c r="AD559" s="67"/>
      <c r="AE559" s="67"/>
      <c r="AF559" s="67"/>
      <c r="AG559" s="67"/>
      <c r="AH559" s="67"/>
    </row>
    <row r="560" spans="1:34" ht="15.6" customHeight="1">
      <c r="A560" s="67"/>
      <c r="B560" s="67"/>
      <c r="C560" s="67"/>
      <c r="D560" s="68"/>
      <c r="E560" s="67"/>
      <c r="F560" s="67"/>
      <c r="G560" s="67"/>
      <c r="H560" s="69"/>
      <c r="I560" s="68"/>
      <c r="J560" s="67"/>
      <c r="K560" s="67"/>
      <c r="L560" s="67"/>
      <c r="M560" s="67"/>
      <c r="N560" s="67"/>
      <c r="O560" s="67"/>
      <c r="P560" s="67"/>
      <c r="Q560" s="67"/>
      <c r="R560" s="67"/>
      <c r="S560" s="67"/>
      <c r="T560" s="67"/>
      <c r="U560" s="67"/>
      <c r="V560" s="67"/>
      <c r="W560" s="67"/>
      <c r="X560" s="67"/>
      <c r="Y560" s="67"/>
      <c r="Z560" s="67"/>
      <c r="AA560" s="67"/>
      <c r="AB560" s="67"/>
      <c r="AC560" s="67"/>
      <c r="AD560" s="67"/>
      <c r="AE560" s="67"/>
      <c r="AF560" s="67"/>
      <c r="AG560" s="67"/>
      <c r="AH560" s="67"/>
    </row>
    <row r="561" spans="1:34" ht="15.6" customHeight="1">
      <c r="A561" s="67"/>
      <c r="B561" s="67"/>
      <c r="C561" s="67"/>
      <c r="D561" s="68"/>
      <c r="E561" s="67"/>
      <c r="F561" s="67"/>
      <c r="G561" s="67"/>
      <c r="H561" s="69"/>
      <c r="I561" s="68"/>
      <c r="J561" s="67"/>
      <c r="K561" s="67"/>
      <c r="L561" s="67"/>
      <c r="M561" s="67"/>
      <c r="N561" s="67"/>
      <c r="O561" s="67"/>
      <c r="P561" s="67"/>
      <c r="Q561" s="67"/>
      <c r="R561" s="67"/>
      <c r="S561" s="67"/>
      <c r="T561" s="67"/>
      <c r="U561" s="67"/>
      <c r="V561" s="67"/>
      <c r="W561" s="67"/>
      <c r="X561" s="67"/>
      <c r="Y561" s="67"/>
      <c r="Z561" s="67"/>
      <c r="AA561" s="67"/>
      <c r="AB561" s="67"/>
      <c r="AC561" s="67"/>
      <c r="AD561" s="67"/>
      <c r="AE561" s="67"/>
      <c r="AF561" s="67"/>
      <c r="AG561" s="67"/>
      <c r="AH561" s="67"/>
    </row>
    <row r="562" spans="1:34" ht="15.6" customHeight="1">
      <c r="A562" s="67"/>
      <c r="B562" s="67"/>
      <c r="C562" s="67"/>
      <c r="D562" s="68"/>
      <c r="E562" s="67"/>
      <c r="F562" s="67"/>
      <c r="G562" s="67"/>
      <c r="H562" s="69"/>
      <c r="I562" s="68"/>
      <c r="J562" s="67"/>
      <c r="K562" s="67"/>
      <c r="L562" s="67"/>
      <c r="M562" s="67"/>
      <c r="N562" s="67"/>
      <c r="O562" s="67"/>
      <c r="P562" s="67"/>
      <c r="Q562" s="67"/>
      <c r="R562" s="67"/>
      <c r="S562" s="67"/>
      <c r="T562" s="67"/>
      <c r="U562" s="67"/>
      <c r="V562" s="67"/>
      <c r="W562" s="67"/>
      <c r="X562" s="67"/>
      <c r="Y562" s="67"/>
      <c r="Z562" s="67"/>
      <c r="AA562" s="67"/>
      <c r="AB562" s="67"/>
      <c r="AC562" s="67"/>
      <c r="AD562" s="67"/>
      <c r="AE562" s="67"/>
      <c r="AF562" s="67"/>
      <c r="AG562" s="67"/>
      <c r="AH562" s="67"/>
    </row>
    <row r="563" spans="1:34" ht="15.6" customHeight="1">
      <c r="A563" s="67"/>
      <c r="B563" s="67"/>
      <c r="C563" s="67"/>
      <c r="D563" s="68"/>
      <c r="E563" s="67"/>
      <c r="F563" s="67"/>
      <c r="G563" s="67"/>
      <c r="H563" s="69"/>
      <c r="I563" s="68"/>
      <c r="J563" s="67"/>
      <c r="K563" s="67"/>
      <c r="L563" s="67"/>
      <c r="M563" s="67"/>
      <c r="N563" s="67"/>
      <c r="O563" s="67"/>
      <c r="P563" s="67"/>
      <c r="Q563" s="67"/>
      <c r="R563" s="67"/>
      <c r="S563" s="67"/>
      <c r="T563" s="67"/>
      <c r="U563" s="67"/>
      <c r="V563" s="67"/>
      <c r="W563" s="67"/>
      <c r="X563" s="67"/>
      <c r="Y563" s="67"/>
      <c r="Z563" s="67"/>
      <c r="AA563" s="67"/>
      <c r="AB563" s="67"/>
      <c r="AC563" s="67"/>
      <c r="AD563" s="67"/>
      <c r="AE563" s="67"/>
      <c r="AF563" s="67"/>
      <c r="AG563" s="67"/>
      <c r="AH563" s="67"/>
    </row>
    <row r="564" spans="1:34" ht="15.6" customHeight="1">
      <c r="A564" s="67"/>
      <c r="B564" s="67"/>
      <c r="C564" s="67"/>
      <c r="D564" s="68"/>
      <c r="E564" s="67"/>
      <c r="F564" s="67"/>
      <c r="G564" s="67"/>
      <c r="H564" s="69"/>
      <c r="I564" s="68"/>
      <c r="J564" s="67"/>
      <c r="K564" s="67"/>
      <c r="L564" s="67"/>
      <c r="M564" s="67"/>
      <c r="N564" s="67"/>
      <c r="O564" s="67"/>
      <c r="P564" s="67"/>
      <c r="Q564" s="67"/>
      <c r="R564" s="67"/>
      <c r="S564" s="67"/>
      <c r="T564" s="67"/>
      <c r="U564" s="67"/>
      <c r="V564" s="67"/>
      <c r="W564" s="67"/>
      <c r="X564" s="67"/>
      <c r="Y564" s="67"/>
      <c r="Z564" s="67"/>
      <c r="AA564" s="67"/>
      <c r="AB564" s="67"/>
      <c r="AC564" s="67"/>
      <c r="AD564" s="67"/>
      <c r="AE564" s="67"/>
      <c r="AF564" s="67"/>
      <c r="AG564" s="67"/>
      <c r="AH564" s="67"/>
    </row>
    <row r="565" spans="1:34" ht="15.6" customHeight="1">
      <c r="A565" s="67"/>
      <c r="B565" s="67"/>
      <c r="C565" s="67"/>
      <c r="D565" s="68"/>
      <c r="E565" s="67"/>
      <c r="F565" s="67"/>
      <c r="G565" s="67"/>
      <c r="H565" s="69"/>
      <c r="I565" s="68"/>
      <c r="J565" s="67"/>
      <c r="K565" s="67"/>
      <c r="L565" s="67"/>
      <c r="M565" s="67"/>
      <c r="N565" s="67"/>
      <c r="O565" s="67"/>
      <c r="P565" s="67"/>
      <c r="Q565" s="67"/>
      <c r="R565" s="67"/>
      <c r="S565" s="67"/>
      <c r="T565" s="67"/>
      <c r="U565" s="67"/>
      <c r="V565" s="67"/>
      <c r="W565" s="67"/>
      <c r="X565" s="67"/>
      <c r="Y565" s="67"/>
      <c r="Z565" s="67"/>
      <c r="AA565" s="67"/>
      <c r="AB565" s="67"/>
      <c r="AC565" s="67"/>
      <c r="AD565" s="67"/>
      <c r="AE565" s="67"/>
      <c r="AF565" s="67"/>
      <c r="AG565" s="67"/>
      <c r="AH565" s="67"/>
    </row>
    <row r="566" spans="1:34" ht="15.6" customHeight="1">
      <c r="A566" s="67"/>
      <c r="B566" s="67"/>
      <c r="C566" s="67"/>
      <c r="D566" s="68"/>
      <c r="E566" s="67"/>
      <c r="F566" s="67"/>
      <c r="G566" s="67"/>
      <c r="H566" s="69"/>
      <c r="I566" s="68"/>
      <c r="J566" s="67"/>
      <c r="K566" s="67"/>
      <c r="L566" s="67"/>
      <c r="M566" s="67"/>
      <c r="N566" s="67"/>
      <c r="O566" s="67"/>
      <c r="P566" s="67"/>
      <c r="Q566" s="67"/>
      <c r="R566" s="67"/>
      <c r="S566" s="67"/>
      <c r="T566" s="67"/>
      <c r="U566" s="67"/>
      <c r="V566" s="67"/>
      <c r="W566" s="67"/>
      <c r="X566" s="67"/>
      <c r="Y566" s="67"/>
      <c r="Z566" s="67"/>
      <c r="AA566" s="67"/>
      <c r="AB566" s="67"/>
      <c r="AC566" s="67"/>
      <c r="AD566" s="67"/>
      <c r="AE566" s="67"/>
      <c r="AF566" s="67"/>
      <c r="AG566" s="67"/>
      <c r="AH566" s="67"/>
    </row>
    <row r="567" spans="1:34" ht="15.6" customHeight="1">
      <c r="A567" s="67"/>
      <c r="B567" s="67"/>
      <c r="C567" s="67"/>
      <c r="D567" s="68"/>
      <c r="E567" s="67"/>
      <c r="F567" s="67"/>
      <c r="G567" s="67"/>
      <c r="H567" s="69"/>
      <c r="I567" s="68"/>
      <c r="J567" s="67"/>
      <c r="K567" s="67"/>
      <c r="L567" s="67"/>
      <c r="M567" s="67"/>
      <c r="N567" s="67"/>
      <c r="O567" s="67"/>
      <c r="P567" s="67"/>
      <c r="Q567" s="67"/>
      <c r="R567" s="67"/>
      <c r="S567" s="67"/>
      <c r="T567" s="67"/>
      <c r="U567" s="67"/>
      <c r="V567" s="67"/>
      <c r="W567" s="67"/>
      <c r="X567" s="67"/>
      <c r="Y567" s="67"/>
      <c r="Z567" s="67"/>
      <c r="AA567" s="67"/>
      <c r="AB567" s="67"/>
      <c r="AC567" s="67"/>
      <c r="AD567" s="67"/>
      <c r="AE567" s="67"/>
      <c r="AF567" s="67"/>
      <c r="AG567" s="67"/>
      <c r="AH567" s="67"/>
    </row>
    <row r="568" spans="1:34" ht="15.6" customHeight="1">
      <c r="A568" s="67"/>
      <c r="B568" s="67"/>
      <c r="C568" s="67"/>
      <c r="D568" s="68"/>
      <c r="E568" s="67"/>
      <c r="F568" s="67"/>
      <c r="G568" s="67"/>
      <c r="H568" s="69"/>
      <c r="I568" s="68"/>
      <c r="J568" s="67"/>
      <c r="K568" s="67"/>
      <c r="L568" s="67"/>
      <c r="M568" s="67"/>
      <c r="N568" s="67"/>
      <c r="O568" s="67"/>
      <c r="P568" s="67"/>
      <c r="Q568" s="67"/>
      <c r="R568" s="67"/>
      <c r="S568" s="67"/>
      <c r="T568" s="67"/>
      <c r="U568" s="67"/>
      <c r="V568" s="67"/>
      <c r="W568" s="67"/>
      <c r="X568" s="67"/>
      <c r="Y568" s="67"/>
      <c r="Z568" s="67"/>
      <c r="AA568" s="67"/>
      <c r="AB568" s="67"/>
      <c r="AC568" s="67"/>
      <c r="AD568" s="67"/>
      <c r="AE568" s="67"/>
      <c r="AF568" s="67"/>
      <c r="AG568" s="67"/>
      <c r="AH568" s="67"/>
    </row>
    <row r="569" spans="1:34" ht="15.6" customHeight="1">
      <c r="A569" s="67"/>
      <c r="B569" s="67"/>
      <c r="C569" s="67"/>
      <c r="D569" s="68"/>
      <c r="E569" s="67"/>
      <c r="F569" s="67"/>
      <c r="G569" s="67"/>
      <c r="H569" s="69"/>
      <c r="I569" s="68"/>
      <c r="J569" s="67"/>
      <c r="K569" s="67"/>
      <c r="L569" s="67"/>
      <c r="M569" s="67"/>
      <c r="N569" s="67"/>
      <c r="O569" s="67"/>
      <c r="P569" s="67"/>
      <c r="Q569" s="67"/>
      <c r="R569" s="67"/>
      <c r="S569" s="67"/>
      <c r="T569" s="67"/>
      <c r="U569" s="67"/>
      <c r="V569" s="67"/>
      <c r="W569" s="67"/>
      <c r="X569" s="67"/>
      <c r="Y569" s="67"/>
      <c r="Z569" s="67"/>
      <c r="AA569" s="67"/>
      <c r="AB569" s="67"/>
      <c r="AC569" s="67"/>
      <c r="AD569" s="67"/>
      <c r="AE569" s="67"/>
      <c r="AF569" s="67"/>
      <c r="AG569" s="67"/>
      <c r="AH569" s="67"/>
    </row>
    <row r="570" spans="1:34" ht="15.6" customHeight="1">
      <c r="A570" s="67"/>
      <c r="B570" s="67"/>
      <c r="C570" s="67"/>
      <c r="D570" s="68"/>
      <c r="E570" s="67"/>
      <c r="F570" s="67"/>
      <c r="G570" s="67"/>
      <c r="H570" s="69"/>
      <c r="I570" s="68"/>
      <c r="J570" s="67"/>
      <c r="K570" s="67"/>
      <c r="L570" s="67"/>
      <c r="M570" s="67"/>
      <c r="N570" s="67"/>
      <c r="O570" s="67"/>
      <c r="P570" s="67"/>
      <c r="Q570" s="67"/>
      <c r="R570" s="67"/>
      <c r="S570" s="67"/>
      <c r="T570" s="67"/>
      <c r="U570" s="67"/>
      <c r="V570" s="67"/>
      <c r="W570" s="67"/>
      <c r="X570" s="67"/>
      <c r="Y570" s="67"/>
      <c r="Z570" s="67"/>
      <c r="AA570" s="67"/>
      <c r="AB570" s="67"/>
      <c r="AC570" s="67"/>
      <c r="AD570" s="67"/>
      <c r="AE570" s="67"/>
      <c r="AF570" s="67"/>
      <c r="AG570" s="67"/>
      <c r="AH570" s="67"/>
    </row>
    <row r="571" spans="1:34" ht="15.6" customHeight="1">
      <c r="A571" s="67"/>
      <c r="B571" s="67"/>
      <c r="C571" s="67"/>
      <c r="D571" s="68"/>
      <c r="E571" s="67"/>
      <c r="F571" s="67"/>
      <c r="G571" s="67"/>
      <c r="H571" s="69"/>
      <c r="I571" s="68"/>
      <c r="J571" s="67"/>
      <c r="K571" s="67"/>
      <c r="L571" s="67"/>
      <c r="M571" s="67"/>
      <c r="N571" s="67"/>
      <c r="O571" s="67"/>
      <c r="P571" s="67"/>
      <c r="Q571" s="67"/>
      <c r="R571" s="67"/>
      <c r="S571" s="67"/>
      <c r="T571" s="67"/>
      <c r="U571" s="67"/>
      <c r="V571" s="67"/>
      <c r="W571" s="67"/>
      <c r="X571" s="67"/>
      <c r="Y571" s="67"/>
      <c r="Z571" s="67"/>
      <c r="AA571" s="67"/>
      <c r="AB571" s="67"/>
      <c r="AC571" s="67"/>
      <c r="AD571" s="67"/>
      <c r="AE571" s="67"/>
      <c r="AF571" s="67"/>
      <c r="AG571" s="67"/>
      <c r="AH571" s="67"/>
    </row>
    <row r="572" spans="1:34" ht="15.6" customHeight="1">
      <c r="A572" s="67"/>
      <c r="B572" s="67"/>
      <c r="C572" s="67"/>
      <c r="D572" s="68"/>
      <c r="E572" s="67"/>
      <c r="F572" s="67"/>
      <c r="G572" s="67"/>
      <c r="H572" s="69"/>
      <c r="I572" s="68"/>
      <c r="J572" s="67"/>
      <c r="K572" s="67"/>
      <c r="L572" s="67"/>
      <c r="M572" s="67"/>
      <c r="N572" s="67"/>
      <c r="O572" s="67"/>
      <c r="P572" s="67"/>
      <c r="Q572" s="67"/>
      <c r="R572" s="67"/>
      <c r="S572" s="67"/>
      <c r="T572" s="67"/>
      <c r="U572" s="67"/>
      <c r="V572" s="67"/>
      <c r="W572" s="67"/>
      <c r="X572" s="67"/>
      <c r="Y572" s="67"/>
      <c r="Z572" s="67"/>
      <c r="AA572" s="67"/>
      <c r="AB572" s="67"/>
      <c r="AC572" s="67"/>
      <c r="AD572" s="67"/>
      <c r="AE572" s="67"/>
      <c r="AF572" s="67"/>
      <c r="AG572" s="67"/>
      <c r="AH572" s="67"/>
    </row>
    <row r="573" spans="1:34" ht="15.6" customHeight="1">
      <c r="A573" s="67"/>
      <c r="B573" s="67"/>
      <c r="C573" s="67"/>
      <c r="D573" s="68"/>
      <c r="E573" s="67"/>
      <c r="F573" s="67"/>
      <c r="G573" s="67"/>
      <c r="H573" s="69"/>
      <c r="I573" s="68"/>
      <c r="J573" s="67"/>
      <c r="K573" s="67"/>
      <c r="L573" s="67"/>
      <c r="M573" s="67"/>
      <c r="N573" s="67"/>
      <c r="O573" s="67"/>
      <c r="P573" s="67"/>
      <c r="Q573" s="67"/>
      <c r="R573" s="67"/>
      <c r="S573" s="67"/>
      <c r="T573" s="67"/>
      <c r="U573" s="67"/>
      <c r="V573" s="67"/>
      <c r="W573" s="67"/>
      <c r="X573" s="67"/>
      <c r="Y573" s="67"/>
      <c r="Z573" s="67"/>
      <c r="AA573" s="67"/>
      <c r="AB573" s="67"/>
      <c r="AC573" s="67"/>
      <c r="AD573" s="67"/>
      <c r="AE573" s="67"/>
      <c r="AF573" s="67"/>
      <c r="AG573" s="67"/>
      <c r="AH573" s="67"/>
    </row>
    <row r="574" spans="1:34" ht="15.6" customHeight="1">
      <c r="A574" s="67"/>
      <c r="B574" s="67"/>
      <c r="C574" s="67"/>
      <c r="D574" s="68"/>
      <c r="E574" s="67"/>
      <c r="F574" s="67"/>
      <c r="G574" s="67"/>
      <c r="H574" s="69"/>
      <c r="I574" s="68"/>
      <c r="J574" s="67"/>
      <c r="K574" s="67"/>
      <c r="L574" s="67"/>
      <c r="M574" s="67"/>
      <c r="N574" s="67"/>
      <c r="O574" s="67"/>
      <c r="P574" s="67"/>
      <c r="Q574" s="67"/>
      <c r="R574" s="67"/>
      <c r="S574" s="67"/>
      <c r="T574" s="67"/>
      <c r="U574" s="67"/>
      <c r="V574" s="67"/>
      <c r="W574" s="67"/>
      <c r="X574" s="67"/>
      <c r="Y574" s="67"/>
      <c r="Z574" s="67"/>
      <c r="AA574" s="67"/>
      <c r="AB574" s="67"/>
      <c r="AC574" s="67"/>
      <c r="AD574" s="67"/>
      <c r="AE574" s="67"/>
      <c r="AF574" s="67"/>
      <c r="AG574" s="67"/>
      <c r="AH574" s="67"/>
    </row>
    <row r="575" spans="1:34" ht="15.6" customHeight="1">
      <c r="A575" s="67"/>
      <c r="B575" s="67"/>
      <c r="C575" s="67"/>
      <c r="D575" s="68"/>
      <c r="E575" s="67"/>
      <c r="F575" s="67"/>
      <c r="G575" s="67"/>
      <c r="H575" s="69"/>
      <c r="I575" s="68"/>
      <c r="J575" s="67"/>
      <c r="K575" s="67"/>
      <c r="L575" s="67"/>
      <c r="M575" s="67"/>
      <c r="N575" s="67"/>
      <c r="O575" s="67"/>
      <c r="P575" s="67"/>
      <c r="Q575" s="67"/>
      <c r="R575" s="67"/>
      <c r="S575" s="67"/>
      <c r="T575" s="67"/>
      <c r="U575" s="67"/>
      <c r="V575" s="67"/>
      <c r="W575" s="67"/>
      <c r="X575" s="67"/>
      <c r="Y575" s="67"/>
      <c r="Z575" s="67"/>
      <c r="AA575" s="67"/>
      <c r="AB575" s="67"/>
      <c r="AC575" s="67"/>
      <c r="AD575" s="67"/>
      <c r="AE575" s="67"/>
      <c r="AF575" s="67"/>
      <c r="AG575" s="67"/>
      <c r="AH575" s="67"/>
    </row>
    <row r="576" spans="1:34" ht="15.6" customHeight="1">
      <c r="A576" s="67"/>
      <c r="B576" s="67"/>
      <c r="C576" s="67"/>
      <c r="D576" s="68"/>
      <c r="E576" s="67"/>
      <c r="F576" s="67"/>
      <c r="G576" s="67"/>
      <c r="H576" s="69"/>
      <c r="I576" s="68"/>
      <c r="J576" s="67"/>
      <c r="K576" s="67"/>
      <c r="L576" s="67"/>
      <c r="M576" s="67"/>
      <c r="N576" s="67"/>
      <c r="O576" s="67"/>
      <c r="P576" s="67"/>
      <c r="Q576" s="67"/>
      <c r="R576" s="67"/>
      <c r="S576" s="67"/>
      <c r="T576" s="67"/>
      <c r="U576" s="67"/>
      <c r="V576" s="67"/>
      <c r="W576" s="67"/>
      <c r="X576" s="67"/>
      <c r="Y576" s="67"/>
      <c r="Z576" s="67"/>
      <c r="AA576" s="67"/>
      <c r="AB576" s="67"/>
      <c r="AC576" s="67"/>
      <c r="AD576" s="67"/>
      <c r="AE576" s="67"/>
      <c r="AF576" s="67"/>
      <c r="AG576" s="67"/>
      <c r="AH576" s="67"/>
    </row>
    <row r="577" spans="1:34" ht="15.6" customHeight="1">
      <c r="A577" s="67"/>
      <c r="B577" s="67"/>
      <c r="C577" s="67"/>
      <c r="D577" s="68"/>
      <c r="E577" s="67"/>
      <c r="F577" s="67"/>
      <c r="G577" s="67"/>
      <c r="H577" s="69"/>
      <c r="I577" s="68"/>
      <c r="J577" s="67"/>
      <c r="K577" s="67"/>
      <c r="L577" s="67"/>
      <c r="M577" s="67"/>
      <c r="N577" s="67"/>
      <c r="O577" s="67"/>
      <c r="P577" s="67"/>
      <c r="Q577" s="67"/>
      <c r="R577" s="67"/>
      <c r="S577" s="67"/>
      <c r="T577" s="67"/>
      <c r="U577" s="67"/>
      <c r="V577" s="67"/>
      <c r="W577" s="67"/>
      <c r="X577" s="67"/>
      <c r="Y577" s="67"/>
      <c r="Z577" s="67"/>
      <c r="AA577" s="67"/>
      <c r="AB577" s="67"/>
      <c r="AC577" s="67"/>
      <c r="AD577" s="67"/>
      <c r="AE577" s="67"/>
      <c r="AF577" s="67"/>
      <c r="AG577" s="67"/>
      <c r="AH577" s="67"/>
    </row>
    <row r="578" spans="1:34" ht="15.6" customHeight="1">
      <c r="A578" s="67"/>
      <c r="B578" s="67"/>
      <c r="C578" s="67"/>
      <c r="D578" s="68"/>
      <c r="E578" s="67"/>
      <c r="F578" s="67"/>
      <c r="G578" s="67"/>
      <c r="H578" s="69"/>
      <c r="I578" s="68"/>
      <c r="J578" s="67"/>
      <c r="K578" s="67"/>
      <c r="L578" s="67"/>
      <c r="M578" s="67"/>
      <c r="N578" s="67"/>
      <c r="O578" s="67"/>
      <c r="P578" s="67"/>
      <c r="Q578" s="67"/>
      <c r="R578" s="67"/>
      <c r="S578" s="67"/>
      <c r="T578" s="67"/>
      <c r="U578" s="67"/>
      <c r="V578" s="67"/>
      <c r="W578" s="67"/>
      <c r="X578" s="67"/>
      <c r="Y578" s="67"/>
      <c r="Z578" s="67"/>
      <c r="AA578" s="67"/>
      <c r="AB578" s="67"/>
      <c r="AC578" s="67"/>
      <c r="AD578" s="67"/>
      <c r="AE578" s="67"/>
      <c r="AF578" s="67"/>
      <c r="AG578" s="67"/>
      <c r="AH578" s="67"/>
    </row>
    <row r="579" spans="1:34" ht="15.6" customHeight="1">
      <c r="A579" s="67"/>
      <c r="B579" s="67"/>
      <c r="C579" s="67"/>
      <c r="D579" s="68"/>
      <c r="E579" s="67"/>
      <c r="F579" s="67"/>
      <c r="G579" s="67"/>
      <c r="H579" s="69"/>
      <c r="I579" s="68"/>
      <c r="J579" s="67"/>
      <c r="K579" s="67"/>
      <c r="L579" s="67"/>
      <c r="M579" s="67"/>
      <c r="N579" s="67"/>
      <c r="O579" s="67"/>
      <c r="P579" s="67"/>
      <c r="Q579" s="67"/>
      <c r="R579" s="67"/>
      <c r="S579" s="67"/>
      <c r="T579" s="67"/>
      <c r="U579" s="67"/>
      <c r="V579" s="67"/>
      <c r="W579" s="67"/>
      <c r="X579" s="67"/>
      <c r="Y579" s="67"/>
      <c r="Z579" s="67"/>
      <c r="AA579" s="67"/>
      <c r="AB579" s="67"/>
      <c r="AC579" s="67"/>
      <c r="AD579" s="67"/>
      <c r="AE579" s="67"/>
      <c r="AF579" s="67"/>
      <c r="AG579" s="67"/>
      <c r="AH579" s="67"/>
    </row>
    <row r="580" spans="1:34" ht="15.6" customHeight="1">
      <c r="A580" s="67"/>
      <c r="B580" s="67"/>
      <c r="C580" s="67"/>
      <c r="D580" s="68"/>
      <c r="E580" s="67"/>
      <c r="F580" s="67"/>
      <c r="G580" s="67"/>
      <c r="H580" s="69"/>
      <c r="I580" s="68"/>
      <c r="J580" s="67"/>
      <c r="K580" s="67"/>
      <c r="L580" s="67"/>
      <c r="M580" s="67"/>
      <c r="N580" s="67"/>
      <c r="O580" s="67"/>
      <c r="P580" s="67"/>
      <c r="Q580" s="67"/>
      <c r="R580" s="67"/>
      <c r="S580" s="67"/>
      <c r="T580" s="67"/>
      <c r="U580" s="67"/>
      <c r="V580" s="67"/>
      <c r="W580" s="67"/>
      <c r="X580" s="67"/>
      <c r="Y580" s="67"/>
      <c r="Z580" s="67"/>
      <c r="AA580" s="67"/>
      <c r="AB580" s="67"/>
      <c r="AC580" s="67"/>
      <c r="AD580" s="67"/>
      <c r="AE580" s="67"/>
      <c r="AF580" s="67"/>
      <c r="AG580" s="67"/>
      <c r="AH580" s="67"/>
    </row>
    <row r="581" spans="1:34" ht="15.6" customHeight="1">
      <c r="A581" s="67"/>
      <c r="B581" s="67"/>
      <c r="C581" s="67"/>
      <c r="D581" s="68"/>
      <c r="E581" s="67"/>
      <c r="F581" s="67"/>
      <c r="G581" s="67"/>
      <c r="H581" s="69"/>
      <c r="I581" s="68"/>
      <c r="J581" s="67"/>
      <c r="K581" s="67"/>
      <c r="L581" s="67"/>
      <c r="M581" s="67"/>
      <c r="N581" s="67"/>
      <c r="O581" s="67"/>
      <c r="P581" s="67"/>
      <c r="Q581" s="67"/>
      <c r="R581" s="67"/>
      <c r="S581" s="67"/>
      <c r="T581" s="67"/>
      <c r="U581" s="67"/>
      <c r="V581" s="67"/>
      <c r="W581" s="67"/>
      <c r="X581" s="67"/>
      <c r="Y581" s="67"/>
      <c r="Z581" s="67"/>
      <c r="AA581" s="67"/>
      <c r="AB581" s="67"/>
      <c r="AC581" s="67"/>
      <c r="AD581" s="67"/>
      <c r="AE581" s="67"/>
      <c r="AF581" s="67"/>
      <c r="AG581" s="67"/>
      <c r="AH581" s="67"/>
    </row>
    <row r="582" spans="1:34" ht="15.6" customHeight="1">
      <c r="A582" s="67"/>
      <c r="B582" s="67"/>
      <c r="C582" s="67"/>
      <c r="D582" s="68"/>
      <c r="E582" s="67"/>
      <c r="F582" s="67"/>
      <c r="G582" s="67"/>
      <c r="H582" s="69"/>
      <c r="I582" s="68"/>
      <c r="J582" s="67"/>
      <c r="K582" s="67"/>
      <c r="L582" s="67"/>
      <c r="M582" s="67"/>
      <c r="N582" s="67"/>
      <c r="O582" s="67"/>
      <c r="P582" s="67"/>
      <c r="Q582" s="67"/>
      <c r="R582" s="67"/>
      <c r="S582" s="67"/>
      <c r="T582" s="67"/>
      <c r="U582" s="67"/>
      <c r="V582" s="67"/>
      <c r="W582" s="67"/>
      <c r="X582" s="67"/>
      <c r="Y582" s="67"/>
      <c r="Z582" s="67"/>
      <c r="AA582" s="67"/>
      <c r="AB582" s="67"/>
      <c r="AC582" s="67"/>
      <c r="AD582" s="67"/>
      <c r="AE582" s="67"/>
      <c r="AF582" s="67"/>
      <c r="AG582" s="67"/>
      <c r="AH582" s="67"/>
    </row>
    <row r="583" spans="1:34" ht="15.6" customHeight="1">
      <c r="A583" s="67"/>
      <c r="B583" s="67"/>
      <c r="C583" s="67"/>
      <c r="D583" s="68"/>
      <c r="E583" s="67"/>
      <c r="F583" s="67"/>
      <c r="G583" s="67"/>
      <c r="H583" s="69"/>
      <c r="I583" s="68"/>
      <c r="J583" s="67"/>
      <c r="K583" s="67"/>
      <c r="L583" s="67"/>
      <c r="M583" s="67"/>
      <c r="N583" s="67"/>
      <c r="O583" s="67"/>
      <c r="P583" s="67"/>
      <c r="Q583" s="67"/>
      <c r="R583" s="67"/>
      <c r="S583" s="67"/>
      <c r="T583" s="67"/>
      <c r="U583" s="67"/>
      <c r="V583" s="67"/>
      <c r="W583" s="67"/>
      <c r="X583" s="67"/>
      <c r="Y583" s="67"/>
      <c r="Z583" s="67"/>
      <c r="AA583" s="67"/>
      <c r="AB583" s="67"/>
      <c r="AC583" s="67"/>
      <c r="AD583" s="67"/>
      <c r="AE583" s="67"/>
      <c r="AF583" s="67"/>
      <c r="AG583" s="67"/>
      <c r="AH583" s="67"/>
    </row>
    <row r="584" spans="1:34" ht="15.6" customHeight="1">
      <c r="A584" s="67"/>
      <c r="B584" s="67"/>
      <c r="C584" s="67"/>
      <c r="D584" s="68"/>
      <c r="E584" s="67"/>
      <c r="F584" s="67"/>
      <c r="G584" s="67"/>
      <c r="H584" s="69"/>
      <c r="I584" s="68"/>
      <c r="J584" s="67"/>
      <c r="K584" s="67"/>
      <c r="L584" s="67"/>
      <c r="M584" s="67"/>
      <c r="N584" s="67"/>
      <c r="O584" s="67"/>
      <c r="P584" s="67"/>
      <c r="Q584" s="67"/>
      <c r="R584" s="67"/>
      <c r="S584" s="67"/>
      <c r="T584" s="67"/>
      <c r="U584" s="67"/>
      <c r="V584" s="67"/>
      <c r="W584" s="67"/>
      <c r="X584" s="67"/>
      <c r="Y584" s="67"/>
      <c r="Z584" s="67"/>
      <c r="AA584" s="67"/>
      <c r="AB584" s="67"/>
      <c r="AC584" s="67"/>
      <c r="AD584" s="67"/>
      <c r="AE584" s="67"/>
      <c r="AF584" s="67"/>
      <c r="AG584" s="67"/>
      <c r="AH584" s="67"/>
    </row>
    <row r="585" spans="1:34" ht="15.6" customHeight="1">
      <c r="A585" s="67"/>
      <c r="B585" s="67"/>
      <c r="C585" s="67"/>
      <c r="D585" s="68"/>
      <c r="E585" s="67"/>
      <c r="F585" s="67"/>
      <c r="G585" s="67"/>
      <c r="H585" s="69"/>
      <c r="I585" s="68"/>
      <c r="J585" s="67"/>
      <c r="K585" s="67"/>
      <c r="L585" s="67"/>
      <c r="M585" s="67"/>
      <c r="N585" s="67"/>
      <c r="O585" s="67"/>
      <c r="P585" s="67"/>
      <c r="Q585" s="67"/>
      <c r="R585" s="67"/>
      <c r="S585" s="67"/>
      <c r="T585" s="67"/>
      <c r="U585" s="67"/>
      <c r="V585" s="67"/>
      <c r="W585" s="67"/>
      <c r="X585" s="67"/>
      <c r="Y585" s="67"/>
      <c r="Z585" s="67"/>
      <c r="AA585" s="67"/>
      <c r="AB585" s="67"/>
      <c r="AC585" s="67"/>
      <c r="AD585" s="67"/>
      <c r="AE585" s="67"/>
      <c r="AF585" s="67"/>
      <c r="AG585" s="67"/>
      <c r="AH585" s="67"/>
    </row>
    <row r="586" spans="1:34" ht="15.6" customHeight="1">
      <c r="A586" s="67"/>
      <c r="B586" s="67"/>
      <c r="C586" s="67"/>
      <c r="D586" s="68"/>
      <c r="E586" s="67"/>
      <c r="F586" s="67"/>
      <c r="G586" s="67"/>
      <c r="H586" s="69"/>
      <c r="I586" s="68"/>
      <c r="J586" s="67"/>
      <c r="K586" s="67"/>
      <c r="L586" s="67"/>
      <c r="M586" s="67"/>
      <c r="N586" s="67"/>
      <c r="O586" s="67"/>
      <c r="P586" s="67"/>
      <c r="Q586" s="67"/>
      <c r="R586" s="67"/>
      <c r="S586" s="67"/>
      <c r="T586" s="67"/>
      <c r="U586" s="67"/>
      <c r="V586" s="67"/>
      <c r="W586" s="67"/>
      <c r="X586" s="67"/>
      <c r="Y586" s="67"/>
      <c r="Z586" s="67"/>
      <c r="AA586" s="67"/>
      <c r="AB586" s="67"/>
      <c r="AC586" s="67"/>
      <c r="AD586" s="67"/>
      <c r="AE586" s="67"/>
      <c r="AF586" s="67"/>
      <c r="AG586" s="67"/>
      <c r="AH586" s="67"/>
    </row>
    <row r="587" spans="1:34" ht="15.6" customHeight="1">
      <c r="A587" s="67"/>
      <c r="B587" s="67"/>
      <c r="C587" s="67"/>
      <c r="D587" s="68"/>
      <c r="E587" s="67"/>
      <c r="F587" s="67"/>
      <c r="G587" s="67"/>
      <c r="H587" s="69"/>
      <c r="I587" s="68"/>
      <c r="J587" s="67"/>
      <c r="K587" s="67"/>
      <c r="L587" s="67"/>
      <c r="M587" s="67"/>
      <c r="N587" s="67"/>
      <c r="O587" s="67"/>
      <c r="P587" s="67"/>
      <c r="Q587" s="67"/>
      <c r="R587" s="67"/>
      <c r="S587" s="67"/>
      <c r="T587" s="67"/>
      <c r="U587" s="67"/>
      <c r="V587" s="67"/>
      <c r="W587" s="67"/>
      <c r="X587" s="67"/>
      <c r="Y587" s="67"/>
      <c r="Z587" s="67"/>
      <c r="AA587" s="67"/>
      <c r="AB587" s="67"/>
      <c r="AC587" s="67"/>
      <c r="AD587" s="67"/>
      <c r="AE587" s="67"/>
      <c r="AF587" s="67"/>
      <c r="AG587" s="67"/>
      <c r="AH587" s="67"/>
    </row>
    <row r="588" spans="1:34" ht="15.6" customHeight="1">
      <c r="A588" s="67"/>
      <c r="B588" s="67"/>
      <c r="C588" s="67"/>
      <c r="D588" s="68"/>
      <c r="E588" s="67"/>
      <c r="F588" s="67"/>
      <c r="G588" s="67"/>
      <c r="H588" s="69"/>
      <c r="I588" s="68"/>
      <c r="J588" s="67"/>
      <c r="K588" s="67"/>
      <c r="L588" s="67"/>
      <c r="M588" s="67"/>
      <c r="N588" s="67"/>
      <c r="O588" s="67"/>
      <c r="P588" s="67"/>
      <c r="Q588" s="67"/>
      <c r="R588" s="67"/>
      <c r="S588" s="67"/>
      <c r="T588" s="67"/>
      <c r="U588" s="67"/>
      <c r="V588" s="67"/>
      <c r="W588" s="67"/>
      <c r="X588" s="67"/>
      <c r="Y588" s="67"/>
      <c r="Z588" s="67"/>
      <c r="AA588" s="67"/>
      <c r="AB588" s="67"/>
      <c r="AC588" s="67"/>
      <c r="AD588" s="67"/>
      <c r="AE588" s="67"/>
      <c r="AF588" s="67"/>
      <c r="AG588" s="67"/>
      <c r="AH588" s="67"/>
    </row>
    <row r="589" spans="1:34" ht="15.6" customHeight="1">
      <c r="A589" s="67"/>
      <c r="B589" s="67"/>
      <c r="C589" s="67"/>
      <c r="D589" s="68"/>
      <c r="E589" s="67"/>
      <c r="F589" s="67"/>
      <c r="G589" s="67"/>
      <c r="H589" s="69"/>
      <c r="I589" s="68"/>
      <c r="J589" s="67"/>
      <c r="K589" s="67"/>
      <c r="L589" s="67"/>
      <c r="M589" s="67"/>
      <c r="N589" s="67"/>
      <c r="O589" s="67"/>
      <c r="P589" s="67"/>
      <c r="Q589" s="67"/>
      <c r="R589" s="67"/>
      <c r="S589" s="67"/>
      <c r="T589" s="67"/>
      <c r="U589" s="67"/>
      <c r="V589" s="67"/>
      <c r="W589" s="67"/>
      <c r="X589" s="67"/>
      <c r="Y589" s="67"/>
      <c r="Z589" s="67"/>
      <c r="AA589" s="67"/>
      <c r="AB589" s="67"/>
      <c r="AC589" s="67"/>
      <c r="AD589" s="67"/>
      <c r="AE589" s="67"/>
      <c r="AF589" s="67"/>
      <c r="AG589" s="67"/>
      <c r="AH589" s="67"/>
    </row>
    <row r="590" spans="1:34" ht="15.6" customHeight="1">
      <c r="A590" s="67"/>
      <c r="B590" s="67"/>
      <c r="C590" s="67"/>
      <c r="D590" s="68"/>
      <c r="E590" s="67"/>
      <c r="F590" s="67"/>
      <c r="G590" s="67"/>
      <c r="H590" s="69"/>
      <c r="I590" s="68"/>
      <c r="J590" s="67"/>
      <c r="K590" s="67"/>
      <c r="L590" s="67"/>
      <c r="M590" s="67"/>
      <c r="N590" s="67"/>
      <c r="O590" s="67"/>
      <c r="P590" s="67"/>
      <c r="Q590" s="67"/>
      <c r="R590" s="67"/>
      <c r="S590" s="67"/>
      <c r="T590" s="67"/>
      <c r="U590" s="67"/>
      <c r="V590" s="67"/>
      <c r="W590" s="67"/>
      <c r="X590" s="67"/>
      <c r="Y590" s="67"/>
      <c r="Z590" s="67"/>
      <c r="AA590" s="67"/>
      <c r="AB590" s="67"/>
      <c r="AC590" s="67"/>
      <c r="AD590" s="67"/>
      <c r="AE590" s="67"/>
      <c r="AF590" s="67"/>
      <c r="AG590" s="67"/>
      <c r="AH590" s="67"/>
    </row>
    <row r="591" spans="1:34" ht="15.6" customHeight="1">
      <c r="A591" s="67"/>
      <c r="B591" s="67"/>
      <c r="C591" s="67"/>
      <c r="D591" s="68"/>
      <c r="E591" s="67"/>
      <c r="F591" s="67"/>
      <c r="G591" s="67"/>
      <c r="H591" s="69"/>
      <c r="I591" s="68"/>
      <c r="J591" s="67"/>
      <c r="K591" s="67"/>
      <c r="L591" s="67"/>
      <c r="M591" s="67"/>
      <c r="N591" s="67"/>
      <c r="O591" s="67"/>
      <c r="P591" s="67"/>
      <c r="Q591" s="67"/>
      <c r="R591" s="67"/>
      <c r="S591" s="67"/>
      <c r="T591" s="67"/>
      <c r="U591" s="67"/>
      <c r="V591" s="67"/>
      <c r="W591" s="67"/>
      <c r="X591" s="67"/>
      <c r="Y591" s="67"/>
      <c r="Z591" s="67"/>
      <c r="AA591" s="67"/>
      <c r="AB591" s="67"/>
      <c r="AC591" s="67"/>
      <c r="AD591" s="67"/>
      <c r="AE591" s="67"/>
      <c r="AF591" s="67"/>
      <c r="AG591" s="67"/>
      <c r="AH591" s="67"/>
    </row>
    <row r="592" spans="1:34" ht="15.6" customHeight="1">
      <c r="A592" s="67"/>
      <c r="B592" s="67"/>
      <c r="C592" s="67"/>
      <c r="D592" s="68"/>
      <c r="E592" s="67"/>
      <c r="F592" s="67"/>
      <c r="G592" s="67"/>
      <c r="H592" s="69"/>
      <c r="I592" s="68"/>
      <c r="J592" s="67"/>
      <c r="K592" s="67"/>
      <c r="L592" s="67"/>
      <c r="M592" s="67"/>
      <c r="N592" s="67"/>
      <c r="O592" s="67"/>
      <c r="P592" s="67"/>
      <c r="Q592" s="67"/>
      <c r="R592" s="67"/>
      <c r="S592" s="67"/>
      <c r="T592" s="67"/>
      <c r="U592" s="67"/>
      <c r="V592" s="67"/>
      <c r="W592" s="67"/>
      <c r="X592" s="67"/>
      <c r="Y592" s="67"/>
      <c r="Z592" s="67"/>
      <c r="AA592" s="67"/>
      <c r="AB592" s="67"/>
      <c r="AC592" s="67"/>
      <c r="AD592" s="67"/>
      <c r="AE592" s="67"/>
      <c r="AF592" s="67"/>
      <c r="AG592" s="67"/>
      <c r="AH592" s="67"/>
    </row>
    <row r="593" spans="1:34" ht="15.6" customHeight="1">
      <c r="A593" s="67"/>
      <c r="B593" s="67"/>
      <c r="C593" s="67"/>
      <c r="D593" s="68"/>
      <c r="E593" s="67"/>
      <c r="F593" s="67"/>
      <c r="G593" s="67"/>
      <c r="H593" s="69"/>
      <c r="I593" s="68"/>
      <c r="J593" s="67"/>
      <c r="K593" s="67"/>
      <c r="L593" s="67"/>
      <c r="M593" s="67"/>
      <c r="N593" s="67"/>
      <c r="O593" s="67"/>
      <c r="P593" s="67"/>
      <c r="Q593" s="67"/>
      <c r="R593" s="67"/>
      <c r="S593" s="67"/>
      <c r="T593" s="67"/>
      <c r="U593" s="67"/>
      <c r="V593" s="67"/>
      <c r="W593" s="67"/>
      <c r="X593" s="67"/>
      <c r="Y593" s="67"/>
      <c r="Z593" s="67"/>
      <c r="AA593" s="67"/>
      <c r="AB593" s="67"/>
      <c r="AC593" s="67"/>
      <c r="AD593" s="67"/>
      <c r="AE593" s="67"/>
      <c r="AF593" s="67"/>
      <c r="AG593" s="67"/>
      <c r="AH593" s="67"/>
    </row>
    <row r="594" spans="1:34" ht="15.6" customHeight="1">
      <c r="A594" s="67"/>
      <c r="B594" s="67"/>
      <c r="C594" s="67"/>
      <c r="D594" s="68"/>
      <c r="E594" s="67"/>
      <c r="F594" s="67"/>
      <c r="G594" s="67"/>
      <c r="H594" s="69"/>
      <c r="I594" s="68"/>
      <c r="J594" s="67"/>
      <c r="K594" s="67"/>
      <c r="L594" s="67"/>
      <c r="M594" s="67"/>
      <c r="N594" s="67"/>
      <c r="O594" s="67"/>
      <c r="P594" s="67"/>
      <c r="Q594" s="67"/>
      <c r="R594" s="67"/>
      <c r="S594" s="67"/>
      <c r="T594" s="67"/>
      <c r="U594" s="67"/>
      <c r="V594" s="67"/>
      <c r="W594" s="67"/>
      <c r="X594" s="67"/>
      <c r="Y594" s="67"/>
      <c r="Z594" s="67"/>
      <c r="AA594" s="67"/>
      <c r="AB594" s="67"/>
      <c r="AC594" s="67"/>
      <c r="AD594" s="67"/>
      <c r="AE594" s="67"/>
      <c r="AF594" s="67"/>
      <c r="AG594" s="67"/>
      <c r="AH594" s="67"/>
    </row>
    <row r="595" spans="1:34" ht="15.6" customHeight="1">
      <c r="A595" s="67"/>
      <c r="B595" s="67"/>
      <c r="C595" s="67"/>
      <c r="D595" s="68"/>
      <c r="E595" s="67"/>
      <c r="F595" s="67"/>
      <c r="G595" s="67"/>
      <c r="H595" s="69"/>
      <c r="I595" s="68"/>
      <c r="J595" s="67"/>
      <c r="K595" s="67"/>
      <c r="L595" s="67"/>
      <c r="M595" s="67"/>
      <c r="N595" s="67"/>
      <c r="O595" s="67"/>
      <c r="P595" s="67"/>
      <c r="Q595" s="67"/>
      <c r="R595" s="67"/>
      <c r="S595" s="67"/>
      <c r="T595" s="67"/>
      <c r="U595" s="67"/>
      <c r="V595" s="67"/>
      <c r="W595" s="67"/>
      <c r="X595" s="67"/>
      <c r="Y595" s="67"/>
      <c r="Z595" s="67"/>
      <c r="AA595" s="67"/>
      <c r="AB595" s="67"/>
      <c r="AC595" s="67"/>
      <c r="AD595" s="67"/>
      <c r="AE595" s="67"/>
      <c r="AF595" s="67"/>
      <c r="AG595" s="67"/>
      <c r="AH595" s="67"/>
    </row>
    <row r="596" spans="1:34" ht="15.6" customHeight="1">
      <c r="A596" s="67"/>
      <c r="B596" s="67"/>
      <c r="C596" s="67"/>
      <c r="D596" s="68"/>
      <c r="E596" s="67"/>
      <c r="F596" s="67"/>
      <c r="G596" s="67"/>
      <c r="H596" s="69"/>
      <c r="I596" s="68"/>
      <c r="J596" s="67"/>
      <c r="K596" s="67"/>
      <c r="L596" s="67"/>
      <c r="M596" s="67"/>
      <c r="N596" s="67"/>
      <c r="O596" s="67"/>
      <c r="P596" s="67"/>
      <c r="Q596" s="67"/>
      <c r="R596" s="67"/>
      <c r="S596" s="67"/>
      <c r="T596" s="67"/>
      <c r="U596" s="67"/>
      <c r="V596" s="67"/>
      <c r="W596" s="67"/>
      <c r="X596" s="67"/>
      <c r="Y596" s="67"/>
      <c r="Z596" s="67"/>
      <c r="AA596" s="67"/>
      <c r="AB596" s="67"/>
      <c r="AC596" s="67"/>
      <c r="AD596" s="67"/>
      <c r="AE596" s="67"/>
      <c r="AF596" s="67"/>
      <c r="AG596" s="67"/>
      <c r="AH596" s="67"/>
    </row>
    <row r="597" spans="1:34" ht="15.6" customHeight="1">
      <c r="A597" s="67"/>
      <c r="B597" s="67"/>
      <c r="C597" s="67"/>
      <c r="D597" s="68"/>
      <c r="E597" s="67"/>
      <c r="F597" s="67"/>
      <c r="G597" s="67"/>
      <c r="H597" s="69"/>
      <c r="I597" s="68"/>
      <c r="J597" s="67"/>
      <c r="K597" s="67"/>
      <c r="L597" s="67"/>
      <c r="M597" s="67"/>
      <c r="N597" s="67"/>
      <c r="O597" s="67"/>
      <c r="P597" s="67"/>
      <c r="Q597" s="67"/>
      <c r="R597" s="67"/>
      <c r="S597" s="67"/>
      <c r="T597" s="67"/>
      <c r="U597" s="67"/>
      <c r="V597" s="67"/>
      <c r="W597" s="67"/>
      <c r="X597" s="67"/>
      <c r="Y597" s="67"/>
      <c r="Z597" s="67"/>
      <c r="AA597" s="67"/>
      <c r="AB597" s="67"/>
      <c r="AC597" s="67"/>
      <c r="AD597" s="67"/>
      <c r="AE597" s="67"/>
      <c r="AF597" s="67"/>
      <c r="AG597" s="67"/>
      <c r="AH597" s="67"/>
    </row>
    <row r="598" spans="1:34" ht="15.6" customHeight="1">
      <c r="A598" s="67"/>
      <c r="B598" s="67"/>
      <c r="C598" s="67"/>
      <c r="D598" s="68"/>
      <c r="E598" s="67"/>
      <c r="F598" s="67"/>
      <c r="G598" s="67"/>
      <c r="H598" s="69"/>
      <c r="I598" s="68"/>
      <c r="J598" s="67"/>
      <c r="K598" s="67"/>
      <c r="L598" s="67"/>
      <c r="M598" s="67"/>
      <c r="N598" s="67"/>
      <c r="O598" s="67"/>
      <c r="P598" s="67"/>
      <c r="Q598" s="67"/>
      <c r="R598" s="67"/>
      <c r="S598" s="67"/>
      <c r="T598" s="67"/>
      <c r="U598" s="67"/>
      <c r="V598" s="67"/>
      <c r="W598" s="67"/>
      <c r="X598" s="67"/>
      <c r="Y598" s="67"/>
      <c r="Z598" s="67"/>
      <c r="AA598" s="67"/>
      <c r="AB598" s="67"/>
      <c r="AC598" s="67"/>
      <c r="AD598" s="67"/>
      <c r="AE598" s="67"/>
      <c r="AF598" s="67"/>
      <c r="AG598" s="67"/>
      <c r="AH598" s="67"/>
    </row>
    <row r="599" spans="1:34" ht="15.6" customHeight="1">
      <c r="A599" s="67"/>
      <c r="B599" s="67"/>
      <c r="C599" s="67"/>
      <c r="D599" s="68"/>
      <c r="E599" s="67"/>
      <c r="F599" s="67"/>
      <c r="G599" s="67"/>
      <c r="H599" s="69"/>
      <c r="I599" s="68"/>
      <c r="J599" s="67"/>
      <c r="K599" s="67"/>
      <c r="L599" s="67"/>
      <c r="M599" s="67"/>
      <c r="N599" s="67"/>
      <c r="O599" s="67"/>
      <c r="P599" s="67"/>
      <c r="Q599" s="67"/>
      <c r="R599" s="67"/>
      <c r="S599" s="67"/>
      <c r="T599" s="67"/>
      <c r="U599" s="67"/>
      <c r="V599" s="67"/>
      <c r="W599" s="67"/>
      <c r="X599" s="67"/>
      <c r="Y599" s="67"/>
      <c r="Z599" s="67"/>
      <c r="AA599" s="67"/>
      <c r="AB599" s="67"/>
      <c r="AC599" s="67"/>
      <c r="AD599" s="67"/>
      <c r="AE599" s="67"/>
      <c r="AF599" s="67"/>
      <c r="AG599" s="67"/>
      <c r="AH599" s="67"/>
    </row>
    <row r="600" spans="1:34" ht="15.6" customHeight="1">
      <c r="A600" s="67"/>
      <c r="B600" s="67"/>
      <c r="C600" s="67"/>
      <c r="D600" s="68"/>
      <c r="E600" s="67"/>
      <c r="F600" s="67"/>
      <c r="G600" s="67"/>
      <c r="H600" s="69"/>
      <c r="I600" s="68"/>
      <c r="J600" s="67"/>
      <c r="K600" s="67"/>
      <c r="L600" s="67"/>
      <c r="M600" s="67"/>
      <c r="N600" s="67"/>
      <c r="O600" s="67"/>
      <c r="P600" s="67"/>
      <c r="Q600" s="67"/>
      <c r="R600" s="67"/>
      <c r="S600" s="67"/>
      <c r="T600" s="67"/>
      <c r="U600" s="67"/>
      <c r="V600" s="67"/>
      <c r="W600" s="67"/>
      <c r="X600" s="67"/>
      <c r="Y600" s="67"/>
      <c r="Z600" s="67"/>
      <c r="AA600" s="67"/>
      <c r="AB600" s="67"/>
      <c r="AC600" s="67"/>
      <c r="AD600" s="67"/>
      <c r="AE600" s="67"/>
      <c r="AF600" s="67"/>
      <c r="AG600" s="67"/>
      <c r="AH600" s="67"/>
    </row>
    <row r="601" spans="1:34" ht="15.6" customHeight="1">
      <c r="A601" s="67"/>
      <c r="B601" s="67"/>
      <c r="C601" s="67"/>
      <c r="D601" s="68"/>
      <c r="E601" s="67"/>
      <c r="F601" s="67"/>
      <c r="G601" s="67"/>
      <c r="H601" s="69"/>
      <c r="I601" s="68"/>
      <c r="J601" s="67"/>
      <c r="K601" s="67"/>
      <c r="L601" s="67"/>
      <c r="M601" s="67"/>
      <c r="N601" s="67"/>
      <c r="O601" s="67"/>
      <c r="P601" s="67"/>
      <c r="Q601" s="67"/>
      <c r="R601" s="67"/>
      <c r="S601" s="67"/>
      <c r="T601" s="67"/>
      <c r="U601" s="67"/>
      <c r="V601" s="67"/>
      <c r="W601" s="67"/>
      <c r="X601" s="67"/>
      <c r="Y601" s="67"/>
      <c r="Z601" s="67"/>
      <c r="AA601" s="67"/>
      <c r="AB601" s="67"/>
      <c r="AC601" s="67"/>
      <c r="AD601" s="67"/>
      <c r="AE601" s="67"/>
      <c r="AF601" s="67"/>
      <c r="AG601" s="67"/>
      <c r="AH601" s="67"/>
    </row>
    <row r="602" spans="1:34" ht="15.6" customHeight="1">
      <c r="A602" s="67"/>
      <c r="B602" s="67"/>
      <c r="C602" s="67"/>
      <c r="D602" s="68"/>
      <c r="E602" s="67"/>
      <c r="F602" s="67"/>
      <c r="G602" s="67"/>
      <c r="H602" s="69"/>
      <c r="I602" s="68"/>
      <c r="J602" s="67"/>
      <c r="K602" s="67"/>
      <c r="L602" s="67"/>
      <c r="M602" s="67"/>
      <c r="N602" s="67"/>
      <c r="O602" s="67"/>
      <c r="P602" s="67"/>
      <c r="Q602" s="67"/>
      <c r="R602" s="67"/>
      <c r="S602" s="67"/>
      <c r="T602" s="67"/>
      <c r="U602" s="67"/>
      <c r="V602" s="67"/>
      <c r="W602" s="67"/>
      <c r="X602" s="67"/>
      <c r="Y602" s="67"/>
      <c r="Z602" s="67"/>
      <c r="AA602" s="67"/>
      <c r="AB602" s="67"/>
      <c r="AC602" s="67"/>
      <c r="AD602" s="67"/>
      <c r="AE602" s="67"/>
      <c r="AF602" s="67"/>
      <c r="AG602" s="67"/>
      <c r="AH602" s="67"/>
    </row>
    <row r="603" spans="1:34" ht="15.6" customHeight="1">
      <c r="A603" s="67"/>
      <c r="B603" s="67"/>
      <c r="C603" s="67"/>
      <c r="D603" s="68"/>
      <c r="E603" s="67"/>
      <c r="F603" s="67"/>
      <c r="G603" s="67"/>
      <c r="H603" s="69"/>
      <c r="I603" s="68"/>
      <c r="J603" s="67"/>
      <c r="K603" s="67"/>
      <c r="L603" s="67"/>
      <c r="M603" s="67"/>
      <c r="N603" s="67"/>
      <c r="O603" s="67"/>
      <c r="P603" s="67"/>
      <c r="Q603" s="67"/>
      <c r="R603" s="67"/>
      <c r="S603" s="67"/>
      <c r="T603" s="67"/>
      <c r="U603" s="67"/>
      <c r="V603" s="67"/>
      <c r="W603" s="67"/>
      <c r="X603" s="67"/>
      <c r="Y603" s="67"/>
      <c r="Z603" s="67"/>
      <c r="AA603" s="67"/>
      <c r="AB603" s="67"/>
      <c r="AC603" s="67"/>
      <c r="AD603" s="67"/>
      <c r="AE603" s="67"/>
      <c r="AF603" s="67"/>
      <c r="AG603" s="67"/>
      <c r="AH603" s="67"/>
    </row>
    <row r="604" spans="1:34" ht="15.6" customHeight="1">
      <c r="A604" s="67"/>
      <c r="B604" s="67"/>
      <c r="C604" s="67"/>
      <c r="D604" s="68"/>
      <c r="E604" s="67"/>
      <c r="F604" s="67"/>
      <c r="G604" s="67"/>
      <c r="H604" s="69"/>
      <c r="I604" s="68"/>
      <c r="J604" s="67"/>
      <c r="K604" s="67"/>
      <c r="L604" s="67"/>
      <c r="M604" s="67"/>
      <c r="N604" s="67"/>
      <c r="O604" s="67"/>
      <c r="P604" s="67"/>
      <c r="Q604" s="67"/>
      <c r="R604" s="67"/>
      <c r="S604" s="67"/>
      <c r="T604" s="67"/>
      <c r="U604" s="67"/>
      <c r="V604" s="67"/>
      <c r="W604" s="67"/>
      <c r="X604" s="67"/>
      <c r="Y604" s="67"/>
      <c r="Z604" s="67"/>
      <c r="AA604" s="67"/>
      <c r="AB604" s="67"/>
      <c r="AC604" s="67"/>
      <c r="AD604" s="67"/>
      <c r="AE604" s="67"/>
      <c r="AF604" s="67"/>
      <c r="AG604" s="67"/>
      <c r="AH604" s="67"/>
    </row>
    <row r="605" spans="1:34" ht="15.6" customHeight="1">
      <c r="A605" s="67"/>
      <c r="B605" s="67"/>
      <c r="C605" s="67"/>
      <c r="D605" s="68"/>
      <c r="E605" s="67"/>
      <c r="F605" s="67"/>
      <c r="G605" s="67"/>
      <c r="H605" s="69"/>
      <c r="I605" s="68"/>
      <c r="J605" s="67"/>
      <c r="K605" s="67"/>
      <c r="L605" s="67"/>
      <c r="M605" s="67"/>
      <c r="N605" s="67"/>
      <c r="O605" s="67"/>
      <c r="P605" s="67"/>
      <c r="Q605" s="67"/>
      <c r="R605" s="67"/>
      <c r="S605" s="67"/>
      <c r="T605" s="67"/>
      <c r="U605" s="67"/>
      <c r="V605" s="67"/>
      <c r="W605" s="67"/>
      <c r="X605" s="67"/>
      <c r="Y605" s="67"/>
      <c r="Z605" s="67"/>
      <c r="AA605" s="67"/>
      <c r="AB605" s="67"/>
      <c r="AC605" s="67"/>
      <c r="AD605" s="67"/>
      <c r="AE605" s="67"/>
      <c r="AF605" s="67"/>
      <c r="AG605" s="67"/>
      <c r="AH605" s="67"/>
    </row>
    <row r="606" spans="1:34" ht="15.6" customHeight="1">
      <c r="A606" s="67"/>
      <c r="B606" s="67"/>
      <c r="C606" s="67"/>
      <c r="D606" s="68"/>
      <c r="E606" s="67"/>
      <c r="F606" s="67"/>
      <c r="G606" s="67"/>
      <c r="H606" s="69"/>
      <c r="I606" s="68"/>
      <c r="J606" s="67"/>
      <c r="K606" s="67"/>
      <c r="L606" s="67"/>
      <c r="M606" s="67"/>
      <c r="N606" s="67"/>
      <c r="O606" s="67"/>
      <c r="P606" s="67"/>
      <c r="Q606" s="67"/>
      <c r="R606" s="67"/>
      <c r="S606" s="67"/>
      <c r="T606" s="67"/>
      <c r="U606" s="67"/>
      <c r="V606" s="67"/>
      <c r="W606" s="67"/>
      <c r="X606" s="67"/>
      <c r="Y606" s="67"/>
      <c r="Z606" s="67"/>
      <c r="AA606" s="67"/>
      <c r="AB606" s="67"/>
      <c r="AC606" s="67"/>
      <c r="AD606" s="67"/>
      <c r="AE606" s="67"/>
      <c r="AF606" s="67"/>
      <c r="AG606" s="67"/>
      <c r="AH606" s="67"/>
    </row>
    <row r="607" spans="1:34" ht="15.6" customHeight="1">
      <c r="A607" s="67"/>
      <c r="B607" s="67"/>
      <c r="C607" s="67"/>
      <c r="D607" s="68"/>
      <c r="E607" s="67"/>
      <c r="F607" s="67"/>
      <c r="G607" s="67"/>
      <c r="H607" s="69"/>
      <c r="I607" s="68"/>
      <c r="J607" s="67"/>
      <c r="K607" s="67"/>
      <c r="L607" s="67"/>
      <c r="M607" s="67"/>
      <c r="N607" s="67"/>
      <c r="O607" s="67"/>
      <c r="P607" s="67"/>
      <c r="Q607" s="67"/>
      <c r="R607" s="67"/>
      <c r="S607" s="67"/>
      <c r="T607" s="67"/>
      <c r="U607" s="67"/>
      <c r="V607" s="67"/>
      <c r="W607" s="67"/>
      <c r="X607" s="67"/>
      <c r="Y607" s="67"/>
      <c r="Z607" s="67"/>
      <c r="AA607" s="67"/>
      <c r="AB607" s="67"/>
      <c r="AC607" s="67"/>
      <c r="AD607" s="67"/>
      <c r="AE607" s="67"/>
      <c r="AF607" s="67"/>
      <c r="AG607" s="67"/>
      <c r="AH607" s="67"/>
    </row>
    <row r="608" spans="1:34" ht="15.6" customHeight="1">
      <c r="A608" s="67"/>
      <c r="B608" s="67"/>
      <c r="C608" s="67"/>
      <c r="D608" s="68"/>
      <c r="E608" s="67"/>
      <c r="F608" s="67"/>
      <c r="G608" s="67"/>
      <c r="H608" s="69"/>
      <c r="I608" s="68"/>
      <c r="J608" s="67"/>
      <c r="K608" s="67"/>
      <c r="L608" s="67"/>
      <c r="M608" s="67"/>
      <c r="N608" s="67"/>
      <c r="O608" s="67"/>
      <c r="P608" s="67"/>
      <c r="Q608" s="67"/>
      <c r="R608" s="67"/>
      <c r="S608" s="67"/>
      <c r="T608" s="67"/>
      <c r="U608" s="67"/>
      <c r="V608" s="67"/>
      <c r="W608" s="67"/>
      <c r="X608" s="67"/>
      <c r="Y608" s="67"/>
      <c r="Z608" s="67"/>
      <c r="AA608" s="67"/>
      <c r="AB608" s="67"/>
      <c r="AC608" s="67"/>
      <c r="AD608" s="67"/>
      <c r="AE608" s="67"/>
      <c r="AF608" s="67"/>
      <c r="AG608" s="67"/>
      <c r="AH608" s="67"/>
    </row>
    <row r="609" spans="1:34" ht="15.6" customHeight="1">
      <c r="A609" s="67"/>
      <c r="B609" s="67"/>
      <c r="C609" s="67"/>
      <c r="D609" s="68"/>
      <c r="E609" s="67"/>
      <c r="F609" s="67"/>
      <c r="G609" s="67"/>
      <c r="H609" s="69"/>
      <c r="I609" s="68"/>
      <c r="J609" s="67"/>
      <c r="K609" s="67"/>
      <c r="L609" s="67"/>
      <c r="M609" s="67"/>
      <c r="N609" s="67"/>
      <c r="O609" s="67"/>
      <c r="P609" s="67"/>
      <c r="Q609" s="67"/>
      <c r="R609" s="67"/>
      <c r="S609" s="67"/>
      <c r="T609" s="67"/>
      <c r="U609" s="67"/>
      <c r="V609" s="67"/>
      <c r="W609" s="67"/>
      <c r="X609" s="67"/>
      <c r="Y609" s="67"/>
      <c r="Z609" s="67"/>
      <c r="AA609" s="67"/>
      <c r="AB609" s="67"/>
      <c r="AC609" s="67"/>
      <c r="AD609" s="67"/>
      <c r="AE609" s="67"/>
      <c r="AF609" s="67"/>
      <c r="AG609" s="67"/>
      <c r="AH609" s="67"/>
    </row>
    <row r="610" spans="1:34" ht="15.6" customHeight="1">
      <c r="A610" s="67"/>
      <c r="B610" s="67"/>
      <c r="C610" s="67"/>
      <c r="D610" s="68"/>
      <c r="E610" s="67"/>
      <c r="F610" s="67"/>
      <c r="G610" s="67"/>
      <c r="H610" s="69"/>
      <c r="I610" s="68"/>
      <c r="J610" s="67"/>
      <c r="K610" s="67"/>
      <c r="L610" s="67"/>
      <c r="M610" s="67"/>
      <c r="N610" s="67"/>
      <c r="O610" s="67"/>
      <c r="P610" s="67"/>
      <c r="Q610" s="67"/>
      <c r="R610" s="67"/>
      <c r="S610" s="67"/>
      <c r="T610" s="67"/>
      <c r="U610" s="67"/>
      <c r="V610" s="67"/>
      <c r="W610" s="67"/>
      <c r="X610" s="67"/>
      <c r="Y610" s="67"/>
      <c r="Z610" s="67"/>
      <c r="AA610" s="67"/>
      <c r="AB610" s="67"/>
      <c r="AC610" s="67"/>
      <c r="AD610" s="67"/>
      <c r="AE610" s="67"/>
      <c r="AF610" s="67"/>
      <c r="AG610" s="67"/>
      <c r="AH610" s="67"/>
    </row>
    <row r="611" spans="1:34" ht="15.6" customHeight="1">
      <c r="A611" s="67"/>
      <c r="B611" s="67"/>
      <c r="C611" s="67"/>
      <c r="D611" s="68"/>
      <c r="E611" s="67"/>
      <c r="F611" s="67"/>
      <c r="G611" s="67"/>
      <c r="H611" s="69"/>
      <c r="I611" s="68"/>
      <c r="J611" s="67"/>
      <c r="K611" s="67"/>
      <c r="L611" s="67"/>
      <c r="M611" s="67"/>
      <c r="N611" s="67"/>
      <c r="O611" s="67"/>
      <c r="P611" s="67"/>
      <c r="Q611" s="67"/>
      <c r="R611" s="67"/>
      <c r="S611" s="67"/>
      <c r="T611" s="67"/>
      <c r="U611" s="67"/>
      <c r="V611" s="67"/>
      <c r="W611" s="67"/>
      <c r="X611" s="67"/>
      <c r="Y611" s="67"/>
      <c r="Z611" s="67"/>
      <c r="AA611" s="67"/>
      <c r="AB611" s="67"/>
      <c r="AC611" s="67"/>
      <c r="AD611" s="67"/>
      <c r="AE611" s="67"/>
      <c r="AF611" s="67"/>
      <c r="AG611" s="67"/>
      <c r="AH611" s="67"/>
    </row>
    <row r="612" spans="1:34" ht="15.6" customHeight="1">
      <c r="A612" s="67"/>
      <c r="B612" s="67"/>
      <c r="C612" s="67"/>
      <c r="D612" s="68"/>
      <c r="E612" s="67"/>
      <c r="F612" s="67"/>
      <c r="G612" s="67"/>
      <c r="H612" s="69"/>
      <c r="I612" s="68"/>
      <c r="J612" s="67"/>
      <c r="K612" s="67"/>
      <c r="L612" s="67"/>
      <c r="M612" s="67"/>
      <c r="N612" s="67"/>
      <c r="O612" s="67"/>
      <c r="P612" s="67"/>
      <c r="Q612" s="67"/>
      <c r="R612" s="67"/>
      <c r="S612" s="67"/>
      <c r="T612" s="67"/>
      <c r="U612" s="67"/>
      <c r="V612" s="67"/>
      <c r="W612" s="67"/>
      <c r="X612" s="67"/>
      <c r="Y612" s="67"/>
      <c r="Z612" s="67"/>
      <c r="AA612" s="67"/>
      <c r="AB612" s="67"/>
      <c r="AC612" s="67"/>
      <c r="AD612" s="67"/>
      <c r="AE612" s="67"/>
      <c r="AF612" s="67"/>
      <c r="AG612" s="67"/>
      <c r="AH612" s="67"/>
    </row>
    <row r="613" spans="1:34" ht="15.6" customHeight="1">
      <c r="A613" s="67"/>
      <c r="B613" s="67"/>
      <c r="C613" s="67"/>
      <c r="D613" s="68"/>
      <c r="E613" s="67"/>
      <c r="F613" s="67"/>
      <c r="G613" s="67"/>
      <c r="H613" s="69"/>
      <c r="I613" s="68"/>
      <c r="J613" s="67"/>
      <c r="K613" s="67"/>
      <c r="L613" s="67"/>
      <c r="M613" s="67"/>
      <c r="N613" s="67"/>
      <c r="O613" s="67"/>
      <c r="P613" s="67"/>
      <c r="Q613" s="67"/>
      <c r="R613" s="67"/>
      <c r="S613" s="67"/>
      <c r="T613" s="67"/>
      <c r="U613" s="67"/>
      <c r="V613" s="67"/>
      <c r="W613" s="67"/>
      <c r="X613" s="67"/>
      <c r="Y613" s="67"/>
      <c r="Z613" s="67"/>
      <c r="AA613" s="67"/>
      <c r="AB613" s="67"/>
      <c r="AC613" s="67"/>
      <c r="AD613" s="67"/>
      <c r="AE613" s="67"/>
      <c r="AF613" s="67"/>
      <c r="AG613" s="67"/>
      <c r="AH613" s="67"/>
    </row>
    <row r="614" spans="1:34" ht="15.6" customHeight="1">
      <c r="A614" s="67"/>
      <c r="B614" s="67"/>
      <c r="C614" s="67"/>
      <c r="D614" s="68"/>
      <c r="E614" s="67"/>
      <c r="F614" s="67"/>
      <c r="G614" s="67"/>
      <c r="H614" s="69"/>
      <c r="I614" s="68"/>
      <c r="J614" s="67"/>
      <c r="K614" s="67"/>
      <c r="L614" s="67"/>
      <c r="M614" s="67"/>
      <c r="N614" s="67"/>
      <c r="O614" s="67"/>
      <c r="P614" s="67"/>
      <c r="Q614" s="67"/>
      <c r="R614" s="67"/>
      <c r="S614" s="67"/>
      <c r="T614" s="67"/>
      <c r="U614" s="67"/>
      <c r="V614" s="67"/>
      <c r="W614" s="67"/>
      <c r="X614" s="67"/>
      <c r="Y614" s="67"/>
      <c r="Z614" s="67"/>
      <c r="AA614" s="67"/>
      <c r="AB614" s="67"/>
      <c r="AC614" s="67"/>
      <c r="AD614" s="67"/>
      <c r="AE614" s="67"/>
      <c r="AF614" s="67"/>
      <c r="AG614" s="67"/>
      <c r="AH614" s="67"/>
    </row>
    <row r="615" spans="1:34" ht="15.6" customHeight="1">
      <c r="A615" s="67"/>
      <c r="B615" s="67"/>
      <c r="C615" s="67"/>
      <c r="D615" s="68"/>
      <c r="E615" s="67"/>
      <c r="F615" s="67"/>
      <c r="G615" s="67"/>
      <c r="H615" s="69"/>
      <c r="I615" s="68"/>
      <c r="J615" s="67"/>
      <c r="K615" s="67"/>
      <c r="L615" s="67"/>
      <c r="M615" s="67"/>
      <c r="N615" s="67"/>
      <c r="O615" s="67"/>
      <c r="P615" s="67"/>
      <c r="Q615" s="67"/>
      <c r="R615" s="67"/>
      <c r="S615" s="67"/>
      <c r="T615" s="67"/>
      <c r="U615" s="67"/>
      <c r="V615" s="67"/>
      <c r="W615" s="67"/>
      <c r="X615" s="67"/>
      <c r="Y615" s="67"/>
      <c r="Z615" s="67"/>
      <c r="AA615" s="67"/>
      <c r="AB615" s="67"/>
      <c r="AC615" s="67"/>
      <c r="AD615" s="67"/>
      <c r="AE615" s="67"/>
      <c r="AF615" s="67"/>
      <c r="AG615" s="67"/>
      <c r="AH615" s="67"/>
    </row>
    <row r="616" spans="1:34" ht="15.6" customHeight="1">
      <c r="A616" s="67"/>
      <c r="B616" s="67"/>
      <c r="C616" s="67"/>
      <c r="D616" s="68"/>
      <c r="E616" s="67"/>
      <c r="F616" s="67"/>
      <c r="G616" s="67"/>
      <c r="H616" s="69"/>
      <c r="I616" s="68"/>
      <c r="J616" s="67"/>
      <c r="K616" s="67"/>
      <c r="L616" s="67"/>
      <c r="M616" s="67"/>
      <c r="N616" s="67"/>
      <c r="O616" s="67"/>
      <c r="P616" s="67"/>
      <c r="Q616" s="67"/>
      <c r="R616" s="67"/>
      <c r="S616" s="67"/>
      <c r="T616" s="67"/>
      <c r="U616" s="67"/>
      <c r="V616" s="67"/>
      <c r="W616" s="67"/>
      <c r="X616" s="67"/>
      <c r="Y616" s="67"/>
      <c r="Z616" s="67"/>
      <c r="AA616" s="67"/>
      <c r="AB616" s="67"/>
      <c r="AC616" s="67"/>
      <c r="AD616" s="67"/>
      <c r="AE616" s="67"/>
      <c r="AF616" s="67"/>
      <c r="AG616" s="67"/>
      <c r="AH616" s="67"/>
    </row>
    <row r="617" spans="1:34" ht="15.6" customHeight="1">
      <c r="A617" s="67"/>
      <c r="B617" s="67"/>
      <c r="C617" s="67"/>
      <c r="D617" s="68"/>
      <c r="E617" s="67"/>
      <c r="F617" s="67"/>
      <c r="G617" s="67"/>
      <c r="H617" s="69"/>
      <c r="I617" s="68"/>
      <c r="J617" s="67"/>
      <c r="K617" s="67"/>
      <c r="L617" s="67"/>
      <c r="M617" s="67"/>
      <c r="N617" s="67"/>
      <c r="O617" s="67"/>
      <c r="P617" s="67"/>
      <c r="Q617" s="67"/>
      <c r="R617" s="67"/>
      <c r="S617" s="67"/>
      <c r="T617" s="67"/>
      <c r="U617" s="67"/>
      <c r="V617" s="67"/>
      <c r="W617" s="67"/>
      <c r="X617" s="67"/>
      <c r="Y617" s="67"/>
      <c r="Z617" s="67"/>
      <c r="AA617" s="67"/>
      <c r="AB617" s="67"/>
      <c r="AC617" s="67"/>
      <c r="AD617" s="67"/>
      <c r="AE617" s="67"/>
      <c r="AF617" s="67"/>
      <c r="AG617" s="67"/>
      <c r="AH617" s="67"/>
    </row>
    <row r="618" spans="1:34" ht="15.6" customHeight="1">
      <c r="A618" s="67"/>
      <c r="B618" s="67"/>
      <c r="C618" s="67"/>
      <c r="D618" s="68"/>
      <c r="E618" s="67"/>
      <c r="F618" s="67"/>
      <c r="G618" s="67"/>
      <c r="H618" s="69"/>
      <c r="I618" s="68"/>
      <c r="J618" s="67"/>
      <c r="K618" s="67"/>
      <c r="L618" s="67"/>
      <c r="M618" s="67"/>
      <c r="N618" s="67"/>
      <c r="O618" s="67"/>
      <c r="P618" s="67"/>
      <c r="Q618" s="67"/>
      <c r="R618" s="67"/>
      <c r="S618" s="67"/>
      <c r="T618" s="67"/>
      <c r="U618" s="67"/>
      <c r="V618" s="67"/>
      <c r="W618" s="67"/>
      <c r="X618" s="67"/>
      <c r="Y618" s="67"/>
      <c r="Z618" s="67"/>
      <c r="AA618" s="67"/>
      <c r="AB618" s="67"/>
      <c r="AC618" s="67"/>
      <c r="AD618" s="67"/>
      <c r="AE618" s="67"/>
      <c r="AF618" s="67"/>
      <c r="AG618" s="67"/>
      <c r="AH618" s="67"/>
    </row>
    <row r="619" spans="1:34" ht="15.6" customHeight="1">
      <c r="A619" s="67"/>
      <c r="B619" s="67"/>
      <c r="C619" s="67"/>
      <c r="D619" s="68"/>
      <c r="E619" s="67"/>
      <c r="F619" s="67"/>
      <c r="G619" s="67"/>
      <c r="H619" s="69"/>
      <c r="I619" s="68"/>
      <c r="J619" s="67"/>
      <c r="K619" s="67"/>
      <c r="L619" s="67"/>
      <c r="M619" s="67"/>
      <c r="N619" s="67"/>
      <c r="O619" s="67"/>
      <c r="P619" s="67"/>
      <c r="Q619" s="67"/>
      <c r="R619" s="67"/>
      <c r="S619" s="67"/>
      <c r="T619" s="67"/>
      <c r="U619" s="67"/>
      <c r="V619" s="67"/>
      <c r="W619" s="67"/>
      <c r="X619" s="67"/>
      <c r="Y619" s="67"/>
      <c r="Z619" s="67"/>
      <c r="AA619" s="67"/>
      <c r="AB619" s="67"/>
      <c r="AC619" s="67"/>
      <c r="AD619" s="67"/>
      <c r="AE619" s="67"/>
      <c r="AF619" s="67"/>
      <c r="AG619" s="67"/>
      <c r="AH619" s="67"/>
    </row>
    <row r="620" spans="1:34" ht="15.6" customHeight="1">
      <c r="A620" s="67"/>
      <c r="B620" s="67"/>
      <c r="C620" s="67"/>
      <c r="D620" s="68"/>
      <c r="E620" s="67"/>
      <c r="F620" s="67"/>
      <c r="G620" s="67"/>
      <c r="H620" s="69"/>
      <c r="I620" s="68"/>
      <c r="J620" s="67"/>
      <c r="K620" s="67"/>
      <c r="L620" s="67"/>
      <c r="M620" s="67"/>
      <c r="N620" s="67"/>
      <c r="O620" s="67"/>
      <c r="P620" s="67"/>
      <c r="Q620" s="67"/>
      <c r="R620" s="67"/>
      <c r="S620" s="67"/>
      <c r="T620" s="67"/>
      <c r="U620" s="67"/>
      <c r="V620" s="67"/>
      <c r="W620" s="67"/>
      <c r="X620" s="67"/>
      <c r="Y620" s="67"/>
      <c r="Z620" s="67"/>
      <c r="AA620" s="67"/>
      <c r="AB620" s="67"/>
      <c r="AC620" s="67"/>
      <c r="AD620" s="67"/>
      <c r="AE620" s="67"/>
      <c r="AF620" s="67"/>
      <c r="AG620" s="67"/>
      <c r="AH620" s="67"/>
    </row>
    <row r="621" spans="1:34" ht="15.6" customHeight="1">
      <c r="A621" s="67"/>
      <c r="B621" s="67"/>
      <c r="C621" s="67"/>
      <c r="D621" s="68"/>
      <c r="E621" s="67"/>
      <c r="F621" s="67"/>
      <c r="G621" s="67"/>
      <c r="H621" s="69"/>
      <c r="I621" s="68"/>
      <c r="J621" s="67"/>
      <c r="K621" s="67"/>
      <c r="L621" s="67"/>
      <c r="M621" s="67"/>
      <c r="N621" s="67"/>
      <c r="O621" s="67"/>
      <c r="P621" s="67"/>
      <c r="Q621" s="67"/>
      <c r="R621" s="67"/>
      <c r="S621" s="67"/>
      <c r="T621" s="67"/>
      <c r="U621" s="67"/>
      <c r="V621" s="67"/>
      <c r="W621" s="67"/>
      <c r="X621" s="67"/>
      <c r="Y621" s="67"/>
      <c r="Z621" s="67"/>
      <c r="AA621" s="67"/>
      <c r="AB621" s="67"/>
      <c r="AC621" s="67"/>
      <c r="AD621" s="67"/>
      <c r="AE621" s="67"/>
      <c r="AF621" s="67"/>
      <c r="AG621" s="67"/>
      <c r="AH621" s="67"/>
    </row>
    <row r="622" spans="1:34" ht="15.6" customHeight="1">
      <c r="A622" s="67"/>
      <c r="B622" s="67"/>
      <c r="C622" s="67"/>
      <c r="D622" s="68"/>
      <c r="E622" s="67"/>
      <c r="F622" s="67"/>
      <c r="G622" s="67"/>
      <c r="H622" s="69"/>
      <c r="I622" s="68"/>
      <c r="J622" s="67"/>
      <c r="K622" s="67"/>
      <c r="L622" s="67"/>
      <c r="M622" s="67"/>
      <c r="N622" s="67"/>
      <c r="O622" s="67"/>
      <c r="P622" s="67"/>
      <c r="Q622" s="67"/>
      <c r="R622" s="67"/>
      <c r="S622" s="67"/>
      <c r="T622" s="67"/>
      <c r="U622" s="67"/>
      <c r="V622" s="67"/>
      <c r="W622" s="67"/>
      <c r="X622" s="67"/>
      <c r="Y622" s="67"/>
      <c r="Z622" s="67"/>
      <c r="AA622" s="67"/>
      <c r="AB622" s="67"/>
      <c r="AC622" s="67"/>
      <c r="AD622" s="67"/>
      <c r="AE622" s="67"/>
      <c r="AF622" s="67"/>
      <c r="AG622" s="67"/>
      <c r="AH622" s="67"/>
    </row>
    <row r="623" spans="1:34" ht="15.6" customHeight="1">
      <c r="A623" s="67"/>
      <c r="B623" s="67"/>
      <c r="C623" s="67"/>
      <c r="D623" s="68"/>
      <c r="E623" s="67"/>
      <c r="F623" s="67"/>
      <c r="G623" s="67"/>
      <c r="H623" s="69"/>
      <c r="I623" s="68"/>
      <c r="J623" s="67"/>
      <c r="K623" s="67"/>
      <c r="L623" s="67"/>
      <c r="M623" s="67"/>
      <c r="N623" s="67"/>
      <c r="O623" s="67"/>
      <c r="P623" s="67"/>
      <c r="Q623" s="67"/>
      <c r="R623" s="67"/>
      <c r="S623" s="67"/>
      <c r="T623" s="67"/>
      <c r="U623" s="67"/>
      <c r="V623" s="67"/>
      <c r="W623" s="67"/>
      <c r="X623" s="67"/>
      <c r="Y623" s="67"/>
      <c r="Z623" s="67"/>
      <c r="AA623" s="67"/>
      <c r="AB623" s="67"/>
      <c r="AC623" s="67"/>
      <c r="AD623" s="67"/>
      <c r="AE623" s="67"/>
      <c r="AF623" s="67"/>
      <c r="AG623" s="67"/>
      <c r="AH623" s="67"/>
    </row>
    <row r="624" spans="1:34" ht="15.6" customHeight="1">
      <c r="A624" s="67"/>
      <c r="B624" s="67"/>
      <c r="C624" s="67"/>
      <c r="D624" s="68"/>
      <c r="E624" s="67"/>
      <c r="F624" s="67"/>
      <c r="G624" s="67"/>
      <c r="H624" s="69"/>
      <c r="I624" s="68"/>
      <c r="J624" s="67"/>
      <c r="K624" s="67"/>
      <c r="L624" s="67"/>
      <c r="M624" s="67"/>
      <c r="N624" s="67"/>
      <c r="O624" s="67"/>
      <c r="P624" s="67"/>
      <c r="Q624" s="67"/>
      <c r="R624" s="67"/>
      <c r="S624" s="67"/>
      <c r="T624" s="67"/>
      <c r="U624" s="67"/>
      <c r="V624" s="67"/>
      <c r="W624" s="67"/>
      <c r="X624" s="67"/>
      <c r="Y624" s="67"/>
      <c r="Z624" s="67"/>
      <c r="AA624" s="67"/>
      <c r="AB624" s="67"/>
      <c r="AC624" s="67"/>
      <c r="AD624" s="67"/>
      <c r="AE624" s="67"/>
      <c r="AF624" s="67"/>
      <c r="AG624" s="67"/>
      <c r="AH624" s="67"/>
    </row>
    <row r="625" spans="1:34" ht="15.6" customHeight="1">
      <c r="A625" s="67"/>
      <c r="B625" s="67"/>
      <c r="C625" s="67"/>
      <c r="D625" s="68"/>
      <c r="E625" s="67"/>
      <c r="F625" s="67"/>
      <c r="G625" s="67"/>
      <c r="H625" s="69"/>
      <c r="I625" s="68"/>
      <c r="J625" s="67"/>
      <c r="K625" s="67"/>
      <c r="L625" s="67"/>
      <c r="M625" s="67"/>
      <c r="N625" s="67"/>
      <c r="O625" s="67"/>
      <c r="P625" s="67"/>
      <c r="Q625" s="67"/>
      <c r="R625" s="67"/>
      <c r="S625" s="67"/>
      <c r="T625" s="67"/>
      <c r="U625" s="67"/>
      <c r="V625" s="67"/>
      <c r="W625" s="67"/>
      <c r="X625" s="67"/>
      <c r="Y625" s="67"/>
      <c r="Z625" s="67"/>
      <c r="AA625" s="67"/>
      <c r="AB625" s="67"/>
      <c r="AC625" s="67"/>
      <c r="AD625" s="67"/>
      <c r="AE625" s="67"/>
      <c r="AF625" s="67"/>
      <c r="AG625" s="67"/>
      <c r="AH625" s="67"/>
    </row>
    <row r="626" spans="1:34" ht="15.6" customHeight="1">
      <c r="A626" s="67"/>
      <c r="B626" s="67"/>
      <c r="C626" s="67"/>
      <c r="D626" s="68"/>
      <c r="E626" s="67"/>
      <c r="F626" s="67"/>
      <c r="G626" s="67"/>
      <c r="H626" s="69"/>
      <c r="I626" s="68"/>
      <c r="J626" s="67"/>
      <c r="K626" s="67"/>
      <c r="L626" s="67"/>
      <c r="M626" s="67"/>
      <c r="N626" s="67"/>
      <c r="O626" s="67"/>
      <c r="P626" s="67"/>
      <c r="Q626" s="67"/>
      <c r="R626" s="67"/>
      <c r="S626" s="67"/>
      <c r="T626" s="67"/>
      <c r="U626" s="67"/>
      <c r="V626" s="67"/>
      <c r="W626" s="67"/>
      <c r="X626" s="67"/>
      <c r="Y626" s="67"/>
      <c r="Z626" s="67"/>
      <c r="AA626" s="67"/>
      <c r="AB626" s="67"/>
      <c r="AC626" s="67"/>
      <c r="AD626" s="67"/>
      <c r="AE626" s="67"/>
      <c r="AF626" s="67"/>
      <c r="AG626" s="67"/>
      <c r="AH626" s="67"/>
    </row>
    <row r="627" spans="1:34" ht="15.6" customHeight="1">
      <c r="A627" s="67"/>
      <c r="B627" s="67"/>
      <c r="C627" s="67"/>
      <c r="D627" s="68"/>
      <c r="E627" s="67"/>
      <c r="F627" s="67"/>
      <c r="G627" s="67"/>
      <c r="H627" s="69"/>
      <c r="I627" s="68"/>
      <c r="J627" s="67"/>
      <c r="K627" s="67"/>
      <c r="L627" s="67"/>
      <c r="M627" s="67"/>
      <c r="N627" s="67"/>
      <c r="O627" s="67"/>
      <c r="P627" s="67"/>
      <c r="Q627" s="67"/>
      <c r="R627" s="67"/>
      <c r="S627" s="67"/>
      <c r="T627" s="67"/>
      <c r="U627" s="67"/>
      <c r="V627" s="67"/>
      <c r="W627" s="67"/>
      <c r="X627" s="67"/>
      <c r="Y627" s="67"/>
      <c r="Z627" s="67"/>
      <c r="AA627" s="67"/>
      <c r="AB627" s="67"/>
      <c r="AC627" s="67"/>
      <c r="AD627" s="67"/>
      <c r="AE627" s="67"/>
      <c r="AF627" s="67"/>
      <c r="AG627" s="67"/>
      <c r="AH627" s="67"/>
    </row>
    <row r="628" spans="1:34" ht="15.6" customHeight="1">
      <c r="A628" s="67"/>
      <c r="B628" s="67"/>
      <c r="C628" s="67"/>
      <c r="D628" s="68"/>
      <c r="E628" s="67"/>
      <c r="F628" s="67"/>
      <c r="G628" s="67"/>
      <c r="H628" s="69"/>
      <c r="I628" s="68"/>
      <c r="J628" s="67"/>
      <c r="K628" s="67"/>
      <c r="L628" s="67"/>
      <c r="M628" s="67"/>
      <c r="N628" s="67"/>
      <c r="O628" s="67"/>
      <c r="P628" s="67"/>
      <c r="Q628" s="67"/>
      <c r="R628" s="67"/>
      <c r="S628" s="67"/>
      <c r="T628" s="67"/>
      <c r="U628" s="67"/>
      <c r="V628" s="67"/>
      <c r="W628" s="67"/>
      <c r="X628" s="67"/>
      <c r="Y628" s="67"/>
      <c r="Z628" s="67"/>
      <c r="AA628" s="67"/>
      <c r="AB628" s="67"/>
      <c r="AC628" s="67"/>
      <c r="AD628" s="67"/>
      <c r="AE628" s="67"/>
      <c r="AF628" s="67"/>
      <c r="AG628" s="67"/>
      <c r="AH628" s="67"/>
    </row>
    <row r="629" spans="1:34" ht="15.6" customHeight="1">
      <c r="A629" s="67"/>
      <c r="B629" s="67"/>
      <c r="C629" s="67"/>
      <c r="D629" s="68"/>
      <c r="E629" s="67"/>
      <c r="F629" s="67"/>
      <c r="G629" s="67"/>
      <c r="H629" s="69"/>
      <c r="I629" s="68"/>
      <c r="J629" s="67"/>
      <c r="K629" s="67"/>
      <c r="L629" s="67"/>
      <c r="M629" s="67"/>
      <c r="N629" s="67"/>
      <c r="O629" s="67"/>
      <c r="P629" s="67"/>
      <c r="Q629" s="67"/>
      <c r="R629" s="67"/>
      <c r="S629" s="67"/>
      <c r="T629" s="67"/>
      <c r="U629" s="67"/>
      <c r="V629" s="67"/>
      <c r="W629" s="67"/>
      <c r="X629" s="67"/>
      <c r="Y629" s="67"/>
      <c r="Z629" s="67"/>
      <c r="AA629" s="67"/>
      <c r="AB629" s="67"/>
      <c r="AC629" s="67"/>
      <c r="AD629" s="67"/>
      <c r="AE629" s="67"/>
      <c r="AF629" s="67"/>
      <c r="AG629" s="67"/>
      <c r="AH629" s="67"/>
    </row>
    <row r="630" spans="1:34" ht="15.6" customHeight="1">
      <c r="A630" s="67"/>
      <c r="B630" s="67"/>
      <c r="C630" s="67"/>
      <c r="D630" s="68"/>
      <c r="E630" s="67"/>
      <c r="F630" s="67"/>
      <c r="G630" s="67"/>
      <c r="H630" s="69"/>
      <c r="I630" s="68"/>
      <c r="J630" s="67"/>
      <c r="K630" s="67"/>
      <c r="L630" s="67"/>
      <c r="M630" s="67"/>
      <c r="N630" s="67"/>
      <c r="O630" s="67"/>
      <c r="P630" s="67"/>
      <c r="Q630" s="67"/>
      <c r="R630" s="67"/>
      <c r="S630" s="67"/>
      <c r="T630" s="67"/>
      <c r="U630" s="67"/>
      <c r="V630" s="67"/>
      <c r="W630" s="67"/>
      <c r="X630" s="67"/>
      <c r="Y630" s="67"/>
      <c r="Z630" s="67"/>
      <c r="AA630" s="67"/>
      <c r="AB630" s="67"/>
      <c r="AC630" s="67"/>
      <c r="AD630" s="67"/>
      <c r="AE630" s="67"/>
      <c r="AF630" s="67"/>
      <c r="AG630" s="67"/>
      <c r="AH630" s="67"/>
    </row>
    <row r="631" spans="1:34" ht="15.6" customHeight="1">
      <c r="A631" s="67"/>
      <c r="B631" s="67"/>
      <c r="C631" s="67"/>
      <c r="D631" s="68"/>
      <c r="E631" s="67"/>
      <c r="F631" s="67"/>
      <c r="G631" s="67"/>
      <c r="H631" s="69"/>
      <c r="I631" s="68"/>
      <c r="J631" s="67"/>
      <c r="K631" s="67"/>
      <c r="L631" s="67"/>
      <c r="M631" s="67"/>
      <c r="N631" s="67"/>
      <c r="O631" s="67"/>
      <c r="P631" s="67"/>
      <c r="Q631" s="67"/>
      <c r="R631" s="67"/>
      <c r="S631" s="67"/>
      <c r="T631" s="67"/>
      <c r="U631" s="67"/>
      <c r="V631" s="67"/>
      <c r="W631" s="67"/>
      <c r="X631" s="67"/>
      <c r="Y631" s="67"/>
      <c r="Z631" s="67"/>
      <c r="AA631" s="67"/>
      <c r="AB631" s="67"/>
      <c r="AC631" s="67"/>
      <c r="AD631" s="67"/>
      <c r="AE631" s="67"/>
      <c r="AF631" s="67"/>
      <c r="AG631" s="67"/>
      <c r="AH631" s="67"/>
    </row>
    <row r="632" spans="1:34" ht="15.6" customHeight="1">
      <c r="A632" s="67"/>
      <c r="B632" s="67"/>
      <c r="C632" s="67"/>
      <c r="D632" s="68"/>
      <c r="E632" s="67"/>
      <c r="F632" s="67"/>
      <c r="G632" s="67"/>
      <c r="H632" s="69"/>
      <c r="I632" s="68"/>
      <c r="J632" s="67"/>
      <c r="K632" s="67"/>
      <c r="L632" s="67"/>
      <c r="M632" s="67"/>
      <c r="N632" s="67"/>
      <c r="O632" s="67"/>
      <c r="P632" s="67"/>
      <c r="Q632" s="67"/>
      <c r="R632" s="67"/>
      <c r="S632" s="67"/>
      <c r="T632" s="67"/>
      <c r="U632" s="67"/>
      <c r="V632" s="67"/>
      <c r="W632" s="67"/>
      <c r="X632" s="67"/>
      <c r="Y632" s="67"/>
      <c r="Z632" s="67"/>
      <c r="AA632" s="67"/>
      <c r="AB632" s="67"/>
      <c r="AC632" s="67"/>
      <c r="AD632" s="67"/>
      <c r="AE632" s="67"/>
      <c r="AF632" s="67"/>
      <c r="AG632" s="67"/>
      <c r="AH632" s="67"/>
    </row>
    <row r="633" spans="1:34" ht="15.6" customHeight="1">
      <c r="A633" s="67"/>
      <c r="B633" s="67"/>
      <c r="C633" s="67"/>
      <c r="D633" s="68"/>
      <c r="E633" s="67"/>
      <c r="F633" s="67"/>
      <c r="G633" s="67"/>
      <c r="H633" s="69"/>
      <c r="I633" s="68"/>
      <c r="J633" s="67"/>
      <c r="K633" s="67"/>
      <c r="L633" s="67"/>
      <c r="M633" s="67"/>
      <c r="N633" s="67"/>
      <c r="O633" s="67"/>
      <c r="P633" s="67"/>
      <c r="Q633" s="67"/>
      <c r="R633" s="67"/>
      <c r="S633" s="67"/>
      <c r="T633" s="67"/>
      <c r="U633" s="67"/>
      <c r="V633" s="67"/>
      <c r="W633" s="67"/>
      <c r="X633" s="67"/>
      <c r="Y633" s="67"/>
      <c r="Z633" s="67"/>
      <c r="AA633" s="67"/>
      <c r="AB633" s="67"/>
      <c r="AC633" s="67"/>
      <c r="AD633" s="67"/>
      <c r="AE633" s="67"/>
      <c r="AF633" s="67"/>
      <c r="AG633" s="67"/>
      <c r="AH633" s="67"/>
    </row>
    <row r="634" spans="1:34" ht="15.6" customHeight="1">
      <c r="A634" s="67"/>
      <c r="B634" s="67"/>
      <c r="C634" s="67"/>
      <c r="D634" s="68"/>
      <c r="E634" s="67"/>
      <c r="F634" s="67"/>
      <c r="G634" s="67"/>
      <c r="H634" s="69"/>
      <c r="I634" s="68"/>
      <c r="J634" s="67"/>
      <c r="K634" s="67"/>
      <c r="L634" s="67"/>
      <c r="M634" s="67"/>
      <c r="N634" s="67"/>
      <c r="O634" s="67"/>
      <c r="P634" s="67"/>
      <c r="Q634" s="67"/>
      <c r="R634" s="67"/>
      <c r="S634" s="67"/>
      <c r="T634" s="67"/>
      <c r="U634" s="67"/>
      <c r="V634" s="67"/>
      <c r="W634" s="67"/>
      <c r="X634" s="67"/>
      <c r="Y634" s="67"/>
      <c r="Z634" s="67"/>
      <c r="AA634" s="67"/>
      <c r="AB634" s="67"/>
      <c r="AC634" s="67"/>
      <c r="AD634" s="67"/>
      <c r="AE634" s="67"/>
      <c r="AF634" s="67"/>
      <c r="AG634" s="67"/>
      <c r="AH634" s="67"/>
    </row>
    <row r="635" spans="1:34" ht="15.6" customHeight="1">
      <c r="A635" s="67"/>
      <c r="B635" s="67"/>
      <c r="C635" s="67"/>
      <c r="D635" s="68"/>
      <c r="E635" s="67"/>
      <c r="F635" s="67"/>
      <c r="G635" s="67"/>
      <c r="H635" s="69"/>
      <c r="I635" s="68"/>
      <c r="J635" s="67"/>
      <c r="K635" s="67"/>
      <c r="L635" s="67"/>
      <c r="M635" s="67"/>
      <c r="N635" s="67"/>
      <c r="O635" s="67"/>
      <c r="P635" s="67"/>
      <c r="Q635" s="67"/>
      <c r="R635" s="67"/>
      <c r="S635" s="67"/>
      <c r="T635" s="67"/>
      <c r="U635" s="67"/>
      <c r="V635" s="67"/>
      <c r="W635" s="67"/>
      <c r="X635" s="67"/>
      <c r="Y635" s="67"/>
      <c r="Z635" s="67"/>
      <c r="AA635" s="67"/>
      <c r="AB635" s="67"/>
      <c r="AC635" s="67"/>
      <c r="AD635" s="67"/>
      <c r="AE635" s="67"/>
      <c r="AF635" s="67"/>
      <c r="AG635" s="67"/>
      <c r="AH635" s="67"/>
    </row>
    <row r="636" spans="1:34" ht="15.6" customHeight="1">
      <c r="A636" s="67"/>
      <c r="B636" s="67"/>
      <c r="C636" s="67"/>
      <c r="D636" s="68"/>
      <c r="E636" s="67"/>
      <c r="F636" s="67"/>
      <c r="G636" s="67"/>
      <c r="H636" s="69"/>
      <c r="I636" s="68"/>
      <c r="J636" s="67"/>
      <c r="K636" s="67"/>
      <c r="L636" s="67"/>
      <c r="M636" s="67"/>
      <c r="N636" s="67"/>
      <c r="O636" s="67"/>
      <c r="P636" s="67"/>
      <c r="Q636" s="67"/>
      <c r="R636" s="67"/>
      <c r="S636" s="67"/>
      <c r="T636" s="67"/>
      <c r="U636" s="67"/>
      <c r="V636" s="67"/>
      <c r="W636" s="67"/>
      <c r="X636" s="67"/>
      <c r="Y636" s="67"/>
      <c r="Z636" s="67"/>
      <c r="AA636" s="67"/>
      <c r="AB636" s="67"/>
      <c r="AC636" s="67"/>
      <c r="AD636" s="67"/>
      <c r="AE636" s="67"/>
      <c r="AF636" s="67"/>
      <c r="AG636" s="67"/>
      <c r="AH636" s="67"/>
    </row>
    <row r="637" spans="1:34" ht="15.6" customHeight="1">
      <c r="A637" s="67"/>
      <c r="B637" s="67"/>
      <c r="C637" s="67"/>
      <c r="D637" s="68"/>
      <c r="E637" s="67"/>
      <c r="F637" s="67"/>
      <c r="G637" s="67"/>
      <c r="H637" s="69"/>
      <c r="I637" s="68"/>
      <c r="J637" s="67"/>
      <c r="K637" s="67"/>
      <c r="L637" s="67"/>
      <c r="M637" s="67"/>
      <c r="N637" s="67"/>
      <c r="O637" s="67"/>
      <c r="P637" s="67"/>
      <c r="Q637" s="67"/>
      <c r="R637" s="67"/>
      <c r="S637" s="67"/>
      <c r="T637" s="67"/>
      <c r="U637" s="67"/>
      <c r="V637" s="67"/>
      <c r="W637" s="67"/>
      <c r="X637" s="67"/>
      <c r="Y637" s="67"/>
      <c r="Z637" s="67"/>
      <c r="AA637" s="67"/>
      <c r="AB637" s="67"/>
      <c r="AC637" s="67"/>
      <c r="AD637" s="67"/>
      <c r="AE637" s="67"/>
      <c r="AF637" s="67"/>
      <c r="AG637" s="67"/>
      <c r="AH637" s="67"/>
    </row>
    <row r="638" spans="1:34" ht="15.6" customHeight="1">
      <c r="A638" s="67"/>
      <c r="B638" s="67"/>
      <c r="C638" s="67"/>
      <c r="D638" s="68"/>
      <c r="E638" s="67"/>
      <c r="F638" s="67"/>
      <c r="G638" s="67"/>
      <c r="H638" s="69"/>
      <c r="I638" s="68"/>
      <c r="J638" s="67"/>
      <c r="K638" s="67"/>
      <c r="L638" s="67"/>
      <c r="M638" s="67"/>
      <c r="N638" s="67"/>
      <c r="O638" s="67"/>
      <c r="P638" s="67"/>
      <c r="Q638" s="67"/>
      <c r="R638" s="67"/>
      <c r="S638" s="67"/>
      <c r="T638" s="67"/>
      <c r="U638" s="67"/>
      <c r="V638" s="67"/>
      <c r="W638" s="67"/>
      <c r="X638" s="67"/>
      <c r="Y638" s="67"/>
      <c r="Z638" s="67"/>
      <c r="AA638" s="67"/>
      <c r="AB638" s="67"/>
      <c r="AC638" s="67"/>
      <c r="AD638" s="67"/>
      <c r="AE638" s="67"/>
      <c r="AF638" s="67"/>
      <c r="AG638" s="67"/>
      <c r="AH638" s="67"/>
    </row>
    <row r="639" spans="1:34" ht="15.6" customHeight="1">
      <c r="A639" s="67"/>
      <c r="B639" s="67"/>
      <c r="C639" s="67"/>
      <c r="D639" s="68"/>
      <c r="E639" s="67"/>
      <c r="F639" s="67"/>
      <c r="G639" s="67"/>
      <c r="H639" s="69"/>
      <c r="I639" s="68"/>
      <c r="J639" s="67"/>
      <c r="K639" s="67"/>
      <c r="L639" s="67"/>
      <c r="M639" s="67"/>
      <c r="N639" s="67"/>
      <c r="O639" s="67"/>
      <c r="P639" s="67"/>
      <c r="Q639" s="67"/>
      <c r="R639" s="67"/>
      <c r="S639" s="67"/>
      <c r="T639" s="67"/>
      <c r="U639" s="67"/>
      <c r="V639" s="67"/>
      <c r="W639" s="67"/>
      <c r="X639" s="67"/>
      <c r="Y639" s="67"/>
      <c r="Z639" s="67"/>
      <c r="AA639" s="67"/>
      <c r="AB639" s="67"/>
      <c r="AC639" s="67"/>
      <c r="AD639" s="67"/>
      <c r="AE639" s="67"/>
      <c r="AF639" s="67"/>
      <c r="AG639" s="67"/>
      <c r="AH639" s="67"/>
    </row>
    <row r="640" spans="1:34" ht="15.6" customHeight="1">
      <c r="A640" s="67"/>
      <c r="B640" s="67"/>
      <c r="C640" s="67"/>
      <c r="D640" s="68"/>
      <c r="E640" s="67"/>
      <c r="F640" s="67"/>
      <c r="G640" s="67"/>
      <c r="H640" s="69"/>
      <c r="I640" s="68"/>
      <c r="J640" s="67"/>
      <c r="K640" s="67"/>
      <c r="L640" s="67"/>
      <c r="M640" s="67"/>
      <c r="N640" s="67"/>
      <c r="O640" s="67"/>
      <c r="P640" s="67"/>
      <c r="Q640" s="67"/>
      <c r="R640" s="67"/>
      <c r="S640" s="67"/>
      <c r="T640" s="67"/>
      <c r="U640" s="67"/>
      <c r="V640" s="67"/>
      <c r="W640" s="67"/>
      <c r="X640" s="67"/>
      <c r="Y640" s="67"/>
      <c r="Z640" s="67"/>
      <c r="AA640" s="67"/>
      <c r="AB640" s="67"/>
      <c r="AC640" s="67"/>
      <c r="AD640" s="67"/>
      <c r="AE640" s="67"/>
      <c r="AF640" s="67"/>
      <c r="AG640" s="67"/>
      <c r="AH640" s="67"/>
    </row>
    <row r="641" spans="1:34" ht="15.6" customHeight="1">
      <c r="A641" s="67"/>
      <c r="B641" s="67"/>
      <c r="C641" s="67"/>
      <c r="D641" s="68"/>
      <c r="E641" s="67"/>
      <c r="F641" s="67"/>
      <c r="G641" s="67"/>
      <c r="H641" s="69"/>
      <c r="I641" s="68"/>
      <c r="J641" s="67"/>
      <c r="K641" s="67"/>
      <c r="L641" s="67"/>
      <c r="M641" s="67"/>
      <c r="N641" s="67"/>
      <c r="O641" s="67"/>
      <c r="P641" s="67"/>
      <c r="Q641" s="67"/>
      <c r="R641" s="67"/>
      <c r="S641" s="67"/>
      <c r="T641" s="67"/>
      <c r="U641" s="67"/>
      <c r="V641" s="67"/>
      <c r="W641" s="67"/>
      <c r="X641" s="67"/>
      <c r="Y641" s="67"/>
      <c r="Z641" s="67"/>
      <c r="AA641" s="67"/>
      <c r="AB641" s="67"/>
      <c r="AC641" s="67"/>
      <c r="AD641" s="67"/>
      <c r="AE641" s="67"/>
      <c r="AF641" s="67"/>
      <c r="AG641" s="67"/>
      <c r="AH641" s="67"/>
    </row>
    <row r="642" spans="1:34" ht="15.6" customHeight="1">
      <c r="A642" s="67"/>
      <c r="B642" s="67"/>
      <c r="C642" s="67"/>
      <c r="D642" s="68"/>
      <c r="E642" s="67"/>
      <c r="F642" s="67"/>
      <c r="G642" s="67"/>
      <c r="H642" s="69"/>
      <c r="I642" s="68"/>
      <c r="J642" s="67"/>
      <c r="K642" s="67"/>
      <c r="L642" s="67"/>
      <c r="M642" s="67"/>
      <c r="N642" s="67"/>
      <c r="O642" s="67"/>
      <c r="P642" s="67"/>
      <c r="Q642" s="67"/>
      <c r="R642" s="67"/>
      <c r="S642" s="67"/>
      <c r="T642" s="67"/>
      <c r="U642" s="67"/>
      <c r="V642" s="67"/>
      <c r="W642" s="67"/>
      <c r="X642" s="67"/>
      <c r="Y642" s="67"/>
      <c r="Z642" s="67"/>
      <c r="AA642" s="67"/>
      <c r="AB642" s="67"/>
      <c r="AC642" s="67"/>
      <c r="AD642" s="67"/>
      <c r="AE642" s="67"/>
      <c r="AF642" s="67"/>
      <c r="AG642" s="67"/>
      <c r="AH642" s="67"/>
    </row>
    <row r="643" spans="1:34" ht="15.6" customHeight="1">
      <c r="A643" s="67"/>
      <c r="B643" s="67"/>
      <c r="C643" s="67"/>
      <c r="D643" s="68"/>
      <c r="E643" s="67"/>
      <c r="F643" s="67"/>
      <c r="G643" s="67"/>
      <c r="H643" s="69"/>
      <c r="I643" s="68"/>
      <c r="J643" s="67"/>
      <c r="K643" s="67"/>
      <c r="L643" s="67"/>
      <c r="M643" s="67"/>
      <c r="N643" s="67"/>
      <c r="O643" s="67"/>
      <c r="P643" s="67"/>
      <c r="Q643" s="67"/>
      <c r="R643" s="67"/>
      <c r="S643" s="67"/>
      <c r="T643" s="67"/>
      <c r="U643" s="67"/>
      <c r="V643" s="67"/>
      <c r="W643" s="67"/>
      <c r="X643" s="67"/>
      <c r="Y643" s="67"/>
      <c r="Z643" s="67"/>
      <c r="AA643" s="67"/>
      <c r="AB643" s="67"/>
      <c r="AC643" s="67"/>
      <c r="AD643" s="67"/>
      <c r="AE643" s="67"/>
      <c r="AF643" s="67"/>
      <c r="AG643" s="67"/>
      <c r="AH643" s="67"/>
    </row>
    <row r="644" spans="1:34" ht="15.6" customHeight="1">
      <c r="A644" s="67"/>
      <c r="B644" s="67"/>
      <c r="C644" s="67"/>
      <c r="D644" s="68"/>
      <c r="E644" s="67"/>
      <c r="F644" s="67"/>
      <c r="G644" s="67"/>
      <c r="H644" s="69"/>
      <c r="I644" s="68"/>
      <c r="J644" s="67"/>
      <c r="K644" s="67"/>
      <c r="L644" s="67"/>
      <c r="M644" s="67"/>
      <c r="N644" s="67"/>
      <c r="O644" s="67"/>
      <c r="P644" s="67"/>
      <c r="Q644" s="67"/>
      <c r="R644" s="67"/>
      <c r="S644" s="67"/>
      <c r="T644" s="67"/>
      <c r="U644" s="67"/>
      <c r="V644" s="67"/>
      <c r="W644" s="67"/>
      <c r="X644" s="67"/>
      <c r="Y644" s="67"/>
      <c r="Z644" s="67"/>
      <c r="AA644" s="67"/>
      <c r="AB644" s="67"/>
      <c r="AC644" s="67"/>
      <c r="AD644" s="67"/>
      <c r="AE644" s="67"/>
      <c r="AF644" s="67"/>
      <c r="AG644" s="67"/>
      <c r="AH644" s="67"/>
    </row>
    <row r="645" spans="1:34" ht="15.6" customHeight="1">
      <c r="A645" s="67"/>
      <c r="B645" s="67"/>
      <c r="C645" s="67"/>
      <c r="D645" s="68"/>
      <c r="E645" s="67"/>
      <c r="F645" s="67"/>
      <c r="G645" s="67"/>
      <c r="H645" s="69"/>
      <c r="I645" s="68"/>
      <c r="J645" s="67"/>
      <c r="K645" s="67"/>
      <c r="L645" s="67"/>
      <c r="M645" s="67"/>
      <c r="N645" s="67"/>
      <c r="O645" s="67"/>
      <c r="P645" s="67"/>
      <c r="Q645" s="67"/>
      <c r="R645" s="67"/>
      <c r="S645" s="67"/>
      <c r="T645" s="67"/>
      <c r="U645" s="67"/>
      <c r="V645" s="67"/>
      <c r="W645" s="67"/>
      <c r="X645" s="67"/>
      <c r="Y645" s="67"/>
      <c r="Z645" s="67"/>
      <c r="AA645" s="67"/>
      <c r="AB645" s="67"/>
      <c r="AC645" s="67"/>
      <c r="AD645" s="67"/>
      <c r="AE645" s="67"/>
      <c r="AF645" s="67"/>
      <c r="AG645" s="67"/>
      <c r="AH645" s="67"/>
    </row>
    <row r="646" spans="1:34" ht="15.6" customHeight="1">
      <c r="A646" s="67"/>
      <c r="B646" s="67"/>
      <c r="C646" s="67"/>
      <c r="D646" s="68"/>
      <c r="E646" s="67"/>
      <c r="F646" s="67"/>
      <c r="G646" s="67"/>
      <c r="H646" s="69"/>
      <c r="I646" s="68"/>
      <c r="J646" s="67"/>
      <c r="K646" s="67"/>
      <c r="L646" s="67"/>
      <c r="M646" s="67"/>
      <c r="N646" s="67"/>
      <c r="O646" s="67"/>
      <c r="P646" s="67"/>
      <c r="Q646" s="67"/>
      <c r="R646" s="67"/>
      <c r="S646" s="67"/>
      <c r="T646" s="67"/>
      <c r="U646" s="67"/>
      <c r="V646" s="67"/>
      <c r="W646" s="67"/>
      <c r="X646" s="67"/>
      <c r="Y646" s="67"/>
      <c r="Z646" s="67"/>
      <c r="AA646" s="67"/>
      <c r="AB646" s="67"/>
      <c r="AC646" s="67"/>
      <c r="AD646" s="67"/>
      <c r="AE646" s="67"/>
      <c r="AF646" s="67"/>
      <c r="AG646" s="67"/>
      <c r="AH646" s="67"/>
    </row>
    <row r="647" spans="1:34" ht="15.6" customHeight="1">
      <c r="A647" s="67"/>
      <c r="B647" s="67"/>
      <c r="C647" s="67"/>
      <c r="D647" s="68"/>
      <c r="E647" s="67"/>
      <c r="F647" s="67"/>
      <c r="G647" s="67"/>
      <c r="H647" s="69"/>
      <c r="I647" s="68"/>
      <c r="J647" s="67"/>
      <c r="K647" s="67"/>
      <c r="L647" s="67"/>
      <c r="M647" s="67"/>
      <c r="N647" s="67"/>
      <c r="O647" s="67"/>
      <c r="P647" s="67"/>
      <c r="Q647" s="67"/>
      <c r="R647" s="67"/>
      <c r="S647" s="67"/>
      <c r="T647" s="67"/>
      <c r="U647" s="67"/>
      <c r="V647" s="67"/>
      <c r="W647" s="67"/>
      <c r="X647" s="67"/>
      <c r="Y647" s="67"/>
      <c r="Z647" s="67"/>
      <c r="AA647" s="67"/>
      <c r="AB647" s="67"/>
      <c r="AC647" s="67"/>
      <c r="AD647" s="67"/>
      <c r="AE647" s="67"/>
      <c r="AF647" s="67"/>
      <c r="AG647" s="67"/>
      <c r="AH647" s="67"/>
    </row>
    <row r="648" spans="1:34" ht="15.6" customHeight="1">
      <c r="A648" s="67"/>
      <c r="B648" s="67"/>
      <c r="C648" s="67"/>
      <c r="D648" s="68"/>
      <c r="E648" s="67"/>
      <c r="F648" s="67"/>
      <c r="G648" s="67"/>
      <c r="H648" s="69"/>
      <c r="I648" s="68"/>
      <c r="J648" s="67"/>
      <c r="K648" s="67"/>
      <c r="L648" s="67"/>
      <c r="M648" s="67"/>
      <c r="N648" s="67"/>
      <c r="O648" s="67"/>
      <c r="P648" s="67"/>
      <c r="Q648" s="67"/>
      <c r="R648" s="67"/>
      <c r="S648" s="67"/>
      <c r="T648" s="67"/>
      <c r="U648" s="67"/>
      <c r="V648" s="67"/>
      <c r="W648" s="67"/>
      <c r="X648" s="67"/>
      <c r="Y648" s="67"/>
      <c r="Z648" s="67"/>
      <c r="AA648" s="67"/>
      <c r="AB648" s="67"/>
      <c r="AC648" s="67"/>
      <c r="AD648" s="67"/>
      <c r="AE648" s="67"/>
      <c r="AF648" s="67"/>
      <c r="AG648" s="67"/>
      <c r="AH648" s="67"/>
    </row>
    <row r="649" spans="1:34" ht="15.6" customHeight="1">
      <c r="A649" s="67"/>
      <c r="B649" s="67"/>
      <c r="C649" s="67"/>
      <c r="D649" s="68"/>
      <c r="E649" s="67"/>
      <c r="F649" s="67"/>
      <c r="G649" s="67"/>
      <c r="H649" s="69"/>
      <c r="I649" s="68"/>
      <c r="J649" s="67"/>
      <c r="K649" s="67"/>
      <c r="L649" s="67"/>
      <c r="M649" s="67"/>
      <c r="N649" s="67"/>
      <c r="O649" s="67"/>
      <c r="P649" s="67"/>
      <c r="Q649" s="67"/>
      <c r="R649" s="67"/>
      <c r="S649" s="67"/>
      <c r="T649" s="67"/>
      <c r="U649" s="67"/>
      <c r="V649" s="67"/>
      <c r="W649" s="67"/>
      <c r="X649" s="67"/>
      <c r="Y649" s="67"/>
      <c r="Z649" s="67"/>
      <c r="AA649" s="67"/>
      <c r="AB649" s="67"/>
      <c r="AC649" s="67"/>
      <c r="AD649" s="67"/>
      <c r="AE649" s="67"/>
      <c r="AF649" s="67"/>
      <c r="AG649" s="67"/>
      <c r="AH649" s="67"/>
    </row>
    <row r="650" spans="1:34" ht="15.6" customHeight="1">
      <c r="A650" s="67"/>
      <c r="B650" s="67"/>
      <c r="C650" s="67"/>
      <c r="D650" s="68"/>
      <c r="E650" s="67"/>
      <c r="F650" s="67"/>
      <c r="G650" s="67"/>
      <c r="H650" s="69"/>
      <c r="I650" s="68"/>
      <c r="J650" s="67"/>
      <c r="K650" s="67"/>
      <c r="L650" s="67"/>
      <c r="M650" s="67"/>
      <c r="N650" s="67"/>
      <c r="O650" s="67"/>
      <c r="P650" s="67"/>
      <c r="Q650" s="67"/>
      <c r="R650" s="67"/>
      <c r="S650" s="67"/>
      <c r="T650" s="67"/>
      <c r="U650" s="67"/>
      <c r="V650" s="67"/>
      <c r="W650" s="67"/>
      <c r="X650" s="67"/>
      <c r="Y650" s="67"/>
      <c r="Z650" s="67"/>
      <c r="AA650" s="67"/>
      <c r="AB650" s="67"/>
      <c r="AC650" s="67"/>
      <c r="AD650" s="67"/>
      <c r="AE650" s="67"/>
      <c r="AF650" s="67"/>
      <c r="AG650" s="67"/>
      <c r="AH650" s="67"/>
    </row>
    <row r="651" spans="1:34" ht="15.6" customHeight="1">
      <c r="A651" s="67"/>
      <c r="B651" s="67"/>
      <c r="C651" s="67"/>
      <c r="D651" s="68"/>
      <c r="E651" s="67"/>
      <c r="F651" s="67"/>
      <c r="G651" s="67"/>
      <c r="H651" s="69"/>
      <c r="I651" s="68"/>
      <c r="J651" s="67"/>
      <c r="K651" s="67"/>
      <c r="L651" s="67"/>
      <c r="M651" s="67"/>
      <c r="N651" s="67"/>
      <c r="O651" s="67"/>
      <c r="P651" s="67"/>
      <c r="Q651" s="67"/>
      <c r="R651" s="67"/>
      <c r="S651" s="67"/>
      <c r="T651" s="67"/>
      <c r="U651" s="67"/>
      <c r="V651" s="67"/>
      <c r="W651" s="67"/>
      <c r="X651" s="67"/>
      <c r="Y651" s="67"/>
      <c r="Z651" s="67"/>
      <c r="AA651" s="67"/>
      <c r="AB651" s="67"/>
      <c r="AC651" s="67"/>
      <c r="AD651" s="67"/>
      <c r="AE651" s="67"/>
      <c r="AF651" s="67"/>
      <c r="AG651" s="67"/>
      <c r="AH651" s="67"/>
    </row>
    <row r="652" spans="1:34" ht="15.6" customHeight="1">
      <c r="A652" s="67"/>
      <c r="B652" s="67"/>
      <c r="C652" s="67"/>
      <c r="D652" s="68"/>
      <c r="E652" s="67"/>
      <c r="F652" s="67"/>
      <c r="G652" s="67"/>
      <c r="H652" s="69"/>
      <c r="I652" s="68"/>
      <c r="J652" s="67"/>
      <c r="K652" s="67"/>
      <c r="L652" s="67"/>
      <c r="M652" s="67"/>
      <c r="N652" s="67"/>
      <c r="O652" s="67"/>
      <c r="P652" s="67"/>
      <c r="Q652" s="67"/>
      <c r="R652" s="67"/>
      <c r="S652" s="67"/>
      <c r="T652" s="67"/>
      <c r="U652" s="67"/>
      <c r="V652" s="67"/>
      <c r="W652" s="67"/>
      <c r="X652" s="67"/>
      <c r="Y652" s="67"/>
      <c r="Z652" s="67"/>
      <c r="AA652" s="67"/>
      <c r="AB652" s="67"/>
      <c r="AC652" s="67"/>
      <c r="AD652" s="67"/>
      <c r="AE652" s="67"/>
      <c r="AF652" s="67"/>
      <c r="AG652" s="67"/>
      <c r="AH652" s="67"/>
    </row>
    <row r="653" spans="1:34" ht="15.6" customHeight="1">
      <c r="A653" s="67"/>
      <c r="B653" s="67"/>
      <c r="C653" s="67"/>
      <c r="D653" s="68"/>
      <c r="E653" s="67"/>
      <c r="F653" s="67"/>
      <c r="G653" s="67"/>
      <c r="H653" s="69"/>
      <c r="I653" s="68"/>
      <c r="J653" s="67"/>
      <c r="K653" s="67"/>
      <c r="L653" s="67"/>
      <c r="M653" s="67"/>
      <c r="N653" s="67"/>
      <c r="O653" s="67"/>
      <c r="P653" s="67"/>
      <c r="Q653" s="67"/>
      <c r="R653" s="67"/>
      <c r="S653" s="67"/>
      <c r="T653" s="67"/>
      <c r="U653" s="67"/>
      <c r="V653" s="67"/>
      <c r="W653" s="67"/>
      <c r="X653" s="67"/>
      <c r="Y653" s="67"/>
      <c r="Z653" s="67"/>
      <c r="AA653" s="67"/>
      <c r="AB653" s="67"/>
      <c r="AC653" s="67"/>
      <c r="AD653" s="67"/>
      <c r="AE653" s="67"/>
      <c r="AF653" s="67"/>
      <c r="AG653" s="67"/>
      <c r="AH653" s="67"/>
    </row>
    <row r="654" spans="1:34" ht="15.6" customHeight="1">
      <c r="A654" s="67"/>
      <c r="B654" s="67"/>
      <c r="C654" s="67"/>
      <c r="D654" s="68"/>
      <c r="E654" s="67"/>
      <c r="F654" s="67"/>
      <c r="G654" s="67"/>
      <c r="H654" s="69"/>
      <c r="I654" s="68"/>
      <c r="J654" s="67"/>
      <c r="K654" s="67"/>
      <c r="L654" s="67"/>
      <c r="M654" s="67"/>
      <c r="N654" s="67"/>
      <c r="O654" s="67"/>
      <c r="P654" s="67"/>
      <c r="Q654" s="67"/>
      <c r="R654" s="67"/>
      <c r="S654" s="67"/>
      <c r="T654" s="67"/>
      <c r="U654" s="67"/>
      <c r="V654" s="67"/>
      <c r="W654" s="67"/>
      <c r="X654" s="67"/>
      <c r="Y654" s="67"/>
      <c r="Z654" s="67"/>
      <c r="AA654" s="67"/>
      <c r="AB654" s="67"/>
      <c r="AC654" s="67"/>
      <c r="AD654" s="67"/>
      <c r="AE654" s="67"/>
      <c r="AF654" s="67"/>
      <c r="AG654" s="67"/>
      <c r="AH654" s="67"/>
    </row>
    <row r="655" spans="1:34" ht="15.6" customHeight="1">
      <c r="A655" s="67"/>
      <c r="B655" s="67"/>
      <c r="C655" s="67"/>
      <c r="D655" s="68"/>
      <c r="E655" s="67"/>
      <c r="F655" s="67"/>
      <c r="G655" s="67"/>
      <c r="H655" s="69"/>
      <c r="I655" s="68"/>
      <c r="J655" s="67"/>
      <c r="K655" s="67"/>
      <c r="L655" s="67"/>
      <c r="M655" s="67"/>
      <c r="N655" s="67"/>
      <c r="O655" s="67"/>
      <c r="P655" s="67"/>
      <c r="Q655" s="67"/>
      <c r="R655" s="67"/>
      <c r="S655" s="67"/>
      <c r="T655" s="67"/>
      <c r="U655" s="67"/>
      <c r="V655" s="67"/>
      <c r="W655" s="67"/>
      <c r="X655" s="67"/>
      <c r="Y655" s="67"/>
      <c r="Z655" s="67"/>
      <c r="AA655" s="67"/>
      <c r="AB655" s="67"/>
      <c r="AC655" s="67"/>
      <c r="AD655" s="67"/>
      <c r="AE655" s="67"/>
      <c r="AF655" s="67"/>
      <c r="AG655" s="67"/>
      <c r="AH655" s="67"/>
    </row>
    <row r="656" spans="1:34" ht="15.6" customHeight="1">
      <c r="A656" s="67"/>
      <c r="B656" s="67"/>
      <c r="C656" s="67"/>
      <c r="D656" s="68"/>
      <c r="E656" s="67"/>
      <c r="F656" s="67"/>
      <c r="G656" s="67"/>
      <c r="H656" s="69"/>
      <c r="I656" s="68"/>
      <c r="J656" s="67"/>
      <c r="K656" s="67"/>
      <c r="L656" s="67"/>
      <c r="M656" s="67"/>
      <c r="N656" s="67"/>
      <c r="O656" s="67"/>
      <c r="P656" s="67"/>
      <c r="Q656" s="67"/>
      <c r="R656" s="67"/>
      <c r="S656" s="67"/>
      <c r="T656" s="67"/>
      <c r="U656" s="67"/>
      <c r="V656" s="67"/>
      <c r="W656" s="67"/>
      <c r="X656" s="67"/>
      <c r="Y656" s="67"/>
      <c r="Z656" s="67"/>
      <c r="AA656" s="67"/>
      <c r="AB656" s="67"/>
      <c r="AC656" s="67"/>
      <c r="AD656" s="67"/>
      <c r="AE656" s="67"/>
      <c r="AF656" s="67"/>
      <c r="AG656" s="67"/>
      <c r="AH656" s="67"/>
    </row>
    <row r="657" spans="1:34" ht="15.6" customHeight="1">
      <c r="A657" s="67"/>
      <c r="B657" s="67"/>
      <c r="C657" s="67"/>
      <c r="D657" s="68"/>
      <c r="E657" s="67"/>
      <c r="F657" s="67"/>
      <c r="G657" s="67"/>
      <c r="H657" s="69"/>
      <c r="I657" s="68"/>
      <c r="J657" s="67"/>
      <c r="K657" s="67"/>
      <c r="L657" s="67"/>
      <c r="M657" s="67"/>
      <c r="N657" s="67"/>
      <c r="O657" s="67"/>
      <c r="P657" s="67"/>
      <c r="Q657" s="67"/>
      <c r="R657" s="67"/>
      <c r="S657" s="67"/>
      <c r="T657" s="67"/>
      <c r="U657" s="67"/>
      <c r="V657" s="67"/>
      <c r="W657" s="67"/>
      <c r="X657" s="67"/>
      <c r="Y657" s="67"/>
      <c r="Z657" s="67"/>
      <c r="AA657" s="67"/>
      <c r="AB657" s="67"/>
      <c r="AC657" s="67"/>
      <c r="AD657" s="67"/>
      <c r="AE657" s="67"/>
      <c r="AF657" s="67"/>
      <c r="AG657" s="67"/>
      <c r="AH657" s="67"/>
    </row>
    <row r="658" spans="1:34" ht="15.6" customHeight="1">
      <c r="A658" s="67"/>
      <c r="B658" s="67"/>
      <c r="C658" s="67"/>
      <c r="D658" s="68"/>
      <c r="E658" s="67"/>
      <c r="F658" s="67"/>
      <c r="G658" s="67"/>
      <c r="H658" s="69"/>
      <c r="I658" s="68"/>
      <c r="J658" s="67"/>
      <c r="K658" s="67"/>
      <c r="L658" s="67"/>
      <c r="M658" s="67"/>
      <c r="N658" s="67"/>
      <c r="O658" s="67"/>
      <c r="P658" s="67"/>
      <c r="Q658" s="67"/>
      <c r="R658" s="67"/>
      <c r="S658" s="67"/>
      <c r="T658" s="67"/>
      <c r="U658" s="67"/>
      <c r="V658" s="67"/>
      <c r="W658" s="67"/>
      <c r="X658" s="67"/>
      <c r="Y658" s="67"/>
      <c r="Z658" s="67"/>
      <c r="AA658" s="67"/>
      <c r="AB658" s="67"/>
      <c r="AC658" s="67"/>
      <c r="AD658" s="67"/>
      <c r="AE658" s="67"/>
      <c r="AF658" s="67"/>
      <c r="AG658" s="67"/>
      <c r="AH658" s="67"/>
    </row>
    <row r="659" spans="1:34" ht="15.6" customHeight="1">
      <c r="A659" s="67"/>
      <c r="B659" s="67"/>
      <c r="C659" s="67"/>
      <c r="D659" s="68"/>
      <c r="E659" s="67"/>
      <c r="F659" s="67"/>
      <c r="G659" s="67"/>
      <c r="H659" s="69"/>
      <c r="I659" s="68"/>
      <c r="J659" s="67"/>
      <c r="K659" s="67"/>
      <c r="L659" s="67"/>
      <c r="M659" s="67"/>
      <c r="N659" s="67"/>
      <c r="O659" s="67"/>
      <c r="P659" s="67"/>
      <c r="Q659" s="67"/>
      <c r="R659" s="67"/>
      <c r="S659" s="67"/>
      <c r="T659" s="67"/>
      <c r="U659" s="67"/>
      <c r="V659" s="67"/>
      <c r="W659" s="67"/>
      <c r="X659" s="67"/>
      <c r="Y659" s="67"/>
      <c r="Z659" s="67"/>
      <c r="AA659" s="67"/>
      <c r="AB659" s="67"/>
      <c r="AC659" s="67"/>
      <c r="AD659" s="67"/>
      <c r="AE659" s="67"/>
      <c r="AF659" s="67"/>
      <c r="AG659" s="67"/>
      <c r="AH659" s="67"/>
    </row>
    <row r="660" spans="1:34" ht="15.6" customHeight="1">
      <c r="A660" s="67"/>
      <c r="B660" s="67"/>
      <c r="C660" s="67"/>
      <c r="D660" s="68"/>
      <c r="E660" s="67"/>
      <c r="F660" s="67"/>
      <c r="G660" s="67"/>
      <c r="H660" s="69"/>
      <c r="I660" s="68"/>
      <c r="J660" s="67"/>
      <c r="K660" s="67"/>
      <c r="L660" s="67"/>
      <c r="M660" s="67"/>
      <c r="N660" s="67"/>
      <c r="O660" s="67"/>
      <c r="P660" s="67"/>
      <c r="Q660" s="67"/>
      <c r="R660" s="67"/>
      <c r="S660" s="67"/>
      <c r="T660" s="67"/>
      <c r="U660" s="67"/>
      <c r="V660" s="67"/>
      <c r="W660" s="67"/>
      <c r="X660" s="67"/>
      <c r="Y660" s="67"/>
      <c r="Z660" s="67"/>
      <c r="AA660" s="67"/>
      <c r="AB660" s="67"/>
      <c r="AC660" s="67"/>
      <c r="AD660" s="67"/>
      <c r="AE660" s="67"/>
      <c r="AF660" s="67"/>
      <c r="AG660" s="67"/>
      <c r="AH660" s="67"/>
    </row>
    <row r="661" spans="1:34" ht="15.6" customHeight="1">
      <c r="A661" s="67"/>
      <c r="B661" s="67"/>
      <c r="C661" s="67"/>
      <c r="D661" s="68"/>
      <c r="E661" s="67"/>
      <c r="F661" s="67"/>
      <c r="G661" s="67"/>
      <c r="H661" s="69"/>
      <c r="I661" s="68"/>
      <c r="J661" s="67"/>
      <c r="K661" s="67"/>
      <c r="L661" s="67"/>
      <c r="M661" s="67"/>
      <c r="N661" s="67"/>
      <c r="O661" s="67"/>
      <c r="P661" s="67"/>
      <c r="Q661" s="67"/>
      <c r="R661" s="67"/>
      <c r="S661" s="67"/>
      <c r="T661" s="67"/>
      <c r="U661" s="67"/>
      <c r="V661" s="67"/>
      <c r="W661" s="67"/>
      <c r="X661" s="67"/>
      <c r="Y661" s="67"/>
      <c r="Z661" s="67"/>
      <c r="AA661" s="67"/>
      <c r="AB661" s="67"/>
      <c r="AC661" s="67"/>
      <c r="AD661" s="67"/>
      <c r="AE661" s="67"/>
      <c r="AF661" s="67"/>
      <c r="AG661" s="67"/>
      <c r="AH661" s="67"/>
    </row>
    <row r="662" spans="1:34" ht="15.6" customHeight="1">
      <c r="A662" s="67"/>
      <c r="B662" s="67"/>
      <c r="C662" s="67"/>
      <c r="D662" s="68"/>
      <c r="E662" s="67"/>
      <c r="F662" s="67"/>
      <c r="G662" s="67"/>
      <c r="H662" s="69"/>
      <c r="I662" s="68"/>
      <c r="J662" s="67"/>
      <c r="K662" s="67"/>
      <c r="L662" s="67"/>
      <c r="M662" s="67"/>
      <c r="N662" s="67"/>
      <c r="O662" s="67"/>
      <c r="P662" s="67"/>
      <c r="Q662" s="67"/>
      <c r="R662" s="67"/>
      <c r="S662" s="67"/>
      <c r="T662" s="67"/>
      <c r="U662" s="67"/>
      <c r="V662" s="67"/>
      <c r="W662" s="67"/>
      <c r="X662" s="67"/>
      <c r="Y662" s="67"/>
      <c r="Z662" s="67"/>
      <c r="AA662" s="67"/>
      <c r="AB662" s="67"/>
      <c r="AC662" s="67"/>
      <c r="AD662" s="67"/>
      <c r="AE662" s="67"/>
      <c r="AF662" s="67"/>
      <c r="AG662" s="67"/>
      <c r="AH662" s="67"/>
    </row>
    <row r="663" spans="1:34" ht="15.6" customHeight="1">
      <c r="A663" s="67"/>
      <c r="B663" s="67"/>
      <c r="C663" s="67"/>
      <c r="D663" s="68"/>
      <c r="E663" s="67"/>
      <c r="F663" s="67"/>
      <c r="G663" s="67"/>
      <c r="H663" s="69"/>
      <c r="I663" s="68"/>
      <c r="J663" s="67"/>
      <c r="K663" s="67"/>
      <c r="L663" s="67"/>
      <c r="M663" s="67"/>
      <c r="N663" s="67"/>
      <c r="O663" s="67"/>
      <c r="P663" s="67"/>
      <c r="Q663" s="67"/>
      <c r="R663" s="67"/>
      <c r="S663" s="67"/>
      <c r="T663" s="67"/>
      <c r="U663" s="67"/>
      <c r="V663" s="67"/>
      <c r="W663" s="67"/>
      <c r="X663" s="67"/>
      <c r="Y663" s="67"/>
      <c r="Z663" s="67"/>
      <c r="AA663" s="67"/>
      <c r="AB663" s="67"/>
      <c r="AC663" s="67"/>
      <c r="AD663" s="67"/>
      <c r="AE663" s="67"/>
      <c r="AF663" s="67"/>
      <c r="AG663" s="67"/>
      <c r="AH663" s="67"/>
    </row>
    <row r="664" spans="1:34" ht="15.6" customHeight="1">
      <c r="A664" s="67"/>
      <c r="B664" s="67"/>
      <c r="C664" s="67"/>
      <c r="D664" s="68"/>
      <c r="E664" s="67"/>
      <c r="F664" s="67"/>
      <c r="G664" s="67"/>
      <c r="H664" s="69"/>
      <c r="I664" s="68"/>
      <c r="J664" s="67"/>
      <c r="K664" s="67"/>
      <c r="L664" s="67"/>
      <c r="M664" s="67"/>
      <c r="N664" s="67"/>
      <c r="O664" s="67"/>
      <c r="P664" s="67"/>
      <c r="Q664" s="67"/>
      <c r="R664" s="67"/>
      <c r="S664" s="67"/>
      <c r="T664" s="67"/>
      <c r="U664" s="67"/>
      <c r="V664" s="67"/>
      <c r="W664" s="67"/>
      <c r="X664" s="67"/>
      <c r="Y664" s="67"/>
      <c r="Z664" s="67"/>
      <c r="AA664" s="67"/>
      <c r="AB664" s="67"/>
      <c r="AC664" s="67"/>
      <c r="AD664" s="67"/>
      <c r="AE664" s="67"/>
      <c r="AF664" s="67"/>
      <c r="AG664" s="67"/>
      <c r="AH664" s="67"/>
    </row>
    <row r="665" spans="1:34" ht="15.6" customHeight="1">
      <c r="A665" s="67"/>
      <c r="B665" s="67"/>
      <c r="C665" s="67"/>
      <c r="D665" s="68"/>
      <c r="E665" s="67"/>
      <c r="F665" s="67"/>
      <c r="G665" s="67"/>
      <c r="H665" s="69"/>
      <c r="I665" s="68"/>
      <c r="J665" s="67"/>
      <c r="K665" s="67"/>
      <c r="L665" s="67"/>
      <c r="M665" s="67"/>
      <c r="N665" s="67"/>
      <c r="O665" s="67"/>
      <c r="P665" s="67"/>
      <c r="Q665" s="67"/>
      <c r="R665" s="67"/>
      <c r="S665" s="67"/>
      <c r="T665" s="67"/>
      <c r="U665" s="67"/>
      <c r="V665" s="67"/>
      <c r="W665" s="67"/>
      <c r="X665" s="67"/>
      <c r="Y665" s="67"/>
      <c r="Z665" s="67"/>
      <c r="AA665" s="67"/>
      <c r="AB665" s="67"/>
      <c r="AC665" s="67"/>
      <c r="AD665" s="67"/>
      <c r="AE665" s="67"/>
      <c r="AF665" s="67"/>
      <c r="AG665" s="67"/>
      <c r="AH665" s="67"/>
    </row>
    <row r="666" spans="1:34" ht="15.6" customHeight="1">
      <c r="A666" s="67"/>
      <c r="B666" s="67"/>
      <c r="C666" s="67"/>
      <c r="D666" s="68"/>
      <c r="E666" s="67"/>
      <c r="F666" s="67"/>
      <c r="G666" s="67"/>
      <c r="H666" s="69"/>
      <c r="I666" s="68"/>
      <c r="J666" s="67"/>
      <c r="K666" s="67"/>
      <c r="L666" s="67"/>
      <c r="M666" s="67"/>
      <c r="N666" s="67"/>
      <c r="O666" s="67"/>
      <c r="P666" s="67"/>
      <c r="Q666" s="67"/>
      <c r="R666" s="67"/>
      <c r="S666" s="67"/>
      <c r="T666" s="67"/>
      <c r="U666" s="67"/>
      <c r="V666" s="67"/>
      <c r="W666" s="67"/>
      <c r="X666" s="67"/>
      <c r="Y666" s="67"/>
      <c r="Z666" s="67"/>
      <c r="AA666" s="67"/>
      <c r="AB666" s="67"/>
      <c r="AC666" s="67"/>
      <c r="AD666" s="67"/>
      <c r="AE666" s="67"/>
      <c r="AF666" s="67"/>
      <c r="AG666" s="67"/>
      <c r="AH666" s="67"/>
    </row>
    <row r="667" spans="1:34" ht="15.6" customHeight="1">
      <c r="A667" s="67"/>
      <c r="B667" s="67"/>
      <c r="C667" s="67"/>
      <c r="D667" s="68"/>
      <c r="E667" s="67"/>
      <c r="F667" s="67"/>
      <c r="G667" s="67"/>
      <c r="H667" s="69"/>
      <c r="I667" s="68"/>
      <c r="J667" s="67"/>
      <c r="K667" s="67"/>
      <c r="L667" s="67"/>
      <c r="M667" s="67"/>
      <c r="N667" s="67"/>
      <c r="O667" s="67"/>
      <c r="P667" s="67"/>
      <c r="Q667" s="67"/>
      <c r="R667" s="67"/>
      <c r="S667" s="67"/>
      <c r="T667" s="67"/>
      <c r="U667" s="67"/>
      <c r="V667" s="67"/>
      <c r="W667" s="67"/>
      <c r="X667" s="67"/>
      <c r="Y667" s="67"/>
      <c r="Z667" s="67"/>
      <c r="AA667" s="67"/>
      <c r="AB667" s="67"/>
      <c r="AC667" s="67"/>
      <c r="AD667" s="67"/>
      <c r="AE667" s="67"/>
      <c r="AF667" s="67"/>
      <c r="AG667" s="67"/>
      <c r="AH667" s="67"/>
    </row>
    <row r="668" spans="1:34" ht="15.6" customHeight="1">
      <c r="A668" s="67"/>
      <c r="B668" s="67"/>
      <c r="C668" s="67"/>
      <c r="D668" s="68"/>
      <c r="E668" s="67"/>
      <c r="F668" s="67"/>
      <c r="G668" s="67"/>
      <c r="H668" s="69"/>
      <c r="I668" s="68"/>
      <c r="J668" s="67"/>
      <c r="K668" s="67"/>
      <c r="L668" s="67"/>
      <c r="M668" s="67"/>
      <c r="N668" s="67"/>
      <c r="O668" s="67"/>
      <c r="P668" s="67"/>
      <c r="Q668" s="67"/>
      <c r="R668" s="67"/>
      <c r="S668" s="67"/>
      <c r="T668" s="67"/>
      <c r="U668" s="67"/>
      <c r="V668" s="67"/>
      <c r="W668" s="67"/>
      <c r="X668" s="67"/>
      <c r="Y668" s="67"/>
      <c r="Z668" s="67"/>
      <c r="AA668" s="67"/>
      <c r="AB668" s="67"/>
      <c r="AC668" s="67"/>
      <c r="AD668" s="67"/>
      <c r="AE668" s="67"/>
      <c r="AF668" s="67"/>
      <c r="AG668" s="67"/>
      <c r="AH668" s="67"/>
    </row>
    <row r="669" spans="1:34" ht="15.6" customHeight="1">
      <c r="A669" s="67"/>
      <c r="B669" s="67"/>
      <c r="C669" s="67"/>
      <c r="D669" s="68"/>
      <c r="E669" s="67"/>
      <c r="F669" s="67"/>
      <c r="G669" s="67"/>
      <c r="H669" s="69"/>
      <c r="I669" s="68"/>
      <c r="J669" s="67"/>
      <c r="K669" s="67"/>
      <c r="L669" s="67"/>
      <c r="M669" s="67"/>
      <c r="N669" s="67"/>
      <c r="O669" s="67"/>
      <c r="P669" s="67"/>
      <c r="Q669" s="67"/>
      <c r="R669" s="67"/>
      <c r="S669" s="67"/>
      <c r="T669" s="67"/>
      <c r="U669" s="67"/>
      <c r="V669" s="67"/>
      <c r="W669" s="67"/>
      <c r="X669" s="67"/>
      <c r="Y669" s="67"/>
      <c r="Z669" s="67"/>
      <c r="AA669" s="67"/>
      <c r="AB669" s="67"/>
      <c r="AC669" s="67"/>
      <c r="AD669" s="67"/>
      <c r="AE669" s="67"/>
      <c r="AF669" s="67"/>
      <c r="AG669" s="67"/>
      <c r="AH669" s="67"/>
    </row>
    <row r="670" spans="1:34" ht="15.6" customHeight="1">
      <c r="A670" s="67"/>
      <c r="B670" s="67"/>
      <c r="C670" s="67"/>
      <c r="D670" s="68"/>
      <c r="E670" s="67"/>
      <c r="F670" s="67"/>
      <c r="G670" s="67"/>
      <c r="H670" s="69"/>
      <c r="I670" s="68"/>
      <c r="J670" s="67"/>
      <c r="K670" s="67"/>
      <c r="L670" s="67"/>
      <c r="M670" s="67"/>
      <c r="N670" s="67"/>
      <c r="O670" s="67"/>
      <c r="P670" s="67"/>
      <c r="Q670" s="67"/>
      <c r="R670" s="67"/>
      <c r="S670" s="67"/>
      <c r="T670" s="67"/>
      <c r="U670" s="67"/>
      <c r="V670" s="67"/>
      <c r="W670" s="67"/>
      <c r="X670" s="67"/>
      <c r="Y670" s="67"/>
      <c r="Z670" s="67"/>
      <c r="AA670" s="67"/>
      <c r="AB670" s="67"/>
      <c r="AC670" s="67"/>
      <c r="AD670" s="67"/>
      <c r="AE670" s="67"/>
      <c r="AF670" s="67"/>
      <c r="AG670" s="67"/>
      <c r="AH670" s="67"/>
    </row>
    <row r="671" spans="1:34" ht="15.6" customHeight="1">
      <c r="A671" s="67"/>
      <c r="B671" s="67"/>
      <c r="C671" s="67"/>
      <c r="D671" s="68"/>
      <c r="E671" s="67"/>
      <c r="F671" s="67"/>
      <c r="G671" s="67"/>
      <c r="H671" s="69"/>
      <c r="I671" s="68"/>
      <c r="J671" s="67"/>
      <c r="K671" s="67"/>
      <c r="L671" s="67"/>
      <c r="M671" s="67"/>
      <c r="N671" s="67"/>
      <c r="O671" s="67"/>
      <c r="P671" s="67"/>
      <c r="Q671" s="67"/>
      <c r="R671" s="67"/>
      <c r="S671" s="67"/>
      <c r="T671" s="67"/>
      <c r="U671" s="67"/>
      <c r="V671" s="67"/>
      <c r="W671" s="67"/>
      <c r="X671" s="67"/>
      <c r="Y671" s="67"/>
      <c r="Z671" s="67"/>
      <c r="AA671" s="67"/>
      <c r="AB671" s="67"/>
      <c r="AC671" s="67"/>
      <c r="AD671" s="67"/>
      <c r="AE671" s="67"/>
      <c r="AF671" s="67"/>
      <c r="AG671" s="67"/>
      <c r="AH671" s="67"/>
    </row>
    <row r="672" spans="1:34" ht="15.6" customHeight="1">
      <c r="A672" s="67"/>
      <c r="B672" s="67"/>
      <c r="C672" s="67"/>
      <c r="D672" s="68"/>
      <c r="E672" s="67"/>
      <c r="F672" s="67"/>
      <c r="G672" s="67"/>
      <c r="H672" s="69"/>
      <c r="I672" s="68"/>
      <c r="J672" s="67"/>
      <c r="K672" s="67"/>
      <c r="L672" s="67"/>
      <c r="M672" s="67"/>
      <c r="N672" s="67"/>
      <c r="O672" s="67"/>
      <c r="P672" s="67"/>
      <c r="Q672" s="67"/>
      <c r="R672" s="67"/>
      <c r="S672" s="67"/>
      <c r="T672" s="67"/>
      <c r="U672" s="67"/>
      <c r="V672" s="67"/>
      <c r="W672" s="67"/>
      <c r="X672" s="67"/>
      <c r="Y672" s="67"/>
      <c r="Z672" s="67"/>
      <c r="AA672" s="67"/>
      <c r="AB672" s="67"/>
      <c r="AC672" s="67"/>
      <c r="AD672" s="67"/>
      <c r="AE672" s="67"/>
      <c r="AF672" s="67"/>
      <c r="AG672" s="67"/>
      <c r="AH672" s="67"/>
    </row>
    <row r="673" spans="1:34" ht="15.6" customHeight="1">
      <c r="A673" s="67"/>
      <c r="B673" s="67"/>
      <c r="C673" s="67"/>
      <c r="D673" s="68"/>
      <c r="E673" s="67"/>
      <c r="F673" s="67"/>
      <c r="G673" s="67"/>
      <c r="H673" s="69"/>
      <c r="I673" s="68"/>
      <c r="J673" s="67"/>
      <c r="K673" s="67"/>
      <c r="L673" s="67"/>
      <c r="M673" s="67"/>
      <c r="N673" s="67"/>
      <c r="O673" s="67"/>
      <c r="P673" s="67"/>
      <c r="Q673" s="67"/>
      <c r="R673" s="67"/>
      <c r="S673" s="67"/>
      <c r="T673" s="67"/>
      <c r="U673" s="67"/>
      <c r="V673" s="67"/>
      <c r="W673" s="67"/>
      <c r="X673" s="67"/>
      <c r="Y673" s="67"/>
      <c r="Z673" s="67"/>
      <c r="AA673" s="67"/>
      <c r="AB673" s="67"/>
      <c r="AC673" s="67"/>
      <c r="AD673" s="67"/>
      <c r="AE673" s="67"/>
      <c r="AF673" s="67"/>
      <c r="AG673" s="67"/>
      <c r="AH673" s="67"/>
    </row>
    <row r="674" spans="1:34" ht="15.6" customHeight="1">
      <c r="A674" s="67"/>
      <c r="B674" s="67"/>
      <c r="C674" s="67"/>
      <c r="D674" s="68"/>
      <c r="E674" s="67"/>
      <c r="F674" s="67"/>
      <c r="G674" s="67"/>
      <c r="H674" s="69"/>
      <c r="I674" s="68"/>
      <c r="J674" s="67"/>
      <c r="K674" s="67"/>
      <c r="L674" s="67"/>
      <c r="M674" s="67"/>
      <c r="N674" s="67"/>
      <c r="O674" s="67"/>
      <c r="P674" s="67"/>
      <c r="Q674" s="67"/>
      <c r="R674" s="67"/>
      <c r="S674" s="67"/>
      <c r="T674" s="67"/>
      <c r="U674" s="67"/>
      <c r="V674" s="67"/>
      <c r="W674" s="67"/>
      <c r="X674" s="67"/>
      <c r="Y674" s="67"/>
      <c r="Z674" s="67"/>
      <c r="AA674" s="67"/>
      <c r="AB674" s="67"/>
      <c r="AC674" s="67"/>
      <c r="AD674" s="67"/>
      <c r="AE674" s="67"/>
      <c r="AF674" s="67"/>
      <c r="AG674" s="67"/>
      <c r="AH674" s="67"/>
    </row>
    <row r="675" spans="1:34" ht="15.6" customHeight="1">
      <c r="A675" s="67"/>
      <c r="B675" s="67"/>
      <c r="C675" s="67"/>
      <c r="D675" s="68"/>
      <c r="E675" s="67"/>
      <c r="F675" s="67"/>
      <c r="G675" s="67"/>
      <c r="H675" s="69"/>
      <c r="I675" s="68"/>
      <c r="J675" s="67"/>
      <c r="K675" s="67"/>
      <c r="L675" s="67"/>
      <c r="M675" s="67"/>
      <c r="N675" s="67"/>
      <c r="O675" s="67"/>
      <c r="P675" s="67"/>
      <c r="Q675" s="67"/>
      <c r="R675" s="67"/>
      <c r="S675" s="67"/>
      <c r="T675" s="67"/>
      <c r="U675" s="67"/>
      <c r="V675" s="67"/>
      <c r="W675" s="67"/>
      <c r="X675" s="67"/>
      <c r="Y675" s="67"/>
      <c r="Z675" s="67"/>
      <c r="AA675" s="67"/>
      <c r="AB675" s="67"/>
      <c r="AC675" s="67"/>
      <c r="AD675" s="67"/>
      <c r="AE675" s="67"/>
      <c r="AF675" s="67"/>
      <c r="AG675" s="67"/>
      <c r="AH675" s="67"/>
    </row>
    <row r="676" spans="1:34" ht="15.6" customHeight="1">
      <c r="A676" s="67"/>
      <c r="B676" s="67"/>
      <c r="C676" s="67"/>
      <c r="D676" s="68"/>
      <c r="E676" s="67"/>
      <c r="F676" s="67"/>
      <c r="G676" s="67"/>
      <c r="H676" s="69"/>
      <c r="I676" s="68"/>
      <c r="J676" s="67"/>
      <c r="K676" s="67"/>
      <c r="L676" s="67"/>
      <c r="M676" s="67"/>
      <c r="N676" s="67"/>
      <c r="O676" s="67"/>
      <c r="P676" s="67"/>
      <c r="Q676" s="67"/>
      <c r="R676" s="67"/>
      <c r="S676" s="67"/>
      <c r="T676" s="67"/>
      <c r="U676" s="67"/>
      <c r="V676" s="67"/>
      <c r="W676" s="67"/>
      <c r="X676" s="67"/>
      <c r="Y676" s="67"/>
      <c r="Z676" s="67"/>
      <c r="AA676" s="67"/>
      <c r="AB676" s="67"/>
      <c r="AC676" s="67"/>
      <c r="AD676" s="67"/>
      <c r="AE676" s="67"/>
      <c r="AF676" s="67"/>
      <c r="AG676" s="67"/>
      <c r="AH676" s="67"/>
    </row>
    <row r="677" spans="1:34" ht="15.6" customHeight="1">
      <c r="A677" s="67"/>
      <c r="B677" s="67"/>
      <c r="C677" s="67"/>
      <c r="D677" s="68"/>
      <c r="E677" s="67"/>
      <c r="F677" s="67"/>
      <c r="G677" s="67"/>
      <c r="H677" s="69"/>
      <c r="I677" s="68"/>
      <c r="J677" s="67"/>
      <c r="K677" s="67"/>
      <c r="L677" s="67"/>
      <c r="M677" s="67"/>
      <c r="N677" s="67"/>
      <c r="O677" s="67"/>
      <c r="P677" s="67"/>
      <c r="Q677" s="67"/>
      <c r="R677" s="67"/>
      <c r="S677" s="67"/>
      <c r="T677" s="67"/>
      <c r="U677" s="67"/>
      <c r="V677" s="67"/>
      <c r="W677" s="67"/>
      <c r="X677" s="67"/>
      <c r="Y677" s="67"/>
      <c r="Z677" s="67"/>
      <c r="AA677" s="67"/>
      <c r="AB677" s="67"/>
      <c r="AC677" s="67"/>
      <c r="AD677" s="67"/>
      <c r="AE677" s="67"/>
      <c r="AF677" s="67"/>
      <c r="AG677" s="67"/>
      <c r="AH677" s="67"/>
    </row>
    <row r="678" spans="1:34" ht="15.6" customHeight="1">
      <c r="A678" s="67"/>
      <c r="B678" s="67"/>
      <c r="C678" s="67"/>
      <c r="D678" s="68"/>
      <c r="E678" s="67"/>
      <c r="F678" s="67"/>
      <c r="G678" s="67"/>
      <c r="H678" s="69"/>
      <c r="I678" s="68"/>
      <c r="J678" s="67"/>
      <c r="K678" s="67"/>
      <c r="L678" s="67"/>
      <c r="M678" s="67"/>
      <c r="N678" s="67"/>
      <c r="O678" s="67"/>
      <c r="P678" s="67"/>
      <c r="Q678" s="67"/>
      <c r="R678" s="67"/>
      <c r="S678" s="67"/>
      <c r="T678" s="67"/>
      <c r="U678" s="67"/>
      <c r="V678" s="67"/>
      <c r="W678" s="67"/>
      <c r="X678" s="67"/>
      <c r="Y678" s="67"/>
      <c r="Z678" s="67"/>
      <c r="AA678" s="67"/>
      <c r="AB678" s="67"/>
      <c r="AC678" s="67"/>
      <c r="AD678" s="67"/>
      <c r="AE678" s="67"/>
      <c r="AF678" s="67"/>
      <c r="AG678" s="67"/>
      <c r="AH678" s="67"/>
    </row>
    <row r="679" spans="1:34" ht="15.6" customHeight="1">
      <c r="A679" s="67"/>
      <c r="B679" s="67"/>
      <c r="C679" s="67"/>
      <c r="D679" s="68"/>
      <c r="E679" s="67"/>
      <c r="F679" s="67"/>
      <c r="G679" s="67"/>
      <c r="H679" s="69"/>
      <c r="I679" s="68"/>
      <c r="J679" s="67"/>
      <c r="K679" s="67"/>
      <c r="L679" s="67"/>
      <c r="M679" s="67"/>
      <c r="N679" s="67"/>
      <c r="O679" s="67"/>
      <c r="P679" s="67"/>
      <c r="Q679" s="67"/>
      <c r="R679" s="67"/>
      <c r="S679" s="67"/>
      <c r="T679" s="67"/>
      <c r="U679" s="67"/>
      <c r="V679" s="67"/>
      <c r="W679" s="67"/>
      <c r="X679" s="67"/>
      <c r="Y679" s="67"/>
      <c r="Z679" s="67"/>
      <c r="AA679" s="67"/>
      <c r="AB679" s="67"/>
      <c r="AC679" s="67"/>
      <c r="AD679" s="67"/>
      <c r="AE679" s="67"/>
      <c r="AF679" s="67"/>
      <c r="AG679" s="67"/>
      <c r="AH679" s="67"/>
    </row>
    <row r="680" spans="1:34" ht="15.6" customHeight="1">
      <c r="A680" s="67"/>
      <c r="B680" s="67"/>
      <c r="C680" s="67"/>
      <c r="D680" s="68"/>
      <c r="E680" s="67"/>
      <c r="F680" s="67"/>
      <c r="G680" s="67"/>
      <c r="H680" s="69"/>
      <c r="I680" s="68"/>
      <c r="J680" s="67"/>
      <c r="K680" s="67"/>
      <c r="L680" s="67"/>
      <c r="M680" s="67"/>
      <c r="N680" s="67"/>
      <c r="O680" s="67"/>
      <c r="P680" s="67"/>
      <c r="Q680" s="67"/>
      <c r="R680" s="67"/>
      <c r="S680" s="67"/>
      <c r="T680" s="67"/>
      <c r="U680" s="67"/>
      <c r="V680" s="67"/>
      <c r="W680" s="67"/>
      <c r="X680" s="67"/>
      <c r="Y680" s="67"/>
      <c r="Z680" s="67"/>
      <c r="AA680" s="67"/>
      <c r="AB680" s="67"/>
      <c r="AC680" s="67"/>
      <c r="AD680" s="67"/>
      <c r="AE680" s="67"/>
      <c r="AF680" s="67"/>
      <c r="AG680" s="67"/>
      <c r="AH680" s="67"/>
    </row>
    <row r="681" spans="1:34" ht="15.6" customHeight="1">
      <c r="A681" s="67"/>
      <c r="B681" s="67"/>
      <c r="C681" s="67"/>
      <c r="D681" s="68"/>
      <c r="E681" s="67"/>
      <c r="F681" s="67"/>
      <c r="G681" s="67"/>
      <c r="H681" s="69"/>
      <c r="I681" s="68"/>
      <c r="J681" s="67"/>
      <c r="K681" s="67"/>
      <c r="L681" s="67"/>
      <c r="M681" s="67"/>
      <c r="N681" s="67"/>
      <c r="O681" s="67"/>
      <c r="P681" s="67"/>
      <c r="Q681" s="67"/>
      <c r="R681" s="67"/>
      <c r="S681" s="67"/>
      <c r="T681" s="67"/>
      <c r="U681" s="67"/>
      <c r="V681" s="67"/>
      <c r="W681" s="67"/>
      <c r="X681" s="67"/>
      <c r="Y681" s="67"/>
      <c r="Z681" s="67"/>
      <c r="AA681" s="67"/>
      <c r="AB681" s="67"/>
      <c r="AC681" s="67"/>
      <c r="AD681" s="67"/>
      <c r="AE681" s="67"/>
      <c r="AF681" s="67"/>
      <c r="AG681" s="67"/>
      <c r="AH681" s="67"/>
    </row>
    <row r="682" spans="1:34" ht="15.6" customHeight="1">
      <c r="A682" s="67"/>
      <c r="B682" s="67"/>
      <c r="C682" s="67"/>
      <c r="D682" s="68"/>
      <c r="E682" s="67"/>
      <c r="F682" s="67"/>
      <c r="G682" s="67"/>
      <c r="H682" s="69"/>
      <c r="I682" s="68"/>
      <c r="J682" s="67"/>
      <c r="K682" s="67"/>
      <c r="L682" s="67"/>
      <c r="M682" s="67"/>
      <c r="N682" s="67"/>
      <c r="O682" s="67"/>
      <c r="P682" s="67"/>
      <c r="Q682" s="67"/>
      <c r="R682" s="67"/>
      <c r="S682" s="67"/>
      <c r="T682" s="67"/>
      <c r="U682" s="67"/>
      <c r="V682" s="67"/>
      <c r="W682" s="67"/>
      <c r="X682" s="67"/>
      <c r="Y682" s="67"/>
      <c r="Z682" s="67"/>
      <c r="AA682" s="67"/>
      <c r="AB682" s="67"/>
      <c r="AC682" s="67"/>
      <c r="AD682" s="67"/>
      <c r="AE682" s="67"/>
      <c r="AF682" s="67"/>
      <c r="AG682" s="67"/>
      <c r="AH682" s="67"/>
    </row>
    <row r="683" spans="1:34" ht="15.6" customHeight="1">
      <c r="A683" s="67"/>
      <c r="B683" s="67"/>
      <c r="C683" s="67"/>
      <c r="D683" s="68"/>
      <c r="E683" s="67"/>
      <c r="F683" s="67"/>
      <c r="G683" s="67"/>
      <c r="H683" s="69"/>
      <c r="I683" s="68"/>
      <c r="J683" s="67"/>
      <c r="K683" s="67"/>
      <c r="L683" s="67"/>
      <c r="M683" s="67"/>
      <c r="N683" s="67"/>
      <c r="O683" s="67"/>
      <c r="P683" s="67"/>
      <c r="Q683" s="67"/>
      <c r="R683" s="67"/>
      <c r="S683" s="67"/>
      <c r="T683" s="67"/>
      <c r="U683" s="67"/>
      <c r="V683" s="67"/>
      <c r="W683" s="67"/>
      <c r="X683" s="67"/>
      <c r="Y683" s="67"/>
      <c r="Z683" s="67"/>
      <c r="AA683" s="67"/>
      <c r="AB683" s="67"/>
      <c r="AC683" s="67"/>
      <c r="AD683" s="67"/>
      <c r="AE683" s="67"/>
      <c r="AF683" s="67"/>
      <c r="AG683" s="67"/>
      <c r="AH683" s="67"/>
    </row>
    <row r="684" spans="1:34" ht="15.6" customHeight="1">
      <c r="A684" s="67"/>
      <c r="B684" s="67"/>
      <c r="C684" s="67"/>
      <c r="D684" s="68"/>
      <c r="E684" s="67"/>
      <c r="F684" s="67"/>
      <c r="G684" s="67"/>
      <c r="H684" s="69"/>
      <c r="I684" s="68"/>
      <c r="J684" s="67"/>
      <c r="K684" s="67"/>
      <c r="L684" s="67"/>
      <c r="M684" s="67"/>
      <c r="N684" s="67"/>
      <c r="O684" s="67"/>
      <c r="P684" s="67"/>
      <c r="Q684" s="67"/>
      <c r="R684" s="67"/>
      <c r="S684" s="67"/>
      <c r="T684" s="67"/>
      <c r="U684" s="67"/>
      <c r="V684" s="67"/>
      <c r="W684" s="67"/>
      <c r="X684" s="67"/>
      <c r="Y684" s="67"/>
      <c r="Z684" s="67"/>
      <c r="AA684" s="67"/>
      <c r="AB684" s="67"/>
      <c r="AC684" s="67"/>
      <c r="AD684" s="67"/>
      <c r="AE684" s="67"/>
      <c r="AF684" s="67"/>
      <c r="AG684" s="67"/>
      <c r="AH684" s="67"/>
    </row>
    <row r="685" spans="1:34" ht="15.6" customHeight="1">
      <c r="A685" s="67"/>
      <c r="B685" s="67"/>
      <c r="C685" s="67"/>
      <c r="D685" s="68"/>
      <c r="E685" s="67"/>
      <c r="F685" s="67"/>
      <c r="G685" s="67"/>
      <c r="H685" s="69"/>
      <c r="I685" s="68"/>
      <c r="J685" s="67"/>
      <c r="K685" s="67"/>
      <c r="L685" s="67"/>
      <c r="M685" s="67"/>
      <c r="N685" s="67"/>
      <c r="O685" s="67"/>
      <c r="P685" s="67"/>
      <c r="Q685" s="67"/>
      <c r="R685" s="67"/>
      <c r="S685" s="67"/>
      <c r="T685" s="67"/>
      <c r="U685" s="67"/>
      <c r="V685" s="67"/>
      <c r="W685" s="67"/>
      <c r="X685" s="67"/>
      <c r="Y685" s="67"/>
      <c r="Z685" s="67"/>
      <c r="AA685" s="67"/>
      <c r="AB685" s="67"/>
      <c r="AC685" s="67"/>
      <c r="AD685" s="67"/>
      <c r="AE685" s="67"/>
      <c r="AF685" s="67"/>
      <c r="AG685" s="67"/>
      <c r="AH685" s="67"/>
    </row>
    <row r="686" spans="1:34" ht="15.6" customHeight="1">
      <c r="A686" s="67"/>
      <c r="B686" s="67"/>
      <c r="C686" s="67"/>
      <c r="D686" s="68"/>
      <c r="E686" s="67"/>
      <c r="F686" s="67"/>
      <c r="G686" s="67"/>
      <c r="H686" s="69"/>
      <c r="I686" s="68"/>
      <c r="J686" s="67"/>
      <c r="K686" s="67"/>
      <c r="L686" s="67"/>
      <c r="M686" s="67"/>
      <c r="N686" s="67"/>
      <c r="O686" s="67"/>
      <c r="P686" s="67"/>
      <c r="Q686" s="67"/>
      <c r="R686" s="67"/>
      <c r="S686" s="67"/>
      <c r="T686" s="67"/>
      <c r="U686" s="67"/>
      <c r="V686" s="67"/>
      <c r="W686" s="67"/>
      <c r="X686" s="67"/>
      <c r="Y686" s="67"/>
      <c r="Z686" s="67"/>
      <c r="AA686" s="67"/>
      <c r="AB686" s="67"/>
      <c r="AC686" s="67"/>
      <c r="AD686" s="67"/>
      <c r="AE686" s="67"/>
      <c r="AF686" s="67"/>
      <c r="AG686" s="67"/>
      <c r="AH686" s="67"/>
    </row>
    <row r="687" spans="1:34" ht="15.6" customHeight="1">
      <c r="A687" s="67"/>
      <c r="B687" s="67"/>
      <c r="C687" s="67"/>
      <c r="D687" s="68"/>
      <c r="E687" s="67"/>
      <c r="F687" s="67"/>
      <c r="G687" s="67"/>
      <c r="H687" s="69"/>
      <c r="I687" s="68"/>
      <c r="J687" s="67"/>
      <c r="K687" s="67"/>
      <c r="L687" s="67"/>
      <c r="M687" s="67"/>
      <c r="N687" s="67"/>
      <c r="O687" s="67"/>
      <c r="P687" s="67"/>
      <c r="Q687" s="67"/>
      <c r="R687" s="67"/>
      <c r="S687" s="67"/>
      <c r="T687" s="67"/>
      <c r="U687" s="67"/>
      <c r="V687" s="67"/>
      <c r="W687" s="67"/>
      <c r="X687" s="67"/>
      <c r="Y687" s="67"/>
      <c r="Z687" s="67"/>
      <c r="AA687" s="67"/>
      <c r="AB687" s="67"/>
      <c r="AC687" s="67"/>
      <c r="AD687" s="67"/>
      <c r="AE687" s="67"/>
      <c r="AF687" s="67"/>
      <c r="AG687" s="67"/>
      <c r="AH687" s="67"/>
    </row>
    <row r="688" spans="1:34" ht="15.6" customHeight="1">
      <c r="A688" s="67"/>
      <c r="B688" s="67"/>
      <c r="C688" s="67"/>
      <c r="D688" s="68"/>
      <c r="E688" s="67"/>
      <c r="F688" s="67"/>
      <c r="G688" s="67"/>
      <c r="H688" s="69"/>
      <c r="I688" s="68"/>
      <c r="J688" s="67"/>
      <c r="K688" s="67"/>
      <c r="L688" s="67"/>
      <c r="M688" s="67"/>
      <c r="N688" s="67"/>
      <c r="O688" s="67"/>
      <c r="P688" s="67"/>
      <c r="Q688" s="67"/>
      <c r="R688" s="67"/>
      <c r="S688" s="67"/>
      <c r="T688" s="67"/>
      <c r="U688" s="67"/>
      <c r="V688" s="67"/>
      <c r="W688" s="67"/>
      <c r="X688" s="67"/>
      <c r="Y688" s="67"/>
      <c r="Z688" s="67"/>
      <c r="AA688" s="67"/>
      <c r="AB688" s="67"/>
      <c r="AC688" s="67"/>
      <c r="AD688" s="67"/>
      <c r="AE688" s="67"/>
      <c r="AF688" s="67"/>
      <c r="AG688" s="67"/>
      <c r="AH688" s="67"/>
    </row>
    <row r="689" spans="1:34" ht="15.6" customHeight="1">
      <c r="A689" s="67"/>
      <c r="B689" s="67"/>
      <c r="C689" s="67"/>
      <c r="D689" s="68"/>
      <c r="E689" s="67"/>
      <c r="F689" s="67"/>
      <c r="G689" s="67"/>
      <c r="H689" s="69"/>
      <c r="I689" s="68"/>
      <c r="J689" s="67"/>
      <c r="K689" s="67"/>
      <c r="L689" s="67"/>
      <c r="M689" s="67"/>
      <c r="N689" s="67"/>
      <c r="O689" s="67"/>
      <c r="P689" s="67"/>
      <c r="Q689" s="67"/>
      <c r="R689" s="67"/>
      <c r="S689" s="67"/>
      <c r="T689" s="67"/>
      <c r="U689" s="67"/>
      <c r="V689" s="67"/>
      <c r="W689" s="67"/>
      <c r="X689" s="67"/>
      <c r="Y689" s="67"/>
      <c r="Z689" s="67"/>
      <c r="AA689" s="67"/>
      <c r="AB689" s="67"/>
      <c r="AC689" s="67"/>
      <c r="AD689" s="67"/>
      <c r="AE689" s="67"/>
      <c r="AF689" s="67"/>
      <c r="AG689" s="67"/>
      <c r="AH689" s="67"/>
    </row>
    <row r="690" spans="1:34" ht="15.6" customHeight="1">
      <c r="A690" s="67"/>
      <c r="B690" s="67"/>
      <c r="C690" s="67"/>
      <c r="D690" s="68"/>
      <c r="E690" s="67"/>
      <c r="F690" s="67"/>
      <c r="G690" s="67"/>
      <c r="H690" s="69"/>
      <c r="I690" s="68"/>
      <c r="J690" s="67"/>
      <c r="K690" s="67"/>
      <c r="L690" s="67"/>
      <c r="M690" s="67"/>
      <c r="N690" s="67"/>
      <c r="O690" s="67"/>
      <c r="P690" s="67"/>
      <c r="Q690" s="67"/>
      <c r="R690" s="67"/>
      <c r="S690" s="67"/>
      <c r="T690" s="67"/>
      <c r="U690" s="67"/>
      <c r="V690" s="67"/>
      <c r="W690" s="67"/>
      <c r="X690" s="67"/>
      <c r="Y690" s="67"/>
      <c r="Z690" s="67"/>
      <c r="AA690" s="67"/>
      <c r="AB690" s="67"/>
      <c r="AC690" s="67"/>
      <c r="AD690" s="67"/>
      <c r="AE690" s="67"/>
      <c r="AF690" s="67"/>
      <c r="AG690" s="67"/>
      <c r="AH690" s="67"/>
    </row>
    <row r="691" spans="1:34" ht="15.6" customHeight="1">
      <c r="A691" s="67"/>
      <c r="B691" s="67"/>
      <c r="C691" s="67"/>
      <c r="D691" s="68"/>
      <c r="E691" s="67"/>
      <c r="F691" s="67"/>
      <c r="G691" s="67"/>
      <c r="H691" s="69"/>
      <c r="I691" s="68"/>
      <c r="J691" s="67"/>
      <c r="K691" s="67"/>
      <c r="L691" s="67"/>
      <c r="M691" s="67"/>
      <c r="N691" s="67"/>
      <c r="O691" s="67"/>
      <c r="P691" s="67"/>
      <c r="Q691" s="67"/>
      <c r="R691" s="67"/>
      <c r="S691" s="67"/>
      <c r="T691" s="67"/>
      <c r="U691" s="67"/>
      <c r="V691" s="67"/>
      <c r="W691" s="67"/>
      <c r="X691" s="67"/>
      <c r="Y691" s="67"/>
      <c r="Z691" s="67"/>
      <c r="AA691" s="67"/>
      <c r="AB691" s="67"/>
      <c r="AC691" s="67"/>
      <c r="AD691" s="67"/>
      <c r="AE691" s="67"/>
      <c r="AF691" s="67"/>
      <c r="AG691" s="67"/>
      <c r="AH691" s="67"/>
    </row>
    <row r="692" spans="1:34" ht="15.6" customHeight="1">
      <c r="A692" s="67"/>
      <c r="B692" s="67"/>
      <c r="C692" s="67"/>
      <c r="D692" s="68"/>
      <c r="E692" s="67"/>
      <c r="F692" s="67"/>
      <c r="G692" s="67"/>
      <c r="H692" s="69"/>
      <c r="I692" s="68"/>
      <c r="J692" s="67"/>
      <c r="K692" s="67"/>
      <c r="L692" s="67"/>
      <c r="M692" s="67"/>
      <c r="N692" s="67"/>
      <c r="O692" s="67"/>
      <c r="P692" s="67"/>
      <c r="Q692" s="67"/>
      <c r="R692" s="67"/>
      <c r="S692" s="67"/>
      <c r="T692" s="67"/>
      <c r="U692" s="67"/>
      <c r="V692" s="67"/>
      <c r="W692" s="67"/>
      <c r="X692" s="67"/>
      <c r="Y692" s="67"/>
      <c r="Z692" s="67"/>
      <c r="AA692" s="67"/>
      <c r="AB692" s="67"/>
      <c r="AC692" s="67"/>
      <c r="AD692" s="67"/>
      <c r="AE692" s="67"/>
      <c r="AF692" s="67"/>
      <c r="AG692" s="67"/>
      <c r="AH692" s="67"/>
    </row>
    <row r="693" spans="1:34" ht="15.6" customHeight="1">
      <c r="A693" s="67"/>
      <c r="B693" s="67"/>
      <c r="C693" s="67"/>
      <c r="D693" s="68"/>
      <c r="E693" s="67"/>
      <c r="F693" s="67"/>
      <c r="G693" s="67"/>
      <c r="H693" s="69"/>
      <c r="I693" s="68"/>
      <c r="J693" s="67"/>
      <c r="K693" s="67"/>
      <c r="L693" s="67"/>
      <c r="M693" s="67"/>
      <c r="N693" s="67"/>
      <c r="O693" s="67"/>
      <c r="P693" s="67"/>
      <c r="Q693" s="67"/>
      <c r="R693" s="67"/>
      <c r="S693" s="67"/>
      <c r="T693" s="67"/>
      <c r="U693" s="67"/>
      <c r="V693" s="67"/>
      <c r="W693" s="67"/>
      <c r="X693" s="67"/>
      <c r="Y693" s="67"/>
      <c r="Z693" s="67"/>
      <c r="AA693" s="67"/>
      <c r="AB693" s="67"/>
      <c r="AC693" s="67"/>
      <c r="AD693" s="67"/>
      <c r="AE693" s="67"/>
      <c r="AF693" s="67"/>
      <c r="AG693" s="67"/>
      <c r="AH693" s="67"/>
    </row>
    <row r="694" spans="1:34" ht="15.6" customHeight="1">
      <c r="A694" s="67"/>
      <c r="B694" s="67"/>
      <c r="C694" s="67"/>
      <c r="D694" s="68"/>
      <c r="E694" s="67"/>
      <c r="F694" s="67"/>
      <c r="G694" s="67"/>
      <c r="H694" s="69"/>
      <c r="I694" s="68"/>
      <c r="J694" s="67"/>
      <c r="K694" s="67"/>
      <c r="L694" s="67"/>
      <c r="M694" s="67"/>
      <c r="N694" s="67"/>
      <c r="O694" s="67"/>
      <c r="P694" s="67"/>
      <c r="Q694" s="67"/>
      <c r="R694" s="67"/>
      <c r="S694" s="67"/>
      <c r="T694" s="67"/>
      <c r="U694" s="67"/>
      <c r="V694" s="67"/>
      <c r="W694" s="67"/>
      <c r="X694" s="67"/>
      <c r="Y694" s="67"/>
      <c r="Z694" s="67"/>
      <c r="AA694" s="67"/>
      <c r="AB694" s="67"/>
      <c r="AC694" s="67"/>
      <c r="AD694" s="67"/>
      <c r="AE694" s="67"/>
      <c r="AF694" s="67"/>
      <c r="AG694" s="67"/>
      <c r="AH694" s="67"/>
    </row>
    <row r="695" spans="1:34" ht="15.6" customHeight="1">
      <c r="A695" s="67"/>
      <c r="B695" s="67"/>
      <c r="C695" s="67"/>
      <c r="D695" s="68"/>
      <c r="E695" s="67"/>
      <c r="F695" s="67"/>
      <c r="G695" s="67"/>
      <c r="H695" s="69"/>
      <c r="I695" s="68"/>
      <c r="J695" s="67"/>
      <c r="K695" s="67"/>
      <c r="L695" s="67"/>
      <c r="M695" s="67"/>
      <c r="N695" s="67"/>
      <c r="O695" s="67"/>
      <c r="P695" s="67"/>
      <c r="Q695" s="67"/>
      <c r="R695" s="67"/>
      <c r="S695" s="67"/>
      <c r="T695" s="67"/>
      <c r="U695" s="67"/>
      <c r="V695" s="67"/>
      <c r="W695" s="67"/>
      <c r="X695" s="67"/>
      <c r="Y695" s="67"/>
      <c r="Z695" s="67"/>
      <c r="AA695" s="67"/>
      <c r="AB695" s="67"/>
      <c r="AC695" s="67"/>
      <c r="AD695" s="67"/>
      <c r="AE695" s="67"/>
      <c r="AF695" s="67"/>
      <c r="AG695" s="67"/>
      <c r="AH695" s="67"/>
    </row>
    <row r="696" spans="1:34" ht="15.6" customHeight="1">
      <c r="A696" s="67"/>
      <c r="B696" s="67"/>
      <c r="C696" s="67"/>
      <c r="D696" s="68"/>
      <c r="E696" s="67"/>
      <c r="F696" s="67"/>
      <c r="G696" s="67"/>
      <c r="H696" s="69"/>
      <c r="I696" s="68"/>
      <c r="J696" s="67"/>
      <c r="K696" s="67"/>
      <c r="L696" s="67"/>
      <c r="M696" s="67"/>
      <c r="N696" s="67"/>
      <c r="O696" s="67"/>
      <c r="P696" s="67"/>
      <c r="Q696" s="67"/>
      <c r="R696" s="67"/>
      <c r="S696" s="67"/>
      <c r="T696" s="67"/>
      <c r="U696" s="67"/>
      <c r="V696" s="67"/>
      <c r="W696" s="67"/>
      <c r="X696" s="67"/>
      <c r="Y696" s="67"/>
      <c r="Z696" s="67"/>
      <c r="AA696" s="67"/>
      <c r="AB696" s="67"/>
      <c r="AC696" s="67"/>
      <c r="AD696" s="67"/>
      <c r="AE696" s="67"/>
      <c r="AF696" s="67"/>
      <c r="AG696" s="67"/>
      <c r="AH696" s="67"/>
    </row>
    <row r="697" spans="1:34" ht="15.6" customHeight="1">
      <c r="A697" s="67"/>
      <c r="B697" s="67"/>
      <c r="C697" s="67"/>
      <c r="D697" s="68"/>
      <c r="E697" s="67"/>
      <c r="F697" s="67"/>
      <c r="G697" s="67"/>
      <c r="H697" s="69"/>
      <c r="I697" s="68"/>
      <c r="J697" s="67"/>
      <c r="K697" s="67"/>
      <c r="L697" s="67"/>
      <c r="M697" s="67"/>
      <c r="N697" s="67"/>
      <c r="O697" s="67"/>
      <c r="P697" s="67"/>
      <c r="Q697" s="67"/>
      <c r="R697" s="67"/>
      <c r="S697" s="67"/>
      <c r="T697" s="67"/>
      <c r="U697" s="67"/>
      <c r="V697" s="67"/>
      <c r="W697" s="67"/>
      <c r="X697" s="67"/>
      <c r="Y697" s="67"/>
      <c r="Z697" s="67"/>
      <c r="AA697" s="67"/>
      <c r="AB697" s="67"/>
      <c r="AC697" s="67"/>
      <c r="AD697" s="67"/>
      <c r="AE697" s="67"/>
      <c r="AF697" s="67"/>
      <c r="AG697" s="67"/>
      <c r="AH697" s="67"/>
    </row>
    <row r="698" spans="1:34" ht="15.6" customHeight="1">
      <c r="A698" s="67"/>
      <c r="B698" s="67"/>
      <c r="C698" s="67"/>
      <c r="D698" s="68"/>
      <c r="E698" s="67"/>
      <c r="F698" s="67"/>
      <c r="G698" s="67"/>
      <c r="H698" s="69"/>
      <c r="I698" s="68"/>
      <c r="J698" s="67"/>
      <c r="K698" s="67"/>
      <c r="L698" s="67"/>
      <c r="M698" s="67"/>
      <c r="N698" s="67"/>
      <c r="O698" s="67"/>
      <c r="P698" s="67"/>
      <c r="Q698" s="67"/>
      <c r="R698" s="67"/>
      <c r="S698" s="67"/>
      <c r="T698" s="67"/>
      <c r="U698" s="67"/>
      <c r="V698" s="67"/>
      <c r="W698" s="67"/>
      <c r="X698" s="67"/>
      <c r="Y698" s="67"/>
      <c r="Z698" s="67"/>
      <c r="AA698" s="67"/>
      <c r="AB698" s="67"/>
      <c r="AC698" s="67"/>
      <c r="AD698" s="67"/>
      <c r="AE698" s="67"/>
      <c r="AF698" s="67"/>
      <c r="AG698" s="67"/>
      <c r="AH698" s="67"/>
    </row>
    <row r="699" spans="1:34" ht="15.6" customHeight="1">
      <c r="A699" s="67"/>
      <c r="B699" s="67"/>
      <c r="C699" s="67"/>
      <c r="D699" s="68"/>
      <c r="E699" s="67"/>
      <c r="F699" s="67"/>
      <c r="G699" s="67"/>
      <c r="H699" s="69"/>
      <c r="I699" s="68"/>
      <c r="J699" s="67"/>
      <c r="K699" s="67"/>
      <c r="L699" s="67"/>
      <c r="M699" s="67"/>
      <c r="N699" s="67"/>
      <c r="O699" s="67"/>
      <c r="P699" s="67"/>
      <c r="Q699" s="67"/>
      <c r="R699" s="67"/>
      <c r="S699" s="67"/>
      <c r="T699" s="67"/>
      <c r="U699" s="67"/>
      <c r="V699" s="67"/>
      <c r="W699" s="67"/>
      <c r="X699" s="67"/>
      <c r="Y699" s="67"/>
      <c r="Z699" s="67"/>
      <c r="AA699" s="67"/>
      <c r="AB699" s="67"/>
      <c r="AC699" s="67"/>
      <c r="AD699" s="67"/>
      <c r="AE699" s="67"/>
      <c r="AF699" s="67"/>
      <c r="AG699" s="67"/>
      <c r="AH699" s="67"/>
    </row>
    <row r="700" spans="1:34" ht="15.6" customHeight="1">
      <c r="A700" s="67"/>
      <c r="B700" s="67"/>
      <c r="C700" s="67"/>
      <c r="D700" s="68"/>
      <c r="E700" s="67"/>
      <c r="F700" s="67"/>
      <c r="G700" s="67"/>
      <c r="H700" s="69"/>
      <c r="I700" s="68"/>
      <c r="J700" s="67"/>
      <c r="K700" s="67"/>
      <c r="L700" s="67"/>
      <c r="M700" s="67"/>
      <c r="N700" s="67"/>
      <c r="O700" s="67"/>
      <c r="P700" s="67"/>
      <c r="Q700" s="67"/>
      <c r="R700" s="67"/>
      <c r="S700" s="67"/>
      <c r="T700" s="67"/>
      <c r="U700" s="67"/>
      <c r="V700" s="67"/>
      <c r="W700" s="67"/>
      <c r="X700" s="67"/>
      <c r="Y700" s="67"/>
      <c r="Z700" s="67"/>
      <c r="AA700" s="67"/>
      <c r="AB700" s="67"/>
      <c r="AC700" s="67"/>
      <c r="AD700" s="67"/>
      <c r="AE700" s="67"/>
      <c r="AF700" s="67"/>
      <c r="AG700" s="67"/>
      <c r="AH700" s="67"/>
    </row>
    <row r="701" spans="1:34" ht="15.6" customHeight="1">
      <c r="A701" s="67"/>
      <c r="B701" s="67"/>
      <c r="C701" s="67"/>
      <c r="D701" s="68"/>
      <c r="E701" s="67"/>
      <c r="F701" s="67"/>
      <c r="G701" s="67"/>
      <c r="H701" s="69"/>
      <c r="I701" s="68"/>
      <c r="J701" s="67"/>
      <c r="K701" s="67"/>
      <c r="L701" s="67"/>
      <c r="M701" s="67"/>
      <c r="N701" s="67"/>
      <c r="O701" s="67"/>
      <c r="P701" s="67"/>
      <c r="Q701" s="67"/>
      <c r="R701" s="67"/>
      <c r="S701" s="67"/>
      <c r="T701" s="67"/>
      <c r="U701" s="67"/>
      <c r="V701" s="67"/>
      <c r="W701" s="67"/>
      <c r="X701" s="67"/>
      <c r="Y701" s="67"/>
      <c r="Z701" s="67"/>
      <c r="AA701" s="67"/>
      <c r="AB701" s="67"/>
      <c r="AC701" s="67"/>
      <c r="AD701" s="67"/>
      <c r="AE701" s="67"/>
      <c r="AF701" s="67"/>
      <c r="AG701" s="67"/>
      <c r="AH701" s="67"/>
    </row>
    <row r="702" spans="1:34" ht="15.6" customHeight="1">
      <c r="A702" s="67"/>
      <c r="B702" s="67"/>
      <c r="C702" s="67"/>
      <c r="D702" s="68"/>
      <c r="E702" s="67"/>
      <c r="F702" s="67"/>
      <c r="G702" s="67"/>
      <c r="H702" s="69"/>
      <c r="I702" s="68"/>
      <c r="J702" s="67"/>
      <c r="K702" s="67"/>
      <c r="L702" s="67"/>
      <c r="M702" s="67"/>
      <c r="N702" s="67"/>
      <c r="O702" s="67"/>
      <c r="P702" s="67"/>
      <c r="Q702" s="67"/>
      <c r="R702" s="67"/>
      <c r="S702" s="67"/>
      <c r="T702" s="67"/>
      <c r="U702" s="67"/>
      <c r="V702" s="67"/>
      <c r="W702" s="67"/>
      <c r="X702" s="67"/>
      <c r="Y702" s="67"/>
      <c r="Z702" s="67"/>
      <c r="AA702" s="67"/>
      <c r="AB702" s="67"/>
      <c r="AC702" s="67"/>
      <c r="AD702" s="67"/>
      <c r="AE702" s="67"/>
      <c r="AF702" s="67"/>
      <c r="AG702" s="67"/>
      <c r="AH702" s="67"/>
    </row>
    <row r="703" spans="1:34" ht="15.6" customHeight="1">
      <c r="A703" s="67"/>
      <c r="B703" s="67"/>
      <c r="C703" s="67"/>
      <c r="D703" s="68"/>
      <c r="E703" s="67"/>
      <c r="F703" s="67"/>
      <c r="G703" s="67"/>
      <c r="H703" s="69"/>
      <c r="I703" s="68"/>
      <c r="J703" s="67"/>
      <c r="K703" s="67"/>
      <c r="L703" s="67"/>
      <c r="M703" s="67"/>
      <c r="N703" s="67"/>
      <c r="O703" s="67"/>
      <c r="P703" s="67"/>
      <c r="Q703" s="67"/>
      <c r="R703" s="67"/>
      <c r="S703" s="67"/>
      <c r="T703" s="67"/>
      <c r="U703" s="67"/>
      <c r="V703" s="67"/>
      <c r="W703" s="67"/>
      <c r="X703" s="67"/>
      <c r="Y703" s="67"/>
      <c r="Z703" s="67"/>
      <c r="AA703" s="67"/>
      <c r="AB703" s="67"/>
      <c r="AC703" s="67"/>
      <c r="AD703" s="67"/>
      <c r="AE703" s="67"/>
      <c r="AF703" s="67"/>
      <c r="AG703" s="67"/>
      <c r="AH703" s="67"/>
    </row>
    <row r="704" spans="1:34" ht="15.6" customHeight="1">
      <c r="A704" s="67"/>
      <c r="B704" s="67"/>
      <c r="C704" s="67"/>
      <c r="D704" s="68"/>
      <c r="E704" s="67"/>
      <c r="F704" s="67"/>
      <c r="G704" s="67"/>
      <c r="H704" s="69"/>
      <c r="I704" s="68"/>
      <c r="J704" s="67"/>
      <c r="K704" s="67"/>
      <c r="L704" s="67"/>
      <c r="M704" s="67"/>
      <c r="N704" s="67"/>
      <c r="O704" s="67"/>
      <c r="P704" s="67"/>
      <c r="Q704" s="67"/>
      <c r="R704" s="67"/>
      <c r="S704" s="67"/>
      <c r="T704" s="67"/>
      <c r="U704" s="67"/>
      <c r="V704" s="67"/>
      <c r="W704" s="67"/>
      <c r="X704" s="67"/>
      <c r="Y704" s="67"/>
      <c r="Z704" s="67"/>
      <c r="AA704" s="67"/>
      <c r="AB704" s="67"/>
      <c r="AC704" s="67"/>
      <c r="AD704" s="67"/>
      <c r="AE704" s="67"/>
      <c r="AF704" s="67"/>
      <c r="AG704" s="67"/>
      <c r="AH704" s="67"/>
    </row>
    <row r="705" spans="1:34" ht="15.6" customHeight="1">
      <c r="A705" s="67"/>
      <c r="B705" s="67"/>
      <c r="C705" s="67"/>
      <c r="D705" s="68"/>
      <c r="E705" s="67"/>
      <c r="F705" s="67"/>
      <c r="G705" s="67"/>
      <c r="H705" s="69"/>
      <c r="I705" s="68"/>
      <c r="J705" s="67"/>
      <c r="K705" s="67"/>
      <c r="L705" s="67"/>
      <c r="M705" s="67"/>
      <c r="N705" s="67"/>
      <c r="O705" s="67"/>
      <c r="P705" s="67"/>
      <c r="Q705" s="67"/>
      <c r="R705" s="67"/>
      <c r="S705" s="67"/>
      <c r="T705" s="67"/>
      <c r="U705" s="67"/>
      <c r="V705" s="67"/>
      <c r="W705" s="67"/>
      <c r="X705" s="67"/>
      <c r="Y705" s="67"/>
      <c r="Z705" s="67"/>
      <c r="AA705" s="67"/>
      <c r="AB705" s="67"/>
      <c r="AC705" s="67"/>
      <c r="AD705" s="67"/>
      <c r="AE705" s="67"/>
      <c r="AF705" s="67"/>
      <c r="AG705" s="67"/>
      <c r="AH705" s="67"/>
    </row>
    <row r="706" spans="1:34" ht="15.6" customHeight="1">
      <c r="A706" s="67"/>
      <c r="B706" s="67"/>
      <c r="C706" s="67"/>
      <c r="D706" s="68"/>
      <c r="E706" s="67"/>
      <c r="F706" s="67"/>
      <c r="G706" s="67"/>
      <c r="H706" s="69"/>
      <c r="I706" s="68"/>
      <c r="J706" s="67"/>
      <c r="K706" s="67"/>
      <c r="L706" s="67"/>
      <c r="M706" s="67"/>
      <c r="N706" s="67"/>
      <c r="O706" s="67"/>
      <c r="P706" s="67"/>
      <c r="Q706" s="67"/>
      <c r="R706" s="67"/>
      <c r="S706" s="67"/>
      <c r="T706" s="67"/>
      <c r="U706" s="67"/>
      <c r="V706" s="67"/>
      <c r="W706" s="67"/>
      <c r="X706" s="67"/>
      <c r="Y706" s="67"/>
      <c r="Z706" s="67"/>
      <c r="AA706" s="67"/>
      <c r="AB706" s="67"/>
      <c r="AC706" s="67"/>
      <c r="AD706" s="67"/>
      <c r="AE706" s="67"/>
      <c r="AF706" s="67"/>
      <c r="AG706" s="67"/>
      <c r="AH706" s="67"/>
    </row>
    <row r="707" spans="1:34" ht="15.6" customHeight="1">
      <c r="A707" s="67"/>
      <c r="B707" s="67"/>
      <c r="C707" s="67"/>
      <c r="D707" s="68"/>
      <c r="E707" s="67"/>
      <c r="F707" s="67"/>
      <c r="G707" s="67"/>
      <c r="H707" s="69"/>
      <c r="I707" s="68"/>
      <c r="J707" s="67"/>
      <c r="K707" s="67"/>
      <c r="L707" s="67"/>
      <c r="M707" s="67"/>
      <c r="N707" s="67"/>
      <c r="O707" s="67"/>
      <c r="P707" s="67"/>
      <c r="Q707" s="67"/>
      <c r="R707" s="67"/>
      <c r="S707" s="67"/>
      <c r="T707" s="67"/>
      <c r="U707" s="67"/>
      <c r="V707" s="67"/>
      <c r="W707" s="67"/>
      <c r="X707" s="67"/>
      <c r="Y707" s="67"/>
      <c r="Z707" s="67"/>
      <c r="AA707" s="67"/>
      <c r="AB707" s="67"/>
      <c r="AC707" s="67"/>
      <c r="AD707" s="67"/>
      <c r="AE707" s="67"/>
      <c r="AF707" s="67"/>
      <c r="AG707" s="67"/>
      <c r="AH707" s="67"/>
    </row>
    <row r="708" spans="1:34" ht="15.6" customHeight="1">
      <c r="A708" s="67"/>
      <c r="B708" s="67"/>
      <c r="C708" s="67"/>
      <c r="D708" s="68"/>
      <c r="E708" s="67"/>
      <c r="F708" s="67"/>
      <c r="G708" s="67"/>
      <c r="H708" s="69"/>
      <c r="I708" s="68"/>
      <c r="J708" s="67"/>
      <c r="K708" s="67"/>
      <c r="L708" s="67"/>
      <c r="M708" s="67"/>
      <c r="N708" s="67"/>
      <c r="O708" s="67"/>
      <c r="P708" s="67"/>
      <c r="Q708" s="67"/>
      <c r="R708" s="67"/>
      <c r="S708" s="67"/>
      <c r="T708" s="67"/>
      <c r="U708" s="67"/>
      <c r="V708" s="67"/>
      <c r="W708" s="67"/>
      <c r="X708" s="67"/>
      <c r="Y708" s="67"/>
      <c r="Z708" s="67"/>
      <c r="AA708" s="67"/>
      <c r="AB708" s="67"/>
      <c r="AC708" s="67"/>
      <c r="AD708" s="67"/>
      <c r="AE708" s="67"/>
      <c r="AF708" s="67"/>
      <c r="AG708" s="67"/>
      <c r="AH708" s="67"/>
    </row>
    <row r="709" spans="1:34" ht="15.6" customHeight="1">
      <c r="A709" s="67"/>
      <c r="B709" s="67"/>
      <c r="C709" s="67"/>
      <c r="D709" s="68"/>
      <c r="E709" s="67"/>
      <c r="F709" s="67"/>
      <c r="G709" s="67"/>
      <c r="H709" s="69"/>
      <c r="I709" s="68"/>
      <c r="J709" s="67"/>
      <c r="K709" s="67"/>
      <c r="L709" s="67"/>
      <c r="M709" s="67"/>
      <c r="N709" s="67"/>
      <c r="O709" s="67"/>
      <c r="P709" s="67"/>
      <c r="Q709" s="67"/>
      <c r="R709" s="67"/>
      <c r="S709" s="67"/>
      <c r="T709" s="67"/>
      <c r="U709" s="67"/>
      <c r="V709" s="67"/>
      <c r="W709" s="67"/>
      <c r="X709" s="67"/>
      <c r="Y709" s="67"/>
      <c r="Z709" s="67"/>
      <c r="AA709" s="67"/>
      <c r="AB709" s="67"/>
      <c r="AC709" s="67"/>
      <c r="AD709" s="67"/>
      <c r="AE709" s="67"/>
      <c r="AF709" s="67"/>
      <c r="AG709" s="67"/>
      <c r="AH709" s="67"/>
    </row>
    <row r="710" spans="1:34" ht="15.6" customHeight="1">
      <c r="A710" s="67"/>
      <c r="B710" s="67"/>
      <c r="C710" s="67"/>
      <c r="D710" s="68"/>
      <c r="E710" s="67"/>
      <c r="F710" s="67"/>
      <c r="G710" s="67"/>
      <c r="H710" s="69"/>
      <c r="I710" s="68"/>
      <c r="J710" s="67"/>
      <c r="K710" s="67"/>
      <c r="L710" s="67"/>
      <c r="M710" s="67"/>
      <c r="N710" s="67"/>
      <c r="O710" s="67"/>
      <c r="P710" s="67"/>
      <c r="Q710" s="67"/>
      <c r="R710" s="67"/>
      <c r="S710" s="67"/>
      <c r="T710" s="67"/>
      <c r="U710" s="67"/>
      <c r="V710" s="67"/>
      <c r="W710" s="67"/>
      <c r="X710" s="67"/>
      <c r="Y710" s="67"/>
      <c r="Z710" s="67"/>
      <c r="AA710" s="67"/>
      <c r="AB710" s="67"/>
      <c r="AC710" s="67"/>
      <c r="AD710" s="67"/>
      <c r="AE710" s="67"/>
      <c r="AF710" s="67"/>
      <c r="AG710" s="67"/>
      <c r="AH710" s="67"/>
    </row>
    <row r="711" spans="1:34" ht="15.6" customHeight="1">
      <c r="A711" s="67"/>
      <c r="B711" s="67"/>
      <c r="C711" s="67"/>
      <c r="D711" s="68"/>
      <c r="E711" s="67"/>
      <c r="F711" s="67"/>
      <c r="G711" s="67"/>
      <c r="H711" s="69"/>
      <c r="I711" s="68"/>
      <c r="J711" s="67"/>
      <c r="K711" s="67"/>
      <c r="L711" s="67"/>
      <c r="M711" s="67"/>
      <c r="N711" s="67"/>
      <c r="O711" s="67"/>
      <c r="P711" s="67"/>
      <c r="Q711" s="67"/>
      <c r="R711" s="67"/>
      <c r="S711" s="67"/>
      <c r="T711" s="67"/>
      <c r="U711" s="67"/>
      <c r="V711" s="67"/>
      <c r="W711" s="67"/>
      <c r="X711" s="67"/>
      <c r="Y711" s="67"/>
      <c r="Z711" s="67"/>
      <c r="AA711" s="67"/>
      <c r="AB711" s="67"/>
      <c r="AC711" s="67"/>
      <c r="AD711" s="67"/>
      <c r="AE711" s="67"/>
      <c r="AF711" s="67"/>
      <c r="AG711" s="67"/>
      <c r="AH711" s="67"/>
    </row>
    <row r="712" spans="1:34" ht="15.6" customHeight="1">
      <c r="A712" s="67"/>
      <c r="B712" s="67"/>
      <c r="C712" s="67"/>
      <c r="D712" s="68"/>
      <c r="E712" s="67"/>
      <c r="F712" s="67"/>
      <c r="G712" s="67"/>
      <c r="H712" s="69"/>
      <c r="I712" s="68"/>
      <c r="J712" s="67"/>
      <c r="K712" s="67"/>
      <c r="L712" s="67"/>
      <c r="M712" s="67"/>
      <c r="N712" s="67"/>
      <c r="O712" s="67"/>
      <c r="P712" s="67"/>
      <c r="Q712" s="67"/>
      <c r="R712" s="67"/>
      <c r="S712" s="67"/>
      <c r="T712" s="67"/>
      <c r="U712" s="67"/>
      <c r="V712" s="67"/>
      <c r="W712" s="67"/>
      <c r="X712" s="67"/>
      <c r="Y712" s="67"/>
      <c r="Z712" s="67"/>
      <c r="AA712" s="67"/>
      <c r="AB712" s="67"/>
      <c r="AC712" s="67"/>
      <c r="AD712" s="67"/>
      <c r="AE712" s="67"/>
      <c r="AF712" s="67"/>
      <c r="AG712" s="67"/>
      <c r="AH712" s="67"/>
    </row>
    <row r="713" spans="1:34" ht="15.6" customHeight="1">
      <c r="A713" s="67"/>
      <c r="B713" s="67"/>
      <c r="C713" s="67"/>
      <c r="D713" s="68"/>
      <c r="E713" s="67"/>
      <c r="F713" s="67"/>
      <c r="G713" s="67"/>
      <c r="H713" s="69"/>
      <c r="I713" s="68"/>
      <c r="J713" s="67"/>
      <c r="K713" s="67"/>
      <c r="L713" s="67"/>
      <c r="M713" s="67"/>
      <c r="N713" s="67"/>
      <c r="O713" s="67"/>
      <c r="P713" s="67"/>
      <c r="Q713" s="67"/>
      <c r="R713" s="67"/>
      <c r="S713" s="67"/>
      <c r="T713" s="67"/>
      <c r="U713" s="67"/>
      <c r="V713" s="67"/>
      <c r="W713" s="67"/>
      <c r="X713" s="67"/>
      <c r="Y713" s="67"/>
      <c r="Z713" s="67"/>
      <c r="AA713" s="67"/>
      <c r="AB713" s="67"/>
      <c r="AC713" s="67"/>
      <c r="AD713" s="67"/>
      <c r="AE713" s="67"/>
      <c r="AF713" s="67"/>
      <c r="AG713" s="67"/>
      <c r="AH713" s="67"/>
    </row>
    <row r="714" spans="1:34" ht="15.6" customHeight="1">
      <c r="A714" s="67"/>
      <c r="B714" s="67"/>
      <c r="C714" s="67"/>
      <c r="D714" s="68"/>
      <c r="E714" s="67"/>
      <c r="F714" s="67"/>
      <c r="G714" s="67"/>
      <c r="H714" s="69"/>
      <c r="I714" s="68"/>
      <c r="J714" s="67"/>
      <c r="K714" s="67"/>
      <c r="L714" s="67"/>
      <c r="M714" s="67"/>
      <c r="N714" s="67"/>
      <c r="O714" s="67"/>
      <c r="P714" s="67"/>
      <c r="Q714" s="67"/>
      <c r="R714" s="67"/>
      <c r="S714" s="67"/>
      <c r="T714" s="67"/>
      <c r="U714" s="67"/>
      <c r="V714" s="67"/>
      <c r="W714" s="67"/>
      <c r="X714" s="67"/>
      <c r="Y714" s="67"/>
      <c r="Z714" s="67"/>
      <c r="AA714" s="67"/>
      <c r="AB714" s="67"/>
      <c r="AC714" s="67"/>
      <c r="AD714" s="67"/>
      <c r="AE714" s="67"/>
      <c r="AF714" s="67"/>
      <c r="AG714" s="67"/>
      <c r="AH714" s="67"/>
    </row>
    <row r="715" spans="1:34" ht="15.6" customHeight="1">
      <c r="A715" s="67"/>
      <c r="B715" s="67"/>
      <c r="C715" s="67"/>
      <c r="D715" s="68"/>
      <c r="E715" s="67"/>
      <c r="F715" s="67"/>
      <c r="G715" s="67"/>
      <c r="H715" s="69"/>
      <c r="I715" s="68"/>
      <c r="J715" s="67"/>
      <c r="K715" s="67"/>
      <c r="L715" s="67"/>
      <c r="M715" s="67"/>
      <c r="N715" s="67"/>
      <c r="O715" s="67"/>
      <c r="P715" s="67"/>
      <c r="Q715" s="67"/>
      <c r="R715" s="67"/>
      <c r="S715" s="67"/>
      <c r="T715" s="67"/>
      <c r="U715" s="67"/>
      <c r="V715" s="67"/>
      <c r="W715" s="67"/>
      <c r="X715" s="67"/>
      <c r="Y715" s="67"/>
      <c r="Z715" s="67"/>
      <c r="AA715" s="67"/>
      <c r="AB715" s="67"/>
      <c r="AC715" s="67"/>
      <c r="AD715" s="67"/>
      <c r="AE715" s="67"/>
      <c r="AF715" s="67"/>
      <c r="AG715" s="67"/>
      <c r="AH715" s="67"/>
    </row>
    <row r="716" spans="1:34" ht="15.6" customHeight="1">
      <c r="A716" s="67"/>
      <c r="B716" s="67"/>
      <c r="C716" s="67"/>
      <c r="D716" s="68"/>
      <c r="E716" s="67"/>
      <c r="F716" s="67"/>
      <c r="G716" s="67"/>
      <c r="H716" s="69"/>
      <c r="I716" s="68"/>
      <c r="J716" s="67"/>
      <c r="K716" s="67"/>
      <c r="L716" s="67"/>
      <c r="M716" s="67"/>
      <c r="N716" s="67"/>
      <c r="O716" s="67"/>
      <c r="P716" s="67"/>
      <c r="Q716" s="67"/>
      <c r="R716" s="67"/>
      <c r="S716" s="67"/>
      <c r="T716" s="67"/>
      <c r="U716" s="67"/>
      <c r="V716" s="67"/>
      <c r="W716" s="67"/>
      <c r="X716" s="67"/>
      <c r="Y716" s="67"/>
      <c r="Z716" s="67"/>
      <c r="AA716" s="67"/>
      <c r="AB716" s="67"/>
      <c r="AC716" s="67"/>
      <c r="AD716" s="67"/>
      <c r="AE716" s="67"/>
      <c r="AF716" s="67"/>
      <c r="AG716" s="67"/>
      <c r="AH716" s="67"/>
    </row>
    <row r="717" spans="1:34" ht="15.6" customHeight="1">
      <c r="A717" s="67"/>
      <c r="B717" s="67"/>
      <c r="C717" s="67"/>
      <c r="D717" s="68"/>
      <c r="E717" s="67"/>
      <c r="F717" s="67"/>
      <c r="G717" s="67"/>
      <c r="H717" s="69"/>
      <c r="I717" s="68"/>
      <c r="J717" s="67"/>
      <c r="K717" s="67"/>
      <c r="L717" s="67"/>
      <c r="M717" s="67"/>
      <c r="N717" s="67"/>
      <c r="O717" s="67"/>
      <c r="P717" s="67"/>
      <c r="Q717" s="67"/>
      <c r="R717" s="67"/>
      <c r="S717" s="67"/>
      <c r="T717" s="67"/>
      <c r="U717" s="67"/>
      <c r="V717" s="67"/>
      <c r="W717" s="67"/>
      <c r="X717" s="67"/>
      <c r="Y717" s="67"/>
      <c r="Z717" s="67"/>
      <c r="AA717" s="67"/>
      <c r="AB717" s="67"/>
      <c r="AC717" s="67"/>
      <c r="AD717" s="67"/>
      <c r="AE717" s="67"/>
      <c r="AF717" s="67"/>
      <c r="AG717" s="67"/>
      <c r="AH717" s="67"/>
    </row>
    <row r="718" spans="1:34" ht="15.6" customHeight="1">
      <c r="A718" s="67"/>
      <c r="B718" s="67"/>
      <c r="C718" s="67"/>
      <c r="D718" s="68"/>
      <c r="E718" s="67"/>
      <c r="F718" s="67"/>
      <c r="G718" s="67"/>
      <c r="H718" s="69"/>
      <c r="I718" s="68"/>
      <c r="J718" s="67"/>
      <c r="K718" s="67"/>
      <c r="L718" s="67"/>
      <c r="M718" s="67"/>
      <c r="N718" s="67"/>
      <c r="O718" s="67"/>
      <c r="P718" s="67"/>
      <c r="Q718" s="67"/>
      <c r="R718" s="67"/>
      <c r="S718" s="67"/>
      <c r="T718" s="67"/>
      <c r="U718" s="67"/>
      <c r="V718" s="67"/>
      <c r="W718" s="67"/>
      <c r="X718" s="67"/>
      <c r="Y718" s="67"/>
      <c r="Z718" s="67"/>
      <c r="AA718" s="67"/>
      <c r="AB718" s="67"/>
      <c r="AC718" s="67"/>
      <c r="AD718" s="67"/>
      <c r="AE718" s="67"/>
      <c r="AF718" s="67"/>
      <c r="AG718" s="67"/>
      <c r="AH718" s="67"/>
    </row>
    <row r="719" spans="1:34" ht="15.6" customHeight="1">
      <c r="A719" s="67"/>
      <c r="B719" s="67"/>
      <c r="C719" s="67"/>
      <c r="D719" s="68"/>
      <c r="E719" s="67"/>
      <c r="F719" s="67"/>
      <c r="G719" s="67"/>
      <c r="H719" s="69"/>
      <c r="I719" s="68"/>
      <c r="J719" s="67"/>
      <c r="K719" s="67"/>
      <c r="L719" s="67"/>
      <c r="M719" s="67"/>
      <c r="N719" s="67"/>
      <c r="O719" s="67"/>
      <c r="P719" s="67"/>
      <c r="Q719" s="67"/>
      <c r="R719" s="67"/>
      <c r="S719" s="67"/>
      <c r="T719" s="67"/>
      <c r="U719" s="67"/>
      <c r="V719" s="67"/>
      <c r="W719" s="67"/>
      <c r="X719" s="67"/>
      <c r="Y719" s="67"/>
      <c r="Z719" s="67"/>
      <c r="AA719" s="67"/>
      <c r="AB719" s="67"/>
      <c r="AC719" s="67"/>
      <c r="AD719" s="67"/>
      <c r="AE719" s="67"/>
      <c r="AF719" s="67"/>
      <c r="AG719" s="67"/>
      <c r="AH719" s="67"/>
    </row>
    <row r="720" spans="1:34" ht="15.6" customHeight="1">
      <c r="A720" s="67"/>
      <c r="B720" s="67"/>
      <c r="C720" s="67"/>
      <c r="D720" s="68"/>
      <c r="E720" s="67"/>
      <c r="F720" s="67"/>
      <c r="G720" s="67"/>
      <c r="H720" s="69"/>
      <c r="I720" s="68"/>
      <c r="J720" s="67"/>
      <c r="K720" s="67"/>
      <c r="L720" s="67"/>
      <c r="M720" s="67"/>
      <c r="N720" s="67"/>
      <c r="O720" s="67"/>
      <c r="P720" s="67"/>
      <c r="Q720" s="67"/>
      <c r="R720" s="67"/>
      <c r="S720" s="67"/>
      <c r="T720" s="67"/>
      <c r="U720" s="67"/>
      <c r="V720" s="67"/>
      <c r="W720" s="67"/>
      <c r="X720" s="67"/>
      <c r="Y720" s="67"/>
      <c r="Z720" s="67"/>
      <c r="AA720" s="67"/>
      <c r="AB720" s="67"/>
      <c r="AC720" s="67"/>
      <c r="AD720" s="67"/>
      <c r="AE720" s="67"/>
      <c r="AF720" s="67"/>
      <c r="AG720" s="67"/>
      <c r="AH720" s="67"/>
    </row>
    <row r="721" spans="1:34" ht="15.6" customHeight="1">
      <c r="A721" s="67"/>
      <c r="B721" s="67"/>
      <c r="C721" s="67"/>
      <c r="D721" s="68"/>
      <c r="E721" s="67"/>
      <c r="F721" s="67"/>
      <c r="G721" s="67"/>
      <c r="H721" s="69"/>
      <c r="I721" s="68"/>
      <c r="J721" s="67"/>
      <c r="K721" s="67"/>
      <c r="L721" s="67"/>
      <c r="M721" s="67"/>
      <c r="N721" s="67"/>
      <c r="O721" s="67"/>
      <c r="P721" s="67"/>
      <c r="Q721" s="67"/>
      <c r="R721" s="67"/>
      <c r="S721" s="67"/>
      <c r="T721" s="67"/>
      <c r="U721" s="67"/>
      <c r="V721" s="67"/>
      <c r="W721" s="67"/>
      <c r="X721" s="67"/>
      <c r="Y721" s="67"/>
      <c r="Z721" s="67"/>
      <c r="AA721" s="67"/>
      <c r="AB721" s="67"/>
      <c r="AC721" s="67"/>
      <c r="AD721" s="67"/>
      <c r="AE721" s="67"/>
      <c r="AF721" s="67"/>
      <c r="AG721" s="67"/>
      <c r="AH721" s="67"/>
    </row>
    <row r="722" spans="1:34" ht="15.6" customHeight="1">
      <c r="A722" s="67"/>
      <c r="B722" s="67"/>
      <c r="C722" s="67"/>
      <c r="D722" s="68"/>
      <c r="E722" s="67"/>
      <c r="F722" s="67"/>
      <c r="G722" s="67"/>
      <c r="H722" s="69"/>
      <c r="I722" s="68"/>
      <c r="J722" s="67"/>
      <c r="K722" s="67"/>
      <c r="L722" s="67"/>
      <c r="M722" s="67"/>
      <c r="N722" s="67"/>
      <c r="O722" s="67"/>
      <c r="P722" s="67"/>
      <c r="Q722" s="67"/>
      <c r="R722" s="67"/>
      <c r="S722" s="67"/>
      <c r="T722" s="67"/>
      <c r="U722" s="67"/>
      <c r="V722" s="67"/>
      <c r="W722" s="67"/>
      <c r="X722" s="67"/>
      <c r="Y722" s="67"/>
      <c r="Z722" s="67"/>
      <c r="AA722" s="67"/>
      <c r="AB722" s="67"/>
      <c r="AC722" s="67"/>
      <c r="AD722" s="67"/>
      <c r="AE722" s="67"/>
      <c r="AF722" s="67"/>
      <c r="AG722" s="67"/>
      <c r="AH722" s="67"/>
    </row>
    <row r="723" spans="1:34" ht="15.6" customHeight="1">
      <c r="A723" s="67"/>
      <c r="B723" s="67"/>
      <c r="C723" s="67"/>
      <c r="D723" s="68"/>
      <c r="E723" s="67"/>
      <c r="F723" s="67"/>
      <c r="G723" s="67"/>
      <c r="H723" s="69"/>
      <c r="I723" s="68"/>
      <c r="J723" s="67"/>
      <c r="K723" s="67"/>
      <c r="L723" s="67"/>
      <c r="M723" s="67"/>
      <c r="N723" s="67"/>
      <c r="O723" s="67"/>
      <c r="P723" s="67"/>
      <c r="Q723" s="67"/>
      <c r="R723" s="67"/>
      <c r="S723" s="67"/>
      <c r="T723" s="67"/>
      <c r="U723" s="67"/>
      <c r="V723" s="67"/>
      <c r="W723" s="67"/>
      <c r="X723" s="67"/>
      <c r="Y723" s="67"/>
      <c r="Z723" s="67"/>
      <c r="AA723" s="67"/>
      <c r="AB723" s="67"/>
      <c r="AC723" s="67"/>
      <c r="AD723" s="67"/>
      <c r="AE723" s="67"/>
      <c r="AF723" s="67"/>
      <c r="AG723" s="67"/>
      <c r="AH723" s="67"/>
    </row>
    <row r="724" spans="1:34" ht="15.6" customHeight="1">
      <c r="A724" s="67"/>
      <c r="B724" s="67"/>
      <c r="C724" s="67"/>
      <c r="D724" s="68"/>
      <c r="E724" s="67"/>
      <c r="F724" s="67"/>
      <c r="G724" s="67"/>
      <c r="H724" s="69"/>
      <c r="I724" s="68"/>
      <c r="J724" s="67"/>
      <c r="K724" s="67"/>
      <c r="L724" s="67"/>
      <c r="M724" s="67"/>
      <c r="N724" s="67"/>
      <c r="O724" s="67"/>
      <c r="P724" s="67"/>
      <c r="Q724" s="67"/>
      <c r="R724" s="67"/>
      <c r="S724" s="67"/>
      <c r="T724" s="67"/>
      <c r="U724" s="67"/>
      <c r="V724" s="67"/>
      <c r="W724" s="67"/>
      <c r="X724" s="67"/>
      <c r="Y724" s="67"/>
      <c r="Z724" s="67"/>
      <c r="AA724" s="67"/>
      <c r="AB724" s="67"/>
      <c r="AC724" s="67"/>
      <c r="AD724" s="67"/>
      <c r="AE724" s="67"/>
      <c r="AF724" s="67"/>
      <c r="AG724" s="67"/>
      <c r="AH724" s="67"/>
    </row>
    <row r="725" spans="1:34" ht="15.6" customHeight="1">
      <c r="A725" s="67"/>
      <c r="B725" s="67"/>
      <c r="C725" s="67"/>
      <c r="D725" s="68"/>
      <c r="E725" s="67"/>
      <c r="F725" s="67"/>
      <c r="G725" s="67"/>
      <c r="H725" s="69"/>
      <c r="I725" s="68"/>
      <c r="J725" s="67"/>
      <c r="K725" s="67"/>
      <c r="L725" s="67"/>
      <c r="M725" s="67"/>
      <c r="N725" s="67"/>
      <c r="O725" s="67"/>
      <c r="P725" s="67"/>
      <c r="Q725" s="67"/>
      <c r="R725" s="67"/>
      <c r="S725" s="67"/>
      <c r="T725" s="67"/>
      <c r="U725" s="67"/>
      <c r="V725" s="67"/>
      <c r="W725" s="67"/>
      <c r="X725" s="67"/>
      <c r="Y725" s="67"/>
      <c r="Z725" s="67"/>
      <c r="AA725" s="67"/>
      <c r="AB725" s="67"/>
      <c r="AC725" s="67"/>
      <c r="AD725" s="67"/>
      <c r="AE725" s="67"/>
      <c r="AF725" s="67"/>
      <c r="AG725" s="67"/>
      <c r="AH725" s="67"/>
    </row>
    <row r="726" spans="1:34" ht="15.6" customHeight="1">
      <c r="A726" s="67"/>
      <c r="B726" s="67"/>
      <c r="C726" s="67"/>
      <c r="D726" s="68"/>
      <c r="E726" s="67"/>
      <c r="F726" s="67"/>
      <c r="G726" s="67"/>
      <c r="H726" s="69"/>
      <c r="I726" s="68"/>
      <c r="J726" s="67"/>
      <c r="K726" s="67"/>
      <c r="L726" s="67"/>
      <c r="M726" s="67"/>
      <c r="N726" s="67"/>
      <c r="O726" s="67"/>
      <c r="P726" s="67"/>
      <c r="Q726" s="67"/>
      <c r="R726" s="67"/>
      <c r="S726" s="67"/>
      <c r="T726" s="67"/>
      <c r="U726" s="67"/>
      <c r="V726" s="67"/>
      <c r="W726" s="67"/>
      <c r="X726" s="67"/>
      <c r="Y726" s="67"/>
      <c r="Z726" s="67"/>
      <c r="AA726" s="67"/>
      <c r="AB726" s="67"/>
      <c r="AC726" s="67"/>
      <c r="AD726" s="67"/>
      <c r="AE726" s="67"/>
      <c r="AF726" s="67"/>
      <c r="AG726" s="67"/>
      <c r="AH726" s="67"/>
    </row>
    <row r="727" spans="1:34" ht="15.6" customHeight="1">
      <c r="A727" s="67"/>
      <c r="B727" s="67"/>
      <c r="C727" s="67"/>
      <c r="D727" s="68"/>
      <c r="E727" s="67"/>
      <c r="F727" s="67"/>
      <c r="G727" s="67"/>
      <c r="H727" s="69"/>
      <c r="I727" s="68"/>
      <c r="J727" s="67"/>
      <c r="K727" s="67"/>
      <c r="L727" s="67"/>
      <c r="M727" s="67"/>
      <c r="N727" s="67"/>
      <c r="O727" s="67"/>
      <c r="P727" s="67"/>
      <c r="Q727" s="67"/>
      <c r="R727" s="67"/>
      <c r="S727" s="67"/>
      <c r="T727" s="67"/>
      <c r="U727" s="67"/>
      <c r="V727" s="67"/>
      <c r="W727" s="67"/>
      <c r="X727" s="67"/>
      <c r="Y727" s="67"/>
      <c r="Z727" s="67"/>
      <c r="AA727" s="67"/>
      <c r="AB727" s="67"/>
      <c r="AC727" s="67"/>
      <c r="AD727" s="67"/>
      <c r="AE727" s="67"/>
      <c r="AF727" s="67"/>
      <c r="AG727" s="67"/>
      <c r="AH727" s="67"/>
    </row>
    <row r="728" spans="1:34" ht="15.6" customHeight="1">
      <c r="A728" s="67"/>
      <c r="B728" s="67"/>
      <c r="C728" s="67"/>
      <c r="D728" s="68"/>
      <c r="E728" s="67"/>
      <c r="F728" s="67"/>
      <c r="G728" s="67"/>
      <c r="H728" s="69"/>
      <c r="I728" s="68"/>
      <c r="J728" s="67"/>
      <c r="K728" s="67"/>
      <c r="L728" s="67"/>
      <c r="M728" s="67"/>
      <c r="N728" s="67"/>
      <c r="O728" s="67"/>
      <c r="P728" s="67"/>
      <c r="Q728" s="67"/>
      <c r="R728" s="67"/>
      <c r="S728" s="67"/>
      <c r="T728" s="67"/>
      <c r="U728" s="67"/>
      <c r="V728" s="67"/>
      <c r="W728" s="67"/>
      <c r="X728" s="67"/>
      <c r="Y728" s="67"/>
      <c r="Z728" s="67"/>
      <c r="AA728" s="67"/>
      <c r="AB728" s="67"/>
      <c r="AC728" s="67"/>
      <c r="AD728" s="67"/>
      <c r="AE728" s="67"/>
      <c r="AF728" s="67"/>
      <c r="AG728" s="67"/>
      <c r="AH728" s="67"/>
    </row>
    <row r="729" spans="1:34" ht="15.6" customHeight="1">
      <c r="A729" s="67"/>
      <c r="B729" s="67"/>
      <c r="C729" s="67"/>
      <c r="D729" s="68"/>
      <c r="E729" s="67"/>
      <c r="F729" s="67"/>
      <c r="G729" s="67"/>
      <c r="H729" s="69"/>
      <c r="I729" s="68"/>
      <c r="J729" s="67"/>
      <c r="K729" s="67"/>
      <c r="L729" s="67"/>
      <c r="M729" s="67"/>
      <c r="N729" s="67"/>
      <c r="O729" s="67"/>
      <c r="P729" s="67"/>
      <c r="Q729" s="67"/>
      <c r="R729" s="67"/>
      <c r="S729" s="67"/>
      <c r="T729" s="67"/>
      <c r="U729" s="67"/>
      <c r="V729" s="67"/>
      <c r="W729" s="67"/>
      <c r="X729" s="67"/>
      <c r="Y729" s="67"/>
      <c r="Z729" s="67"/>
      <c r="AA729" s="67"/>
      <c r="AB729" s="67"/>
      <c r="AC729" s="67"/>
      <c r="AD729" s="67"/>
      <c r="AE729" s="67"/>
      <c r="AF729" s="67"/>
      <c r="AG729" s="67"/>
      <c r="AH729" s="67"/>
    </row>
    <row r="730" spans="1:34" ht="15.6" customHeight="1">
      <c r="A730" s="67"/>
      <c r="B730" s="67"/>
      <c r="C730" s="67"/>
      <c r="D730" s="68"/>
      <c r="E730" s="67"/>
      <c r="F730" s="67"/>
      <c r="G730" s="67"/>
      <c r="H730" s="69"/>
      <c r="I730" s="68"/>
      <c r="J730" s="67"/>
      <c r="K730" s="67"/>
      <c r="L730" s="67"/>
      <c r="M730" s="67"/>
      <c r="N730" s="67"/>
      <c r="O730" s="67"/>
      <c r="P730" s="67"/>
      <c r="Q730" s="67"/>
      <c r="R730" s="67"/>
      <c r="S730" s="67"/>
      <c r="T730" s="67"/>
      <c r="U730" s="67"/>
      <c r="V730" s="67"/>
      <c r="W730" s="67"/>
      <c r="X730" s="67"/>
      <c r="Y730" s="67"/>
      <c r="Z730" s="67"/>
      <c r="AA730" s="67"/>
      <c r="AB730" s="67"/>
      <c r="AC730" s="67"/>
      <c r="AD730" s="67"/>
      <c r="AE730" s="67"/>
      <c r="AF730" s="67"/>
      <c r="AG730" s="67"/>
      <c r="AH730" s="67"/>
    </row>
    <row r="731" spans="1:34" ht="15.6" customHeight="1">
      <c r="A731" s="67"/>
      <c r="B731" s="67"/>
      <c r="C731" s="67"/>
      <c r="D731" s="68"/>
      <c r="E731" s="67"/>
      <c r="F731" s="67"/>
      <c r="G731" s="67"/>
      <c r="H731" s="69"/>
      <c r="I731" s="68"/>
      <c r="J731" s="67"/>
      <c r="K731" s="67"/>
      <c r="L731" s="67"/>
      <c r="M731" s="67"/>
      <c r="N731" s="67"/>
      <c r="O731" s="67"/>
      <c r="P731" s="67"/>
      <c r="Q731" s="67"/>
      <c r="R731" s="67"/>
      <c r="S731" s="67"/>
      <c r="T731" s="67"/>
      <c r="U731" s="67"/>
      <c r="V731" s="67"/>
      <c r="W731" s="67"/>
      <c r="X731" s="67"/>
      <c r="Y731" s="67"/>
      <c r="Z731" s="67"/>
      <c r="AA731" s="67"/>
      <c r="AB731" s="67"/>
      <c r="AC731" s="67"/>
      <c r="AD731" s="67"/>
      <c r="AE731" s="67"/>
      <c r="AF731" s="67"/>
      <c r="AG731" s="67"/>
      <c r="AH731" s="67"/>
    </row>
    <row r="732" spans="1:34" ht="15.6" customHeight="1">
      <c r="A732" s="67"/>
      <c r="B732" s="67"/>
      <c r="C732" s="67"/>
      <c r="D732" s="68"/>
      <c r="E732" s="67"/>
      <c r="F732" s="67"/>
      <c r="G732" s="67"/>
      <c r="H732" s="69"/>
      <c r="I732" s="68"/>
      <c r="J732" s="67"/>
      <c r="K732" s="67"/>
      <c r="L732" s="67"/>
      <c r="M732" s="67"/>
      <c r="N732" s="67"/>
      <c r="O732" s="67"/>
      <c r="P732" s="67"/>
      <c r="Q732" s="67"/>
      <c r="R732" s="67"/>
      <c r="S732" s="67"/>
      <c r="T732" s="67"/>
      <c r="U732" s="67"/>
      <c r="V732" s="67"/>
      <c r="W732" s="67"/>
      <c r="X732" s="67"/>
      <c r="Y732" s="67"/>
      <c r="Z732" s="67"/>
      <c r="AA732" s="67"/>
      <c r="AB732" s="67"/>
      <c r="AC732" s="67"/>
      <c r="AD732" s="67"/>
      <c r="AE732" s="67"/>
      <c r="AF732" s="67"/>
      <c r="AG732" s="67"/>
      <c r="AH732" s="67"/>
    </row>
    <row r="733" spans="1:34" ht="15.6" customHeight="1">
      <c r="A733" s="67"/>
      <c r="B733" s="67"/>
      <c r="C733" s="67"/>
      <c r="D733" s="68"/>
      <c r="E733" s="67"/>
      <c r="F733" s="67"/>
      <c r="G733" s="67"/>
      <c r="H733" s="69"/>
      <c r="I733" s="68"/>
      <c r="J733" s="67"/>
      <c r="K733" s="67"/>
      <c r="L733" s="67"/>
      <c r="M733" s="67"/>
      <c r="N733" s="67"/>
      <c r="O733" s="67"/>
      <c r="P733" s="67"/>
      <c r="Q733" s="67"/>
      <c r="R733" s="67"/>
      <c r="S733" s="67"/>
      <c r="T733" s="67"/>
      <c r="U733" s="67"/>
      <c r="V733" s="67"/>
      <c r="W733" s="67"/>
      <c r="X733" s="67"/>
      <c r="Y733" s="67"/>
      <c r="Z733" s="67"/>
      <c r="AA733" s="67"/>
      <c r="AB733" s="67"/>
      <c r="AC733" s="67"/>
      <c r="AD733" s="67"/>
      <c r="AE733" s="67"/>
      <c r="AF733" s="67"/>
      <c r="AG733" s="67"/>
      <c r="AH733" s="67"/>
    </row>
    <row r="734" spans="1:34" ht="15.6" customHeight="1">
      <c r="A734" s="67"/>
      <c r="B734" s="67"/>
      <c r="C734" s="67"/>
      <c r="D734" s="68"/>
      <c r="E734" s="67"/>
      <c r="F734" s="67"/>
      <c r="G734" s="67"/>
      <c r="H734" s="69"/>
      <c r="I734" s="68"/>
      <c r="J734" s="67"/>
      <c r="K734" s="67"/>
      <c r="L734" s="67"/>
      <c r="M734" s="67"/>
      <c r="N734" s="67"/>
      <c r="O734" s="67"/>
      <c r="P734" s="67"/>
      <c r="Q734" s="67"/>
      <c r="R734" s="67"/>
      <c r="S734" s="67"/>
      <c r="T734" s="67"/>
      <c r="U734" s="67"/>
      <c r="V734" s="67"/>
      <c r="W734" s="67"/>
      <c r="X734" s="67"/>
      <c r="Y734" s="67"/>
      <c r="Z734" s="67"/>
      <c r="AA734" s="67"/>
      <c r="AB734" s="67"/>
      <c r="AC734" s="67"/>
      <c r="AD734" s="67"/>
      <c r="AE734" s="67"/>
      <c r="AF734" s="67"/>
      <c r="AG734" s="67"/>
      <c r="AH734" s="67"/>
    </row>
    <row r="735" spans="1:34" ht="15.6" customHeight="1">
      <c r="A735" s="67"/>
      <c r="B735" s="67"/>
      <c r="C735" s="67"/>
      <c r="D735" s="68"/>
      <c r="E735" s="67"/>
      <c r="F735" s="67"/>
      <c r="G735" s="67"/>
      <c r="H735" s="69"/>
      <c r="I735" s="68"/>
      <c r="J735" s="67"/>
      <c r="K735" s="67"/>
      <c r="L735" s="67"/>
      <c r="M735" s="67"/>
      <c r="N735" s="67"/>
      <c r="O735" s="67"/>
      <c r="P735" s="67"/>
      <c r="Q735" s="67"/>
      <c r="R735" s="67"/>
      <c r="S735" s="67"/>
      <c r="T735" s="67"/>
      <c r="U735" s="67"/>
      <c r="V735" s="67"/>
      <c r="W735" s="67"/>
      <c r="X735" s="67"/>
      <c r="Y735" s="67"/>
      <c r="Z735" s="67"/>
      <c r="AA735" s="67"/>
      <c r="AB735" s="67"/>
      <c r="AC735" s="67"/>
      <c r="AD735" s="67"/>
      <c r="AE735" s="67"/>
      <c r="AF735" s="67"/>
      <c r="AG735" s="67"/>
      <c r="AH735" s="67"/>
    </row>
    <row r="736" spans="1:34" ht="15.6" customHeight="1">
      <c r="A736" s="67"/>
      <c r="B736" s="67"/>
      <c r="C736" s="67"/>
      <c r="D736" s="68"/>
      <c r="E736" s="67"/>
      <c r="F736" s="67"/>
      <c r="G736" s="67"/>
      <c r="H736" s="69"/>
      <c r="I736" s="68"/>
      <c r="J736" s="67"/>
      <c r="K736" s="67"/>
      <c r="L736" s="67"/>
      <c r="M736" s="67"/>
      <c r="N736" s="67"/>
      <c r="O736" s="67"/>
      <c r="P736" s="67"/>
      <c r="Q736" s="67"/>
      <c r="R736" s="67"/>
      <c r="S736" s="67"/>
      <c r="T736" s="67"/>
      <c r="U736" s="67"/>
      <c r="V736" s="67"/>
      <c r="W736" s="67"/>
      <c r="X736" s="67"/>
      <c r="Y736" s="67"/>
      <c r="Z736" s="67"/>
      <c r="AA736" s="67"/>
      <c r="AB736" s="67"/>
      <c r="AC736" s="67"/>
      <c r="AD736" s="67"/>
      <c r="AE736" s="67"/>
      <c r="AF736" s="67"/>
      <c r="AG736" s="67"/>
      <c r="AH736" s="67"/>
    </row>
    <row r="737" spans="1:34" ht="15.6" customHeight="1">
      <c r="A737" s="67"/>
      <c r="B737" s="67"/>
      <c r="C737" s="67"/>
      <c r="D737" s="68"/>
      <c r="E737" s="67"/>
      <c r="F737" s="67"/>
      <c r="G737" s="67"/>
      <c r="H737" s="69"/>
      <c r="I737" s="68"/>
      <c r="J737" s="67"/>
      <c r="K737" s="67"/>
      <c r="L737" s="67"/>
      <c r="M737" s="67"/>
      <c r="N737" s="67"/>
      <c r="O737" s="67"/>
      <c r="P737" s="67"/>
      <c r="Q737" s="67"/>
      <c r="R737" s="67"/>
      <c r="S737" s="67"/>
      <c r="T737" s="67"/>
      <c r="U737" s="67"/>
      <c r="V737" s="67"/>
      <c r="W737" s="67"/>
      <c r="X737" s="67"/>
      <c r="Y737" s="67"/>
      <c r="Z737" s="67"/>
      <c r="AA737" s="67"/>
      <c r="AB737" s="67"/>
      <c r="AC737" s="67"/>
      <c r="AD737" s="67"/>
      <c r="AE737" s="67"/>
      <c r="AF737" s="67"/>
      <c r="AG737" s="67"/>
      <c r="AH737" s="67"/>
    </row>
    <row r="738" spans="1:34" ht="15.6" customHeight="1">
      <c r="A738" s="67"/>
      <c r="B738" s="67"/>
      <c r="C738" s="67"/>
      <c r="D738" s="68"/>
      <c r="E738" s="67"/>
      <c r="F738" s="67"/>
      <c r="G738" s="67"/>
      <c r="H738" s="69"/>
      <c r="I738" s="68"/>
      <c r="J738" s="67"/>
      <c r="K738" s="67"/>
      <c r="L738" s="67"/>
      <c r="M738" s="67"/>
      <c r="N738" s="67"/>
      <c r="O738" s="67"/>
      <c r="P738" s="67"/>
      <c r="Q738" s="67"/>
      <c r="R738" s="67"/>
      <c r="S738" s="67"/>
      <c r="T738" s="67"/>
      <c r="U738" s="67"/>
      <c r="V738" s="67"/>
      <c r="W738" s="67"/>
      <c r="X738" s="67"/>
      <c r="Y738" s="67"/>
      <c r="Z738" s="67"/>
      <c r="AA738" s="67"/>
      <c r="AB738" s="67"/>
      <c r="AC738" s="67"/>
      <c r="AD738" s="67"/>
      <c r="AE738" s="67"/>
      <c r="AF738" s="67"/>
      <c r="AG738" s="67"/>
      <c r="AH738" s="67"/>
    </row>
    <row r="739" spans="1:34" ht="15.6" customHeight="1">
      <c r="A739" s="67"/>
      <c r="B739" s="67"/>
      <c r="C739" s="67"/>
      <c r="D739" s="68"/>
      <c r="E739" s="67"/>
      <c r="F739" s="67"/>
      <c r="G739" s="67"/>
      <c r="H739" s="69"/>
      <c r="I739" s="68"/>
      <c r="J739" s="67"/>
      <c r="K739" s="67"/>
      <c r="L739" s="67"/>
      <c r="M739" s="67"/>
      <c r="N739" s="67"/>
      <c r="O739" s="67"/>
      <c r="P739" s="67"/>
      <c r="Q739" s="67"/>
      <c r="R739" s="67"/>
      <c r="S739" s="67"/>
      <c r="T739" s="67"/>
      <c r="U739" s="67"/>
      <c r="V739" s="67"/>
      <c r="W739" s="67"/>
      <c r="X739" s="67"/>
      <c r="Y739" s="67"/>
      <c r="Z739" s="67"/>
      <c r="AA739" s="67"/>
      <c r="AB739" s="67"/>
      <c r="AC739" s="67"/>
      <c r="AD739" s="67"/>
      <c r="AE739" s="67"/>
      <c r="AF739" s="67"/>
      <c r="AG739" s="67"/>
      <c r="AH739" s="67"/>
    </row>
    <row r="740" spans="1:34" ht="15.6" customHeight="1">
      <c r="A740" s="67"/>
      <c r="B740" s="67"/>
      <c r="C740" s="67"/>
      <c r="D740" s="68"/>
      <c r="E740" s="67"/>
      <c r="F740" s="67"/>
      <c r="G740" s="67"/>
      <c r="H740" s="69"/>
      <c r="I740" s="68"/>
      <c r="J740" s="67"/>
      <c r="K740" s="67"/>
      <c r="L740" s="67"/>
      <c r="M740" s="67"/>
      <c r="N740" s="67"/>
      <c r="O740" s="67"/>
      <c r="P740" s="67"/>
      <c r="Q740" s="67"/>
      <c r="R740" s="67"/>
      <c r="S740" s="67"/>
      <c r="T740" s="67"/>
      <c r="U740" s="67"/>
      <c r="V740" s="67"/>
      <c r="W740" s="67"/>
      <c r="X740" s="67"/>
      <c r="Y740" s="67"/>
      <c r="Z740" s="67"/>
      <c r="AA740" s="67"/>
      <c r="AB740" s="67"/>
      <c r="AC740" s="67"/>
      <c r="AD740" s="67"/>
      <c r="AE740" s="67"/>
      <c r="AF740" s="67"/>
      <c r="AG740" s="67"/>
      <c r="AH740" s="67"/>
    </row>
    <row r="741" spans="1:34" ht="15.6" customHeight="1">
      <c r="A741" s="67"/>
      <c r="B741" s="67"/>
      <c r="C741" s="67"/>
      <c r="D741" s="68"/>
      <c r="E741" s="67"/>
      <c r="F741" s="67"/>
      <c r="G741" s="67"/>
      <c r="H741" s="69"/>
      <c r="I741" s="68"/>
      <c r="J741" s="67"/>
      <c r="K741" s="67"/>
      <c r="L741" s="67"/>
      <c r="M741" s="67"/>
      <c r="N741" s="67"/>
      <c r="O741" s="67"/>
      <c r="P741" s="67"/>
      <c r="Q741" s="67"/>
      <c r="R741" s="67"/>
      <c r="S741" s="67"/>
      <c r="T741" s="67"/>
      <c r="U741" s="67"/>
      <c r="V741" s="67"/>
      <c r="W741" s="67"/>
      <c r="X741" s="67"/>
      <c r="Y741" s="67"/>
      <c r="Z741" s="67"/>
      <c r="AA741" s="67"/>
      <c r="AB741" s="67"/>
      <c r="AC741" s="67"/>
      <c r="AD741" s="67"/>
      <c r="AE741" s="67"/>
      <c r="AF741" s="67"/>
      <c r="AG741" s="67"/>
      <c r="AH741" s="67"/>
    </row>
    <row r="742" spans="1:34" ht="15.6" customHeight="1">
      <c r="A742" s="67"/>
      <c r="B742" s="67"/>
      <c r="C742" s="67"/>
      <c r="D742" s="68"/>
      <c r="E742" s="67"/>
      <c r="F742" s="67"/>
      <c r="G742" s="67"/>
      <c r="H742" s="69"/>
      <c r="I742" s="68"/>
      <c r="J742" s="67"/>
      <c r="K742" s="67"/>
      <c r="L742" s="67"/>
      <c r="M742" s="67"/>
      <c r="N742" s="67"/>
      <c r="O742" s="67"/>
      <c r="P742" s="67"/>
      <c r="Q742" s="67"/>
      <c r="R742" s="67"/>
      <c r="S742" s="67"/>
      <c r="T742" s="67"/>
      <c r="U742" s="67"/>
      <c r="V742" s="67"/>
      <c r="W742" s="67"/>
      <c r="X742" s="67"/>
      <c r="Y742" s="67"/>
      <c r="Z742" s="67"/>
      <c r="AA742" s="67"/>
      <c r="AB742" s="67"/>
      <c r="AC742" s="67"/>
      <c r="AD742" s="67"/>
      <c r="AE742" s="67"/>
      <c r="AF742" s="67"/>
      <c r="AG742" s="67"/>
      <c r="AH742" s="67"/>
    </row>
    <row r="743" spans="1:34" ht="15.6" customHeight="1">
      <c r="A743" s="67"/>
      <c r="B743" s="67"/>
      <c r="C743" s="67"/>
      <c r="D743" s="68"/>
      <c r="E743" s="67"/>
      <c r="F743" s="67"/>
      <c r="G743" s="67"/>
      <c r="H743" s="69"/>
      <c r="I743" s="68"/>
      <c r="J743" s="67"/>
      <c r="K743" s="67"/>
      <c r="L743" s="67"/>
      <c r="M743" s="67"/>
      <c r="N743" s="67"/>
      <c r="O743" s="67"/>
      <c r="P743" s="67"/>
      <c r="Q743" s="67"/>
      <c r="R743" s="67"/>
      <c r="S743" s="67"/>
      <c r="T743" s="67"/>
      <c r="U743" s="67"/>
      <c r="V743" s="67"/>
      <c r="W743" s="67"/>
      <c r="X743" s="67"/>
      <c r="Y743" s="67"/>
      <c r="Z743" s="67"/>
      <c r="AA743" s="67"/>
      <c r="AB743" s="67"/>
      <c r="AC743" s="67"/>
      <c r="AD743" s="67"/>
      <c r="AE743" s="67"/>
      <c r="AF743" s="67"/>
      <c r="AG743" s="67"/>
      <c r="AH743" s="67"/>
    </row>
    <row r="744" spans="1:34" ht="15.6" customHeight="1">
      <c r="A744" s="67"/>
      <c r="B744" s="67"/>
      <c r="C744" s="67"/>
      <c r="D744" s="68"/>
      <c r="E744" s="67"/>
      <c r="F744" s="67"/>
      <c r="G744" s="67"/>
      <c r="H744" s="69"/>
      <c r="I744" s="68"/>
      <c r="J744" s="67"/>
      <c r="K744" s="67"/>
      <c r="L744" s="67"/>
      <c r="M744" s="67"/>
      <c r="N744" s="67"/>
      <c r="O744" s="67"/>
      <c r="P744" s="67"/>
      <c r="Q744" s="67"/>
      <c r="R744" s="67"/>
      <c r="S744" s="67"/>
      <c r="T744" s="67"/>
      <c r="U744" s="67"/>
      <c r="V744" s="67"/>
      <c r="W744" s="67"/>
      <c r="X744" s="67"/>
      <c r="Y744" s="67"/>
      <c r="Z744" s="67"/>
      <c r="AA744" s="67"/>
      <c r="AB744" s="67"/>
      <c r="AC744" s="67"/>
      <c r="AD744" s="67"/>
      <c r="AE744" s="67"/>
      <c r="AF744" s="67"/>
      <c r="AG744" s="67"/>
      <c r="AH744" s="67"/>
    </row>
    <row r="745" spans="1:34" ht="15.6" customHeight="1">
      <c r="A745" s="67"/>
      <c r="B745" s="67"/>
      <c r="C745" s="67"/>
      <c r="D745" s="68"/>
      <c r="E745" s="67"/>
      <c r="F745" s="67"/>
      <c r="G745" s="67"/>
      <c r="H745" s="69"/>
      <c r="I745" s="68"/>
      <c r="J745" s="67"/>
      <c r="K745" s="67"/>
      <c r="L745" s="67"/>
      <c r="M745" s="67"/>
      <c r="N745" s="67"/>
      <c r="O745" s="67"/>
      <c r="P745" s="67"/>
      <c r="Q745" s="67"/>
      <c r="R745" s="67"/>
      <c r="S745" s="67"/>
      <c r="T745" s="67"/>
      <c r="U745" s="67"/>
      <c r="V745" s="67"/>
      <c r="W745" s="67"/>
      <c r="X745" s="67"/>
      <c r="Y745" s="67"/>
      <c r="Z745" s="67"/>
      <c r="AA745" s="67"/>
      <c r="AB745" s="67"/>
      <c r="AC745" s="67"/>
      <c r="AD745" s="67"/>
      <c r="AE745" s="67"/>
      <c r="AF745" s="67"/>
      <c r="AG745" s="67"/>
      <c r="AH745" s="67"/>
    </row>
    <row r="746" spans="1:34" ht="15.6" customHeight="1">
      <c r="A746" s="67"/>
      <c r="B746" s="67"/>
      <c r="C746" s="67"/>
      <c r="D746" s="68"/>
      <c r="E746" s="67"/>
      <c r="F746" s="67"/>
      <c r="G746" s="67"/>
      <c r="H746" s="69"/>
      <c r="I746" s="68"/>
      <c r="J746" s="67"/>
      <c r="K746" s="67"/>
      <c r="L746" s="67"/>
      <c r="M746" s="67"/>
      <c r="N746" s="67"/>
      <c r="O746" s="67"/>
      <c r="P746" s="67"/>
      <c r="Q746" s="67"/>
      <c r="R746" s="67"/>
      <c r="S746" s="67"/>
      <c r="T746" s="67"/>
      <c r="U746" s="67"/>
      <c r="V746" s="67"/>
      <c r="W746" s="67"/>
      <c r="X746" s="67"/>
      <c r="Y746" s="67"/>
      <c r="Z746" s="67"/>
      <c r="AA746" s="67"/>
      <c r="AB746" s="67"/>
      <c r="AC746" s="67"/>
      <c r="AD746" s="67"/>
      <c r="AE746" s="67"/>
      <c r="AF746" s="67"/>
      <c r="AG746" s="67"/>
      <c r="AH746" s="67"/>
    </row>
    <row r="747" spans="1:34" ht="15.6" customHeight="1">
      <c r="A747" s="67"/>
      <c r="B747" s="67"/>
      <c r="C747" s="67"/>
      <c r="D747" s="68"/>
      <c r="E747" s="67"/>
      <c r="F747" s="67"/>
      <c r="G747" s="67"/>
      <c r="H747" s="69"/>
      <c r="I747" s="68"/>
      <c r="J747" s="67"/>
      <c r="K747" s="67"/>
      <c r="L747" s="67"/>
      <c r="M747" s="67"/>
      <c r="N747" s="67"/>
      <c r="O747" s="67"/>
      <c r="P747" s="67"/>
      <c r="Q747" s="67"/>
      <c r="R747" s="67"/>
      <c r="S747" s="67"/>
      <c r="T747" s="67"/>
      <c r="U747" s="67"/>
      <c r="V747" s="67"/>
      <c r="W747" s="67"/>
      <c r="X747" s="67"/>
      <c r="Y747" s="67"/>
      <c r="Z747" s="67"/>
      <c r="AA747" s="67"/>
      <c r="AB747" s="67"/>
      <c r="AC747" s="67"/>
      <c r="AD747" s="67"/>
      <c r="AE747" s="67"/>
      <c r="AF747" s="67"/>
      <c r="AG747" s="67"/>
      <c r="AH747" s="67"/>
    </row>
    <row r="748" spans="1:34" ht="15.6" customHeight="1">
      <c r="A748" s="67"/>
      <c r="B748" s="67"/>
      <c r="C748" s="67"/>
      <c r="D748" s="68"/>
      <c r="E748" s="67"/>
      <c r="F748" s="67"/>
      <c r="G748" s="67"/>
      <c r="H748" s="69"/>
      <c r="I748" s="68"/>
      <c r="J748" s="67"/>
      <c r="K748" s="67"/>
      <c r="L748" s="67"/>
      <c r="M748" s="67"/>
      <c r="N748" s="67"/>
      <c r="O748" s="67"/>
      <c r="P748" s="67"/>
      <c r="Q748" s="67"/>
      <c r="R748" s="67"/>
      <c r="S748" s="67"/>
      <c r="T748" s="67"/>
      <c r="U748" s="67"/>
      <c r="V748" s="67"/>
      <c r="W748" s="67"/>
      <c r="X748" s="67"/>
      <c r="Y748" s="67"/>
      <c r="Z748" s="67"/>
      <c r="AA748" s="67"/>
      <c r="AB748" s="67"/>
      <c r="AC748" s="67"/>
      <c r="AD748" s="67"/>
      <c r="AE748" s="67"/>
      <c r="AF748" s="67"/>
      <c r="AG748" s="67"/>
      <c r="AH748" s="67"/>
    </row>
    <row r="749" spans="1:34" ht="15.6" customHeight="1">
      <c r="A749" s="67"/>
      <c r="B749" s="67"/>
      <c r="C749" s="67"/>
      <c r="D749" s="68"/>
      <c r="E749" s="67"/>
      <c r="F749" s="67"/>
      <c r="G749" s="67"/>
      <c r="H749" s="69"/>
      <c r="I749" s="68"/>
      <c r="J749" s="67"/>
      <c r="K749" s="67"/>
      <c r="L749" s="67"/>
      <c r="M749" s="67"/>
      <c r="N749" s="67"/>
      <c r="O749" s="67"/>
      <c r="P749" s="67"/>
      <c r="Q749" s="67"/>
      <c r="R749" s="67"/>
      <c r="S749" s="67"/>
      <c r="T749" s="67"/>
      <c r="U749" s="67"/>
      <c r="V749" s="67"/>
      <c r="W749" s="67"/>
      <c r="X749" s="67"/>
      <c r="Y749" s="67"/>
      <c r="Z749" s="67"/>
      <c r="AA749" s="67"/>
      <c r="AB749" s="67"/>
      <c r="AC749" s="67"/>
      <c r="AD749" s="67"/>
      <c r="AE749" s="67"/>
      <c r="AF749" s="67"/>
      <c r="AG749" s="67"/>
      <c r="AH749" s="67"/>
    </row>
    <row r="750" spans="1:34" ht="15.6" customHeight="1">
      <c r="A750" s="67"/>
      <c r="B750" s="67"/>
      <c r="C750" s="67"/>
      <c r="D750" s="68"/>
      <c r="E750" s="67"/>
      <c r="F750" s="67"/>
      <c r="G750" s="67"/>
      <c r="H750" s="69"/>
      <c r="I750" s="68"/>
      <c r="J750" s="67"/>
      <c r="K750" s="67"/>
      <c r="L750" s="67"/>
      <c r="M750" s="67"/>
      <c r="N750" s="67"/>
      <c r="O750" s="67"/>
      <c r="P750" s="67"/>
      <c r="Q750" s="67"/>
      <c r="R750" s="67"/>
      <c r="S750" s="67"/>
      <c r="T750" s="67"/>
      <c r="U750" s="67"/>
      <c r="V750" s="67"/>
      <c r="W750" s="67"/>
      <c r="X750" s="67"/>
      <c r="Y750" s="67"/>
      <c r="Z750" s="67"/>
      <c r="AA750" s="67"/>
      <c r="AB750" s="67"/>
      <c r="AC750" s="67"/>
      <c r="AD750" s="67"/>
      <c r="AE750" s="67"/>
      <c r="AF750" s="67"/>
      <c r="AG750" s="67"/>
      <c r="AH750" s="67"/>
    </row>
    <row r="751" spans="1:34" ht="15.6" customHeight="1">
      <c r="A751" s="67"/>
      <c r="B751" s="67"/>
      <c r="C751" s="67"/>
      <c r="D751" s="68"/>
      <c r="E751" s="67"/>
      <c r="F751" s="67"/>
      <c r="G751" s="67"/>
      <c r="H751" s="69"/>
      <c r="I751" s="68"/>
      <c r="J751" s="67"/>
      <c r="K751" s="67"/>
      <c r="L751" s="67"/>
      <c r="M751" s="67"/>
      <c r="N751" s="67"/>
      <c r="O751" s="67"/>
      <c r="P751" s="67"/>
      <c r="Q751" s="67"/>
      <c r="R751" s="67"/>
      <c r="S751" s="67"/>
      <c r="T751" s="67"/>
      <c r="U751" s="67"/>
      <c r="V751" s="67"/>
      <c r="W751" s="67"/>
      <c r="X751" s="67"/>
      <c r="Y751" s="67"/>
      <c r="Z751" s="67"/>
      <c r="AA751" s="67"/>
      <c r="AB751" s="67"/>
      <c r="AC751" s="67"/>
      <c r="AD751" s="67"/>
      <c r="AE751" s="67"/>
      <c r="AF751" s="67"/>
      <c r="AG751" s="67"/>
      <c r="AH751" s="67"/>
    </row>
    <row r="752" spans="1:34" ht="15.6" customHeight="1">
      <c r="A752" s="67"/>
      <c r="B752" s="67"/>
      <c r="C752" s="67"/>
      <c r="D752" s="68"/>
      <c r="E752" s="67"/>
      <c r="F752" s="67"/>
      <c r="G752" s="67"/>
      <c r="H752" s="69"/>
      <c r="I752" s="68"/>
      <c r="J752" s="67"/>
      <c r="K752" s="67"/>
      <c r="L752" s="67"/>
      <c r="M752" s="67"/>
      <c r="N752" s="67"/>
      <c r="O752" s="67"/>
      <c r="P752" s="67"/>
      <c r="Q752" s="67"/>
      <c r="R752" s="67"/>
      <c r="S752" s="67"/>
      <c r="T752" s="67"/>
      <c r="U752" s="67"/>
      <c r="V752" s="67"/>
      <c r="W752" s="67"/>
      <c r="X752" s="67"/>
      <c r="Y752" s="67"/>
      <c r="Z752" s="67"/>
      <c r="AA752" s="67"/>
      <c r="AB752" s="67"/>
      <c r="AC752" s="67"/>
      <c r="AD752" s="67"/>
      <c r="AE752" s="67"/>
      <c r="AF752" s="67"/>
      <c r="AG752" s="67"/>
      <c r="AH752" s="67"/>
    </row>
    <row r="753" spans="1:34" ht="15.6" customHeight="1">
      <c r="A753" s="67"/>
      <c r="B753" s="67"/>
      <c r="C753" s="67"/>
      <c r="D753" s="68"/>
      <c r="E753" s="67"/>
      <c r="F753" s="67"/>
      <c r="G753" s="67"/>
      <c r="H753" s="69"/>
      <c r="I753" s="68"/>
      <c r="J753" s="67"/>
      <c r="K753" s="67"/>
      <c r="L753" s="67"/>
      <c r="M753" s="67"/>
      <c r="N753" s="67"/>
      <c r="O753" s="67"/>
      <c r="P753" s="67"/>
      <c r="Q753" s="67"/>
      <c r="R753" s="67"/>
      <c r="S753" s="67"/>
      <c r="T753" s="67"/>
      <c r="U753" s="67"/>
      <c r="V753" s="67"/>
      <c r="W753" s="67"/>
      <c r="X753" s="67"/>
      <c r="Y753" s="67"/>
      <c r="Z753" s="67"/>
      <c r="AA753" s="67"/>
      <c r="AB753" s="67"/>
      <c r="AC753" s="67"/>
      <c r="AD753" s="67"/>
      <c r="AE753" s="67"/>
      <c r="AF753" s="67"/>
      <c r="AG753" s="67"/>
      <c r="AH753" s="67"/>
    </row>
    <row r="754" spans="1:34" ht="15.6" customHeight="1">
      <c r="A754" s="67"/>
      <c r="B754" s="67"/>
      <c r="C754" s="67"/>
      <c r="D754" s="68"/>
      <c r="E754" s="67"/>
      <c r="F754" s="67"/>
      <c r="G754" s="67"/>
      <c r="H754" s="69"/>
      <c r="I754" s="68"/>
      <c r="J754" s="67"/>
      <c r="K754" s="67"/>
      <c r="L754" s="67"/>
      <c r="M754" s="67"/>
      <c r="N754" s="67"/>
      <c r="O754" s="67"/>
      <c r="P754" s="67"/>
      <c r="Q754" s="67"/>
      <c r="R754" s="67"/>
      <c r="S754" s="67"/>
      <c r="T754" s="67"/>
      <c r="U754" s="67"/>
      <c r="V754" s="67"/>
      <c r="W754" s="67"/>
      <c r="X754" s="67"/>
      <c r="Y754" s="67"/>
      <c r="Z754" s="67"/>
      <c r="AA754" s="67"/>
      <c r="AB754" s="67"/>
      <c r="AC754" s="67"/>
      <c r="AD754" s="67"/>
      <c r="AE754" s="67"/>
      <c r="AF754" s="67"/>
      <c r="AG754" s="67"/>
      <c r="AH754" s="67"/>
    </row>
    <row r="755" spans="1:34" ht="15.6" customHeight="1">
      <c r="A755" s="67"/>
      <c r="B755" s="67"/>
      <c r="C755" s="67"/>
      <c r="D755" s="68"/>
      <c r="E755" s="67"/>
      <c r="F755" s="67"/>
      <c r="G755" s="67"/>
      <c r="H755" s="69"/>
      <c r="I755" s="68"/>
      <c r="J755" s="67"/>
      <c r="K755" s="67"/>
      <c r="L755" s="67"/>
      <c r="M755" s="67"/>
      <c r="N755" s="67"/>
      <c r="O755" s="67"/>
      <c r="P755" s="67"/>
      <c r="Q755" s="67"/>
      <c r="R755" s="67"/>
      <c r="S755" s="67"/>
      <c r="T755" s="67"/>
      <c r="U755" s="67"/>
      <c r="V755" s="67"/>
      <c r="W755" s="67"/>
      <c r="X755" s="67"/>
      <c r="Y755" s="67"/>
      <c r="Z755" s="67"/>
      <c r="AA755" s="67"/>
      <c r="AB755" s="67"/>
      <c r="AC755" s="67"/>
      <c r="AD755" s="67"/>
      <c r="AE755" s="67"/>
      <c r="AF755" s="67"/>
      <c r="AG755" s="67"/>
      <c r="AH755" s="67"/>
    </row>
    <row r="756" spans="1:34" ht="15.6" customHeight="1">
      <c r="A756" s="67"/>
      <c r="B756" s="67"/>
      <c r="C756" s="67"/>
      <c r="D756" s="68"/>
      <c r="E756" s="67"/>
      <c r="F756" s="67"/>
      <c r="G756" s="67"/>
      <c r="H756" s="69"/>
      <c r="I756" s="68"/>
      <c r="J756" s="67"/>
      <c r="K756" s="67"/>
      <c r="L756" s="67"/>
      <c r="M756" s="67"/>
      <c r="N756" s="67"/>
      <c r="O756" s="67"/>
      <c r="P756" s="67"/>
      <c r="Q756" s="67"/>
      <c r="R756" s="67"/>
      <c r="S756" s="67"/>
      <c r="T756" s="67"/>
      <c r="U756" s="67"/>
      <c r="V756" s="67"/>
      <c r="W756" s="67"/>
      <c r="X756" s="67"/>
      <c r="Y756" s="67"/>
      <c r="Z756" s="67"/>
      <c r="AA756" s="67"/>
      <c r="AB756" s="67"/>
      <c r="AC756" s="67"/>
      <c r="AD756" s="67"/>
      <c r="AE756" s="67"/>
      <c r="AF756" s="67"/>
      <c r="AG756" s="67"/>
      <c r="AH756" s="67"/>
    </row>
    <row r="757" spans="1:34" ht="15.6" customHeight="1">
      <c r="A757" s="67"/>
      <c r="B757" s="67"/>
      <c r="C757" s="67"/>
      <c r="D757" s="68"/>
      <c r="E757" s="67"/>
      <c r="F757" s="67"/>
      <c r="G757" s="67"/>
      <c r="H757" s="69"/>
      <c r="I757" s="68"/>
      <c r="J757" s="67"/>
      <c r="K757" s="67"/>
      <c r="L757" s="67"/>
      <c r="M757" s="67"/>
      <c r="N757" s="67"/>
      <c r="O757" s="67"/>
      <c r="P757" s="67"/>
      <c r="Q757" s="67"/>
      <c r="R757" s="67"/>
      <c r="S757" s="67"/>
      <c r="T757" s="67"/>
      <c r="U757" s="67"/>
      <c r="V757" s="67"/>
      <c r="W757" s="67"/>
      <c r="X757" s="67"/>
      <c r="Y757" s="67"/>
      <c r="Z757" s="67"/>
      <c r="AA757" s="67"/>
      <c r="AB757" s="67"/>
      <c r="AC757" s="67"/>
      <c r="AD757" s="67"/>
      <c r="AE757" s="67"/>
      <c r="AF757" s="67"/>
      <c r="AG757" s="67"/>
      <c r="AH757" s="67"/>
    </row>
    <row r="758" spans="1:34" ht="15.6" customHeight="1">
      <c r="A758" s="67"/>
      <c r="B758" s="67"/>
      <c r="C758" s="67"/>
      <c r="D758" s="68"/>
      <c r="E758" s="67"/>
      <c r="F758" s="67"/>
      <c r="G758" s="67"/>
      <c r="H758" s="69"/>
      <c r="I758" s="68"/>
      <c r="J758" s="67"/>
      <c r="K758" s="67"/>
      <c r="L758" s="67"/>
      <c r="M758" s="67"/>
      <c r="N758" s="67"/>
      <c r="O758" s="67"/>
      <c r="P758" s="67"/>
      <c r="Q758" s="67"/>
      <c r="R758" s="67"/>
      <c r="S758" s="67"/>
      <c r="T758" s="67"/>
      <c r="U758" s="67"/>
      <c r="V758" s="67"/>
      <c r="W758" s="67"/>
      <c r="X758" s="67"/>
      <c r="Y758" s="67"/>
      <c r="Z758" s="67"/>
      <c r="AA758" s="67"/>
      <c r="AB758" s="67"/>
      <c r="AC758" s="67"/>
      <c r="AD758" s="67"/>
      <c r="AE758" s="67"/>
      <c r="AF758" s="67"/>
      <c r="AG758" s="67"/>
      <c r="AH758" s="67"/>
    </row>
    <row r="759" spans="1:34" ht="15.6" customHeight="1">
      <c r="A759" s="67"/>
      <c r="B759" s="67"/>
      <c r="C759" s="67"/>
      <c r="D759" s="68"/>
      <c r="E759" s="67"/>
      <c r="F759" s="67"/>
      <c r="G759" s="67"/>
      <c r="H759" s="69"/>
      <c r="I759" s="68"/>
      <c r="J759" s="67"/>
      <c r="K759" s="67"/>
      <c r="L759" s="67"/>
      <c r="M759" s="67"/>
      <c r="N759" s="67"/>
      <c r="O759" s="67"/>
      <c r="P759" s="67"/>
      <c r="Q759" s="67"/>
      <c r="R759" s="67"/>
      <c r="S759" s="67"/>
      <c r="T759" s="67"/>
      <c r="U759" s="67"/>
      <c r="V759" s="67"/>
      <c r="W759" s="67"/>
      <c r="X759" s="67"/>
      <c r="Y759" s="67"/>
      <c r="Z759" s="67"/>
      <c r="AA759" s="67"/>
      <c r="AB759" s="67"/>
      <c r="AC759" s="67"/>
      <c r="AD759" s="67"/>
      <c r="AE759" s="67"/>
      <c r="AF759" s="67"/>
      <c r="AG759" s="67"/>
      <c r="AH759" s="67"/>
    </row>
    <row r="760" spans="1:34" ht="15.6" customHeight="1">
      <c r="A760" s="67"/>
      <c r="B760" s="67"/>
      <c r="C760" s="67"/>
      <c r="D760" s="68"/>
      <c r="E760" s="67"/>
      <c r="F760" s="67"/>
      <c r="G760" s="67"/>
      <c r="H760" s="69"/>
      <c r="I760" s="68"/>
      <c r="J760" s="67"/>
      <c r="K760" s="67"/>
      <c r="L760" s="67"/>
      <c r="M760" s="67"/>
      <c r="N760" s="67"/>
      <c r="O760" s="67"/>
      <c r="P760" s="67"/>
      <c r="Q760" s="67"/>
      <c r="R760" s="67"/>
      <c r="S760" s="67"/>
      <c r="T760" s="67"/>
      <c r="U760" s="67"/>
      <c r="V760" s="67"/>
      <c r="W760" s="67"/>
      <c r="X760" s="67"/>
      <c r="Y760" s="67"/>
      <c r="Z760" s="67"/>
      <c r="AA760" s="67"/>
      <c r="AB760" s="67"/>
      <c r="AC760" s="67"/>
      <c r="AD760" s="67"/>
      <c r="AE760" s="67"/>
      <c r="AF760" s="67"/>
      <c r="AG760" s="67"/>
      <c r="AH760" s="67"/>
    </row>
    <row r="761" spans="1:34" ht="15.6" customHeight="1">
      <c r="A761" s="67"/>
      <c r="B761" s="67"/>
      <c r="C761" s="67"/>
      <c r="D761" s="68"/>
      <c r="E761" s="67"/>
      <c r="F761" s="67"/>
      <c r="G761" s="67"/>
      <c r="H761" s="69"/>
      <c r="I761" s="68"/>
      <c r="J761" s="67"/>
      <c r="K761" s="67"/>
      <c r="L761" s="67"/>
      <c r="M761" s="67"/>
      <c r="N761" s="67"/>
      <c r="O761" s="67"/>
      <c r="P761" s="67"/>
      <c r="Q761" s="67"/>
      <c r="R761" s="67"/>
      <c r="S761" s="67"/>
      <c r="T761" s="67"/>
      <c r="U761" s="67"/>
      <c r="V761" s="67"/>
      <c r="W761" s="67"/>
      <c r="X761" s="67"/>
      <c r="Y761" s="67"/>
      <c r="Z761" s="67"/>
      <c r="AA761" s="67"/>
      <c r="AB761" s="67"/>
      <c r="AC761" s="67"/>
      <c r="AD761" s="67"/>
      <c r="AE761" s="67"/>
      <c r="AF761" s="67"/>
      <c r="AG761" s="67"/>
      <c r="AH761" s="67"/>
    </row>
    <row r="762" spans="1:34" ht="15.6" customHeight="1">
      <c r="A762" s="67"/>
      <c r="B762" s="67"/>
      <c r="C762" s="67"/>
      <c r="D762" s="68"/>
      <c r="E762" s="67"/>
      <c r="F762" s="67"/>
      <c r="G762" s="67"/>
      <c r="H762" s="69"/>
      <c r="I762" s="68"/>
      <c r="J762" s="67"/>
      <c r="K762" s="67"/>
      <c r="L762" s="67"/>
      <c r="M762" s="67"/>
      <c r="N762" s="67"/>
      <c r="O762" s="67"/>
      <c r="P762" s="67"/>
      <c r="Q762" s="67"/>
      <c r="R762" s="67"/>
      <c r="S762" s="67"/>
      <c r="T762" s="67"/>
      <c r="U762" s="67"/>
      <c r="V762" s="67"/>
      <c r="W762" s="67"/>
      <c r="X762" s="67"/>
      <c r="Y762" s="67"/>
      <c r="Z762" s="67"/>
      <c r="AA762" s="67"/>
      <c r="AB762" s="67"/>
      <c r="AC762" s="67"/>
      <c r="AD762" s="67"/>
      <c r="AE762" s="67"/>
      <c r="AF762" s="67"/>
      <c r="AG762" s="67"/>
      <c r="AH762" s="67"/>
    </row>
    <row r="763" spans="1:34" ht="15.6" customHeight="1">
      <c r="A763" s="67"/>
      <c r="B763" s="67"/>
      <c r="C763" s="67"/>
      <c r="D763" s="68"/>
      <c r="E763" s="67"/>
      <c r="F763" s="67"/>
      <c r="G763" s="67"/>
      <c r="H763" s="69"/>
      <c r="I763" s="68"/>
      <c r="J763" s="67"/>
      <c r="K763" s="67"/>
      <c r="L763" s="67"/>
      <c r="M763" s="67"/>
      <c r="N763" s="67"/>
      <c r="O763" s="67"/>
      <c r="P763" s="67"/>
      <c r="Q763" s="67"/>
      <c r="R763" s="67"/>
      <c r="S763" s="67"/>
      <c r="T763" s="67"/>
      <c r="U763" s="67"/>
      <c r="V763" s="67"/>
      <c r="W763" s="67"/>
      <c r="X763" s="67"/>
      <c r="Y763" s="67"/>
      <c r="Z763" s="67"/>
      <c r="AA763" s="67"/>
      <c r="AB763" s="67"/>
      <c r="AC763" s="67"/>
      <c r="AD763" s="67"/>
      <c r="AE763" s="67"/>
      <c r="AF763" s="67"/>
      <c r="AG763" s="67"/>
      <c r="AH763" s="67"/>
    </row>
    <row r="764" spans="1:34" ht="15.6" customHeight="1">
      <c r="A764" s="67"/>
      <c r="B764" s="67"/>
      <c r="C764" s="67"/>
      <c r="D764" s="68"/>
      <c r="E764" s="67"/>
      <c r="F764" s="67"/>
      <c r="G764" s="67"/>
      <c r="H764" s="69"/>
      <c r="I764" s="68"/>
      <c r="J764" s="67"/>
      <c r="K764" s="67"/>
      <c r="L764" s="67"/>
      <c r="M764" s="67"/>
      <c r="N764" s="67"/>
      <c r="O764" s="67"/>
      <c r="P764" s="67"/>
      <c r="Q764" s="67"/>
      <c r="R764" s="67"/>
      <c r="S764" s="67"/>
      <c r="T764" s="67"/>
      <c r="U764" s="67"/>
      <c r="V764" s="67"/>
      <c r="W764" s="67"/>
      <c r="X764" s="67"/>
      <c r="Y764" s="67"/>
      <c r="Z764" s="67"/>
      <c r="AA764" s="67"/>
      <c r="AB764" s="67"/>
      <c r="AC764" s="67"/>
      <c r="AD764" s="67"/>
      <c r="AE764" s="67"/>
      <c r="AF764" s="67"/>
      <c r="AG764" s="67"/>
      <c r="AH764" s="67"/>
    </row>
    <row r="765" spans="1:34" ht="15.6" customHeight="1">
      <c r="A765" s="67"/>
      <c r="B765" s="67"/>
      <c r="C765" s="67"/>
      <c r="D765" s="68"/>
      <c r="E765" s="67"/>
      <c r="F765" s="67"/>
      <c r="G765" s="67"/>
      <c r="H765" s="69"/>
      <c r="I765" s="68"/>
      <c r="J765" s="67"/>
      <c r="K765" s="67"/>
      <c r="L765" s="67"/>
      <c r="M765" s="67"/>
      <c r="N765" s="67"/>
      <c r="O765" s="67"/>
      <c r="P765" s="67"/>
      <c r="Q765" s="67"/>
      <c r="R765" s="67"/>
      <c r="S765" s="67"/>
      <c r="T765" s="67"/>
      <c r="U765" s="67"/>
      <c r="V765" s="67"/>
      <c r="W765" s="67"/>
      <c r="X765" s="67"/>
      <c r="Y765" s="67"/>
      <c r="Z765" s="67"/>
      <c r="AA765" s="67"/>
      <c r="AB765" s="67"/>
      <c r="AC765" s="67"/>
      <c r="AD765" s="67"/>
      <c r="AE765" s="67"/>
      <c r="AF765" s="67"/>
      <c r="AG765" s="67"/>
      <c r="AH765" s="67"/>
    </row>
    <row r="766" spans="1:34" ht="15.6" customHeight="1">
      <c r="A766" s="67"/>
      <c r="B766" s="67"/>
      <c r="C766" s="67"/>
      <c r="D766" s="68"/>
      <c r="E766" s="67"/>
      <c r="F766" s="67"/>
      <c r="G766" s="67"/>
      <c r="H766" s="69"/>
      <c r="I766" s="68"/>
      <c r="J766" s="67"/>
      <c r="K766" s="67"/>
      <c r="L766" s="67"/>
      <c r="M766" s="67"/>
      <c r="N766" s="67"/>
      <c r="O766" s="67"/>
      <c r="P766" s="67"/>
      <c r="Q766" s="67"/>
      <c r="R766" s="67"/>
      <c r="S766" s="67"/>
      <c r="T766" s="67"/>
      <c r="U766" s="67"/>
      <c r="V766" s="67"/>
      <c r="W766" s="67"/>
      <c r="X766" s="67"/>
      <c r="Y766" s="67"/>
      <c r="Z766" s="67"/>
      <c r="AA766" s="67"/>
      <c r="AB766" s="67"/>
      <c r="AC766" s="67"/>
      <c r="AD766" s="67"/>
      <c r="AE766" s="67"/>
      <c r="AF766" s="67"/>
      <c r="AG766" s="67"/>
      <c r="AH766" s="67"/>
    </row>
    <row r="767" spans="1:34" ht="15.6" customHeight="1">
      <c r="A767" s="67"/>
      <c r="B767" s="67"/>
      <c r="C767" s="67"/>
      <c r="D767" s="68"/>
      <c r="E767" s="67"/>
      <c r="F767" s="67"/>
      <c r="G767" s="67"/>
      <c r="H767" s="69"/>
      <c r="I767" s="68"/>
      <c r="J767" s="67"/>
      <c r="K767" s="67"/>
      <c r="L767" s="67"/>
      <c r="M767" s="67"/>
      <c r="N767" s="67"/>
      <c r="O767" s="67"/>
      <c r="P767" s="67"/>
      <c r="Q767" s="67"/>
      <c r="R767" s="67"/>
      <c r="S767" s="67"/>
      <c r="T767" s="67"/>
      <c r="U767" s="67"/>
      <c r="V767" s="67"/>
      <c r="W767" s="67"/>
      <c r="X767" s="67"/>
      <c r="Y767" s="67"/>
      <c r="Z767" s="67"/>
      <c r="AA767" s="67"/>
      <c r="AB767" s="67"/>
      <c r="AC767" s="67"/>
      <c r="AD767" s="67"/>
      <c r="AE767" s="67"/>
      <c r="AF767" s="67"/>
      <c r="AG767" s="67"/>
      <c r="AH767" s="67"/>
    </row>
    <row r="768" spans="1:34" ht="15.6" customHeight="1">
      <c r="A768" s="67"/>
      <c r="B768" s="67"/>
      <c r="C768" s="67"/>
      <c r="D768" s="68"/>
      <c r="E768" s="67"/>
      <c r="F768" s="67"/>
      <c r="G768" s="67"/>
      <c r="H768" s="69"/>
      <c r="I768" s="68"/>
      <c r="J768" s="67"/>
      <c r="K768" s="67"/>
      <c r="L768" s="67"/>
      <c r="M768" s="67"/>
      <c r="N768" s="67"/>
      <c r="O768" s="67"/>
      <c r="P768" s="67"/>
      <c r="Q768" s="67"/>
      <c r="R768" s="67"/>
      <c r="S768" s="67"/>
      <c r="T768" s="67"/>
      <c r="U768" s="67"/>
      <c r="V768" s="67"/>
      <c r="W768" s="67"/>
      <c r="X768" s="67"/>
      <c r="Y768" s="67"/>
      <c r="Z768" s="67"/>
      <c r="AA768" s="67"/>
      <c r="AB768" s="67"/>
      <c r="AC768" s="67"/>
      <c r="AD768" s="67"/>
      <c r="AE768" s="67"/>
      <c r="AF768" s="67"/>
      <c r="AG768" s="67"/>
      <c r="AH768" s="67"/>
    </row>
    <row r="769" spans="1:34" ht="15.6" customHeight="1">
      <c r="A769" s="67"/>
      <c r="B769" s="67"/>
      <c r="C769" s="67"/>
      <c r="D769" s="68"/>
      <c r="E769" s="67"/>
      <c r="F769" s="67"/>
      <c r="G769" s="67"/>
      <c r="H769" s="69"/>
      <c r="I769" s="68"/>
      <c r="J769" s="67"/>
      <c r="K769" s="67"/>
      <c r="L769" s="67"/>
      <c r="M769" s="67"/>
      <c r="N769" s="67"/>
      <c r="O769" s="67"/>
      <c r="P769" s="67"/>
      <c r="Q769" s="67"/>
      <c r="R769" s="67"/>
      <c r="S769" s="67"/>
      <c r="T769" s="67"/>
      <c r="U769" s="67"/>
      <c r="V769" s="67"/>
      <c r="W769" s="67"/>
      <c r="X769" s="67"/>
      <c r="Y769" s="67"/>
      <c r="Z769" s="67"/>
      <c r="AA769" s="67"/>
      <c r="AB769" s="67"/>
      <c r="AC769" s="67"/>
      <c r="AD769" s="67"/>
      <c r="AE769" s="67"/>
      <c r="AF769" s="67"/>
      <c r="AG769" s="67"/>
      <c r="AH769" s="67"/>
    </row>
    <row r="770" spans="1:34" ht="15.6" customHeight="1">
      <c r="A770" s="67"/>
      <c r="B770" s="67"/>
      <c r="C770" s="67"/>
      <c r="D770" s="68"/>
      <c r="E770" s="67"/>
      <c r="F770" s="67"/>
      <c r="G770" s="67"/>
      <c r="H770" s="69"/>
      <c r="I770" s="68"/>
      <c r="J770" s="67"/>
      <c r="K770" s="67"/>
      <c r="L770" s="67"/>
      <c r="M770" s="67"/>
      <c r="N770" s="67"/>
      <c r="O770" s="67"/>
      <c r="P770" s="67"/>
      <c r="Q770" s="67"/>
      <c r="R770" s="67"/>
      <c r="S770" s="67"/>
      <c r="T770" s="67"/>
      <c r="U770" s="67"/>
      <c r="V770" s="67"/>
      <c r="W770" s="67"/>
      <c r="X770" s="67"/>
      <c r="Y770" s="67"/>
      <c r="Z770" s="67"/>
      <c r="AA770" s="67"/>
      <c r="AB770" s="67"/>
      <c r="AC770" s="67"/>
      <c r="AD770" s="67"/>
      <c r="AE770" s="67"/>
      <c r="AF770" s="67"/>
      <c r="AG770" s="67"/>
      <c r="AH770" s="67"/>
    </row>
    <row r="771" spans="1:34" ht="15.6" customHeight="1">
      <c r="A771" s="67"/>
      <c r="B771" s="67"/>
      <c r="C771" s="67"/>
      <c r="D771" s="68"/>
      <c r="E771" s="67"/>
      <c r="F771" s="67"/>
      <c r="G771" s="67"/>
      <c r="H771" s="69"/>
      <c r="I771" s="68"/>
      <c r="J771" s="67"/>
      <c r="K771" s="67"/>
      <c r="L771" s="67"/>
      <c r="M771" s="67"/>
      <c r="N771" s="67"/>
      <c r="O771" s="67"/>
      <c r="P771" s="67"/>
      <c r="Q771" s="67"/>
      <c r="R771" s="67"/>
      <c r="S771" s="67"/>
      <c r="T771" s="67"/>
      <c r="U771" s="67"/>
      <c r="V771" s="67"/>
      <c r="W771" s="67"/>
      <c r="X771" s="67"/>
      <c r="Y771" s="67"/>
      <c r="Z771" s="67"/>
      <c r="AA771" s="67"/>
      <c r="AB771" s="67"/>
      <c r="AC771" s="67"/>
      <c r="AD771" s="67"/>
      <c r="AE771" s="67"/>
      <c r="AF771" s="67"/>
      <c r="AG771" s="67"/>
      <c r="AH771" s="67"/>
    </row>
    <row r="772" spans="1:34" ht="15.6" customHeight="1">
      <c r="A772" s="67"/>
      <c r="B772" s="67"/>
      <c r="C772" s="67"/>
      <c r="D772" s="68"/>
      <c r="E772" s="67"/>
      <c r="F772" s="67"/>
      <c r="G772" s="67"/>
      <c r="H772" s="69"/>
      <c r="I772" s="68"/>
      <c r="J772" s="67"/>
      <c r="K772" s="67"/>
      <c r="L772" s="67"/>
      <c r="M772" s="67"/>
      <c r="N772" s="67"/>
      <c r="O772" s="67"/>
      <c r="P772" s="67"/>
      <c r="Q772" s="67"/>
      <c r="R772" s="67"/>
      <c r="S772" s="67"/>
      <c r="T772" s="67"/>
      <c r="U772" s="67"/>
      <c r="V772" s="67"/>
      <c r="W772" s="67"/>
      <c r="X772" s="67"/>
      <c r="Y772" s="67"/>
      <c r="Z772" s="67"/>
      <c r="AA772" s="67"/>
      <c r="AB772" s="67"/>
      <c r="AC772" s="67"/>
      <c r="AD772" s="67"/>
      <c r="AE772" s="67"/>
      <c r="AF772" s="67"/>
      <c r="AG772" s="67"/>
      <c r="AH772" s="67"/>
    </row>
    <row r="773" spans="1:34" ht="15.6" customHeight="1">
      <c r="A773" s="67"/>
      <c r="B773" s="67"/>
      <c r="C773" s="67"/>
      <c r="D773" s="68"/>
      <c r="E773" s="67"/>
      <c r="F773" s="67"/>
      <c r="G773" s="67"/>
      <c r="H773" s="69"/>
      <c r="I773" s="68"/>
      <c r="J773" s="67"/>
      <c r="K773" s="67"/>
      <c r="L773" s="67"/>
      <c r="M773" s="67"/>
      <c r="N773" s="67"/>
      <c r="O773" s="67"/>
      <c r="P773" s="67"/>
      <c r="Q773" s="67"/>
      <c r="R773" s="67"/>
      <c r="S773" s="67"/>
      <c r="T773" s="67"/>
      <c r="U773" s="67"/>
      <c r="V773" s="67"/>
      <c r="W773" s="67"/>
      <c r="X773" s="67"/>
      <c r="Y773" s="67"/>
      <c r="Z773" s="67"/>
      <c r="AA773" s="67"/>
      <c r="AB773" s="67"/>
      <c r="AC773" s="67"/>
      <c r="AD773" s="67"/>
      <c r="AE773" s="67"/>
      <c r="AF773" s="67"/>
      <c r="AG773" s="67"/>
      <c r="AH773" s="67"/>
    </row>
    <row r="774" spans="1:34" ht="15.6" customHeight="1">
      <c r="A774" s="67"/>
      <c r="B774" s="67"/>
      <c r="C774" s="67"/>
      <c r="D774" s="68"/>
      <c r="E774" s="67"/>
      <c r="F774" s="67"/>
      <c r="G774" s="67"/>
      <c r="H774" s="69"/>
      <c r="I774" s="68"/>
      <c r="J774" s="67"/>
      <c r="K774" s="67"/>
      <c r="L774" s="67"/>
      <c r="M774" s="67"/>
      <c r="N774" s="67"/>
      <c r="O774" s="67"/>
      <c r="P774" s="67"/>
      <c r="Q774" s="67"/>
      <c r="R774" s="67"/>
      <c r="S774" s="67"/>
      <c r="T774" s="67"/>
      <c r="U774" s="67"/>
      <c r="V774" s="67"/>
      <c r="W774" s="67"/>
      <c r="X774" s="67"/>
      <c r="Y774" s="67"/>
      <c r="Z774" s="67"/>
      <c r="AA774" s="67"/>
      <c r="AB774" s="67"/>
      <c r="AC774" s="67"/>
      <c r="AD774" s="67"/>
      <c r="AE774" s="67"/>
      <c r="AF774" s="67"/>
      <c r="AG774" s="67"/>
      <c r="AH774" s="67"/>
    </row>
    <row r="775" spans="1:34" ht="15.6" customHeight="1">
      <c r="A775" s="67"/>
      <c r="B775" s="67"/>
      <c r="C775" s="67"/>
      <c r="D775" s="68"/>
      <c r="E775" s="67"/>
      <c r="F775" s="67"/>
      <c r="G775" s="67"/>
      <c r="H775" s="69"/>
      <c r="I775" s="68"/>
      <c r="J775" s="67"/>
      <c r="K775" s="67"/>
      <c r="L775" s="67"/>
      <c r="M775" s="67"/>
      <c r="N775" s="67"/>
      <c r="O775" s="67"/>
      <c r="P775" s="67"/>
      <c r="Q775" s="67"/>
      <c r="R775" s="67"/>
      <c r="S775" s="67"/>
      <c r="T775" s="67"/>
      <c r="U775" s="67"/>
      <c r="V775" s="67"/>
      <c r="W775" s="67"/>
      <c r="X775" s="67"/>
      <c r="Y775" s="67"/>
      <c r="Z775" s="67"/>
      <c r="AA775" s="67"/>
      <c r="AB775" s="67"/>
      <c r="AC775" s="67"/>
      <c r="AD775" s="67"/>
      <c r="AE775" s="67"/>
      <c r="AF775" s="67"/>
      <c r="AG775" s="67"/>
      <c r="AH775" s="67"/>
    </row>
    <row r="776" spans="1:34" ht="15.6" customHeight="1">
      <c r="A776" s="67"/>
      <c r="B776" s="67"/>
      <c r="C776" s="67"/>
      <c r="D776" s="68"/>
      <c r="E776" s="67"/>
      <c r="F776" s="67"/>
      <c r="G776" s="67"/>
      <c r="H776" s="69"/>
      <c r="I776" s="68"/>
      <c r="J776" s="67"/>
      <c r="K776" s="67"/>
      <c r="L776" s="67"/>
      <c r="M776" s="67"/>
      <c r="N776" s="67"/>
      <c r="O776" s="67"/>
      <c r="P776" s="67"/>
      <c r="Q776" s="67"/>
      <c r="R776" s="67"/>
      <c r="S776" s="67"/>
      <c r="T776" s="67"/>
      <c r="U776" s="67"/>
      <c r="V776" s="67"/>
      <c r="W776" s="67"/>
      <c r="X776" s="67"/>
      <c r="Y776" s="67"/>
      <c r="Z776" s="67"/>
      <c r="AA776" s="67"/>
      <c r="AB776" s="67"/>
      <c r="AC776" s="67"/>
      <c r="AD776" s="67"/>
      <c r="AE776" s="67"/>
      <c r="AF776" s="67"/>
      <c r="AG776" s="67"/>
      <c r="AH776" s="67"/>
    </row>
    <row r="777" spans="1:34" ht="15.6" customHeight="1">
      <c r="A777" s="67"/>
      <c r="B777" s="67"/>
      <c r="C777" s="67"/>
      <c r="D777" s="68"/>
      <c r="E777" s="67"/>
      <c r="F777" s="67"/>
      <c r="G777" s="67"/>
      <c r="H777" s="69"/>
      <c r="I777" s="68"/>
      <c r="J777" s="67"/>
      <c r="K777" s="67"/>
      <c r="L777" s="67"/>
      <c r="M777" s="67"/>
      <c r="N777" s="67"/>
      <c r="O777" s="67"/>
      <c r="P777" s="67"/>
      <c r="Q777" s="67"/>
      <c r="R777" s="67"/>
      <c r="S777" s="67"/>
      <c r="T777" s="67"/>
      <c r="U777" s="67"/>
      <c r="V777" s="67"/>
      <c r="W777" s="67"/>
      <c r="X777" s="67"/>
      <c r="Y777" s="67"/>
      <c r="Z777" s="67"/>
      <c r="AA777" s="67"/>
      <c r="AB777" s="67"/>
      <c r="AC777" s="67"/>
      <c r="AD777" s="67"/>
      <c r="AE777" s="67"/>
      <c r="AF777" s="67"/>
      <c r="AG777" s="67"/>
      <c r="AH777" s="67"/>
    </row>
    <row r="778" spans="1:34" ht="15.6" customHeight="1">
      <c r="A778" s="67"/>
      <c r="B778" s="67"/>
      <c r="C778" s="67"/>
      <c r="D778" s="68"/>
      <c r="E778" s="67"/>
      <c r="F778" s="67"/>
      <c r="G778" s="67"/>
      <c r="H778" s="69"/>
      <c r="I778" s="68"/>
      <c r="J778" s="67"/>
      <c r="K778" s="67"/>
      <c r="L778" s="67"/>
      <c r="M778" s="67"/>
      <c r="N778" s="67"/>
      <c r="O778" s="67"/>
      <c r="P778" s="67"/>
      <c r="Q778" s="67"/>
      <c r="R778" s="67"/>
      <c r="S778" s="67"/>
      <c r="T778" s="67"/>
      <c r="U778" s="67"/>
      <c r="V778" s="67"/>
      <c r="W778" s="67"/>
      <c r="X778" s="67"/>
      <c r="Y778" s="67"/>
      <c r="Z778" s="67"/>
      <c r="AA778" s="67"/>
      <c r="AB778" s="67"/>
      <c r="AC778" s="67"/>
      <c r="AD778" s="67"/>
      <c r="AE778" s="67"/>
      <c r="AF778" s="67"/>
      <c r="AG778" s="67"/>
      <c r="AH778" s="67"/>
    </row>
    <row r="779" spans="1:34" ht="15.6" customHeight="1">
      <c r="A779" s="67"/>
      <c r="B779" s="67"/>
      <c r="C779" s="67"/>
      <c r="D779" s="68"/>
      <c r="E779" s="67"/>
      <c r="F779" s="67"/>
      <c r="G779" s="67"/>
      <c r="H779" s="69"/>
      <c r="I779" s="68"/>
      <c r="J779" s="67"/>
      <c r="K779" s="67"/>
      <c r="L779" s="67"/>
      <c r="M779" s="67"/>
      <c r="N779" s="67"/>
      <c r="O779" s="67"/>
      <c r="P779" s="67"/>
      <c r="Q779" s="67"/>
      <c r="R779" s="67"/>
      <c r="S779" s="67"/>
      <c r="T779" s="67"/>
      <c r="U779" s="67"/>
      <c r="V779" s="67"/>
      <c r="W779" s="67"/>
      <c r="X779" s="67"/>
      <c r="Y779" s="67"/>
      <c r="Z779" s="67"/>
      <c r="AA779" s="67"/>
      <c r="AB779" s="67"/>
      <c r="AC779" s="67"/>
      <c r="AD779" s="67"/>
      <c r="AE779" s="67"/>
      <c r="AF779" s="67"/>
      <c r="AG779" s="67"/>
      <c r="AH779" s="67"/>
    </row>
    <row r="780" spans="1:34" ht="15.6" customHeight="1">
      <c r="A780" s="67"/>
      <c r="B780" s="67"/>
      <c r="C780" s="67"/>
      <c r="D780" s="68"/>
      <c r="E780" s="67"/>
      <c r="F780" s="67"/>
      <c r="G780" s="67"/>
      <c r="H780" s="69"/>
      <c r="I780" s="68"/>
      <c r="J780" s="67"/>
      <c r="K780" s="67"/>
      <c r="L780" s="67"/>
      <c r="M780" s="67"/>
      <c r="N780" s="67"/>
      <c r="O780" s="67"/>
      <c r="P780" s="67"/>
      <c r="Q780" s="67"/>
      <c r="R780" s="67"/>
      <c r="S780" s="67"/>
      <c r="T780" s="67"/>
      <c r="U780" s="67"/>
      <c r="V780" s="67"/>
      <c r="W780" s="67"/>
      <c r="X780" s="67"/>
      <c r="Y780" s="67"/>
      <c r="Z780" s="67"/>
      <c r="AA780" s="67"/>
      <c r="AB780" s="67"/>
      <c r="AC780" s="67"/>
      <c r="AD780" s="67"/>
      <c r="AE780" s="67"/>
      <c r="AF780" s="67"/>
      <c r="AG780" s="67"/>
      <c r="AH780" s="67"/>
    </row>
    <row r="781" spans="1:34" ht="15.6" customHeight="1">
      <c r="A781" s="67"/>
      <c r="B781" s="67"/>
      <c r="C781" s="67"/>
      <c r="D781" s="68"/>
      <c r="E781" s="67"/>
      <c r="F781" s="67"/>
      <c r="G781" s="67"/>
      <c r="H781" s="69"/>
      <c r="I781" s="68"/>
      <c r="J781" s="67"/>
      <c r="K781" s="67"/>
      <c r="L781" s="67"/>
      <c r="M781" s="67"/>
      <c r="N781" s="67"/>
      <c r="O781" s="67"/>
      <c r="P781" s="67"/>
      <c r="Q781" s="67"/>
      <c r="R781" s="67"/>
      <c r="S781" s="67"/>
      <c r="T781" s="67"/>
      <c r="U781" s="67"/>
      <c r="V781" s="67"/>
      <c r="W781" s="67"/>
      <c r="X781" s="67"/>
      <c r="Y781" s="67"/>
      <c r="Z781" s="67"/>
      <c r="AA781" s="67"/>
      <c r="AB781" s="67"/>
      <c r="AC781" s="67"/>
      <c r="AD781" s="67"/>
      <c r="AE781" s="67"/>
      <c r="AF781" s="67"/>
      <c r="AG781" s="67"/>
      <c r="AH781" s="67"/>
    </row>
    <row r="782" spans="1:34" ht="15.6" customHeight="1">
      <c r="A782" s="67"/>
      <c r="B782" s="67"/>
      <c r="C782" s="67"/>
      <c r="D782" s="68"/>
      <c r="E782" s="67"/>
      <c r="F782" s="67"/>
      <c r="G782" s="67"/>
      <c r="H782" s="69"/>
      <c r="I782" s="68"/>
      <c r="J782" s="67"/>
      <c r="K782" s="67"/>
      <c r="L782" s="67"/>
      <c r="M782" s="67"/>
      <c r="N782" s="67"/>
      <c r="O782" s="67"/>
      <c r="P782" s="67"/>
      <c r="Q782" s="67"/>
      <c r="R782" s="67"/>
      <c r="S782" s="67"/>
      <c r="T782" s="67"/>
      <c r="U782" s="67"/>
      <c r="V782" s="67"/>
      <c r="W782" s="67"/>
      <c r="X782" s="67"/>
      <c r="Y782" s="67"/>
      <c r="Z782" s="67"/>
      <c r="AA782" s="67"/>
      <c r="AB782" s="67"/>
      <c r="AC782" s="67"/>
      <c r="AD782" s="67"/>
      <c r="AE782" s="67"/>
      <c r="AF782" s="67"/>
      <c r="AG782" s="67"/>
      <c r="AH782" s="67"/>
    </row>
    <row r="783" spans="1:34" ht="15.6" customHeight="1">
      <c r="A783" s="67"/>
      <c r="B783" s="67"/>
      <c r="C783" s="67"/>
      <c r="D783" s="68"/>
      <c r="E783" s="67"/>
      <c r="F783" s="67"/>
      <c r="G783" s="67"/>
      <c r="H783" s="69"/>
      <c r="I783" s="68"/>
      <c r="J783" s="67"/>
      <c r="K783" s="67"/>
      <c r="L783" s="67"/>
      <c r="M783" s="67"/>
      <c r="N783" s="67"/>
      <c r="O783" s="67"/>
      <c r="P783" s="67"/>
      <c r="Q783" s="67"/>
      <c r="R783" s="67"/>
      <c r="S783" s="67"/>
      <c r="T783" s="67"/>
      <c r="U783" s="67"/>
      <c r="V783" s="67"/>
      <c r="W783" s="67"/>
      <c r="X783" s="67"/>
      <c r="Y783" s="67"/>
      <c r="Z783" s="67"/>
      <c r="AA783" s="67"/>
      <c r="AB783" s="67"/>
      <c r="AC783" s="67"/>
      <c r="AD783" s="67"/>
      <c r="AE783" s="67"/>
      <c r="AF783" s="67"/>
      <c r="AG783" s="67"/>
      <c r="AH783" s="67"/>
    </row>
    <row r="784" spans="1:34" ht="15.6" customHeight="1">
      <c r="A784" s="67"/>
      <c r="B784" s="67"/>
      <c r="C784" s="67"/>
      <c r="D784" s="68"/>
      <c r="E784" s="67"/>
      <c r="F784" s="67"/>
      <c r="G784" s="67"/>
      <c r="H784" s="69"/>
      <c r="I784" s="68"/>
      <c r="J784" s="67"/>
      <c r="K784" s="67"/>
      <c r="L784" s="67"/>
      <c r="M784" s="67"/>
      <c r="N784" s="67"/>
      <c r="O784" s="67"/>
      <c r="P784" s="67"/>
      <c r="Q784" s="67"/>
      <c r="R784" s="67"/>
      <c r="S784" s="67"/>
      <c r="T784" s="67"/>
      <c r="U784" s="67"/>
      <c r="V784" s="67"/>
      <c r="W784" s="67"/>
      <c r="X784" s="67"/>
      <c r="Y784" s="67"/>
      <c r="Z784" s="67"/>
      <c r="AA784" s="67"/>
      <c r="AB784" s="67"/>
      <c r="AC784" s="67"/>
      <c r="AD784" s="67"/>
      <c r="AE784" s="67"/>
      <c r="AF784" s="67"/>
      <c r="AG784" s="67"/>
      <c r="AH784" s="67"/>
    </row>
    <row r="785" spans="1:34" ht="15.6" customHeight="1">
      <c r="A785" s="67"/>
      <c r="B785" s="67"/>
      <c r="C785" s="67"/>
      <c r="D785" s="68"/>
      <c r="E785" s="67"/>
      <c r="F785" s="67"/>
      <c r="G785" s="67"/>
      <c r="H785" s="69"/>
      <c r="I785" s="68"/>
      <c r="J785" s="67"/>
      <c r="K785" s="67"/>
      <c r="L785" s="67"/>
      <c r="M785" s="67"/>
      <c r="N785" s="67"/>
      <c r="O785" s="67"/>
      <c r="P785" s="67"/>
      <c r="Q785" s="67"/>
      <c r="R785" s="67"/>
      <c r="S785" s="67"/>
      <c r="T785" s="67"/>
      <c r="U785" s="67"/>
      <c r="V785" s="67"/>
      <c r="W785" s="67"/>
      <c r="X785" s="67"/>
      <c r="Y785" s="67"/>
      <c r="Z785" s="67"/>
      <c r="AA785" s="67"/>
      <c r="AB785" s="67"/>
      <c r="AC785" s="67"/>
      <c r="AD785" s="67"/>
      <c r="AE785" s="67"/>
      <c r="AF785" s="67"/>
      <c r="AG785" s="67"/>
      <c r="AH785" s="67"/>
    </row>
    <row r="786" spans="1:34" ht="15.6" customHeight="1">
      <c r="A786" s="67"/>
      <c r="B786" s="67"/>
      <c r="C786" s="67"/>
      <c r="D786" s="68"/>
      <c r="E786" s="67"/>
      <c r="F786" s="67"/>
      <c r="G786" s="67"/>
      <c r="H786" s="69"/>
      <c r="I786" s="68"/>
      <c r="J786" s="67"/>
      <c r="K786" s="67"/>
      <c r="L786" s="67"/>
      <c r="M786" s="67"/>
      <c r="N786" s="67"/>
      <c r="O786" s="67"/>
      <c r="P786" s="67"/>
      <c r="Q786" s="67"/>
      <c r="R786" s="67"/>
      <c r="S786" s="67"/>
      <c r="T786" s="67"/>
      <c r="U786" s="67"/>
      <c r="V786" s="67"/>
      <c r="W786" s="67"/>
      <c r="X786" s="67"/>
      <c r="Y786" s="67"/>
      <c r="Z786" s="67"/>
      <c r="AA786" s="67"/>
      <c r="AB786" s="67"/>
      <c r="AC786" s="67"/>
      <c r="AD786" s="67"/>
      <c r="AE786" s="67"/>
      <c r="AF786" s="67"/>
      <c r="AG786" s="67"/>
      <c r="AH786" s="67"/>
    </row>
    <row r="787" spans="1:34" ht="15.6" customHeight="1">
      <c r="A787" s="67"/>
      <c r="B787" s="67"/>
      <c r="C787" s="67"/>
      <c r="D787" s="68"/>
      <c r="E787" s="67"/>
      <c r="F787" s="67"/>
      <c r="G787" s="67"/>
      <c r="H787" s="69"/>
      <c r="I787" s="68"/>
      <c r="J787" s="67"/>
      <c r="K787" s="67"/>
      <c r="L787" s="67"/>
      <c r="M787" s="67"/>
      <c r="N787" s="67"/>
      <c r="O787" s="67"/>
      <c r="P787" s="67"/>
      <c r="Q787" s="67"/>
      <c r="R787" s="67"/>
      <c r="S787" s="67"/>
      <c r="T787" s="67"/>
      <c r="U787" s="67"/>
      <c r="V787" s="67"/>
      <c r="W787" s="67"/>
      <c r="X787" s="67"/>
      <c r="Y787" s="67"/>
      <c r="Z787" s="67"/>
      <c r="AA787" s="67"/>
      <c r="AB787" s="67"/>
      <c r="AC787" s="67"/>
      <c r="AD787" s="67"/>
      <c r="AE787" s="67"/>
      <c r="AF787" s="67"/>
      <c r="AG787" s="67"/>
      <c r="AH787" s="67"/>
    </row>
    <row r="788" spans="1:34" ht="15.6" customHeight="1">
      <c r="A788" s="67"/>
      <c r="B788" s="67"/>
      <c r="C788" s="67"/>
      <c r="D788" s="68"/>
      <c r="E788" s="67"/>
      <c r="F788" s="67"/>
      <c r="G788" s="67"/>
      <c r="H788" s="69"/>
      <c r="I788" s="68"/>
      <c r="J788" s="67"/>
      <c r="K788" s="67"/>
      <c r="L788" s="67"/>
      <c r="M788" s="67"/>
      <c r="N788" s="67"/>
      <c r="O788" s="67"/>
      <c r="P788" s="67"/>
      <c r="Q788" s="67"/>
      <c r="R788" s="67"/>
      <c r="S788" s="67"/>
      <c r="T788" s="67"/>
      <c r="U788" s="67"/>
      <c r="V788" s="67"/>
      <c r="W788" s="67"/>
      <c r="X788" s="67"/>
      <c r="Y788" s="67"/>
      <c r="Z788" s="67"/>
      <c r="AA788" s="67"/>
      <c r="AB788" s="67"/>
      <c r="AC788" s="67"/>
      <c r="AD788" s="67"/>
      <c r="AE788" s="67"/>
      <c r="AF788" s="67"/>
      <c r="AG788" s="67"/>
      <c r="AH788" s="67"/>
    </row>
    <row r="789" spans="1:34" ht="15.6" customHeight="1">
      <c r="A789" s="67"/>
      <c r="B789" s="67"/>
      <c r="C789" s="67"/>
      <c r="D789" s="68"/>
      <c r="E789" s="67"/>
      <c r="F789" s="67"/>
      <c r="G789" s="67"/>
      <c r="H789" s="69"/>
      <c r="I789" s="68"/>
      <c r="J789" s="67"/>
      <c r="K789" s="67"/>
      <c r="L789" s="67"/>
      <c r="M789" s="67"/>
      <c r="N789" s="67"/>
      <c r="O789" s="67"/>
      <c r="P789" s="67"/>
      <c r="Q789" s="67"/>
      <c r="R789" s="67"/>
      <c r="S789" s="67"/>
      <c r="T789" s="67"/>
      <c r="U789" s="67"/>
      <c r="V789" s="67"/>
      <c r="W789" s="67"/>
      <c r="X789" s="67"/>
      <c r="Y789" s="67"/>
      <c r="Z789" s="67"/>
      <c r="AA789" s="67"/>
      <c r="AB789" s="67"/>
      <c r="AC789" s="67"/>
      <c r="AD789" s="67"/>
      <c r="AE789" s="67"/>
      <c r="AF789" s="67"/>
      <c r="AG789" s="67"/>
      <c r="AH789" s="67"/>
    </row>
    <row r="790" spans="1:34" ht="15.6" customHeight="1">
      <c r="A790" s="67"/>
      <c r="B790" s="67"/>
      <c r="C790" s="67"/>
      <c r="D790" s="68"/>
      <c r="E790" s="67"/>
      <c r="F790" s="67"/>
      <c r="G790" s="67"/>
      <c r="H790" s="69"/>
      <c r="I790" s="68"/>
      <c r="J790" s="67"/>
      <c r="K790" s="67"/>
      <c r="L790" s="67"/>
      <c r="M790" s="67"/>
      <c r="N790" s="67"/>
      <c r="O790" s="67"/>
      <c r="P790" s="67"/>
      <c r="Q790" s="67"/>
      <c r="R790" s="67"/>
      <c r="S790" s="67"/>
      <c r="T790" s="67"/>
      <c r="U790" s="67"/>
      <c r="V790" s="67"/>
      <c r="W790" s="67"/>
      <c r="X790" s="67"/>
      <c r="Y790" s="67"/>
      <c r="Z790" s="67"/>
      <c r="AA790" s="67"/>
      <c r="AB790" s="67"/>
      <c r="AC790" s="67"/>
      <c r="AD790" s="67"/>
      <c r="AE790" s="67"/>
      <c r="AF790" s="67"/>
      <c r="AG790" s="67"/>
      <c r="AH790" s="67"/>
    </row>
    <row r="791" spans="1:34" ht="15.6" customHeight="1">
      <c r="A791" s="67"/>
      <c r="B791" s="67"/>
      <c r="C791" s="67"/>
      <c r="D791" s="68"/>
      <c r="E791" s="67"/>
      <c r="F791" s="67"/>
      <c r="G791" s="67"/>
      <c r="H791" s="69"/>
      <c r="I791" s="68"/>
      <c r="J791" s="67"/>
      <c r="K791" s="67"/>
      <c r="L791" s="67"/>
      <c r="M791" s="67"/>
      <c r="N791" s="67"/>
      <c r="O791" s="67"/>
      <c r="P791" s="67"/>
      <c r="Q791" s="67"/>
      <c r="R791" s="67"/>
      <c r="S791" s="67"/>
      <c r="T791" s="67"/>
      <c r="U791" s="67"/>
      <c r="V791" s="67"/>
      <c r="W791" s="67"/>
      <c r="X791" s="67"/>
      <c r="Y791" s="67"/>
      <c r="Z791" s="67"/>
      <c r="AA791" s="67"/>
      <c r="AB791" s="67"/>
      <c r="AC791" s="67"/>
      <c r="AD791" s="67"/>
      <c r="AE791" s="67"/>
      <c r="AF791" s="67"/>
      <c r="AG791" s="67"/>
      <c r="AH791" s="67"/>
    </row>
    <row r="792" spans="1:34" ht="15.6" customHeight="1">
      <c r="A792" s="67"/>
      <c r="B792" s="67"/>
      <c r="C792" s="67"/>
      <c r="D792" s="68"/>
      <c r="E792" s="67"/>
      <c r="F792" s="67"/>
      <c r="G792" s="67"/>
      <c r="H792" s="69"/>
      <c r="I792" s="68"/>
      <c r="J792" s="67"/>
      <c r="K792" s="67"/>
      <c r="L792" s="67"/>
      <c r="M792" s="67"/>
      <c r="N792" s="67"/>
      <c r="O792" s="67"/>
      <c r="P792" s="67"/>
      <c r="Q792" s="67"/>
      <c r="R792" s="67"/>
      <c r="S792" s="67"/>
      <c r="T792" s="67"/>
      <c r="U792" s="67"/>
      <c r="V792" s="67"/>
      <c r="W792" s="67"/>
      <c r="X792" s="67"/>
      <c r="Y792" s="67"/>
      <c r="Z792" s="67"/>
      <c r="AA792" s="67"/>
      <c r="AB792" s="67"/>
      <c r="AC792" s="67"/>
      <c r="AD792" s="67"/>
      <c r="AE792" s="67"/>
      <c r="AF792" s="67"/>
      <c r="AG792" s="67"/>
      <c r="AH792" s="67"/>
    </row>
    <row r="793" spans="1:34" ht="15.6" customHeight="1">
      <c r="A793" s="67"/>
      <c r="B793" s="67"/>
      <c r="C793" s="67"/>
      <c r="D793" s="68"/>
      <c r="E793" s="67"/>
      <c r="F793" s="67"/>
      <c r="G793" s="67"/>
      <c r="H793" s="69"/>
      <c r="I793" s="68"/>
      <c r="J793" s="67"/>
      <c r="K793" s="67"/>
      <c r="L793" s="67"/>
      <c r="M793" s="67"/>
      <c r="N793" s="67"/>
      <c r="O793" s="67"/>
      <c r="P793" s="67"/>
      <c r="Q793" s="67"/>
      <c r="R793" s="67"/>
      <c r="S793" s="67"/>
      <c r="T793" s="67"/>
      <c r="U793" s="67"/>
      <c r="V793" s="67"/>
      <c r="W793" s="67"/>
      <c r="X793" s="67"/>
      <c r="Y793" s="67"/>
      <c r="Z793" s="67"/>
      <c r="AA793" s="67"/>
      <c r="AB793" s="67"/>
      <c r="AC793" s="67"/>
      <c r="AD793" s="67"/>
      <c r="AE793" s="67"/>
      <c r="AF793" s="67"/>
      <c r="AG793" s="67"/>
      <c r="AH793" s="67"/>
    </row>
    <row r="794" spans="1:34" ht="15.6" customHeight="1">
      <c r="A794" s="67"/>
      <c r="B794" s="67"/>
      <c r="C794" s="67"/>
      <c r="D794" s="68"/>
      <c r="E794" s="67"/>
      <c r="F794" s="67"/>
      <c r="G794" s="67"/>
      <c r="H794" s="69"/>
      <c r="I794" s="68"/>
      <c r="J794" s="67"/>
      <c r="K794" s="67"/>
      <c r="L794" s="67"/>
      <c r="M794" s="67"/>
      <c r="N794" s="67"/>
      <c r="O794" s="67"/>
      <c r="P794" s="67"/>
      <c r="Q794" s="67"/>
      <c r="R794" s="67"/>
      <c r="S794" s="67"/>
      <c r="T794" s="67"/>
      <c r="U794" s="67"/>
      <c r="V794" s="67"/>
      <c r="W794" s="67"/>
      <c r="X794" s="67"/>
      <c r="Y794" s="67"/>
      <c r="Z794" s="67"/>
      <c r="AA794" s="67"/>
      <c r="AB794" s="67"/>
      <c r="AC794" s="67"/>
      <c r="AD794" s="67"/>
      <c r="AE794" s="67"/>
      <c r="AF794" s="67"/>
      <c r="AG794" s="67"/>
      <c r="AH794" s="67"/>
    </row>
    <row r="795" spans="1:34" ht="15.6" customHeight="1">
      <c r="A795" s="67"/>
      <c r="B795" s="67"/>
      <c r="C795" s="67"/>
      <c r="D795" s="68"/>
      <c r="E795" s="67"/>
      <c r="F795" s="67"/>
      <c r="G795" s="67"/>
      <c r="H795" s="69"/>
      <c r="I795" s="68"/>
      <c r="J795" s="67"/>
      <c r="K795" s="67"/>
      <c r="L795" s="67"/>
      <c r="M795" s="67"/>
      <c r="N795" s="67"/>
      <c r="O795" s="67"/>
      <c r="P795" s="67"/>
      <c r="Q795" s="67"/>
      <c r="R795" s="67"/>
      <c r="S795" s="67"/>
      <c r="T795" s="67"/>
      <c r="U795" s="67"/>
      <c r="V795" s="67"/>
      <c r="W795" s="67"/>
      <c r="X795" s="67"/>
      <c r="Y795" s="67"/>
      <c r="Z795" s="67"/>
      <c r="AA795" s="67"/>
      <c r="AB795" s="67"/>
      <c r="AC795" s="67"/>
      <c r="AD795" s="67"/>
      <c r="AE795" s="67"/>
      <c r="AF795" s="67"/>
      <c r="AG795" s="67"/>
      <c r="AH795" s="67"/>
    </row>
    <row r="796" spans="1:34" ht="15.6" customHeight="1">
      <c r="A796" s="67"/>
      <c r="B796" s="67"/>
      <c r="C796" s="67"/>
      <c r="D796" s="68"/>
      <c r="E796" s="67"/>
      <c r="F796" s="67"/>
      <c r="G796" s="67"/>
      <c r="H796" s="69"/>
      <c r="I796" s="68"/>
      <c r="J796" s="67"/>
      <c r="K796" s="67"/>
      <c r="L796" s="67"/>
      <c r="M796" s="67"/>
      <c r="N796" s="67"/>
      <c r="O796" s="67"/>
      <c r="P796" s="67"/>
      <c r="Q796" s="67"/>
      <c r="R796" s="67"/>
      <c r="S796" s="67"/>
      <c r="T796" s="67"/>
      <c r="U796" s="67"/>
      <c r="V796" s="67"/>
      <c r="W796" s="67"/>
      <c r="X796" s="67"/>
      <c r="Y796" s="67"/>
      <c r="Z796" s="67"/>
      <c r="AA796" s="67"/>
      <c r="AB796" s="67"/>
      <c r="AC796" s="67"/>
      <c r="AD796" s="67"/>
      <c r="AE796" s="67"/>
      <c r="AF796" s="67"/>
      <c r="AG796" s="67"/>
      <c r="AH796" s="67"/>
    </row>
    <row r="797" spans="1:34" ht="15.6" customHeight="1">
      <c r="A797" s="67"/>
      <c r="B797" s="67"/>
      <c r="C797" s="67"/>
      <c r="D797" s="68"/>
      <c r="E797" s="67"/>
      <c r="F797" s="67"/>
      <c r="G797" s="67"/>
      <c r="H797" s="69"/>
      <c r="I797" s="68"/>
      <c r="J797" s="67"/>
      <c r="K797" s="67"/>
      <c r="L797" s="67"/>
      <c r="M797" s="67"/>
      <c r="N797" s="67"/>
      <c r="O797" s="67"/>
      <c r="P797" s="67"/>
      <c r="Q797" s="67"/>
      <c r="R797" s="67"/>
      <c r="S797" s="67"/>
      <c r="T797" s="67"/>
      <c r="U797" s="67"/>
      <c r="V797" s="67"/>
      <c r="W797" s="67"/>
      <c r="X797" s="67"/>
      <c r="Y797" s="67"/>
      <c r="Z797" s="67"/>
      <c r="AA797" s="67"/>
      <c r="AB797" s="67"/>
      <c r="AC797" s="67"/>
      <c r="AD797" s="67"/>
      <c r="AE797" s="67"/>
      <c r="AF797" s="67"/>
      <c r="AG797" s="67"/>
      <c r="AH797" s="67"/>
    </row>
    <row r="798" spans="1:34" ht="15.6" customHeight="1">
      <c r="A798" s="67"/>
      <c r="B798" s="67"/>
      <c r="C798" s="67"/>
      <c r="D798" s="68"/>
      <c r="E798" s="67"/>
      <c r="F798" s="67"/>
      <c r="G798" s="67"/>
      <c r="H798" s="69"/>
      <c r="I798" s="68"/>
      <c r="J798" s="67"/>
      <c r="K798" s="67"/>
      <c r="L798" s="67"/>
      <c r="M798" s="67"/>
      <c r="N798" s="67"/>
      <c r="O798" s="67"/>
      <c r="P798" s="67"/>
      <c r="Q798" s="67"/>
      <c r="R798" s="67"/>
      <c r="S798" s="67"/>
      <c r="T798" s="67"/>
      <c r="U798" s="67"/>
      <c r="V798" s="67"/>
      <c r="W798" s="67"/>
      <c r="X798" s="67"/>
      <c r="Y798" s="67"/>
      <c r="Z798" s="67"/>
      <c r="AA798" s="67"/>
      <c r="AB798" s="67"/>
      <c r="AC798" s="67"/>
      <c r="AD798" s="67"/>
      <c r="AE798" s="67"/>
      <c r="AF798" s="67"/>
      <c r="AG798" s="67"/>
      <c r="AH798" s="67"/>
    </row>
    <row r="799" spans="1:34" ht="15.6" customHeight="1">
      <c r="A799" s="67"/>
      <c r="B799" s="67"/>
      <c r="C799" s="67"/>
      <c r="D799" s="68"/>
      <c r="E799" s="67"/>
      <c r="F799" s="67"/>
      <c r="G799" s="67"/>
      <c r="H799" s="69"/>
      <c r="I799" s="68"/>
      <c r="J799" s="67"/>
      <c r="K799" s="67"/>
      <c r="L799" s="67"/>
      <c r="M799" s="67"/>
      <c r="N799" s="67"/>
      <c r="O799" s="67"/>
      <c r="P799" s="67"/>
      <c r="Q799" s="67"/>
      <c r="R799" s="67"/>
      <c r="S799" s="67"/>
      <c r="T799" s="67"/>
      <c r="U799" s="67"/>
      <c r="V799" s="67"/>
      <c r="W799" s="67"/>
      <c r="X799" s="67"/>
      <c r="Y799" s="67"/>
      <c r="Z799" s="67"/>
      <c r="AA799" s="67"/>
      <c r="AB799" s="67"/>
      <c r="AC799" s="67"/>
      <c r="AD799" s="67"/>
      <c r="AE799" s="67"/>
      <c r="AF799" s="67"/>
      <c r="AG799" s="67"/>
      <c r="AH799" s="67"/>
    </row>
    <row r="800" spans="1:34" ht="15.6" customHeight="1">
      <c r="A800" s="67"/>
      <c r="B800" s="67"/>
      <c r="C800" s="67"/>
      <c r="D800" s="68"/>
      <c r="E800" s="67"/>
      <c r="F800" s="67"/>
      <c r="G800" s="67"/>
      <c r="H800" s="69"/>
      <c r="I800" s="68"/>
      <c r="J800" s="67"/>
      <c r="K800" s="67"/>
      <c r="L800" s="67"/>
      <c r="M800" s="67"/>
      <c r="N800" s="67"/>
      <c r="O800" s="67"/>
      <c r="P800" s="67"/>
      <c r="Q800" s="67"/>
      <c r="R800" s="67"/>
      <c r="S800" s="67"/>
      <c r="T800" s="67"/>
      <c r="U800" s="67"/>
      <c r="V800" s="67"/>
      <c r="W800" s="67"/>
      <c r="X800" s="67"/>
      <c r="Y800" s="67"/>
      <c r="Z800" s="67"/>
      <c r="AA800" s="67"/>
      <c r="AB800" s="67"/>
      <c r="AC800" s="67"/>
      <c r="AD800" s="67"/>
      <c r="AE800" s="67"/>
      <c r="AF800" s="67"/>
      <c r="AG800" s="67"/>
      <c r="AH800" s="67"/>
    </row>
    <row r="801" spans="1:34" ht="15.6" customHeight="1">
      <c r="A801" s="67"/>
      <c r="B801" s="67"/>
      <c r="C801" s="67"/>
      <c r="D801" s="68"/>
      <c r="E801" s="67"/>
      <c r="F801" s="67"/>
      <c r="G801" s="67"/>
      <c r="H801" s="69"/>
      <c r="I801" s="68"/>
      <c r="J801" s="67"/>
      <c r="K801" s="67"/>
      <c r="L801" s="67"/>
      <c r="M801" s="67"/>
      <c r="N801" s="67"/>
      <c r="O801" s="67"/>
      <c r="P801" s="67"/>
      <c r="Q801" s="67"/>
      <c r="R801" s="67"/>
      <c r="S801" s="67"/>
      <c r="T801" s="67"/>
      <c r="U801" s="67"/>
      <c r="V801" s="67"/>
      <c r="W801" s="67"/>
      <c r="X801" s="67"/>
      <c r="Y801" s="67"/>
      <c r="Z801" s="67"/>
      <c r="AA801" s="67"/>
      <c r="AB801" s="67"/>
      <c r="AC801" s="67"/>
      <c r="AD801" s="67"/>
      <c r="AE801" s="67"/>
      <c r="AF801" s="67"/>
      <c r="AG801" s="67"/>
      <c r="AH801" s="67"/>
    </row>
    <row r="802" spans="1:34" ht="15.6" customHeight="1">
      <c r="A802" s="67"/>
      <c r="B802" s="67"/>
      <c r="C802" s="67"/>
      <c r="D802" s="68"/>
      <c r="E802" s="67"/>
      <c r="F802" s="67"/>
      <c r="G802" s="67"/>
      <c r="H802" s="69"/>
      <c r="I802" s="68"/>
      <c r="J802" s="67"/>
      <c r="K802" s="67"/>
      <c r="L802" s="67"/>
      <c r="M802" s="67"/>
      <c r="N802" s="67"/>
      <c r="O802" s="67"/>
      <c r="P802" s="67"/>
      <c r="Q802" s="67"/>
      <c r="R802" s="67"/>
      <c r="S802" s="67"/>
      <c r="T802" s="67"/>
      <c r="U802" s="67"/>
      <c r="V802" s="67"/>
      <c r="W802" s="67"/>
      <c r="X802" s="67"/>
      <c r="Y802" s="67"/>
      <c r="Z802" s="67"/>
      <c r="AA802" s="67"/>
      <c r="AB802" s="67"/>
      <c r="AC802" s="67"/>
      <c r="AD802" s="67"/>
      <c r="AE802" s="67"/>
      <c r="AF802" s="67"/>
      <c r="AG802" s="67"/>
      <c r="AH802" s="67"/>
    </row>
    <row r="803" spans="1:34" ht="15.6" customHeight="1">
      <c r="A803" s="67"/>
      <c r="B803" s="67"/>
      <c r="C803" s="67"/>
      <c r="D803" s="68"/>
      <c r="E803" s="67"/>
      <c r="F803" s="67"/>
      <c r="G803" s="67"/>
      <c r="H803" s="69"/>
      <c r="I803" s="68"/>
      <c r="J803" s="67"/>
      <c r="K803" s="67"/>
      <c r="L803" s="67"/>
      <c r="M803" s="67"/>
      <c r="N803" s="67"/>
      <c r="O803" s="67"/>
      <c r="P803" s="67"/>
      <c r="Q803" s="67"/>
      <c r="R803" s="67"/>
      <c r="S803" s="67"/>
      <c r="T803" s="67"/>
      <c r="U803" s="67"/>
      <c r="V803" s="67"/>
      <c r="W803" s="67"/>
      <c r="X803" s="67"/>
      <c r="Y803" s="67"/>
      <c r="Z803" s="67"/>
      <c r="AA803" s="67"/>
      <c r="AB803" s="67"/>
      <c r="AC803" s="67"/>
      <c r="AD803" s="67"/>
      <c r="AE803" s="67"/>
      <c r="AF803" s="67"/>
      <c r="AG803" s="67"/>
      <c r="AH803" s="67"/>
    </row>
    <row r="804" spans="1:34" ht="15.6" customHeight="1">
      <c r="A804" s="67"/>
      <c r="B804" s="67"/>
      <c r="C804" s="67"/>
      <c r="D804" s="68"/>
      <c r="E804" s="67"/>
      <c r="F804" s="67"/>
      <c r="G804" s="67"/>
      <c r="H804" s="69"/>
      <c r="I804" s="68"/>
      <c r="J804" s="67"/>
      <c r="K804" s="67"/>
      <c r="L804" s="67"/>
      <c r="M804" s="67"/>
      <c r="N804" s="67"/>
      <c r="O804" s="67"/>
      <c r="P804" s="67"/>
      <c r="Q804" s="67"/>
      <c r="R804" s="67"/>
      <c r="S804" s="67"/>
      <c r="T804" s="67"/>
      <c r="U804" s="67"/>
      <c r="V804" s="67"/>
      <c r="W804" s="67"/>
      <c r="X804" s="67"/>
      <c r="Y804" s="67"/>
      <c r="Z804" s="67"/>
      <c r="AA804" s="67"/>
      <c r="AB804" s="67"/>
      <c r="AC804" s="67"/>
      <c r="AD804" s="67"/>
      <c r="AE804" s="67"/>
      <c r="AF804" s="67"/>
      <c r="AG804" s="67"/>
      <c r="AH804" s="67"/>
    </row>
    <row r="805" spans="1:34" ht="15.6" customHeight="1">
      <c r="A805" s="67"/>
      <c r="B805" s="67"/>
      <c r="C805" s="67"/>
      <c r="D805" s="68"/>
      <c r="E805" s="67"/>
      <c r="F805" s="67"/>
      <c r="G805" s="67"/>
      <c r="H805" s="69"/>
      <c r="I805" s="68"/>
      <c r="J805" s="67"/>
      <c r="K805" s="67"/>
      <c r="L805" s="67"/>
      <c r="M805" s="67"/>
      <c r="N805" s="67"/>
      <c r="O805" s="67"/>
      <c r="P805" s="67"/>
      <c r="Q805" s="67"/>
      <c r="R805" s="67"/>
      <c r="S805" s="67"/>
      <c r="T805" s="67"/>
      <c r="U805" s="67"/>
      <c r="V805" s="67"/>
      <c r="W805" s="67"/>
      <c r="X805" s="67"/>
      <c r="Y805" s="67"/>
      <c r="Z805" s="67"/>
      <c r="AA805" s="67"/>
      <c r="AB805" s="67"/>
      <c r="AC805" s="67"/>
      <c r="AD805" s="67"/>
      <c r="AE805" s="67"/>
      <c r="AF805" s="67"/>
      <c r="AG805" s="67"/>
      <c r="AH805" s="67"/>
    </row>
    <row r="806" spans="1:34" ht="15.6" customHeight="1">
      <c r="A806" s="67"/>
      <c r="B806" s="67"/>
      <c r="C806" s="67"/>
      <c r="D806" s="68"/>
      <c r="E806" s="67"/>
      <c r="F806" s="67"/>
      <c r="G806" s="67"/>
      <c r="H806" s="69"/>
      <c r="I806" s="68"/>
      <c r="J806" s="67"/>
      <c r="K806" s="67"/>
      <c r="L806" s="67"/>
      <c r="M806" s="67"/>
      <c r="N806" s="67"/>
      <c r="O806" s="67"/>
      <c r="P806" s="67"/>
      <c r="Q806" s="67"/>
      <c r="R806" s="67"/>
      <c r="S806" s="67"/>
      <c r="T806" s="67"/>
      <c r="U806" s="67"/>
      <c r="V806" s="67"/>
      <c r="W806" s="67"/>
      <c r="X806" s="67"/>
      <c r="Y806" s="67"/>
      <c r="Z806" s="67"/>
      <c r="AA806" s="67"/>
      <c r="AB806" s="67"/>
      <c r="AC806" s="67"/>
      <c r="AD806" s="67"/>
      <c r="AE806" s="67"/>
      <c r="AF806" s="67"/>
      <c r="AG806" s="67"/>
      <c r="AH806" s="67"/>
    </row>
    <row r="807" spans="1:34" ht="15.6" customHeight="1">
      <c r="A807" s="67"/>
      <c r="B807" s="67"/>
      <c r="C807" s="67"/>
      <c r="D807" s="68"/>
      <c r="E807" s="67"/>
      <c r="F807" s="67"/>
      <c r="G807" s="67"/>
      <c r="H807" s="69"/>
      <c r="I807" s="68"/>
      <c r="J807" s="67"/>
      <c r="K807" s="67"/>
      <c r="L807" s="67"/>
      <c r="M807" s="67"/>
      <c r="N807" s="67"/>
      <c r="O807" s="67"/>
      <c r="P807" s="67"/>
      <c r="Q807" s="67"/>
      <c r="R807" s="67"/>
      <c r="S807" s="67"/>
      <c r="T807" s="67"/>
      <c r="U807" s="67"/>
      <c r="V807" s="67"/>
      <c r="W807" s="67"/>
      <c r="X807" s="67"/>
      <c r="Y807" s="67"/>
      <c r="Z807" s="67"/>
      <c r="AA807" s="67"/>
      <c r="AB807" s="67"/>
      <c r="AC807" s="67"/>
      <c r="AD807" s="67"/>
      <c r="AE807" s="67"/>
      <c r="AF807" s="67"/>
      <c r="AG807" s="67"/>
      <c r="AH807" s="67"/>
    </row>
    <row r="808" spans="1:34" ht="15.6" customHeight="1">
      <c r="A808" s="67"/>
      <c r="B808" s="67"/>
      <c r="C808" s="67"/>
      <c r="D808" s="68"/>
      <c r="E808" s="67"/>
      <c r="F808" s="67"/>
      <c r="G808" s="67"/>
      <c r="H808" s="69"/>
      <c r="I808" s="68"/>
      <c r="J808" s="67"/>
      <c r="K808" s="67"/>
      <c r="L808" s="67"/>
      <c r="M808" s="67"/>
      <c r="N808" s="67"/>
      <c r="O808" s="67"/>
      <c r="P808" s="67"/>
      <c r="Q808" s="67"/>
      <c r="R808" s="67"/>
      <c r="S808" s="67"/>
      <c r="T808" s="67"/>
      <c r="U808" s="67"/>
      <c r="V808" s="67"/>
      <c r="W808" s="67"/>
      <c r="X808" s="67"/>
      <c r="Y808" s="67"/>
      <c r="Z808" s="67"/>
      <c r="AA808" s="67"/>
      <c r="AB808" s="67"/>
      <c r="AC808" s="67"/>
      <c r="AD808" s="67"/>
      <c r="AE808" s="67"/>
      <c r="AF808" s="67"/>
      <c r="AG808" s="67"/>
      <c r="AH808" s="67"/>
    </row>
    <row r="809" spans="1:34" ht="15.6" customHeight="1">
      <c r="A809" s="67"/>
      <c r="B809" s="67"/>
      <c r="C809" s="67"/>
      <c r="D809" s="68"/>
      <c r="E809" s="67"/>
      <c r="F809" s="67"/>
      <c r="G809" s="67"/>
      <c r="H809" s="69"/>
      <c r="I809" s="68"/>
      <c r="J809" s="67"/>
      <c r="K809" s="67"/>
      <c r="L809" s="67"/>
      <c r="M809" s="67"/>
      <c r="N809" s="67"/>
      <c r="O809" s="67"/>
      <c r="P809" s="67"/>
      <c r="Q809" s="67"/>
      <c r="R809" s="67"/>
      <c r="S809" s="67"/>
      <c r="T809" s="67"/>
      <c r="U809" s="67"/>
      <c r="V809" s="67"/>
      <c r="W809" s="67"/>
      <c r="X809" s="67"/>
      <c r="Y809" s="67"/>
      <c r="Z809" s="67"/>
      <c r="AA809" s="67"/>
      <c r="AB809" s="67"/>
      <c r="AC809" s="67"/>
      <c r="AD809" s="67"/>
      <c r="AE809" s="67"/>
      <c r="AF809" s="67"/>
      <c r="AG809" s="67"/>
      <c r="AH809" s="67"/>
    </row>
    <row r="810" spans="1:34" ht="15.6" customHeight="1">
      <c r="A810" s="67"/>
      <c r="B810" s="67"/>
      <c r="C810" s="67"/>
      <c r="D810" s="68"/>
      <c r="E810" s="67"/>
      <c r="F810" s="67"/>
      <c r="G810" s="67"/>
      <c r="H810" s="69"/>
      <c r="I810" s="68"/>
      <c r="J810" s="67"/>
      <c r="K810" s="67"/>
      <c r="L810" s="67"/>
      <c r="M810" s="67"/>
      <c r="N810" s="67"/>
      <c r="O810" s="67"/>
      <c r="P810" s="67"/>
      <c r="Q810" s="67"/>
      <c r="R810" s="67"/>
      <c r="S810" s="67"/>
      <c r="T810" s="67"/>
      <c r="U810" s="67"/>
      <c r="V810" s="67"/>
      <c r="W810" s="67"/>
      <c r="X810" s="67"/>
      <c r="Y810" s="67"/>
      <c r="Z810" s="67"/>
      <c r="AA810" s="67"/>
      <c r="AB810" s="67"/>
      <c r="AC810" s="67"/>
      <c r="AD810" s="67"/>
      <c r="AE810" s="67"/>
      <c r="AF810" s="67"/>
      <c r="AG810" s="67"/>
      <c r="AH810" s="67"/>
    </row>
    <row r="811" spans="1:34" ht="15.6" customHeight="1">
      <c r="A811" s="67"/>
      <c r="B811" s="67"/>
      <c r="C811" s="67"/>
      <c r="D811" s="68"/>
      <c r="E811" s="67"/>
      <c r="F811" s="67"/>
      <c r="G811" s="67"/>
      <c r="H811" s="69"/>
      <c r="I811" s="68"/>
      <c r="J811" s="67"/>
      <c r="K811" s="67"/>
      <c r="L811" s="67"/>
      <c r="M811" s="67"/>
      <c r="N811" s="67"/>
      <c r="O811" s="67"/>
      <c r="P811" s="67"/>
      <c r="Q811" s="67"/>
      <c r="R811" s="67"/>
      <c r="S811" s="67"/>
      <c r="T811" s="67"/>
      <c r="U811" s="67"/>
      <c r="V811" s="67"/>
      <c r="W811" s="67"/>
      <c r="X811" s="67"/>
      <c r="Y811" s="67"/>
      <c r="Z811" s="67"/>
      <c r="AA811" s="67"/>
      <c r="AB811" s="67"/>
      <c r="AC811" s="67"/>
      <c r="AD811" s="67"/>
      <c r="AE811" s="67"/>
      <c r="AF811" s="67"/>
      <c r="AG811" s="67"/>
      <c r="AH811" s="67"/>
    </row>
    <row r="812" spans="1:34" ht="15.6" customHeight="1">
      <c r="A812" s="67"/>
      <c r="B812" s="67"/>
      <c r="C812" s="67"/>
      <c r="D812" s="68"/>
      <c r="E812" s="67"/>
      <c r="F812" s="67"/>
      <c r="G812" s="67"/>
      <c r="H812" s="69"/>
      <c r="I812" s="68"/>
      <c r="J812" s="67"/>
      <c r="K812" s="67"/>
      <c r="L812" s="67"/>
      <c r="M812" s="67"/>
      <c r="N812" s="67"/>
      <c r="O812" s="67"/>
      <c r="P812" s="67"/>
      <c r="Q812" s="67"/>
      <c r="R812" s="67"/>
      <c r="S812" s="67"/>
      <c r="T812" s="67"/>
      <c r="U812" s="67"/>
      <c r="V812" s="67"/>
      <c r="W812" s="67"/>
      <c r="X812" s="67"/>
      <c r="Y812" s="67"/>
      <c r="Z812" s="67"/>
      <c r="AA812" s="67"/>
      <c r="AB812" s="67"/>
      <c r="AC812" s="67"/>
      <c r="AD812" s="67"/>
      <c r="AE812" s="67"/>
      <c r="AF812" s="67"/>
      <c r="AG812" s="67"/>
      <c r="AH812" s="67"/>
    </row>
    <row r="813" spans="1:34" ht="15.6" customHeight="1">
      <c r="A813" s="67"/>
      <c r="B813" s="67"/>
      <c r="C813" s="67"/>
      <c r="D813" s="68"/>
      <c r="E813" s="67"/>
      <c r="F813" s="67"/>
      <c r="G813" s="67"/>
      <c r="H813" s="69"/>
      <c r="I813" s="68"/>
      <c r="J813" s="67"/>
      <c r="K813" s="67"/>
      <c r="L813" s="67"/>
      <c r="M813" s="67"/>
      <c r="N813" s="67"/>
      <c r="O813" s="67"/>
      <c r="P813" s="67"/>
      <c r="Q813" s="67"/>
      <c r="R813" s="67"/>
      <c r="S813" s="67"/>
      <c r="T813" s="67"/>
      <c r="U813" s="67"/>
      <c r="V813" s="67"/>
      <c r="W813" s="67"/>
      <c r="X813" s="67"/>
      <c r="Y813" s="67"/>
      <c r="Z813" s="67"/>
      <c r="AA813" s="67"/>
      <c r="AB813" s="67"/>
      <c r="AC813" s="67"/>
      <c r="AD813" s="67"/>
      <c r="AE813" s="67"/>
      <c r="AF813" s="67"/>
      <c r="AG813" s="67"/>
      <c r="AH813" s="67"/>
    </row>
    <row r="814" spans="1:34" ht="15.6" customHeight="1">
      <c r="A814" s="67"/>
      <c r="B814" s="67"/>
      <c r="C814" s="67"/>
      <c r="D814" s="68"/>
      <c r="E814" s="67"/>
      <c r="F814" s="67"/>
      <c r="G814" s="67"/>
      <c r="H814" s="69"/>
      <c r="I814" s="68"/>
      <c r="J814" s="67"/>
      <c r="K814" s="67"/>
      <c r="L814" s="67"/>
      <c r="M814" s="67"/>
      <c r="N814" s="67"/>
      <c r="O814" s="67"/>
      <c r="P814" s="67"/>
      <c r="Q814" s="67"/>
      <c r="R814" s="67"/>
      <c r="S814" s="67"/>
      <c r="T814" s="67"/>
      <c r="U814" s="67"/>
      <c r="V814" s="67"/>
      <c r="W814" s="67"/>
      <c r="X814" s="67"/>
      <c r="Y814" s="67"/>
      <c r="Z814" s="67"/>
      <c r="AA814" s="67"/>
      <c r="AB814" s="67"/>
      <c r="AC814" s="67"/>
      <c r="AD814" s="67"/>
      <c r="AE814" s="67"/>
      <c r="AF814" s="67"/>
      <c r="AG814" s="67"/>
      <c r="AH814" s="67"/>
    </row>
    <row r="815" spans="1:34" ht="15.6" customHeight="1">
      <c r="A815" s="67"/>
      <c r="B815" s="67"/>
      <c r="C815" s="67"/>
      <c r="D815" s="68"/>
      <c r="E815" s="67"/>
      <c r="F815" s="67"/>
      <c r="G815" s="67"/>
      <c r="H815" s="69"/>
      <c r="I815" s="68"/>
      <c r="J815" s="67"/>
      <c r="K815" s="67"/>
      <c r="L815" s="67"/>
      <c r="M815" s="67"/>
      <c r="N815" s="67"/>
      <c r="O815" s="67"/>
      <c r="P815" s="67"/>
      <c r="Q815" s="67"/>
      <c r="R815" s="67"/>
      <c r="S815" s="67"/>
      <c r="T815" s="67"/>
      <c r="U815" s="67"/>
      <c r="V815" s="67"/>
      <c r="W815" s="67"/>
      <c r="X815" s="67"/>
      <c r="Y815" s="67"/>
      <c r="Z815" s="67"/>
      <c r="AA815" s="67"/>
      <c r="AB815" s="67"/>
      <c r="AC815" s="67"/>
      <c r="AD815" s="67"/>
      <c r="AE815" s="67"/>
      <c r="AF815" s="67"/>
      <c r="AG815" s="67"/>
      <c r="AH815" s="67"/>
    </row>
    <row r="816" spans="1:34" ht="15.6" customHeight="1">
      <c r="A816" s="67"/>
      <c r="B816" s="67"/>
      <c r="C816" s="67"/>
      <c r="D816" s="68"/>
      <c r="E816" s="67"/>
      <c r="F816" s="67"/>
      <c r="G816" s="67"/>
      <c r="H816" s="69"/>
      <c r="I816" s="68"/>
      <c r="J816" s="67"/>
      <c r="K816" s="67"/>
      <c r="L816" s="67"/>
      <c r="M816" s="67"/>
      <c r="N816" s="67"/>
      <c r="O816" s="67"/>
      <c r="P816" s="67"/>
      <c r="Q816" s="67"/>
      <c r="R816" s="67"/>
      <c r="S816" s="67"/>
      <c r="T816" s="67"/>
      <c r="U816" s="67"/>
      <c r="V816" s="67"/>
      <c r="W816" s="67"/>
      <c r="X816" s="67"/>
      <c r="Y816" s="67"/>
      <c r="Z816" s="67"/>
      <c r="AA816" s="67"/>
      <c r="AB816" s="67"/>
      <c r="AC816" s="67"/>
      <c r="AD816" s="67"/>
      <c r="AE816" s="67"/>
      <c r="AF816" s="67"/>
      <c r="AG816" s="67"/>
      <c r="AH816" s="67"/>
    </row>
    <row r="817" spans="1:34" ht="15.6" customHeight="1">
      <c r="A817" s="67"/>
      <c r="B817" s="67"/>
      <c r="C817" s="67"/>
      <c r="D817" s="68"/>
      <c r="E817" s="67"/>
      <c r="F817" s="67"/>
      <c r="G817" s="67"/>
      <c r="H817" s="69"/>
      <c r="I817" s="68"/>
      <c r="J817" s="67"/>
      <c r="K817" s="67"/>
      <c r="L817" s="67"/>
      <c r="M817" s="67"/>
      <c r="N817" s="67"/>
      <c r="O817" s="67"/>
      <c r="P817" s="67"/>
      <c r="Q817" s="67"/>
      <c r="R817" s="67"/>
      <c r="S817" s="67"/>
      <c r="T817" s="67"/>
      <c r="U817" s="67"/>
      <c r="V817" s="67"/>
      <c r="W817" s="67"/>
      <c r="X817" s="67"/>
      <c r="Y817" s="67"/>
      <c r="Z817" s="67"/>
      <c r="AA817" s="67"/>
      <c r="AB817" s="67"/>
      <c r="AC817" s="67"/>
      <c r="AD817" s="67"/>
      <c r="AE817" s="67"/>
      <c r="AF817" s="67"/>
      <c r="AG817" s="67"/>
      <c r="AH817" s="67"/>
    </row>
    <row r="818" spans="1:34" ht="15.6" customHeight="1">
      <c r="A818" s="67"/>
      <c r="B818" s="67"/>
      <c r="C818" s="67"/>
      <c r="D818" s="68"/>
      <c r="E818" s="67"/>
      <c r="F818" s="67"/>
      <c r="G818" s="67"/>
      <c r="H818" s="69"/>
      <c r="I818" s="68"/>
      <c r="J818" s="67"/>
      <c r="K818" s="67"/>
      <c r="L818" s="67"/>
      <c r="M818" s="67"/>
      <c r="N818" s="67"/>
      <c r="O818" s="67"/>
      <c r="P818" s="67"/>
      <c r="Q818" s="67"/>
      <c r="R818" s="67"/>
      <c r="S818" s="67"/>
      <c r="T818" s="67"/>
      <c r="U818" s="67"/>
      <c r="V818" s="67"/>
      <c r="W818" s="67"/>
      <c r="X818" s="67"/>
      <c r="Y818" s="67"/>
      <c r="Z818" s="67"/>
      <c r="AA818" s="67"/>
      <c r="AB818" s="67"/>
      <c r="AC818" s="67"/>
      <c r="AD818" s="67"/>
      <c r="AE818" s="67"/>
      <c r="AF818" s="67"/>
      <c r="AG818" s="67"/>
      <c r="AH818" s="67"/>
    </row>
    <row r="819" spans="1:34" ht="15.6" customHeight="1">
      <c r="A819" s="67"/>
      <c r="B819" s="67"/>
      <c r="C819" s="67"/>
      <c r="D819" s="68"/>
      <c r="E819" s="67"/>
      <c r="F819" s="67"/>
      <c r="G819" s="67"/>
      <c r="H819" s="69"/>
      <c r="I819" s="68"/>
      <c r="J819" s="67"/>
      <c r="K819" s="67"/>
      <c r="L819" s="67"/>
      <c r="M819" s="67"/>
      <c r="N819" s="67"/>
      <c r="O819" s="67"/>
      <c r="P819" s="67"/>
      <c r="Q819" s="67"/>
      <c r="R819" s="67"/>
      <c r="S819" s="67"/>
      <c r="T819" s="67"/>
      <c r="U819" s="67"/>
      <c r="V819" s="67"/>
      <c r="W819" s="67"/>
      <c r="X819" s="67"/>
      <c r="Y819" s="67"/>
      <c r="Z819" s="67"/>
      <c r="AA819" s="67"/>
      <c r="AB819" s="67"/>
      <c r="AC819" s="67"/>
      <c r="AD819" s="67"/>
      <c r="AE819" s="67"/>
      <c r="AF819" s="67"/>
      <c r="AG819" s="67"/>
      <c r="AH819" s="67"/>
    </row>
    <row r="820" spans="1:34" ht="15.6" customHeight="1">
      <c r="A820" s="67"/>
      <c r="B820" s="67"/>
      <c r="C820" s="67"/>
      <c r="D820" s="68"/>
      <c r="E820" s="67"/>
      <c r="F820" s="67"/>
      <c r="G820" s="67"/>
      <c r="H820" s="69"/>
      <c r="I820" s="68"/>
      <c r="J820" s="67"/>
      <c r="K820" s="67"/>
      <c r="L820" s="67"/>
      <c r="M820" s="67"/>
      <c r="N820" s="67"/>
      <c r="O820" s="67"/>
      <c r="P820" s="67"/>
      <c r="Q820" s="67"/>
      <c r="R820" s="67"/>
      <c r="S820" s="67"/>
      <c r="T820" s="67"/>
      <c r="U820" s="67"/>
      <c r="V820" s="67"/>
      <c r="W820" s="67"/>
      <c r="X820" s="67"/>
      <c r="Y820" s="67"/>
      <c r="Z820" s="67"/>
      <c r="AA820" s="67"/>
      <c r="AB820" s="67"/>
      <c r="AC820" s="67"/>
      <c r="AD820" s="67"/>
      <c r="AE820" s="67"/>
      <c r="AF820" s="67"/>
      <c r="AG820" s="67"/>
      <c r="AH820" s="67"/>
    </row>
    <row r="821" spans="1:34" ht="15.6" customHeight="1">
      <c r="A821" s="67"/>
      <c r="B821" s="67"/>
      <c r="C821" s="67"/>
      <c r="D821" s="68"/>
      <c r="E821" s="67"/>
      <c r="F821" s="67"/>
      <c r="G821" s="67"/>
      <c r="H821" s="69"/>
      <c r="I821" s="68"/>
      <c r="J821" s="67"/>
      <c r="K821" s="67"/>
      <c r="L821" s="67"/>
      <c r="M821" s="67"/>
      <c r="N821" s="67"/>
      <c r="O821" s="67"/>
      <c r="P821" s="67"/>
      <c r="Q821" s="67"/>
      <c r="R821" s="67"/>
      <c r="S821" s="67"/>
      <c r="T821" s="67"/>
      <c r="U821" s="67"/>
      <c r="V821" s="67"/>
      <c r="W821" s="67"/>
      <c r="X821" s="67"/>
      <c r="Y821" s="67"/>
      <c r="Z821" s="67"/>
      <c r="AA821" s="67"/>
      <c r="AB821" s="67"/>
      <c r="AC821" s="67"/>
      <c r="AD821" s="67"/>
      <c r="AE821" s="67"/>
      <c r="AF821" s="67"/>
      <c r="AG821" s="67"/>
      <c r="AH821" s="67"/>
    </row>
    <row r="822" spans="1:34" ht="15.6" customHeight="1">
      <c r="A822" s="67"/>
      <c r="B822" s="67"/>
      <c r="C822" s="67"/>
      <c r="D822" s="68"/>
      <c r="E822" s="67"/>
      <c r="F822" s="67"/>
      <c r="G822" s="67"/>
      <c r="H822" s="69"/>
      <c r="I822" s="68"/>
      <c r="J822" s="67"/>
      <c r="K822" s="67"/>
      <c r="L822" s="67"/>
      <c r="M822" s="67"/>
      <c r="N822" s="67"/>
      <c r="O822" s="67"/>
      <c r="P822" s="67"/>
      <c r="Q822" s="67"/>
      <c r="R822" s="67"/>
      <c r="S822" s="67"/>
      <c r="T822" s="67"/>
      <c r="U822" s="67"/>
      <c r="V822" s="67"/>
      <c r="W822" s="67"/>
      <c r="X822" s="67"/>
      <c r="Y822" s="67"/>
      <c r="Z822" s="67"/>
      <c r="AA822" s="67"/>
      <c r="AB822" s="67"/>
      <c r="AC822" s="67"/>
      <c r="AD822" s="67"/>
      <c r="AE822" s="67"/>
      <c r="AF822" s="67"/>
      <c r="AG822" s="67"/>
      <c r="AH822" s="67"/>
    </row>
    <row r="823" spans="1:34" ht="15.6" customHeight="1">
      <c r="A823" s="67"/>
      <c r="B823" s="67"/>
      <c r="C823" s="67"/>
      <c r="D823" s="68"/>
      <c r="E823" s="67"/>
      <c r="F823" s="67"/>
      <c r="G823" s="67"/>
      <c r="H823" s="69"/>
      <c r="I823" s="68"/>
      <c r="J823" s="67"/>
      <c r="K823" s="67"/>
      <c r="L823" s="67"/>
      <c r="M823" s="67"/>
      <c r="N823" s="67"/>
      <c r="O823" s="67"/>
      <c r="P823" s="67"/>
      <c r="Q823" s="67"/>
      <c r="R823" s="67"/>
      <c r="S823" s="67"/>
      <c r="T823" s="67"/>
      <c r="U823" s="67"/>
      <c r="V823" s="67"/>
      <c r="W823" s="67"/>
      <c r="X823" s="67"/>
      <c r="Y823" s="67"/>
      <c r="Z823" s="67"/>
      <c r="AA823" s="67"/>
      <c r="AB823" s="67"/>
      <c r="AC823" s="67"/>
      <c r="AD823" s="67"/>
      <c r="AE823" s="67"/>
      <c r="AF823" s="67"/>
      <c r="AG823" s="67"/>
      <c r="AH823" s="67"/>
    </row>
    <row r="824" spans="1:34" ht="15.6" customHeight="1">
      <c r="A824" s="67"/>
      <c r="B824" s="67"/>
      <c r="C824" s="67"/>
      <c r="D824" s="68"/>
      <c r="E824" s="67"/>
      <c r="F824" s="67"/>
      <c r="G824" s="67"/>
      <c r="H824" s="69"/>
      <c r="I824" s="68"/>
      <c r="J824" s="67"/>
      <c r="K824" s="67"/>
      <c r="L824" s="67"/>
      <c r="M824" s="67"/>
      <c r="N824" s="67"/>
      <c r="O824" s="67"/>
      <c r="P824" s="67"/>
      <c r="Q824" s="67"/>
      <c r="R824" s="67"/>
      <c r="S824" s="67"/>
      <c r="T824" s="67"/>
      <c r="U824" s="67"/>
      <c r="V824" s="67"/>
      <c r="W824" s="67"/>
      <c r="X824" s="67"/>
      <c r="Y824" s="67"/>
      <c r="Z824" s="67"/>
      <c r="AA824" s="67"/>
      <c r="AB824" s="67"/>
      <c r="AC824" s="67"/>
      <c r="AD824" s="67"/>
      <c r="AE824" s="67"/>
      <c r="AF824" s="67"/>
      <c r="AG824" s="67"/>
      <c r="AH824" s="67"/>
    </row>
    <row r="825" spans="1:34" ht="15.6" customHeight="1">
      <c r="A825" s="67"/>
      <c r="B825" s="67"/>
      <c r="C825" s="67"/>
      <c r="D825" s="68"/>
      <c r="E825" s="67"/>
      <c r="F825" s="67"/>
      <c r="G825" s="67"/>
      <c r="H825" s="69"/>
      <c r="I825" s="68"/>
      <c r="J825" s="67"/>
      <c r="K825" s="67"/>
      <c r="L825" s="67"/>
      <c r="M825" s="67"/>
      <c r="N825" s="67"/>
      <c r="O825" s="67"/>
      <c r="P825" s="67"/>
      <c r="Q825" s="67"/>
      <c r="R825" s="67"/>
      <c r="S825" s="67"/>
      <c r="T825" s="67"/>
      <c r="U825" s="67"/>
      <c r="V825" s="67"/>
      <c r="W825" s="67"/>
      <c r="X825" s="67"/>
      <c r="Y825" s="67"/>
      <c r="Z825" s="67"/>
      <c r="AA825" s="67"/>
      <c r="AB825" s="67"/>
      <c r="AC825" s="67"/>
      <c r="AD825" s="67"/>
      <c r="AE825" s="67"/>
      <c r="AF825" s="67"/>
      <c r="AG825" s="67"/>
      <c r="AH825" s="67"/>
    </row>
    <row r="826" spans="1:34" ht="15.6" customHeight="1">
      <c r="A826" s="67"/>
      <c r="B826" s="67"/>
      <c r="C826" s="67"/>
      <c r="D826" s="68"/>
      <c r="E826" s="67"/>
      <c r="F826" s="67"/>
      <c r="G826" s="67"/>
      <c r="H826" s="69"/>
      <c r="I826" s="68"/>
      <c r="J826" s="67"/>
      <c r="K826" s="67"/>
      <c r="L826" s="67"/>
      <c r="M826" s="67"/>
      <c r="N826" s="67"/>
      <c r="O826" s="67"/>
      <c r="P826" s="67"/>
      <c r="Q826" s="67"/>
      <c r="R826" s="67"/>
      <c r="S826" s="67"/>
      <c r="T826" s="67"/>
      <c r="U826" s="67"/>
      <c r="V826" s="67"/>
      <c r="W826" s="67"/>
      <c r="X826" s="67"/>
      <c r="Y826" s="67"/>
      <c r="Z826" s="67"/>
      <c r="AA826" s="67"/>
      <c r="AB826" s="67"/>
      <c r="AC826" s="67"/>
      <c r="AD826" s="67"/>
      <c r="AE826" s="67"/>
      <c r="AF826" s="67"/>
      <c r="AG826" s="67"/>
      <c r="AH826" s="67"/>
    </row>
    <row r="827" spans="1:34" ht="15.6" customHeight="1">
      <c r="A827" s="67"/>
      <c r="B827" s="67"/>
      <c r="C827" s="67"/>
      <c r="D827" s="68"/>
      <c r="E827" s="67"/>
      <c r="F827" s="67"/>
      <c r="G827" s="67"/>
      <c r="H827" s="69"/>
      <c r="I827" s="68"/>
      <c r="J827" s="67"/>
      <c r="K827" s="67"/>
      <c r="L827" s="67"/>
      <c r="M827" s="67"/>
      <c r="N827" s="67"/>
      <c r="O827" s="67"/>
      <c r="P827" s="67"/>
      <c r="Q827" s="67"/>
      <c r="R827" s="67"/>
      <c r="S827" s="67"/>
      <c r="T827" s="67"/>
      <c r="U827" s="67"/>
      <c r="V827" s="67"/>
      <c r="W827" s="67"/>
      <c r="X827" s="67"/>
      <c r="Y827" s="67"/>
      <c r="Z827" s="67"/>
      <c r="AA827" s="67"/>
      <c r="AB827" s="67"/>
      <c r="AC827" s="67"/>
      <c r="AD827" s="67"/>
      <c r="AE827" s="67"/>
      <c r="AF827" s="67"/>
      <c r="AG827" s="67"/>
      <c r="AH827" s="67"/>
    </row>
    <row r="828" spans="1:34" ht="15.6" customHeight="1">
      <c r="A828" s="67"/>
      <c r="B828" s="67"/>
      <c r="C828" s="67"/>
      <c r="D828" s="68"/>
      <c r="E828" s="67"/>
      <c r="F828" s="67"/>
      <c r="G828" s="67"/>
      <c r="H828" s="69"/>
      <c r="I828" s="68"/>
      <c r="J828" s="67"/>
      <c r="K828" s="67"/>
      <c r="L828" s="67"/>
      <c r="M828" s="67"/>
      <c r="N828" s="67"/>
      <c r="O828" s="67"/>
      <c r="P828" s="67"/>
      <c r="Q828" s="67"/>
      <c r="R828" s="67"/>
      <c r="S828" s="67"/>
      <c r="T828" s="67"/>
      <c r="U828" s="67"/>
      <c r="V828" s="67"/>
      <c r="W828" s="67"/>
      <c r="X828" s="67"/>
      <c r="Y828" s="67"/>
      <c r="Z828" s="67"/>
      <c r="AA828" s="67"/>
      <c r="AB828" s="67"/>
      <c r="AC828" s="67"/>
      <c r="AD828" s="67"/>
      <c r="AE828" s="67"/>
      <c r="AF828" s="67"/>
      <c r="AG828" s="67"/>
      <c r="AH828" s="67"/>
    </row>
    <row r="829" spans="1:34" ht="15.6" customHeight="1">
      <c r="A829" s="67"/>
      <c r="B829" s="67"/>
      <c r="C829" s="67"/>
      <c r="D829" s="68"/>
      <c r="E829" s="67"/>
      <c r="F829" s="67"/>
      <c r="G829" s="67"/>
      <c r="H829" s="69"/>
      <c r="I829" s="68"/>
      <c r="J829" s="67"/>
      <c r="K829" s="67"/>
      <c r="L829" s="67"/>
      <c r="M829" s="67"/>
      <c r="N829" s="67"/>
      <c r="O829" s="67"/>
      <c r="P829" s="67"/>
      <c r="Q829" s="67"/>
      <c r="R829" s="67"/>
      <c r="S829" s="67"/>
      <c r="T829" s="67"/>
      <c r="U829" s="67"/>
      <c r="V829" s="67"/>
      <c r="W829" s="67"/>
      <c r="X829" s="67"/>
      <c r="Y829" s="67"/>
      <c r="Z829" s="67"/>
      <c r="AA829" s="67"/>
      <c r="AB829" s="67"/>
      <c r="AC829" s="67"/>
      <c r="AD829" s="67"/>
      <c r="AE829" s="67"/>
      <c r="AF829" s="67"/>
      <c r="AG829" s="67"/>
      <c r="AH829" s="67"/>
    </row>
    <row r="830" spans="1:34" ht="15.6" customHeight="1">
      <c r="A830" s="67"/>
      <c r="B830" s="67"/>
      <c r="C830" s="67"/>
      <c r="D830" s="68"/>
      <c r="E830" s="67"/>
      <c r="F830" s="67"/>
      <c r="G830" s="67"/>
      <c r="H830" s="69"/>
      <c r="I830" s="68"/>
      <c r="J830" s="67"/>
      <c r="K830" s="67"/>
      <c r="L830" s="67"/>
      <c r="M830" s="67"/>
      <c r="N830" s="67"/>
      <c r="O830" s="67"/>
      <c r="P830" s="67"/>
      <c r="Q830" s="67"/>
      <c r="R830" s="67"/>
      <c r="S830" s="67"/>
      <c r="T830" s="67"/>
      <c r="U830" s="67"/>
      <c r="V830" s="67"/>
      <c r="W830" s="67"/>
      <c r="X830" s="67"/>
      <c r="Y830" s="67"/>
      <c r="Z830" s="67"/>
      <c r="AA830" s="67"/>
      <c r="AB830" s="67"/>
      <c r="AC830" s="67"/>
      <c r="AD830" s="67"/>
      <c r="AE830" s="67"/>
      <c r="AF830" s="67"/>
      <c r="AG830" s="67"/>
      <c r="AH830" s="67"/>
    </row>
    <row r="831" spans="1:34" ht="15.6" customHeight="1">
      <c r="A831" s="67"/>
      <c r="B831" s="67"/>
      <c r="C831" s="67"/>
      <c r="D831" s="68"/>
      <c r="E831" s="67"/>
      <c r="F831" s="67"/>
      <c r="G831" s="67"/>
      <c r="H831" s="69"/>
      <c r="I831" s="68"/>
      <c r="J831" s="67"/>
      <c r="K831" s="67"/>
      <c r="L831" s="67"/>
      <c r="M831" s="67"/>
      <c r="N831" s="67"/>
      <c r="O831" s="67"/>
      <c r="P831" s="67"/>
      <c r="Q831" s="67"/>
      <c r="R831" s="67"/>
      <c r="S831" s="67"/>
      <c r="T831" s="67"/>
      <c r="U831" s="67"/>
      <c r="V831" s="67"/>
      <c r="W831" s="67"/>
      <c r="X831" s="67"/>
      <c r="Y831" s="67"/>
      <c r="Z831" s="67"/>
      <c r="AA831" s="67"/>
      <c r="AB831" s="67"/>
      <c r="AC831" s="67"/>
      <c r="AD831" s="67"/>
      <c r="AE831" s="67"/>
      <c r="AF831" s="67"/>
      <c r="AG831" s="67"/>
      <c r="AH831" s="67"/>
    </row>
    <row r="832" spans="1:34" ht="15.6" customHeight="1">
      <c r="A832" s="67"/>
      <c r="B832" s="67"/>
      <c r="C832" s="67"/>
      <c r="D832" s="68"/>
      <c r="E832" s="67"/>
      <c r="F832" s="67"/>
      <c r="G832" s="67"/>
      <c r="H832" s="69"/>
      <c r="I832" s="68"/>
      <c r="J832" s="67"/>
      <c r="K832" s="67"/>
      <c r="L832" s="67"/>
      <c r="M832" s="67"/>
      <c r="N832" s="67"/>
      <c r="O832" s="67"/>
      <c r="P832" s="67"/>
      <c r="Q832" s="67"/>
      <c r="R832" s="67"/>
      <c r="S832" s="67"/>
      <c r="T832" s="67"/>
      <c r="U832" s="67"/>
      <c r="V832" s="67"/>
      <c r="W832" s="67"/>
      <c r="X832" s="67"/>
      <c r="Y832" s="67"/>
      <c r="Z832" s="67"/>
      <c r="AA832" s="67"/>
      <c r="AB832" s="67"/>
      <c r="AC832" s="67"/>
      <c r="AD832" s="67"/>
      <c r="AE832" s="67"/>
      <c r="AF832" s="67"/>
      <c r="AG832" s="67"/>
      <c r="AH832" s="67"/>
    </row>
    <row r="833" spans="1:34" ht="15.6" customHeight="1">
      <c r="A833" s="67"/>
      <c r="B833" s="67"/>
      <c r="C833" s="67"/>
      <c r="D833" s="68"/>
      <c r="E833" s="67"/>
      <c r="F833" s="67"/>
      <c r="G833" s="67"/>
      <c r="H833" s="69"/>
      <c r="I833" s="68"/>
      <c r="J833" s="67"/>
      <c r="K833" s="67"/>
      <c r="L833" s="67"/>
      <c r="M833" s="67"/>
      <c r="N833" s="67"/>
      <c r="O833" s="67"/>
      <c r="P833" s="67"/>
      <c r="Q833" s="67"/>
      <c r="R833" s="67"/>
      <c r="S833" s="67"/>
      <c r="T833" s="67"/>
      <c r="U833" s="67"/>
      <c r="V833" s="67"/>
      <c r="W833" s="67"/>
      <c r="X833" s="67"/>
      <c r="Y833" s="67"/>
      <c r="Z833" s="67"/>
      <c r="AA833" s="67"/>
      <c r="AB833" s="67"/>
      <c r="AC833" s="67"/>
      <c r="AD833" s="67"/>
      <c r="AE833" s="67"/>
      <c r="AF833" s="67"/>
      <c r="AG833" s="67"/>
      <c r="AH833" s="67"/>
    </row>
    <row r="834" spans="1:34" ht="15.6" customHeight="1">
      <c r="A834" s="67"/>
      <c r="B834" s="67"/>
      <c r="C834" s="67"/>
      <c r="D834" s="68"/>
      <c r="E834" s="67"/>
      <c r="F834" s="67"/>
      <c r="G834" s="67"/>
      <c r="H834" s="69"/>
      <c r="I834" s="68"/>
      <c r="J834" s="67"/>
      <c r="K834" s="67"/>
      <c r="L834" s="67"/>
      <c r="M834" s="67"/>
      <c r="N834" s="67"/>
      <c r="O834" s="67"/>
      <c r="P834" s="67"/>
      <c r="Q834" s="67"/>
      <c r="R834" s="67"/>
      <c r="S834" s="67"/>
      <c r="T834" s="67"/>
      <c r="U834" s="67"/>
      <c r="V834" s="67"/>
      <c r="W834" s="67"/>
      <c r="X834" s="67"/>
      <c r="Y834" s="67"/>
      <c r="Z834" s="67"/>
      <c r="AA834" s="67"/>
      <c r="AB834" s="67"/>
      <c r="AC834" s="67"/>
      <c r="AD834" s="67"/>
      <c r="AE834" s="67"/>
      <c r="AF834" s="67"/>
      <c r="AG834" s="67"/>
      <c r="AH834" s="67"/>
    </row>
    <row r="835" spans="1:34" ht="15.6" customHeight="1">
      <c r="A835" s="67"/>
      <c r="B835" s="67"/>
      <c r="C835" s="67"/>
      <c r="D835" s="68"/>
      <c r="E835" s="67"/>
      <c r="F835" s="67"/>
      <c r="G835" s="67"/>
      <c r="H835" s="69"/>
      <c r="I835" s="68"/>
      <c r="J835" s="67"/>
      <c r="K835" s="67"/>
      <c r="L835" s="67"/>
      <c r="M835" s="67"/>
      <c r="N835" s="67"/>
      <c r="O835" s="67"/>
      <c r="P835" s="67"/>
      <c r="Q835" s="67"/>
      <c r="R835" s="67"/>
      <c r="S835" s="67"/>
      <c r="T835" s="67"/>
      <c r="U835" s="67"/>
      <c r="V835" s="67"/>
      <c r="W835" s="67"/>
      <c r="X835" s="67"/>
      <c r="Y835" s="67"/>
      <c r="Z835" s="67"/>
      <c r="AA835" s="67"/>
      <c r="AB835" s="67"/>
      <c r="AC835" s="67"/>
      <c r="AD835" s="67"/>
      <c r="AE835" s="67"/>
      <c r="AF835" s="67"/>
      <c r="AG835" s="67"/>
      <c r="AH835" s="67"/>
    </row>
    <row r="836" spans="1:34" ht="15.6" customHeight="1">
      <c r="A836" s="67"/>
      <c r="B836" s="67"/>
      <c r="C836" s="67"/>
      <c r="D836" s="68"/>
      <c r="E836" s="67"/>
      <c r="F836" s="67"/>
      <c r="G836" s="67"/>
      <c r="H836" s="69"/>
      <c r="I836" s="68"/>
      <c r="J836" s="67"/>
      <c r="K836" s="67"/>
      <c r="L836" s="67"/>
      <c r="M836" s="67"/>
      <c r="N836" s="67"/>
      <c r="O836" s="67"/>
      <c r="P836" s="67"/>
      <c r="Q836" s="67"/>
      <c r="R836" s="67"/>
      <c r="S836" s="67"/>
      <c r="T836" s="67"/>
      <c r="U836" s="67"/>
      <c r="V836" s="67"/>
      <c r="W836" s="67"/>
      <c r="X836" s="67"/>
      <c r="Y836" s="67"/>
      <c r="Z836" s="67"/>
      <c r="AA836" s="67"/>
      <c r="AB836" s="67"/>
      <c r="AC836" s="67"/>
      <c r="AD836" s="67"/>
      <c r="AE836" s="67"/>
      <c r="AF836" s="67"/>
      <c r="AG836" s="67"/>
      <c r="AH836" s="67"/>
    </row>
    <row r="837" spans="1:34" ht="15.6" customHeight="1">
      <c r="A837" s="67"/>
      <c r="B837" s="67"/>
      <c r="C837" s="67"/>
      <c r="D837" s="68"/>
      <c r="E837" s="67"/>
      <c r="F837" s="67"/>
      <c r="G837" s="67"/>
      <c r="H837" s="69"/>
      <c r="I837" s="68"/>
      <c r="J837" s="67"/>
      <c r="K837" s="67"/>
      <c r="L837" s="67"/>
      <c r="M837" s="67"/>
      <c r="N837" s="67"/>
      <c r="O837" s="67"/>
      <c r="P837" s="67"/>
      <c r="Q837" s="67"/>
      <c r="R837" s="67"/>
      <c r="S837" s="67"/>
      <c r="T837" s="67"/>
      <c r="U837" s="67"/>
      <c r="V837" s="67"/>
      <c r="W837" s="67"/>
      <c r="X837" s="67"/>
      <c r="Y837" s="67"/>
      <c r="Z837" s="67"/>
      <c r="AA837" s="67"/>
      <c r="AB837" s="67"/>
      <c r="AC837" s="67"/>
      <c r="AD837" s="67"/>
      <c r="AE837" s="67"/>
      <c r="AF837" s="67"/>
      <c r="AG837" s="67"/>
      <c r="AH837" s="67"/>
    </row>
    <row r="838" spans="1:34" ht="15.6" customHeight="1">
      <c r="A838" s="67"/>
      <c r="B838" s="67"/>
      <c r="C838" s="67"/>
      <c r="D838" s="68"/>
      <c r="E838" s="67"/>
      <c r="F838" s="67"/>
      <c r="G838" s="67"/>
      <c r="H838" s="69"/>
      <c r="I838" s="68"/>
      <c r="J838" s="67"/>
      <c r="K838" s="67"/>
      <c r="L838" s="67"/>
      <c r="M838" s="67"/>
      <c r="N838" s="67"/>
      <c r="O838" s="67"/>
      <c r="P838" s="67"/>
      <c r="Q838" s="67"/>
      <c r="R838" s="67"/>
      <c r="S838" s="67"/>
      <c r="T838" s="67"/>
      <c r="U838" s="67"/>
      <c r="V838" s="67"/>
      <c r="W838" s="67"/>
      <c r="X838" s="67"/>
      <c r="Y838" s="67"/>
      <c r="Z838" s="67"/>
      <c r="AA838" s="67"/>
      <c r="AB838" s="67"/>
      <c r="AC838" s="67"/>
      <c r="AD838" s="67"/>
      <c r="AE838" s="67"/>
      <c r="AF838" s="67"/>
      <c r="AG838" s="67"/>
      <c r="AH838" s="67"/>
    </row>
    <row r="839" spans="1:34" ht="15.6" customHeight="1">
      <c r="A839" s="67"/>
      <c r="B839" s="67"/>
      <c r="C839" s="67"/>
      <c r="D839" s="68"/>
      <c r="E839" s="67"/>
      <c r="F839" s="67"/>
      <c r="G839" s="67"/>
      <c r="H839" s="69"/>
      <c r="I839" s="68"/>
      <c r="J839" s="67"/>
      <c r="K839" s="67"/>
      <c r="L839" s="67"/>
      <c r="M839" s="67"/>
      <c r="N839" s="67"/>
      <c r="O839" s="67"/>
      <c r="P839" s="67"/>
      <c r="Q839" s="67"/>
      <c r="R839" s="67"/>
      <c r="S839" s="67"/>
      <c r="T839" s="67"/>
      <c r="U839" s="67"/>
      <c r="V839" s="67"/>
      <c r="W839" s="67"/>
      <c r="X839" s="67"/>
      <c r="Y839" s="67"/>
      <c r="Z839" s="67"/>
      <c r="AA839" s="67"/>
      <c r="AB839" s="67"/>
      <c r="AC839" s="67"/>
      <c r="AD839" s="67"/>
      <c r="AE839" s="67"/>
      <c r="AF839" s="67"/>
      <c r="AG839" s="67"/>
      <c r="AH839" s="67"/>
    </row>
    <row r="840" spans="1:34" ht="15.6" customHeight="1">
      <c r="A840" s="67"/>
      <c r="B840" s="67"/>
      <c r="C840" s="67"/>
      <c r="D840" s="68"/>
      <c r="E840" s="67"/>
      <c r="F840" s="67"/>
      <c r="G840" s="67"/>
      <c r="H840" s="69"/>
      <c r="I840" s="68"/>
      <c r="J840" s="67"/>
      <c r="K840" s="67"/>
      <c r="L840" s="67"/>
      <c r="M840" s="67"/>
      <c r="N840" s="67"/>
      <c r="O840" s="67"/>
      <c r="P840" s="67"/>
      <c r="Q840" s="67"/>
      <c r="R840" s="67"/>
      <c r="S840" s="67"/>
      <c r="T840" s="67"/>
      <c r="U840" s="67"/>
      <c r="V840" s="67"/>
      <c r="W840" s="67"/>
      <c r="X840" s="67"/>
      <c r="Y840" s="67"/>
      <c r="Z840" s="67"/>
      <c r="AA840" s="67"/>
      <c r="AB840" s="67"/>
      <c r="AC840" s="67"/>
      <c r="AD840" s="67"/>
      <c r="AE840" s="67"/>
      <c r="AF840" s="67"/>
      <c r="AG840" s="67"/>
      <c r="AH840" s="67"/>
    </row>
    <row r="841" spans="1:34" ht="15.6" customHeight="1">
      <c r="A841" s="67"/>
      <c r="B841" s="67"/>
      <c r="C841" s="67"/>
      <c r="D841" s="68"/>
      <c r="E841" s="67"/>
      <c r="F841" s="67"/>
      <c r="G841" s="67"/>
      <c r="H841" s="69"/>
      <c r="I841" s="68"/>
      <c r="J841" s="67"/>
      <c r="K841" s="67"/>
      <c r="L841" s="67"/>
      <c r="M841" s="67"/>
      <c r="N841" s="67"/>
      <c r="O841" s="67"/>
      <c r="P841" s="67"/>
      <c r="Q841" s="67"/>
      <c r="R841" s="67"/>
      <c r="S841" s="67"/>
      <c r="T841" s="67"/>
      <c r="U841" s="67"/>
      <c r="V841" s="67"/>
      <c r="W841" s="67"/>
      <c r="X841" s="67"/>
      <c r="Y841" s="67"/>
      <c r="Z841" s="67"/>
      <c r="AA841" s="67"/>
      <c r="AB841" s="67"/>
      <c r="AC841" s="67"/>
      <c r="AD841" s="67"/>
      <c r="AE841" s="67"/>
      <c r="AF841" s="67"/>
      <c r="AG841" s="67"/>
      <c r="AH841" s="67"/>
    </row>
    <row r="842" spans="1:34" ht="15.6" customHeight="1">
      <c r="A842" s="67"/>
      <c r="B842" s="67"/>
      <c r="C842" s="67"/>
      <c r="D842" s="68"/>
      <c r="E842" s="67"/>
      <c r="F842" s="67"/>
      <c r="G842" s="67"/>
      <c r="H842" s="69"/>
      <c r="I842" s="68"/>
      <c r="J842" s="67"/>
      <c r="K842" s="67"/>
      <c r="L842" s="67"/>
      <c r="M842" s="67"/>
      <c r="N842" s="67"/>
      <c r="O842" s="67"/>
      <c r="P842" s="67"/>
      <c r="Q842" s="67"/>
      <c r="R842" s="67"/>
      <c r="S842" s="67"/>
      <c r="T842" s="67"/>
      <c r="U842" s="67"/>
      <c r="V842" s="67"/>
      <c r="W842" s="67"/>
      <c r="X842" s="67"/>
      <c r="Y842" s="67"/>
      <c r="Z842" s="67"/>
      <c r="AA842" s="67"/>
      <c r="AB842" s="67"/>
      <c r="AC842" s="67"/>
      <c r="AD842" s="67"/>
      <c r="AE842" s="67"/>
      <c r="AF842" s="67"/>
      <c r="AG842" s="67"/>
      <c r="AH842" s="67"/>
    </row>
    <row r="843" spans="1:34" ht="15.6" customHeight="1">
      <c r="A843" s="67"/>
      <c r="B843" s="67"/>
      <c r="C843" s="67"/>
      <c r="D843" s="68"/>
      <c r="E843" s="67"/>
      <c r="F843" s="67"/>
      <c r="G843" s="67"/>
      <c r="H843" s="69"/>
      <c r="I843" s="68"/>
      <c r="J843" s="67"/>
      <c r="K843" s="67"/>
      <c r="L843" s="67"/>
      <c r="M843" s="67"/>
      <c r="N843" s="67"/>
      <c r="O843" s="67"/>
      <c r="P843" s="67"/>
      <c r="Q843" s="67"/>
      <c r="R843" s="67"/>
      <c r="S843" s="67"/>
      <c r="T843" s="67"/>
      <c r="U843" s="67"/>
      <c r="V843" s="67"/>
      <c r="W843" s="67"/>
      <c r="X843" s="67"/>
      <c r="Y843" s="67"/>
      <c r="Z843" s="67"/>
      <c r="AA843" s="67"/>
      <c r="AB843" s="67"/>
      <c r="AC843" s="67"/>
      <c r="AD843" s="67"/>
      <c r="AE843" s="67"/>
      <c r="AF843" s="67"/>
      <c r="AG843" s="67"/>
      <c r="AH843" s="67"/>
    </row>
    <row r="844" spans="1:34" ht="15.6" customHeight="1">
      <c r="A844" s="67"/>
      <c r="B844" s="67"/>
      <c r="C844" s="67"/>
      <c r="D844" s="68"/>
      <c r="E844" s="67"/>
      <c r="F844" s="67"/>
      <c r="G844" s="67"/>
      <c r="H844" s="69"/>
      <c r="I844" s="68"/>
      <c r="J844" s="67"/>
      <c r="K844" s="67"/>
      <c r="L844" s="67"/>
      <c r="M844" s="67"/>
      <c r="N844" s="67"/>
      <c r="O844" s="67"/>
      <c r="P844" s="67"/>
      <c r="Q844" s="67"/>
      <c r="R844" s="67"/>
      <c r="S844" s="67"/>
      <c r="T844" s="67"/>
      <c r="U844" s="67"/>
      <c r="V844" s="67"/>
      <c r="W844" s="67"/>
      <c r="X844" s="67"/>
      <c r="Y844" s="67"/>
      <c r="Z844" s="67"/>
      <c r="AA844" s="67"/>
      <c r="AB844" s="67"/>
      <c r="AC844" s="67"/>
      <c r="AD844" s="67"/>
      <c r="AE844" s="67"/>
      <c r="AF844" s="67"/>
      <c r="AG844" s="67"/>
      <c r="AH844" s="67"/>
    </row>
    <row r="845" spans="1:34" ht="15.6" customHeight="1">
      <c r="A845" s="67"/>
      <c r="B845" s="67"/>
      <c r="C845" s="67"/>
      <c r="D845" s="68"/>
      <c r="E845" s="67"/>
      <c r="F845" s="67"/>
      <c r="G845" s="67"/>
      <c r="H845" s="69"/>
      <c r="I845" s="68"/>
      <c r="J845" s="67"/>
      <c r="K845" s="67"/>
      <c r="L845" s="67"/>
      <c r="M845" s="67"/>
      <c r="N845" s="67"/>
      <c r="O845" s="67"/>
      <c r="P845" s="67"/>
      <c r="Q845" s="67"/>
      <c r="R845" s="67"/>
      <c r="S845" s="67"/>
      <c r="T845" s="67"/>
      <c r="U845" s="67"/>
      <c r="V845" s="67"/>
      <c r="W845" s="67"/>
      <c r="X845" s="67"/>
      <c r="Y845" s="67"/>
      <c r="Z845" s="67"/>
      <c r="AA845" s="67"/>
      <c r="AB845" s="67"/>
      <c r="AC845" s="67"/>
      <c r="AD845" s="67"/>
      <c r="AE845" s="67"/>
      <c r="AF845" s="67"/>
      <c r="AG845" s="67"/>
      <c r="AH845" s="67"/>
    </row>
    <row r="846" spans="1:34" ht="15.6" customHeight="1">
      <c r="A846" s="67"/>
      <c r="B846" s="67"/>
      <c r="C846" s="67"/>
      <c r="D846" s="68"/>
      <c r="E846" s="67"/>
      <c r="F846" s="67"/>
      <c r="G846" s="67"/>
      <c r="H846" s="69"/>
      <c r="I846" s="68"/>
      <c r="J846" s="67"/>
      <c r="K846" s="67"/>
      <c r="L846" s="67"/>
      <c r="M846" s="67"/>
      <c r="N846" s="67"/>
      <c r="O846" s="67"/>
      <c r="P846" s="67"/>
      <c r="Q846" s="67"/>
      <c r="R846" s="67"/>
      <c r="S846" s="67"/>
      <c r="T846" s="67"/>
      <c r="U846" s="67"/>
      <c r="V846" s="67"/>
      <c r="W846" s="67"/>
      <c r="X846" s="67"/>
      <c r="Y846" s="67"/>
      <c r="Z846" s="67"/>
      <c r="AA846" s="67"/>
      <c r="AB846" s="67"/>
      <c r="AC846" s="67"/>
      <c r="AD846" s="67"/>
      <c r="AE846" s="67"/>
      <c r="AF846" s="67"/>
      <c r="AG846" s="67"/>
      <c r="AH846" s="67"/>
    </row>
    <row r="847" spans="1:34" ht="15.6" customHeight="1">
      <c r="A847" s="67"/>
      <c r="B847" s="67"/>
      <c r="C847" s="67"/>
      <c r="D847" s="68"/>
      <c r="E847" s="67"/>
      <c r="F847" s="67"/>
      <c r="G847" s="67"/>
      <c r="H847" s="69"/>
      <c r="I847" s="68"/>
      <c r="J847" s="67"/>
      <c r="K847" s="67"/>
      <c r="L847" s="67"/>
      <c r="M847" s="67"/>
      <c r="N847" s="67"/>
      <c r="O847" s="67"/>
      <c r="P847" s="67"/>
      <c r="Q847" s="67"/>
      <c r="R847" s="67"/>
      <c r="S847" s="67"/>
      <c r="T847" s="67"/>
      <c r="U847" s="67"/>
      <c r="V847" s="67"/>
      <c r="W847" s="67"/>
      <c r="X847" s="67"/>
      <c r="Y847" s="67"/>
      <c r="Z847" s="67"/>
      <c r="AA847" s="67"/>
      <c r="AB847" s="67"/>
      <c r="AC847" s="67"/>
      <c r="AD847" s="67"/>
      <c r="AE847" s="67"/>
      <c r="AF847" s="67"/>
      <c r="AG847" s="67"/>
      <c r="AH847" s="67"/>
    </row>
    <row r="848" spans="1:34" ht="15.6" customHeight="1">
      <c r="A848" s="67"/>
      <c r="B848" s="67"/>
      <c r="C848" s="67"/>
      <c r="D848" s="68"/>
      <c r="E848" s="67"/>
      <c r="F848" s="67"/>
      <c r="G848" s="67"/>
      <c r="H848" s="69"/>
      <c r="I848" s="68"/>
      <c r="J848" s="67"/>
      <c r="K848" s="67"/>
      <c r="L848" s="67"/>
      <c r="M848" s="67"/>
      <c r="N848" s="67"/>
      <c r="O848" s="67"/>
      <c r="P848" s="67"/>
      <c r="Q848" s="67"/>
      <c r="R848" s="67"/>
      <c r="S848" s="67"/>
      <c r="T848" s="67"/>
      <c r="U848" s="67"/>
      <c r="V848" s="67"/>
      <c r="W848" s="67"/>
      <c r="X848" s="67"/>
      <c r="Y848" s="67"/>
      <c r="Z848" s="67"/>
      <c r="AA848" s="67"/>
      <c r="AB848" s="67"/>
      <c r="AC848" s="67"/>
      <c r="AD848" s="67"/>
      <c r="AE848" s="67"/>
      <c r="AF848" s="67"/>
      <c r="AG848" s="67"/>
      <c r="AH848" s="67"/>
    </row>
    <row r="849" spans="1:34" ht="15.6" customHeight="1">
      <c r="A849" s="67"/>
      <c r="B849" s="67"/>
      <c r="C849" s="67"/>
      <c r="D849" s="68"/>
      <c r="E849" s="67"/>
      <c r="F849" s="67"/>
      <c r="G849" s="67"/>
      <c r="H849" s="69"/>
      <c r="I849" s="68"/>
      <c r="J849" s="67"/>
      <c r="K849" s="67"/>
      <c r="L849" s="67"/>
      <c r="M849" s="67"/>
      <c r="N849" s="67"/>
      <c r="O849" s="67"/>
      <c r="P849" s="67"/>
      <c r="Q849" s="67"/>
      <c r="R849" s="67"/>
      <c r="S849" s="67"/>
      <c r="T849" s="67"/>
      <c r="U849" s="67"/>
      <c r="V849" s="67"/>
      <c r="W849" s="67"/>
      <c r="X849" s="67"/>
      <c r="Y849" s="67"/>
      <c r="Z849" s="67"/>
      <c r="AA849" s="67"/>
      <c r="AB849" s="67"/>
      <c r="AC849" s="67"/>
      <c r="AD849" s="67"/>
      <c r="AE849" s="67"/>
      <c r="AF849" s="67"/>
      <c r="AG849" s="67"/>
      <c r="AH849" s="67"/>
    </row>
    <row r="850" spans="1:34" ht="15.6" customHeight="1">
      <c r="A850" s="67"/>
      <c r="B850" s="67"/>
      <c r="C850" s="67"/>
      <c r="D850" s="68"/>
      <c r="E850" s="67"/>
      <c r="F850" s="67"/>
      <c r="G850" s="67"/>
      <c r="H850" s="69"/>
      <c r="I850" s="68"/>
      <c r="J850" s="67"/>
      <c r="K850" s="67"/>
      <c r="L850" s="67"/>
      <c r="M850" s="67"/>
      <c r="N850" s="67"/>
      <c r="O850" s="67"/>
      <c r="P850" s="67"/>
      <c r="Q850" s="67"/>
      <c r="R850" s="67"/>
      <c r="S850" s="67"/>
      <c r="T850" s="67"/>
      <c r="U850" s="67"/>
      <c r="V850" s="67"/>
      <c r="W850" s="67"/>
      <c r="X850" s="67"/>
      <c r="Y850" s="67"/>
      <c r="Z850" s="67"/>
      <c r="AA850" s="67"/>
      <c r="AB850" s="67"/>
      <c r="AC850" s="67"/>
      <c r="AD850" s="67"/>
      <c r="AE850" s="67"/>
      <c r="AF850" s="67"/>
      <c r="AG850" s="67"/>
      <c r="AH850" s="67"/>
    </row>
    <row r="851" spans="1:34" ht="15.6" customHeight="1">
      <c r="A851" s="67"/>
      <c r="B851" s="67"/>
      <c r="C851" s="67"/>
      <c r="D851" s="68"/>
      <c r="E851" s="67"/>
      <c r="F851" s="67"/>
      <c r="G851" s="67"/>
      <c r="H851" s="69"/>
      <c r="I851" s="68"/>
      <c r="J851" s="67"/>
      <c r="K851" s="67"/>
      <c r="L851" s="67"/>
      <c r="M851" s="67"/>
      <c r="N851" s="67"/>
      <c r="O851" s="67"/>
      <c r="P851" s="67"/>
      <c r="Q851" s="67"/>
      <c r="R851" s="67"/>
      <c r="S851" s="67"/>
      <c r="T851" s="67"/>
      <c r="U851" s="67"/>
      <c r="V851" s="67"/>
      <c r="W851" s="67"/>
      <c r="X851" s="67"/>
      <c r="Y851" s="67"/>
      <c r="Z851" s="67"/>
      <c r="AA851" s="67"/>
      <c r="AB851" s="67"/>
      <c r="AC851" s="67"/>
      <c r="AD851" s="67"/>
      <c r="AE851" s="67"/>
      <c r="AF851" s="67"/>
      <c r="AG851" s="67"/>
      <c r="AH851" s="67"/>
    </row>
    <row r="852" spans="1:34" ht="15.6" customHeight="1">
      <c r="A852" s="67"/>
      <c r="B852" s="67"/>
      <c r="C852" s="67"/>
      <c r="D852" s="68"/>
      <c r="E852" s="67"/>
      <c r="F852" s="67"/>
      <c r="G852" s="67"/>
      <c r="H852" s="69"/>
      <c r="I852" s="68"/>
      <c r="J852" s="67"/>
      <c r="K852" s="67"/>
      <c r="L852" s="67"/>
      <c r="M852" s="67"/>
      <c r="N852" s="67"/>
      <c r="O852" s="67"/>
      <c r="P852" s="67"/>
      <c r="Q852" s="67"/>
      <c r="R852" s="67"/>
      <c r="S852" s="67"/>
      <c r="T852" s="67"/>
      <c r="U852" s="67"/>
      <c r="V852" s="67"/>
      <c r="W852" s="67"/>
      <c r="X852" s="67"/>
      <c r="Y852" s="67"/>
      <c r="Z852" s="67"/>
      <c r="AA852" s="67"/>
      <c r="AB852" s="67"/>
      <c r="AC852" s="67"/>
      <c r="AD852" s="67"/>
      <c r="AE852" s="67"/>
      <c r="AF852" s="67"/>
      <c r="AG852" s="67"/>
      <c r="AH852" s="67"/>
    </row>
    <row r="853" spans="1:34" ht="15.6" customHeight="1">
      <c r="A853" s="67"/>
      <c r="B853" s="67"/>
      <c r="C853" s="67"/>
      <c r="D853" s="68"/>
      <c r="E853" s="67"/>
      <c r="F853" s="67"/>
      <c r="G853" s="67"/>
      <c r="H853" s="69"/>
      <c r="I853" s="68"/>
      <c r="J853" s="67"/>
      <c r="K853" s="67"/>
      <c r="L853" s="67"/>
      <c r="M853" s="67"/>
      <c r="N853" s="67"/>
      <c r="O853" s="67"/>
      <c r="P853" s="67"/>
      <c r="Q853" s="67"/>
      <c r="R853" s="67"/>
      <c r="S853" s="67"/>
      <c r="T853" s="67"/>
      <c r="U853" s="67"/>
      <c r="V853" s="67"/>
      <c r="W853" s="67"/>
      <c r="X853" s="67"/>
      <c r="Y853" s="67"/>
      <c r="Z853" s="67"/>
      <c r="AA853" s="67"/>
      <c r="AB853" s="67"/>
      <c r="AC853" s="67"/>
      <c r="AD853" s="67"/>
      <c r="AE853" s="67"/>
      <c r="AF853" s="67"/>
      <c r="AG853" s="67"/>
      <c r="AH853" s="67"/>
    </row>
    <row r="854" spans="1:34" ht="15.6" customHeight="1">
      <c r="A854" s="67"/>
      <c r="B854" s="67"/>
      <c r="C854" s="67"/>
      <c r="D854" s="68"/>
      <c r="E854" s="67"/>
      <c r="F854" s="67"/>
      <c r="G854" s="67"/>
      <c r="H854" s="69"/>
      <c r="I854" s="68"/>
      <c r="J854" s="67"/>
      <c r="K854" s="67"/>
      <c r="L854" s="67"/>
      <c r="M854" s="67"/>
      <c r="N854" s="67"/>
      <c r="O854" s="67"/>
      <c r="P854" s="67"/>
      <c r="Q854" s="67"/>
      <c r="R854" s="67"/>
      <c r="S854" s="67"/>
      <c r="T854" s="67"/>
      <c r="U854" s="67"/>
      <c r="V854" s="67"/>
      <c r="W854" s="67"/>
      <c r="X854" s="67"/>
      <c r="Y854" s="67"/>
      <c r="Z854" s="67"/>
      <c r="AA854" s="67"/>
      <c r="AB854" s="67"/>
      <c r="AC854" s="67"/>
      <c r="AD854" s="67"/>
      <c r="AE854" s="67"/>
      <c r="AF854" s="67"/>
      <c r="AG854" s="67"/>
      <c r="AH854" s="67"/>
    </row>
    <row r="855" spans="1:34" ht="15.6" customHeight="1">
      <c r="A855" s="67"/>
      <c r="B855" s="67"/>
      <c r="C855" s="67"/>
      <c r="D855" s="68"/>
      <c r="E855" s="67"/>
      <c r="F855" s="67"/>
      <c r="G855" s="67"/>
      <c r="H855" s="69"/>
      <c r="I855" s="68"/>
      <c r="J855" s="67"/>
      <c r="K855" s="67"/>
      <c r="L855" s="67"/>
      <c r="M855" s="67"/>
      <c r="N855" s="67"/>
      <c r="O855" s="67"/>
      <c r="P855" s="67"/>
      <c r="Q855" s="67"/>
      <c r="R855" s="67"/>
      <c r="S855" s="67"/>
      <c r="T855" s="67"/>
      <c r="U855" s="67"/>
      <c r="V855" s="67"/>
      <c r="W855" s="67"/>
      <c r="X855" s="67"/>
      <c r="Y855" s="67"/>
      <c r="Z855" s="67"/>
      <c r="AA855" s="67"/>
      <c r="AB855" s="67"/>
      <c r="AC855" s="67"/>
      <c r="AD855" s="67"/>
      <c r="AE855" s="67"/>
      <c r="AF855" s="67"/>
      <c r="AG855" s="67"/>
      <c r="AH855" s="67"/>
    </row>
    <row r="856" spans="1:34" ht="15.6" customHeight="1">
      <c r="A856" s="67"/>
      <c r="B856" s="67"/>
      <c r="C856" s="67"/>
      <c r="D856" s="68"/>
      <c r="E856" s="67"/>
      <c r="F856" s="67"/>
      <c r="G856" s="67"/>
      <c r="H856" s="69"/>
      <c r="I856" s="68"/>
      <c r="J856" s="67"/>
      <c r="K856" s="67"/>
      <c r="L856" s="67"/>
      <c r="M856" s="67"/>
      <c r="N856" s="67"/>
      <c r="O856" s="67"/>
      <c r="P856" s="67"/>
      <c r="Q856" s="67"/>
      <c r="R856" s="67"/>
      <c r="S856" s="67"/>
      <c r="T856" s="67"/>
      <c r="U856" s="67"/>
      <c r="V856" s="67"/>
      <c r="W856" s="67"/>
      <c r="X856" s="67"/>
      <c r="Y856" s="67"/>
      <c r="Z856" s="67"/>
      <c r="AA856" s="67"/>
      <c r="AB856" s="67"/>
      <c r="AC856" s="67"/>
      <c r="AD856" s="67"/>
      <c r="AE856" s="67"/>
      <c r="AF856" s="67"/>
      <c r="AG856" s="67"/>
      <c r="AH856" s="67"/>
    </row>
    <row r="857" spans="1:34" ht="15.6" customHeight="1">
      <c r="A857" s="67"/>
      <c r="B857" s="67"/>
      <c r="C857" s="67"/>
      <c r="D857" s="68"/>
      <c r="E857" s="67"/>
      <c r="F857" s="67"/>
      <c r="G857" s="67"/>
      <c r="H857" s="69"/>
      <c r="I857" s="68"/>
      <c r="J857" s="67"/>
      <c r="K857" s="67"/>
      <c r="L857" s="67"/>
      <c r="M857" s="67"/>
      <c r="N857" s="67"/>
      <c r="O857" s="67"/>
      <c r="P857" s="67"/>
      <c r="Q857" s="67"/>
      <c r="R857" s="67"/>
      <c r="S857" s="67"/>
      <c r="T857" s="67"/>
      <c r="U857" s="67"/>
      <c r="V857" s="67"/>
      <c r="W857" s="67"/>
      <c r="X857" s="67"/>
      <c r="Y857" s="67"/>
      <c r="Z857" s="67"/>
      <c r="AA857" s="67"/>
      <c r="AB857" s="67"/>
      <c r="AC857" s="67"/>
      <c r="AD857" s="67"/>
      <c r="AE857" s="67"/>
      <c r="AF857" s="67"/>
      <c r="AG857" s="67"/>
      <c r="AH857" s="67"/>
    </row>
    <row r="858" spans="1:34" ht="15.6" customHeight="1">
      <c r="A858" s="67"/>
      <c r="B858" s="67"/>
      <c r="C858" s="67"/>
      <c r="D858" s="68"/>
      <c r="E858" s="67"/>
      <c r="F858" s="67"/>
      <c r="G858" s="67"/>
      <c r="H858" s="69"/>
      <c r="I858" s="68"/>
      <c r="J858" s="67"/>
      <c r="K858" s="67"/>
      <c r="L858" s="67"/>
      <c r="M858" s="67"/>
      <c r="N858" s="67"/>
      <c r="O858" s="67"/>
      <c r="P858" s="67"/>
      <c r="Q858" s="67"/>
      <c r="R858" s="67"/>
      <c r="S858" s="67"/>
      <c r="T858" s="67"/>
      <c r="U858" s="67"/>
      <c r="V858" s="67"/>
      <c r="W858" s="67"/>
      <c r="X858" s="67"/>
      <c r="Y858" s="67"/>
      <c r="Z858" s="67"/>
      <c r="AA858" s="67"/>
      <c r="AB858" s="67"/>
      <c r="AC858" s="67"/>
      <c r="AD858" s="67"/>
      <c r="AE858" s="67"/>
      <c r="AF858" s="67"/>
      <c r="AG858" s="67"/>
      <c r="AH858" s="67"/>
    </row>
    <row r="859" spans="1:34" ht="15.6" customHeight="1">
      <c r="A859" s="67"/>
      <c r="B859" s="67"/>
      <c r="C859" s="67"/>
      <c r="D859" s="68"/>
      <c r="E859" s="67"/>
      <c r="F859" s="67"/>
      <c r="G859" s="67"/>
      <c r="H859" s="69"/>
      <c r="I859" s="68"/>
      <c r="J859" s="67"/>
      <c r="K859" s="67"/>
      <c r="L859" s="67"/>
      <c r="M859" s="67"/>
      <c r="N859" s="67"/>
      <c r="O859" s="67"/>
      <c r="P859" s="67"/>
      <c r="Q859" s="67"/>
      <c r="R859" s="67"/>
      <c r="S859" s="67"/>
      <c r="T859" s="67"/>
      <c r="U859" s="67"/>
      <c r="V859" s="67"/>
      <c r="W859" s="67"/>
      <c r="X859" s="67"/>
      <c r="Y859" s="67"/>
      <c r="Z859" s="67"/>
      <c r="AA859" s="67"/>
      <c r="AB859" s="67"/>
      <c r="AC859" s="67"/>
      <c r="AD859" s="67"/>
      <c r="AE859" s="67"/>
      <c r="AF859" s="67"/>
      <c r="AG859" s="67"/>
      <c r="AH859" s="67"/>
    </row>
    <row r="860" spans="1:34" ht="15.6" customHeight="1">
      <c r="A860" s="67"/>
      <c r="B860" s="67"/>
      <c r="C860" s="67"/>
      <c r="D860" s="68"/>
      <c r="E860" s="67"/>
      <c r="F860" s="67"/>
      <c r="G860" s="67"/>
      <c r="H860" s="69"/>
      <c r="I860" s="68"/>
      <c r="J860" s="67"/>
      <c r="K860" s="67"/>
      <c r="L860" s="67"/>
      <c r="M860" s="67"/>
      <c r="N860" s="67"/>
      <c r="O860" s="67"/>
      <c r="P860" s="67"/>
      <c r="Q860" s="67"/>
      <c r="R860" s="67"/>
      <c r="S860" s="67"/>
      <c r="T860" s="67"/>
      <c r="U860" s="67"/>
      <c r="V860" s="67"/>
      <c r="W860" s="67"/>
      <c r="X860" s="67"/>
      <c r="Y860" s="67"/>
      <c r="Z860" s="67"/>
      <c r="AA860" s="67"/>
      <c r="AB860" s="67"/>
      <c r="AC860" s="67"/>
      <c r="AD860" s="67"/>
      <c r="AE860" s="67"/>
      <c r="AF860" s="67"/>
      <c r="AG860" s="67"/>
      <c r="AH860" s="67"/>
    </row>
    <row r="861" spans="1:34" ht="15.6" customHeight="1">
      <c r="A861" s="67"/>
      <c r="B861" s="67"/>
      <c r="C861" s="67"/>
      <c r="D861" s="68"/>
      <c r="E861" s="67"/>
      <c r="F861" s="67"/>
      <c r="G861" s="67"/>
      <c r="H861" s="69"/>
      <c r="I861" s="68"/>
      <c r="J861" s="67"/>
      <c r="K861" s="67"/>
      <c r="L861" s="67"/>
      <c r="M861" s="67"/>
      <c r="N861" s="67"/>
      <c r="O861" s="67"/>
      <c r="P861" s="67"/>
      <c r="Q861" s="67"/>
      <c r="R861" s="67"/>
      <c r="S861" s="67"/>
      <c r="T861" s="67"/>
      <c r="U861" s="67"/>
      <c r="V861" s="67"/>
      <c r="W861" s="67"/>
      <c r="X861" s="67"/>
      <c r="Y861" s="67"/>
      <c r="Z861" s="67"/>
      <c r="AA861" s="67"/>
      <c r="AB861" s="67"/>
      <c r="AC861" s="67"/>
      <c r="AD861" s="67"/>
      <c r="AE861" s="67"/>
      <c r="AF861" s="67"/>
      <c r="AG861" s="67"/>
      <c r="AH861" s="67"/>
    </row>
    <row r="862" spans="1:34" ht="15.6" customHeight="1">
      <c r="A862" s="67"/>
      <c r="B862" s="67"/>
      <c r="C862" s="67"/>
      <c r="D862" s="68"/>
      <c r="E862" s="67"/>
      <c r="F862" s="67"/>
      <c r="G862" s="67"/>
      <c r="H862" s="69"/>
      <c r="I862" s="68"/>
      <c r="J862" s="67"/>
      <c r="K862" s="67"/>
      <c r="L862" s="67"/>
      <c r="M862" s="67"/>
      <c r="N862" s="67"/>
      <c r="O862" s="67"/>
      <c r="P862" s="67"/>
      <c r="Q862" s="67"/>
      <c r="R862" s="67"/>
      <c r="S862" s="67"/>
      <c r="T862" s="67"/>
      <c r="U862" s="67"/>
      <c r="V862" s="67"/>
      <c r="W862" s="67"/>
      <c r="X862" s="67"/>
      <c r="Y862" s="67"/>
      <c r="Z862" s="67"/>
      <c r="AA862" s="67"/>
      <c r="AB862" s="67"/>
      <c r="AC862" s="67"/>
      <c r="AD862" s="67"/>
      <c r="AE862" s="67"/>
      <c r="AF862" s="67"/>
      <c r="AG862" s="67"/>
      <c r="AH862" s="67"/>
    </row>
    <row r="863" spans="1:34" ht="15.6" customHeight="1">
      <c r="A863" s="67"/>
      <c r="B863" s="67"/>
      <c r="C863" s="67"/>
      <c r="D863" s="68"/>
      <c r="E863" s="67"/>
      <c r="F863" s="67"/>
      <c r="G863" s="67"/>
      <c r="H863" s="69"/>
      <c r="I863" s="68"/>
      <c r="J863" s="67"/>
      <c r="K863" s="67"/>
      <c r="L863" s="67"/>
      <c r="M863" s="67"/>
      <c r="N863" s="67"/>
      <c r="O863" s="67"/>
      <c r="P863" s="67"/>
      <c r="Q863" s="67"/>
      <c r="R863" s="67"/>
      <c r="S863" s="67"/>
      <c r="T863" s="67"/>
      <c r="U863" s="67"/>
      <c r="V863" s="67"/>
      <c r="W863" s="67"/>
      <c r="X863" s="67"/>
      <c r="Y863" s="67"/>
      <c r="Z863" s="67"/>
      <c r="AA863" s="67"/>
      <c r="AB863" s="67"/>
      <c r="AC863" s="67"/>
      <c r="AD863" s="67"/>
      <c r="AE863" s="67"/>
      <c r="AF863" s="67"/>
      <c r="AG863" s="67"/>
      <c r="AH863" s="67"/>
    </row>
    <row r="864" spans="1:34" ht="15.6" customHeight="1">
      <c r="A864" s="67"/>
      <c r="B864" s="67"/>
      <c r="C864" s="67"/>
      <c r="D864" s="68"/>
      <c r="E864" s="67"/>
      <c r="F864" s="67"/>
      <c r="G864" s="67"/>
      <c r="H864" s="69"/>
      <c r="I864" s="68"/>
      <c r="J864" s="67"/>
      <c r="K864" s="67"/>
      <c r="L864" s="67"/>
      <c r="M864" s="67"/>
      <c r="N864" s="67"/>
      <c r="O864" s="67"/>
      <c r="P864" s="67"/>
      <c r="Q864" s="67"/>
      <c r="R864" s="67"/>
      <c r="S864" s="67"/>
      <c r="T864" s="67"/>
      <c r="U864" s="67"/>
      <c r="V864" s="67"/>
      <c r="W864" s="67"/>
      <c r="X864" s="67"/>
      <c r="Y864" s="67"/>
      <c r="Z864" s="67"/>
      <c r="AA864" s="67"/>
      <c r="AB864" s="67"/>
      <c r="AC864" s="67"/>
      <c r="AD864" s="67"/>
      <c r="AE864" s="67"/>
      <c r="AF864" s="67"/>
      <c r="AG864" s="67"/>
      <c r="AH864" s="67"/>
    </row>
    <row r="865" spans="1:34" ht="15.6" customHeight="1">
      <c r="A865" s="67"/>
      <c r="B865" s="67"/>
      <c r="C865" s="67"/>
      <c r="D865" s="68"/>
      <c r="E865" s="67"/>
      <c r="F865" s="67"/>
      <c r="G865" s="67"/>
      <c r="H865" s="69"/>
      <c r="I865" s="68"/>
      <c r="J865" s="67"/>
      <c r="K865" s="67"/>
      <c r="L865" s="67"/>
      <c r="M865" s="67"/>
      <c r="N865" s="67"/>
      <c r="O865" s="67"/>
      <c r="P865" s="67"/>
      <c r="Q865" s="67"/>
      <c r="R865" s="67"/>
      <c r="S865" s="67"/>
      <c r="T865" s="67"/>
      <c r="U865" s="67"/>
      <c r="V865" s="67"/>
      <c r="W865" s="67"/>
      <c r="X865" s="67"/>
      <c r="Y865" s="67"/>
      <c r="Z865" s="67"/>
      <c r="AA865" s="67"/>
      <c r="AB865" s="67"/>
      <c r="AC865" s="67"/>
      <c r="AD865" s="67"/>
      <c r="AE865" s="67"/>
      <c r="AF865" s="67"/>
      <c r="AG865" s="67"/>
      <c r="AH865" s="67"/>
    </row>
    <row r="866" spans="1:34" ht="15.6" customHeight="1">
      <c r="A866" s="67"/>
      <c r="B866" s="67"/>
      <c r="C866" s="67"/>
      <c r="D866" s="68"/>
      <c r="E866" s="67"/>
      <c r="F866" s="67"/>
      <c r="G866" s="67"/>
      <c r="H866" s="69"/>
      <c r="I866" s="68"/>
      <c r="J866" s="67"/>
      <c r="K866" s="67"/>
      <c r="L866" s="67"/>
      <c r="M866" s="67"/>
      <c r="N866" s="67"/>
      <c r="O866" s="67"/>
      <c r="P866" s="67"/>
      <c r="Q866" s="67"/>
      <c r="R866" s="67"/>
      <c r="S866" s="67"/>
      <c r="T866" s="67"/>
      <c r="U866" s="67"/>
      <c r="V866" s="67"/>
      <c r="W866" s="67"/>
      <c r="X866" s="67"/>
      <c r="Y866" s="67"/>
      <c r="Z866" s="67"/>
      <c r="AA866" s="67"/>
      <c r="AB866" s="67"/>
      <c r="AC866" s="67"/>
      <c r="AD866" s="67"/>
      <c r="AE866" s="67"/>
      <c r="AF866" s="67"/>
      <c r="AG866" s="67"/>
      <c r="AH866" s="67"/>
    </row>
    <row r="867" spans="1:34" ht="15.6" customHeight="1">
      <c r="A867" s="67"/>
      <c r="B867" s="67"/>
      <c r="C867" s="67"/>
      <c r="D867" s="68"/>
      <c r="E867" s="67"/>
      <c r="F867" s="67"/>
      <c r="G867" s="67"/>
      <c r="H867" s="69"/>
      <c r="I867" s="68"/>
      <c r="J867" s="67"/>
      <c r="K867" s="67"/>
      <c r="L867" s="67"/>
      <c r="M867" s="67"/>
      <c r="N867" s="67"/>
      <c r="O867" s="67"/>
      <c r="P867" s="67"/>
      <c r="Q867" s="67"/>
      <c r="R867" s="67"/>
      <c r="S867" s="67"/>
      <c r="T867" s="67"/>
      <c r="U867" s="67"/>
      <c r="V867" s="67"/>
      <c r="W867" s="67"/>
      <c r="X867" s="67"/>
      <c r="Y867" s="67"/>
      <c r="Z867" s="67"/>
      <c r="AA867" s="67"/>
      <c r="AB867" s="67"/>
      <c r="AC867" s="67"/>
      <c r="AD867" s="67"/>
      <c r="AE867" s="67"/>
      <c r="AF867" s="67"/>
      <c r="AG867" s="67"/>
      <c r="AH867" s="67"/>
    </row>
    <row r="868" spans="1:34" ht="15.6" customHeight="1">
      <c r="A868" s="67"/>
      <c r="B868" s="67"/>
      <c r="C868" s="67"/>
      <c r="D868" s="68"/>
      <c r="E868" s="67"/>
      <c r="F868" s="67"/>
      <c r="G868" s="67"/>
      <c r="H868" s="69"/>
      <c r="I868" s="68"/>
      <c r="J868" s="67"/>
      <c r="K868" s="67"/>
      <c r="L868" s="67"/>
      <c r="M868" s="67"/>
      <c r="N868" s="67"/>
      <c r="O868" s="67"/>
      <c r="P868" s="67"/>
      <c r="Q868" s="67"/>
      <c r="R868" s="67"/>
      <c r="S868" s="67"/>
      <c r="T868" s="67"/>
      <c r="U868" s="67"/>
      <c r="V868" s="67"/>
      <c r="W868" s="67"/>
      <c r="X868" s="67"/>
      <c r="Y868" s="67"/>
      <c r="Z868" s="67"/>
      <c r="AA868" s="67"/>
      <c r="AB868" s="67"/>
      <c r="AC868" s="67"/>
      <c r="AD868" s="67"/>
      <c r="AE868" s="67"/>
      <c r="AF868" s="67"/>
      <c r="AG868" s="67"/>
      <c r="AH868" s="67"/>
    </row>
    <row r="869" spans="1:34" ht="15.6" customHeight="1">
      <c r="A869" s="67"/>
      <c r="B869" s="67"/>
      <c r="C869" s="67"/>
      <c r="D869" s="68"/>
      <c r="E869" s="67"/>
      <c r="F869" s="67"/>
      <c r="G869" s="67"/>
      <c r="H869" s="69"/>
      <c r="I869" s="68"/>
      <c r="J869" s="67"/>
      <c r="K869" s="67"/>
      <c r="L869" s="67"/>
      <c r="M869" s="67"/>
      <c r="N869" s="67"/>
      <c r="O869" s="67"/>
      <c r="P869" s="67"/>
      <c r="Q869" s="67"/>
      <c r="R869" s="67"/>
      <c r="S869" s="67"/>
      <c r="T869" s="67"/>
      <c r="U869" s="67"/>
      <c r="V869" s="67"/>
      <c r="W869" s="67"/>
      <c r="X869" s="67"/>
      <c r="Y869" s="67"/>
      <c r="Z869" s="67"/>
      <c r="AA869" s="67"/>
      <c r="AB869" s="67"/>
      <c r="AC869" s="67"/>
      <c r="AD869" s="67"/>
      <c r="AE869" s="67"/>
      <c r="AF869" s="67"/>
      <c r="AG869" s="67"/>
      <c r="AH869" s="67"/>
    </row>
    <row r="870" spans="1:34" ht="15.6" customHeight="1">
      <c r="A870" s="67"/>
      <c r="B870" s="67"/>
      <c r="C870" s="67"/>
      <c r="D870" s="68"/>
      <c r="E870" s="67"/>
      <c r="F870" s="67"/>
      <c r="G870" s="67"/>
      <c r="H870" s="69"/>
      <c r="I870" s="68"/>
      <c r="J870" s="67"/>
      <c r="K870" s="67"/>
      <c r="L870" s="67"/>
      <c r="M870" s="67"/>
      <c r="N870" s="67"/>
      <c r="O870" s="67"/>
      <c r="P870" s="67"/>
      <c r="Q870" s="67"/>
      <c r="R870" s="67"/>
      <c r="S870" s="67"/>
      <c r="T870" s="67"/>
      <c r="U870" s="67"/>
      <c r="V870" s="67"/>
      <c r="W870" s="67"/>
      <c r="X870" s="67"/>
      <c r="Y870" s="67"/>
      <c r="Z870" s="67"/>
      <c r="AA870" s="67"/>
      <c r="AB870" s="67"/>
      <c r="AC870" s="67"/>
      <c r="AD870" s="67"/>
      <c r="AE870" s="67"/>
      <c r="AF870" s="67"/>
      <c r="AG870" s="67"/>
      <c r="AH870" s="67"/>
    </row>
    <row r="871" spans="1:34" ht="15.6" customHeight="1">
      <c r="A871" s="67"/>
      <c r="B871" s="67"/>
      <c r="C871" s="67"/>
      <c r="D871" s="68"/>
      <c r="E871" s="67"/>
      <c r="F871" s="67"/>
      <c r="G871" s="67"/>
      <c r="H871" s="69"/>
      <c r="I871" s="68"/>
      <c r="J871" s="67"/>
      <c r="K871" s="67"/>
      <c r="L871" s="67"/>
      <c r="M871" s="67"/>
      <c r="N871" s="67"/>
      <c r="O871" s="67"/>
      <c r="P871" s="67"/>
      <c r="Q871" s="67"/>
      <c r="R871" s="67"/>
      <c r="S871" s="67"/>
      <c r="T871" s="67"/>
      <c r="U871" s="67"/>
      <c r="V871" s="67"/>
      <c r="W871" s="67"/>
      <c r="X871" s="67"/>
      <c r="Y871" s="67"/>
      <c r="Z871" s="67"/>
      <c r="AA871" s="67"/>
      <c r="AB871" s="67"/>
      <c r="AC871" s="67"/>
      <c r="AD871" s="67"/>
      <c r="AE871" s="67"/>
      <c r="AF871" s="67"/>
      <c r="AG871" s="67"/>
      <c r="AH871" s="67"/>
    </row>
    <row r="872" spans="1:34" ht="15.6" customHeight="1">
      <c r="A872" s="67"/>
      <c r="B872" s="67"/>
      <c r="C872" s="67"/>
      <c r="D872" s="68"/>
      <c r="E872" s="67"/>
      <c r="F872" s="67"/>
      <c r="G872" s="67"/>
      <c r="H872" s="69"/>
      <c r="I872" s="68"/>
      <c r="J872" s="67"/>
      <c r="K872" s="67"/>
      <c r="L872" s="67"/>
      <c r="M872" s="67"/>
      <c r="N872" s="67"/>
      <c r="O872" s="67"/>
      <c r="P872" s="67"/>
      <c r="Q872" s="67"/>
      <c r="R872" s="67"/>
      <c r="S872" s="67"/>
      <c r="T872" s="67"/>
      <c r="U872" s="67"/>
      <c r="V872" s="67"/>
      <c r="W872" s="67"/>
      <c r="X872" s="67"/>
      <c r="Y872" s="67"/>
      <c r="Z872" s="67"/>
      <c r="AA872" s="67"/>
      <c r="AB872" s="67"/>
      <c r="AC872" s="67"/>
      <c r="AD872" s="67"/>
      <c r="AE872" s="67"/>
      <c r="AF872" s="67"/>
      <c r="AG872" s="67"/>
      <c r="AH872" s="67"/>
    </row>
    <row r="873" spans="1:34" ht="15.6" customHeight="1">
      <c r="A873" s="67"/>
      <c r="B873" s="67"/>
      <c r="C873" s="67"/>
      <c r="D873" s="68"/>
      <c r="E873" s="67"/>
      <c r="F873" s="67"/>
      <c r="G873" s="67"/>
      <c r="H873" s="69"/>
      <c r="I873" s="68"/>
      <c r="J873" s="67"/>
      <c r="K873" s="67"/>
      <c r="L873" s="67"/>
      <c r="M873" s="67"/>
      <c r="N873" s="67"/>
      <c r="O873" s="67"/>
      <c r="P873" s="67"/>
      <c r="Q873" s="67"/>
      <c r="R873" s="67"/>
      <c r="S873" s="67"/>
      <c r="T873" s="67"/>
      <c r="U873" s="67"/>
      <c r="V873" s="67"/>
      <c r="W873" s="67"/>
      <c r="X873" s="67"/>
      <c r="Y873" s="67"/>
      <c r="Z873" s="67"/>
      <c r="AA873" s="67"/>
      <c r="AB873" s="67"/>
      <c r="AC873" s="67"/>
      <c r="AD873" s="67"/>
      <c r="AE873" s="67"/>
      <c r="AF873" s="67"/>
      <c r="AG873" s="67"/>
      <c r="AH873" s="67"/>
    </row>
    <row r="874" spans="1:34" ht="15.6" customHeight="1">
      <c r="A874" s="67"/>
      <c r="B874" s="67"/>
      <c r="C874" s="67"/>
      <c r="D874" s="68"/>
      <c r="E874" s="67"/>
      <c r="F874" s="67"/>
      <c r="G874" s="67"/>
      <c r="H874" s="69"/>
      <c r="I874" s="68"/>
      <c r="J874" s="67"/>
      <c r="K874" s="67"/>
      <c r="L874" s="67"/>
      <c r="M874" s="67"/>
      <c r="N874" s="67"/>
      <c r="O874" s="67"/>
      <c r="P874" s="67"/>
      <c r="Q874" s="67"/>
      <c r="R874" s="67"/>
      <c r="S874" s="67"/>
      <c r="T874" s="67"/>
      <c r="U874" s="67"/>
      <c r="V874" s="67"/>
      <c r="W874" s="67"/>
      <c r="X874" s="67"/>
      <c r="Y874" s="67"/>
      <c r="Z874" s="67"/>
      <c r="AA874" s="67"/>
      <c r="AB874" s="67"/>
      <c r="AC874" s="67"/>
      <c r="AD874" s="67"/>
      <c r="AE874" s="67"/>
      <c r="AF874" s="67"/>
      <c r="AG874" s="67"/>
      <c r="AH874" s="67"/>
    </row>
    <row r="875" spans="1:34" ht="15.6" customHeight="1">
      <c r="A875" s="67"/>
      <c r="B875" s="67"/>
      <c r="C875" s="67"/>
      <c r="D875" s="68"/>
      <c r="E875" s="67"/>
      <c r="F875" s="67"/>
      <c r="G875" s="67"/>
      <c r="H875" s="69"/>
      <c r="I875" s="68"/>
      <c r="J875" s="67"/>
      <c r="K875" s="67"/>
      <c r="L875" s="67"/>
      <c r="M875" s="67"/>
      <c r="N875" s="67"/>
      <c r="O875" s="67"/>
      <c r="P875" s="67"/>
      <c r="Q875" s="67"/>
      <c r="R875" s="67"/>
      <c r="S875" s="67"/>
      <c r="T875" s="67"/>
      <c r="U875" s="67"/>
      <c r="V875" s="67"/>
      <c r="W875" s="67"/>
      <c r="X875" s="67"/>
      <c r="Y875" s="67"/>
      <c r="Z875" s="67"/>
      <c r="AA875" s="67"/>
      <c r="AB875" s="67"/>
      <c r="AC875" s="67"/>
      <c r="AD875" s="67"/>
      <c r="AE875" s="67"/>
      <c r="AF875" s="67"/>
      <c r="AG875" s="67"/>
      <c r="AH875" s="67"/>
    </row>
    <row r="876" spans="1:34" ht="15.6" customHeight="1">
      <c r="A876" s="67"/>
      <c r="B876" s="67"/>
      <c r="C876" s="67"/>
      <c r="D876" s="68"/>
      <c r="E876" s="67"/>
      <c r="F876" s="67"/>
      <c r="G876" s="67"/>
      <c r="H876" s="69"/>
      <c r="I876" s="68"/>
      <c r="J876" s="67"/>
      <c r="K876" s="67"/>
      <c r="L876" s="67"/>
      <c r="M876" s="67"/>
      <c r="N876" s="67"/>
      <c r="O876" s="67"/>
      <c r="P876" s="67"/>
      <c r="Q876" s="67"/>
      <c r="R876" s="67"/>
      <c r="S876" s="67"/>
      <c r="T876" s="67"/>
      <c r="U876" s="67"/>
      <c r="V876" s="67"/>
      <c r="W876" s="67"/>
      <c r="X876" s="67"/>
      <c r="Y876" s="67"/>
      <c r="Z876" s="67"/>
      <c r="AA876" s="67"/>
      <c r="AB876" s="67"/>
      <c r="AC876" s="67"/>
      <c r="AD876" s="67"/>
      <c r="AE876" s="67"/>
      <c r="AF876" s="67"/>
      <c r="AG876" s="67"/>
      <c r="AH876" s="67"/>
    </row>
    <row r="877" spans="1:34" ht="15.6" customHeight="1">
      <c r="A877" s="67"/>
      <c r="B877" s="67"/>
      <c r="C877" s="67"/>
      <c r="D877" s="68"/>
      <c r="E877" s="67"/>
      <c r="F877" s="67"/>
      <c r="G877" s="67"/>
      <c r="H877" s="69"/>
      <c r="I877" s="68"/>
      <c r="J877" s="67"/>
      <c r="K877" s="67"/>
      <c r="L877" s="67"/>
      <c r="M877" s="67"/>
      <c r="N877" s="67"/>
      <c r="O877" s="67"/>
      <c r="P877" s="67"/>
      <c r="Q877" s="67"/>
      <c r="R877" s="67"/>
      <c r="S877" s="67"/>
      <c r="T877" s="67"/>
      <c r="U877" s="67"/>
      <c r="V877" s="67"/>
      <c r="W877" s="67"/>
      <c r="X877" s="67"/>
      <c r="Y877" s="67"/>
      <c r="Z877" s="67"/>
      <c r="AA877" s="67"/>
      <c r="AB877" s="67"/>
      <c r="AC877" s="67"/>
      <c r="AD877" s="67"/>
      <c r="AE877" s="67"/>
      <c r="AF877" s="67"/>
      <c r="AG877" s="67"/>
      <c r="AH877" s="67"/>
    </row>
    <row r="878" spans="1:34" ht="15.6" customHeight="1">
      <c r="A878" s="67"/>
      <c r="B878" s="67"/>
      <c r="C878" s="67"/>
      <c r="D878" s="68"/>
      <c r="E878" s="67"/>
      <c r="F878" s="67"/>
      <c r="G878" s="67"/>
      <c r="H878" s="69"/>
      <c r="I878" s="68"/>
      <c r="J878" s="67"/>
      <c r="K878" s="67"/>
      <c r="L878" s="67"/>
      <c r="M878" s="67"/>
      <c r="N878" s="67"/>
      <c r="O878" s="67"/>
      <c r="P878" s="67"/>
      <c r="Q878" s="67"/>
      <c r="R878" s="67"/>
      <c r="S878" s="67"/>
      <c r="T878" s="67"/>
      <c r="U878" s="67"/>
      <c r="V878" s="67"/>
      <c r="W878" s="67"/>
      <c r="X878" s="67"/>
      <c r="Y878" s="67"/>
      <c r="Z878" s="67"/>
      <c r="AA878" s="67"/>
      <c r="AB878" s="67"/>
      <c r="AC878" s="67"/>
      <c r="AD878" s="67"/>
      <c r="AE878" s="67"/>
      <c r="AF878" s="67"/>
      <c r="AG878" s="67"/>
      <c r="AH878" s="67"/>
    </row>
    <row r="879" spans="1:34" ht="15.6" customHeight="1">
      <c r="A879" s="67"/>
      <c r="B879" s="67"/>
      <c r="C879" s="67"/>
      <c r="D879" s="68"/>
      <c r="E879" s="67"/>
      <c r="F879" s="67"/>
      <c r="G879" s="67"/>
      <c r="H879" s="69"/>
      <c r="I879" s="68"/>
      <c r="J879" s="67"/>
      <c r="K879" s="67"/>
      <c r="L879" s="67"/>
      <c r="M879" s="67"/>
      <c r="N879" s="67"/>
      <c r="O879" s="67"/>
      <c r="P879" s="67"/>
      <c r="Q879" s="67"/>
      <c r="R879" s="67"/>
      <c r="S879" s="67"/>
      <c r="T879" s="67"/>
      <c r="U879" s="67"/>
      <c r="V879" s="67"/>
      <c r="W879" s="67"/>
      <c r="X879" s="67"/>
      <c r="Y879" s="67"/>
      <c r="Z879" s="67"/>
      <c r="AA879" s="67"/>
      <c r="AB879" s="67"/>
      <c r="AC879" s="67"/>
      <c r="AD879" s="67"/>
      <c r="AE879" s="67"/>
      <c r="AF879" s="67"/>
      <c r="AG879" s="67"/>
      <c r="AH879" s="67"/>
    </row>
    <row r="880" spans="1:34" ht="15.6" customHeight="1">
      <c r="A880" s="67"/>
      <c r="B880" s="67"/>
      <c r="C880" s="67"/>
      <c r="D880" s="68"/>
      <c r="E880" s="67"/>
      <c r="F880" s="67"/>
      <c r="G880" s="67"/>
      <c r="H880" s="69"/>
      <c r="I880" s="68"/>
      <c r="J880" s="67"/>
      <c r="K880" s="67"/>
      <c r="L880" s="67"/>
      <c r="M880" s="67"/>
      <c r="N880" s="67"/>
      <c r="O880" s="67"/>
      <c r="P880" s="67"/>
      <c r="Q880" s="67"/>
      <c r="R880" s="67"/>
      <c r="S880" s="67"/>
      <c r="T880" s="67"/>
      <c r="U880" s="67"/>
      <c r="V880" s="67"/>
      <c r="W880" s="67"/>
      <c r="X880" s="67"/>
      <c r="Y880" s="67"/>
      <c r="Z880" s="67"/>
      <c r="AA880" s="67"/>
      <c r="AB880" s="67"/>
      <c r="AC880" s="67"/>
      <c r="AD880" s="67"/>
      <c r="AE880" s="67"/>
      <c r="AF880" s="67"/>
      <c r="AG880" s="67"/>
      <c r="AH880" s="67"/>
    </row>
    <row r="881" spans="1:34" ht="15.6" customHeight="1">
      <c r="A881" s="67"/>
      <c r="B881" s="67"/>
      <c r="C881" s="67"/>
      <c r="D881" s="68"/>
      <c r="E881" s="67"/>
      <c r="F881" s="67"/>
      <c r="G881" s="67"/>
      <c r="H881" s="69"/>
      <c r="I881" s="68"/>
      <c r="J881" s="67"/>
      <c r="K881" s="67"/>
      <c r="L881" s="67"/>
      <c r="M881" s="67"/>
      <c r="N881" s="67"/>
      <c r="O881" s="67"/>
      <c r="P881" s="67"/>
      <c r="Q881" s="67"/>
      <c r="R881" s="67"/>
      <c r="S881" s="67"/>
      <c r="T881" s="67"/>
      <c r="U881" s="67"/>
      <c r="V881" s="67"/>
      <c r="W881" s="67"/>
      <c r="X881" s="67"/>
      <c r="Y881" s="67"/>
      <c r="Z881" s="67"/>
      <c r="AA881" s="67"/>
      <c r="AB881" s="67"/>
      <c r="AC881" s="67"/>
      <c r="AD881" s="67"/>
      <c r="AE881" s="67"/>
      <c r="AF881" s="67"/>
      <c r="AG881" s="67"/>
      <c r="AH881" s="67"/>
    </row>
    <row r="882" spans="1:34" ht="15.6" customHeight="1">
      <c r="A882" s="67"/>
      <c r="B882" s="67"/>
      <c r="C882" s="67"/>
      <c r="D882" s="68"/>
      <c r="E882" s="67"/>
      <c r="F882" s="67"/>
      <c r="G882" s="67"/>
      <c r="H882" s="69"/>
      <c r="I882" s="68"/>
      <c r="J882" s="67"/>
      <c r="K882" s="67"/>
      <c r="L882" s="67"/>
      <c r="M882" s="67"/>
      <c r="N882" s="67"/>
      <c r="O882" s="67"/>
      <c r="P882" s="67"/>
      <c r="Q882" s="67"/>
      <c r="R882" s="67"/>
      <c r="S882" s="67"/>
      <c r="T882" s="67"/>
      <c r="U882" s="67"/>
      <c r="V882" s="67"/>
      <c r="W882" s="67"/>
      <c r="X882" s="67"/>
      <c r="Y882" s="67"/>
      <c r="Z882" s="67"/>
      <c r="AA882" s="67"/>
      <c r="AB882" s="67"/>
      <c r="AC882" s="67"/>
      <c r="AD882" s="67"/>
      <c r="AE882" s="67"/>
      <c r="AF882" s="67"/>
      <c r="AG882" s="67"/>
      <c r="AH882" s="67"/>
    </row>
    <row r="883" spans="1:34" ht="15.6" customHeight="1">
      <c r="A883" s="67"/>
      <c r="B883" s="67"/>
      <c r="C883" s="67"/>
      <c r="D883" s="68"/>
      <c r="E883" s="67"/>
      <c r="F883" s="67"/>
      <c r="G883" s="67"/>
      <c r="H883" s="69"/>
      <c r="I883" s="68"/>
      <c r="J883" s="67"/>
      <c r="K883" s="67"/>
      <c r="L883" s="67"/>
      <c r="M883" s="67"/>
      <c r="N883" s="67"/>
      <c r="O883" s="67"/>
      <c r="P883" s="67"/>
      <c r="Q883" s="67"/>
      <c r="R883" s="67"/>
      <c r="S883" s="67"/>
      <c r="T883" s="67"/>
      <c r="U883" s="67"/>
      <c r="V883" s="67"/>
      <c r="W883" s="67"/>
      <c r="X883" s="67"/>
      <c r="Y883" s="67"/>
      <c r="Z883" s="67"/>
      <c r="AA883" s="67"/>
      <c r="AB883" s="67"/>
      <c r="AC883" s="67"/>
      <c r="AD883" s="67"/>
      <c r="AE883" s="67"/>
      <c r="AF883" s="67"/>
      <c r="AG883" s="67"/>
      <c r="AH883" s="67"/>
    </row>
    <row r="884" spans="1:34" ht="15.6" customHeight="1">
      <c r="A884" s="67"/>
      <c r="B884" s="67"/>
      <c r="C884" s="67"/>
      <c r="D884" s="68"/>
      <c r="E884" s="67"/>
      <c r="F884" s="67"/>
      <c r="G884" s="67"/>
      <c r="H884" s="69"/>
      <c r="I884" s="68"/>
      <c r="J884" s="67"/>
      <c r="K884" s="67"/>
      <c r="L884" s="67"/>
      <c r="M884" s="67"/>
      <c r="N884" s="67"/>
      <c r="O884" s="67"/>
      <c r="P884" s="67"/>
      <c r="Q884" s="67"/>
      <c r="R884" s="67"/>
      <c r="S884" s="67"/>
      <c r="T884" s="67"/>
      <c r="U884" s="67"/>
      <c r="V884" s="67"/>
      <c r="W884" s="67"/>
      <c r="X884" s="67"/>
      <c r="Y884" s="67"/>
      <c r="Z884" s="67"/>
      <c r="AA884" s="67"/>
      <c r="AB884" s="67"/>
      <c r="AC884" s="67"/>
      <c r="AD884" s="67"/>
      <c r="AE884" s="67"/>
      <c r="AF884" s="67"/>
      <c r="AG884" s="67"/>
      <c r="AH884" s="67"/>
    </row>
    <row r="885" spans="1:34" ht="15.6" customHeight="1">
      <c r="A885" s="67"/>
      <c r="B885" s="67"/>
      <c r="C885" s="67"/>
      <c r="D885" s="68"/>
      <c r="E885" s="67"/>
      <c r="F885" s="67"/>
      <c r="G885" s="67"/>
      <c r="H885" s="69"/>
      <c r="I885" s="68"/>
      <c r="J885" s="67"/>
      <c r="K885" s="67"/>
      <c r="L885" s="67"/>
      <c r="M885" s="67"/>
      <c r="N885" s="67"/>
      <c r="O885" s="67"/>
      <c r="P885" s="67"/>
      <c r="Q885" s="67"/>
      <c r="R885" s="67"/>
      <c r="S885" s="67"/>
      <c r="T885" s="67"/>
      <c r="U885" s="67"/>
      <c r="V885" s="67"/>
      <c r="W885" s="67"/>
      <c r="X885" s="67"/>
      <c r="Y885" s="67"/>
      <c r="Z885" s="67"/>
      <c r="AA885" s="67"/>
      <c r="AB885" s="67"/>
      <c r="AC885" s="67"/>
      <c r="AD885" s="67"/>
      <c r="AE885" s="67"/>
      <c r="AF885" s="67"/>
      <c r="AG885" s="67"/>
      <c r="AH885" s="67"/>
    </row>
    <row r="886" spans="1:34" ht="15.6" customHeight="1">
      <c r="A886" s="67"/>
      <c r="B886" s="67"/>
      <c r="C886" s="67"/>
      <c r="D886" s="68"/>
      <c r="E886" s="67"/>
      <c r="F886" s="67"/>
      <c r="G886" s="67"/>
      <c r="H886" s="69"/>
      <c r="I886" s="68"/>
      <c r="J886" s="67"/>
      <c r="K886" s="67"/>
      <c r="L886" s="67"/>
      <c r="M886" s="67"/>
      <c r="N886" s="67"/>
      <c r="O886" s="67"/>
      <c r="P886" s="67"/>
      <c r="Q886" s="67"/>
      <c r="R886" s="67"/>
      <c r="S886" s="67"/>
      <c r="T886" s="67"/>
      <c r="U886" s="67"/>
      <c r="V886" s="67"/>
      <c r="W886" s="67"/>
      <c r="X886" s="67"/>
      <c r="Y886" s="67"/>
      <c r="Z886" s="67"/>
      <c r="AA886" s="67"/>
      <c r="AB886" s="67"/>
      <c r="AC886" s="67"/>
      <c r="AD886" s="67"/>
      <c r="AE886" s="67"/>
      <c r="AF886" s="67"/>
      <c r="AG886" s="67"/>
      <c r="AH886" s="67"/>
    </row>
    <row r="887" spans="1:34" ht="15.6" customHeight="1">
      <c r="A887" s="67"/>
      <c r="B887" s="67"/>
      <c r="C887" s="67"/>
      <c r="D887" s="68"/>
      <c r="E887" s="67"/>
      <c r="F887" s="67"/>
      <c r="G887" s="67"/>
      <c r="H887" s="69"/>
      <c r="I887" s="68"/>
      <c r="J887" s="67"/>
      <c r="K887" s="67"/>
      <c r="L887" s="67"/>
      <c r="M887" s="67"/>
      <c r="N887" s="67"/>
      <c r="O887" s="67"/>
      <c r="P887" s="67"/>
      <c r="Q887" s="67"/>
      <c r="R887" s="67"/>
      <c r="S887" s="67"/>
      <c r="T887" s="67"/>
      <c r="U887" s="67"/>
      <c r="V887" s="67"/>
      <c r="W887" s="67"/>
      <c r="X887" s="67"/>
      <c r="Y887" s="67"/>
      <c r="Z887" s="67"/>
      <c r="AA887" s="67"/>
      <c r="AB887" s="67"/>
      <c r="AC887" s="67"/>
      <c r="AD887" s="67"/>
      <c r="AE887" s="67"/>
      <c r="AF887" s="67"/>
      <c r="AG887" s="67"/>
      <c r="AH887" s="67"/>
    </row>
    <row r="888" spans="1:34" ht="15.6" customHeight="1">
      <c r="A888" s="67"/>
      <c r="B888" s="67"/>
      <c r="C888" s="67"/>
      <c r="D888" s="68"/>
      <c r="E888" s="67"/>
      <c r="F888" s="67"/>
      <c r="G888" s="67"/>
      <c r="H888" s="69"/>
      <c r="I888" s="68"/>
      <c r="J888" s="67"/>
      <c r="K888" s="67"/>
      <c r="L888" s="67"/>
      <c r="M888" s="67"/>
      <c r="N888" s="67"/>
      <c r="O888" s="67"/>
      <c r="P888" s="67"/>
      <c r="Q888" s="67"/>
      <c r="R888" s="67"/>
      <c r="S888" s="67"/>
      <c r="T888" s="67"/>
      <c r="U888" s="67"/>
      <c r="V888" s="67"/>
      <c r="W888" s="67"/>
      <c r="X888" s="67"/>
      <c r="Y888" s="67"/>
      <c r="Z888" s="67"/>
      <c r="AA888" s="67"/>
      <c r="AB888" s="67"/>
      <c r="AC888" s="67"/>
      <c r="AD888" s="67"/>
      <c r="AE888" s="67"/>
      <c r="AF888" s="67"/>
      <c r="AG888" s="67"/>
      <c r="AH888" s="67"/>
    </row>
    <row r="889" spans="1:34" ht="15.6" customHeight="1">
      <c r="A889" s="67"/>
      <c r="B889" s="67"/>
      <c r="C889" s="67"/>
      <c r="D889" s="68"/>
      <c r="E889" s="67"/>
      <c r="F889" s="67"/>
      <c r="G889" s="67"/>
      <c r="H889" s="69"/>
      <c r="I889" s="68"/>
      <c r="J889" s="67"/>
      <c r="K889" s="67"/>
      <c r="L889" s="67"/>
      <c r="M889" s="67"/>
      <c r="N889" s="67"/>
      <c r="O889" s="67"/>
      <c r="P889" s="67"/>
      <c r="Q889" s="67"/>
      <c r="R889" s="67"/>
      <c r="S889" s="67"/>
      <c r="T889" s="67"/>
      <c r="U889" s="67"/>
      <c r="V889" s="67"/>
      <c r="W889" s="67"/>
      <c r="X889" s="67"/>
      <c r="Y889" s="67"/>
      <c r="Z889" s="67"/>
      <c r="AA889" s="67"/>
      <c r="AB889" s="67"/>
      <c r="AC889" s="67"/>
      <c r="AD889" s="67"/>
      <c r="AE889" s="67"/>
      <c r="AF889" s="67"/>
      <c r="AG889" s="67"/>
      <c r="AH889" s="67"/>
    </row>
    <row r="890" spans="1:34" ht="15.6" customHeight="1">
      <c r="A890" s="67"/>
      <c r="B890" s="67"/>
      <c r="C890" s="67"/>
      <c r="D890" s="68"/>
      <c r="E890" s="67"/>
      <c r="F890" s="67"/>
      <c r="G890" s="67"/>
      <c r="H890" s="69"/>
      <c r="I890" s="68"/>
      <c r="J890" s="67"/>
      <c r="K890" s="67"/>
      <c r="L890" s="67"/>
      <c r="M890" s="67"/>
      <c r="N890" s="67"/>
      <c r="O890" s="67"/>
      <c r="P890" s="67"/>
      <c r="Q890" s="67"/>
      <c r="R890" s="67"/>
      <c r="S890" s="67"/>
      <c r="T890" s="67"/>
      <c r="U890" s="67"/>
      <c r="V890" s="67"/>
      <c r="W890" s="67"/>
      <c r="X890" s="67"/>
      <c r="Y890" s="67"/>
      <c r="Z890" s="67"/>
      <c r="AA890" s="67"/>
      <c r="AB890" s="67"/>
      <c r="AC890" s="67"/>
      <c r="AD890" s="67"/>
      <c r="AE890" s="67"/>
      <c r="AF890" s="67"/>
      <c r="AG890" s="67"/>
      <c r="AH890" s="67"/>
    </row>
    <row r="891" spans="1:34" ht="15.6" customHeight="1">
      <c r="A891" s="67"/>
      <c r="B891" s="67"/>
      <c r="C891" s="67"/>
      <c r="D891" s="68"/>
      <c r="E891" s="67"/>
      <c r="F891" s="67"/>
      <c r="G891" s="67"/>
      <c r="H891" s="69"/>
      <c r="I891" s="68"/>
      <c r="J891" s="67"/>
      <c r="K891" s="67"/>
      <c r="L891" s="67"/>
      <c r="M891" s="67"/>
      <c r="N891" s="67"/>
      <c r="O891" s="67"/>
      <c r="P891" s="67"/>
      <c r="Q891" s="67"/>
      <c r="R891" s="67"/>
      <c r="S891" s="67"/>
      <c r="T891" s="67"/>
      <c r="U891" s="67"/>
      <c r="V891" s="67"/>
      <c r="W891" s="67"/>
      <c r="X891" s="67"/>
      <c r="Y891" s="67"/>
      <c r="Z891" s="67"/>
      <c r="AA891" s="67"/>
      <c r="AB891" s="67"/>
      <c r="AC891" s="67"/>
      <c r="AD891" s="67"/>
      <c r="AE891" s="67"/>
      <c r="AF891" s="67"/>
      <c r="AG891" s="67"/>
      <c r="AH891" s="67"/>
    </row>
    <row r="892" spans="1:34" ht="15.6" customHeight="1">
      <c r="A892" s="67"/>
      <c r="B892" s="67"/>
      <c r="C892" s="67"/>
      <c r="D892" s="68"/>
      <c r="E892" s="67"/>
      <c r="F892" s="67"/>
      <c r="G892" s="67"/>
      <c r="H892" s="69"/>
      <c r="I892" s="68"/>
      <c r="J892" s="67"/>
      <c r="K892" s="67"/>
      <c r="L892" s="67"/>
      <c r="M892" s="67"/>
      <c r="N892" s="67"/>
      <c r="O892" s="67"/>
      <c r="P892" s="67"/>
      <c r="Q892" s="67"/>
      <c r="R892" s="67"/>
      <c r="S892" s="67"/>
      <c r="T892" s="67"/>
      <c r="U892" s="67"/>
      <c r="V892" s="67"/>
      <c r="W892" s="67"/>
      <c r="X892" s="67"/>
      <c r="Y892" s="67"/>
      <c r="Z892" s="67"/>
      <c r="AA892" s="67"/>
      <c r="AB892" s="67"/>
      <c r="AC892" s="67"/>
      <c r="AD892" s="67"/>
      <c r="AE892" s="67"/>
      <c r="AF892" s="67"/>
      <c r="AG892" s="67"/>
      <c r="AH892" s="67"/>
    </row>
    <row r="893" spans="1:34" ht="15.6" customHeight="1">
      <c r="A893" s="67"/>
      <c r="B893" s="67"/>
      <c r="C893" s="67"/>
      <c r="D893" s="68"/>
      <c r="E893" s="67"/>
      <c r="F893" s="67"/>
      <c r="G893" s="67"/>
      <c r="H893" s="69"/>
      <c r="I893" s="68"/>
      <c r="J893" s="67"/>
      <c r="K893" s="67"/>
      <c r="L893" s="67"/>
      <c r="M893" s="67"/>
      <c r="N893" s="67"/>
      <c r="O893" s="67"/>
      <c r="P893" s="67"/>
      <c r="Q893" s="67"/>
      <c r="R893" s="67"/>
      <c r="S893" s="67"/>
      <c r="T893" s="67"/>
      <c r="U893" s="67"/>
      <c r="V893" s="67"/>
      <c r="W893" s="67"/>
      <c r="X893" s="67"/>
      <c r="Y893" s="67"/>
      <c r="Z893" s="67"/>
      <c r="AA893" s="67"/>
      <c r="AB893" s="67"/>
      <c r="AC893" s="67"/>
      <c r="AD893" s="67"/>
      <c r="AE893" s="67"/>
      <c r="AF893" s="67"/>
      <c r="AG893" s="67"/>
      <c r="AH893" s="67"/>
    </row>
    <row r="894" spans="1:34" ht="15.6" customHeight="1">
      <c r="A894" s="67"/>
      <c r="B894" s="67"/>
      <c r="C894" s="67"/>
      <c r="D894" s="68"/>
      <c r="E894" s="67"/>
      <c r="F894" s="67"/>
      <c r="G894" s="67"/>
      <c r="H894" s="69"/>
      <c r="I894" s="68"/>
      <c r="J894" s="67"/>
      <c r="K894" s="67"/>
      <c r="L894" s="67"/>
      <c r="M894" s="67"/>
      <c r="N894" s="67"/>
      <c r="O894" s="67"/>
      <c r="P894" s="67"/>
      <c r="Q894" s="67"/>
      <c r="R894" s="67"/>
      <c r="S894" s="67"/>
      <c r="T894" s="67"/>
      <c r="U894" s="67"/>
      <c r="V894" s="67"/>
      <c r="W894" s="67"/>
      <c r="X894" s="67"/>
      <c r="Y894" s="67"/>
      <c r="Z894" s="67"/>
      <c r="AA894" s="67"/>
      <c r="AB894" s="67"/>
      <c r="AC894" s="67"/>
      <c r="AD894" s="67"/>
      <c r="AE894" s="67"/>
      <c r="AF894" s="67"/>
      <c r="AG894" s="67"/>
      <c r="AH894" s="67"/>
    </row>
    <row r="895" spans="1:34" ht="15.6" customHeight="1">
      <c r="A895" s="67"/>
      <c r="B895" s="67"/>
      <c r="C895" s="67"/>
      <c r="D895" s="68"/>
      <c r="E895" s="67"/>
      <c r="F895" s="67"/>
      <c r="G895" s="67"/>
      <c r="H895" s="69"/>
      <c r="I895" s="68"/>
      <c r="J895" s="67"/>
      <c r="K895" s="67"/>
      <c r="L895" s="67"/>
      <c r="M895" s="67"/>
      <c r="N895" s="67"/>
      <c r="O895" s="67"/>
      <c r="P895" s="67"/>
      <c r="Q895" s="67"/>
      <c r="R895" s="67"/>
      <c r="S895" s="67"/>
      <c r="T895" s="67"/>
      <c r="U895" s="67"/>
      <c r="V895" s="67"/>
      <c r="W895" s="67"/>
      <c r="X895" s="67"/>
      <c r="Y895" s="67"/>
      <c r="Z895" s="67"/>
      <c r="AA895" s="67"/>
      <c r="AB895" s="67"/>
      <c r="AC895" s="67"/>
      <c r="AD895" s="67"/>
      <c r="AE895" s="67"/>
      <c r="AF895" s="67"/>
      <c r="AG895" s="67"/>
      <c r="AH895" s="67"/>
    </row>
    <row r="896" spans="1:34" ht="15.6" customHeight="1">
      <c r="A896" s="67"/>
      <c r="B896" s="67"/>
      <c r="C896" s="67"/>
      <c r="D896" s="68"/>
      <c r="E896" s="67"/>
      <c r="F896" s="67"/>
      <c r="G896" s="67"/>
      <c r="H896" s="69"/>
      <c r="I896" s="68"/>
      <c r="J896" s="67"/>
      <c r="K896" s="67"/>
      <c r="L896" s="67"/>
      <c r="M896" s="67"/>
      <c r="N896" s="67"/>
      <c r="O896" s="67"/>
      <c r="P896" s="67"/>
      <c r="Q896" s="67"/>
      <c r="R896" s="67"/>
      <c r="S896" s="67"/>
      <c r="T896" s="67"/>
      <c r="U896" s="67"/>
      <c r="V896" s="67"/>
      <c r="W896" s="67"/>
      <c r="X896" s="67"/>
      <c r="Y896" s="67"/>
      <c r="Z896" s="67"/>
      <c r="AA896" s="67"/>
      <c r="AB896" s="67"/>
      <c r="AC896" s="67"/>
      <c r="AD896" s="67"/>
      <c r="AE896" s="67"/>
      <c r="AF896" s="67"/>
      <c r="AG896" s="67"/>
      <c r="AH896" s="67"/>
    </row>
    <row r="897" spans="1:34" ht="15.6" customHeight="1">
      <c r="A897" s="67"/>
      <c r="B897" s="67"/>
      <c r="C897" s="67"/>
      <c r="D897" s="68"/>
      <c r="E897" s="67"/>
      <c r="F897" s="67"/>
      <c r="G897" s="67"/>
      <c r="H897" s="69"/>
      <c r="I897" s="68"/>
      <c r="J897" s="67"/>
      <c r="K897" s="67"/>
      <c r="L897" s="67"/>
      <c r="M897" s="67"/>
      <c r="N897" s="67"/>
      <c r="O897" s="67"/>
      <c r="P897" s="67"/>
      <c r="Q897" s="67"/>
      <c r="R897" s="67"/>
      <c r="S897" s="67"/>
      <c r="T897" s="67"/>
      <c r="U897" s="67"/>
      <c r="V897" s="67"/>
      <c r="W897" s="67"/>
      <c r="X897" s="67"/>
      <c r="Y897" s="67"/>
      <c r="Z897" s="67"/>
      <c r="AA897" s="67"/>
      <c r="AB897" s="67"/>
      <c r="AC897" s="67"/>
      <c r="AD897" s="67"/>
      <c r="AE897" s="67"/>
      <c r="AF897" s="67"/>
      <c r="AG897" s="67"/>
      <c r="AH897" s="67"/>
    </row>
    <row r="898" spans="1:34" ht="15.6" customHeight="1">
      <c r="A898" s="67"/>
      <c r="B898" s="67"/>
      <c r="C898" s="67"/>
      <c r="D898" s="68"/>
      <c r="E898" s="67"/>
      <c r="F898" s="67"/>
      <c r="G898" s="67"/>
      <c r="H898" s="69"/>
      <c r="I898" s="68"/>
      <c r="J898" s="67"/>
      <c r="K898" s="67"/>
      <c r="L898" s="67"/>
      <c r="M898" s="67"/>
      <c r="N898" s="67"/>
      <c r="O898" s="67"/>
      <c r="P898" s="67"/>
      <c r="Q898" s="67"/>
      <c r="R898" s="67"/>
      <c r="S898" s="67"/>
      <c r="T898" s="67"/>
      <c r="U898" s="67"/>
      <c r="V898" s="67"/>
      <c r="W898" s="67"/>
      <c r="X898" s="67"/>
      <c r="Y898" s="67"/>
      <c r="Z898" s="67"/>
      <c r="AA898" s="67"/>
      <c r="AB898" s="67"/>
      <c r="AC898" s="67"/>
      <c r="AD898" s="67"/>
      <c r="AE898" s="67"/>
      <c r="AF898" s="67"/>
      <c r="AG898" s="67"/>
      <c r="AH898" s="67"/>
    </row>
    <row r="899" spans="1:34" ht="15.6" customHeight="1">
      <c r="A899" s="67"/>
      <c r="B899" s="67"/>
      <c r="C899" s="67"/>
      <c r="D899" s="68"/>
      <c r="E899" s="67"/>
      <c r="F899" s="67"/>
      <c r="G899" s="67"/>
      <c r="H899" s="69"/>
      <c r="I899" s="68"/>
      <c r="J899" s="67"/>
      <c r="K899" s="67"/>
      <c r="L899" s="67"/>
      <c r="M899" s="67"/>
      <c r="N899" s="67"/>
      <c r="O899" s="67"/>
      <c r="P899" s="67"/>
      <c r="Q899" s="67"/>
      <c r="R899" s="67"/>
      <c r="S899" s="67"/>
      <c r="T899" s="67"/>
      <c r="U899" s="67"/>
      <c r="V899" s="67"/>
      <c r="W899" s="67"/>
      <c r="X899" s="67"/>
      <c r="Y899" s="67"/>
      <c r="Z899" s="67"/>
      <c r="AA899" s="67"/>
      <c r="AB899" s="67"/>
      <c r="AC899" s="67"/>
      <c r="AD899" s="67"/>
      <c r="AE899" s="67"/>
      <c r="AF899" s="67"/>
      <c r="AG899" s="67"/>
      <c r="AH899" s="67"/>
    </row>
    <row r="900" spans="1:34" ht="15.6" customHeight="1">
      <c r="A900" s="67"/>
      <c r="B900" s="67"/>
      <c r="C900" s="67"/>
      <c r="D900" s="68"/>
      <c r="E900" s="67"/>
      <c r="F900" s="67"/>
      <c r="G900" s="67"/>
      <c r="H900" s="69"/>
      <c r="I900" s="68"/>
      <c r="J900" s="67"/>
      <c r="K900" s="67"/>
      <c r="L900" s="67"/>
      <c r="M900" s="67"/>
      <c r="N900" s="67"/>
      <c r="O900" s="67"/>
      <c r="P900" s="67"/>
      <c r="Q900" s="67"/>
      <c r="R900" s="67"/>
      <c r="S900" s="67"/>
      <c r="T900" s="67"/>
      <c r="U900" s="67"/>
      <c r="V900" s="67"/>
      <c r="W900" s="67"/>
      <c r="X900" s="67"/>
      <c r="Y900" s="67"/>
      <c r="Z900" s="67"/>
      <c r="AA900" s="67"/>
      <c r="AB900" s="67"/>
      <c r="AC900" s="67"/>
      <c r="AD900" s="67"/>
      <c r="AE900" s="67"/>
      <c r="AF900" s="67"/>
      <c r="AG900" s="67"/>
      <c r="AH900" s="67"/>
    </row>
    <row r="901" spans="1:34" ht="15.6" customHeight="1">
      <c r="A901" s="67"/>
      <c r="B901" s="67"/>
      <c r="C901" s="67"/>
      <c r="D901" s="68"/>
      <c r="E901" s="67"/>
      <c r="F901" s="67"/>
      <c r="G901" s="67"/>
      <c r="H901" s="69"/>
      <c r="I901" s="68"/>
      <c r="J901" s="67"/>
      <c r="K901" s="67"/>
      <c r="L901" s="67"/>
      <c r="M901" s="67"/>
      <c r="N901" s="67"/>
      <c r="O901" s="67"/>
      <c r="P901" s="67"/>
      <c r="Q901" s="67"/>
      <c r="R901" s="67"/>
      <c r="S901" s="67"/>
      <c r="T901" s="67"/>
      <c r="U901" s="67"/>
      <c r="V901" s="67"/>
      <c r="W901" s="67"/>
      <c r="X901" s="67"/>
      <c r="Y901" s="67"/>
      <c r="Z901" s="67"/>
      <c r="AA901" s="67"/>
      <c r="AB901" s="67"/>
      <c r="AC901" s="67"/>
      <c r="AD901" s="67"/>
      <c r="AE901" s="67"/>
      <c r="AF901" s="67"/>
      <c r="AG901" s="67"/>
      <c r="AH901" s="67"/>
    </row>
    <row r="902" spans="1:34" ht="15.6" customHeight="1">
      <c r="A902" s="67"/>
      <c r="B902" s="67"/>
      <c r="C902" s="67"/>
      <c r="D902" s="68"/>
      <c r="E902" s="67"/>
      <c r="F902" s="67"/>
      <c r="G902" s="67"/>
      <c r="H902" s="69"/>
      <c r="I902" s="68"/>
      <c r="J902" s="67"/>
      <c r="K902" s="67"/>
      <c r="L902" s="67"/>
      <c r="M902" s="67"/>
      <c r="N902" s="67"/>
      <c r="O902" s="67"/>
      <c r="P902" s="67"/>
      <c r="Q902" s="67"/>
      <c r="R902" s="67"/>
      <c r="S902" s="67"/>
      <c r="T902" s="67"/>
      <c r="U902" s="67"/>
      <c r="V902" s="67"/>
      <c r="W902" s="67"/>
      <c r="X902" s="67"/>
      <c r="Y902" s="67"/>
      <c r="Z902" s="67"/>
      <c r="AA902" s="67"/>
      <c r="AB902" s="67"/>
      <c r="AC902" s="67"/>
      <c r="AD902" s="67"/>
      <c r="AE902" s="67"/>
      <c r="AF902" s="67"/>
      <c r="AG902" s="67"/>
      <c r="AH902" s="67"/>
    </row>
    <row r="903" spans="1:34" ht="15.6" customHeight="1">
      <c r="A903" s="67"/>
      <c r="B903" s="67"/>
      <c r="C903" s="67"/>
      <c r="D903" s="68"/>
      <c r="E903" s="67"/>
      <c r="F903" s="67"/>
      <c r="G903" s="67"/>
      <c r="H903" s="69"/>
      <c r="I903" s="68"/>
      <c r="J903" s="67"/>
      <c r="K903" s="67"/>
      <c r="L903" s="67"/>
      <c r="M903" s="67"/>
      <c r="N903" s="67"/>
      <c r="O903" s="67"/>
      <c r="P903" s="67"/>
      <c r="Q903" s="67"/>
      <c r="R903" s="67"/>
      <c r="S903" s="67"/>
      <c r="T903" s="67"/>
      <c r="U903" s="67"/>
      <c r="V903" s="67"/>
      <c r="W903" s="67"/>
      <c r="X903" s="67"/>
      <c r="Y903" s="67"/>
      <c r="Z903" s="67"/>
      <c r="AA903" s="67"/>
      <c r="AB903" s="67"/>
      <c r="AC903" s="67"/>
      <c r="AD903" s="67"/>
      <c r="AE903" s="67"/>
      <c r="AF903" s="67"/>
      <c r="AG903" s="67"/>
      <c r="AH903" s="67"/>
    </row>
    <row r="904" spans="1:34" ht="15.6" customHeight="1">
      <c r="A904" s="67"/>
      <c r="B904" s="67"/>
      <c r="C904" s="67"/>
      <c r="D904" s="68"/>
      <c r="E904" s="67"/>
      <c r="F904" s="67"/>
      <c r="G904" s="67"/>
      <c r="H904" s="69"/>
      <c r="I904" s="68"/>
      <c r="J904" s="67"/>
      <c r="K904" s="67"/>
      <c r="L904" s="67"/>
      <c r="M904" s="67"/>
      <c r="N904" s="67"/>
      <c r="O904" s="67"/>
      <c r="P904" s="67"/>
      <c r="Q904" s="67"/>
      <c r="R904" s="67"/>
      <c r="S904" s="67"/>
      <c r="T904" s="67"/>
      <c r="U904" s="67"/>
      <c r="V904" s="67"/>
      <c r="W904" s="67"/>
      <c r="X904" s="67"/>
      <c r="Y904" s="67"/>
      <c r="Z904" s="67"/>
      <c r="AA904" s="67"/>
      <c r="AB904" s="67"/>
      <c r="AC904" s="67"/>
      <c r="AD904" s="67"/>
      <c r="AE904" s="67"/>
      <c r="AF904" s="67"/>
      <c r="AG904" s="67"/>
      <c r="AH904" s="67"/>
    </row>
    <row r="905" spans="1:34" ht="15.6" customHeight="1">
      <c r="A905" s="67"/>
      <c r="B905" s="67"/>
      <c r="C905" s="67"/>
      <c r="D905" s="68"/>
      <c r="E905" s="67"/>
      <c r="F905" s="67"/>
      <c r="G905" s="67"/>
      <c r="H905" s="69"/>
      <c r="I905" s="68"/>
      <c r="J905" s="67"/>
      <c r="K905" s="67"/>
      <c r="L905" s="67"/>
      <c r="M905" s="67"/>
      <c r="N905" s="67"/>
      <c r="O905" s="67"/>
      <c r="P905" s="67"/>
      <c r="Q905" s="67"/>
      <c r="R905" s="67"/>
      <c r="S905" s="67"/>
      <c r="T905" s="67"/>
      <c r="U905" s="67"/>
      <c r="V905" s="67"/>
      <c r="W905" s="67"/>
      <c r="X905" s="67"/>
      <c r="Y905" s="67"/>
      <c r="Z905" s="67"/>
      <c r="AA905" s="67"/>
      <c r="AB905" s="67"/>
      <c r="AC905" s="67"/>
      <c r="AD905" s="67"/>
      <c r="AE905" s="67"/>
      <c r="AF905" s="67"/>
      <c r="AG905" s="67"/>
      <c r="AH905" s="67"/>
    </row>
    <row r="906" spans="1:34" ht="15.6" customHeight="1">
      <c r="A906" s="67"/>
      <c r="B906" s="67"/>
      <c r="C906" s="67"/>
      <c r="D906" s="68"/>
      <c r="E906" s="67"/>
      <c r="F906" s="67"/>
      <c r="G906" s="67"/>
      <c r="H906" s="69"/>
      <c r="I906" s="68"/>
      <c r="J906" s="67"/>
      <c r="K906" s="67"/>
      <c r="L906" s="67"/>
      <c r="M906" s="67"/>
      <c r="N906" s="67"/>
      <c r="O906" s="67"/>
      <c r="P906" s="67"/>
      <c r="Q906" s="67"/>
      <c r="R906" s="67"/>
      <c r="S906" s="67"/>
      <c r="T906" s="67"/>
      <c r="U906" s="67"/>
      <c r="V906" s="67"/>
      <c r="W906" s="67"/>
      <c r="X906" s="67"/>
      <c r="Y906" s="67"/>
      <c r="Z906" s="67"/>
      <c r="AA906" s="67"/>
      <c r="AB906" s="67"/>
      <c r="AC906" s="67"/>
      <c r="AD906" s="67"/>
      <c r="AE906" s="67"/>
      <c r="AF906" s="67"/>
      <c r="AG906" s="67"/>
      <c r="AH906" s="67"/>
    </row>
    <row r="907" spans="1:34" ht="15.6" customHeight="1">
      <c r="A907" s="67"/>
      <c r="B907" s="67"/>
      <c r="C907" s="67"/>
      <c r="D907" s="68"/>
      <c r="E907" s="67"/>
      <c r="F907" s="67"/>
      <c r="G907" s="67"/>
      <c r="H907" s="69"/>
      <c r="I907" s="68"/>
      <c r="J907" s="67"/>
      <c r="K907" s="67"/>
      <c r="L907" s="67"/>
      <c r="M907" s="67"/>
      <c r="N907" s="67"/>
      <c r="O907" s="67"/>
      <c r="P907" s="67"/>
      <c r="Q907" s="67"/>
      <c r="R907" s="67"/>
      <c r="S907" s="67"/>
      <c r="T907" s="67"/>
      <c r="U907" s="67"/>
      <c r="V907" s="67"/>
      <c r="W907" s="67"/>
      <c r="X907" s="67"/>
      <c r="Y907" s="67"/>
      <c r="Z907" s="67"/>
      <c r="AA907" s="67"/>
      <c r="AB907" s="67"/>
      <c r="AC907" s="67"/>
      <c r="AD907" s="67"/>
      <c r="AE907" s="67"/>
      <c r="AF907" s="67"/>
      <c r="AG907" s="67"/>
      <c r="AH907" s="67"/>
    </row>
    <row r="908" spans="1:34" ht="15.6" customHeight="1">
      <c r="A908" s="67"/>
      <c r="B908" s="67"/>
      <c r="C908" s="67"/>
      <c r="D908" s="68"/>
      <c r="E908" s="67"/>
      <c r="F908" s="67"/>
      <c r="G908" s="67"/>
      <c r="H908" s="69"/>
      <c r="I908" s="68"/>
      <c r="J908" s="67"/>
      <c r="K908" s="67"/>
      <c r="L908" s="67"/>
      <c r="M908" s="67"/>
      <c r="N908" s="67"/>
      <c r="O908" s="67"/>
      <c r="P908" s="67"/>
      <c r="Q908" s="67"/>
      <c r="R908" s="67"/>
      <c r="S908" s="67"/>
      <c r="T908" s="67"/>
      <c r="U908" s="67"/>
      <c r="V908" s="67"/>
      <c r="W908" s="67"/>
      <c r="X908" s="67"/>
      <c r="Y908" s="67"/>
      <c r="Z908" s="67"/>
      <c r="AA908" s="67"/>
      <c r="AB908" s="67"/>
      <c r="AC908" s="67"/>
      <c r="AD908" s="67"/>
      <c r="AE908" s="67"/>
      <c r="AF908" s="67"/>
      <c r="AG908" s="67"/>
      <c r="AH908" s="67"/>
    </row>
    <row r="909" spans="1:34" ht="15.6" customHeight="1">
      <c r="A909" s="67"/>
      <c r="B909" s="67"/>
      <c r="C909" s="67"/>
      <c r="D909" s="68"/>
      <c r="E909" s="67"/>
      <c r="F909" s="67"/>
      <c r="G909" s="67"/>
      <c r="H909" s="69"/>
      <c r="I909" s="68"/>
      <c r="J909" s="67"/>
      <c r="K909" s="67"/>
      <c r="L909" s="67"/>
      <c r="M909" s="67"/>
      <c r="N909" s="67"/>
      <c r="O909" s="67"/>
      <c r="P909" s="67"/>
      <c r="Q909" s="67"/>
      <c r="R909" s="67"/>
      <c r="S909" s="67"/>
      <c r="T909" s="67"/>
      <c r="U909" s="67"/>
      <c r="V909" s="67"/>
      <c r="W909" s="67"/>
      <c r="X909" s="67"/>
      <c r="Y909" s="67"/>
      <c r="Z909" s="67"/>
      <c r="AA909" s="67"/>
      <c r="AB909" s="67"/>
      <c r="AC909" s="67"/>
      <c r="AD909" s="67"/>
      <c r="AE909" s="67"/>
      <c r="AF909" s="67"/>
      <c r="AG909" s="67"/>
      <c r="AH909" s="67"/>
    </row>
    <row r="910" spans="1:34" ht="15.6" customHeight="1">
      <c r="A910" s="67"/>
      <c r="B910" s="67"/>
      <c r="C910" s="67"/>
      <c r="D910" s="68"/>
      <c r="E910" s="67"/>
      <c r="F910" s="67"/>
      <c r="G910" s="67"/>
      <c r="H910" s="69"/>
      <c r="I910" s="68"/>
      <c r="J910" s="67"/>
      <c r="K910" s="67"/>
      <c r="L910" s="67"/>
      <c r="M910" s="67"/>
      <c r="N910" s="67"/>
      <c r="O910" s="67"/>
      <c r="P910" s="67"/>
      <c r="Q910" s="67"/>
      <c r="R910" s="67"/>
      <c r="S910" s="67"/>
      <c r="T910" s="67"/>
      <c r="U910" s="67"/>
      <c r="V910" s="67"/>
      <c r="W910" s="67"/>
      <c r="X910" s="67"/>
      <c r="Y910" s="67"/>
      <c r="Z910" s="67"/>
      <c r="AA910" s="67"/>
      <c r="AB910" s="67"/>
      <c r="AC910" s="67"/>
      <c r="AD910" s="67"/>
      <c r="AE910" s="67"/>
      <c r="AF910" s="67"/>
      <c r="AG910" s="67"/>
      <c r="AH910" s="67"/>
    </row>
    <row r="911" spans="1:34" ht="15.6" customHeight="1">
      <c r="A911" s="67"/>
      <c r="B911" s="67"/>
      <c r="C911" s="67"/>
      <c r="D911" s="68"/>
      <c r="E911" s="67"/>
      <c r="F911" s="67"/>
      <c r="G911" s="67"/>
      <c r="H911" s="69"/>
      <c r="I911" s="68"/>
      <c r="J911" s="67"/>
      <c r="K911" s="67"/>
      <c r="L911" s="67"/>
      <c r="M911" s="67"/>
      <c r="N911" s="67"/>
      <c r="O911" s="67"/>
      <c r="P911" s="67"/>
      <c r="Q911" s="67"/>
      <c r="R911" s="67"/>
      <c r="S911" s="67"/>
      <c r="T911" s="67"/>
      <c r="U911" s="67"/>
      <c r="V911" s="67"/>
      <c r="W911" s="67"/>
      <c r="X911" s="67"/>
      <c r="Y911" s="67"/>
      <c r="Z911" s="67"/>
      <c r="AA911" s="67"/>
      <c r="AB911" s="67"/>
      <c r="AC911" s="67"/>
      <c r="AD911" s="67"/>
      <c r="AE911" s="67"/>
      <c r="AF911" s="67"/>
      <c r="AG911" s="67"/>
      <c r="AH911" s="67"/>
    </row>
    <row r="912" spans="1:34" ht="15.6" customHeight="1">
      <c r="A912" s="67"/>
      <c r="B912" s="67"/>
      <c r="C912" s="67"/>
      <c r="D912" s="68"/>
      <c r="E912" s="67"/>
      <c r="F912" s="67"/>
      <c r="G912" s="67"/>
      <c r="H912" s="69"/>
      <c r="I912" s="68"/>
      <c r="J912" s="67"/>
      <c r="K912" s="67"/>
      <c r="L912" s="67"/>
      <c r="M912" s="67"/>
      <c r="N912" s="67"/>
      <c r="O912" s="67"/>
      <c r="P912" s="67"/>
      <c r="Q912" s="67"/>
      <c r="R912" s="67"/>
      <c r="S912" s="67"/>
      <c r="T912" s="67"/>
      <c r="U912" s="67"/>
      <c r="V912" s="67"/>
      <c r="W912" s="67"/>
      <c r="X912" s="67"/>
      <c r="Y912" s="67"/>
      <c r="Z912" s="67"/>
      <c r="AA912" s="67"/>
      <c r="AB912" s="67"/>
      <c r="AC912" s="67"/>
      <c r="AD912" s="67"/>
      <c r="AE912" s="67"/>
      <c r="AF912" s="67"/>
      <c r="AG912" s="67"/>
      <c r="AH912" s="67"/>
    </row>
    <row r="913" spans="1:34" ht="15.6" customHeight="1">
      <c r="A913" s="67"/>
      <c r="B913" s="67"/>
      <c r="C913" s="67"/>
      <c r="D913" s="68"/>
      <c r="E913" s="67"/>
      <c r="F913" s="67"/>
      <c r="G913" s="67"/>
      <c r="H913" s="69"/>
      <c r="I913" s="68"/>
      <c r="J913" s="67"/>
      <c r="K913" s="67"/>
      <c r="L913" s="67"/>
      <c r="M913" s="67"/>
      <c r="N913" s="67"/>
      <c r="O913" s="67"/>
      <c r="P913" s="67"/>
      <c r="Q913" s="67"/>
      <c r="R913" s="67"/>
      <c r="S913" s="67"/>
      <c r="T913" s="67"/>
      <c r="U913" s="67"/>
      <c r="V913" s="67"/>
      <c r="W913" s="67"/>
      <c r="X913" s="67"/>
      <c r="Y913" s="67"/>
      <c r="Z913" s="67"/>
      <c r="AA913" s="67"/>
      <c r="AB913" s="67"/>
      <c r="AC913" s="67"/>
      <c r="AD913" s="67"/>
      <c r="AE913" s="67"/>
      <c r="AF913" s="67"/>
      <c r="AG913" s="67"/>
      <c r="AH913" s="67"/>
    </row>
    <row r="914" spans="1:34" ht="15.6" customHeight="1">
      <c r="A914" s="67"/>
      <c r="B914" s="67"/>
      <c r="C914" s="67"/>
      <c r="D914" s="68"/>
      <c r="E914" s="67"/>
      <c r="F914" s="67"/>
      <c r="G914" s="67"/>
      <c r="H914" s="69"/>
      <c r="I914" s="68"/>
      <c r="J914" s="67"/>
      <c r="K914" s="67"/>
      <c r="L914" s="67"/>
      <c r="M914" s="67"/>
      <c r="N914" s="67"/>
      <c r="O914" s="67"/>
      <c r="P914" s="67"/>
      <c r="Q914" s="67"/>
      <c r="R914" s="67"/>
      <c r="S914" s="67"/>
      <c r="T914" s="67"/>
      <c r="U914" s="67"/>
      <c r="V914" s="67"/>
      <c r="W914" s="67"/>
      <c r="X914" s="67"/>
      <c r="Y914" s="67"/>
      <c r="Z914" s="67"/>
      <c r="AA914" s="67"/>
      <c r="AB914" s="67"/>
      <c r="AC914" s="67"/>
      <c r="AD914" s="67"/>
      <c r="AE914" s="67"/>
      <c r="AF914" s="67"/>
      <c r="AG914" s="67"/>
      <c r="AH914" s="67"/>
    </row>
    <row r="915" spans="1:34" ht="15.6" customHeight="1">
      <c r="A915" s="67"/>
      <c r="B915" s="67"/>
      <c r="C915" s="67"/>
      <c r="D915" s="68"/>
      <c r="E915" s="67"/>
      <c r="F915" s="67"/>
      <c r="G915" s="67"/>
      <c r="H915" s="69"/>
      <c r="I915" s="68"/>
      <c r="J915" s="67"/>
      <c r="K915" s="67"/>
      <c r="L915" s="67"/>
      <c r="M915" s="67"/>
      <c r="N915" s="67"/>
      <c r="O915" s="67"/>
      <c r="P915" s="67"/>
      <c r="Q915" s="67"/>
      <c r="R915" s="67"/>
      <c r="S915" s="67"/>
      <c r="T915" s="67"/>
      <c r="U915" s="67"/>
      <c r="V915" s="67"/>
      <c r="W915" s="67"/>
      <c r="X915" s="67"/>
      <c r="Y915" s="67"/>
      <c r="Z915" s="67"/>
      <c r="AA915" s="67"/>
      <c r="AB915" s="67"/>
      <c r="AC915" s="67"/>
      <c r="AD915" s="67"/>
      <c r="AE915" s="67"/>
      <c r="AF915" s="67"/>
      <c r="AG915" s="67"/>
      <c r="AH915" s="67"/>
    </row>
    <row r="916" spans="1:34" ht="15.6" customHeight="1">
      <c r="A916" s="67"/>
      <c r="B916" s="67"/>
      <c r="C916" s="67"/>
      <c r="D916" s="68"/>
      <c r="E916" s="67"/>
      <c r="F916" s="67"/>
      <c r="G916" s="67"/>
      <c r="H916" s="69"/>
      <c r="I916" s="68"/>
      <c r="J916" s="67"/>
      <c r="K916" s="67"/>
      <c r="L916" s="67"/>
      <c r="M916" s="67"/>
      <c r="N916" s="67"/>
      <c r="O916" s="67"/>
      <c r="P916" s="67"/>
      <c r="Q916" s="67"/>
      <c r="R916" s="67"/>
      <c r="S916" s="67"/>
      <c r="T916" s="67"/>
      <c r="U916" s="67"/>
      <c r="V916" s="67"/>
      <c r="W916" s="67"/>
      <c r="X916" s="67"/>
      <c r="Y916" s="67"/>
      <c r="Z916" s="67"/>
      <c r="AA916" s="67"/>
      <c r="AB916" s="67"/>
      <c r="AC916" s="67"/>
      <c r="AD916" s="67"/>
      <c r="AE916" s="67"/>
      <c r="AF916" s="67"/>
      <c r="AG916" s="67"/>
      <c r="AH916" s="67"/>
    </row>
    <row r="917" spans="1:34" ht="15.6" customHeight="1">
      <c r="A917" s="67"/>
      <c r="B917" s="67"/>
      <c r="C917" s="67"/>
      <c r="D917" s="68"/>
      <c r="E917" s="67"/>
      <c r="F917" s="67"/>
      <c r="G917" s="67"/>
      <c r="H917" s="69"/>
      <c r="I917" s="68"/>
      <c r="J917" s="67"/>
      <c r="K917" s="67"/>
      <c r="L917" s="67"/>
      <c r="M917" s="67"/>
      <c r="N917" s="67"/>
      <c r="O917" s="67"/>
      <c r="P917" s="67"/>
      <c r="Q917" s="67"/>
      <c r="R917" s="67"/>
      <c r="S917" s="67"/>
      <c r="T917" s="67"/>
      <c r="U917" s="67"/>
      <c r="V917" s="67"/>
      <c r="W917" s="67"/>
      <c r="X917" s="67"/>
      <c r="Y917" s="67"/>
      <c r="Z917" s="67"/>
      <c r="AA917" s="67"/>
      <c r="AB917" s="67"/>
      <c r="AC917" s="67"/>
      <c r="AD917" s="67"/>
      <c r="AE917" s="67"/>
      <c r="AF917" s="67"/>
      <c r="AG917" s="67"/>
      <c r="AH917" s="67"/>
    </row>
    <row r="918" spans="1:34" ht="15.6" customHeight="1">
      <c r="A918" s="67"/>
      <c r="B918" s="67"/>
      <c r="C918" s="67"/>
      <c r="D918" s="68"/>
      <c r="E918" s="67"/>
      <c r="F918" s="67"/>
      <c r="G918" s="67"/>
      <c r="H918" s="69"/>
      <c r="I918" s="68"/>
      <c r="J918" s="67"/>
      <c r="K918" s="67"/>
      <c r="L918" s="67"/>
      <c r="M918" s="67"/>
      <c r="N918" s="67"/>
      <c r="O918" s="67"/>
      <c r="P918" s="67"/>
      <c r="Q918" s="67"/>
      <c r="R918" s="67"/>
      <c r="S918" s="67"/>
      <c r="T918" s="67"/>
      <c r="U918" s="67"/>
      <c r="V918" s="67"/>
      <c r="W918" s="67"/>
      <c r="X918" s="67"/>
      <c r="Y918" s="67"/>
      <c r="Z918" s="67"/>
      <c r="AA918" s="67"/>
      <c r="AB918" s="67"/>
      <c r="AC918" s="67"/>
      <c r="AD918" s="67"/>
      <c r="AE918" s="67"/>
      <c r="AF918" s="67"/>
      <c r="AG918" s="67"/>
      <c r="AH918" s="67"/>
    </row>
    <row r="919" spans="1:34" ht="15.6" customHeight="1">
      <c r="A919" s="67"/>
      <c r="B919" s="67"/>
      <c r="C919" s="67"/>
      <c r="D919" s="68"/>
      <c r="E919" s="67"/>
      <c r="F919" s="67"/>
      <c r="G919" s="67"/>
      <c r="H919" s="69"/>
      <c r="I919" s="68"/>
      <c r="J919" s="67"/>
      <c r="K919" s="67"/>
      <c r="L919" s="67"/>
      <c r="M919" s="67"/>
      <c r="N919" s="67"/>
      <c r="O919" s="67"/>
      <c r="P919" s="67"/>
      <c r="Q919" s="67"/>
      <c r="R919" s="67"/>
      <c r="S919" s="67"/>
      <c r="T919" s="67"/>
      <c r="U919" s="67"/>
      <c r="V919" s="67"/>
      <c r="W919" s="67"/>
      <c r="X919" s="67"/>
      <c r="Y919" s="67"/>
      <c r="Z919" s="67"/>
      <c r="AA919" s="67"/>
      <c r="AB919" s="67"/>
      <c r="AC919" s="67"/>
      <c r="AD919" s="67"/>
      <c r="AE919" s="67"/>
      <c r="AF919" s="67"/>
      <c r="AG919" s="67"/>
      <c r="AH919" s="67"/>
    </row>
    <row r="920" spans="1:34" ht="15.6" customHeight="1">
      <c r="A920" s="67"/>
      <c r="B920" s="67"/>
      <c r="C920" s="67"/>
      <c r="D920" s="68"/>
      <c r="E920" s="67"/>
      <c r="F920" s="67"/>
      <c r="G920" s="67"/>
      <c r="H920" s="69"/>
      <c r="I920" s="68"/>
      <c r="J920" s="67"/>
      <c r="K920" s="67"/>
      <c r="L920" s="67"/>
      <c r="M920" s="67"/>
      <c r="N920" s="67"/>
      <c r="O920" s="67"/>
      <c r="P920" s="67"/>
      <c r="Q920" s="67"/>
      <c r="R920" s="67"/>
      <c r="S920" s="67"/>
      <c r="T920" s="67"/>
      <c r="U920" s="67"/>
      <c r="V920" s="67"/>
      <c r="W920" s="67"/>
      <c r="X920" s="67"/>
      <c r="Y920" s="67"/>
      <c r="Z920" s="67"/>
      <c r="AA920" s="67"/>
      <c r="AB920" s="67"/>
      <c r="AC920" s="67"/>
      <c r="AD920" s="67"/>
      <c r="AE920" s="67"/>
      <c r="AF920" s="67"/>
      <c r="AG920" s="67"/>
      <c r="AH920" s="67"/>
    </row>
    <row r="921" spans="1:34" ht="15.6" customHeight="1">
      <c r="A921" s="67"/>
      <c r="B921" s="67"/>
      <c r="C921" s="67"/>
      <c r="D921" s="68"/>
      <c r="E921" s="67"/>
      <c r="F921" s="67"/>
      <c r="G921" s="67"/>
      <c r="H921" s="69"/>
      <c r="I921" s="68"/>
      <c r="J921" s="67"/>
      <c r="K921" s="67"/>
      <c r="L921" s="67"/>
      <c r="M921" s="67"/>
      <c r="N921" s="67"/>
      <c r="O921" s="67"/>
      <c r="P921" s="67"/>
      <c r="Q921" s="67"/>
      <c r="R921" s="67"/>
      <c r="S921" s="67"/>
      <c r="T921" s="67"/>
      <c r="U921" s="67"/>
      <c r="V921" s="67"/>
      <c r="W921" s="67"/>
      <c r="X921" s="67"/>
      <c r="Y921" s="67"/>
      <c r="Z921" s="67"/>
      <c r="AA921" s="67"/>
      <c r="AB921" s="67"/>
      <c r="AC921" s="67"/>
      <c r="AD921" s="67"/>
      <c r="AE921" s="67"/>
      <c r="AF921" s="67"/>
      <c r="AG921" s="67"/>
      <c r="AH921" s="67"/>
    </row>
    <row r="922" spans="1:34" ht="15.6" customHeight="1">
      <c r="A922" s="67"/>
      <c r="B922" s="67"/>
      <c r="C922" s="67"/>
      <c r="D922" s="68"/>
      <c r="E922" s="67"/>
      <c r="F922" s="67"/>
      <c r="G922" s="67"/>
      <c r="H922" s="69"/>
      <c r="I922" s="68"/>
      <c r="J922" s="67"/>
      <c r="K922" s="67"/>
      <c r="L922" s="67"/>
      <c r="M922" s="67"/>
      <c r="N922" s="67"/>
      <c r="O922" s="67"/>
      <c r="P922" s="67"/>
      <c r="Q922" s="67"/>
      <c r="R922" s="67"/>
      <c r="S922" s="67"/>
      <c r="T922" s="67"/>
      <c r="U922" s="67"/>
      <c r="V922" s="67"/>
      <c r="W922" s="67"/>
      <c r="X922" s="67"/>
      <c r="Y922" s="67"/>
      <c r="Z922" s="67"/>
      <c r="AA922" s="67"/>
      <c r="AB922" s="67"/>
      <c r="AC922" s="67"/>
      <c r="AD922" s="67"/>
      <c r="AE922" s="67"/>
      <c r="AF922" s="67"/>
      <c r="AG922" s="67"/>
      <c r="AH922" s="67"/>
    </row>
    <row r="923" spans="1:34" ht="15.6" customHeight="1">
      <c r="A923" s="67"/>
      <c r="B923" s="67"/>
      <c r="C923" s="67"/>
      <c r="D923" s="68"/>
      <c r="E923" s="67"/>
      <c r="F923" s="67"/>
      <c r="G923" s="67"/>
      <c r="H923" s="69"/>
      <c r="I923" s="68"/>
      <c r="J923" s="67"/>
      <c r="K923" s="67"/>
      <c r="L923" s="67"/>
      <c r="M923" s="67"/>
      <c r="N923" s="67"/>
      <c r="O923" s="67"/>
      <c r="P923" s="67"/>
      <c r="Q923" s="67"/>
      <c r="R923" s="67"/>
      <c r="S923" s="67"/>
      <c r="T923" s="67"/>
      <c r="U923" s="67"/>
      <c r="V923" s="67"/>
      <c r="W923" s="67"/>
      <c r="X923" s="67"/>
      <c r="Y923" s="67"/>
      <c r="Z923" s="67"/>
      <c r="AA923" s="67"/>
      <c r="AB923" s="67"/>
      <c r="AC923" s="67"/>
      <c r="AD923" s="67"/>
      <c r="AE923" s="67"/>
      <c r="AF923" s="67"/>
      <c r="AG923" s="67"/>
      <c r="AH923" s="67"/>
    </row>
    <row r="924" spans="1:34" ht="15.6" customHeight="1">
      <c r="A924" s="67"/>
      <c r="B924" s="67"/>
      <c r="C924" s="67"/>
      <c r="D924" s="68"/>
      <c r="E924" s="67"/>
      <c r="F924" s="67"/>
      <c r="G924" s="67"/>
      <c r="H924" s="69"/>
      <c r="I924" s="68"/>
      <c r="J924" s="67"/>
      <c r="K924" s="67"/>
      <c r="L924" s="67"/>
      <c r="M924" s="67"/>
      <c r="N924" s="67"/>
      <c r="O924" s="67"/>
      <c r="P924" s="67"/>
      <c r="Q924" s="67"/>
      <c r="R924" s="67"/>
      <c r="S924" s="67"/>
      <c r="T924" s="67"/>
      <c r="U924" s="67"/>
      <c r="V924" s="67"/>
      <c r="W924" s="67"/>
      <c r="X924" s="67"/>
      <c r="Y924" s="67"/>
      <c r="Z924" s="67"/>
      <c r="AA924" s="67"/>
      <c r="AB924" s="67"/>
      <c r="AC924" s="67"/>
      <c r="AD924" s="67"/>
      <c r="AE924" s="67"/>
      <c r="AF924" s="67"/>
      <c r="AG924" s="67"/>
      <c r="AH924" s="67"/>
    </row>
    <row r="925" spans="1:34" ht="15.6" customHeight="1">
      <c r="A925" s="67"/>
      <c r="B925" s="67"/>
      <c r="C925" s="67"/>
      <c r="D925" s="68"/>
      <c r="E925" s="67"/>
      <c r="F925" s="67"/>
      <c r="G925" s="67"/>
      <c r="H925" s="69"/>
      <c r="I925" s="68"/>
      <c r="J925" s="67"/>
      <c r="K925" s="67"/>
      <c r="L925" s="67"/>
      <c r="M925" s="67"/>
      <c r="N925" s="67"/>
      <c r="O925" s="67"/>
      <c r="P925" s="67"/>
      <c r="Q925" s="67"/>
      <c r="R925" s="67"/>
      <c r="S925" s="67"/>
      <c r="T925" s="67"/>
      <c r="U925" s="67"/>
      <c r="V925" s="67"/>
      <c r="W925" s="67"/>
      <c r="X925" s="67"/>
      <c r="Y925" s="67"/>
      <c r="Z925" s="67"/>
      <c r="AA925" s="67"/>
      <c r="AB925" s="67"/>
      <c r="AC925" s="67"/>
      <c r="AD925" s="67"/>
      <c r="AE925" s="67"/>
      <c r="AF925" s="67"/>
      <c r="AG925" s="67"/>
      <c r="AH925" s="67"/>
    </row>
    <row r="926" spans="1:34" ht="15.6" customHeight="1">
      <c r="A926" s="67"/>
      <c r="B926" s="67"/>
      <c r="C926" s="67"/>
      <c r="D926" s="68"/>
      <c r="E926" s="67"/>
      <c r="F926" s="67"/>
      <c r="G926" s="67"/>
      <c r="H926" s="69"/>
      <c r="I926" s="68"/>
      <c r="J926" s="67"/>
      <c r="K926" s="67"/>
      <c r="L926" s="67"/>
      <c r="M926" s="67"/>
      <c r="N926" s="67"/>
      <c r="O926" s="67"/>
      <c r="P926" s="67"/>
      <c r="Q926" s="67"/>
      <c r="R926" s="67"/>
      <c r="S926" s="67"/>
      <c r="T926" s="67"/>
      <c r="U926" s="67"/>
      <c r="V926" s="67"/>
      <c r="W926" s="67"/>
      <c r="X926" s="67"/>
      <c r="Y926" s="67"/>
      <c r="Z926" s="67"/>
      <c r="AA926" s="67"/>
      <c r="AB926" s="67"/>
      <c r="AC926" s="67"/>
      <c r="AD926" s="67"/>
      <c r="AE926" s="67"/>
      <c r="AF926" s="67"/>
      <c r="AG926" s="67"/>
      <c r="AH926" s="67"/>
    </row>
    <row r="927" spans="1:34" ht="15.6" customHeight="1">
      <c r="A927" s="67"/>
      <c r="B927" s="67"/>
      <c r="C927" s="67"/>
      <c r="D927" s="68"/>
      <c r="E927" s="67"/>
      <c r="F927" s="67"/>
      <c r="G927" s="67"/>
      <c r="H927" s="69"/>
      <c r="I927" s="68"/>
      <c r="J927" s="67"/>
      <c r="K927" s="67"/>
      <c r="L927" s="67"/>
      <c r="M927" s="67"/>
      <c r="N927" s="67"/>
      <c r="O927" s="67"/>
      <c r="P927" s="67"/>
      <c r="Q927" s="67"/>
      <c r="R927" s="67"/>
      <c r="S927" s="67"/>
      <c r="T927" s="67"/>
      <c r="U927" s="67"/>
      <c r="V927" s="67"/>
      <c r="W927" s="67"/>
      <c r="X927" s="67"/>
      <c r="Y927" s="67"/>
      <c r="Z927" s="67"/>
      <c r="AA927" s="67"/>
      <c r="AB927" s="67"/>
      <c r="AC927" s="67"/>
      <c r="AD927" s="67"/>
      <c r="AE927" s="67"/>
      <c r="AF927" s="67"/>
      <c r="AG927" s="67"/>
      <c r="AH927" s="67"/>
    </row>
    <row r="928" spans="1:34" ht="15.6" customHeight="1">
      <c r="A928" s="67"/>
      <c r="B928" s="67"/>
      <c r="C928" s="67"/>
      <c r="D928" s="68"/>
      <c r="E928" s="67"/>
      <c r="F928" s="67"/>
      <c r="G928" s="67"/>
      <c r="H928" s="69"/>
      <c r="I928" s="68"/>
      <c r="J928" s="67"/>
      <c r="K928" s="67"/>
      <c r="L928" s="67"/>
      <c r="M928" s="67"/>
      <c r="N928" s="67"/>
      <c r="O928" s="67"/>
      <c r="P928" s="67"/>
      <c r="Q928" s="67"/>
      <c r="R928" s="67"/>
      <c r="S928" s="67"/>
      <c r="T928" s="67"/>
      <c r="U928" s="67"/>
      <c r="V928" s="67"/>
      <c r="W928" s="67"/>
      <c r="X928" s="67"/>
      <c r="Y928" s="67"/>
      <c r="Z928" s="67"/>
      <c r="AA928" s="67"/>
      <c r="AB928" s="67"/>
      <c r="AC928" s="67"/>
      <c r="AD928" s="67"/>
      <c r="AE928" s="67"/>
      <c r="AF928" s="67"/>
      <c r="AG928" s="67"/>
      <c r="AH928" s="67"/>
    </row>
    <row r="929" spans="1:34" ht="15.6" customHeight="1">
      <c r="A929" s="67"/>
      <c r="B929" s="67"/>
      <c r="C929" s="67"/>
      <c r="D929" s="68"/>
      <c r="E929" s="67"/>
      <c r="F929" s="67"/>
      <c r="G929" s="67"/>
      <c r="H929" s="69"/>
      <c r="I929" s="68"/>
      <c r="J929" s="67"/>
      <c r="K929" s="67"/>
      <c r="L929" s="67"/>
      <c r="M929" s="67"/>
      <c r="N929" s="67"/>
      <c r="O929" s="67"/>
      <c r="P929" s="67"/>
      <c r="Q929" s="67"/>
      <c r="R929" s="67"/>
      <c r="S929" s="67"/>
      <c r="T929" s="67"/>
      <c r="U929" s="67"/>
      <c r="V929" s="67"/>
      <c r="W929" s="67"/>
      <c r="X929" s="67"/>
      <c r="Y929" s="67"/>
      <c r="Z929" s="67"/>
      <c r="AA929" s="67"/>
      <c r="AB929" s="67"/>
      <c r="AC929" s="67"/>
      <c r="AD929" s="67"/>
      <c r="AE929" s="67"/>
      <c r="AF929" s="67"/>
      <c r="AG929" s="67"/>
      <c r="AH929" s="67"/>
    </row>
    <row r="930" spans="1:34" ht="15.6" customHeight="1">
      <c r="A930" s="67"/>
      <c r="B930" s="67"/>
      <c r="C930" s="67"/>
      <c r="D930" s="68"/>
      <c r="E930" s="67"/>
      <c r="F930" s="67"/>
      <c r="G930" s="67"/>
      <c r="H930" s="69"/>
      <c r="I930" s="68"/>
      <c r="J930" s="67"/>
      <c r="K930" s="67"/>
      <c r="L930" s="67"/>
      <c r="M930" s="67"/>
      <c r="N930" s="67"/>
      <c r="O930" s="67"/>
      <c r="P930" s="67"/>
      <c r="Q930" s="67"/>
      <c r="R930" s="67"/>
      <c r="S930" s="67"/>
      <c r="T930" s="67"/>
      <c r="U930" s="67"/>
      <c r="V930" s="67"/>
      <c r="W930" s="67"/>
      <c r="X930" s="67"/>
      <c r="Y930" s="67"/>
      <c r="Z930" s="67"/>
      <c r="AA930" s="67"/>
      <c r="AB930" s="67"/>
      <c r="AC930" s="67"/>
      <c r="AD930" s="67"/>
      <c r="AE930" s="67"/>
      <c r="AF930" s="67"/>
      <c r="AG930" s="67"/>
      <c r="AH930" s="67"/>
    </row>
    <row r="931" spans="1:34" ht="15.6" customHeight="1">
      <c r="A931" s="67"/>
      <c r="B931" s="67"/>
      <c r="C931" s="67"/>
      <c r="D931" s="68"/>
      <c r="E931" s="67"/>
      <c r="F931" s="67"/>
      <c r="G931" s="67"/>
      <c r="H931" s="69"/>
      <c r="I931" s="68"/>
      <c r="J931" s="67"/>
      <c r="K931" s="67"/>
      <c r="L931" s="67"/>
      <c r="M931" s="67"/>
      <c r="N931" s="67"/>
      <c r="O931" s="67"/>
      <c r="P931" s="67"/>
      <c r="Q931" s="67"/>
      <c r="R931" s="67"/>
      <c r="S931" s="67"/>
      <c r="T931" s="67"/>
      <c r="U931" s="67"/>
      <c r="V931" s="67"/>
      <c r="W931" s="67"/>
      <c r="X931" s="67"/>
      <c r="Y931" s="67"/>
      <c r="Z931" s="67"/>
      <c r="AA931" s="67"/>
      <c r="AB931" s="67"/>
      <c r="AC931" s="67"/>
      <c r="AD931" s="67"/>
      <c r="AE931" s="67"/>
      <c r="AF931" s="67"/>
      <c r="AG931" s="67"/>
      <c r="AH931" s="67"/>
    </row>
    <row r="932" spans="1:34" ht="15.6" customHeight="1">
      <c r="A932" s="67"/>
      <c r="B932" s="67"/>
      <c r="C932" s="67"/>
      <c r="D932" s="68"/>
      <c r="E932" s="67"/>
      <c r="F932" s="67"/>
      <c r="G932" s="67"/>
      <c r="H932" s="69"/>
      <c r="I932" s="68"/>
      <c r="J932" s="67"/>
      <c r="K932" s="67"/>
      <c r="L932" s="67"/>
      <c r="M932" s="67"/>
      <c r="N932" s="67"/>
      <c r="O932" s="67"/>
      <c r="P932" s="67"/>
      <c r="Q932" s="67"/>
      <c r="R932" s="67"/>
      <c r="S932" s="67"/>
      <c r="T932" s="67"/>
      <c r="U932" s="67"/>
      <c r="V932" s="67"/>
      <c r="W932" s="67"/>
      <c r="X932" s="67"/>
      <c r="Y932" s="67"/>
      <c r="Z932" s="67"/>
      <c r="AA932" s="67"/>
      <c r="AB932" s="67"/>
      <c r="AC932" s="67"/>
      <c r="AD932" s="67"/>
      <c r="AE932" s="67"/>
      <c r="AF932" s="67"/>
      <c r="AG932" s="67"/>
      <c r="AH932" s="67"/>
    </row>
    <row r="933" spans="1:34" ht="15.6" customHeight="1">
      <c r="A933" s="67"/>
      <c r="B933" s="67"/>
      <c r="C933" s="67"/>
      <c r="D933" s="68"/>
      <c r="E933" s="67"/>
      <c r="F933" s="67"/>
      <c r="G933" s="67"/>
      <c r="H933" s="69"/>
      <c r="I933" s="68"/>
      <c r="J933" s="67"/>
      <c r="K933" s="67"/>
      <c r="L933" s="67"/>
      <c r="M933" s="67"/>
      <c r="N933" s="67"/>
      <c r="O933" s="67"/>
      <c r="P933" s="67"/>
      <c r="Q933" s="67"/>
      <c r="R933" s="67"/>
      <c r="S933" s="67"/>
      <c r="T933" s="67"/>
      <c r="U933" s="67"/>
      <c r="V933" s="67"/>
      <c r="W933" s="67"/>
      <c r="X933" s="67"/>
      <c r="Y933" s="67"/>
      <c r="Z933" s="67"/>
      <c r="AA933" s="67"/>
      <c r="AB933" s="67"/>
      <c r="AC933" s="67"/>
      <c r="AD933" s="67"/>
      <c r="AE933" s="67"/>
      <c r="AF933" s="67"/>
      <c r="AG933" s="67"/>
      <c r="AH933" s="67"/>
    </row>
    <row r="934" spans="1:34" ht="15.6" customHeight="1">
      <c r="A934" s="67"/>
      <c r="B934" s="67"/>
      <c r="C934" s="67"/>
      <c r="D934" s="68"/>
      <c r="E934" s="67"/>
      <c r="F934" s="67"/>
      <c r="G934" s="67"/>
      <c r="H934" s="69"/>
      <c r="I934" s="68"/>
      <c r="J934" s="67"/>
      <c r="K934" s="67"/>
      <c r="L934" s="67"/>
      <c r="M934" s="67"/>
      <c r="N934" s="67"/>
      <c r="O934" s="67"/>
      <c r="P934" s="67"/>
      <c r="Q934" s="67"/>
      <c r="R934" s="67"/>
      <c r="S934" s="67"/>
      <c r="T934" s="67"/>
      <c r="U934" s="67"/>
      <c r="V934" s="67"/>
      <c r="W934" s="67"/>
      <c r="X934" s="67"/>
      <c r="Y934" s="67"/>
      <c r="Z934" s="67"/>
      <c r="AA934" s="67"/>
      <c r="AB934" s="67"/>
      <c r="AC934" s="67"/>
      <c r="AD934" s="67"/>
      <c r="AE934" s="67"/>
      <c r="AF934" s="67"/>
      <c r="AG934" s="67"/>
      <c r="AH934" s="67"/>
    </row>
    <row r="935" spans="1:34" ht="15.6" customHeight="1">
      <c r="A935" s="67"/>
      <c r="B935" s="67"/>
      <c r="C935" s="67"/>
      <c r="D935" s="68"/>
      <c r="E935" s="67"/>
      <c r="F935" s="67"/>
      <c r="G935" s="67"/>
      <c r="H935" s="69"/>
      <c r="I935" s="68"/>
      <c r="J935" s="67"/>
      <c r="K935" s="67"/>
      <c r="L935" s="67"/>
      <c r="M935" s="67"/>
      <c r="N935" s="67"/>
      <c r="O935" s="67"/>
      <c r="P935" s="67"/>
      <c r="Q935" s="67"/>
      <c r="R935" s="67"/>
      <c r="S935" s="67"/>
      <c r="T935" s="67"/>
      <c r="U935" s="67"/>
      <c r="V935" s="67"/>
      <c r="W935" s="67"/>
      <c r="X935" s="67"/>
      <c r="Y935" s="67"/>
      <c r="Z935" s="67"/>
      <c r="AA935" s="67"/>
      <c r="AB935" s="67"/>
      <c r="AC935" s="67"/>
      <c r="AD935" s="67"/>
      <c r="AE935" s="67"/>
      <c r="AF935" s="67"/>
      <c r="AG935" s="67"/>
      <c r="AH935" s="67"/>
    </row>
    <row r="936" spans="1:34" ht="15.6" customHeight="1">
      <c r="A936" s="67"/>
      <c r="B936" s="67"/>
      <c r="C936" s="67"/>
      <c r="D936" s="68"/>
      <c r="E936" s="67"/>
      <c r="F936" s="67"/>
      <c r="G936" s="67"/>
      <c r="H936" s="69"/>
      <c r="I936" s="68"/>
      <c r="J936" s="67"/>
      <c r="K936" s="67"/>
      <c r="L936" s="67"/>
      <c r="M936" s="67"/>
      <c r="N936" s="67"/>
      <c r="O936" s="67"/>
      <c r="P936" s="67"/>
      <c r="Q936" s="67"/>
      <c r="R936" s="67"/>
      <c r="S936" s="67"/>
      <c r="T936" s="67"/>
      <c r="U936" s="67"/>
      <c r="V936" s="67"/>
      <c r="W936" s="67"/>
      <c r="X936" s="67"/>
      <c r="Y936" s="67"/>
      <c r="Z936" s="67"/>
      <c r="AA936" s="67"/>
      <c r="AB936" s="67"/>
      <c r="AC936" s="67"/>
      <c r="AD936" s="67"/>
      <c r="AE936" s="67"/>
      <c r="AF936" s="67"/>
      <c r="AG936" s="67"/>
      <c r="AH936" s="67"/>
    </row>
    <row r="937" spans="1:34" ht="15.6" customHeight="1">
      <c r="A937" s="67"/>
      <c r="B937" s="67"/>
      <c r="C937" s="67"/>
      <c r="D937" s="68"/>
      <c r="E937" s="67"/>
      <c r="F937" s="67"/>
      <c r="G937" s="67"/>
      <c r="H937" s="69"/>
      <c r="I937" s="68"/>
      <c r="J937" s="67"/>
      <c r="K937" s="67"/>
      <c r="L937" s="67"/>
      <c r="M937" s="67"/>
      <c r="N937" s="67"/>
      <c r="O937" s="67"/>
      <c r="P937" s="67"/>
      <c r="Q937" s="67"/>
      <c r="R937" s="67"/>
      <c r="S937" s="67"/>
      <c r="T937" s="67"/>
      <c r="U937" s="67"/>
      <c r="V937" s="67"/>
      <c r="W937" s="67"/>
      <c r="X937" s="67"/>
      <c r="Y937" s="67"/>
      <c r="Z937" s="67"/>
      <c r="AA937" s="67"/>
      <c r="AB937" s="67"/>
      <c r="AC937" s="67"/>
      <c r="AD937" s="67"/>
      <c r="AE937" s="67"/>
      <c r="AF937" s="67"/>
      <c r="AG937" s="67"/>
      <c r="AH937" s="67"/>
    </row>
    <row r="938" spans="1:34" ht="15.6" customHeight="1">
      <c r="A938" s="67"/>
      <c r="B938" s="67"/>
      <c r="C938" s="67"/>
      <c r="D938" s="68"/>
      <c r="E938" s="67"/>
      <c r="F938" s="67"/>
      <c r="G938" s="67"/>
      <c r="H938" s="69"/>
      <c r="I938" s="68"/>
      <c r="J938" s="67"/>
      <c r="K938" s="67"/>
      <c r="L938" s="67"/>
      <c r="M938" s="67"/>
      <c r="N938" s="67"/>
      <c r="O938" s="67"/>
      <c r="P938" s="67"/>
      <c r="Q938" s="67"/>
      <c r="R938" s="67"/>
      <c r="S938" s="67"/>
      <c r="T938" s="67"/>
      <c r="U938" s="67"/>
      <c r="V938" s="67"/>
      <c r="W938" s="67"/>
      <c r="X938" s="67"/>
      <c r="Y938" s="67"/>
      <c r="Z938" s="67"/>
      <c r="AA938" s="67"/>
      <c r="AB938" s="67"/>
      <c r="AC938" s="67"/>
      <c r="AD938" s="67"/>
      <c r="AE938" s="67"/>
      <c r="AF938" s="67"/>
      <c r="AG938" s="67"/>
      <c r="AH938" s="67"/>
    </row>
    <row r="939" spans="1:34" ht="15.6" customHeight="1">
      <c r="A939" s="67"/>
      <c r="B939" s="67"/>
      <c r="C939" s="67"/>
      <c r="D939" s="68"/>
      <c r="E939" s="67"/>
      <c r="F939" s="67"/>
      <c r="G939" s="67"/>
      <c r="H939" s="69"/>
      <c r="I939" s="68"/>
      <c r="J939" s="67"/>
      <c r="K939" s="67"/>
      <c r="L939" s="67"/>
      <c r="M939" s="67"/>
      <c r="N939" s="67"/>
      <c r="O939" s="67"/>
      <c r="P939" s="67"/>
      <c r="Q939" s="67"/>
      <c r="R939" s="67"/>
      <c r="S939" s="67"/>
      <c r="T939" s="67"/>
      <c r="U939" s="67"/>
      <c r="V939" s="67"/>
      <c r="W939" s="67"/>
      <c r="X939" s="67"/>
      <c r="Y939" s="67"/>
      <c r="Z939" s="67"/>
      <c r="AA939" s="67"/>
      <c r="AB939" s="67"/>
      <c r="AC939" s="67"/>
      <c r="AD939" s="67"/>
      <c r="AE939" s="67"/>
      <c r="AF939" s="67"/>
      <c r="AG939" s="67"/>
      <c r="AH939" s="67"/>
    </row>
    <row r="940" spans="1:34" ht="15.6" customHeight="1">
      <c r="A940" s="67"/>
      <c r="B940" s="67"/>
      <c r="C940" s="67"/>
      <c r="D940" s="68"/>
      <c r="E940" s="67"/>
      <c r="F940" s="67"/>
      <c r="G940" s="67"/>
      <c r="H940" s="69"/>
      <c r="I940" s="68"/>
      <c r="J940" s="67"/>
      <c r="K940" s="67"/>
      <c r="L940" s="67"/>
      <c r="M940" s="67"/>
      <c r="N940" s="67"/>
      <c r="O940" s="67"/>
      <c r="P940" s="67"/>
      <c r="Q940" s="67"/>
      <c r="R940" s="67"/>
      <c r="S940" s="67"/>
      <c r="T940" s="67"/>
      <c r="U940" s="67"/>
      <c r="V940" s="67"/>
      <c r="W940" s="67"/>
      <c r="X940" s="67"/>
      <c r="Y940" s="67"/>
      <c r="Z940" s="67"/>
      <c r="AA940" s="67"/>
      <c r="AB940" s="67"/>
      <c r="AC940" s="67"/>
      <c r="AD940" s="67"/>
      <c r="AE940" s="67"/>
      <c r="AF940" s="67"/>
      <c r="AG940" s="67"/>
      <c r="AH940" s="67"/>
    </row>
    <row r="941" spans="1:34" ht="15.6" customHeight="1">
      <c r="A941" s="67"/>
      <c r="B941" s="67"/>
      <c r="C941" s="67"/>
      <c r="D941" s="68"/>
      <c r="E941" s="67"/>
      <c r="F941" s="67"/>
      <c r="G941" s="67"/>
      <c r="H941" s="69"/>
      <c r="I941" s="68"/>
      <c r="J941" s="67"/>
      <c r="K941" s="67"/>
      <c r="L941" s="67"/>
      <c r="M941" s="67"/>
      <c r="N941" s="67"/>
      <c r="O941" s="67"/>
      <c r="P941" s="67"/>
      <c r="Q941" s="67"/>
      <c r="R941" s="67"/>
      <c r="S941" s="67"/>
      <c r="T941" s="67"/>
      <c r="U941" s="67"/>
      <c r="V941" s="67"/>
      <c r="W941" s="67"/>
      <c r="X941" s="67"/>
      <c r="Y941" s="67"/>
      <c r="Z941" s="67"/>
      <c r="AA941" s="67"/>
      <c r="AB941" s="67"/>
      <c r="AC941" s="67"/>
      <c r="AD941" s="67"/>
      <c r="AE941" s="67"/>
      <c r="AF941" s="67"/>
      <c r="AG941" s="67"/>
      <c r="AH941" s="67"/>
    </row>
    <row r="942" spans="1:34" ht="15.6" customHeight="1">
      <c r="A942" s="67"/>
      <c r="B942" s="67"/>
      <c r="C942" s="67"/>
      <c r="D942" s="68"/>
      <c r="E942" s="67"/>
      <c r="F942" s="67"/>
      <c r="G942" s="67"/>
      <c r="H942" s="69"/>
      <c r="I942" s="68"/>
      <c r="J942" s="67"/>
      <c r="K942" s="67"/>
      <c r="L942" s="67"/>
      <c r="M942" s="67"/>
      <c r="N942" s="67"/>
      <c r="O942" s="67"/>
      <c r="P942" s="67"/>
      <c r="Q942" s="67"/>
      <c r="R942" s="67"/>
      <c r="S942" s="67"/>
      <c r="T942" s="67"/>
      <c r="U942" s="67"/>
      <c r="V942" s="67"/>
      <c r="W942" s="67"/>
      <c r="X942" s="67"/>
      <c r="Y942" s="67"/>
      <c r="Z942" s="67"/>
      <c r="AA942" s="67"/>
      <c r="AB942" s="67"/>
      <c r="AC942" s="67"/>
      <c r="AD942" s="67"/>
      <c r="AE942" s="67"/>
      <c r="AF942" s="67"/>
      <c r="AG942" s="67"/>
      <c r="AH942" s="67"/>
    </row>
    <row r="943" spans="1:34" ht="15.6" customHeight="1">
      <c r="A943" s="67"/>
      <c r="B943" s="67"/>
      <c r="C943" s="67"/>
      <c r="D943" s="68"/>
      <c r="E943" s="67"/>
      <c r="F943" s="67"/>
      <c r="G943" s="67"/>
      <c r="H943" s="69"/>
      <c r="I943" s="68"/>
      <c r="J943" s="67"/>
      <c r="K943" s="67"/>
      <c r="L943" s="67"/>
      <c r="M943" s="67"/>
      <c r="N943" s="67"/>
      <c r="O943" s="67"/>
      <c r="P943" s="67"/>
      <c r="Q943" s="67"/>
      <c r="R943" s="67"/>
      <c r="S943" s="67"/>
      <c r="T943" s="67"/>
      <c r="U943" s="67"/>
      <c r="V943" s="67"/>
      <c r="W943" s="67"/>
      <c r="X943" s="67"/>
      <c r="Y943" s="67"/>
      <c r="Z943" s="67"/>
      <c r="AA943" s="67"/>
      <c r="AB943" s="67"/>
      <c r="AC943" s="67"/>
      <c r="AD943" s="67"/>
      <c r="AE943" s="67"/>
      <c r="AF943" s="67"/>
      <c r="AG943" s="67"/>
      <c r="AH943" s="67"/>
    </row>
    <row r="944" spans="1:34" ht="15.6" customHeight="1">
      <c r="A944" s="67"/>
      <c r="B944" s="67"/>
      <c r="C944" s="67"/>
      <c r="D944" s="68"/>
      <c r="E944" s="67"/>
      <c r="F944" s="67"/>
      <c r="G944" s="67"/>
      <c r="H944" s="69"/>
      <c r="I944" s="68"/>
      <c r="J944" s="67"/>
      <c r="K944" s="67"/>
      <c r="L944" s="67"/>
      <c r="M944" s="67"/>
      <c r="N944" s="67"/>
      <c r="O944" s="67"/>
      <c r="P944" s="67"/>
      <c r="Q944" s="67"/>
      <c r="R944" s="67"/>
      <c r="S944" s="67"/>
      <c r="T944" s="67"/>
      <c r="U944" s="67"/>
      <c r="V944" s="67"/>
      <c r="W944" s="67"/>
      <c r="X944" s="67"/>
      <c r="Y944" s="67"/>
      <c r="Z944" s="67"/>
      <c r="AA944" s="67"/>
      <c r="AB944" s="67"/>
      <c r="AC944" s="67"/>
      <c r="AD944" s="67"/>
      <c r="AE944" s="67"/>
      <c r="AF944" s="67"/>
      <c r="AG944" s="67"/>
      <c r="AH944" s="67"/>
    </row>
    <row r="945" spans="1:34" ht="15.6" customHeight="1">
      <c r="A945" s="67"/>
      <c r="B945" s="67"/>
      <c r="C945" s="67"/>
      <c r="D945" s="68"/>
      <c r="E945" s="67"/>
      <c r="F945" s="67"/>
      <c r="G945" s="67"/>
      <c r="H945" s="69"/>
      <c r="I945" s="68"/>
      <c r="J945" s="67"/>
      <c r="K945" s="67"/>
      <c r="L945" s="67"/>
      <c r="M945" s="67"/>
      <c r="N945" s="67"/>
      <c r="O945" s="67"/>
      <c r="P945" s="67"/>
      <c r="Q945" s="67"/>
      <c r="R945" s="67"/>
      <c r="S945" s="67"/>
      <c r="T945" s="67"/>
      <c r="U945" s="67"/>
      <c r="V945" s="67"/>
      <c r="W945" s="67"/>
      <c r="X945" s="67"/>
      <c r="Y945" s="67"/>
      <c r="Z945" s="67"/>
      <c r="AA945" s="67"/>
      <c r="AB945" s="67"/>
      <c r="AC945" s="67"/>
      <c r="AD945" s="67"/>
      <c r="AE945" s="67"/>
      <c r="AF945" s="67"/>
      <c r="AG945" s="67"/>
      <c r="AH945" s="67"/>
    </row>
    <row r="946" spans="1:34" ht="15.6" customHeight="1">
      <c r="A946" s="67"/>
      <c r="B946" s="67"/>
      <c r="C946" s="67"/>
      <c r="D946" s="68"/>
      <c r="E946" s="67"/>
      <c r="F946" s="67"/>
      <c r="G946" s="67"/>
      <c r="H946" s="69"/>
      <c r="I946" s="68"/>
      <c r="J946" s="67"/>
      <c r="K946" s="67"/>
      <c r="L946" s="67"/>
      <c r="M946" s="67"/>
      <c r="N946" s="67"/>
      <c r="O946" s="67"/>
      <c r="P946" s="67"/>
      <c r="Q946" s="67"/>
      <c r="R946" s="67"/>
      <c r="S946" s="67"/>
      <c r="T946" s="67"/>
      <c r="U946" s="67"/>
      <c r="V946" s="67"/>
      <c r="W946" s="67"/>
      <c r="X946" s="67"/>
      <c r="Y946" s="67"/>
      <c r="Z946" s="67"/>
      <c r="AA946" s="67"/>
      <c r="AB946" s="67"/>
      <c r="AC946" s="67"/>
      <c r="AD946" s="67"/>
      <c r="AE946" s="67"/>
      <c r="AF946" s="67"/>
      <c r="AG946" s="67"/>
      <c r="AH946" s="67"/>
    </row>
    <row r="947" spans="1:34" ht="15.6" customHeight="1">
      <c r="A947" s="67"/>
      <c r="B947" s="67"/>
      <c r="C947" s="67"/>
      <c r="D947" s="68"/>
      <c r="E947" s="67"/>
      <c r="F947" s="67"/>
      <c r="G947" s="67"/>
      <c r="H947" s="69"/>
      <c r="I947" s="68"/>
      <c r="J947" s="67"/>
      <c r="K947" s="67"/>
      <c r="L947" s="67"/>
      <c r="M947" s="67"/>
      <c r="N947" s="67"/>
      <c r="O947" s="67"/>
      <c r="P947" s="67"/>
      <c r="Q947" s="67"/>
      <c r="R947" s="67"/>
      <c r="S947" s="67"/>
      <c r="T947" s="67"/>
      <c r="U947" s="67"/>
      <c r="V947" s="67"/>
      <c r="W947" s="67"/>
      <c r="X947" s="67"/>
      <c r="Y947" s="67"/>
      <c r="Z947" s="67"/>
      <c r="AA947" s="67"/>
      <c r="AB947" s="67"/>
      <c r="AC947" s="67"/>
      <c r="AD947" s="67"/>
      <c r="AE947" s="67"/>
      <c r="AF947" s="67"/>
      <c r="AG947" s="67"/>
      <c r="AH947" s="67"/>
    </row>
    <row r="948" spans="1:34" ht="15.6" customHeight="1">
      <c r="A948" s="67"/>
      <c r="B948" s="67"/>
      <c r="C948" s="67"/>
      <c r="D948" s="68"/>
      <c r="E948" s="67"/>
      <c r="F948" s="67"/>
      <c r="G948" s="67"/>
      <c r="H948" s="69"/>
      <c r="I948" s="68"/>
      <c r="J948" s="67"/>
      <c r="K948" s="67"/>
      <c r="L948" s="67"/>
      <c r="M948" s="67"/>
      <c r="N948" s="67"/>
      <c r="O948" s="67"/>
      <c r="P948" s="67"/>
      <c r="Q948" s="67"/>
      <c r="R948" s="67"/>
      <c r="S948" s="67"/>
      <c r="T948" s="67"/>
      <c r="U948" s="67"/>
      <c r="V948" s="67"/>
      <c r="W948" s="67"/>
      <c r="X948" s="67"/>
      <c r="Y948" s="67"/>
      <c r="Z948" s="67"/>
      <c r="AA948" s="67"/>
      <c r="AB948" s="67"/>
      <c r="AC948" s="67"/>
      <c r="AD948" s="67"/>
      <c r="AE948" s="67"/>
      <c r="AF948" s="67"/>
      <c r="AG948" s="67"/>
      <c r="AH948" s="67"/>
    </row>
    <row r="949" spans="1:34" ht="15.6" customHeight="1">
      <c r="A949" s="67"/>
      <c r="B949" s="67"/>
      <c r="C949" s="67"/>
      <c r="D949" s="68"/>
      <c r="E949" s="67"/>
      <c r="F949" s="67"/>
      <c r="G949" s="67"/>
      <c r="H949" s="69"/>
      <c r="I949" s="68"/>
      <c r="J949" s="67"/>
      <c r="K949" s="67"/>
      <c r="L949" s="67"/>
      <c r="M949" s="67"/>
      <c r="N949" s="67"/>
      <c r="O949" s="67"/>
      <c r="P949" s="67"/>
      <c r="Q949" s="67"/>
      <c r="R949" s="67"/>
      <c r="S949" s="67"/>
      <c r="T949" s="67"/>
      <c r="U949" s="67"/>
      <c r="V949" s="67"/>
      <c r="W949" s="67"/>
      <c r="X949" s="67"/>
      <c r="Y949" s="67"/>
      <c r="Z949" s="67"/>
      <c r="AA949" s="67"/>
      <c r="AB949" s="67"/>
      <c r="AC949" s="67"/>
      <c r="AD949" s="67"/>
      <c r="AE949" s="67"/>
      <c r="AF949" s="67"/>
      <c r="AG949" s="67"/>
      <c r="AH949" s="67"/>
    </row>
    <row r="950" spans="1:34" ht="15.6" customHeight="1">
      <c r="A950" s="67"/>
      <c r="B950" s="67"/>
      <c r="C950" s="67"/>
      <c r="D950" s="68"/>
      <c r="E950" s="67"/>
      <c r="F950" s="67"/>
      <c r="G950" s="67"/>
      <c r="H950" s="69"/>
      <c r="I950" s="68"/>
      <c r="J950" s="67"/>
      <c r="K950" s="67"/>
      <c r="L950" s="67"/>
      <c r="M950" s="67"/>
      <c r="N950" s="67"/>
      <c r="O950" s="67"/>
      <c r="P950" s="67"/>
      <c r="Q950" s="67"/>
      <c r="R950" s="67"/>
      <c r="S950" s="67"/>
      <c r="T950" s="67"/>
      <c r="U950" s="67"/>
      <c r="V950" s="67"/>
      <c r="W950" s="67"/>
      <c r="X950" s="67"/>
      <c r="Y950" s="67"/>
      <c r="Z950" s="67"/>
      <c r="AA950" s="67"/>
      <c r="AB950" s="67"/>
      <c r="AC950" s="67"/>
      <c r="AD950" s="67"/>
      <c r="AE950" s="67"/>
      <c r="AF950" s="67"/>
      <c r="AG950" s="67"/>
      <c r="AH950" s="67"/>
    </row>
    <row r="951" spans="1:34" ht="15.6" customHeight="1">
      <c r="A951" s="67"/>
      <c r="B951" s="67"/>
      <c r="C951" s="67"/>
      <c r="D951" s="68"/>
      <c r="E951" s="67"/>
      <c r="F951" s="67"/>
      <c r="G951" s="67"/>
      <c r="H951" s="69"/>
      <c r="I951" s="68"/>
      <c r="J951" s="67"/>
      <c r="K951" s="67"/>
      <c r="L951" s="67"/>
      <c r="M951" s="67"/>
      <c r="N951" s="67"/>
      <c r="O951" s="67"/>
      <c r="P951" s="67"/>
      <c r="Q951" s="67"/>
      <c r="R951" s="67"/>
      <c r="S951" s="67"/>
      <c r="T951" s="67"/>
      <c r="U951" s="67"/>
      <c r="V951" s="67"/>
      <c r="W951" s="67"/>
      <c r="X951" s="67"/>
      <c r="Y951" s="67"/>
      <c r="Z951" s="67"/>
      <c r="AA951" s="67"/>
      <c r="AB951" s="67"/>
      <c r="AC951" s="67"/>
      <c r="AD951" s="67"/>
      <c r="AE951" s="67"/>
      <c r="AF951" s="67"/>
      <c r="AG951" s="67"/>
      <c r="AH951" s="67"/>
    </row>
    <row r="952" spans="1:34" ht="15.6" customHeight="1">
      <c r="A952" s="67"/>
      <c r="B952" s="67"/>
      <c r="C952" s="67"/>
      <c r="D952" s="68"/>
      <c r="E952" s="67"/>
      <c r="F952" s="67"/>
      <c r="G952" s="67"/>
      <c r="H952" s="69"/>
      <c r="I952" s="68"/>
      <c r="J952" s="67"/>
      <c r="K952" s="67"/>
      <c r="L952" s="67"/>
      <c r="M952" s="67"/>
      <c r="N952" s="67"/>
      <c r="O952" s="67"/>
      <c r="P952" s="67"/>
      <c r="Q952" s="67"/>
      <c r="R952" s="67"/>
      <c r="S952" s="67"/>
      <c r="T952" s="67"/>
      <c r="U952" s="67"/>
      <c r="V952" s="67"/>
      <c r="W952" s="67"/>
      <c r="X952" s="67"/>
      <c r="Y952" s="67"/>
      <c r="Z952" s="67"/>
      <c r="AA952" s="67"/>
      <c r="AB952" s="67"/>
      <c r="AC952" s="67"/>
      <c r="AD952" s="67"/>
      <c r="AE952" s="67"/>
      <c r="AF952" s="67"/>
      <c r="AG952" s="67"/>
      <c r="AH952" s="67"/>
    </row>
    <row r="953" spans="1:34" ht="15.6" customHeight="1">
      <c r="A953" s="67"/>
      <c r="B953" s="67"/>
      <c r="C953" s="67"/>
      <c r="D953" s="68"/>
      <c r="E953" s="67"/>
      <c r="F953" s="67"/>
      <c r="G953" s="67"/>
      <c r="H953" s="69"/>
      <c r="I953" s="68"/>
      <c r="J953" s="67"/>
      <c r="K953" s="67"/>
      <c r="L953" s="67"/>
      <c r="M953" s="67"/>
      <c r="N953" s="67"/>
      <c r="O953" s="67"/>
      <c r="P953" s="67"/>
      <c r="Q953" s="67"/>
      <c r="R953" s="67"/>
      <c r="S953" s="67"/>
      <c r="T953" s="67"/>
      <c r="U953" s="67"/>
      <c r="V953" s="67"/>
      <c r="W953" s="67"/>
      <c r="X953" s="67"/>
      <c r="Y953" s="67"/>
      <c r="Z953" s="67"/>
      <c r="AA953" s="67"/>
      <c r="AB953" s="67"/>
      <c r="AC953" s="67"/>
      <c r="AD953" s="67"/>
      <c r="AE953" s="67"/>
      <c r="AF953" s="67"/>
      <c r="AG953" s="67"/>
      <c r="AH953" s="67"/>
    </row>
    <row r="954" spans="1:34" ht="15.6" customHeight="1">
      <c r="A954" s="67"/>
      <c r="B954" s="67"/>
      <c r="C954" s="67"/>
      <c r="D954" s="68"/>
      <c r="E954" s="67"/>
      <c r="F954" s="67"/>
      <c r="G954" s="67"/>
      <c r="H954" s="69"/>
      <c r="I954" s="68"/>
      <c r="J954" s="67"/>
      <c r="K954" s="67"/>
      <c r="L954" s="67"/>
      <c r="M954" s="67"/>
      <c r="N954" s="67"/>
      <c r="O954" s="67"/>
      <c r="P954" s="67"/>
      <c r="Q954" s="67"/>
      <c r="R954" s="67"/>
      <c r="S954" s="67"/>
      <c r="T954" s="67"/>
      <c r="U954" s="67"/>
      <c r="V954" s="67"/>
      <c r="W954" s="67"/>
      <c r="X954" s="67"/>
      <c r="Y954" s="67"/>
      <c r="Z954" s="67"/>
      <c r="AA954" s="67"/>
      <c r="AB954" s="67"/>
      <c r="AC954" s="67"/>
      <c r="AD954" s="67"/>
      <c r="AE954" s="67"/>
      <c r="AF954" s="67"/>
      <c r="AG954" s="67"/>
      <c r="AH954" s="67"/>
    </row>
    <row r="955" spans="1:34" ht="15.6" customHeight="1">
      <c r="A955" s="67"/>
      <c r="B955" s="67"/>
      <c r="C955" s="67"/>
      <c r="D955" s="68"/>
      <c r="E955" s="67"/>
      <c r="F955" s="67"/>
      <c r="G955" s="67"/>
      <c r="H955" s="69"/>
      <c r="I955" s="68"/>
      <c r="J955" s="67"/>
      <c r="K955" s="67"/>
      <c r="L955" s="67"/>
      <c r="M955" s="67"/>
      <c r="N955" s="67"/>
      <c r="O955" s="67"/>
      <c r="P955" s="67"/>
      <c r="Q955" s="67"/>
      <c r="R955" s="67"/>
      <c r="S955" s="67"/>
      <c r="T955" s="67"/>
      <c r="U955" s="67"/>
      <c r="V955" s="67"/>
      <c r="W955" s="67"/>
      <c r="X955" s="67"/>
      <c r="Y955" s="67"/>
      <c r="Z955" s="67"/>
      <c r="AA955" s="67"/>
      <c r="AB955" s="67"/>
      <c r="AC955" s="67"/>
      <c r="AD955" s="67"/>
      <c r="AE955" s="67"/>
      <c r="AF955" s="67"/>
      <c r="AG955" s="67"/>
      <c r="AH955" s="67"/>
    </row>
    <row r="956" spans="1:34" ht="15.6" customHeight="1">
      <c r="A956" s="67"/>
      <c r="B956" s="67"/>
      <c r="C956" s="67"/>
      <c r="D956" s="68"/>
      <c r="E956" s="67"/>
      <c r="F956" s="67"/>
      <c r="G956" s="67"/>
      <c r="H956" s="69"/>
      <c r="I956" s="68"/>
      <c r="J956" s="67"/>
      <c r="K956" s="67"/>
      <c r="L956" s="67"/>
      <c r="M956" s="67"/>
      <c r="N956" s="67"/>
      <c r="O956" s="67"/>
      <c r="P956" s="67"/>
      <c r="Q956" s="67"/>
      <c r="R956" s="67"/>
      <c r="S956" s="67"/>
      <c r="T956" s="67"/>
      <c r="U956" s="67"/>
      <c r="V956" s="67"/>
      <c r="W956" s="67"/>
      <c r="X956" s="67"/>
      <c r="Y956" s="67"/>
      <c r="Z956" s="67"/>
      <c r="AA956" s="67"/>
      <c r="AB956" s="67"/>
      <c r="AC956" s="67"/>
      <c r="AD956" s="67"/>
      <c r="AE956" s="67"/>
      <c r="AF956" s="67"/>
      <c r="AG956" s="67"/>
      <c r="AH956" s="67"/>
    </row>
    <row r="957" spans="1:34" ht="15.6" customHeight="1">
      <c r="A957" s="67"/>
      <c r="B957" s="67"/>
      <c r="C957" s="67"/>
      <c r="D957" s="68"/>
      <c r="E957" s="67"/>
      <c r="F957" s="67"/>
      <c r="G957" s="67"/>
      <c r="H957" s="69"/>
      <c r="I957" s="68"/>
      <c r="J957" s="67"/>
      <c r="K957" s="67"/>
      <c r="L957" s="67"/>
      <c r="M957" s="67"/>
      <c r="N957" s="67"/>
      <c r="O957" s="67"/>
      <c r="P957" s="67"/>
      <c r="Q957" s="67"/>
      <c r="R957" s="67"/>
      <c r="S957" s="67"/>
      <c r="T957" s="67"/>
      <c r="U957" s="67"/>
      <c r="V957" s="67"/>
      <c r="W957" s="67"/>
      <c r="X957" s="67"/>
      <c r="Y957" s="67"/>
      <c r="Z957" s="67"/>
      <c r="AA957" s="67"/>
      <c r="AB957" s="67"/>
      <c r="AC957" s="67"/>
      <c r="AD957" s="67"/>
      <c r="AE957" s="67"/>
      <c r="AF957" s="67"/>
      <c r="AG957" s="67"/>
      <c r="AH957" s="67"/>
    </row>
    <row r="958" spans="1:34" ht="15.6" customHeight="1">
      <c r="A958" s="67"/>
      <c r="B958" s="67"/>
      <c r="C958" s="67"/>
      <c r="D958" s="68"/>
      <c r="E958" s="67"/>
      <c r="F958" s="67"/>
      <c r="G958" s="67"/>
      <c r="H958" s="69"/>
      <c r="I958" s="68"/>
      <c r="J958" s="67"/>
      <c r="K958" s="67"/>
      <c r="L958" s="67"/>
      <c r="M958" s="67"/>
      <c r="N958" s="67"/>
      <c r="O958" s="67"/>
      <c r="P958" s="67"/>
      <c r="Q958" s="67"/>
      <c r="R958" s="67"/>
      <c r="S958" s="67"/>
      <c r="T958" s="67"/>
      <c r="U958" s="67"/>
      <c r="V958" s="67"/>
      <c r="W958" s="67"/>
      <c r="X958" s="67"/>
      <c r="Y958" s="67"/>
      <c r="Z958" s="67"/>
      <c r="AA958" s="67"/>
      <c r="AB958" s="67"/>
      <c r="AC958" s="67"/>
      <c r="AD958" s="67"/>
      <c r="AE958" s="67"/>
      <c r="AF958" s="67"/>
      <c r="AG958" s="67"/>
      <c r="AH958" s="67"/>
    </row>
    <row r="959" spans="1:34" ht="15.6" customHeight="1">
      <c r="A959" s="67"/>
      <c r="B959" s="67"/>
      <c r="C959" s="67"/>
      <c r="D959" s="68"/>
      <c r="E959" s="67"/>
      <c r="F959" s="67"/>
      <c r="G959" s="67"/>
      <c r="H959" s="69"/>
      <c r="I959" s="68"/>
      <c r="J959" s="67"/>
      <c r="K959" s="67"/>
      <c r="L959" s="67"/>
      <c r="M959" s="67"/>
      <c r="N959" s="67"/>
      <c r="O959" s="67"/>
      <c r="P959" s="67"/>
      <c r="Q959" s="67"/>
      <c r="R959" s="67"/>
      <c r="S959" s="67"/>
      <c r="T959" s="67"/>
      <c r="U959" s="67"/>
      <c r="V959" s="67"/>
      <c r="W959" s="67"/>
      <c r="X959" s="67"/>
      <c r="Y959" s="67"/>
      <c r="Z959" s="67"/>
      <c r="AA959" s="67"/>
      <c r="AB959" s="67"/>
      <c r="AC959" s="67"/>
      <c r="AD959" s="67"/>
      <c r="AE959" s="67"/>
      <c r="AF959" s="67"/>
      <c r="AG959" s="67"/>
      <c r="AH959" s="67"/>
    </row>
    <row r="960" spans="1:34" ht="15.6" customHeight="1">
      <c r="A960" s="67"/>
      <c r="B960" s="67"/>
      <c r="C960" s="67"/>
      <c r="D960" s="68"/>
      <c r="E960" s="67"/>
      <c r="F960" s="67"/>
      <c r="G960" s="67"/>
      <c r="H960" s="69"/>
      <c r="I960" s="68"/>
      <c r="J960" s="67"/>
      <c r="K960" s="67"/>
      <c r="L960" s="67"/>
      <c r="M960" s="67"/>
      <c r="N960" s="67"/>
      <c r="O960" s="67"/>
      <c r="P960" s="67"/>
      <c r="Q960" s="67"/>
      <c r="R960" s="67"/>
      <c r="S960" s="67"/>
      <c r="T960" s="67"/>
      <c r="U960" s="67"/>
      <c r="V960" s="67"/>
      <c r="W960" s="67"/>
      <c r="X960" s="67"/>
      <c r="Y960" s="67"/>
      <c r="Z960" s="67"/>
      <c r="AA960" s="67"/>
      <c r="AB960" s="67"/>
      <c r="AC960" s="67"/>
      <c r="AD960" s="67"/>
      <c r="AE960" s="67"/>
      <c r="AF960" s="67"/>
      <c r="AG960" s="67"/>
      <c r="AH960" s="67"/>
    </row>
    <row r="961" spans="1:34" ht="15.6" customHeight="1">
      <c r="A961" s="67"/>
      <c r="B961" s="67"/>
      <c r="C961" s="67"/>
      <c r="D961" s="68"/>
      <c r="E961" s="67"/>
      <c r="F961" s="67"/>
      <c r="G961" s="67"/>
      <c r="H961" s="69"/>
      <c r="I961" s="68"/>
      <c r="J961" s="67"/>
      <c r="K961" s="67"/>
      <c r="L961" s="67"/>
      <c r="M961" s="67"/>
      <c r="N961" s="67"/>
      <c r="O961" s="67"/>
      <c r="P961" s="67"/>
      <c r="Q961" s="67"/>
      <c r="R961" s="67"/>
      <c r="S961" s="67"/>
      <c r="T961" s="67"/>
      <c r="U961" s="67"/>
      <c r="V961" s="67"/>
      <c r="W961" s="67"/>
      <c r="X961" s="67"/>
      <c r="Y961" s="67"/>
      <c r="Z961" s="67"/>
      <c r="AA961" s="67"/>
      <c r="AB961" s="67"/>
      <c r="AC961" s="67"/>
      <c r="AD961" s="67"/>
      <c r="AE961" s="67"/>
      <c r="AF961" s="67"/>
      <c r="AG961" s="67"/>
      <c r="AH961" s="67"/>
    </row>
    <row r="962" spans="1:34" ht="15.6" customHeight="1">
      <c r="A962" s="67"/>
      <c r="B962" s="67"/>
      <c r="C962" s="67"/>
      <c r="D962" s="68"/>
      <c r="E962" s="67"/>
      <c r="F962" s="67"/>
      <c r="G962" s="67"/>
      <c r="H962" s="69"/>
      <c r="I962" s="68"/>
      <c r="J962" s="67"/>
      <c r="K962" s="67"/>
      <c r="L962" s="67"/>
      <c r="M962" s="67"/>
      <c r="N962" s="67"/>
      <c r="O962" s="67"/>
      <c r="P962" s="67"/>
      <c r="Q962" s="67"/>
      <c r="R962" s="67"/>
      <c r="S962" s="67"/>
      <c r="T962" s="67"/>
      <c r="U962" s="67"/>
      <c r="V962" s="67"/>
      <c r="W962" s="67"/>
      <c r="X962" s="67"/>
      <c r="Y962" s="67"/>
      <c r="Z962" s="67"/>
      <c r="AA962" s="67"/>
      <c r="AB962" s="67"/>
      <c r="AC962" s="67"/>
      <c r="AD962" s="67"/>
      <c r="AE962" s="67"/>
      <c r="AF962" s="67"/>
      <c r="AG962" s="67"/>
      <c r="AH962" s="67"/>
    </row>
    <row r="963" spans="1:34" ht="15.6" customHeight="1">
      <c r="A963" s="67"/>
      <c r="B963" s="67"/>
      <c r="C963" s="67"/>
      <c r="D963" s="68"/>
      <c r="E963" s="67"/>
      <c r="F963" s="67"/>
      <c r="G963" s="67"/>
      <c r="H963" s="69"/>
      <c r="I963" s="68"/>
      <c r="J963" s="67"/>
      <c r="K963" s="67"/>
      <c r="L963" s="67"/>
      <c r="M963" s="67"/>
      <c r="N963" s="67"/>
      <c r="O963" s="67"/>
      <c r="P963" s="67"/>
      <c r="Q963" s="67"/>
      <c r="R963" s="67"/>
      <c r="S963" s="67"/>
      <c r="T963" s="67"/>
      <c r="U963" s="67"/>
      <c r="V963" s="67"/>
      <c r="W963" s="67"/>
      <c r="X963" s="67"/>
      <c r="Y963" s="67"/>
      <c r="Z963" s="67"/>
      <c r="AA963" s="67"/>
      <c r="AB963" s="67"/>
      <c r="AC963" s="67"/>
      <c r="AD963" s="67"/>
      <c r="AE963" s="67"/>
      <c r="AF963" s="67"/>
      <c r="AG963" s="67"/>
      <c r="AH963" s="67"/>
    </row>
    <row r="964" spans="1:34" ht="15.6" customHeight="1">
      <c r="A964" s="67"/>
      <c r="B964" s="67"/>
      <c r="C964" s="67"/>
      <c r="D964" s="68"/>
      <c r="E964" s="67"/>
      <c r="F964" s="67"/>
      <c r="G964" s="67"/>
      <c r="H964" s="69"/>
      <c r="I964" s="68"/>
      <c r="J964" s="67"/>
      <c r="K964" s="67"/>
      <c r="L964" s="67"/>
      <c r="M964" s="67"/>
      <c r="N964" s="67"/>
      <c r="O964" s="67"/>
      <c r="P964" s="67"/>
      <c r="Q964" s="67"/>
      <c r="R964" s="67"/>
      <c r="S964" s="67"/>
      <c r="T964" s="67"/>
      <c r="U964" s="67"/>
      <c r="V964" s="67"/>
      <c r="W964" s="67"/>
      <c r="X964" s="67"/>
      <c r="Y964" s="67"/>
      <c r="Z964" s="67"/>
      <c r="AA964" s="67"/>
      <c r="AB964" s="67"/>
      <c r="AC964" s="67"/>
      <c r="AD964" s="67"/>
      <c r="AE964" s="67"/>
      <c r="AF964" s="67"/>
      <c r="AG964" s="67"/>
      <c r="AH964" s="67"/>
    </row>
    <row r="965" spans="1:34" ht="15.6" customHeight="1">
      <c r="A965" s="67"/>
      <c r="B965" s="67"/>
      <c r="C965" s="67"/>
      <c r="D965" s="68"/>
      <c r="E965" s="67"/>
      <c r="F965" s="67"/>
      <c r="G965" s="67"/>
      <c r="H965" s="69"/>
      <c r="I965" s="68"/>
      <c r="J965" s="67"/>
      <c r="K965" s="67"/>
      <c r="L965" s="67"/>
      <c r="M965" s="67"/>
      <c r="N965" s="67"/>
      <c r="O965" s="67"/>
      <c r="P965" s="67"/>
      <c r="Q965" s="67"/>
      <c r="R965" s="67"/>
      <c r="S965" s="67"/>
      <c r="T965" s="67"/>
      <c r="U965" s="67"/>
      <c r="V965" s="67"/>
      <c r="W965" s="67"/>
      <c r="X965" s="67"/>
      <c r="Y965" s="67"/>
      <c r="Z965" s="67"/>
      <c r="AA965" s="67"/>
      <c r="AB965" s="67"/>
      <c r="AC965" s="67"/>
      <c r="AD965" s="67"/>
      <c r="AE965" s="67"/>
      <c r="AF965" s="67"/>
      <c r="AG965" s="67"/>
      <c r="AH965" s="67"/>
    </row>
    <row r="966" spans="1:34" ht="15.6" customHeight="1">
      <c r="A966" s="67"/>
      <c r="B966" s="67"/>
      <c r="C966" s="67"/>
      <c r="D966" s="68"/>
      <c r="E966" s="67"/>
      <c r="F966" s="67"/>
      <c r="G966" s="67"/>
      <c r="H966" s="69"/>
      <c r="I966" s="68"/>
      <c r="J966" s="67"/>
      <c r="K966" s="67"/>
      <c r="L966" s="67"/>
      <c r="M966" s="67"/>
      <c r="N966" s="67"/>
      <c r="O966" s="67"/>
      <c r="P966" s="67"/>
      <c r="Q966" s="67"/>
      <c r="R966" s="67"/>
      <c r="S966" s="67"/>
      <c r="T966" s="67"/>
      <c r="U966" s="67"/>
      <c r="V966" s="67"/>
      <c r="W966" s="67"/>
      <c r="X966" s="67"/>
      <c r="Y966" s="67"/>
      <c r="Z966" s="67"/>
      <c r="AA966" s="67"/>
      <c r="AB966" s="67"/>
      <c r="AC966" s="67"/>
      <c r="AD966" s="67"/>
      <c r="AE966" s="67"/>
      <c r="AF966" s="67"/>
      <c r="AG966" s="67"/>
      <c r="AH966" s="67"/>
    </row>
    <row r="967" spans="1:34" ht="15.6" customHeight="1">
      <c r="A967" s="67"/>
      <c r="B967" s="67"/>
      <c r="C967" s="67"/>
      <c r="D967" s="68"/>
      <c r="E967" s="67"/>
      <c r="F967" s="67"/>
      <c r="G967" s="67"/>
      <c r="H967" s="69"/>
      <c r="I967" s="68"/>
      <c r="J967" s="67"/>
      <c r="K967" s="67"/>
      <c r="L967" s="67"/>
      <c r="M967" s="67"/>
      <c r="N967" s="67"/>
      <c r="O967" s="67"/>
      <c r="P967" s="67"/>
      <c r="Q967" s="67"/>
      <c r="R967" s="67"/>
      <c r="S967" s="67"/>
      <c r="T967" s="67"/>
      <c r="U967" s="67"/>
      <c r="V967" s="67"/>
      <c r="W967" s="67"/>
      <c r="X967" s="67"/>
      <c r="Y967" s="67"/>
      <c r="Z967" s="67"/>
      <c r="AA967" s="67"/>
      <c r="AB967" s="67"/>
      <c r="AC967" s="67"/>
      <c r="AD967" s="67"/>
      <c r="AE967" s="67"/>
      <c r="AF967" s="67"/>
      <c r="AG967" s="67"/>
      <c r="AH967" s="67"/>
    </row>
    <row r="968" spans="1:34" ht="15.6" customHeight="1">
      <c r="A968" s="67"/>
      <c r="B968" s="67"/>
      <c r="C968" s="67"/>
      <c r="D968" s="68"/>
      <c r="E968" s="67"/>
      <c r="F968" s="67"/>
      <c r="G968" s="67"/>
      <c r="H968" s="69"/>
      <c r="I968" s="68"/>
      <c r="J968" s="67"/>
      <c r="K968" s="67"/>
      <c r="L968" s="67"/>
      <c r="M968" s="67"/>
      <c r="N968" s="67"/>
      <c r="O968" s="67"/>
      <c r="P968" s="67"/>
      <c r="Q968" s="67"/>
      <c r="R968" s="67"/>
      <c r="S968" s="67"/>
      <c r="T968" s="67"/>
      <c r="U968" s="67"/>
      <c r="V968" s="67"/>
      <c r="W968" s="67"/>
      <c r="X968" s="67"/>
      <c r="Y968" s="67"/>
      <c r="Z968" s="67"/>
      <c r="AA968" s="67"/>
      <c r="AB968" s="67"/>
      <c r="AC968" s="67"/>
      <c r="AD968" s="67"/>
      <c r="AE968" s="67"/>
      <c r="AF968" s="67"/>
      <c r="AG968" s="67"/>
      <c r="AH968" s="67"/>
    </row>
    <row r="969" spans="1:34" ht="15.6" customHeight="1">
      <c r="A969" s="67"/>
      <c r="B969" s="67"/>
      <c r="C969" s="67"/>
      <c r="D969" s="68"/>
      <c r="E969" s="67"/>
      <c r="F969" s="67"/>
      <c r="G969" s="67"/>
      <c r="H969" s="69"/>
      <c r="I969" s="68"/>
      <c r="J969" s="67"/>
      <c r="K969" s="67"/>
      <c r="L969" s="67"/>
      <c r="M969" s="67"/>
      <c r="N969" s="67"/>
      <c r="O969" s="67"/>
      <c r="P969" s="67"/>
      <c r="Q969" s="67"/>
      <c r="R969" s="67"/>
      <c r="S969" s="67"/>
      <c r="T969" s="67"/>
      <c r="U969" s="67"/>
      <c r="V969" s="67"/>
      <c r="W969" s="67"/>
      <c r="X969" s="67"/>
      <c r="Y969" s="67"/>
      <c r="Z969" s="67"/>
      <c r="AA969" s="67"/>
      <c r="AB969" s="67"/>
      <c r="AC969" s="67"/>
      <c r="AD969" s="67"/>
      <c r="AE969" s="67"/>
      <c r="AF969" s="67"/>
      <c r="AG969" s="67"/>
      <c r="AH969" s="67"/>
    </row>
    <row r="970" spans="1:34" ht="15.6" customHeight="1">
      <c r="A970" s="67"/>
      <c r="B970" s="67"/>
      <c r="C970" s="67"/>
      <c r="D970" s="68"/>
      <c r="E970" s="67"/>
      <c r="F970" s="67"/>
      <c r="G970" s="67"/>
      <c r="H970" s="69"/>
      <c r="I970" s="68"/>
      <c r="J970" s="67"/>
      <c r="K970" s="67"/>
      <c r="L970" s="67"/>
      <c r="M970" s="67"/>
      <c r="N970" s="67"/>
      <c r="O970" s="67"/>
      <c r="P970" s="67"/>
      <c r="Q970" s="67"/>
      <c r="R970" s="67"/>
      <c r="S970" s="67"/>
      <c r="T970" s="67"/>
      <c r="U970" s="67"/>
      <c r="V970" s="67"/>
      <c r="W970" s="67"/>
      <c r="X970" s="67"/>
      <c r="Y970" s="67"/>
      <c r="Z970" s="67"/>
      <c r="AA970" s="67"/>
      <c r="AB970" s="67"/>
      <c r="AC970" s="67"/>
      <c r="AD970" s="67"/>
      <c r="AE970" s="67"/>
      <c r="AF970" s="67"/>
      <c r="AG970" s="67"/>
      <c r="AH970" s="67"/>
    </row>
    <row r="971" spans="1:34" ht="15.6" customHeight="1">
      <c r="A971" s="67"/>
      <c r="B971" s="67"/>
      <c r="C971" s="67"/>
      <c r="D971" s="68"/>
      <c r="E971" s="67"/>
      <c r="F971" s="67"/>
      <c r="G971" s="67"/>
      <c r="H971" s="69"/>
      <c r="I971" s="68"/>
      <c r="J971" s="67"/>
      <c r="K971" s="67"/>
      <c r="L971" s="67"/>
      <c r="M971" s="67"/>
      <c r="N971" s="67"/>
      <c r="O971" s="67"/>
      <c r="P971" s="67"/>
      <c r="Q971" s="67"/>
      <c r="R971" s="67"/>
      <c r="S971" s="67"/>
      <c r="T971" s="67"/>
      <c r="U971" s="67"/>
      <c r="V971" s="67"/>
      <c r="W971" s="67"/>
      <c r="X971" s="67"/>
      <c r="Y971" s="67"/>
      <c r="Z971" s="67"/>
      <c r="AA971" s="67"/>
      <c r="AB971" s="67"/>
      <c r="AC971" s="67"/>
      <c r="AD971" s="67"/>
      <c r="AE971" s="67"/>
      <c r="AF971" s="67"/>
      <c r="AG971" s="67"/>
      <c r="AH971" s="67"/>
    </row>
    <row r="972" spans="1:34" ht="15.6" customHeight="1">
      <c r="A972" s="67"/>
      <c r="B972" s="67"/>
      <c r="C972" s="67"/>
      <c r="D972" s="68"/>
      <c r="E972" s="67"/>
      <c r="F972" s="67"/>
      <c r="G972" s="67"/>
      <c r="H972" s="69"/>
      <c r="I972" s="68"/>
      <c r="J972" s="67"/>
      <c r="K972" s="67"/>
      <c r="L972" s="67"/>
      <c r="M972" s="67"/>
      <c r="N972" s="67"/>
      <c r="O972" s="67"/>
      <c r="P972" s="67"/>
      <c r="Q972" s="67"/>
      <c r="R972" s="67"/>
      <c r="S972" s="67"/>
      <c r="T972" s="67"/>
      <c r="U972" s="67"/>
      <c r="V972" s="67"/>
      <c r="W972" s="67"/>
      <c r="X972" s="67"/>
      <c r="Y972" s="67"/>
      <c r="Z972" s="67"/>
      <c r="AA972" s="67"/>
      <c r="AB972" s="67"/>
      <c r="AC972" s="67"/>
      <c r="AD972" s="67"/>
      <c r="AE972" s="67"/>
      <c r="AF972" s="67"/>
      <c r="AG972" s="67"/>
      <c r="AH972" s="67"/>
    </row>
    <row r="973" spans="1:34" ht="15.6" customHeight="1">
      <c r="A973" s="67"/>
      <c r="B973" s="67"/>
      <c r="C973" s="67"/>
      <c r="D973" s="68"/>
      <c r="E973" s="67"/>
      <c r="F973" s="67"/>
      <c r="G973" s="67"/>
      <c r="H973" s="69"/>
      <c r="I973" s="68"/>
      <c r="J973" s="67"/>
      <c r="K973" s="67"/>
      <c r="L973" s="67"/>
      <c r="M973" s="67"/>
      <c r="N973" s="67"/>
      <c r="O973" s="67"/>
      <c r="P973" s="67"/>
      <c r="Q973" s="67"/>
      <c r="R973" s="67"/>
      <c r="S973" s="67"/>
      <c r="T973" s="67"/>
      <c r="U973" s="67"/>
      <c r="V973" s="67"/>
      <c r="W973" s="67"/>
      <c r="X973" s="67"/>
      <c r="Y973" s="67"/>
      <c r="Z973" s="67"/>
      <c r="AA973" s="67"/>
      <c r="AB973" s="67"/>
      <c r="AC973" s="67"/>
      <c r="AD973" s="67"/>
      <c r="AE973" s="67"/>
      <c r="AF973" s="67"/>
      <c r="AG973" s="67"/>
      <c r="AH973" s="67"/>
    </row>
    <row r="974" spans="1:34" ht="15.6" customHeight="1">
      <c r="A974" s="67"/>
      <c r="B974" s="67"/>
      <c r="C974" s="67"/>
      <c r="D974" s="68"/>
      <c r="E974" s="67"/>
      <c r="F974" s="67"/>
      <c r="G974" s="67"/>
      <c r="H974" s="69"/>
      <c r="I974" s="68"/>
      <c r="J974" s="67"/>
      <c r="K974" s="67"/>
      <c r="L974" s="67"/>
      <c r="M974" s="67"/>
      <c r="N974" s="67"/>
      <c r="O974" s="67"/>
      <c r="P974" s="67"/>
      <c r="Q974" s="67"/>
      <c r="R974" s="67"/>
      <c r="S974" s="67"/>
      <c r="T974" s="67"/>
      <c r="U974" s="67"/>
      <c r="V974" s="67"/>
      <c r="W974" s="67"/>
      <c r="X974" s="67"/>
      <c r="Y974" s="67"/>
      <c r="Z974" s="67"/>
      <c r="AA974" s="67"/>
      <c r="AB974" s="67"/>
      <c r="AC974" s="67"/>
      <c r="AD974" s="67"/>
      <c r="AE974" s="67"/>
      <c r="AF974" s="67"/>
      <c r="AG974" s="67"/>
      <c r="AH974" s="67"/>
    </row>
    <row r="975" spans="1:34" ht="15.6" customHeight="1">
      <c r="A975" s="67"/>
      <c r="B975" s="67"/>
      <c r="C975" s="67"/>
      <c r="D975" s="68"/>
      <c r="E975" s="67"/>
      <c r="F975" s="67"/>
      <c r="G975" s="67"/>
      <c r="H975" s="69"/>
      <c r="I975" s="68"/>
      <c r="J975" s="67"/>
      <c r="K975" s="67"/>
      <c r="L975" s="67"/>
      <c r="M975" s="67"/>
      <c r="N975" s="67"/>
      <c r="O975" s="67"/>
      <c r="P975" s="67"/>
      <c r="Q975" s="67"/>
      <c r="R975" s="67"/>
      <c r="S975" s="67"/>
      <c r="T975" s="67"/>
      <c r="U975" s="67"/>
      <c r="V975" s="67"/>
      <c r="W975" s="67"/>
      <c r="X975" s="67"/>
      <c r="Y975" s="67"/>
      <c r="Z975" s="67"/>
      <c r="AA975" s="67"/>
      <c r="AB975" s="67"/>
      <c r="AC975" s="67"/>
      <c r="AD975" s="67"/>
      <c r="AE975" s="67"/>
      <c r="AF975" s="67"/>
      <c r="AG975" s="67"/>
      <c r="AH975" s="67"/>
    </row>
    <row r="976" spans="1:34" ht="15.6" customHeight="1">
      <c r="A976" s="67"/>
      <c r="B976" s="67"/>
      <c r="C976" s="67"/>
      <c r="D976" s="68"/>
      <c r="E976" s="67"/>
      <c r="F976" s="67"/>
      <c r="G976" s="67"/>
      <c r="H976" s="69"/>
      <c r="I976" s="68"/>
      <c r="J976" s="67"/>
      <c r="K976" s="67"/>
      <c r="L976" s="67"/>
      <c r="M976" s="67"/>
      <c r="N976" s="67"/>
      <c r="O976" s="67"/>
      <c r="P976" s="67"/>
      <c r="Q976" s="67"/>
      <c r="R976" s="67"/>
      <c r="S976" s="67"/>
      <c r="T976" s="67"/>
      <c r="U976" s="67"/>
      <c r="V976" s="67"/>
      <c r="W976" s="67"/>
      <c r="X976" s="67"/>
      <c r="Y976" s="67"/>
      <c r="Z976" s="67"/>
      <c r="AA976" s="67"/>
      <c r="AB976" s="67"/>
      <c r="AC976" s="67"/>
      <c r="AD976" s="67"/>
      <c r="AE976" s="67"/>
      <c r="AF976" s="67"/>
      <c r="AG976" s="67"/>
      <c r="AH976" s="67"/>
    </row>
    <row r="977" spans="1:34" ht="15.6" customHeight="1">
      <c r="A977" s="67"/>
      <c r="B977" s="67"/>
      <c r="C977" s="67"/>
      <c r="D977" s="68"/>
      <c r="E977" s="67"/>
      <c r="F977" s="67"/>
      <c r="G977" s="67"/>
      <c r="H977" s="69"/>
      <c r="I977" s="68"/>
      <c r="J977" s="67"/>
      <c r="K977" s="67"/>
      <c r="L977" s="67"/>
      <c r="M977" s="67"/>
      <c r="N977" s="67"/>
      <c r="O977" s="67"/>
      <c r="P977" s="67"/>
      <c r="Q977" s="67"/>
      <c r="R977" s="67"/>
      <c r="S977" s="67"/>
      <c r="T977" s="67"/>
      <c r="U977" s="67"/>
      <c r="V977" s="67"/>
      <c r="W977" s="67"/>
      <c r="X977" s="67"/>
      <c r="Y977" s="67"/>
      <c r="Z977" s="67"/>
      <c r="AA977" s="67"/>
      <c r="AB977" s="67"/>
      <c r="AC977" s="67"/>
      <c r="AD977" s="67"/>
      <c r="AE977" s="67"/>
      <c r="AF977" s="67"/>
      <c r="AG977" s="67"/>
      <c r="AH977" s="67"/>
    </row>
    <row r="978" spans="1:34" ht="15.6" customHeight="1">
      <c r="A978" s="67"/>
      <c r="B978" s="67"/>
      <c r="C978" s="67"/>
      <c r="D978" s="68"/>
      <c r="E978" s="67"/>
      <c r="F978" s="67"/>
      <c r="G978" s="67"/>
      <c r="H978" s="69"/>
      <c r="I978" s="68"/>
      <c r="J978" s="67"/>
      <c r="K978" s="67"/>
      <c r="L978" s="67"/>
      <c r="M978" s="67"/>
      <c r="N978" s="67"/>
      <c r="O978" s="67"/>
      <c r="P978" s="67"/>
      <c r="Q978" s="67"/>
      <c r="R978" s="67"/>
      <c r="S978" s="67"/>
      <c r="T978" s="67"/>
      <c r="U978" s="67"/>
      <c r="V978" s="67"/>
      <c r="W978" s="67"/>
      <c r="X978" s="67"/>
      <c r="Y978" s="67"/>
      <c r="Z978" s="67"/>
      <c r="AA978" s="67"/>
      <c r="AB978" s="67"/>
      <c r="AC978" s="67"/>
      <c r="AD978" s="67"/>
      <c r="AE978" s="67"/>
      <c r="AF978" s="67"/>
      <c r="AG978" s="67"/>
      <c r="AH978" s="67"/>
    </row>
    <row r="979" spans="1:34" ht="15.6" customHeight="1">
      <c r="A979" s="67"/>
      <c r="B979" s="67"/>
      <c r="C979" s="67"/>
      <c r="D979" s="68"/>
      <c r="E979" s="67"/>
      <c r="F979" s="67"/>
      <c r="G979" s="67"/>
      <c r="H979" s="69"/>
      <c r="I979" s="68"/>
      <c r="J979" s="67"/>
      <c r="K979" s="67"/>
      <c r="L979" s="67"/>
      <c r="M979" s="67"/>
      <c r="N979" s="67"/>
      <c r="O979" s="67"/>
      <c r="P979" s="67"/>
      <c r="Q979" s="67"/>
      <c r="R979" s="67"/>
      <c r="S979" s="67"/>
      <c r="T979" s="67"/>
      <c r="U979" s="67"/>
      <c r="V979" s="67"/>
      <c r="W979" s="67"/>
      <c r="X979" s="67"/>
      <c r="Y979" s="67"/>
      <c r="Z979" s="67"/>
      <c r="AA979" s="67"/>
      <c r="AB979" s="67"/>
      <c r="AC979" s="67"/>
      <c r="AD979" s="67"/>
      <c r="AE979" s="67"/>
      <c r="AF979" s="67"/>
      <c r="AG979" s="67"/>
      <c r="AH979" s="67"/>
    </row>
    <row r="980" spans="1:34" ht="15.6" customHeight="1">
      <c r="A980" s="67"/>
      <c r="B980" s="67"/>
      <c r="C980" s="67"/>
      <c r="D980" s="68"/>
      <c r="E980" s="67"/>
      <c r="F980" s="67"/>
      <c r="G980" s="67"/>
      <c r="H980" s="69"/>
      <c r="I980" s="68"/>
      <c r="J980" s="67"/>
      <c r="K980" s="67"/>
      <c r="L980" s="67"/>
      <c r="M980" s="67"/>
      <c r="N980" s="67"/>
      <c r="O980" s="67"/>
      <c r="P980" s="67"/>
      <c r="Q980" s="67"/>
      <c r="R980" s="67"/>
      <c r="S980" s="67"/>
      <c r="T980" s="67"/>
      <c r="U980" s="67"/>
      <c r="V980" s="67"/>
      <c r="W980" s="67"/>
      <c r="X980" s="67"/>
      <c r="Y980" s="67"/>
      <c r="Z980" s="67"/>
      <c r="AA980" s="67"/>
      <c r="AB980" s="67"/>
      <c r="AC980" s="67"/>
      <c r="AD980" s="67"/>
      <c r="AE980" s="67"/>
      <c r="AF980" s="67"/>
      <c r="AG980" s="67"/>
      <c r="AH980" s="67"/>
    </row>
    <row r="981" spans="1:34" ht="15.6" customHeight="1">
      <c r="A981" s="67"/>
      <c r="B981" s="67"/>
      <c r="C981" s="67"/>
      <c r="D981" s="68"/>
      <c r="E981" s="67"/>
      <c r="F981" s="67"/>
      <c r="G981" s="67"/>
      <c r="H981" s="69"/>
      <c r="I981" s="68"/>
      <c r="J981" s="67"/>
      <c r="K981" s="67"/>
      <c r="L981" s="67"/>
      <c r="M981" s="67"/>
      <c r="N981" s="67"/>
      <c r="O981" s="67"/>
      <c r="P981" s="67"/>
      <c r="Q981" s="67"/>
      <c r="R981" s="67"/>
      <c r="S981" s="67"/>
      <c r="T981" s="67"/>
      <c r="U981" s="67"/>
      <c r="V981" s="67"/>
      <c r="W981" s="67"/>
      <c r="X981" s="67"/>
      <c r="Y981" s="67"/>
      <c r="Z981" s="67"/>
      <c r="AA981" s="67"/>
      <c r="AB981" s="67"/>
      <c r="AC981" s="67"/>
      <c r="AD981" s="67"/>
      <c r="AE981" s="67"/>
      <c r="AF981" s="67"/>
      <c r="AG981" s="67"/>
      <c r="AH981" s="67"/>
    </row>
    <row r="982" spans="1:34" ht="15.6" customHeight="1">
      <c r="A982" s="67"/>
      <c r="B982" s="67"/>
      <c r="C982" s="67"/>
      <c r="D982" s="68"/>
      <c r="E982" s="67"/>
      <c r="F982" s="67"/>
      <c r="G982" s="67"/>
      <c r="H982" s="69"/>
      <c r="I982" s="68"/>
      <c r="J982" s="67"/>
      <c r="K982" s="67"/>
      <c r="L982" s="67"/>
      <c r="M982" s="67"/>
      <c r="N982" s="67"/>
      <c r="O982" s="67"/>
      <c r="P982" s="67"/>
      <c r="Q982" s="67"/>
      <c r="R982" s="67"/>
      <c r="S982" s="67"/>
      <c r="T982" s="67"/>
      <c r="U982" s="67"/>
      <c r="V982" s="67"/>
      <c r="W982" s="67"/>
      <c r="X982" s="67"/>
      <c r="Y982" s="67"/>
      <c r="Z982" s="67"/>
      <c r="AA982" s="67"/>
      <c r="AB982" s="67"/>
      <c r="AC982" s="67"/>
      <c r="AD982" s="67"/>
      <c r="AE982" s="67"/>
      <c r="AF982" s="67"/>
      <c r="AG982" s="67"/>
      <c r="AH982" s="67"/>
    </row>
    <row r="983" spans="1:34" ht="15.6" customHeight="1">
      <c r="A983" s="67"/>
      <c r="B983" s="67"/>
      <c r="C983" s="67"/>
      <c r="D983" s="68"/>
      <c r="E983" s="67"/>
      <c r="F983" s="67"/>
      <c r="G983" s="67"/>
      <c r="H983" s="69"/>
      <c r="I983" s="68"/>
      <c r="J983" s="67"/>
      <c r="K983" s="67"/>
      <c r="L983" s="67"/>
      <c r="M983" s="67"/>
      <c r="N983" s="67"/>
      <c r="O983" s="67"/>
      <c r="P983" s="67"/>
      <c r="Q983" s="67"/>
      <c r="R983" s="67"/>
      <c r="S983" s="67"/>
      <c r="T983" s="67"/>
      <c r="U983" s="67"/>
      <c r="V983" s="67"/>
      <c r="W983" s="67"/>
      <c r="X983" s="67"/>
      <c r="Y983" s="67"/>
      <c r="Z983" s="67"/>
      <c r="AA983" s="67"/>
      <c r="AB983" s="67"/>
      <c r="AC983" s="67"/>
      <c r="AD983" s="67"/>
      <c r="AE983" s="67"/>
      <c r="AF983" s="67"/>
      <c r="AG983" s="67"/>
      <c r="AH983" s="67"/>
    </row>
    <row r="984" spans="1:34" ht="15.6" customHeight="1">
      <c r="A984" s="67"/>
      <c r="B984" s="67"/>
      <c r="C984" s="67"/>
      <c r="D984" s="68"/>
      <c r="E984" s="67"/>
      <c r="F984" s="67"/>
      <c r="G984" s="67"/>
      <c r="H984" s="69"/>
      <c r="I984" s="68"/>
      <c r="J984" s="67"/>
      <c r="K984" s="67"/>
      <c r="L984" s="67"/>
      <c r="M984" s="67"/>
      <c r="N984" s="67"/>
      <c r="O984" s="67"/>
      <c r="P984" s="67"/>
      <c r="Q984" s="67"/>
      <c r="R984" s="67"/>
      <c r="S984" s="67"/>
      <c r="T984" s="67"/>
      <c r="U984" s="67"/>
      <c r="V984" s="67"/>
      <c r="W984" s="67"/>
      <c r="X984" s="67"/>
      <c r="Y984" s="67"/>
      <c r="Z984" s="67"/>
      <c r="AA984" s="67"/>
      <c r="AB984" s="67"/>
      <c r="AC984" s="67"/>
      <c r="AD984" s="67"/>
      <c r="AE984" s="67"/>
      <c r="AF984" s="67"/>
      <c r="AG984" s="67"/>
      <c r="AH984" s="67"/>
    </row>
    <row r="985" spans="1:34" ht="15.6" customHeight="1">
      <c r="A985" s="67"/>
      <c r="B985" s="67"/>
      <c r="C985" s="67"/>
      <c r="D985" s="68"/>
      <c r="E985" s="67"/>
      <c r="F985" s="67"/>
      <c r="G985" s="67"/>
      <c r="H985" s="69"/>
      <c r="I985" s="68"/>
      <c r="J985" s="67"/>
      <c r="K985" s="67"/>
      <c r="L985" s="67"/>
      <c r="M985" s="67"/>
      <c r="N985" s="67"/>
      <c r="O985" s="67"/>
      <c r="P985" s="67"/>
      <c r="Q985" s="67"/>
      <c r="R985" s="67"/>
      <c r="S985" s="67"/>
      <c r="T985" s="67"/>
      <c r="U985" s="67"/>
      <c r="V985" s="67"/>
      <c r="W985" s="67"/>
      <c r="X985" s="67"/>
      <c r="Y985" s="67"/>
      <c r="Z985" s="67"/>
      <c r="AA985" s="67"/>
      <c r="AB985" s="67"/>
      <c r="AC985" s="67"/>
      <c r="AD985" s="67"/>
      <c r="AE985" s="67"/>
      <c r="AF985" s="67"/>
      <c r="AG985" s="67"/>
      <c r="AH985" s="67"/>
    </row>
    <row r="986" spans="1:34" ht="15.6" customHeight="1">
      <c r="A986" s="67"/>
      <c r="B986" s="67"/>
      <c r="C986" s="67"/>
      <c r="D986" s="68"/>
      <c r="E986" s="67"/>
      <c r="F986" s="67"/>
      <c r="G986" s="67"/>
      <c r="H986" s="69"/>
      <c r="I986" s="68"/>
      <c r="J986" s="67"/>
      <c r="K986" s="67"/>
      <c r="L986" s="67"/>
      <c r="M986" s="67"/>
      <c r="N986" s="67"/>
      <c r="O986" s="67"/>
      <c r="P986" s="67"/>
      <c r="Q986" s="67"/>
      <c r="R986" s="67"/>
      <c r="S986" s="67"/>
      <c r="T986" s="67"/>
      <c r="U986" s="67"/>
      <c r="V986" s="67"/>
      <c r="W986" s="67"/>
      <c r="X986" s="67"/>
      <c r="Y986" s="67"/>
      <c r="Z986" s="67"/>
      <c r="AA986" s="67"/>
      <c r="AB986" s="67"/>
      <c r="AC986" s="67"/>
      <c r="AD986" s="67"/>
      <c r="AE986" s="67"/>
      <c r="AF986" s="67"/>
      <c r="AG986" s="67"/>
      <c r="AH986" s="67"/>
    </row>
    <row r="987" spans="1:34" ht="15.6" customHeight="1">
      <c r="A987" s="67"/>
      <c r="B987" s="67"/>
      <c r="C987" s="67"/>
      <c r="D987" s="68"/>
      <c r="E987" s="67"/>
      <c r="F987" s="67"/>
      <c r="G987" s="67"/>
      <c r="H987" s="69"/>
      <c r="I987" s="68"/>
      <c r="J987" s="67"/>
      <c r="K987" s="67"/>
      <c r="L987" s="67"/>
      <c r="M987" s="67"/>
      <c r="N987" s="67"/>
      <c r="O987" s="67"/>
      <c r="P987" s="67"/>
      <c r="Q987" s="67"/>
      <c r="R987" s="67"/>
      <c r="S987" s="67"/>
      <c r="T987" s="67"/>
      <c r="U987" s="67"/>
      <c r="V987" s="67"/>
      <c r="W987" s="67"/>
      <c r="X987" s="67"/>
      <c r="Y987" s="67"/>
      <c r="Z987" s="67"/>
      <c r="AA987" s="67"/>
      <c r="AB987" s="67"/>
      <c r="AC987" s="67"/>
      <c r="AD987" s="67"/>
      <c r="AE987" s="67"/>
      <c r="AF987" s="67"/>
      <c r="AG987" s="67"/>
      <c r="AH987" s="67"/>
    </row>
    <row r="988" spans="1:34" ht="15.6" customHeight="1">
      <c r="A988" s="67"/>
      <c r="B988" s="67"/>
      <c r="C988" s="67"/>
      <c r="D988" s="68"/>
      <c r="E988" s="67"/>
      <c r="F988" s="67"/>
      <c r="G988" s="67"/>
      <c r="H988" s="69"/>
      <c r="I988" s="68"/>
      <c r="J988" s="67"/>
      <c r="K988" s="67"/>
      <c r="L988" s="67"/>
      <c r="M988" s="67"/>
      <c r="N988" s="67"/>
      <c r="O988" s="67"/>
      <c r="P988" s="67"/>
      <c r="Q988" s="67"/>
      <c r="R988" s="67"/>
      <c r="S988" s="67"/>
      <c r="T988" s="67"/>
      <c r="U988" s="67"/>
      <c r="V988" s="67"/>
      <c r="W988" s="67"/>
      <c r="X988" s="67"/>
      <c r="Y988" s="67"/>
      <c r="Z988" s="67"/>
      <c r="AA988" s="67"/>
      <c r="AB988" s="67"/>
      <c r="AC988" s="67"/>
      <c r="AD988" s="67"/>
      <c r="AE988" s="67"/>
      <c r="AF988" s="67"/>
      <c r="AG988" s="67"/>
      <c r="AH988" s="67"/>
    </row>
    <row r="989" spans="1:34" ht="15.6" customHeight="1">
      <c r="A989" s="67"/>
      <c r="B989" s="67"/>
      <c r="C989" s="67"/>
      <c r="D989" s="68"/>
      <c r="E989" s="67"/>
      <c r="F989" s="67"/>
      <c r="G989" s="67"/>
      <c r="H989" s="69"/>
      <c r="I989" s="68"/>
      <c r="J989" s="67"/>
      <c r="K989" s="67"/>
      <c r="L989" s="67"/>
      <c r="M989" s="67"/>
      <c r="N989" s="67"/>
      <c r="O989" s="67"/>
      <c r="P989" s="67"/>
      <c r="Q989" s="67"/>
      <c r="R989" s="67"/>
      <c r="S989" s="67"/>
      <c r="T989" s="67"/>
      <c r="U989" s="67"/>
      <c r="V989" s="67"/>
      <c r="W989" s="67"/>
      <c r="X989" s="67"/>
      <c r="Y989" s="67"/>
      <c r="Z989" s="67"/>
      <c r="AA989" s="67"/>
      <c r="AB989" s="67"/>
      <c r="AC989" s="67"/>
      <c r="AD989" s="67"/>
      <c r="AE989" s="67"/>
      <c r="AF989" s="67"/>
      <c r="AG989" s="67"/>
      <c r="AH989" s="67"/>
    </row>
    <row r="990" spans="1:34" ht="15.6" customHeight="1">
      <c r="A990" s="67"/>
      <c r="B990" s="67"/>
      <c r="C990" s="67"/>
      <c r="D990" s="68"/>
      <c r="E990" s="67"/>
      <c r="F990" s="67"/>
      <c r="G990" s="67"/>
      <c r="H990" s="69"/>
      <c r="I990" s="68"/>
      <c r="J990" s="67"/>
      <c r="K990" s="67"/>
      <c r="L990" s="67"/>
      <c r="M990" s="67"/>
      <c r="N990" s="67"/>
      <c r="O990" s="67"/>
      <c r="P990" s="67"/>
      <c r="Q990" s="67"/>
      <c r="R990" s="67"/>
      <c r="S990" s="67"/>
      <c r="T990" s="67"/>
      <c r="U990" s="67"/>
      <c r="V990" s="67"/>
      <c r="W990" s="67"/>
      <c r="X990" s="67"/>
      <c r="Y990" s="67"/>
      <c r="Z990" s="67"/>
      <c r="AA990" s="67"/>
      <c r="AB990" s="67"/>
      <c r="AC990" s="67"/>
      <c r="AD990" s="67"/>
      <c r="AE990" s="67"/>
      <c r="AF990" s="67"/>
      <c r="AG990" s="67"/>
      <c r="AH990" s="67"/>
    </row>
    <row r="991" spans="1:34" ht="15.6" customHeight="1">
      <c r="A991" s="67"/>
      <c r="B991" s="67"/>
      <c r="C991" s="67"/>
      <c r="D991" s="68"/>
      <c r="E991" s="67"/>
      <c r="F991" s="67"/>
      <c r="G991" s="67"/>
      <c r="H991" s="69"/>
      <c r="I991" s="68"/>
      <c r="J991" s="67"/>
      <c r="K991" s="67"/>
      <c r="L991" s="67"/>
      <c r="M991" s="67"/>
      <c r="N991" s="67"/>
      <c r="O991" s="67"/>
      <c r="P991" s="67"/>
      <c r="Q991" s="67"/>
      <c r="R991" s="67"/>
      <c r="S991" s="67"/>
      <c r="T991" s="67"/>
      <c r="U991" s="67"/>
      <c r="V991" s="67"/>
      <c r="W991" s="67"/>
      <c r="X991" s="67"/>
      <c r="Y991" s="67"/>
      <c r="Z991" s="67"/>
      <c r="AA991" s="67"/>
      <c r="AB991" s="67"/>
      <c r="AC991" s="67"/>
      <c r="AD991" s="67"/>
      <c r="AE991" s="67"/>
      <c r="AF991" s="67"/>
      <c r="AG991" s="67"/>
      <c r="AH991" s="67"/>
    </row>
    <row r="992" spans="1:34" ht="15.6" customHeight="1">
      <c r="A992" s="67"/>
      <c r="B992" s="67"/>
      <c r="C992" s="67"/>
      <c r="D992" s="68"/>
      <c r="E992" s="67"/>
      <c r="F992" s="67"/>
      <c r="G992" s="67"/>
      <c r="H992" s="69"/>
      <c r="I992" s="68"/>
      <c r="J992" s="67"/>
      <c r="K992" s="67"/>
      <c r="L992" s="67"/>
      <c r="M992" s="67"/>
      <c r="N992" s="67"/>
      <c r="O992" s="67"/>
      <c r="P992" s="67"/>
      <c r="Q992" s="67"/>
      <c r="R992" s="67"/>
      <c r="S992" s="67"/>
      <c r="T992" s="67"/>
      <c r="U992" s="67"/>
      <c r="V992" s="67"/>
      <c r="W992" s="67"/>
      <c r="X992" s="67"/>
      <c r="Y992" s="67"/>
      <c r="Z992" s="67"/>
      <c r="AA992" s="67"/>
      <c r="AB992" s="67"/>
      <c r="AC992" s="67"/>
      <c r="AD992" s="67"/>
      <c r="AE992" s="67"/>
      <c r="AF992" s="67"/>
      <c r="AG992" s="67"/>
      <c r="AH992" s="67"/>
    </row>
    <row r="993" spans="1:34" ht="15.6" customHeight="1">
      <c r="A993" s="67"/>
      <c r="B993" s="67"/>
      <c r="C993" s="67"/>
      <c r="D993" s="68"/>
      <c r="E993" s="67"/>
      <c r="F993" s="67"/>
      <c r="G993" s="67"/>
      <c r="H993" s="69"/>
      <c r="I993" s="68"/>
      <c r="J993" s="67"/>
      <c r="K993" s="67"/>
      <c r="L993" s="67"/>
      <c r="M993" s="67"/>
      <c r="N993" s="67"/>
      <c r="O993" s="67"/>
      <c r="P993" s="67"/>
      <c r="Q993" s="67"/>
      <c r="R993" s="67"/>
      <c r="S993" s="67"/>
      <c r="T993" s="67"/>
      <c r="U993" s="67"/>
      <c r="V993" s="67"/>
      <c r="W993" s="67"/>
      <c r="X993" s="67"/>
      <c r="Y993" s="67"/>
      <c r="Z993" s="67"/>
      <c r="AA993" s="67"/>
      <c r="AB993" s="67"/>
      <c r="AC993" s="67"/>
      <c r="AD993" s="67"/>
      <c r="AE993" s="67"/>
      <c r="AF993" s="67"/>
      <c r="AG993" s="67"/>
      <c r="AH993" s="67"/>
    </row>
    <row r="994" spans="1:34" ht="15.6" customHeight="1">
      <c r="A994" s="67"/>
      <c r="B994" s="67"/>
      <c r="C994" s="67"/>
      <c r="D994" s="68"/>
      <c r="E994" s="67"/>
      <c r="F994" s="67"/>
      <c r="G994" s="67"/>
      <c r="H994" s="69"/>
      <c r="I994" s="68"/>
      <c r="J994" s="67"/>
      <c r="K994" s="67"/>
      <c r="L994" s="67"/>
      <c r="M994" s="67"/>
      <c r="N994" s="67"/>
      <c r="O994" s="67"/>
      <c r="P994" s="67"/>
      <c r="Q994" s="67"/>
      <c r="R994" s="67"/>
      <c r="S994" s="67"/>
      <c r="T994" s="67"/>
      <c r="U994" s="67"/>
      <c r="V994" s="67"/>
      <c r="W994" s="67"/>
      <c r="X994" s="67"/>
      <c r="Y994" s="67"/>
      <c r="Z994" s="67"/>
      <c r="AA994" s="67"/>
      <c r="AB994" s="67"/>
      <c r="AC994" s="67"/>
      <c r="AD994" s="67"/>
      <c r="AE994" s="67"/>
      <c r="AF994" s="67"/>
      <c r="AG994" s="67"/>
      <c r="AH994" s="67"/>
    </row>
    <row r="995" spans="1:34" ht="15.6" customHeight="1">
      <c r="A995" s="67"/>
      <c r="B995" s="67"/>
      <c r="C995" s="67"/>
      <c r="D995" s="68"/>
      <c r="E995" s="67"/>
      <c r="F995" s="67"/>
      <c r="G995" s="67"/>
      <c r="H995" s="69"/>
      <c r="I995" s="68"/>
      <c r="J995" s="67"/>
      <c r="K995" s="67"/>
      <c r="L995" s="67"/>
      <c r="M995" s="67"/>
      <c r="N995" s="67"/>
      <c r="O995" s="67"/>
      <c r="P995" s="67"/>
      <c r="Q995" s="67"/>
      <c r="R995" s="67"/>
      <c r="S995" s="67"/>
      <c r="T995" s="67"/>
      <c r="U995" s="67"/>
      <c r="V995" s="67"/>
      <c r="W995" s="67"/>
      <c r="X995" s="67"/>
      <c r="Y995" s="67"/>
      <c r="Z995" s="67"/>
      <c r="AA995" s="67"/>
      <c r="AB995" s="67"/>
      <c r="AC995" s="67"/>
      <c r="AD995" s="67"/>
      <c r="AE995" s="67"/>
      <c r="AF995" s="67"/>
      <c r="AG995" s="67"/>
      <c r="AH995" s="67"/>
    </row>
    <row r="996" spans="1:34" ht="15.6" customHeight="1">
      <c r="A996" s="67"/>
      <c r="B996" s="67"/>
      <c r="C996" s="67"/>
      <c r="D996" s="68"/>
      <c r="E996" s="67"/>
      <c r="F996" s="67"/>
      <c r="G996" s="67"/>
      <c r="H996" s="69"/>
      <c r="I996" s="68"/>
      <c r="J996" s="67"/>
      <c r="K996" s="67"/>
      <c r="L996" s="67"/>
      <c r="M996" s="67"/>
      <c r="N996" s="67"/>
      <c r="O996" s="67"/>
      <c r="P996" s="67"/>
      <c r="Q996" s="67"/>
      <c r="R996" s="67"/>
      <c r="S996" s="67"/>
      <c r="T996" s="67"/>
      <c r="U996" s="67"/>
      <c r="V996" s="67"/>
      <c r="W996" s="67"/>
      <c r="X996" s="67"/>
      <c r="Y996" s="67"/>
      <c r="Z996" s="67"/>
      <c r="AA996" s="67"/>
      <c r="AB996" s="67"/>
      <c r="AC996" s="67"/>
      <c r="AD996" s="67"/>
      <c r="AE996" s="67"/>
      <c r="AF996" s="67"/>
      <c r="AG996" s="67"/>
      <c r="AH996" s="67"/>
    </row>
    <row r="997" spans="1:34" ht="15.6" customHeight="1">
      <c r="A997" s="67"/>
      <c r="B997" s="67"/>
      <c r="C997" s="67"/>
      <c r="D997" s="68"/>
      <c r="E997" s="67"/>
      <c r="F997" s="67"/>
      <c r="G997" s="67"/>
      <c r="H997" s="69"/>
      <c r="I997" s="68"/>
      <c r="J997" s="67"/>
      <c r="K997" s="67"/>
      <c r="L997" s="67"/>
      <c r="M997" s="67"/>
      <c r="N997" s="67"/>
      <c r="O997" s="67"/>
      <c r="P997" s="67"/>
      <c r="Q997" s="67"/>
      <c r="R997" s="67"/>
      <c r="S997" s="67"/>
      <c r="T997" s="67"/>
      <c r="U997" s="67"/>
      <c r="V997" s="67"/>
      <c r="W997" s="67"/>
      <c r="X997" s="67"/>
      <c r="Y997" s="67"/>
      <c r="Z997" s="67"/>
      <c r="AA997" s="67"/>
      <c r="AB997" s="67"/>
      <c r="AC997" s="67"/>
      <c r="AD997" s="67"/>
      <c r="AE997" s="67"/>
      <c r="AF997" s="67"/>
      <c r="AG997" s="67"/>
      <c r="AH997" s="67"/>
    </row>
    <row r="998" spans="1:34" ht="15.6" customHeight="1">
      <c r="A998" s="67"/>
      <c r="B998" s="67"/>
      <c r="C998" s="67"/>
      <c r="D998" s="68"/>
      <c r="E998" s="67"/>
      <c r="F998" s="67"/>
      <c r="G998" s="67"/>
      <c r="H998" s="69"/>
      <c r="I998" s="68"/>
      <c r="J998" s="67"/>
      <c r="K998" s="67"/>
      <c r="L998" s="67"/>
      <c r="M998" s="67"/>
      <c r="N998" s="67"/>
      <c r="O998" s="67"/>
      <c r="P998" s="67"/>
      <c r="Q998" s="67"/>
      <c r="R998" s="67"/>
      <c r="S998" s="67"/>
      <c r="T998" s="67"/>
      <c r="U998" s="67"/>
      <c r="V998" s="67"/>
      <c r="W998" s="67"/>
      <c r="X998" s="67"/>
      <c r="Y998" s="67"/>
      <c r="Z998" s="67"/>
      <c r="AA998" s="67"/>
      <c r="AB998" s="67"/>
      <c r="AC998" s="67"/>
      <c r="AD998" s="67"/>
      <c r="AE998" s="67"/>
      <c r="AF998" s="67"/>
      <c r="AG998" s="67"/>
      <c r="AH998" s="67"/>
    </row>
    <row r="999" spans="1:34" ht="15.6" customHeight="1">
      <c r="A999" s="67"/>
      <c r="B999" s="67"/>
      <c r="C999" s="67"/>
      <c r="D999" s="68"/>
      <c r="E999" s="67"/>
      <c r="F999" s="67"/>
      <c r="G999" s="67"/>
      <c r="H999" s="69"/>
      <c r="I999" s="68"/>
      <c r="J999" s="67"/>
      <c r="K999" s="67"/>
      <c r="L999" s="67"/>
      <c r="M999" s="67"/>
      <c r="N999" s="67"/>
      <c r="O999" s="67"/>
      <c r="P999" s="67"/>
      <c r="Q999" s="67"/>
      <c r="R999" s="67"/>
      <c r="S999" s="67"/>
      <c r="T999" s="67"/>
      <c r="U999" s="67"/>
      <c r="V999" s="67"/>
      <c r="W999" s="67"/>
      <c r="X999" s="67"/>
      <c r="Y999" s="67"/>
      <c r="Z999" s="67"/>
      <c r="AA999" s="67"/>
      <c r="AB999" s="67"/>
      <c r="AC999" s="67"/>
      <c r="AD999" s="67"/>
      <c r="AE999" s="67"/>
      <c r="AF999" s="67"/>
      <c r="AG999" s="67"/>
      <c r="AH999" s="67"/>
    </row>
    <row r="1000" spans="1:34" ht="15.6" customHeight="1">
      <c r="A1000" s="67"/>
      <c r="B1000" s="67"/>
      <c r="C1000" s="67"/>
      <c r="D1000" s="68"/>
      <c r="E1000" s="67"/>
      <c r="F1000" s="67"/>
      <c r="G1000" s="67"/>
      <c r="H1000" s="69"/>
      <c r="I1000" s="68"/>
      <c r="J1000" s="67"/>
      <c r="K1000" s="67"/>
      <c r="L1000" s="67"/>
      <c r="M1000" s="67"/>
      <c r="N1000" s="67"/>
      <c r="O1000" s="67"/>
      <c r="P1000" s="67"/>
      <c r="Q1000" s="67"/>
      <c r="R1000" s="67"/>
      <c r="S1000" s="67"/>
      <c r="T1000" s="67"/>
      <c r="U1000" s="67"/>
      <c r="V1000" s="67"/>
      <c r="W1000" s="67"/>
      <c r="X1000" s="67"/>
      <c r="Y1000" s="67"/>
      <c r="Z1000" s="67"/>
      <c r="AA1000" s="67"/>
      <c r="AB1000" s="67"/>
      <c r="AC1000" s="67"/>
      <c r="AD1000" s="67"/>
      <c r="AE1000" s="67"/>
      <c r="AF1000" s="67"/>
      <c r="AG1000" s="67"/>
      <c r="AH1000" s="67"/>
    </row>
    <row r="1001" spans="1:34" ht="15.6" customHeight="1">
      <c r="A1001" s="67"/>
      <c r="B1001" s="67"/>
      <c r="C1001" s="67"/>
      <c r="D1001" s="68"/>
      <c r="E1001" s="67"/>
      <c r="F1001" s="67"/>
      <c r="G1001" s="67"/>
      <c r="H1001" s="69"/>
      <c r="I1001" s="68"/>
      <c r="J1001" s="67"/>
      <c r="K1001" s="67"/>
      <c r="L1001" s="67"/>
      <c r="M1001" s="67"/>
      <c r="N1001" s="67"/>
      <c r="O1001" s="67"/>
      <c r="P1001" s="67"/>
      <c r="Q1001" s="67"/>
      <c r="R1001" s="67"/>
      <c r="S1001" s="67"/>
      <c r="T1001" s="67"/>
      <c r="U1001" s="67"/>
      <c r="V1001" s="67"/>
      <c r="W1001" s="67"/>
      <c r="X1001" s="67"/>
      <c r="Y1001" s="67"/>
      <c r="Z1001" s="67"/>
      <c r="AA1001" s="67"/>
      <c r="AB1001" s="67"/>
      <c r="AC1001" s="67"/>
      <c r="AD1001" s="67"/>
      <c r="AE1001" s="67"/>
      <c r="AF1001" s="67"/>
      <c r="AG1001" s="67"/>
      <c r="AH1001" s="67"/>
    </row>
    <row r="1002" spans="1:34" ht="15.6" customHeight="1">
      <c r="A1002" s="67"/>
      <c r="B1002" s="67"/>
      <c r="C1002" s="67"/>
      <c r="D1002" s="68"/>
      <c r="E1002" s="67"/>
      <c r="F1002" s="67"/>
      <c r="G1002" s="67"/>
      <c r="H1002" s="69"/>
      <c r="I1002" s="68"/>
      <c r="J1002" s="67"/>
      <c r="K1002" s="67"/>
      <c r="L1002" s="67"/>
      <c r="M1002" s="67"/>
      <c r="N1002" s="67"/>
      <c r="O1002" s="67"/>
      <c r="P1002" s="67"/>
      <c r="Q1002" s="67"/>
      <c r="R1002" s="67"/>
      <c r="S1002" s="67"/>
      <c r="T1002" s="67"/>
      <c r="U1002" s="67"/>
      <c r="V1002" s="67"/>
      <c r="W1002" s="67"/>
      <c r="X1002" s="67"/>
      <c r="Y1002" s="67"/>
      <c r="Z1002" s="67"/>
      <c r="AA1002" s="67"/>
      <c r="AB1002" s="67"/>
      <c r="AC1002" s="67"/>
      <c r="AD1002" s="67"/>
      <c r="AE1002" s="67"/>
      <c r="AF1002" s="67"/>
      <c r="AG1002" s="67"/>
      <c r="AH1002" s="67"/>
    </row>
    <row r="1003" spans="1:34" ht="15.6" customHeight="1">
      <c r="A1003" s="67"/>
      <c r="B1003" s="67"/>
      <c r="C1003" s="67"/>
      <c r="D1003" s="68"/>
      <c r="E1003" s="67"/>
      <c r="F1003" s="67"/>
      <c r="G1003" s="67"/>
      <c r="H1003" s="69"/>
      <c r="I1003" s="68"/>
      <c r="J1003" s="67"/>
      <c r="K1003" s="67"/>
      <c r="L1003" s="67"/>
      <c r="M1003" s="67"/>
      <c r="N1003" s="67"/>
      <c r="O1003" s="67"/>
      <c r="P1003" s="67"/>
      <c r="Q1003" s="67"/>
      <c r="R1003" s="67"/>
      <c r="S1003" s="67"/>
      <c r="T1003" s="67"/>
      <c r="U1003" s="67"/>
      <c r="V1003" s="67"/>
      <c r="W1003" s="67"/>
      <c r="X1003" s="67"/>
      <c r="Y1003" s="67"/>
      <c r="Z1003" s="67"/>
      <c r="AA1003" s="67"/>
      <c r="AB1003" s="67"/>
      <c r="AC1003" s="67"/>
      <c r="AD1003" s="67"/>
      <c r="AE1003" s="67"/>
      <c r="AF1003" s="67"/>
      <c r="AG1003" s="67"/>
      <c r="AH1003" s="67"/>
    </row>
    <row r="1004" spans="1:34" ht="15.6" customHeight="1">
      <c r="A1004" s="67"/>
      <c r="B1004" s="67"/>
      <c r="C1004" s="67"/>
      <c r="D1004" s="68"/>
      <c r="E1004" s="67"/>
      <c r="F1004" s="67"/>
      <c r="G1004" s="67"/>
      <c r="H1004" s="69"/>
      <c r="I1004" s="68"/>
      <c r="J1004" s="67"/>
      <c r="K1004" s="67"/>
      <c r="L1004" s="67"/>
      <c r="M1004" s="67"/>
      <c r="N1004" s="67"/>
      <c r="O1004" s="67"/>
      <c r="P1004" s="67"/>
      <c r="Q1004" s="67"/>
      <c r="R1004" s="67"/>
      <c r="S1004" s="67"/>
      <c r="T1004" s="67"/>
      <c r="U1004" s="67"/>
      <c r="V1004" s="67"/>
      <c r="W1004" s="67"/>
      <c r="X1004" s="67"/>
      <c r="Y1004" s="67"/>
      <c r="Z1004" s="67"/>
      <c r="AA1004" s="67"/>
      <c r="AB1004" s="67"/>
      <c r="AC1004" s="67"/>
      <c r="AD1004" s="67"/>
      <c r="AE1004" s="67"/>
      <c r="AF1004" s="67"/>
      <c r="AG1004" s="67"/>
      <c r="AH1004" s="67"/>
    </row>
    <row r="1005" spans="1:34" ht="15.6" customHeight="1">
      <c r="A1005" s="67"/>
      <c r="B1005" s="67"/>
      <c r="C1005" s="67"/>
      <c r="D1005" s="68"/>
      <c r="E1005" s="67"/>
      <c r="F1005" s="67"/>
      <c r="G1005" s="67"/>
      <c r="H1005" s="69"/>
      <c r="I1005" s="68"/>
      <c r="J1005" s="67"/>
      <c r="K1005" s="67"/>
      <c r="L1005" s="67"/>
      <c r="M1005" s="67"/>
      <c r="N1005" s="67"/>
      <c r="O1005" s="67"/>
      <c r="P1005" s="67"/>
      <c r="Q1005" s="67"/>
      <c r="R1005" s="67"/>
      <c r="S1005" s="67"/>
      <c r="T1005" s="67"/>
      <c r="U1005" s="67"/>
      <c r="V1005" s="67"/>
      <c r="W1005" s="67"/>
      <c r="X1005" s="67"/>
      <c r="Y1005" s="67"/>
      <c r="Z1005" s="67"/>
      <c r="AA1005" s="67"/>
      <c r="AB1005" s="67"/>
      <c r="AC1005" s="67"/>
      <c r="AD1005" s="67"/>
      <c r="AE1005" s="67"/>
      <c r="AF1005" s="67"/>
      <c r="AG1005" s="67"/>
      <c r="AH1005" s="67"/>
    </row>
    <row r="1006" spans="1:34" ht="15.6" customHeight="1">
      <c r="A1006" s="67"/>
      <c r="B1006" s="67"/>
      <c r="C1006" s="67"/>
      <c r="D1006" s="68"/>
      <c r="E1006" s="67"/>
      <c r="F1006" s="67"/>
      <c r="G1006" s="67"/>
      <c r="H1006" s="69"/>
      <c r="I1006" s="68"/>
      <c r="J1006" s="67"/>
      <c r="K1006" s="67"/>
      <c r="L1006" s="67"/>
      <c r="M1006" s="67"/>
      <c r="N1006" s="67"/>
      <c r="O1006" s="67"/>
      <c r="P1006" s="67"/>
      <c r="Q1006" s="67"/>
      <c r="R1006" s="67"/>
      <c r="S1006" s="67"/>
      <c r="T1006" s="67"/>
      <c r="U1006" s="67"/>
      <c r="V1006" s="67"/>
      <c r="W1006" s="67"/>
      <c r="X1006" s="67"/>
      <c r="Y1006" s="67"/>
      <c r="Z1006" s="67"/>
      <c r="AA1006" s="67"/>
      <c r="AB1006" s="67"/>
      <c r="AC1006" s="67"/>
      <c r="AD1006" s="67"/>
      <c r="AE1006" s="67"/>
      <c r="AF1006" s="67"/>
      <c r="AG1006" s="67"/>
      <c r="AH1006" s="67"/>
    </row>
    <row r="1007" spans="1:34" ht="15.6" customHeight="1">
      <c r="A1007" s="67"/>
      <c r="B1007" s="67"/>
      <c r="C1007" s="67"/>
      <c r="D1007" s="68"/>
      <c r="E1007" s="67"/>
      <c r="F1007" s="67"/>
      <c r="G1007" s="67"/>
      <c r="H1007" s="69"/>
      <c r="I1007" s="68"/>
      <c r="J1007" s="67"/>
      <c r="K1007" s="67"/>
      <c r="L1007" s="67"/>
      <c r="M1007" s="67"/>
      <c r="N1007" s="67"/>
      <c r="O1007" s="67"/>
      <c r="P1007" s="67"/>
      <c r="Q1007" s="67"/>
      <c r="R1007" s="67"/>
      <c r="S1007" s="67"/>
      <c r="T1007" s="67"/>
      <c r="U1007" s="67"/>
      <c r="V1007" s="67"/>
      <c r="W1007" s="67"/>
      <c r="X1007" s="67"/>
      <c r="Y1007" s="67"/>
      <c r="Z1007" s="67"/>
      <c r="AA1007" s="67"/>
      <c r="AB1007" s="67"/>
      <c r="AC1007" s="67"/>
      <c r="AD1007" s="67"/>
      <c r="AE1007" s="67"/>
      <c r="AF1007" s="67"/>
      <c r="AG1007" s="67"/>
      <c r="AH1007" s="67"/>
    </row>
    <row r="1008" spans="1:34" ht="15.6" customHeight="1">
      <c r="A1008" s="67"/>
      <c r="B1008" s="67"/>
      <c r="C1008" s="67"/>
      <c r="D1008" s="68"/>
      <c r="E1008" s="67"/>
      <c r="F1008" s="67"/>
      <c r="G1008" s="67"/>
      <c r="H1008" s="69"/>
      <c r="I1008" s="68"/>
      <c r="J1008" s="67"/>
      <c r="K1008" s="67"/>
      <c r="L1008" s="67"/>
      <c r="M1008" s="67"/>
      <c r="N1008" s="67"/>
      <c r="O1008" s="67"/>
      <c r="P1008" s="67"/>
      <c r="Q1008" s="67"/>
      <c r="R1008" s="67"/>
      <c r="S1008" s="67"/>
      <c r="T1008" s="67"/>
      <c r="U1008" s="67"/>
      <c r="V1008" s="67"/>
      <c r="W1008" s="67"/>
      <c r="X1008" s="67"/>
      <c r="Y1008" s="67"/>
      <c r="Z1008" s="67"/>
      <c r="AA1008" s="67"/>
      <c r="AB1008" s="67"/>
      <c r="AC1008" s="67"/>
      <c r="AD1008" s="67"/>
      <c r="AE1008" s="67"/>
      <c r="AF1008" s="67"/>
      <c r="AG1008" s="67"/>
      <c r="AH1008" s="67"/>
    </row>
    <row r="1009" spans="1:34" ht="15.6" customHeight="1">
      <c r="A1009" s="67"/>
      <c r="B1009" s="67"/>
      <c r="C1009" s="67"/>
      <c r="D1009" s="68"/>
      <c r="E1009" s="67"/>
      <c r="F1009" s="67"/>
      <c r="G1009" s="67"/>
      <c r="H1009" s="69"/>
      <c r="I1009" s="68"/>
      <c r="J1009" s="67"/>
      <c r="K1009" s="67"/>
      <c r="L1009" s="67"/>
      <c r="M1009" s="67"/>
      <c r="N1009" s="67"/>
      <c r="O1009" s="67"/>
      <c r="P1009" s="67"/>
      <c r="Q1009" s="67"/>
      <c r="R1009" s="67"/>
      <c r="S1009" s="67"/>
      <c r="T1009" s="67"/>
      <c r="U1009" s="67"/>
      <c r="V1009" s="67"/>
      <c r="W1009" s="67"/>
      <c r="X1009" s="67"/>
      <c r="Y1009" s="67"/>
      <c r="Z1009" s="67"/>
      <c r="AA1009" s="67"/>
      <c r="AB1009" s="67"/>
      <c r="AC1009" s="67"/>
      <c r="AD1009" s="67"/>
      <c r="AE1009" s="67"/>
      <c r="AF1009" s="67"/>
      <c r="AG1009" s="67"/>
      <c r="AH1009" s="67"/>
    </row>
    <row r="1010" spans="1:34" ht="15.6" customHeight="1">
      <c r="A1010" s="67"/>
      <c r="B1010" s="67"/>
      <c r="C1010" s="67"/>
      <c r="D1010" s="68"/>
      <c r="E1010" s="67"/>
      <c r="F1010" s="67"/>
      <c r="G1010" s="67"/>
      <c r="H1010" s="69"/>
      <c r="I1010" s="68"/>
      <c r="J1010" s="67"/>
      <c r="K1010" s="67"/>
      <c r="L1010" s="67"/>
      <c r="M1010" s="67"/>
      <c r="N1010" s="67"/>
      <c r="O1010" s="67"/>
      <c r="P1010" s="67"/>
      <c r="Q1010" s="67"/>
      <c r="R1010" s="67"/>
      <c r="S1010" s="67"/>
      <c r="T1010" s="67"/>
      <c r="U1010" s="67"/>
      <c r="V1010" s="67"/>
      <c r="W1010" s="67"/>
      <c r="X1010" s="67"/>
      <c r="Y1010" s="67"/>
      <c r="Z1010" s="67"/>
      <c r="AA1010" s="67"/>
      <c r="AB1010" s="67"/>
      <c r="AC1010" s="67"/>
      <c r="AD1010" s="67"/>
      <c r="AE1010" s="67"/>
      <c r="AF1010" s="67"/>
      <c r="AG1010" s="67"/>
      <c r="AH1010" s="67"/>
    </row>
    <row r="1011" spans="1:34" ht="15.6" customHeight="1">
      <c r="A1011" s="67"/>
      <c r="B1011" s="67"/>
      <c r="C1011" s="67"/>
      <c r="D1011" s="68"/>
      <c r="E1011" s="67"/>
      <c r="F1011" s="67"/>
      <c r="G1011" s="67"/>
      <c r="H1011" s="69"/>
      <c r="I1011" s="68"/>
      <c r="J1011" s="67"/>
      <c r="K1011" s="67"/>
      <c r="L1011" s="67"/>
      <c r="M1011" s="67"/>
      <c r="N1011" s="67"/>
      <c r="O1011" s="67"/>
      <c r="P1011" s="67"/>
      <c r="Q1011" s="67"/>
      <c r="R1011" s="67"/>
      <c r="S1011" s="67"/>
      <c r="T1011" s="67"/>
      <c r="U1011" s="67"/>
      <c r="V1011" s="67"/>
      <c r="W1011" s="67"/>
      <c r="X1011" s="67"/>
      <c r="Y1011" s="67"/>
      <c r="Z1011" s="67"/>
      <c r="AA1011" s="67"/>
      <c r="AB1011" s="67"/>
      <c r="AC1011" s="67"/>
      <c r="AD1011" s="67"/>
      <c r="AE1011" s="67"/>
      <c r="AF1011" s="67"/>
      <c r="AG1011" s="67"/>
      <c r="AH1011" s="67"/>
    </row>
    <row r="1012" spans="1:34" ht="15.6" customHeight="1">
      <c r="A1012" s="67"/>
      <c r="B1012" s="67"/>
      <c r="C1012" s="67"/>
      <c r="D1012" s="68"/>
      <c r="E1012" s="67"/>
      <c r="F1012" s="67"/>
      <c r="G1012" s="67"/>
      <c r="H1012" s="69"/>
      <c r="I1012" s="68"/>
      <c r="J1012" s="67"/>
      <c r="K1012" s="67"/>
      <c r="L1012" s="67"/>
      <c r="M1012" s="67"/>
      <c r="N1012" s="67"/>
      <c r="O1012" s="67"/>
      <c r="P1012" s="67"/>
      <c r="Q1012" s="67"/>
      <c r="R1012" s="67"/>
      <c r="S1012" s="67"/>
      <c r="T1012" s="67"/>
      <c r="U1012" s="67"/>
      <c r="V1012" s="67"/>
      <c r="W1012" s="67"/>
      <c r="X1012" s="67"/>
      <c r="Y1012" s="67"/>
      <c r="Z1012" s="67"/>
      <c r="AA1012" s="67"/>
      <c r="AB1012" s="67"/>
      <c r="AC1012" s="67"/>
      <c r="AD1012" s="67"/>
      <c r="AE1012" s="67"/>
      <c r="AF1012" s="67"/>
      <c r="AG1012" s="67"/>
      <c r="AH1012" s="67"/>
    </row>
    <row r="1013" spans="1:34" ht="15.6" customHeight="1">
      <c r="A1013" s="67"/>
      <c r="B1013" s="67"/>
      <c r="C1013" s="67"/>
      <c r="D1013" s="68"/>
      <c r="E1013" s="67"/>
      <c r="F1013" s="67"/>
      <c r="G1013" s="67"/>
      <c r="H1013" s="69"/>
      <c r="I1013" s="68"/>
      <c r="J1013" s="67"/>
      <c r="K1013" s="67"/>
      <c r="L1013" s="67"/>
      <c r="M1013" s="67"/>
      <c r="N1013" s="67"/>
      <c r="O1013" s="67"/>
      <c r="P1013" s="67"/>
      <c r="Q1013" s="67"/>
      <c r="R1013" s="67"/>
      <c r="S1013" s="67"/>
      <c r="T1013" s="67"/>
      <c r="U1013" s="67"/>
      <c r="V1013" s="67"/>
      <c r="W1013" s="67"/>
      <c r="X1013" s="67"/>
      <c r="Y1013" s="67"/>
      <c r="Z1013" s="67"/>
      <c r="AA1013" s="67"/>
      <c r="AB1013" s="67"/>
      <c r="AC1013" s="67"/>
      <c r="AD1013" s="67"/>
      <c r="AE1013" s="67"/>
      <c r="AF1013" s="67"/>
      <c r="AG1013" s="67"/>
      <c r="AH1013" s="67"/>
    </row>
    <row r="1014" spans="1:34" ht="15.6" customHeight="1">
      <c r="A1014" s="67"/>
      <c r="B1014" s="67"/>
      <c r="C1014" s="67"/>
      <c r="D1014" s="68"/>
      <c r="E1014" s="67"/>
      <c r="F1014" s="67"/>
      <c r="G1014" s="67"/>
      <c r="H1014" s="69"/>
      <c r="I1014" s="68"/>
      <c r="J1014" s="67"/>
      <c r="K1014" s="67"/>
      <c r="L1014" s="67"/>
      <c r="M1014" s="67"/>
      <c r="N1014" s="67"/>
      <c r="O1014" s="67"/>
      <c r="P1014" s="67"/>
      <c r="Q1014" s="67"/>
      <c r="R1014" s="67"/>
      <c r="S1014" s="67"/>
      <c r="T1014" s="67"/>
      <c r="U1014" s="67"/>
      <c r="V1014" s="67"/>
      <c r="W1014" s="67"/>
      <c r="X1014" s="67"/>
      <c r="Y1014" s="67"/>
      <c r="Z1014" s="67"/>
      <c r="AA1014" s="67"/>
      <c r="AB1014" s="67"/>
      <c r="AC1014" s="67"/>
      <c r="AD1014" s="67"/>
      <c r="AE1014" s="67"/>
      <c r="AF1014" s="67"/>
      <c r="AG1014" s="67"/>
      <c r="AH1014" s="67"/>
    </row>
    <row r="1015" spans="1:34" ht="15.6" customHeight="1">
      <c r="A1015" s="67"/>
      <c r="B1015" s="67"/>
      <c r="C1015" s="67"/>
      <c r="D1015" s="68"/>
      <c r="E1015" s="67"/>
      <c r="F1015" s="67"/>
      <c r="G1015" s="67"/>
      <c r="H1015" s="69"/>
      <c r="I1015" s="68"/>
      <c r="J1015" s="67"/>
      <c r="K1015" s="67"/>
      <c r="L1015" s="67"/>
      <c r="M1015" s="67"/>
      <c r="N1015" s="67"/>
      <c r="O1015" s="67"/>
      <c r="P1015" s="67"/>
      <c r="Q1015" s="67"/>
      <c r="R1015" s="67"/>
      <c r="S1015" s="67"/>
      <c r="T1015" s="67"/>
      <c r="U1015" s="67"/>
      <c r="V1015" s="67"/>
      <c r="W1015" s="67"/>
      <c r="X1015" s="67"/>
      <c r="Y1015" s="67"/>
      <c r="Z1015" s="67"/>
      <c r="AA1015" s="67"/>
      <c r="AB1015" s="67"/>
      <c r="AC1015" s="67"/>
      <c r="AD1015" s="67"/>
      <c r="AE1015" s="67"/>
      <c r="AF1015" s="67"/>
      <c r="AG1015" s="67"/>
      <c r="AH1015" s="67"/>
    </row>
    <row r="1016" spans="1:34" ht="15.6" customHeight="1">
      <c r="A1016" s="67"/>
      <c r="B1016" s="67"/>
      <c r="C1016" s="67"/>
      <c r="D1016" s="68"/>
      <c r="E1016" s="67"/>
      <c r="F1016" s="67"/>
      <c r="G1016" s="67"/>
      <c r="H1016" s="69"/>
      <c r="I1016" s="68"/>
      <c r="J1016" s="67"/>
      <c r="K1016" s="67"/>
      <c r="L1016" s="67"/>
      <c r="M1016" s="67"/>
      <c r="N1016" s="67"/>
      <c r="O1016" s="67"/>
      <c r="P1016" s="67"/>
      <c r="Q1016" s="67"/>
      <c r="R1016" s="67"/>
      <c r="S1016" s="67"/>
      <c r="T1016" s="67"/>
      <c r="U1016" s="67"/>
      <c r="V1016" s="67"/>
      <c r="W1016" s="67"/>
      <c r="X1016" s="67"/>
      <c r="Y1016" s="67"/>
      <c r="Z1016" s="67"/>
      <c r="AA1016" s="67"/>
      <c r="AB1016" s="67"/>
      <c r="AC1016" s="67"/>
      <c r="AD1016" s="67"/>
      <c r="AE1016" s="67"/>
      <c r="AF1016" s="67"/>
      <c r="AG1016" s="67"/>
      <c r="AH1016" s="67"/>
    </row>
  </sheetData>
  <autoFilter ref="B3:AG64" xr:uid="{00000000-0009-0000-0000-000002000000}"/>
  <phoneticPr fontId="1" type="noConversion"/>
  <conditionalFormatting sqref="H67:AG67 H73:AG73">
    <cfRule type="cellIs" dxfId="1" priority="1" operator="lessThanOrEqual">
      <formula>10</formula>
    </cfRule>
  </conditionalFormatting>
  <conditionalFormatting sqref="J62:AG62">
    <cfRule type="containsText" dxfId="0" priority="2" operator="containsText" text="FALSE">
      <formula>NOT(ISERROR(SEARCH(("FALSE"),(J62))))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tabColor rgb="FF93C47D"/>
    <outlinePr summaryRight="0"/>
  </sheetPr>
  <dimension ref="A1:S1812"/>
  <sheetViews>
    <sheetView tabSelected="1" zoomScale="85" zoomScaleNormal="85" workbookViewId="0">
      <pane ySplit="1" topLeftCell="A2" activePane="bottomLeft" state="frozen"/>
      <selection activeCell="O23" sqref="O23"/>
      <selection pane="bottomLeft" activeCell="J8" sqref="J8"/>
    </sheetView>
  </sheetViews>
  <sheetFormatPr defaultColWidth="12.59765625" defaultRowHeight="15.75" customHeight="1" outlineLevelRow="2"/>
  <cols>
    <col min="1" max="1" width="11.09765625" style="140" customWidth="1"/>
    <col min="2" max="2" width="12.59765625" style="140" customWidth="1"/>
    <col min="3" max="3" width="11.59765625" style="140" customWidth="1"/>
    <col min="4" max="4" width="26.69921875" style="140" customWidth="1"/>
    <col min="5" max="5" width="18.3984375" style="140" customWidth="1"/>
    <col min="6" max="6" width="9" style="140" customWidth="1"/>
    <col min="7" max="7" width="12.59765625" style="140" hidden="1" customWidth="1"/>
    <col min="8" max="9" width="12.59765625" style="140" customWidth="1"/>
    <col min="10" max="10" width="15.8984375" style="140" customWidth="1"/>
    <col min="11" max="11" width="12.59765625" style="140" customWidth="1"/>
    <col min="12" max="12" width="29.69921875" style="140" customWidth="1"/>
    <col min="13" max="13" width="27.59765625" style="140" customWidth="1"/>
    <col min="14" max="14" width="15.3984375" style="140" customWidth="1"/>
    <col min="15" max="15" width="23.09765625" style="140" customWidth="1"/>
    <col min="16" max="16" width="19.8984375" style="140" customWidth="1"/>
    <col min="17" max="17" width="12.59765625" style="140" hidden="1" customWidth="1"/>
    <col min="18" max="18" width="14.3984375" style="140" hidden="1" customWidth="1"/>
    <col min="19" max="19" width="12.59765625" style="140" hidden="1" customWidth="1"/>
    <col min="20" max="20" width="12.59765625" style="140" customWidth="1"/>
    <col min="21" max="16384" width="12.59765625" style="140"/>
  </cols>
  <sheetData>
    <row r="1" spans="1:19" s="131" customFormat="1" ht="15.6" customHeight="1">
      <c r="A1" s="127" t="s">
        <v>107</v>
      </c>
      <c r="B1" s="128" t="s">
        <v>108</v>
      </c>
      <c r="C1" s="127" t="s">
        <v>109</v>
      </c>
      <c r="D1" s="128" t="s">
        <v>110</v>
      </c>
      <c r="E1" s="128" t="s">
        <v>111</v>
      </c>
      <c r="F1" s="247" t="s">
        <v>52</v>
      </c>
      <c r="G1" s="127" t="s">
        <v>112</v>
      </c>
      <c r="H1" s="128" t="s">
        <v>34</v>
      </c>
      <c r="I1" s="128" t="s">
        <v>35</v>
      </c>
      <c r="J1" s="128" t="s">
        <v>113</v>
      </c>
      <c r="K1" s="127" t="s">
        <v>3</v>
      </c>
      <c r="L1" s="128" t="s">
        <v>114</v>
      </c>
      <c r="M1" s="127" t="s">
        <v>115</v>
      </c>
      <c r="N1" s="127" t="s">
        <v>116</v>
      </c>
      <c r="O1" s="128" t="s">
        <v>5</v>
      </c>
      <c r="P1" s="128" t="s">
        <v>6</v>
      </c>
      <c r="Q1" s="130" t="s">
        <v>7</v>
      </c>
      <c r="R1" s="130" t="s">
        <v>6</v>
      </c>
      <c r="S1" s="130" t="s">
        <v>117</v>
      </c>
    </row>
    <row r="2" spans="1:19" ht="15.6" customHeight="1" outlineLevel="1">
      <c r="A2" s="132" t="s">
        <v>118</v>
      </c>
      <c r="B2" s="133">
        <v>2</v>
      </c>
      <c r="C2" s="134"/>
      <c r="D2" s="135"/>
      <c r="E2" s="135"/>
      <c r="F2" s="136"/>
      <c r="G2" s="138"/>
      <c r="H2" s="138"/>
      <c r="I2" s="138"/>
      <c r="J2" s="139"/>
      <c r="K2" s="139"/>
      <c r="L2" s="135"/>
      <c r="M2" s="135"/>
      <c r="N2" s="135"/>
      <c r="O2" s="135"/>
      <c r="P2" s="135"/>
      <c r="Q2" s="135"/>
      <c r="R2" s="135"/>
      <c r="S2" s="135"/>
    </row>
    <row r="3" spans="1:19" ht="15.6" customHeight="1" outlineLevel="2">
      <c r="A3" s="198" t="s">
        <v>119</v>
      </c>
      <c r="B3" s="235">
        <v>45292</v>
      </c>
      <c r="C3" s="236" t="s">
        <v>120</v>
      </c>
      <c r="D3" s="237"/>
      <c r="E3" s="237"/>
      <c r="F3" s="238"/>
      <c r="G3" s="239"/>
      <c r="H3" s="239"/>
      <c r="I3" s="239"/>
      <c r="J3" s="240">
        <v>106807791</v>
      </c>
      <c r="K3" s="241">
        <v>106807791</v>
      </c>
      <c r="L3" s="242" t="s">
        <v>8</v>
      </c>
      <c r="M3" s="242" t="s">
        <v>121</v>
      </c>
      <c r="N3" s="242"/>
      <c r="O3" s="242" t="s">
        <v>8</v>
      </c>
      <c r="P3" s="242" t="s">
        <v>9</v>
      </c>
      <c r="Q3" s="242"/>
      <c r="R3" s="242"/>
      <c r="S3" s="242"/>
    </row>
    <row r="4" spans="1:19" ht="15.6" customHeight="1" outlineLevel="2">
      <c r="A4" s="198" t="s">
        <v>119</v>
      </c>
      <c r="B4" s="235">
        <v>45292</v>
      </c>
      <c r="C4" s="236" t="s">
        <v>120</v>
      </c>
      <c r="D4" s="237"/>
      <c r="E4" s="237"/>
      <c r="F4" s="238"/>
      <c r="G4" s="239"/>
      <c r="H4" s="239"/>
      <c r="I4" s="239"/>
      <c r="J4" s="240">
        <v>998464619</v>
      </c>
      <c r="K4" s="241">
        <v>1105272410</v>
      </c>
      <c r="L4" s="242" t="s">
        <v>122</v>
      </c>
      <c r="M4" s="242" t="s">
        <v>121</v>
      </c>
      <c r="N4" s="242"/>
      <c r="O4" s="242" t="s">
        <v>10</v>
      </c>
      <c r="P4" s="242" t="s">
        <v>11</v>
      </c>
      <c r="Q4" s="242"/>
      <c r="R4" s="242"/>
      <c r="S4" s="242"/>
    </row>
    <row r="5" spans="1:19" ht="15.6" customHeight="1" outlineLevel="2">
      <c r="A5" s="198" t="s">
        <v>119</v>
      </c>
      <c r="B5" s="235">
        <v>45292</v>
      </c>
      <c r="C5" s="236" t="s">
        <v>120</v>
      </c>
      <c r="D5" s="237"/>
      <c r="E5" s="237"/>
      <c r="F5" s="238"/>
      <c r="G5" s="239"/>
      <c r="H5" s="239"/>
      <c r="I5" s="239"/>
      <c r="J5" s="240">
        <v>1931369</v>
      </c>
      <c r="K5" s="241">
        <v>1107203779</v>
      </c>
      <c r="L5" s="242" t="s">
        <v>12</v>
      </c>
      <c r="M5" s="242" t="s">
        <v>121</v>
      </c>
      <c r="N5" s="242"/>
      <c r="O5" s="242" t="s">
        <v>12</v>
      </c>
      <c r="P5" s="242" t="s">
        <v>13</v>
      </c>
      <c r="Q5" s="242"/>
      <c r="R5" s="242"/>
      <c r="S5" s="242"/>
    </row>
    <row r="6" spans="1:19" ht="15.6" customHeight="1" outlineLevel="2">
      <c r="A6" s="198" t="s">
        <v>119</v>
      </c>
      <c r="B6" s="235">
        <v>45292</v>
      </c>
      <c r="C6" s="236" t="s">
        <v>120</v>
      </c>
      <c r="D6" s="237"/>
      <c r="E6" s="237"/>
      <c r="F6" s="238"/>
      <c r="G6" s="239"/>
      <c r="H6" s="239"/>
      <c r="I6" s="239"/>
      <c r="J6" s="240">
        <v>95606</v>
      </c>
      <c r="K6" s="241">
        <v>1107299385</v>
      </c>
      <c r="L6" s="242" t="s">
        <v>14</v>
      </c>
      <c r="M6" s="242" t="s">
        <v>121</v>
      </c>
      <c r="N6" s="242"/>
      <c r="O6" s="242" t="s">
        <v>14</v>
      </c>
      <c r="P6" s="242" t="s">
        <v>15</v>
      </c>
      <c r="Q6" s="242"/>
      <c r="R6" s="242"/>
      <c r="S6" s="242"/>
    </row>
    <row r="7" spans="1:19" ht="15.6" customHeight="1" outlineLevel="2">
      <c r="A7" s="198" t="s">
        <v>119</v>
      </c>
      <c r="B7" s="235">
        <v>45292</v>
      </c>
      <c r="C7" s="236" t="s">
        <v>120</v>
      </c>
      <c r="D7" s="237"/>
      <c r="E7" s="237"/>
      <c r="F7" s="238"/>
      <c r="G7" s="239"/>
      <c r="H7" s="239"/>
      <c r="I7" s="239"/>
      <c r="J7" s="240">
        <v>0</v>
      </c>
      <c r="K7" s="241">
        <v>1107299385</v>
      </c>
      <c r="L7" s="242" t="s">
        <v>18</v>
      </c>
      <c r="M7" s="242" t="s">
        <v>121</v>
      </c>
      <c r="N7" s="242"/>
      <c r="O7" s="242" t="s">
        <v>18</v>
      </c>
      <c r="P7" s="242" t="s">
        <v>19</v>
      </c>
      <c r="Q7" s="242"/>
      <c r="R7" s="242"/>
      <c r="S7" s="242"/>
    </row>
    <row r="8" spans="1:19" ht="15.6" customHeight="1" outlineLevel="1">
      <c r="A8" s="142"/>
      <c r="B8" s="142">
        <f>입출금내역Rawdata!B2</f>
        <v>45293</v>
      </c>
      <c r="C8" s="143" t="s">
        <v>120</v>
      </c>
      <c r="D8" s="284" t="str">
        <f>입출금내역Rawdata!N2</f>
        <v>운영비</v>
      </c>
      <c r="E8" s="284" t="str">
        <f>입출금내역Rawdata!O2</f>
        <v>여비교통비</v>
      </c>
      <c r="F8" s="137">
        <f>IF(D8="계좌 대체","",VLOOKUP($D8,월별_CashFlow!$H$3:$I$61,2,FALSE))</f>
        <v>120204</v>
      </c>
      <c r="G8" s="145"/>
      <c r="H8" s="283" t="str">
        <f>IF(입출금내역Rawdata!F2=0,"",입출금내역Rawdata!F2)</f>
        <v/>
      </c>
      <c r="I8" s="146">
        <f>IF(입출금내역Rawdata!G2=0,"",입출금내역Rawdata!G2)</f>
        <v>72065</v>
      </c>
      <c r="J8" s="146">
        <f>IF(H8="",IF(I8="",0,-I8),H8)</f>
        <v>-72065</v>
      </c>
      <c r="K8" s="146">
        <f t="shared" ref="K8:K71" si="0">J8+K7</f>
        <v>1107227320</v>
      </c>
      <c r="L8" s="284" t="str">
        <f>입출금내역Rawdata!D2</f>
        <v>1230_TST* MIKE</v>
      </c>
      <c r="M8" s="148"/>
      <c r="N8" s="148"/>
      <c r="O8" s="284" t="str">
        <f>입출금내역Rawdata!L2</f>
        <v>하나은행(자본금)</v>
      </c>
      <c r="P8" s="284" t="str">
        <f>입출금내역Rawdata!M2</f>
        <v>391-910029-71304</v>
      </c>
      <c r="Q8" s="148"/>
      <c r="R8" s="148"/>
      <c r="S8" s="148"/>
    </row>
    <row r="9" spans="1:19" ht="15.6" customHeight="1" outlineLevel="1">
      <c r="A9" s="142"/>
      <c r="B9" s="142">
        <f>입출금내역Rawdata!B3</f>
        <v>45293</v>
      </c>
      <c r="C9" s="143" t="s">
        <v>120</v>
      </c>
      <c r="D9" s="284" t="str">
        <f>입출금내역Rawdata!N3</f>
        <v>운영비</v>
      </c>
      <c r="E9" s="284" t="str">
        <f>입출금내역Rawdata!O3</f>
        <v>여비교통비</v>
      </c>
      <c r="F9" s="137">
        <f>IF(D9="계좌 대체","",VLOOKUP($D9,월별_CashFlow!$H$3:$I$61,2,FALSE))</f>
        <v>120204</v>
      </c>
      <c r="G9" s="145"/>
      <c r="H9" s="283" t="str">
        <f>IF(입출금내역Rawdata!F3=0,"",입출금내역Rawdata!F3)</f>
        <v/>
      </c>
      <c r="I9" s="146">
        <f>IF(입출금내역Rawdata!G3=0,"",입출금내역Rawdata!G3)</f>
        <v>68784</v>
      </c>
      <c r="J9" s="146">
        <f t="shared" ref="J9:J72" si="1">IF(H9="",IF(I9="",0,-I9),H9)</f>
        <v>-68784</v>
      </c>
      <c r="K9" s="146">
        <f t="shared" si="0"/>
        <v>1107158536</v>
      </c>
      <c r="L9" s="284" t="str">
        <f>입출금내역Rawdata!D3</f>
        <v>1229_GORDON BI</v>
      </c>
      <c r="M9" s="148"/>
      <c r="N9" s="148"/>
      <c r="O9" s="284" t="str">
        <f>입출금내역Rawdata!L3</f>
        <v>하나은행(자본금)</v>
      </c>
      <c r="P9" s="284" t="str">
        <f>입출금내역Rawdata!M3</f>
        <v>391-910029-71304</v>
      </c>
      <c r="Q9" s="148"/>
      <c r="R9" s="148"/>
      <c r="S9" s="148"/>
    </row>
    <row r="10" spans="1:19" ht="15.6" customHeight="1" outlineLevel="1">
      <c r="A10" s="142"/>
      <c r="B10" s="142">
        <f>입출금내역Rawdata!B4</f>
        <v>45293</v>
      </c>
      <c r="C10" s="143" t="s">
        <v>120</v>
      </c>
      <c r="D10" s="284" t="str">
        <f>입출금내역Rawdata!N4</f>
        <v>운영비</v>
      </c>
      <c r="E10" s="284" t="str">
        <f>입출금내역Rawdata!O4</f>
        <v>여비교통비</v>
      </c>
      <c r="F10" s="137">
        <f>IF(D10="계좌 대체","",VLOOKUP($D10,월별_CashFlow!$H$3:$I$61,2,FALSE))</f>
        <v>120204</v>
      </c>
      <c r="G10" s="145"/>
      <c r="H10" s="283" t="str">
        <f>IF(입출금내역Rawdata!F4=0,"",입출금내역Rawdata!F4)</f>
        <v/>
      </c>
      <c r="I10" s="146">
        <f>IF(입출금내역Rawdata!G4=0,"",입출금내역Rawdata!G4)</f>
        <v>69357</v>
      </c>
      <c r="J10" s="146">
        <f t="shared" si="1"/>
        <v>-69357</v>
      </c>
      <c r="K10" s="146">
        <f t="shared" si="0"/>
        <v>1107089179</v>
      </c>
      <c r="L10" s="284" t="str">
        <f>입출금내역Rawdata!D4</f>
        <v>1230_TST* SPIL</v>
      </c>
      <c r="M10" s="148"/>
      <c r="N10" s="148"/>
      <c r="O10" s="284" t="str">
        <f>입출금내역Rawdata!L4</f>
        <v>하나은행(자본금)</v>
      </c>
      <c r="P10" s="284" t="str">
        <f>입출금내역Rawdata!M4</f>
        <v>391-910029-71304</v>
      </c>
      <c r="Q10" s="148"/>
      <c r="R10" s="148"/>
      <c r="S10" s="148"/>
    </row>
    <row r="11" spans="1:19" ht="15.6" customHeight="1" outlineLevel="1">
      <c r="A11" s="142"/>
      <c r="B11" s="142">
        <f>입출금내역Rawdata!B5</f>
        <v>45293</v>
      </c>
      <c r="C11" s="143" t="s">
        <v>120</v>
      </c>
      <c r="D11" s="284" t="str">
        <f>입출금내역Rawdata!N5</f>
        <v>운영비</v>
      </c>
      <c r="E11" s="284" t="str">
        <f>입출금내역Rawdata!O5</f>
        <v>여비교통비</v>
      </c>
      <c r="F11" s="137">
        <f>IF(D11="계좌 대체","",VLOOKUP($D11,월별_CashFlow!$H$3:$I$61,2,FALSE))</f>
        <v>120204</v>
      </c>
      <c r="G11" s="145"/>
      <c r="H11" s="283" t="str">
        <f>IF(입출금내역Rawdata!F5=0,"",입출금내역Rawdata!F5)</f>
        <v/>
      </c>
      <c r="I11" s="146">
        <f>IF(입출금내역Rawdata!G5=0,"",입출금내역Rawdata!G5)</f>
        <v>332036</v>
      </c>
      <c r="J11" s="146">
        <f t="shared" si="1"/>
        <v>-332036</v>
      </c>
      <c r="K11" s="146">
        <f t="shared" si="0"/>
        <v>1106757143</v>
      </c>
      <c r="L11" s="284" t="str">
        <f>입출금내역Rawdata!D5</f>
        <v>1229_SPIRIT AI</v>
      </c>
      <c r="M11" s="148"/>
      <c r="N11" s="148"/>
      <c r="O11" s="284" t="str">
        <f>입출금내역Rawdata!L5</f>
        <v>하나은행(자본금)</v>
      </c>
      <c r="P11" s="284" t="str">
        <f>입출금내역Rawdata!M5</f>
        <v>391-910029-71304</v>
      </c>
      <c r="Q11" s="148"/>
      <c r="R11" s="148"/>
      <c r="S11" s="148"/>
    </row>
    <row r="12" spans="1:19" ht="15.6" customHeight="1" outlineLevel="1">
      <c r="A12" s="142"/>
      <c r="B12" s="142">
        <f>입출금내역Rawdata!B6</f>
        <v>45293</v>
      </c>
      <c r="C12" s="143" t="s">
        <v>120</v>
      </c>
      <c r="D12" s="284" t="str">
        <f>입출금내역Rawdata!N6</f>
        <v>보조금</v>
      </c>
      <c r="E12" s="284" t="str">
        <f>입출금내역Rawdata!O6</f>
        <v>보조금</v>
      </c>
      <c r="F12" s="137">
        <f>IF(D12="계좌 대체","",VLOOKUP($D12,월별_CashFlow!$H$3:$I$61,2,FALSE))</f>
        <v>310001</v>
      </c>
      <c r="G12" s="145"/>
      <c r="H12" s="283">
        <f>IF(입출금내역Rawdata!F6=0,"",입출금내역Rawdata!F6)</f>
        <v>1</v>
      </c>
      <c r="I12" s="146" t="str">
        <f>IF(입출금내역Rawdata!G6=0,"",입출금내역Rawdata!G6)</f>
        <v/>
      </c>
      <c r="J12" s="146">
        <f t="shared" si="1"/>
        <v>1</v>
      </c>
      <c r="K12" s="146">
        <f t="shared" si="0"/>
        <v>1106757144</v>
      </c>
      <c r="L12" s="284" t="str">
        <f>입출금내역Rawdata!D6</f>
        <v>ＲＣＭＳ카드결제</v>
      </c>
      <c r="M12" s="148"/>
      <c r="N12" s="148"/>
      <c r="O12" s="284" t="str">
        <f>입출금내역Rawdata!L6</f>
        <v>하나은행(팁스)</v>
      </c>
      <c r="P12" s="284" t="str">
        <f>입출금내역Rawdata!M6</f>
        <v>391-910031-48404</v>
      </c>
      <c r="Q12" s="148"/>
      <c r="R12" s="148"/>
      <c r="S12" s="148"/>
    </row>
    <row r="13" spans="1:19" ht="15.6" customHeight="1" outlineLevel="1">
      <c r="A13" s="142"/>
      <c r="B13" s="142">
        <f>입출금내역Rawdata!B7</f>
        <v>45294</v>
      </c>
      <c r="C13" s="143" t="s">
        <v>120</v>
      </c>
      <c r="D13" s="284" t="str">
        <f>입출금내역Rawdata!N7</f>
        <v>운영비</v>
      </c>
      <c r="E13" s="284" t="str">
        <f>입출금내역Rawdata!O7</f>
        <v>운영비</v>
      </c>
      <c r="F13" s="137">
        <f>IF(D13="계좌 대체","",VLOOKUP($D13,월별_CashFlow!$H$3:$I$61,2,FALSE))</f>
        <v>120204</v>
      </c>
      <c r="G13" s="145"/>
      <c r="H13" s="283">
        <f>IF(입출금내역Rawdata!F7=0,"",입출금내역Rawdata!F7)</f>
        <v>4427900</v>
      </c>
      <c r="I13" s="146" t="str">
        <f>IF(입출금내역Rawdata!G7=0,"",입출금내역Rawdata!G7)</f>
        <v/>
      </c>
      <c r="J13" s="146">
        <f t="shared" si="1"/>
        <v>4427900</v>
      </c>
      <c r="K13" s="146">
        <f t="shared" si="0"/>
        <v>1111185044</v>
      </c>
      <c r="L13" s="284" t="str">
        <f>입출금내역Rawdata!D7</f>
        <v>하나체크환급</v>
      </c>
      <c r="M13" s="148"/>
      <c r="N13" s="148"/>
      <c r="O13" s="284" t="str">
        <f>입출금내역Rawdata!L7</f>
        <v>하나은행(자본금)</v>
      </c>
      <c r="P13" s="284" t="str">
        <f>입출금내역Rawdata!M7</f>
        <v>391-910029-71304</v>
      </c>
      <c r="Q13" s="148"/>
      <c r="R13" s="148"/>
      <c r="S13" s="148"/>
    </row>
    <row r="14" spans="1:19" ht="15.6" customHeight="1" outlineLevel="1">
      <c r="A14" s="142"/>
      <c r="B14" s="142">
        <f>입출금내역Rawdata!B8</f>
        <v>45295</v>
      </c>
      <c r="C14" s="143" t="s">
        <v>120</v>
      </c>
      <c r="D14" s="284" t="str">
        <f>입출금내역Rawdata!N8</f>
        <v>운영비</v>
      </c>
      <c r="E14" s="284" t="str">
        <f>입출금내역Rawdata!O8</f>
        <v>여비교통비</v>
      </c>
      <c r="F14" s="137">
        <f>IF(D14="계좌 대체","",VLOOKUP($D14,월별_CashFlow!$H$3:$I$61,2,FALSE))</f>
        <v>120204</v>
      </c>
      <c r="G14" s="145"/>
      <c r="H14" s="283" t="str">
        <f>IF(입출금내역Rawdata!F8=0,"",입출금내역Rawdata!F8)</f>
        <v/>
      </c>
      <c r="I14" s="146">
        <f>IF(입출금내역Rawdata!G8=0,"",입출금내역Rawdata!G8)</f>
        <v>280059</v>
      </c>
      <c r="J14" s="146">
        <f t="shared" si="1"/>
        <v>-280059</v>
      </c>
      <c r="K14" s="146">
        <f t="shared" si="0"/>
        <v>1110904985</v>
      </c>
      <c r="L14" s="284" t="str">
        <f>입출금내역Rawdata!D8</f>
        <v>0101_RANCHO BE</v>
      </c>
      <c r="M14" s="148"/>
      <c r="N14" s="148"/>
      <c r="O14" s="284" t="str">
        <f>입출금내역Rawdata!L8</f>
        <v>하나은행(자본금)</v>
      </c>
      <c r="P14" s="284" t="str">
        <f>입출금내역Rawdata!M8</f>
        <v>391-910029-71304</v>
      </c>
      <c r="Q14" s="148"/>
      <c r="R14" s="148"/>
      <c r="S14" s="148"/>
    </row>
    <row r="15" spans="1:19" ht="15.6" customHeight="1" outlineLevel="1">
      <c r="A15" s="142"/>
      <c r="B15" s="142">
        <f>입출금내역Rawdata!B9</f>
        <v>45296</v>
      </c>
      <c r="C15" s="143" t="s">
        <v>120</v>
      </c>
      <c r="D15" s="284" t="str">
        <f>입출금내역Rawdata!N9</f>
        <v>운영비</v>
      </c>
      <c r="E15" s="284" t="str">
        <f>입출금내역Rawdata!O9</f>
        <v>지급수수료</v>
      </c>
      <c r="F15" s="137">
        <f>IF(D15="계좌 대체","",VLOOKUP($D15,월별_CashFlow!$H$3:$I$61,2,FALSE))</f>
        <v>120204</v>
      </c>
      <c r="G15" s="145"/>
      <c r="H15" s="283" t="str">
        <f>IF(입출금내역Rawdata!F9=0,"",입출금내역Rawdata!F9)</f>
        <v/>
      </c>
      <c r="I15" s="146">
        <f>IF(입출금내역Rawdata!G9=0,"",입출금내역Rawdata!G9)</f>
        <v>505240</v>
      </c>
      <c r="J15" s="146">
        <f t="shared" si="1"/>
        <v>-505240</v>
      </c>
      <c r="K15" s="146">
        <f t="shared" si="0"/>
        <v>1110399745</v>
      </c>
      <c r="L15" s="284" t="str">
        <f>입출금내역Rawdata!D9</f>
        <v>황상민(법무사황상민사무소)</v>
      </c>
      <c r="M15" s="148"/>
      <c r="N15" s="148"/>
      <c r="O15" s="284" t="str">
        <f>입출금내역Rawdata!L9</f>
        <v>하나은행(자본금)</v>
      </c>
      <c r="P15" s="284" t="str">
        <f>입출금내역Rawdata!M9</f>
        <v>391-910029-71304</v>
      </c>
      <c r="Q15" s="148"/>
      <c r="R15" s="148"/>
      <c r="S15" s="148"/>
    </row>
    <row r="16" spans="1:19" ht="15.6" customHeight="1" outlineLevel="1">
      <c r="A16" s="142"/>
      <c r="B16" s="142">
        <f>입출금내역Rawdata!B10</f>
        <v>45299</v>
      </c>
      <c r="C16" s="143" t="s">
        <v>120</v>
      </c>
      <c r="D16" s="284" t="str">
        <f>입출금내역Rawdata!N10</f>
        <v>운영비</v>
      </c>
      <c r="E16" s="284" t="str">
        <f>입출금내역Rawdata!O10</f>
        <v>지급수수료</v>
      </c>
      <c r="F16" s="137">
        <f>IF(D16="계좌 대체","",VLOOKUP($D16,월별_CashFlow!$H$3:$I$61,2,FALSE))</f>
        <v>120204</v>
      </c>
      <c r="G16" s="145"/>
      <c r="H16" s="283" t="str">
        <f>IF(입출금내역Rawdata!F10=0,"",입출금내역Rawdata!F10)</f>
        <v/>
      </c>
      <c r="I16" s="146">
        <f>IF(입출금내역Rawdata!G10=0,"",입출금내역Rawdata!G10)</f>
        <v>5000</v>
      </c>
      <c r="J16" s="146">
        <f t="shared" si="1"/>
        <v>-5000</v>
      </c>
      <c r="K16" s="146">
        <f t="shared" si="0"/>
        <v>1110394745</v>
      </c>
      <c r="L16" s="284" t="str">
        <f>입출금내역Rawdata!D10</f>
        <v>법원행정처</v>
      </c>
      <c r="M16" s="148"/>
      <c r="N16" s="148"/>
      <c r="O16" s="284" t="str">
        <f>입출금내역Rawdata!L10</f>
        <v>하나은행(GS투자금)</v>
      </c>
      <c r="P16" s="284" t="str">
        <f>입출금내역Rawdata!M10</f>
        <v>391-910033-23404</v>
      </c>
      <c r="Q16" s="148"/>
      <c r="R16" s="148"/>
      <c r="S16" s="148"/>
    </row>
    <row r="17" spans="1:19" ht="15.6" customHeight="1" outlineLevel="1">
      <c r="A17" s="142"/>
      <c r="B17" s="142">
        <f>입출금내역Rawdata!B11</f>
        <v>45299</v>
      </c>
      <c r="C17" s="143" t="s">
        <v>120</v>
      </c>
      <c r="D17" s="284" t="str">
        <f>입출금내역Rawdata!N11</f>
        <v>운영비</v>
      </c>
      <c r="E17" s="284" t="str">
        <f>입출금내역Rawdata!O11</f>
        <v>지급수수료</v>
      </c>
      <c r="F17" s="137">
        <f>IF(D17="계좌 대체","",VLOOKUP($D17,월별_CashFlow!$H$3:$I$61,2,FALSE))</f>
        <v>120204</v>
      </c>
      <c r="G17" s="145"/>
      <c r="H17" s="283" t="str">
        <f>IF(입출금내역Rawdata!F11=0,"",입출금내역Rawdata!F11)</f>
        <v/>
      </c>
      <c r="I17" s="146">
        <f>IF(입출금내역Rawdata!G11=0,"",입출금내역Rawdata!G11)</f>
        <v>5000</v>
      </c>
      <c r="J17" s="146">
        <f t="shared" si="1"/>
        <v>-5000</v>
      </c>
      <c r="K17" s="146">
        <f t="shared" si="0"/>
        <v>1110389745</v>
      </c>
      <c r="L17" s="284" t="str">
        <f>입출금내역Rawdata!D11</f>
        <v>법원행정처</v>
      </c>
      <c r="M17" s="148"/>
      <c r="N17" s="148"/>
      <c r="O17" s="284" t="str">
        <f>입출금내역Rawdata!L11</f>
        <v>하나은행(GS투자금)</v>
      </c>
      <c r="P17" s="284" t="str">
        <f>입출금내역Rawdata!M11</f>
        <v>391-910033-23404</v>
      </c>
      <c r="Q17" s="148"/>
      <c r="R17" s="148"/>
      <c r="S17" s="148"/>
    </row>
    <row r="18" spans="1:19" ht="15.6" customHeight="1" outlineLevel="1">
      <c r="A18" s="142"/>
      <c r="B18" s="142">
        <f>입출금내역Rawdata!B12</f>
        <v>45299</v>
      </c>
      <c r="C18" s="143" t="s">
        <v>120</v>
      </c>
      <c r="D18" s="284" t="str">
        <f>입출금내역Rawdata!N12</f>
        <v>운영비</v>
      </c>
      <c r="E18" s="284" t="str">
        <f>입출금내역Rawdata!O12</f>
        <v>여비교통비</v>
      </c>
      <c r="F18" s="137">
        <f>IF(D18="계좌 대체","",VLOOKUP($D18,월별_CashFlow!$H$3:$I$61,2,FALSE))</f>
        <v>120204</v>
      </c>
      <c r="G18" s="145"/>
      <c r="H18" s="283" t="str">
        <f>IF(입출금내역Rawdata!F12=0,"",입출금내역Rawdata!F12)</f>
        <v/>
      </c>
      <c r="I18" s="146">
        <f>IF(입출금내역Rawdata!G12=0,"",입출금내역Rawdata!G12)</f>
        <v>57198</v>
      </c>
      <c r="J18" s="146">
        <f t="shared" si="1"/>
        <v>-57198</v>
      </c>
      <c r="K18" s="146">
        <f t="shared" si="0"/>
        <v>1110332547</v>
      </c>
      <c r="L18" s="284" t="str">
        <f>입출금내역Rawdata!D12</f>
        <v>0104_LAUREL PA</v>
      </c>
      <c r="M18" s="148"/>
      <c r="N18" s="148"/>
      <c r="O18" s="284" t="str">
        <f>입출금내역Rawdata!L12</f>
        <v>하나은행(자본금)</v>
      </c>
      <c r="P18" s="284" t="str">
        <f>입출금내역Rawdata!M12</f>
        <v>391-910029-71304</v>
      </c>
      <c r="Q18" s="148"/>
      <c r="R18" s="148"/>
      <c r="S18" s="148"/>
    </row>
    <row r="19" spans="1:19" ht="15.6" customHeight="1" outlineLevel="1">
      <c r="A19" s="142"/>
      <c r="B19" s="142">
        <f>입출금내역Rawdata!B13</f>
        <v>45299</v>
      </c>
      <c r="C19" s="143" t="s">
        <v>120</v>
      </c>
      <c r="D19" s="284" t="str">
        <f>입출금내역Rawdata!N13</f>
        <v>운영비</v>
      </c>
      <c r="E19" s="284" t="str">
        <f>입출금내역Rawdata!O13</f>
        <v>여비교통비</v>
      </c>
      <c r="F19" s="137">
        <f>IF(D19="계좌 대체","",VLOOKUP($D19,월별_CashFlow!$H$3:$I$61,2,FALSE))</f>
        <v>120204</v>
      </c>
      <c r="G19" s="145"/>
      <c r="H19" s="283" t="str">
        <f>IF(입출금내역Rawdata!F13=0,"",입출금내역Rawdata!F13)</f>
        <v/>
      </c>
      <c r="I19" s="146">
        <f>IF(입출금내역Rawdata!G13=0,"",입출금내역Rawdata!G13)</f>
        <v>164392</v>
      </c>
      <c r="J19" s="146">
        <f t="shared" si="1"/>
        <v>-164392</v>
      </c>
      <c r="K19" s="146">
        <f t="shared" si="0"/>
        <v>1110168155</v>
      </c>
      <c r="L19" s="284" t="str">
        <f>입출금내역Rawdata!D13</f>
        <v>0104_DUKE'S LA</v>
      </c>
      <c r="M19" s="148"/>
      <c r="N19" s="148"/>
      <c r="O19" s="284" t="str">
        <f>입출금내역Rawdata!L13</f>
        <v>하나은행(자본금)</v>
      </c>
      <c r="P19" s="284" t="str">
        <f>입출금내역Rawdata!M13</f>
        <v>391-910029-71304</v>
      </c>
      <c r="Q19" s="148"/>
      <c r="R19" s="148"/>
      <c r="S19" s="148"/>
    </row>
    <row r="20" spans="1:19" ht="15.6" customHeight="1" outlineLevel="1">
      <c r="A20" s="142"/>
      <c r="B20" s="142">
        <f>입출금내역Rawdata!B14</f>
        <v>45299</v>
      </c>
      <c r="C20" s="143" t="s">
        <v>120</v>
      </c>
      <c r="D20" s="284" t="str">
        <f>입출금내역Rawdata!N14</f>
        <v>운영비</v>
      </c>
      <c r="E20" s="284" t="str">
        <f>입출금내역Rawdata!O14</f>
        <v>여비교통비</v>
      </c>
      <c r="F20" s="137">
        <f>IF(D20="계좌 대체","",VLOOKUP($D20,월별_CashFlow!$H$3:$I$61,2,FALSE))</f>
        <v>120204</v>
      </c>
      <c r="G20" s="145"/>
      <c r="H20" s="283" t="str">
        <f>IF(입출금내역Rawdata!F14=0,"",입출금내역Rawdata!F14)</f>
        <v/>
      </c>
      <c r="I20" s="146">
        <f>IF(입출금내역Rawdata!G14=0,"",입출금내역Rawdata!G14)</f>
        <v>84710</v>
      </c>
      <c r="J20" s="146">
        <f t="shared" si="1"/>
        <v>-84710</v>
      </c>
      <c r="K20" s="146">
        <f t="shared" si="0"/>
        <v>1110083445</v>
      </c>
      <c r="L20" s="284" t="str">
        <f>입출금내역Rawdata!D14</f>
        <v>0104_JOY PARK</v>
      </c>
      <c r="M20" s="148"/>
      <c r="N20" s="148"/>
      <c r="O20" s="284" t="str">
        <f>입출금내역Rawdata!L14</f>
        <v>하나은행(자본금)</v>
      </c>
      <c r="P20" s="284" t="str">
        <f>입출금내역Rawdata!M14</f>
        <v>391-910029-71304</v>
      </c>
      <c r="Q20" s="148"/>
      <c r="R20" s="148"/>
      <c r="S20" s="148"/>
    </row>
    <row r="21" spans="1:19" ht="15.6" customHeight="1" outlineLevel="1">
      <c r="A21" s="142"/>
      <c r="B21" s="142">
        <f>입출금내역Rawdata!B15</f>
        <v>45301</v>
      </c>
      <c r="C21" s="143" t="s">
        <v>120</v>
      </c>
      <c r="D21" s="284" t="str">
        <f>입출금내역Rawdata!N15</f>
        <v>보조금</v>
      </c>
      <c r="E21" s="284" t="str">
        <f>입출금내역Rawdata!O15</f>
        <v>보조금</v>
      </c>
      <c r="F21" s="137">
        <f>IF(D21="계좌 대체","",VLOOKUP($D21,월별_CashFlow!$H$3:$I$61,2,FALSE))</f>
        <v>310001</v>
      </c>
      <c r="G21" s="145"/>
      <c r="H21" s="283" t="str">
        <f>IF(입출금내역Rawdata!F15=0,"",입출금내역Rawdata!F15)</f>
        <v/>
      </c>
      <c r="I21" s="146">
        <f>IF(입출금내역Rawdata!G15=0,"",입출금내역Rawdata!G15)</f>
        <v>1321800</v>
      </c>
      <c r="J21" s="146">
        <f t="shared" si="1"/>
        <v>-1321800</v>
      </c>
      <c r="K21" s="146">
        <f t="shared" si="0"/>
        <v>1108761645</v>
      </c>
      <c r="L21" s="284" t="str">
        <f>입출금내역Rawdata!D15</f>
        <v>서울보증</v>
      </c>
      <c r="M21" s="148"/>
      <c r="N21" s="148"/>
      <c r="O21" s="284" t="str">
        <f>입출금내역Rawdata!L15</f>
        <v>하나은행(GS투자금)</v>
      </c>
      <c r="P21" s="284" t="str">
        <f>입출금내역Rawdata!M15</f>
        <v>391-910033-23404</v>
      </c>
      <c r="Q21" s="148"/>
      <c r="R21" s="148"/>
      <c r="S21" s="148"/>
    </row>
    <row r="22" spans="1:19" ht="15.6" customHeight="1" outlineLevel="1">
      <c r="A22" s="142"/>
      <c r="B22" s="142">
        <f>입출금내역Rawdata!B16</f>
        <v>45301</v>
      </c>
      <c r="C22" s="143" t="s">
        <v>120</v>
      </c>
      <c r="D22" s="284" t="str">
        <f>입출금내역Rawdata!N16</f>
        <v>인건비(급여, 퇴직금, 사대보험)</v>
      </c>
      <c r="E22" s="284" t="str">
        <f>입출금내역Rawdata!O16</f>
        <v>사대보험</v>
      </c>
      <c r="F22" s="137">
        <f>IF(D22="계좌 대체","",VLOOKUP($D22,월별_CashFlow!$H$3:$I$61,2,FALSE))</f>
        <v>120202</v>
      </c>
      <c r="G22" s="145"/>
      <c r="H22" s="283" t="str">
        <f>IF(입출금내역Rawdata!F16=0,"",입출금내역Rawdata!F16)</f>
        <v/>
      </c>
      <c r="I22" s="146">
        <f>IF(입출금내역Rawdata!G16=0,"",입출금내역Rawdata!G16)</f>
        <v>836540</v>
      </c>
      <c r="J22" s="146">
        <f t="shared" si="1"/>
        <v>-836540</v>
      </c>
      <c r="K22" s="146">
        <f t="shared" si="0"/>
        <v>1107925105</v>
      </c>
      <c r="L22" s="284" t="str">
        <f>입출금내역Rawdata!D16</f>
        <v>2312국민건강</v>
      </c>
      <c r="M22" s="148"/>
      <c r="N22" s="148"/>
      <c r="O22" s="284" t="str">
        <f>입출금내역Rawdata!L16</f>
        <v>하나은행(자본금)</v>
      </c>
      <c r="P22" s="284" t="str">
        <f>입출금내역Rawdata!M16</f>
        <v>391-910029-71304</v>
      </c>
      <c r="Q22" s="148"/>
      <c r="R22" s="148"/>
      <c r="S22" s="148"/>
    </row>
    <row r="23" spans="1:19" ht="15.6" customHeight="1" outlineLevel="1">
      <c r="A23" s="142"/>
      <c r="B23" s="142">
        <f>입출금내역Rawdata!B17</f>
        <v>45301</v>
      </c>
      <c r="C23" s="143" t="s">
        <v>120</v>
      </c>
      <c r="D23" s="284" t="str">
        <f>입출금내역Rawdata!N17</f>
        <v>인건비(급여, 퇴직금, 사대보험)</v>
      </c>
      <c r="E23" s="284" t="str">
        <f>입출금내역Rawdata!O17</f>
        <v>사대보험</v>
      </c>
      <c r="F23" s="137">
        <f>IF(D23="계좌 대체","",VLOOKUP($D23,월별_CashFlow!$H$3:$I$61,2,FALSE))</f>
        <v>120202</v>
      </c>
      <c r="G23" s="145"/>
      <c r="H23" s="283" t="str">
        <f>IF(입출금내역Rawdata!F17=0,"",입출금내역Rawdata!F17)</f>
        <v/>
      </c>
      <c r="I23" s="146">
        <f>IF(입출금내역Rawdata!G17=0,"",입출금내역Rawdata!G17)</f>
        <v>351000</v>
      </c>
      <c r="J23" s="146">
        <f t="shared" si="1"/>
        <v>-351000</v>
      </c>
      <c r="K23" s="146">
        <f t="shared" si="0"/>
        <v>1107574105</v>
      </c>
      <c r="L23" s="284" t="str">
        <f>입출금내역Rawdata!D17</f>
        <v>2312국민연금</v>
      </c>
      <c r="M23" s="148"/>
      <c r="N23" s="148"/>
      <c r="O23" s="284" t="str">
        <f>입출금내역Rawdata!L17</f>
        <v>하나은행(자본금)</v>
      </c>
      <c r="P23" s="284" t="str">
        <f>입출금내역Rawdata!M17</f>
        <v>391-910029-71304</v>
      </c>
      <c r="Q23" s="148"/>
      <c r="R23" s="148"/>
      <c r="S23" s="148"/>
    </row>
    <row r="24" spans="1:19" ht="15.6" customHeight="1" outlineLevel="1">
      <c r="A24" s="142"/>
      <c r="B24" s="142">
        <f>입출금내역Rawdata!B18</f>
        <v>45301</v>
      </c>
      <c r="C24" s="143" t="s">
        <v>120</v>
      </c>
      <c r="D24" s="284" t="str">
        <f>입출금내역Rawdata!N18</f>
        <v>인건비(급여, 퇴직금, 사대보험)</v>
      </c>
      <c r="E24" s="284" t="str">
        <f>입출금내역Rawdata!O18</f>
        <v>사대보험</v>
      </c>
      <c r="F24" s="137">
        <f>IF(D24="계좌 대체","",VLOOKUP($D24,월별_CashFlow!$H$3:$I$61,2,FALSE))</f>
        <v>120202</v>
      </c>
      <c r="G24" s="145"/>
      <c r="H24" s="283" t="str">
        <f>IF(입출금내역Rawdata!F18=0,"",입출금내역Rawdata!F18)</f>
        <v/>
      </c>
      <c r="I24" s="146">
        <f>IF(입출금내역Rawdata!G18=0,"",입출금내역Rawdata!G18)</f>
        <v>73850</v>
      </c>
      <c r="J24" s="146">
        <f t="shared" si="1"/>
        <v>-73850</v>
      </c>
      <c r="K24" s="146">
        <f t="shared" si="0"/>
        <v>1107500255</v>
      </c>
      <c r="L24" s="284" t="str">
        <f>입출금내역Rawdata!D18</f>
        <v>2312고용보험</v>
      </c>
      <c r="M24" s="148"/>
      <c r="N24" s="148"/>
      <c r="O24" s="284" t="str">
        <f>입출금내역Rawdata!L18</f>
        <v>하나은행(자본금)</v>
      </c>
      <c r="P24" s="284" t="str">
        <f>입출금내역Rawdata!M18</f>
        <v>391-910029-71304</v>
      </c>
      <c r="Q24" s="148"/>
      <c r="R24" s="148"/>
      <c r="S24" s="148"/>
    </row>
    <row r="25" spans="1:19" ht="15.6" customHeight="1" outlineLevel="1">
      <c r="A25" s="142"/>
      <c r="B25" s="142">
        <f>입출금내역Rawdata!B19</f>
        <v>45301</v>
      </c>
      <c r="C25" s="143" t="s">
        <v>120</v>
      </c>
      <c r="D25" s="284" t="str">
        <f>입출금내역Rawdata!N19</f>
        <v>인건비(급여, 퇴직금, 사대보험)</v>
      </c>
      <c r="E25" s="284" t="str">
        <f>입출금내역Rawdata!O19</f>
        <v>사대보험</v>
      </c>
      <c r="F25" s="137">
        <f>IF(D25="계좌 대체","",VLOOKUP($D25,월별_CashFlow!$H$3:$I$61,2,FALSE))</f>
        <v>120202</v>
      </c>
      <c r="G25" s="145"/>
      <c r="H25" s="283" t="str">
        <f>IF(입출금내역Rawdata!F19=0,"",입출금내역Rawdata!F19)</f>
        <v/>
      </c>
      <c r="I25" s="146">
        <f>IF(입출금내역Rawdata!G19=0,"",입출금내역Rawdata!G19)</f>
        <v>27220</v>
      </c>
      <c r="J25" s="146">
        <f t="shared" si="1"/>
        <v>-27220</v>
      </c>
      <c r="K25" s="146">
        <f t="shared" si="0"/>
        <v>1107473035</v>
      </c>
      <c r="L25" s="284" t="str">
        <f>입출금내역Rawdata!D19</f>
        <v>2312산재보험</v>
      </c>
      <c r="M25" s="148"/>
      <c r="N25" s="148"/>
      <c r="O25" s="284" t="str">
        <f>입출금내역Rawdata!L19</f>
        <v>하나은행(자본금)</v>
      </c>
      <c r="P25" s="284" t="str">
        <f>입출금내역Rawdata!M19</f>
        <v>391-910029-71304</v>
      </c>
      <c r="Q25" s="148"/>
      <c r="R25" s="148"/>
      <c r="S25" s="148"/>
    </row>
    <row r="26" spans="1:19" ht="15.6" customHeight="1" outlineLevel="1">
      <c r="A26" s="142"/>
      <c r="B26" s="142">
        <f>입출금내역Rawdata!B20</f>
        <v>45302</v>
      </c>
      <c r="C26" s="143" t="s">
        <v>120</v>
      </c>
      <c r="D26" s="284" t="str">
        <f>입출금내역Rawdata!N20</f>
        <v>보조금</v>
      </c>
      <c r="E26" s="284" t="str">
        <f>입출금내역Rawdata!O20</f>
        <v>보조금</v>
      </c>
      <c r="F26" s="137">
        <f>IF(D26="계좌 대체","",VLOOKUP($D26,월별_CashFlow!$H$3:$I$61,2,FALSE))</f>
        <v>310001</v>
      </c>
      <c r="G26" s="145"/>
      <c r="H26" s="283" t="str">
        <f>IF(입출금내역Rawdata!F20=0,"",입출금내역Rawdata!F20)</f>
        <v/>
      </c>
      <c r="I26" s="146">
        <f>IF(입출금내역Rawdata!G20=0,"",입출금내역Rawdata!G20)</f>
        <v>33667000</v>
      </c>
      <c r="J26" s="146">
        <f t="shared" si="1"/>
        <v>-33667000</v>
      </c>
      <c r="K26" s="146">
        <f t="shared" si="0"/>
        <v>1073806035</v>
      </c>
      <c r="L26" s="284" t="str">
        <f>입출금내역Rawdata!D20</f>
        <v>주식회사 에이코트</v>
      </c>
      <c r="M26" s="148"/>
      <c r="N26" s="148"/>
      <c r="O26" s="284" t="str">
        <f>입출금내역Rawdata!L20</f>
        <v>하나은행(GS투자금)</v>
      </c>
      <c r="P26" s="284" t="str">
        <f>입출금내역Rawdata!M20</f>
        <v>391-910033-23404</v>
      </c>
      <c r="Q26" s="148"/>
      <c r="R26" s="148"/>
      <c r="S26" s="148"/>
    </row>
    <row r="27" spans="1:19" ht="15.6" customHeight="1" outlineLevel="1">
      <c r="A27" s="142"/>
      <c r="B27" s="142">
        <f>입출금내역Rawdata!B21</f>
        <v>45302</v>
      </c>
      <c r="C27" s="143" t="s">
        <v>120</v>
      </c>
      <c r="D27" s="284" t="str">
        <f>입출금내역Rawdata!N21</f>
        <v>보조금</v>
      </c>
      <c r="E27" s="284" t="str">
        <f>입출금내역Rawdata!O21</f>
        <v>보조금</v>
      </c>
      <c r="F27" s="137">
        <f>IF(D27="계좌 대체","",VLOOKUP($D27,월별_CashFlow!$H$3:$I$61,2,FALSE))</f>
        <v>310001</v>
      </c>
      <c r="G27" s="145"/>
      <c r="H27" s="283">
        <f>IF(입출금내역Rawdata!F21=0,"",입출금내역Rawdata!F21)</f>
        <v>33667000</v>
      </c>
      <c r="I27" s="146" t="str">
        <f>IF(입출금내역Rawdata!G21=0,"",입출금내역Rawdata!G21)</f>
        <v/>
      </c>
      <c r="J27" s="146">
        <f t="shared" si="1"/>
        <v>33667000</v>
      </c>
      <c r="K27" s="146">
        <f t="shared" si="0"/>
        <v>1107473035</v>
      </c>
      <c r="L27" s="284" t="str">
        <f>입출금내역Rawdata!D21</f>
        <v>주식회사 에이코트</v>
      </c>
      <c r="M27" s="148"/>
      <c r="N27" s="148"/>
      <c r="O27" s="284" t="str">
        <f>입출금내역Rawdata!L21</f>
        <v>하나은행(서울형팁스)</v>
      </c>
      <c r="P27" s="284" t="str">
        <f>입출금내역Rawdata!M21</f>
        <v>511-910017-45704</v>
      </c>
      <c r="Q27" s="148"/>
      <c r="R27" s="148"/>
      <c r="S27" s="148"/>
    </row>
    <row r="28" spans="1:19" ht="15.6" customHeight="1" outlineLevel="1">
      <c r="A28" s="142"/>
      <c r="B28" s="142">
        <f>입출금내역Rawdata!B22</f>
        <v>45303</v>
      </c>
      <c r="C28" s="143" t="s">
        <v>120</v>
      </c>
      <c r="D28" s="284" t="str">
        <f>입출금내역Rawdata!N22</f>
        <v>보조금</v>
      </c>
      <c r="E28" s="284" t="str">
        <f>입출금내역Rawdata!O22</f>
        <v>보조금</v>
      </c>
      <c r="F28" s="137">
        <f>IF(D28="계좌 대체","",VLOOKUP($D28,월별_CashFlow!$H$3:$I$61,2,FALSE))</f>
        <v>310001</v>
      </c>
      <c r="G28" s="145"/>
      <c r="H28" s="283">
        <f>IF(입출금내역Rawdata!F22=0,"",입출금내역Rawdata!F22)</f>
        <v>33667000</v>
      </c>
      <c r="I28" s="146" t="str">
        <f>IF(입출금내역Rawdata!G22=0,"",입출금내역Rawdata!G22)</f>
        <v/>
      </c>
      <c r="J28" s="146">
        <f t="shared" si="1"/>
        <v>33667000</v>
      </c>
      <c r="K28" s="146">
        <f t="shared" si="0"/>
        <v>1141140035</v>
      </c>
      <c r="L28" s="284" t="str">
        <f>입출금내역Rawdata!D22</f>
        <v>주식회사 에이코트</v>
      </c>
      <c r="M28" s="148"/>
      <c r="N28" s="148"/>
      <c r="O28" s="284" t="str">
        <f>입출금내역Rawdata!L22</f>
        <v>하나은행(GS투자금)</v>
      </c>
      <c r="P28" s="284" t="str">
        <f>입출금내역Rawdata!M22</f>
        <v>391-910033-23404</v>
      </c>
      <c r="Q28" s="148"/>
      <c r="R28" s="148"/>
      <c r="S28" s="148"/>
    </row>
    <row r="29" spans="1:19" ht="15.6" customHeight="1" outlineLevel="1">
      <c r="A29" s="142"/>
      <c r="B29" s="142">
        <f>입출금내역Rawdata!B23</f>
        <v>45303</v>
      </c>
      <c r="C29" s="143" t="s">
        <v>120</v>
      </c>
      <c r="D29" s="284" t="str">
        <f>입출금내역Rawdata!N23</f>
        <v>보조금</v>
      </c>
      <c r="E29" s="284" t="str">
        <f>입출금내역Rawdata!O23</f>
        <v>보조금</v>
      </c>
      <c r="F29" s="137">
        <f>IF(D29="계좌 대체","",VLOOKUP($D29,월별_CashFlow!$H$3:$I$61,2,FALSE))</f>
        <v>310001</v>
      </c>
      <c r="G29" s="145"/>
      <c r="H29" s="283" t="str">
        <f>IF(입출금내역Rawdata!F23=0,"",입출금내역Rawdata!F23)</f>
        <v/>
      </c>
      <c r="I29" s="146">
        <f>IF(입출금내역Rawdata!G23=0,"",입출금내역Rawdata!G23)</f>
        <v>32427000</v>
      </c>
      <c r="J29" s="146">
        <f t="shared" si="1"/>
        <v>-32427000</v>
      </c>
      <c r="K29" s="146">
        <f t="shared" si="0"/>
        <v>1108713035</v>
      </c>
      <c r="L29" s="284" t="str">
        <f>입출금내역Rawdata!D23</f>
        <v>주식회사 에이코트</v>
      </c>
      <c r="M29" s="148"/>
      <c r="N29" s="148"/>
      <c r="O29" s="284" t="str">
        <f>입출금내역Rawdata!L23</f>
        <v>하나은행(GS투자금)</v>
      </c>
      <c r="P29" s="284" t="str">
        <f>입출금내역Rawdata!M23</f>
        <v>391-910033-23404</v>
      </c>
      <c r="Q29" s="148"/>
      <c r="R29" s="148"/>
      <c r="S29" s="148"/>
    </row>
    <row r="30" spans="1:19" ht="15.6" customHeight="1" outlineLevel="1">
      <c r="A30" s="142"/>
      <c r="B30" s="142">
        <f>입출금내역Rawdata!B24</f>
        <v>45303</v>
      </c>
      <c r="C30" s="143" t="s">
        <v>120</v>
      </c>
      <c r="D30" s="284" t="str">
        <f>입출금내역Rawdata!N24</f>
        <v>보조금</v>
      </c>
      <c r="E30" s="284" t="str">
        <f>입출금내역Rawdata!O24</f>
        <v>보조금</v>
      </c>
      <c r="F30" s="137">
        <f>IF(D30="계좌 대체","",VLOOKUP($D30,월별_CashFlow!$H$3:$I$61,2,FALSE))</f>
        <v>310001</v>
      </c>
      <c r="G30" s="145"/>
      <c r="H30" s="283" t="str">
        <f>IF(입출금내역Rawdata!F24=0,"",입출금내역Rawdata!F24)</f>
        <v/>
      </c>
      <c r="I30" s="146">
        <f>IF(입출금내역Rawdata!G24=0,"",입출금내역Rawdata!G24)</f>
        <v>33667000</v>
      </c>
      <c r="J30" s="146">
        <f t="shared" si="1"/>
        <v>-33667000</v>
      </c>
      <c r="K30" s="146">
        <f t="shared" si="0"/>
        <v>1075046035</v>
      </c>
      <c r="L30" s="284" t="str">
        <f>입출금내역Rawdata!D24</f>
        <v>주식회사 에이코트</v>
      </c>
      <c r="M30" s="148"/>
      <c r="N30" s="148"/>
      <c r="O30" s="284" t="str">
        <f>입출금내역Rawdata!L24</f>
        <v>하나은행(서울형팁스)</v>
      </c>
      <c r="P30" s="284" t="str">
        <f>입출금내역Rawdata!M24</f>
        <v>511-910017-45704</v>
      </c>
      <c r="Q30" s="148"/>
      <c r="R30" s="148"/>
      <c r="S30" s="148"/>
    </row>
    <row r="31" spans="1:19" ht="15.6" customHeight="1" outlineLevel="1">
      <c r="A31" s="142"/>
      <c r="B31" s="142">
        <f>입출금내역Rawdata!B25</f>
        <v>45303</v>
      </c>
      <c r="C31" s="143" t="s">
        <v>120</v>
      </c>
      <c r="D31" s="284" t="str">
        <f>입출금내역Rawdata!N25</f>
        <v>보조금</v>
      </c>
      <c r="E31" s="284" t="str">
        <f>입출금내역Rawdata!O25</f>
        <v>보조금</v>
      </c>
      <c r="F31" s="137">
        <f>IF(D31="계좌 대체","",VLOOKUP($D31,월별_CashFlow!$H$3:$I$61,2,FALSE))</f>
        <v>310001</v>
      </c>
      <c r="G31" s="145"/>
      <c r="H31" s="283">
        <f>IF(입출금내역Rawdata!F25=0,"",입출금내역Rawdata!F25)</f>
        <v>32427000</v>
      </c>
      <c r="I31" s="146" t="str">
        <f>IF(입출금내역Rawdata!G25=0,"",입출금내역Rawdata!G25)</f>
        <v/>
      </c>
      <c r="J31" s="146">
        <f t="shared" si="1"/>
        <v>32427000</v>
      </c>
      <c r="K31" s="146">
        <f t="shared" si="0"/>
        <v>1107473035</v>
      </c>
      <c r="L31" s="284" t="str">
        <f>입출금내역Rawdata!D25</f>
        <v>주식회사 에이코트</v>
      </c>
      <c r="M31" s="148"/>
      <c r="N31" s="148"/>
      <c r="O31" s="284" t="str">
        <f>입출금내역Rawdata!L25</f>
        <v>하나은행(서울형팁스)</v>
      </c>
      <c r="P31" s="284" t="str">
        <f>입출금내역Rawdata!M25</f>
        <v>511-910017-45704</v>
      </c>
      <c r="Q31" s="148"/>
      <c r="R31" s="148"/>
      <c r="S31" s="148"/>
    </row>
    <row r="32" spans="1:19" ht="15.6" customHeight="1" outlineLevel="1">
      <c r="A32" s="142"/>
      <c r="B32" s="142">
        <f>입출금내역Rawdata!B26</f>
        <v>45306</v>
      </c>
      <c r="C32" s="143" t="s">
        <v>120</v>
      </c>
      <c r="D32" s="284" t="str">
        <f>입출금내역Rawdata!N26</f>
        <v>운영비</v>
      </c>
      <c r="E32" s="284" t="str">
        <f>입출금내역Rawdata!O26</f>
        <v>여비교통비</v>
      </c>
      <c r="F32" s="137">
        <f>IF(D32="계좌 대체","",VLOOKUP($D32,월별_CashFlow!$H$3:$I$61,2,FALSE))</f>
        <v>120204</v>
      </c>
      <c r="G32" s="145"/>
      <c r="H32" s="283" t="str">
        <f>IF(입출금내역Rawdata!F26=0,"",입출금내역Rawdata!F26)</f>
        <v/>
      </c>
      <c r="I32" s="146">
        <f>IF(입출금내역Rawdata!G26=0,"",입출금내역Rawdata!G26)</f>
        <v>70497</v>
      </c>
      <c r="J32" s="146">
        <f t="shared" si="1"/>
        <v>-70497</v>
      </c>
      <c r="K32" s="146">
        <f t="shared" si="0"/>
        <v>1107402538</v>
      </c>
      <c r="L32" s="284" t="str">
        <f>입출금내역Rawdata!D26</f>
        <v>0110_SHELL OIL</v>
      </c>
      <c r="M32" s="148"/>
      <c r="N32" s="148"/>
      <c r="O32" s="284" t="str">
        <f>입출금내역Rawdata!L26</f>
        <v>하나은행(자본금)</v>
      </c>
      <c r="P32" s="284" t="str">
        <f>입출금내역Rawdata!M26</f>
        <v>391-910029-71304</v>
      </c>
      <c r="Q32" s="148"/>
      <c r="R32" s="148"/>
      <c r="S32" s="148"/>
    </row>
    <row r="33" spans="1:19" ht="15.6" customHeight="1" outlineLevel="1">
      <c r="A33" s="142"/>
      <c r="B33" s="142">
        <f>입출금내역Rawdata!B27</f>
        <v>45306</v>
      </c>
      <c r="C33" s="143" t="s">
        <v>120</v>
      </c>
      <c r="D33" s="284" t="str">
        <f>입출금내역Rawdata!N27</f>
        <v>운영비</v>
      </c>
      <c r="E33" s="284" t="str">
        <f>입출금내역Rawdata!O27</f>
        <v>여비교통비</v>
      </c>
      <c r="F33" s="137">
        <f>IF(D33="계좌 대체","",VLOOKUP($D33,월별_CashFlow!$H$3:$I$61,2,FALSE))</f>
        <v>120204</v>
      </c>
      <c r="G33" s="145"/>
      <c r="H33" s="283" t="str">
        <f>IF(입출금내역Rawdata!F27=0,"",입출금내역Rawdata!F27)</f>
        <v/>
      </c>
      <c r="I33" s="146">
        <f>IF(입출금내역Rawdata!G27=0,"",입출금내역Rawdata!G27)</f>
        <v>46268</v>
      </c>
      <c r="J33" s="146">
        <f t="shared" si="1"/>
        <v>-46268</v>
      </c>
      <c r="K33" s="146">
        <f t="shared" si="0"/>
        <v>1107356270</v>
      </c>
      <c r="L33" s="284" t="str">
        <f>입출금내역Rawdata!D27</f>
        <v>0110_MAMA COCO</v>
      </c>
      <c r="M33" s="148"/>
      <c r="N33" s="148"/>
      <c r="O33" s="284" t="str">
        <f>입출금내역Rawdata!L27</f>
        <v>하나은행(자본금)</v>
      </c>
      <c r="P33" s="284" t="str">
        <f>입출금내역Rawdata!M27</f>
        <v>391-910029-71304</v>
      </c>
      <c r="Q33" s="148"/>
      <c r="R33" s="148"/>
      <c r="S33" s="148"/>
    </row>
    <row r="34" spans="1:19" ht="15.6" customHeight="1" outlineLevel="1">
      <c r="A34" s="142"/>
      <c r="B34" s="142">
        <f>입출금내역Rawdata!B28</f>
        <v>45307</v>
      </c>
      <c r="C34" s="143" t="s">
        <v>120</v>
      </c>
      <c r="D34" s="284" t="str">
        <f>입출금내역Rawdata!N28</f>
        <v>운영비</v>
      </c>
      <c r="E34" s="284" t="str">
        <f>입출금내역Rawdata!O28</f>
        <v>여비교통비</v>
      </c>
      <c r="F34" s="137">
        <f>IF(D34="계좌 대체","",VLOOKUP($D34,월별_CashFlow!$H$3:$I$61,2,FALSE))</f>
        <v>120204</v>
      </c>
      <c r="G34" s="145"/>
      <c r="H34" s="283" t="str">
        <f>IF(입출금내역Rawdata!F28=0,"",입출금내역Rawdata!F28)</f>
        <v/>
      </c>
      <c r="I34" s="146">
        <f>IF(입출금내역Rawdata!G28=0,"",입출금내역Rawdata!G28)</f>
        <v>81237</v>
      </c>
      <c r="J34" s="146">
        <f t="shared" si="1"/>
        <v>-81237</v>
      </c>
      <c r="K34" s="146">
        <f t="shared" si="0"/>
        <v>1107275033</v>
      </c>
      <c r="L34" s="284" t="str">
        <f>입출금내역Rawdata!D28</f>
        <v>0113_TST* SUSI</v>
      </c>
      <c r="M34" s="148"/>
      <c r="N34" s="148"/>
      <c r="O34" s="284" t="str">
        <f>입출금내역Rawdata!L28</f>
        <v>하나은행(자본금)</v>
      </c>
      <c r="P34" s="284" t="str">
        <f>입출금내역Rawdata!M28</f>
        <v>391-910029-71304</v>
      </c>
      <c r="Q34" s="148"/>
      <c r="R34" s="148"/>
      <c r="S34" s="148"/>
    </row>
    <row r="35" spans="1:19" ht="15.6" customHeight="1" outlineLevel="1">
      <c r="A35" s="142"/>
      <c r="B35" s="142">
        <f>입출금내역Rawdata!B29</f>
        <v>45308</v>
      </c>
      <c r="C35" s="143" t="s">
        <v>120</v>
      </c>
      <c r="D35" s="284" t="str">
        <f>입출금내역Rawdata!N29</f>
        <v>운영비</v>
      </c>
      <c r="E35" s="284" t="str">
        <f>입출금내역Rawdata!O29</f>
        <v>여비교통비</v>
      </c>
      <c r="F35" s="137">
        <f>IF(D35="계좌 대체","",VLOOKUP($D35,월별_CashFlow!$H$3:$I$61,2,FALSE))</f>
        <v>120204</v>
      </c>
      <c r="G35" s="145"/>
      <c r="H35" s="283" t="str">
        <f>IF(입출금내역Rawdata!F29=0,"",입출금내역Rawdata!F29)</f>
        <v/>
      </c>
      <c r="I35" s="146">
        <f>IF(입출금내역Rawdata!G29=0,"",입출금내역Rawdata!G29)</f>
        <v>169427</v>
      </c>
      <c r="J35" s="146">
        <f t="shared" si="1"/>
        <v>-169427</v>
      </c>
      <c r="K35" s="146">
        <f t="shared" si="0"/>
        <v>1107105606</v>
      </c>
      <c r="L35" s="284" t="str">
        <f>입출금내역Rawdata!D29</f>
        <v>0114_TST* DAEH</v>
      </c>
      <c r="M35" s="148"/>
      <c r="N35" s="148"/>
      <c r="O35" s="284" t="str">
        <f>입출금내역Rawdata!L29</f>
        <v>하나은행(자본금)</v>
      </c>
      <c r="P35" s="284" t="str">
        <f>입출금내역Rawdata!M29</f>
        <v>391-910029-71304</v>
      </c>
      <c r="Q35" s="148"/>
      <c r="R35" s="148"/>
      <c r="S35" s="148"/>
    </row>
    <row r="36" spans="1:19" ht="15.6" customHeight="1" outlineLevel="1">
      <c r="A36" s="142"/>
      <c r="B36" s="142">
        <f>입출금내역Rawdata!B30</f>
        <v>45309</v>
      </c>
      <c r="C36" s="143" t="s">
        <v>120</v>
      </c>
      <c r="D36" s="284" t="str">
        <f>입출금내역Rawdata!N30</f>
        <v>운영비</v>
      </c>
      <c r="E36" s="284" t="str">
        <f>입출금내역Rawdata!O30</f>
        <v>지급수수료</v>
      </c>
      <c r="F36" s="137">
        <f>IF(D36="계좌 대체","",VLOOKUP($D36,월별_CashFlow!$H$3:$I$61,2,FALSE))</f>
        <v>120204</v>
      </c>
      <c r="G36" s="145"/>
      <c r="H36" s="283" t="str">
        <f>IF(입출금내역Rawdata!F30=0,"",입출금내역Rawdata!F30)</f>
        <v/>
      </c>
      <c r="I36" s="146">
        <f>IF(입출금내역Rawdata!G30=0,"",입출금내역Rawdata!G30)</f>
        <v>39200</v>
      </c>
      <c r="J36" s="146">
        <f t="shared" si="1"/>
        <v>-39200</v>
      </c>
      <c r="K36" s="146">
        <f t="shared" si="0"/>
        <v>1107066406</v>
      </c>
      <c r="L36" s="284" t="str">
        <f>입출금내역Rawdata!D30</f>
        <v>LGU인터넷</v>
      </c>
      <c r="M36" s="148"/>
      <c r="N36" s="148"/>
      <c r="O36" s="284" t="str">
        <f>입출금내역Rawdata!L30</f>
        <v>하나은행(자본금)</v>
      </c>
      <c r="P36" s="284" t="str">
        <f>입출금내역Rawdata!M30</f>
        <v>391-910029-71304</v>
      </c>
      <c r="Q36" s="148"/>
      <c r="R36" s="148"/>
      <c r="S36" s="148"/>
    </row>
    <row r="37" spans="1:19" ht="15.6" customHeight="1" outlineLevel="1">
      <c r="A37" s="142"/>
      <c r="B37" s="142">
        <f>입출금내역Rawdata!B31</f>
        <v>45310</v>
      </c>
      <c r="C37" s="143" t="s">
        <v>120</v>
      </c>
      <c r="D37" s="284" t="str">
        <f>입출금내역Rawdata!N31</f>
        <v>운영비</v>
      </c>
      <c r="E37" s="284" t="str">
        <f>입출금내역Rawdata!O31</f>
        <v>여비교통비</v>
      </c>
      <c r="F37" s="137">
        <f>IF(D37="계좌 대체","",VLOOKUP($D37,월별_CashFlow!$H$3:$I$61,2,FALSE))</f>
        <v>120204</v>
      </c>
      <c r="G37" s="145"/>
      <c r="H37" s="283" t="str">
        <f>IF(입출금내역Rawdata!F31=0,"",입출금내역Rawdata!F31)</f>
        <v/>
      </c>
      <c r="I37" s="146">
        <f>IF(입출금내역Rawdata!G31=0,"",입출금내역Rawdata!G31)</f>
        <v>50816</v>
      </c>
      <c r="J37" s="146">
        <f t="shared" si="1"/>
        <v>-50816</v>
      </c>
      <c r="K37" s="146">
        <f t="shared" si="0"/>
        <v>1107015590</v>
      </c>
      <c r="L37" s="284" t="str">
        <f>입출금내역Rawdata!D31</f>
        <v>0117_PALO ALTO</v>
      </c>
      <c r="M37" s="148"/>
      <c r="N37" s="148"/>
      <c r="O37" s="284" t="str">
        <f>입출금내역Rawdata!L31</f>
        <v>하나은행(자본금)</v>
      </c>
      <c r="P37" s="284" t="str">
        <f>입출금내역Rawdata!M31</f>
        <v>391-910029-71304</v>
      </c>
      <c r="Q37" s="148"/>
      <c r="R37" s="148"/>
      <c r="S37" s="148"/>
    </row>
    <row r="38" spans="1:19" ht="15.6" customHeight="1" outlineLevel="1">
      <c r="A38" s="142"/>
      <c r="B38" s="142">
        <f>입출금내역Rawdata!B32</f>
        <v>45311</v>
      </c>
      <c r="C38" s="143" t="s">
        <v>120</v>
      </c>
      <c r="D38" s="284" t="str">
        <f>입출금내역Rawdata!N32</f>
        <v>운영비</v>
      </c>
      <c r="E38" s="284" t="str">
        <f>입출금내역Rawdata!O32</f>
        <v>운영비</v>
      </c>
      <c r="F38" s="137">
        <f>IF(D38="계좌 대체","",VLOOKUP($D38,월별_CashFlow!$H$3:$I$61,2,FALSE))</f>
        <v>120204</v>
      </c>
      <c r="G38" s="145"/>
      <c r="H38" s="283" t="str">
        <f>IF(입출금내역Rawdata!F32=0,"",입출금내역Rawdata!F32)</f>
        <v/>
      </c>
      <c r="I38" s="146">
        <f>IF(입출금내역Rawdata!G32=0,"",입출금내역Rawdata!G32)</f>
        <v>37000</v>
      </c>
      <c r="J38" s="146">
        <f t="shared" si="1"/>
        <v>-37000</v>
      </c>
      <c r="K38" s="146">
        <f t="shared" si="0"/>
        <v>1106978590</v>
      </c>
      <c r="L38" s="284" t="str">
        <f>입출금내역Rawdata!D32</f>
        <v>구글플레이_TOSS</v>
      </c>
      <c r="M38" s="148"/>
      <c r="N38" s="148"/>
      <c r="O38" s="284" t="str">
        <f>입출금내역Rawdata!L32</f>
        <v>하나은행(자본금)</v>
      </c>
      <c r="P38" s="284" t="str">
        <f>입출금내역Rawdata!M32</f>
        <v>391-910029-71304</v>
      </c>
      <c r="Q38" s="148"/>
      <c r="R38" s="148"/>
      <c r="S38" s="148"/>
    </row>
    <row r="39" spans="1:19" ht="15.6" customHeight="1" outlineLevel="1">
      <c r="A39" s="142"/>
      <c r="B39" s="142">
        <f>입출금내역Rawdata!B33</f>
        <v>45313</v>
      </c>
      <c r="C39" s="143" t="s">
        <v>120</v>
      </c>
      <c r="D39" s="284" t="str">
        <f>입출금내역Rawdata!N33</f>
        <v>운영비</v>
      </c>
      <c r="E39" s="284" t="str">
        <f>입출금내역Rawdata!O33</f>
        <v>여비교통비</v>
      </c>
      <c r="F39" s="137">
        <f>IF(D39="계좌 대체","",VLOOKUP($D39,월별_CashFlow!$H$3:$I$61,2,FALSE))</f>
        <v>120204</v>
      </c>
      <c r="G39" s="145"/>
      <c r="H39" s="283" t="str">
        <f>IF(입출금내역Rawdata!F33=0,"",입출금내역Rawdata!F33)</f>
        <v/>
      </c>
      <c r="I39" s="146">
        <f>IF(입출금내역Rawdata!G33=0,"",입출금내역Rawdata!G33)</f>
        <v>13966</v>
      </c>
      <c r="J39" s="146">
        <f t="shared" si="1"/>
        <v>-13966</v>
      </c>
      <c r="K39" s="146">
        <f t="shared" si="0"/>
        <v>1106964624</v>
      </c>
      <c r="L39" s="284" t="str">
        <f>입출금내역Rawdata!D33</f>
        <v>0120_FASTRAK V</v>
      </c>
      <c r="M39" s="148"/>
      <c r="N39" s="148"/>
      <c r="O39" s="284" t="str">
        <f>입출금내역Rawdata!L33</f>
        <v>하나은행(자본금)</v>
      </c>
      <c r="P39" s="284" t="str">
        <f>입출금내역Rawdata!M33</f>
        <v>391-910029-71304</v>
      </c>
      <c r="Q39" s="148"/>
      <c r="R39" s="148"/>
      <c r="S39" s="148"/>
    </row>
    <row r="40" spans="1:19" ht="15.6" customHeight="1" outlineLevel="1">
      <c r="A40" s="142"/>
      <c r="B40" s="142">
        <f>입출금내역Rawdata!B34</f>
        <v>45313</v>
      </c>
      <c r="C40" s="143" t="s">
        <v>120</v>
      </c>
      <c r="D40" s="284" t="str">
        <f>입출금내역Rawdata!N34</f>
        <v>운영비</v>
      </c>
      <c r="E40" s="284" t="str">
        <f>입출금내역Rawdata!O34</f>
        <v>여비교통비</v>
      </c>
      <c r="F40" s="137">
        <f>IF(D40="계좌 대체","",VLOOKUP($D40,월별_CashFlow!$H$3:$I$61,2,FALSE))</f>
        <v>120204</v>
      </c>
      <c r="G40" s="145"/>
      <c r="H40" s="283" t="str">
        <f>IF(입출금내역Rawdata!F34=0,"",입출금내역Rawdata!F34)</f>
        <v/>
      </c>
      <c r="I40" s="146">
        <f>IF(입출금내역Rawdata!G34=0,"",입출금내역Rawdata!G34)</f>
        <v>19755</v>
      </c>
      <c r="J40" s="146">
        <f t="shared" si="1"/>
        <v>-19755</v>
      </c>
      <c r="K40" s="146">
        <f t="shared" si="0"/>
        <v>1106944869</v>
      </c>
      <c r="L40" s="284" t="str">
        <f>입출금내역Rawdata!D34</f>
        <v>0120_FASTRAK V</v>
      </c>
      <c r="M40" s="148"/>
      <c r="N40" s="148"/>
      <c r="O40" s="284" t="str">
        <f>입출금내역Rawdata!L34</f>
        <v>하나은행(자본금)</v>
      </c>
      <c r="P40" s="284" t="str">
        <f>입출금내역Rawdata!M34</f>
        <v>391-910029-71304</v>
      </c>
      <c r="Q40" s="148"/>
      <c r="R40" s="148"/>
      <c r="S40" s="148"/>
    </row>
    <row r="41" spans="1:19" ht="15.6" customHeight="1" outlineLevel="1">
      <c r="A41" s="142"/>
      <c r="B41" s="142">
        <f>입출금내역Rawdata!B35</f>
        <v>45314</v>
      </c>
      <c r="C41" s="143" t="s">
        <v>120</v>
      </c>
      <c r="D41" s="284" t="str">
        <f>입출금내역Rawdata!N35</f>
        <v>운영비</v>
      </c>
      <c r="E41" s="284" t="str">
        <f>입출금내역Rawdata!O35</f>
        <v>여비교통비</v>
      </c>
      <c r="F41" s="137">
        <f>IF(D41="계좌 대체","",VLOOKUP($D41,월별_CashFlow!$H$3:$I$61,2,FALSE))</f>
        <v>120204</v>
      </c>
      <c r="G41" s="145"/>
      <c r="H41" s="283" t="str">
        <f>IF(입출금내역Rawdata!F35=0,"",입출금내역Rawdata!F35)</f>
        <v/>
      </c>
      <c r="I41" s="146">
        <f>IF(입출금내역Rawdata!G35=0,"",입출금내역Rawdata!G35)</f>
        <v>57200</v>
      </c>
      <c r="J41" s="146">
        <f t="shared" si="1"/>
        <v>-57200</v>
      </c>
      <c r="K41" s="146">
        <f t="shared" si="0"/>
        <v>1106887669</v>
      </c>
      <c r="L41" s="284" t="str">
        <f>입출금내역Rawdata!D35</f>
        <v>티머니택시(Corp</v>
      </c>
      <c r="M41" s="148"/>
      <c r="N41" s="148"/>
      <c r="O41" s="284" t="str">
        <f>입출금내역Rawdata!L35</f>
        <v>하나은행(자본금)</v>
      </c>
      <c r="P41" s="284" t="str">
        <f>입출금내역Rawdata!M35</f>
        <v>391-910029-71304</v>
      </c>
      <c r="Q41" s="148"/>
      <c r="R41" s="148"/>
      <c r="S41" s="148"/>
    </row>
    <row r="42" spans="1:19" ht="15.6" customHeight="1" outlineLevel="1">
      <c r="A42" s="142"/>
      <c r="B42" s="142">
        <f>입출금내역Rawdata!B36</f>
        <v>45314</v>
      </c>
      <c r="C42" s="143" t="s">
        <v>120</v>
      </c>
      <c r="D42" s="284" t="str">
        <f>입출금내역Rawdata!N36</f>
        <v>운영비</v>
      </c>
      <c r="E42" s="284" t="str">
        <f>입출금내역Rawdata!O36</f>
        <v>여비교통비</v>
      </c>
      <c r="F42" s="137">
        <f>IF(D42="계좌 대체","",VLOOKUP($D42,월별_CashFlow!$H$3:$I$61,2,FALSE))</f>
        <v>120204</v>
      </c>
      <c r="G42" s="145"/>
      <c r="H42" s="283" t="str">
        <f>IF(입출금내역Rawdata!F36=0,"",입출금내역Rawdata!F36)</f>
        <v/>
      </c>
      <c r="I42" s="146">
        <f>IF(입출금내역Rawdata!G36=0,"",입출금내역Rawdata!G36)</f>
        <v>11400</v>
      </c>
      <c r="J42" s="146">
        <f t="shared" si="1"/>
        <v>-11400</v>
      </c>
      <c r="K42" s="146">
        <f t="shared" si="0"/>
        <v>1106876269</v>
      </c>
      <c r="L42" s="284" t="str">
        <f>입출금내역Rawdata!D36</f>
        <v>카카오페이(택시)</v>
      </c>
      <c r="M42" s="148"/>
      <c r="N42" s="148"/>
      <c r="O42" s="284" t="str">
        <f>입출금내역Rawdata!L36</f>
        <v>하나은행(자본금)</v>
      </c>
      <c r="P42" s="284" t="str">
        <f>입출금내역Rawdata!M36</f>
        <v>391-910029-71304</v>
      </c>
      <c r="Q42" s="148"/>
      <c r="R42" s="148"/>
      <c r="S42" s="148"/>
    </row>
    <row r="43" spans="1:19" ht="15.6" customHeight="1" outlineLevel="1">
      <c r="A43" s="142"/>
      <c r="B43" s="142">
        <f>입출금내역Rawdata!B37</f>
        <v>45314</v>
      </c>
      <c r="C43" s="143" t="s">
        <v>120</v>
      </c>
      <c r="D43" s="284" t="str">
        <f>입출금내역Rawdata!N37</f>
        <v>운영비</v>
      </c>
      <c r="E43" s="284" t="str">
        <f>입출금내역Rawdata!O37</f>
        <v>여비교통비</v>
      </c>
      <c r="F43" s="137">
        <f>IF(D43="계좌 대체","",VLOOKUP($D43,월별_CashFlow!$H$3:$I$61,2,FALSE))</f>
        <v>120204</v>
      </c>
      <c r="G43" s="145"/>
      <c r="H43" s="283">
        <f>IF(입출금내역Rawdata!F37=0,"",입출금내역Rawdata!F37)</f>
        <v>11400</v>
      </c>
      <c r="I43" s="146" t="str">
        <f>IF(입출금내역Rawdata!G37=0,"",입출금내역Rawdata!G37)</f>
        <v/>
      </c>
      <c r="J43" s="146">
        <f t="shared" si="1"/>
        <v>11400</v>
      </c>
      <c r="K43" s="146">
        <f t="shared" si="0"/>
        <v>1106887669</v>
      </c>
      <c r="L43" s="284" t="str">
        <f>입출금내역Rawdata!D37</f>
        <v>카카오페이(택시)</v>
      </c>
      <c r="M43" s="148"/>
      <c r="N43" s="148"/>
      <c r="O43" s="284" t="str">
        <f>입출금내역Rawdata!L37</f>
        <v>하나은행(자본금)</v>
      </c>
      <c r="P43" s="284" t="str">
        <f>입출금내역Rawdata!M37</f>
        <v>391-910029-71304</v>
      </c>
      <c r="Q43" s="148"/>
      <c r="R43" s="148"/>
      <c r="S43" s="148"/>
    </row>
    <row r="44" spans="1:19" ht="15.6" customHeight="1" outlineLevel="1">
      <c r="A44" s="142"/>
      <c r="B44" s="142">
        <f>입출금내역Rawdata!B38</f>
        <v>45314</v>
      </c>
      <c r="C44" s="143" t="s">
        <v>120</v>
      </c>
      <c r="D44" s="284" t="str">
        <f>입출금내역Rawdata!N38</f>
        <v>운영비</v>
      </c>
      <c r="E44" s="284" t="str">
        <f>입출금내역Rawdata!O38</f>
        <v>여비교통비</v>
      </c>
      <c r="F44" s="137">
        <f>IF(D44="계좌 대체","",VLOOKUP($D44,월별_CashFlow!$H$3:$I$61,2,FALSE))</f>
        <v>120204</v>
      </c>
      <c r="G44" s="145"/>
      <c r="H44" s="283" t="str">
        <f>IF(입출금내역Rawdata!F38=0,"",입출금내역Rawdata!F38)</f>
        <v/>
      </c>
      <c r="I44" s="146">
        <f>IF(입출금내역Rawdata!G38=0,"",입출금내역Rawdata!G38)</f>
        <v>10700</v>
      </c>
      <c r="J44" s="146">
        <f t="shared" si="1"/>
        <v>-10700</v>
      </c>
      <c r="K44" s="146">
        <f t="shared" si="0"/>
        <v>1106876969</v>
      </c>
      <c r="L44" s="284" t="str">
        <f>입출금내역Rawdata!D38</f>
        <v>카카오페이(택시)</v>
      </c>
      <c r="M44" s="148"/>
      <c r="N44" s="148"/>
      <c r="O44" s="284" t="str">
        <f>입출금내역Rawdata!L38</f>
        <v>하나은행(자본금)</v>
      </c>
      <c r="P44" s="284" t="str">
        <f>입출금내역Rawdata!M38</f>
        <v>391-910029-71304</v>
      </c>
      <c r="Q44" s="148"/>
      <c r="R44" s="148"/>
      <c r="S44" s="148"/>
    </row>
    <row r="45" spans="1:19" ht="15.6" customHeight="1" outlineLevel="1">
      <c r="A45" s="142"/>
      <c r="B45" s="142">
        <f>입출금내역Rawdata!B39</f>
        <v>45314</v>
      </c>
      <c r="C45" s="143" t="s">
        <v>120</v>
      </c>
      <c r="D45" s="284" t="str">
        <f>입출금내역Rawdata!N39</f>
        <v>운영비</v>
      </c>
      <c r="E45" s="284" t="str">
        <f>입출금내역Rawdata!O39</f>
        <v>여비교통비</v>
      </c>
      <c r="F45" s="137">
        <f>IF(D45="계좌 대체","",VLOOKUP($D45,월별_CashFlow!$H$3:$I$61,2,FALSE))</f>
        <v>120204</v>
      </c>
      <c r="G45" s="145"/>
      <c r="H45" s="283" t="str">
        <f>IF(입출금내역Rawdata!F39=0,"",입출금내역Rawdata!F39)</f>
        <v/>
      </c>
      <c r="I45" s="146">
        <f>IF(입출금내역Rawdata!G39=0,"",입출금내역Rawdata!G39)</f>
        <v>11200</v>
      </c>
      <c r="J45" s="146">
        <f t="shared" si="1"/>
        <v>-11200</v>
      </c>
      <c r="K45" s="146">
        <f t="shared" si="0"/>
        <v>1106865769</v>
      </c>
      <c r="L45" s="284" t="str">
        <f>입출금내역Rawdata!D39</f>
        <v>카카오페이(택시)</v>
      </c>
      <c r="M45" s="148"/>
      <c r="N45" s="148"/>
      <c r="O45" s="284" t="str">
        <f>입출금내역Rawdata!L39</f>
        <v>하나은행(자본금)</v>
      </c>
      <c r="P45" s="284" t="str">
        <f>입출금내역Rawdata!M39</f>
        <v>391-910029-71304</v>
      </c>
      <c r="Q45" s="148"/>
      <c r="R45" s="148"/>
      <c r="S45" s="148"/>
    </row>
    <row r="46" spans="1:19" ht="15.6" customHeight="1" outlineLevel="1">
      <c r="A46" s="142"/>
      <c r="B46" s="142">
        <f>입출금내역Rawdata!B40</f>
        <v>45314</v>
      </c>
      <c r="C46" s="143" t="s">
        <v>120</v>
      </c>
      <c r="D46" s="284" t="str">
        <f>입출금내역Rawdata!N40</f>
        <v>운영비</v>
      </c>
      <c r="E46" s="284" t="str">
        <f>입출금내역Rawdata!O40</f>
        <v>여비교통비</v>
      </c>
      <c r="F46" s="137">
        <f>IF(D46="계좌 대체","",VLOOKUP($D46,월별_CashFlow!$H$3:$I$61,2,FALSE))</f>
        <v>120204</v>
      </c>
      <c r="G46" s="145"/>
      <c r="H46" s="283">
        <f>IF(입출금내역Rawdata!F40=0,"",입출금내역Rawdata!F40)</f>
        <v>11200</v>
      </c>
      <c r="I46" s="146" t="str">
        <f>IF(입출금내역Rawdata!G40=0,"",입출금내역Rawdata!G40)</f>
        <v/>
      </c>
      <c r="J46" s="146">
        <f t="shared" si="1"/>
        <v>11200</v>
      </c>
      <c r="K46" s="146">
        <f t="shared" si="0"/>
        <v>1106876969</v>
      </c>
      <c r="L46" s="284" t="str">
        <f>입출금내역Rawdata!D40</f>
        <v>카카오페이(택시)</v>
      </c>
      <c r="M46" s="148"/>
      <c r="N46" s="148"/>
      <c r="O46" s="284" t="str">
        <f>입출금내역Rawdata!L40</f>
        <v>하나은행(자본금)</v>
      </c>
      <c r="P46" s="284" t="str">
        <f>입출금내역Rawdata!M40</f>
        <v>391-910029-71304</v>
      </c>
      <c r="Q46" s="148"/>
      <c r="R46" s="148"/>
      <c r="S46" s="148"/>
    </row>
    <row r="47" spans="1:19" ht="15.6" customHeight="1" outlineLevel="1">
      <c r="A47" s="142"/>
      <c r="B47" s="142">
        <f>입출금내역Rawdata!B41</f>
        <v>45314</v>
      </c>
      <c r="C47" s="143" t="s">
        <v>120</v>
      </c>
      <c r="D47" s="284" t="str">
        <f>입출금내역Rawdata!N41</f>
        <v>운영비</v>
      </c>
      <c r="E47" s="284" t="str">
        <f>입출금내역Rawdata!O41</f>
        <v>여비교통비</v>
      </c>
      <c r="F47" s="137">
        <f>IF(D47="계좌 대체","",VLOOKUP($D47,월별_CashFlow!$H$3:$I$61,2,FALSE))</f>
        <v>120204</v>
      </c>
      <c r="G47" s="145"/>
      <c r="H47" s="283" t="str">
        <f>IF(입출금내역Rawdata!F41=0,"",입출금내역Rawdata!F41)</f>
        <v/>
      </c>
      <c r="I47" s="146">
        <f>IF(입출금내역Rawdata!G41=0,"",입출금내역Rawdata!G41)</f>
        <v>11800</v>
      </c>
      <c r="J47" s="146">
        <f t="shared" si="1"/>
        <v>-11800</v>
      </c>
      <c r="K47" s="146">
        <f t="shared" si="0"/>
        <v>1106865169</v>
      </c>
      <c r="L47" s="284" t="str">
        <f>입출금내역Rawdata!D41</f>
        <v>카카오페이(택시)</v>
      </c>
      <c r="M47" s="148"/>
      <c r="N47" s="148"/>
      <c r="O47" s="284" t="str">
        <f>입출금내역Rawdata!L41</f>
        <v>하나은행(자본금)</v>
      </c>
      <c r="P47" s="284" t="str">
        <f>입출금내역Rawdata!M41</f>
        <v>391-910029-71304</v>
      </c>
      <c r="Q47" s="148"/>
      <c r="R47" s="148"/>
      <c r="S47" s="148"/>
    </row>
    <row r="48" spans="1:19" ht="15.6" customHeight="1" outlineLevel="1">
      <c r="A48" s="142"/>
      <c r="B48" s="142">
        <f>입출금내역Rawdata!B42</f>
        <v>45315</v>
      </c>
      <c r="C48" s="143" t="s">
        <v>120</v>
      </c>
      <c r="D48" s="284" t="str">
        <f>입출금내역Rawdata!N42</f>
        <v>보조금</v>
      </c>
      <c r="E48" s="284" t="str">
        <f>입출금내역Rawdata!O42</f>
        <v>보조금</v>
      </c>
      <c r="F48" s="137">
        <f>IF(D48="계좌 대체","",VLOOKUP($D48,월별_CashFlow!$H$3:$I$61,2,FALSE))</f>
        <v>310001</v>
      </c>
      <c r="G48" s="145"/>
      <c r="H48" s="283" t="str">
        <f>IF(입출금내역Rawdata!F42=0,"",입출금내역Rawdata!F42)</f>
        <v/>
      </c>
      <c r="I48" s="146">
        <f>IF(입출금내역Rawdata!G42=0,"",입출금내역Rawdata!G42)</f>
        <v>10528074</v>
      </c>
      <c r="J48" s="146">
        <f t="shared" si="1"/>
        <v>-10528074</v>
      </c>
      <c r="K48" s="146">
        <f t="shared" si="0"/>
        <v>1096337095</v>
      </c>
      <c r="L48" s="284" t="str">
        <f>입출금내역Rawdata!D42</f>
        <v>팁스부가세</v>
      </c>
      <c r="M48" s="148"/>
      <c r="N48" s="148"/>
      <c r="O48" s="284" t="str">
        <f>입출금내역Rawdata!L42</f>
        <v>하나은행(GS투자금)</v>
      </c>
      <c r="P48" s="284" t="str">
        <f>입출금내역Rawdata!M42</f>
        <v>391-910033-23404</v>
      </c>
      <c r="Q48" s="148"/>
      <c r="R48" s="148"/>
      <c r="S48" s="148"/>
    </row>
    <row r="49" spans="1:19" ht="15.6" customHeight="1" outlineLevel="1">
      <c r="A49" s="142"/>
      <c r="B49" s="142">
        <f>입출금내역Rawdata!B43</f>
        <v>45315</v>
      </c>
      <c r="C49" s="143" t="s">
        <v>120</v>
      </c>
      <c r="D49" s="284" t="str">
        <f>입출금내역Rawdata!N43</f>
        <v>운영비</v>
      </c>
      <c r="E49" s="284" t="str">
        <f>입출금내역Rawdata!O43</f>
        <v>여비교통비</v>
      </c>
      <c r="F49" s="137">
        <f>IF(D49="계좌 대체","",VLOOKUP($D49,월별_CashFlow!$H$3:$I$61,2,FALSE))</f>
        <v>120204</v>
      </c>
      <c r="G49" s="145"/>
      <c r="H49" s="283" t="str">
        <f>IF(입출금내역Rawdata!F43=0,"",입출금내역Rawdata!F43)</f>
        <v/>
      </c>
      <c r="I49" s="146">
        <f>IF(입출금내역Rawdata!G43=0,"",입출금내역Rawdata!G43)</f>
        <v>12400</v>
      </c>
      <c r="J49" s="146">
        <f t="shared" si="1"/>
        <v>-12400</v>
      </c>
      <c r="K49" s="146">
        <f t="shared" si="0"/>
        <v>1096324695</v>
      </c>
      <c r="L49" s="284" t="str">
        <f>입출금내역Rawdata!D43</f>
        <v>카카오페이(택시)</v>
      </c>
      <c r="M49" s="148"/>
      <c r="N49" s="148"/>
      <c r="O49" s="284" t="str">
        <f>입출금내역Rawdata!L43</f>
        <v>하나은행(자본금)</v>
      </c>
      <c r="P49" s="284" t="str">
        <f>입출금내역Rawdata!M43</f>
        <v>391-910029-71304</v>
      </c>
      <c r="Q49" s="148"/>
      <c r="R49" s="148"/>
      <c r="S49" s="148"/>
    </row>
    <row r="50" spans="1:19" ht="15.6" customHeight="1" outlineLevel="1">
      <c r="A50" s="142"/>
      <c r="B50" s="142">
        <f>입출금내역Rawdata!B44</f>
        <v>45315</v>
      </c>
      <c r="C50" s="143" t="s">
        <v>120</v>
      </c>
      <c r="D50" s="284" t="str">
        <f>입출금내역Rawdata!N44</f>
        <v>운영비</v>
      </c>
      <c r="E50" s="284" t="str">
        <f>입출금내역Rawdata!O44</f>
        <v>여비교통비</v>
      </c>
      <c r="F50" s="137">
        <f>IF(D50="계좌 대체","",VLOOKUP($D50,월별_CashFlow!$H$3:$I$61,2,FALSE))</f>
        <v>120204</v>
      </c>
      <c r="G50" s="145"/>
      <c r="H50" s="283">
        <f>IF(입출금내역Rawdata!F44=0,"",입출금내역Rawdata!F44)</f>
        <v>12400</v>
      </c>
      <c r="I50" s="146" t="str">
        <f>IF(입출금내역Rawdata!G44=0,"",입출금내역Rawdata!G44)</f>
        <v/>
      </c>
      <c r="J50" s="146">
        <f t="shared" si="1"/>
        <v>12400</v>
      </c>
      <c r="K50" s="146">
        <f t="shared" si="0"/>
        <v>1096337095</v>
      </c>
      <c r="L50" s="284" t="str">
        <f>입출금내역Rawdata!D44</f>
        <v>카카오페이(택시)</v>
      </c>
      <c r="M50" s="148"/>
      <c r="N50" s="148"/>
      <c r="O50" s="284" t="str">
        <f>입출금내역Rawdata!L44</f>
        <v>하나은행(자본금)</v>
      </c>
      <c r="P50" s="284" t="str">
        <f>입출금내역Rawdata!M44</f>
        <v>391-910029-71304</v>
      </c>
      <c r="Q50" s="148"/>
      <c r="R50" s="148"/>
      <c r="S50" s="148"/>
    </row>
    <row r="51" spans="1:19" ht="15.6" customHeight="1" outlineLevel="1">
      <c r="A51" s="142"/>
      <c r="B51" s="142">
        <f>입출금내역Rawdata!B45</f>
        <v>45315</v>
      </c>
      <c r="C51" s="143" t="s">
        <v>120</v>
      </c>
      <c r="D51" s="284" t="str">
        <f>입출금내역Rawdata!N45</f>
        <v>운영비</v>
      </c>
      <c r="E51" s="284" t="str">
        <f>입출금내역Rawdata!O45</f>
        <v>여비교통비</v>
      </c>
      <c r="F51" s="137">
        <f>IF(D51="계좌 대체","",VLOOKUP($D51,월별_CashFlow!$H$3:$I$61,2,FALSE))</f>
        <v>120204</v>
      </c>
      <c r="G51" s="145"/>
      <c r="H51" s="283" t="str">
        <f>IF(입출금내역Rawdata!F45=0,"",입출금내역Rawdata!F45)</f>
        <v/>
      </c>
      <c r="I51" s="146">
        <f>IF(입출금내역Rawdata!G45=0,"",입출금내역Rawdata!G45)</f>
        <v>11600</v>
      </c>
      <c r="J51" s="146">
        <f t="shared" si="1"/>
        <v>-11600</v>
      </c>
      <c r="K51" s="146">
        <f t="shared" si="0"/>
        <v>1096325495</v>
      </c>
      <c r="L51" s="284" t="str">
        <f>입출금내역Rawdata!D45</f>
        <v>카카오페이(택시)</v>
      </c>
      <c r="M51" s="148"/>
      <c r="N51" s="148"/>
      <c r="O51" s="284" t="str">
        <f>입출금내역Rawdata!L45</f>
        <v>하나은행(자본금)</v>
      </c>
      <c r="P51" s="284" t="str">
        <f>입출금내역Rawdata!M45</f>
        <v>391-910029-71304</v>
      </c>
      <c r="Q51" s="148"/>
      <c r="R51" s="148"/>
      <c r="S51" s="148"/>
    </row>
    <row r="52" spans="1:19" ht="15.6" customHeight="1" outlineLevel="1">
      <c r="A52" s="142"/>
      <c r="B52" s="142">
        <f>입출금내역Rawdata!B46</f>
        <v>45315</v>
      </c>
      <c r="C52" s="143" t="s">
        <v>120</v>
      </c>
      <c r="D52" s="284" t="str">
        <f>입출금내역Rawdata!N46</f>
        <v>보조금</v>
      </c>
      <c r="E52" s="284" t="str">
        <f>입출금내역Rawdata!O46</f>
        <v>보조금</v>
      </c>
      <c r="F52" s="137">
        <f>IF(D52="계좌 대체","",VLOOKUP($D52,월별_CashFlow!$H$3:$I$61,2,FALSE))</f>
        <v>310001</v>
      </c>
      <c r="G52" s="145"/>
      <c r="H52" s="283">
        <f>IF(입출금내역Rawdata!F46=0,"",입출금내역Rawdata!F46)</f>
        <v>95606</v>
      </c>
      <c r="I52" s="146" t="str">
        <f>IF(입출금내역Rawdata!G46=0,"",입출금내역Rawdata!G46)</f>
        <v/>
      </c>
      <c r="J52" s="146">
        <f t="shared" si="1"/>
        <v>95606</v>
      </c>
      <c r="K52" s="146">
        <f t="shared" si="0"/>
        <v>1096421101</v>
      </c>
      <c r="L52" s="284" t="str">
        <f>입출금내역Rawdata!D46</f>
        <v>주식회사 에이코트</v>
      </c>
      <c r="M52" s="148"/>
      <c r="N52" s="148"/>
      <c r="O52" s="284" t="str">
        <f>입출금내역Rawdata!L46</f>
        <v>하나은행(자본금)</v>
      </c>
      <c r="P52" s="284" t="str">
        <f>입출금내역Rawdata!M46</f>
        <v>391-910029-71304</v>
      </c>
      <c r="Q52" s="148"/>
      <c r="R52" s="148"/>
      <c r="S52" s="148"/>
    </row>
    <row r="53" spans="1:19" ht="15.6" customHeight="1" outlineLevel="1">
      <c r="A53" s="142"/>
      <c r="B53" s="142">
        <f>입출금내역Rawdata!B47</f>
        <v>45315</v>
      </c>
      <c r="C53" s="143" t="s">
        <v>120</v>
      </c>
      <c r="D53" s="284" t="str">
        <f>입출금내역Rawdata!N47</f>
        <v>보조금</v>
      </c>
      <c r="E53" s="284" t="str">
        <f>입출금내역Rawdata!O47</f>
        <v>보조금</v>
      </c>
      <c r="F53" s="137">
        <f>IF(D53="계좌 대체","",VLOOKUP($D53,월별_CashFlow!$H$3:$I$61,2,FALSE))</f>
        <v>310001</v>
      </c>
      <c r="G53" s="145"/>
      <c r="H53" s="283" t="str">
        <f>IF(입출금내역Rawdata!F47=0,"",입출금내역Rawdata!F47)</f>
        <v/>
      </c>
      <c r="I53" s="146">
        <f>IF(입출금내역Rawdata!G47=0,"",입출금내역Rawdata!G47)</f>
        <v>95606</v>
      </c>
      <c r="J53" s="146">
        <f t="shared" si="1"/>
        <v>-95606</v>
      </c>
      <c r="K53" s="146">
        <f t="shared" si="0"/>
        <v>1096325495</v>
      </c>
      <c r="L53" s="284" t="str">
        <f>입출금내역Rawdata!D47</f>
        <v>주식회사 에이코트</v>
      </c>
      <c r="M53" s="148"/>
      <c r="N53" s="148"/>
      <c r="O53" s="284" t="str">
        <f>입출금내역Rawdata!L47</f>
        <v>하나은행(서울형팁스)</v>
      </c>
      <c r="P53" s="284" t="str">
        <f>입출금내역Rawdata!M47</f>
        <v>511-910017-45704</v>
      </c>
      <c r="Q53" s="148"/>
      <c r="R53" s="148"/>
      <c r="S53" s="148"/>
    </row>
    <row r="54" spans="1:19" ht="15.6" customHeight="1" outlineLevel="1">
      <c r="A54" s="142"/>
      <c r="B54" s="142">
        <f>입출금내역Rawdata!B48</f>
        <v>45316</v>
      </c>
      <c r="C54" s="143" t="s">
        <v>120</v>
      </c>
      <c r="D54" s="284" t="str">
        <f>입출금내역Rawdata!N48</f>
        <v>법인카드</v>
      </c>
      <c r="E54" s="284" t="str">
        <f>입출금내역Rawdata!O48</f>
        <v>법인카드</v>
      </c>
      <c r="F54" s="137">
        <f>IF(D54="계좌 대체","",VLOOKUP($D54,월별_CashFlow!$H$3:$I$61,2,FALSE))</f>
        <v>120203</v>
      </c>
      <c r="G54" s="145"/>
      <c r="H54" s="283" t="str">
        <f>IF(입출금내역Rawdata!F48=0,"",입출금내역Rawdata!F48)</f>
        <v/>
      </c>
      <c r="I54" s="146">
        <f>IF(입출금내역Rawdata!G48=0,"",입출금내역Rawdata!G48)</f>
        <v>1044586</v>
      </c>
      <c r="J54" s="146">
        <f t="shared" si="1"/>
        <v>-1044586</v>
      </c>
      <c r="K54" s="146">
        <f t="shared" si="0"/>
        <v>1095280909</v>
      </c>
      <c r="L54" s="284" t="str">
        <f>입출금내역Rawdata!D48</f>
        <v>하나카드기업</v>
      </c>
      <c r="M54" s="148"/>
      <c r="N54" s="148"/>
      <c r="O54" s="284" t="str">
        <f>입출금내역Rawdata!L48</f>
        <v>하나은행(GS투자금)</v>
      </c>
      <c r="P54" s="284" t="str">
        <f>입출금내역Rawdata!M48</f>
        <v>391-910033-23404</v>
      </c>
      <c r="Q54" s="148"/>
      <c r="R54" s="148"/>
      <c r="S54" s="148"/>
    </row>
    <row r="55" spans="1:19" ht="15.6" customHeight="1" outlineLevel="1">
      <c r="A55" s="142"/>
      <c r="B55" s="142">
        <f>입출금내역Rawdata!B49</f>
        <v>45316</v>
      </c>
      <c r="C55" s="143" t="s">
        <v>120</v>
      </c>
      <c r="D55" s="284" t="str">
        <f>입출금내역Rawdata!N49</f>
        <v>보조금</v>
      </c>
      <c r="E55" s="284" t="str">
        <f>입출금내역Rawdata!O49</f>
        <v>보조금</v>
      </c>
      <c r="F55" s="137">
        <f>IF(D55="계좌 대체","",VLOOKUP($D55,월별_CashFlow!$H$3:$I$61,2,FALSE))</f>
        <v>310001</v>
      </c>
      <c r="G55" s="145"/>
      <c r="H55" s="283" t="str">
        <f>IF(입출금내역Rawdata!F49=0,"",입출금내역Rawdata!F49)</f>
        <v/>
      </c>
      <c r="I55" s="146">
        <f>IF(입출금내역Rawdata!G49=0,"",입출금내역Rawdata!G49)</f>
        <v>7575260</v>
      </c>
      <c r="J55" s="146">
        <f t="shared" si="1"/>
        <v>-7575260</v>
      </c>
      <c r="K55" s="146">
        <f t="shared" si="0"/>
        <v>1087705649</v>
      </c>
      <c r="L55" s="284" t="str">
        <f>입출금내역Rawdata!D49</f>
        <v>심준형</v>
      </c>
      <c r="M55" s="148"/>
      <c r="N55" s="148"/>
      <c r="O55" s="284" t="str">
        <f>입출금내역Rawdata!L49</f>
        <v>하나은행(GS투자금)</v>
      </c>
      <c r="P55" s="284" t="str">
        <f>입출금내역Rawdata!M49</f>
        <v>391-910033-23404</v>
      </c>
      <c r="Q55" s="148"/>
      <c r="R55" s="148"/>
      <c r="S55" s="148"/>
    </row>
    <row r="56" spans="1:19" ht="15.6" customHeight="1" outlineLevel="1">
      <c r="A56" s="142"/>
      <c r="B56" s="142">
        <f>입출금내역Rawdata!B50</f>
        <v>45316</v>
      </c>
      <c r="C56" s="143" t="s">
        <v>120</v>
      </c>
      <c r="D56" s="284" t="str">
        <f>입출금내역Rawdata!N50</f>
        <v>보조금</v>
      </c>
      <c r="E56" s="284" t="str">
        <f>입출금내역Rawdata!O50</f>
        <v>보조금</v>
      </c>
      <c r="F56" s="137">
        <f>IF(D56="계좌 대체","",VLOOKUP($D56,월별_CashFlow!$H$3:$I$61,2,FALSE))</f>
        <v>310001</v>
      </c>
      <c r="G56" s="145"/>
      <c r="H56" s="283" t="str">
        <f>IF(입출금내역Rawdata!F50=0,"",입출금내역Rawdata!F50)</f>
        <v/>
      </c>
      <c r="I56" s="146">
        <f>IF(입출금내역Rawdata!G50=0,"",입출금내역Rawdata!G50)</f>
        <v>3949920</v>
      </c>
      <c r="J56" s="146">
        <f t="shared" si="1"/>
        <v>-3949920</v>
      </c>
      <c r="K56" s="146">
        <f t="shared" si="0"/>
        <v>1083755729</v>
      </c>
      <c r="L56" s="284" t="str">
        <f>입출금내역Rawdata!D50</f>
        <v>서범근</v>
      </c>
      <c r="M56" s="148"/>
      <c r="N56" s="148"/>
      <c r="O56" s="284" t="str">
        <f>입출금내역Rawdata!L50</f>
        <v>하나은행(GS투자금)</v>
      </c>
      <c r="P56" s="284" t="str">
        <f>입출금내역Rawdata!M50</f>
        <v>391-910033-23404</v>
      </c>
      <c r="Q56" s="148"/>
      <c r="R56" s="148"/>
      <c r="S56" s="148"/>
    </row>
    <row r="57" spans="1:19" ht="15.6" customHeight="1" outlineLevel="1">
      <c r="A57" s="142"/>
      <c r="B57" s="142">
        <f>입출금내역Rawdata!B51</f>
        <v>45316</v>
      </c>
      <c r="C57" s="143" t="s">
        <v>120</v>
      </c>
      <c r="D57" s="284" t="str">
        <f>입출금내역Rawdata!N51</f>
        <v>보조금</v>
      </c>
      <c r="E57" s="284" t="str">
        <f>입출금내역Rawdata!O51</f>
        <v>보조금</v>
      </c>
      <c r="F57" s="137">
        <f>IF(D57="계좌 대체","",VLOOKUP($D57,월별_CashFlow!$H$3:$I$61,2,FALSE))</f>
        <v>310001</v>
      </c>
      <c r="G57" s="145"/>
      <c r="H57" s="283" t="str">
        <f>IF(입출금내역Rawdata!F51=0,"",입출금내역Rawdata!F51)</f>
        <v/>
      </c>
      <c r="I57" s="146">
        <f>IF(입출금내역Rawdata!G51=0,"",입출금내역Rawdata!G51)</f>
        <v>906460</v>
      </c>
      <c r="J57" s="146">
        <f t="shared" si="1"/>
        <v>-906460</v>
      </c>
      <c r="K57" s="146">
        <f t="shared" si="0"/>
        <v>1082849269</v>
      </c>
      <c r="L57" s="284" t="str">
        <f>입출금내역Rawdata!D51</f>
        <v>공현진</v>
      </c>
      <c r="M57" s="148"/>
      <c r="N57" s="148"/>
      <c r="O57" s="284" t="str">
        <f>입출금내역Rawdata!L51</f>
        <v>하나은행(GS투자금)</v>
      </c>
      <c r="P57" s="284" t="str">
        <f>입출금내역Rawdata!M51</f>
        <v>391-910033-23404</v>
      </c>
      <c r="Q57" s="148"/>
      <c r="R57" s="148"/>
      <c r="S57" s="148"/>
    </row>
    <row r="58" spans="1:19" ht="15.6" customHeight="1" outlineLevel="1">
      <c r="A58" s="142"/>
      <c r="B58" s="142">
        <f>입출금내역Rawdata!B52</f>
        <v>45316</v>
      </c>
      <c r="C58" s="143" t="s">
        <v>120</v>
      </c>
      <c r="D58" s="284" t="str">
        <f>입출금내역Rawdata!N52</f>
        <v>보조금</v>
      </c>
      <c r="E58" s="284" t="str">
        <f>입출금내역Rawdata!O52</f>
        <v>보조금</v>
      </c>
      <c r="F58" s="137">
        <f>IF(D58="계좌 대체","",VLOOKUP($D58,월별_CashFlow!$H$3:$I$61,2,FALSE))</f>
        <v>310001</v>
      </c>
      <c r="G58" s="145"/>
      <c r="H58" s="283" t="str">
        <f>IF(입출금내역Rawdata!F52=0,"",입출금내역Rawdata!F52)</f>
        <v/>
      </c>
      <c r="I58" s="146">
        <f>IF(입출금내역Rawdata!G52=0,"",입출금내역Rawdata!G52)</f>
        <v>928960</v>
      </c>
      <c r="J58" s="146">
        <f t="shared" si="1"/>
        <v>-928960</v>
      </c>
      <c r="K58" s="146">
        <f t="shared" si="0"/>
        <v>1081920309</v>
      </c>
      <c r="L58" s="284" t="str">
        <f>입출금내역Rawdata!D52</f>
        <v>민경찬</v>
      </c>
      <c r="M58" s="148"/>
      <c r="N58" s="148"/>
      <c r="O58" s="284" t="str">
        <f>입출금내역Rawdata!L52</f>
        <v>하나은행(GS투자금)</v>
      </c>
      <c r="P58" s="284" t="str">
        <f>입출금내역Rawdata!M52</f>
        <v>391-910033-23404</v>
      </c>
      <c r="Q58" s="148"/>
      <c r="R58" s="148"/>
      <c r="S58" s="148"/>
    </row>
    <row r="59" spans="1:19" ht="15.6" customHeight="1" outlineLevel="1">
      <c r="A59" s="142"/>
      <c r="B59" s="142">
        <f>입출금내역Rawdata!B53</f>
        <v>45316</v>
      </c>
      <c r="C59" s="143" t="s">
        <v>120</v>
      </c>
      <c r="D59" s="284" t="str">
        <f>입출금내역Rawdata!N53</f>
        <v>보조금</v>
      </c>
      <c r="E59" s="284" t="str">
        <f>입출금내역Rawdata!O53</f>
        <v>보조금</v>
      </c>
      <c r="F59" s="137">
        <f>IF(D59="계좌 대체","",VLOOKUP($D59,월별_CashFlow!$H$3:$I$61,2,FALSE))</f>
        <v>310001</v>
      </c>
      <c r="G59" s="145"/>
      <c r="H59" s="283" t="str">
        <f>IF(입출금내역Rawdata!F53=0,"",입출금내역Rawdata!F53)</f>
        <v/>
      </c>
      <c r="I59" s="146">
        <f>IF(입출금내역Rawdata!G53=0,"",입출금내역Rawdata!G53)</f>
        <v>906460</v>
      </c>
      <c r="J59" s="146">
        <f t="shared" si="1"/>
        <v>-906460</v>
      </c>
      <c r="K59" s="146">
        <f t="shared" si="0"/>
        <v>1081013849</v>
      </c>
      <c r="L59" s="284" t="str">
        <f>입출금내역Rawdata!D53</f>
        <v>이유민</v>
      </c>
      <c r="M59" s="148"/>
      <c r="N59" s="148"/>
      <c r="O59" s="284" t="str">
        <f>입출금내역Rawdata!L53</f>
        <v>하나은행(GS투자금)</v>
      </c>
      <c r="P59" s="284" t="str">
        <f>입출금내역Rawdata!M53</f>
        <v>391-910033-23404</v>
      </c>
      <c r="Q59" s="148"/>
      <c r="R59" s="148"/>
      <c r="S59" s="148"/>
    </row>
    <row r="60" spans="1:19" ht="15.6" customHeight="1" outlineLevel="1">
      <c r="A60" s="142"/>
      <c r="B60" s="142">
        <f>입출금내역Rawdata!B54</f>
        <v>45316</v>
      </c>
      <c r="C60" s="143" t="s">
        <v>120</v>
      </c>
      <c r="D60" s="284" t="str">
        <f>입출금내역Rawdata!N54</f>
        <v>보조금</v>
      </c>
      <c r="E60" s="284" t="str">
        <f>입출금내역Rawdata!O54</f>
        <v>보조금</v>
      </c>
      <c r="F60" s="137">
        <f>IF(D60="계좌 대체","",VLOOKUP($D60,월별_CashFlow!$H$3:$I$61,2,FALSE))</f>
        <v>310001</v>
      </c>
      <c r="G60" s="145"/>
      <c r="H60" s="283" t="str">
        <f>IF(입출금내역Rawdata!F54=0,"",입출금내역Rawdata!F54)</f>
        <v/>
      </c>
      <c r="I60" s="146">
        <f>IF(입출금내역Rawdata!G54=0,"",입출금내역Rawdata!G54)</f>
        <v>500500</v>
      </c>
      <c r="J60" s="146">
        <f t="shared" si="1"/>
        <v>-500500</v>
      </c>
      <c r="K60" s="146">
        <f t="shared" si="0"/>
        <v>1080513349</v>
      </c>
      <c r="L60" s="284" t="str">
        <f>입출금내역Rawdata!D54</f>
        <v>오지환</v>
      </c>
      <c r="M60" s="148"/>
      <c r="N60" s="148"/>
      <c r="O60" s="284" t="str">
        <f>입출금내역Rawdata!L54</f>
        <v>하나은행(GS투자금)</v>
      </c>
      <c r="P60" s="284" t="str">
        <f>입출금내역Rawdata!M54</f>
        <v>391-910033-23404</v>
      </c>
      <c r="Q60" s="148"/>
      <c r="R60" s="148"/>
      <c r="S60" s="148"/>
    </row>
    <row r="61" spans="1:19" ht="15.6" customHeight="1" outlineLevel="1">
      <c r="A61" s="142"/>
      <c r="B61" s="142">
        <f>입출금내역Rawdata!B55</f>
        <v>45316</v>
      </c>
      <c r="C61" s="143" t="s">
        <v>120</v>
      </c>
      <c r="D61" s="284" t="str">
        <f>입출금내역Rawdata!N55</f>
        <v>운영비</v>
      </c>
      <c r="E61" s="284" t="str">
        <f>입출금내역Rawdata!O55</f>
        <v>지급수수료</v>
      </c>
      <c r="F61" s="137">
        <f>IF(D61="계좌 대체","",VLOOKUP($D61,월별_CashFlow!$H$3:$I$61,2,FALSE))</f>
        <v>120204</v>
      </c>
      <c r="G61" s="145"/>
      <c r="H61" s="283" t="str">
        <f>IF(입출금내역Rawdata!F55=0,"",입출금내역Rawdata!F55)</f>
        <v/>
      </c>
      <c r="I61" s="146">
        <f>IF(입출금내역Rawdata!G55=0,"",입출금내역Rawdata!G55)</f>
        <v>1000</v>
      </c>
      <c r="J61" s="146">
        <f t="shared" si="1"/>
        <v>-1000</v>
      </c>
      <c r="K61" s="146">
        <f t="shared" si="0"/>
        <v>1080512349</v>
      </c>
      <c r="L61" s="284" t="str">
        <f>입출금내역Rawdata!D55</f>
        <v>온라인잔액증명서발급수수료</v>
      </c>
      <c r="M61" s="148"/>
      <c r="N61" s="148"/>
      <c r="O61" s="284" t="str">
        <f>입출금내역Rawdata!L55</f>
        <v>하나은행(자본금)</v>
      </c>
      <c r="P61" s="284" t="str">
        <f>입출금내역Rawdata!M55</f>
        <v>391-910029-71304</v>
      </c>
      <c r="Q61" s="148"/>
      <c r="R61" s="148"/>
      <c r="S61" s="148"/>
    </row>
    <row r="62" spans="1:19" ht="15.6" customHeight="1" outlineLevel="1">
      <c r="A62" s="142"/>
      <c r="B62" s="142">
        <f>입출금내역Rawdata!B56</f>
        <v>45316</v>
      </c>
      <c r="C62" s="143" t="s">
        <v>120</v>
      </c>
      <c r="D62" s="284" t="str">
        <f>입출금내역Rawdata!N56</f>
        <v>운영비</v>
      </c>
      <c r="E62" s="284" t="str">
        <f>입출금내역Rawdata!O56</f>
        <v>여비교통비</v>
      </c>
      <c r="F62" s="137">
        <f>IF(D62="계좌 대체","",VLOOKUP($D62,월별_CashFlow!$H$3:$I$61,2,FALSE))</f>
        <v>120204</v>
      </c>
      <c r="G62" s="145"/>
      <c r="H62" s="283" t="str">
        <f>IF(입출금내역Rawdata!F56=0,"",입출금내역Rawdata!F56)</f>
        <v/>
      </c>
      <c r="I62" s="146">
        <f>IF(입출금내역Rawdata!G56=0,"",입출금내역Rawdata!G56)</f>
        <v>56697</v>
      </c>
      <c r="J62" s="146">
        <f t="shared" si="1"/>
        <v>-56697</v>
      </c>
      <c r="K62" s="146">
        <f t="shared" si="0"/>
        <v>1080455652</v>
      </c>
      <c r="L62" s="284" t="str">
        <f>입출금내역Rawdata!D56</f>
        <v>0123_MJ SUSHI</v>
      </c>
      <c r="M62" s="148"/>
      <c r="N62" s="148"/>
      <c r="O62" s="284" t="str">
        <f>입출금내역Rawdata!L56</f>
        <v>하나은행(자본금)</v>
      </c>
      <c r="P62" s="284" t="str">
        <f>입출금내역Rawdata!M56</f>
        <v>391-910029-71304</v>
      </c>
      <c r="Q62" s="148"/>
      <c r="R62" s="148"/>
      <c r="S62" s="148"/>
    </row>
    <row r="63" spans="1:19" ht="15.6" customHeight="1" outlineLevel="1">
      <c r="A63" s="142"/>
      <c r="B63" s="142">
        <f>입출금내역Rawdata!B57</f>
        <v>45317</v>
      </c>
      <c r="C63" s="143" t="s">
        <v>120</v>
      </c>
      <c r="D63" s="284" t="str">
        <f>입출금내역Rawdata!N57</f>
        <v>운영비</v>
      </c>
      <c r="E63" s="284" t="str">
        <f>입출금내역Rawdata!O57</f>
        <v>여비교통비</v>
      </c>
      <c r="F63" s="137">
        <f>IF(D63="계좌 대체","",VLOOKUP($D63,월별_CashFlow!$H$3:$I$61,2,FALSE))</f>
        <v>120204</v>
      </c>
      <c r="G63" s="145"/>
      <c r="H63" s="283" t="str">
        <f>IF(입출금내역Rawdata!F57=0,"",입출금내역Rawdata!F57)</f>
        <v/>
      </c>
      <c r="I63" s="146">
        <f>IF(입출금내역Rawdata!G57=0,"",입출금내역Rawdata!G57)</f>
        <v>14600</v>
      </c>
      <c r="J63" s="146">
        <f t="shared" si="1"/>
        <v>-14600</v>
      </c>
      <c r="K63" s="146">
        <f t="shared" si="0"/>
        <v>1080441052</v>
      </c>
      <c r="L63" s="284" t="str">
        <f>입출금내역Rawdata!D57</f>
        <v>카카오페이(택시)</v>
      </c>
      <c r="M63" s="148"/>
      <c r="N63" s="148"/>
      <c r="O63" s="284" t="str">
        <f>입출금내역Rawdata!L57</f>
        <v>하나은행(자본금)</v>
      </c>
      <c r="P63" s="284" t="str">
        <f>입출금내역Rawdata!M57</f>
        <v>391-910029-71304</v>
      </c>
      <c r="Q63" s="148"/>
      <c r="R63" s="148"/>
      <c r="S63" s="148"/>
    </row>
    <row r="64" spans="1:19" ht="15.6" customHeight="1" outlineLevel="1">
      <c r="A64" s="142"/>
      <c r="B64" s="142">
        <f>입출금내역Rawdata!B58</f>
        <v>45317</v>
      </c>
      <c r="C64" s="143" t="s">
        <v>120</v>
      </c>
      <c r="D64" s="284" t="str">
        <f>입출금내역Rawdata!N58</f>
        <v>운영비</v>
      </c>
      <c r="E64" s="284" t="str">
        <f>입출금내역Rawdata!O58</f>
        <v>여비교통비</v>
      </c>
      <c r="F64" s="137">
        <f>IF(D64="계좌 대체","",VLOOKUP($D64,월별_CashFlow!$H$3:$I$61,2,FALSE))</f>
        <v>120204</v>
      </c>
      <c r="G64" s="145"/>
      <c r="H64" s="283">
        <f>IF(입출금내역Rawdata!F58=0,"",입출금내역Rawdata!F58)</f>
        <v>14600</v>
      </c>
      <c r="I64" s="146" t="str">
        <f>IF(입출금내역Rawdata!G58=0,"",입출금내역Rawdata!G58)</f>
        <v/>
      </c>
      <c r="J64" s="146">
        <f t="shared" si="1"/>
        <v>14600</v>
      </c>
      <c r="K64" s="146">
        <f t="shared" si="0"/>
        <v>1080455652</v>
      </c>
      <c r="L64" s="284" t="str">
        <f>입출금내역Rawdata!D58</f>
        <v>카카오페이(택시)</v>
      </c>
      <c r="M64" s="148"/>
      <c r="N64" s="148"/>
      <c r="O64" s="284" t="str">
        <f>입출금내역Rawdata!L58</f>
        <v>하나은행(자본금)</v>
      </c>
      <c r="P64" s="284" t="str">
        <f>입출금내역Rawdata!M58</f>
        <v>391-910029-71304</v>
      </c>
      <c r="Q64" s="148"/>
      <c r="R64" s="148"/>
      <c r="S64" s="148"/>
    </row>
    <row r="65" spans="1:19" ht="15.6" customHeight="1" outlineLevel="1">
      <c r="A65" s="142"/>
      <c r="B65" s="142">
        <f>입출금내역Rawdata!B59</f>
        <v>45317</v>
      </c>
      <c r="C65" s="143" t="s">
        <v>120</v>
      </c>
      <c r="D65" s="284" t="str">
        <f>입출금내역Rawdata!N59</f>
        <v>운영비</v>
      </c>
      <c r="E65" s="284" t="str">
        <f>입출금내역Rawdata!O59</f>
        <v>여비교통비</v>
      </c>
      <c r="F65" s="137">
        <f>IF(D65="계좌 대체","",VLOOKUP($D65,월별_CashFlow!$H$3:$I$61,2,FALSE))</f>
        <v>120204</v>
      </c>
      <c r="G65" s="145"/>
      <c r="H65" s="283" t="str">
        <f>IF(입출금내역Rawdata!F59=0,"",입출금내역Rawdata!F59)</f>
        <v/>
      </c>
      <c r="I65" s="146">
        <f>IF(입출금내역Rawdata!G59=0,"",입출금내역Rawdata!G59)</f>
        <v>13200</v>
      </c>
      <c r="J65" s="146">
        <f t="shared" si="1"/>
        <v>-13200</v>
      </c>
      <c r="K65" s="146">
        <f t="shared" si="0"/>
        <v>1080442452</v>
      </c>
      <c r="L65" s="284" t="str">
        <f>입출금내역Rawdata!D59</f>
        <v>카카오페이(택시)</v>
      </c>
      <c r="M65" s="148"/>
      <c r="N65" s="148"/>
      <c r="O65" s="284" t="str">
        <f>입출금내역Rawdata!L59</f>
        <v>하나은행(자본금)</v>
      </c>
      <c r="P65" s="284" t="str">
        <f>입출금내역Rawdata!M59</f>
        <v>391-910029-71304</v>
      </c>
      <c r="Q65" s="148"/>
      <c r="R65" s="148"/>
      <c r="S65" s="148"/>
    </row>
    <row r="66" spans="1:19" ht="15.6" customHeight="1" outlineLevel="1">
      <c r="A66" s="142"/>
      <c r="B66" s="142">
        <f>입출금내역Rawdata!B60</f>
        <v>45317</v>
      </c>
      <c r="C66" s="143" t="s">
        <v>120</v>
      </c>
      <c r="D66" s="284" t="str">
        <f>입출금내역Rawdata!N60</f>
        <v>운영비</v>
      </c>
      <c r="E66" s="284" t="str">
        <f>입출금내역Rawdata!O60</f>
        <v>여비교통비</v>
      </c>
      <c r="F66" s="137">
        <f>IF(D66="계좌 대체","",VLOOKUP($D66,월별_CashFlow!$H$3:$I$61,2,FALSE))</f>
        <v>120204</v>
      </c>
      <c r="G66" s="145"/>
      <c r="H66" s="283" t="str">
        <f>IF(입출금내역Rawdata!F60=0,"",입출금내역Rawdata!F60)</f>
        <v/>
      </c>
      <c r="I66" s="146">
        <f>IF(입출금내역Rawdata!G60=0,"",입출금내역Rawdata!G60)</f>
        <v>62200</v>
      </c>
      <c r="J66" s="146">
        <f t="shared" si="1"/>
        <v>-62200</v>
      </c>
      <c r="K66" s="146">
        <f t="shared" si="0"/>
        <v>1080380252</v>
      </c>
      <c r="L66" s="284" t="str">
        <f>입출금내역Rawdata!D60</f>
        <v>카카오페이(택시)</v>
      </c>
      <c r="M66" s="148"/>
      <c r="N66" s="148"/>
      <c r="O66" s="284" t="str">
        <f>입출금내역Rawdata!L60</f>
        <v>하나은행(자본금)</v>
      </c>
      <c r="P66" s="284" t="str">
        <f>입출금내역Rawdata!M60</f>
        <v>391-910029-71304</v>
      </c>
      <c r="Q66" s="148"/>
      <c r="R66" s="148"/>
      <c r="S66" s="148"/>
    </row>
    <row r="67" spans="1:19" ht="15.6" customHeight="1" outlineLevel="1">
      <c r="A67" s="142"/>
      <c r="B67" s="142">
        <f>입출금내역Rawdata!B61</f>
        <v>45317</v>
      </c>
      <c r="C67" s="143" t="s">
        <v>120</v>
      </c>
      <c r="D67" s="284" t="str">
        <f>입출금내역Rawdata!N61</f>
        <v>운영비</v>
      </c>
      <c r="E67" s="284" t="str">
        <f>입출금내역Rawdata!O61</f>
        <v>여비교통비</v>
      </c>
      <c r="F67" s="137">
        <f>IF(D67="계좌 대체","",VLOOKUP($D67,월별_CashFlow!$H$3:$I$61,2,FALSE))</f>
        <v>120204</v>
      </c>
      <c r="G67" s="145"/>
      <c r="H67" s="283">
        <f>IF(입출금내역Rawdata!F61=0,"",입출금내역Rawdata!F61)</f>
        <v>62200</v>
      </c>
      <c r="I67" s="146" t="str">
        <f>IF(입출금내역Rawdata!G61=0,"",입출금내역Rawdata!G61)</f>
        <v/>
      </c>
      <c r="J67" s="146">
        <f t="shared" si="1"/>
        <v>62200</v>
      </c>
      <c r="K67" s="146">
        <f t="shared" si="0"/>
        <v>1080442452</v>
      </c>
      <c r="L67" s="284" t="str">
        <f>입출금내역Rawdata!D61</f>
        <v>카카오페이(택시)</v>
      </c>
      <c r="M67" s="148"/>
      <c r="N67" s="148"/>
      <c r="O67" s="284" t="str">
        <f>입출금내역Rawdata!L61</f>
        <v>하나은행(자본금)</v>
      </c>
      <c r="P67" s="284" t="str">
        <f>입출금내역Rawdata!M61</f>
        <v>391-910029-71304</v>
      </c>
      <c r="Q67" s="148"/>
      <c r="R67" s="148"/>
      <c r="S67" s="148"/>
    </row>
    <row r="68" spans="1:19" ht="15.6" customHeight="1" outlineLevel="1">
      <c r="A68" s="142"/>
      <c r="B68" s="142">
        <f>입출금내역Rawdata!B62</f>
        <v>45317</v>
      </c>
      <c r="C68" s="143" t="s">
        <v>120</v>
      </c>
      <c r="D68" s="284" t="str">
        <f>입출금내역Rawdata!N62</f>
        <v>운영비</v>
      </c>
      <c r="E68" s="284" t="str">
        <f>입출금내역Rawdata!O62</f>
        <v>여비교통비</v>
      </c>
      <c r="F68" s="137">
        <f>IF(D68="계좌 대체","",VLOOKUP($D68,월별_CashFlow!$H$3:$I$61,2,FALSE))</f>
        <v>120204</v>
      </c>
      <c r="G68" s="145"/>
      <c r="H68" s="283" t="str">
        <f>IF(입출금내역Rawdata!F62=0,"",입출금내역Rawdata!F62)</f>
        <v/>
      </c>
      <c r="I68" s="146">
        <f>IF(입출금내역Rawdata!G62=0,"",입출금내역Rawdata!G62)</f>
        <v>67300</v>
      </c>
      <c r="J68" s="146">
        <f t="shared" si="1"/>
        <v>-67300</v>
      </c>
      <c r="K68" s="146">
        <f t="shared" si="0"/>
        <v>1080375152</v>
      </c>
      <c r="L68" s="284" t="str">
        <f>입출금내역Rawdata!D62</f>
        <v>카카오페이(택시)</v>
      </c>
      <c r="M68" s="148"/>
      <c r="N68" s="148"/>
      <c r="O68" s="284" t="str">
        <f>입출금내역Rawdata!L62</f>
        <v>하나은행(자본금)</v>
      </c>
      <c r="P68" s="284" t="str">
        <f>입출금내역Rawdata!M62</f>
        <v>391-910029-71304</v>
      </c>
      <c r="Q68" s="148"/>
      <c r="R68" s="148"/>
      <c r="S68" s="148"/>
    </row>
    <row r="69" spans="1:19" ht="15.6" customHeight="1" outlineLevel="1">
      <c r="A69" s="142"/>
      <c r="B69" s="142">
        <f>입출금내역Rawdata!B63</f>
        <v>45320</v>
      </c>
      <c r="C69" s="143" t="s">
        <v>120</v>
      </c>
      <c r="D69" s="284" t="str">
        <f>입출금내역Rawdata!N63</f>
        <v>법인카드</v>
      </c>
      <c r="E69" s="284" t="str">
        <f>입출금내역Rawdata!O63</f>
        <v>법인카드</v>
      </c>
      <c r="F69" s="137">
        <f>IF(D69="계좌 대체","",VLOOKUP($D69,월별_CashFlow!$H$3:$I$61,2,FALSE))</f>
        <v>120203</v>
      </c>
      <c r="G69" s="145"/>
      <c r="H69" s="283" t="str">
        <f>IF(입출금내역Rawdata!F63=0,"",입출금내역Rawdata!F63)</f>
        <v/>
      </c>
      <c r="I69" s="146">
        <f>IF(입출금내역Rawdata!G63=0,"",입출금내역Rawdata!G63)</f>
        <v>800</v>
      </c>
      <c r="J69" s="146">
        <f t="shared" si="1"/>
        <v>-800</v>
      </c>
      <c r="K69" s="146">
        <f t="shared" si="0"/>
        <v>1080374352</v>
      </c>
      <c r="L69" s="284" t="str">
        <f>입출금내역Rawdata!D63</f>
        <v>하나카드기업</v>
      </c>
      <c r="M69" s="148"/>
      <c r="N69" s="148"/>
      <c r="O69" s="284" t="str">
        <f>입출금내역Rawdata!L63</f>
        <v>하나은행(자본금)</v>
      </c>
      <c r="P69" s="284" t="str">
        <f>입출금내역Rawdata!M63</f>
        <v>391-910029-71304</v>
      </c>
      <c r="Q69" s="148"/>
      <c r="R69" s="148"/>
      <c r="S69" s="148"/>
    </row>
    <row r="70" spans="1:19" ht="15.6" customHeight="1" outlineLevel="1">
      <c r="A70" s="142"/>
      <c r="B70" s="142">
        <f>입출금내역Rawdata!B64</f>
        <v>45320</v>
      </c>
      <c r="C70" s="143" t="s">
        <v>120</v>
      </c>
      <c r="D70" s="284" t="str">
        <f>입출금내역Rawdata!N64</f>
        <v>법인카드</v>
      </c>
      <c r="E70" s="284" t="str">
        <f>입출금내역Rawdata!O64</f>
        <v>법인카드</v>
      </c>
      <c r="F70" s="137">
        <f>IF(D70="계좌 대체","",VLOOKUP($D70,월별_CashFlow!$H$3:$I$61,2,FALSE))</f>
        <v>120203</v>
      </c>
      <c r="G70" s="145"/>
      <c r="H70" s="283" t="str">
        <f>IF(입출금내역Rawdata!F64=0,"",입출금내역Rawdata!F64)</f>
        <v/>
      </c>
      <c r="I70" s="146">
        <f>IF(입출금내역Rawdata!G64=0,"",입출금내역Rawdata!G64)</f>
        <v>910743</v>
      </c>
      <c r="J70" s="146">
        <f t="shared" si="1"/>
        <v>-910743</v>
      </c>
      <c r="K70" s="146">
        <f t="shared" si="0"/>
        <v>1079463609</v>
      </c>
      <c r="L70" s="284" t="str">
        <f>입출금내역Rawdata!D64</f>
        <v>하나카드기업</v>
      </c>
      <c r="M70" s="148"/>
      <c r="N70" s="148"/>
      <c r="O70" s="284" t="str">
        <f>입출금내역Rawdata!L64</f>
        <v>하나은행(자본금)</v>
      </c>
      <c r="P70" s="284" t="str">
        <f>입출금내역Rawdata!M64</f>
        <v>391-910029-71304</v>
      </c>
      <c r="Q70" s="148"/>
      <c r="R70" s="148"/>
      <c r="S70" s="148"/>
    </row>
    <row r="71" spans="1:19" ht="15.6" customHeight="1" outlineLevel="1">
      <c r="A71" s="142"/>
      <c r="B71" s="142">
        <f>입출금내역Rawdata!B65</f>
        <v>45320</v>
      </c>
      <c r="C71" s="143" t="s">
        <v>120</v>
      </c>
      <c r="D71" s="284" t="str">
        <f>입출금내역Rawdata!N65</f>
        <v>운영비</v>
      </c>
      <c r="E71" s="284" t="str">
        <f>입출금내역Rawdata!O65</f>
        <v>여비교통비</v>
      </c>
      <c r="F71" s="137">
        <f>IF(D71="계좌 대체","",VLOOKUP($D71,월별_CashFlow!$H$3:$I$61,2,FALSE))</f>
        <v>120204</v>
      </c>
      <c r="G71" s="145"/>
      <c r="H71" s="283" t="str">
        <f>IF(입출금내역Rawdata!F65=0,"",입출금내역Rawdata!F65)</f>
        <v/>
      </c>
      <c r="I71" s="146">
        <f>IF(입출금내역Rawdata!G65=0,"",입출금내역Rawdata!G65)</f>
        <v>28759</v>
      </c>
      <c r="J71" s="146">
        <f t="shared" si="1"/>
        <v>-28759</v>
      </c>
      <c r="K71" s="146">
        <f t="shared" si="0"/>
        <v>1079434850</v>
      </c>
      <c r="L71" s="284" t="str">
        <f>입출금내역Rawdata!D65</f>
        <v>0127_TST* MADA</v>
      </c>
      <c r="M71" s="148"/>
      <c r="N71" s="148"/>
      <c r="O71" s="284" t="str">
        <f>입출금내역Rawdata!L65</f>
        <v>하나은행(자본금)</v>
      </c>
      <c r="P71" s="284" t="str">
        <f>입출금내역Rawdata!M65</f>
        <v>391-910029-71304</v>
      </c>
      <c r="Q71" s="148"/>
      <c r="R71" s="148"/>
      <c r="S71" s="148"/>
    </row>
    <row r="72" spans="1:19" ht="15.6" customHeight="1" outlineLevel="1">
      <c r="A72" s="142"/>
      <c r="B72" s="142">
        <f>입출금내역Rawdata!B66</f>
        <v>45320</v>
      </c>
      <c r="C72" s="143" t="s">
        <v>120</v>
      </c>
      <c r="D72" s="284" t="str">
        <f>입출금내역Rawdata!N66</f>
        <v>법인카드</v>
      </c>
      <c r="E72" s="284" t="str">
        <f>입출금내역Rawdata!O66</f>
        <v>법인카드</v>
      </c>
      <c r="F72" s="137">
        <f>IF(D72="계좌 대체","",VLOOKUP($D72,월별_CashFlow!$H$3:$I$61,2,FALSE))</f>
        <v>120203</v>
      </c>
      <c r="G72" s="145"/>
      <c r="H72" s="283" t="str">
        <f>IF(입출금내역Rawdata!F66=0,"",입출금내역Rawdata!F66)</f>
        <v/>
      </c>
      <c r="I72" s="146">
        <f>IF(입출금내역Rawdata!G66=0,"",입출금내역Rawdata!G66)</f>
        <v>363005</v>
      </c>
      <c r="J72" s="146">
        <f t="shared" si="1"/>
        <v>-363005</v>
      </c>
      <c r="K72" s="146">
        <f t="shared" ref="K72:K135" si="2">J72+K71</f>
        <v>1079071845</v>
      </c>
      <c r="L72" s="284" t="str">
        <f>입출금내역Rawdata!D66</f>
        <v>하나카드기업</v>
      </c>
      <c r="M72" s="148"/>
      <c r="N72" s="148"/>
      <c r="O72" s="284" t="str">
        <f>입출금내역Rawdata!L66</f>
        <v>하나은행(팁스)</v>
      </c>
      <c r="P72" s="284" t="str">
        <f>입출금내역Rawdata!M66</f>
        <v>391-910031-48404</v>
      </c>
      <c r="Q72" s="148"/>
      <c r="R72" s="148"/>
      <c r="S72" s="148"/>
    </row>
    <row r="73" spans="1:19" ht="15.6" customHeight="1" outlineLevel="1">
      <c r="A73" s="142"/>
      <c r="B73" s="142">
        <f>입출금내역Rawdata!B67</f>
        <v>45320</v>
      </c>
      <c r="C73" s="143" t="s">
        <v>120</v>
      </c>
      <c r="D73" s="284" t="str">
        <f>입출금내역Rawdata!N67</f>
        <v>보조금</v>
      </c>
      <c r="E73" s="284" t="str">
        <f>입출금내역Rawdata!O67</f>
        <v>보조금</v>
      </c>
      <c r="F73" s="137">
        <f>IF(D73="계좌 대체","",VLOOKUP($D73,월별_CashFlow!$H$3:$I$61,2,FALSE))</f>
        <v>310001</v>
      </c>
      <c r="G73" s="145"/>
      <c r="H73" s="283">
        <f>IF(입출금내역Rawdata!F67=0,"",입출금내역Rawdata!F67)</f>
        <v>362605</v>
      </c>
      <c r="I73" s="146" t="str">
        <f>IF(입출금내역Rawdata!G67=0,"",입출금내역Rawdata!G67)</f>
        <v/>
      </c>
      <c r="J73" s="146">
        <f t="shared" ref="J73:J136" si="3">IF(H73="",IF(I73="",0,-I73),H73)</f>
        <v>362605</v>
      </c>
      <c r="K73" s="146">
        <f t="shared" si="2"/>
        <v>1079434450</v>
      </c>
      <c r="L73" s="284" t="str">
        <f>입출금내역Rawdata!D67</f>
        <v>ＲＣＭＳ카드결제</v>
      </c>
      <c r="M73" s="148"/>
      <c r="N73" s="148"/>
      <c r="O73" s="284" t="str">
        <f>입출금내역Rawdata!L67</f>
        <v>하나은행(팁스)</v>
      </c>
      <c r="P73" s="284" t="str">
        <f>입출금내역Rawdata!M67</f>
        <v>391-910031-48404</v>
      </c>
      <c r="Q73" s="148"/>
      <c r="R73" s="148"/>
      <c r="S73" s="148"/>
    </row>
    <row r="74" spans="1:19" ht="15.6" customHeight="1" outlineLevel="1">
      <c r="A74" s="142"/>
      <c r="B74" s="142">
        <f>입출금내역Rawdata!B68</f>
        <v>45321</v>
      </c>
      <c r="C74" s="143" t="s">
        <v>120</v>
      </c>
      <c r="D74" s="284" t="str">
        <f>입출금내역Rawdata!N68</f>
        <v>보조금</v>
      </c>
      <c r="E74" s="284" t="str">
        <f>입출금내역Rawdata!O68</f>
        <v>보조금</v>
      </c>
      <c r="F74" s="137">
        <f>IF(D74="계좌 대체","",VLOOKUP($D74,월별_CashFlow!$H$3:$I$61,2,FALSE))</f>
        <v>310001</v>
      </c>
      <c r="G74" s="145"/>
      <c r="H74" s="283" t="str">
        <f>IF(입출금내역Rawdata!F68=0,"",입출금내역Rawdata!F68)</f>
        <v/>
      </c>
      <c r="I74" s="146">
        <f>IF(입출금내역Rawdata!G68=0,"",입출금내역Rawdata!G68)</f>
        <v>36000500</v>
      </c>
      <c r="J74" s="146">
        <f t="shared" si="3"/>
        <v>-36000500</v>
      </c>
      <c r="K74" s="146">
        <f t="shared" si="2"/>
        <v>1043433950</v>
      </c>
      <c r="L74" s="284" t="str">
        <f>입출금내역Rawdata!D68</f>
        <v>팁스인건비 취소</v>
      </c>
      <c r="M74" s="148"/>
      <c r="N74" s="148"/>
      <c r="O74" s="284" t="str">
        <f>입출금내역Rawdata!L68</f>
        <v>하나은행(GS투자금)</v>
      </c>
      <c r="P74" s="284" t="str">
        <f>입출금내역Rawdata!M68</f>
        <v>391-910033-23404</v>
      </c>
      <c r="Q74" s="148"/>
      <c r="R74" s="148"/>
      <c r="S74" s="148"/>
    </row>
    <row r="75" spans="1:19" ht="15.6" customHeight="1" outlineLevel="1">
      <c r="A75" s="142"/>
      <c r="B75" s="142">
        <f>입출금내역Rawdata!B69</f>
        <v>45321</v>
      </c>
      <c r="C75" s="143" t="s">
        <v>120</v>
      </c>
      <c r="D75" s="284" t="str">
        <f>입출금내역Rawdata!N69</f>
        <v>보조금</v>
      </c>
      <c r="E75" s="284" t="str">
        <f>입출금내역Rawdata!O69</f>
        <v>보조금</v>
      </c>
      <c r="F75" s="137">
        <f>IF(D75="계좌 대체","",VLOOKUP($D75,월별_CashFlow!$H$3:$I$61,2,FALSE))</f>
        <v>310001</v>
      </c>
      <c r="G75" s="145"/>
      <c r="H75" s="283" t="str">
        <f>IF(입출금내역Rawdata!F69=0,"",입출금내역Rawdata!F69)</f>
        <v/>
      </c>
      <c r="I75" s="146">
        <f>IF(입출금내역Rawdata!G69=0,"",입출금내역Rawdata!G69)</f>
        <v>4500500</v>
      </c>
      <c r="J75" s="146">
        <f t="shared" si="3"/>
        <v>-4500500</v>
      </c>
      <c r="K75" s="146">
        <f t="shared" si="2"/>
        <v>1038933450</v>
      </c>
      <c r="L75" s="284" t="str">
        <f>입출금내역Rawdata!D69</f>
        <v>RC주식회사 에이코</v>
      </c>
      <c r="M75" s="148"/>
      <c r="N75" s="148"/>
      <c r="O75" s="284" t="str">
        <f>입출금내역Rawdata!L69</f>
        <v>하나은행(자본금)</v>
      </c>
      <c r="P75" s="284" t="str">
        <f>입출금내역Rawdata!M69</f>
        <v>391-910029-71304</v>
      </c>
      <c r="Q75" s="148"/>
      <c r="R75" s="148"/>
      <c r="S75" s="148"/>
    </row>
    <row r="76" spans="1:19" ht="15.6" customHeight="1" outlineLevel="1">
      <c r="A76" s="142"/>
      <c r="B76" s="142">
        <f>입출금내역Rawdata!B70</f>
        <v>45321</v>
      </c>
      <c r="C76" s="143" t="s">
        <v>120</v>
      </c>
      <c r="D76" s="284" t="str">
        <f>입출금내역Rawdata!N70</f>
        <v>보조금</v>
      </c>
      <c r="E76" s="284">
        <f>입출금내역Rawdata!O70</f>
        <v>0</v>
      </c>
      <c r="F76" s="137">
        <f>IF(D76="계좌 대체","",VLOOKUP($D76,월별_CashFlow!$H$3:$I$61,2,FALSE))</f>
        <v>310001</v>
      </c>
      <c r="G76" s="145"/>
      <c r="H76" s="283">
        <f>IF(입출금내역Rawdata!F70=0,"",입출금내역Rawdata!F70)</f>
        <v>4500000</v>
      </c>
      <c r="I76" s="146" t="str">
        <f>IF(입출금내역Rawdata!G70=0,"",입출금내역Rawdata!G70)</f>
        <v/>
      </c>
      <c r="J76" s="146">
        <f t="shared" si="3"/>
        <v>4500000</v>
      </c>
      <c r="K76" s="146">
        <f t="shared" si="2"/>
        <v>1043433450</v>
      </c>
      <c r="L76" s="284" t="str">
        <f>입출금내역Rawdata!D70</f>
        <v>１２월　인건비</v>
      </c>
      <c r="M76" s="148"/>
      <c r="N76" s="148"/>
      <c r="O76" s="284" t="str">
        <f>입출금내역Rawdata!L70</f>
        <v>하나은행(자본금)</v>
      </c>
      <c r="P76" s="284" t="str">
        <f>입출금내역Rawdata!M70</f>
        <v>391-910029-71304</v>
      </c>
      <c r="Q76" s="148"/>
      <c r="R76" s="148"/>
      <c r="S76" s="148"/>
    </row>
    <row r="77" spans="1:19" ht="15.6" customHeight="1" outlineLevel="1">
      <c r="A77" s="142"/>
      <c r="B77" s="142">
        <f>입출금내역Rawdata!B71</f>
        <v>45321</v>
      </c>
      <c r="C77" s="143" t="s">
        <v>120</v>
      </c>
      <c r="D77" s="284" t="str">
        <f>입출금내역Rawdata!N71</f>
        <v>계좌 대체</v>
      </c>
      <c r="E77" s="284" t="str">
        <f>입출금내역Rawdata!O71</f>
        <v>계좌 대체</v>
      </c>
      <c r="F77" s="137" t="str">
        <f>IF(D77="계좌 대체","",VLOOKUP($D77,월별_CashFlow!$H$3:$I$61,2,FALSE))</f>
        <v/>
      </c>
      <c r="G77" s="145"/>
      <c r="H77" s="283">
        <f>IF(입출금내역Rawdata!F71=0,"",입출금내역Rawdata!F71)</f>
        <v>4500000</v>
      </c>
      <c r="I77" s="146" t="str">
        <f>IF(입출금내역Rawdata!G71=0,"",입출금내역Rawdata!G71)</f>
        <v/>
      </c>
      <c r="J77" s="146">
        <f t="shared" si="3"/>
        <v>4500000</v>
      </c>
      <c r="K77" s="146">
        <f t="shared" si="2"/>
        <v>1047933450</v>
      </c>
      <c r="L77" s="284" t="str">
        <f>입출금내역Rawdata!D71</f>
        <v>ＴＩＰＡ</v>
      </c>
      <c r="M77" s="148"/>
      <c r="N77" s="148"/>
      <c r="O77" s="284" t="str">
        <f>입출금내역Rawdata!L71</f>
        <v>하나은행(팁스)</v>
      </c>
      <c r="P77" s="284" t="str">
        <f>입출금내역Rawdata!M71</f>
        <v>391-910031-48404</v>
      </c>
      <c r="Q77" s="148"/>
      <c r="R77" s="148"/>
      <c r="S77" s="148"/>
    </row>
    <row r="78" spans="1:19" ht="15.6" customHeight="1" outlineLevel="1">
      <c r="A78" s="142"/>
      <c r="B78" s="142">
        <f>입출금내역Rawdata!B72</f>
        <v>45321</v>
      </c>
      <c r="C78" s="143" t="s">
        <v>120</v>
      </c>
      <c r="D78" s="284" t="str">
        <f>입출금내역Rawdata!N72</f>
        <v>계좌 대체</v>
      </c>
      <c r="E78" s="284" t="str">
        <f>입출금내역Rawdata!O72</f>
        <v>계좌 대체</v>
      </c>
      <c r="F78" s="137" t="str">
        <f>IF(D78="계좌 대체","",VLOOKUP($D78,월별_CashFlow!$H$3:$I$61,2,FALSE))</f>
        <v/>
      </c>
      <c r="G78" s="145"/>
      <c r="H78" s="283" t="str">
        <f>IF(입출금내역Rawdata!F72=0,"",입출금내역Rawdata!F72)</f>
        <v/>
      </c>
      <c r="I78" s="146">
        <f>IF(입출금내역Rawdata!G72=0,"",입출금내역Rawdata!G72)</f>
        <v>4500000</v>
      </c>
      <c r="J78" s="146">
        <f t="shared" si="3"/>
        <v>-4500000</v>
      </c>
      <c r="K78" s="146">
        <f t="shared" si="2"/>
        <v>1043433450</v>
      </c>
      <c r="L78" s="284" t="str">
        <f>입출금내역Rawdata!D72</f>
        <v>１２월　인건비</v>
      </c>
      <c r="M78" s="148"/>
      <c r="N78" s="148"/>
      <c r="O78" s="284" t="str">
        <f>입출금내역Rawdata!L72</f>
        <v>하나은행(팁스)</v>
      </c>
      <c r="P78" s="284" t="str">
        <f>입출금내역Rawdata!M72</f>
        <v>391-910031-48404</v>
      </c>
      <c r="Q78" s="148"/>
      <c r="R78" s="148"/>
      <c r="S78" s="148"/>
    </row>
    <row r="79" spans="1:19" ht="15.6" customHeight="1" outlineLevel="1">
      <c r="A79" s="142"/>
      <c r="B79" s="142">
        <f>입출금내역Rawdata!B73</f>
        <v>45322</v>
      </c>
      <c r="C79" s="143" t="s">
        <v>120</v>
      </c>
      <c r="D79" s="284" t="str">
        <f>입출금내역Rawdata!N73</f>
        <v>보조금</v>
      </c>
      <c r="E79" s="284" t="str">
        <f>입출금내역Rawdata!O73</f>
        <v>보조금</v>
      </c>
      <c r="F79" s="137">
        <f>IF(D79="계좌 대체","",VLOOKUP($D79,월별_CashFlow!$H$3:$I$61,2,FALSE))</f>
        <v>310001</v>
      </c>
      <c r="G79" s="145"/>
      <c r="H79" s="283">
        <f>IF(입출금내역Rawdata!F73=0,"",입출금내역Rawdata!F73)</f>
        <v>2529880</v>
      </c>
      <c r="I79" s="146" t="str">
        <f>IF(입출금내역Rawdata!G73=0,"",입출금내역Rawdata!G73)</f>
        <v/>
      </c>
      <c r="J79" s="146">
        <f t="shared" si="3"/>
        <v>2529880</v>
      </c>
      <c r="K79" s="146">
        <f t="shared" si="2"/>
        <v>1045963330</v>
      </c>
      <c r="L79" s="284" t="str">
        <f>입출금내역Rawdata!D73</f>
        <v>팁스인건비</v>
      </c>
      <c r="M79" s="148"/>
      <c r="N79" s="148"/>
      <c r="O79" s="284" t="str">
        <f>입출금내역Rawdata!L73</f>
        <v>하나은행(GS투자금)</v>
      </c>
      <c r="P79" s="284" t="str">
        <f>입출금내역Rawdata!M73</f>
        <v>391-910033-23404</v>
      </c>
      <c r="Q79" s="148"/>
      <c r="R79" s="148"/>
      <c r="S79" s="148"/>
    </row>
    <row r="80" spans="1:19" ht="15.6" customHeight="1" outlineLevel="1">
      <c r="A80" s="142"/>
      <c r="B80" s="142">
        <f>입출금내역Rawdata!B74</f>
        <v>45322</v>
      </c>
      <c r="C80" s="143" t="s">
        <v>120</v>
      </c>
      <c r="D80" s="284" t="str">
        <f>입출금내역Rawdata!N74</f>
        <v>보조금</v>
      </c>
      <c r="E80" s="284" t="str">
        <f>입출금내역Rawdata!O74</f>
        <v>보조금</v>
      </c>
      <c r="F80" s="137">
        <f>IF(D80="계좌 대체","",VLOOKUP($D80,월별_CashFlow!$H$3:$I$61,2,FALSE))</f>
        <v>310001</v>
      </c>
      <c r="G80" s="145"/>
      <c r="H80" s="283">
        <f>IF(입출금내역Rawdata!F74=0,"",입출금내역Rawdata!F74)</f>
        <v>17709160</v>
      </c>
      <c r="I80" s="146" t="str">
        <f>IF(입출금내역Rawdata!G74=0,"",입출금내역Rawdata!G74)</f>
        <v/>
      </c>
      <c r="J80" s="146">
        <f t="shared" si="3"/>
        <v>17709160</v>
      </c>
      <c r="K80" s="146">
        <f t="shared" si="2"/>
        <v>1063672490</v>
      </c>
      <c r="L80" s="284" t="str">
        <f>입출금내역Rawdata!D74</f>
        <v>팁스인건비</v>
      </c>
      <c r="M80" s="148"/>
      <c r="N80" s="148"/>
      <c r="O80" s="284" t="str">
        <f>입출금내역Rawdata!L74</f>
        <v>하나은행(GS투자금)</v>
      </c>
      <c r="P80" s="284" t="str">
        <f>입출금내역Rawdata!M74</f>
        <v>391-910033-23404</v>
      </c>
      <c r="Q80" s="148"/>
      <c r="R80" s="148"/>
      <c r="S80" s="148"/>
    </row>
    <row r="81" spans="1:19" ht="15.6" customHeight="1" outlineLevel="1">
      <c r="A81" s="142"/>
      <c r="B81" s="142">
        <f>입출금내역Rawdata!B75</f>
        <v>45322</v>
      </c>
      <c r="C81" s="143" t="s">
        <v>120</v>
      </c>
      <c r="D81" s="284" t="str">
        <f>입출금내역Rawdata!N75</f>
        <v>보조금</v>
      </c>
      <c r="E81" s="284">
        <f>입출금내역Rawdata!O75</f>
        <v>0</v>
      </c>
      <c r="F81" s="137">
        <f>IF(D81="계좌 대체","",VLOOKUP($D81,월별_CashFlow!$H$3:$I$61,2,FALSE))</f>
        <v>310001</v>
      </c>
      <c r="G81" s="145"/>
      <c r="H81" s="283">
        <f>IF(입출금내역Rawdata!F75=0,"",입출금내역Rawdata!F75)</f>
        <v>4780170</v>
      </c>
      <c r="I81" s="146" t="str">
        <f>IF(입출금내역Rawdata!G75=0,"",입출금내역Rawdata!G75)</f>
        <v/>
      </c>
      <c r="J81" s="146">
        <f t="shared" si="3"/>
        <v>4780170</v>
      </c>
      <c r="K81" s="146">
        <f t="shared" si="2"/>
        <v>1068452660</v>
      </c>
      <c r="L81" s="284" t="str">
        <f>입출금내역Rawdata!D75</f>
        <v>１월팁스인건비</v>
      </c>
      <c r="M81" s="148"/>
      <c r="N81" s="148"/>
      <c r="O81" s="284" t="str">
        <f>입출금내역Rawdata!L75</f>
        <v>하나은행(자본금)</v>
      </c>
      <c r="P81" s="284" t="str">
        <f>입출금내역Rawdata!M75</f>
        <v>391-910029-71304</v>
      </c>
      <c r="Q81" s="148"/>
      <c r="R81" s="148"/>
      <c r="S81" s="148"/>
    </row>
    <row r="82" spans="1:19" ht="15.6" customHeight="1" outlineLevel="1">
      <c r="A82" s="142"/>
      <c r="B82" s="142">
        <f>입출금내역Rawdata!B76</f>
        <v>45322</v>
      </c>
      <c r="C82" s="143" t="s">
        <v>120</v>
      </c>
      <c r="D82" s="284" t="str">
        <f>입출금내역Rawdata!N76</f>
        <v>계좌 대체</v>
      </c>
      <c r="E82" s="284" t="str">
        <f>입출금내역Rawdata!O76</f>
        <v>계좌 대체</v>
      </c>
      <c r="F82" s="137" t="str">
        <f>IF(D82="계좌 대체","",VLOOKUP($D82,월별_CashFlow!$H$3:$I$61,2,FALSE))</f>
        <v/>
      </c>
      <c r="G82" s="145"/>
      <c r="H82" s="283">
        <f>IF(입출금내역Rawdata!F76=0,"",입출금내역Rawdata!F76)</f>
        <v>4780170</v>
      </c>
      <c r="I82" s="146" t="str">
        <f>IF(입출금내역Rawdata!G76=0,"",입출금내역Rawdata!G76)</f>
        <v/>
      </c>
      <c r="J82" s="146">
        <f t="shared" si="3"/>
        <v>4780170</v>
      </c>
      <c r="K82" s="146">
        <f t="shared" si="2"/>
        <v>1073232830</v>
      </c>
      <c r="L82" s="284" t="str">
        <f>입출금내역Rawdata!D76</f>
        <v>ＴＩＰＡ</v>
      </c>
      <c r="M82" s="148"/>
      <c r="N82" s="148"/>
      <c r="O82" s="284" t="str">
        <f>입출금내역Rawdata!L76</f>
        <v>하나은행(팁스)</v>
      </c>
      <c r="P82" s="284" t="str">
        <f>입출금내역Rawdata!M76</f>
        <v>391-910031-48404</v>
      </c>
      <c r="Q82" s="148"/>
      <c r="R82" s="148"/>
      <c r="S82" s="148"/>
    </row>
    <row r="83" spans="1:19" ht="15.6" customHeight="1" outlineLevel="1">
      <c r="A83" s="142"/>
      <c r="B83" s="142">
        <f>입출금내역Rawdata!B77</f>
        <v>45322</v>
      </c>
      <c r="C83" s="143" t="s">
        <v>120</v>
      </c>
      <c r="D83" s="284" t="str">
        <f>입출금내역Rawdata!N77</f>
        <v>계좌 대체</v>
      </c>
      <c r="E83" s="284" t="str">
        <f>입출금내역Rawdata!O77</f>
        <v>계좌 대체</v>
      </c>
      <c r="F83" s="137" t="str">
        <f>IF(D83="계좌 대체","",VLOOKUP($D83,월별_CashFlow!$H$3:$I$61,2,FALSE))</f>
        <v/>
      </c>
      <c r="G83" s="145"/>
      <c r="H83" s="283" t="str">
        <f>IF(입출금내역Rawdata!F77=0,"",입출금내역Rawdata!F77)</f>
        <v/>
      </c>
      <c r="I83" s="146">
        <f>IF(입출금내역Rawdata!G77=0,"",입출금내역Rawdata!G77)</f>
        <v>4780170</v>
      </c>
      <c r="J83" s="146">
        <f t="shared" si="3"/>
        <v>-4780170</v>
      </c>
      <c r="K83" s="146">
        <f t="shared" si="2"/>
        <v>1068452660</v>
      </c>
      <c r="L83" s="284" t="str">
        <f>입출금내역Rawdata!D77</f>
        <v>１월　인건비（서</v>
      </c>
      <c r="M83" s="148"/>
      <c r="N83" s="148"/>
      <c r="O83" s="284" t="str">
        <f>입출금내역Rawdata!L77</f>
        <v>하나은행(팁스)</v>
      </c>
      <c r="P83" s="284" t="str">
        <f>입출금내역Rawdata!M77</f>
        <v>391-910031-48404</v>
      </c>
      <c r="Q83" s="148"/>
      <c r="R83" s="148"/>
      <c r="S83" s="148"/>
    </row>
    <row r="84" spans="1:19" ht="15.6" customHeight="1" outlineLevel="1">
      <c r="A84" s="142"/>
      <c r="B84" s="142">
        <f>입출금내역Rawdata!B78</f>
        <v>45322</v>
      </c>
      <c r="C84" s="143" t="s">
        <v>120</v>
      </c>
      <c r="D84" s="284" t="str">
        <f>입출금내역Rawdata!N78</f>
        <v>계좌 대체</v>
      </c>
      <c r="E84" s="284" t="str">
        <f>입출금내역Rawdata!O78</f>
        <v>계좌 대체</v>
      </c>
      <c r="F84" s="137" t="str">
        <f>IF(D84="계좌 대체","",VLOOKUP($D84,월별_CashFlow!$H$3:$I$61,2,FALSE))</f>
        <v/>
      </c>
      <c r="G84" s="145"/>
      <c r="H84" s="283">
        <f>IF(입출금내역Rawdata!F78=0,"",입출금내역Rawdata!F78)</f>
        <v>2529880</v>
      </c>
      <c r="I84" s="146" t="str">
        <f>IF(입출금내역Rawdata!G78=0,"",입출금내역Rawdata!G78)</f>
        <v/>
      </c>
      <c r="J84" s="146">
        <f t="shared" si="3"/>
        <v>2529880</v>
      </c>
      <c r="K84" s="146">
        <f t="shared" si="2"/>
        <v>1070982540</v>
      </c>
      <c r="L84" s="284" t="str">
        <f>입출금내역Rawdata!D78</f>
        <v>ＴＩＰＡ</v>
      </c>
      <c r="M84" s="148"/>
      <c r="N84" s="148"/>
      <c r="O84" s="284" t="str">
        <f>입출금내역Rawdata!L78</f>
        <v>하나은행(팁스)</v>
      </c>
      <c r="P84" s="284" t="str">
        <f>입출금내역Rawdata!M78</f>
        <v>391-910031-48404</v>
      </c>
      <c r="Q84" s="148"/>
      <c r="R84" s="148"/>
      <c r="S84" s="148"/>
    </row>
    <row r="85" spans="1:19" ht="15.6" customHeight="1" outlineLevel="1">
      <c r="A85" s="142"/>
      <c r="B85" s="142">
        <f>입출금내역Rawdata!B79</f>
        <v>45322</v>
      </c>
      <c r="C85" s="143" t="s">
        <v>120</v>
      </c>
      <c r="D85" s="284" t="str">
        <f>입출금내역Rawdata!N79</f>
        <v>계좌 대체</v>
      </c>
      <c r="E85" s="284" t="str">
        <f>입출금내역Rawdata!O79</f>
        <v>계좌 대체</v>
      </c>
      <c r="F85" s="137" t="str">
        <f>IF(D85="계좌 대체","",VLOOKUP($D85,월별_CashFlow!$H$3:$I$61,2,FALSE))</f>
        <v/>
      </c>
      <c r="G85" s="145"/>
      <c r="H85" s="283" t="str">
        <f>IF(입출금내역Rawdata!F79=0,"",입출금내역Rawdata!F79)</f>
        <v/>
      </c>
      <c r="I85" s="146">
        <f>IF(입출금내역Rawdata!G79=0,"",입출금내역Rawdata!G79)</f>
        <v>2529880</v>
      </c>
      <c r="J85" s="146">
        <f t="shared" si="3"/>
        <v>-2529880</v>
      </c>
      <c r="K85" s="146">
        <f t="shared" si="2"/>
        <v>1068452660</v>
      </c>
      <c r="L85" s="284" t="str">
        <f>입출금내역Rawdata!D79</f>
        <v>４월　인건비</v>
      </c>
      <c r="M85" s="148"/>
      <c r="N85" s="148"/>
      <c r="O85" s="284" t="str">
        <f>입출금내역Rawdata!L79</f>
        <v>하나은행(팁스)</v>
      </c>
      <c r="P85" s="284" t="str">
        <f>입출금내역Rawdata!M79</f>
        <v>391-910031-48404</v>
      </c>
      <c r="Q85" s="148"/>
      <c r="R85" s="148"/>
      <c r="S85" s="148"/>
    </row>
    <row r="86" spans="1:19" ht="15.6" customHeight="1" outlineLevel="1">
      <c r="A86" s="142"/>
      <c r="B86" s="142">
        <f>입출금내역Rawdata!B80</f>
        <v>45322</v>
      </c>
      <c r="C86" s="143" t="s">
        <v>120</v>
      </c>
      <c r="D86" s="284" t="str">
        <f>입출금내역Rawdata!N80</f>
        <v>계좌 대체</v>
      </c>
      <c r="E86" s="284" t="str">
        <f>입출금내역Rawdata!O80</f>
        <v>계좌 대체</v>
      </c>
      <c r="F86" s="137" t="str">
        <f>IF(D86="계좌 대체","",VLOOKUP($D86,월별_CashFlow!$H$3:$I$61,2,FALSE))</f>
        <v/>
      </c>
      <c r="G86" s="145"/>
      <c r="H86" s="283">
        <f>IF(입출금내역Rawdata!F80=0,"",입출금내역Rawdata!F80)</f>
        <v>17709160</v>
      </c>
      <c r="I86" s="146" t="str">
        <f>IF(입출금내역Rawdata!G80=0,"",입출금내역Rawdata!G80)</f>
        <v/>
      </c>
      <c r="J86" s="146">
        <f t="shared" si="3"/>
        <v>17709160</v>
      </c>
      <c r="K86" s="146">
        <f t="shared" si="2"/>
        <v>1086161820</v>
      </c>
      <c r="L86" s="284" t="str">
        <f>입출금내역Rawdata!D80</f>
        <v>ＴＩＰＡ</v>
      </c>
      <c r="M86" s="148"/>
      <c r="N86" s="148"/>
      <c r="O86" s="284" t="str">
        <f>입출금내역Rawdata!L80</f>
        <v>하나은행(팁스)</v>
      </c>
      <c r="P86" s="284" t="str">
        <f>입출금내역Rawdata!M80</f>
        <v>391-910031-48404</v>
      </c>
      <c r="Q86" s="148"/>
      <c r="R86" s="148"/>
      <c r="S86" s="148"/>
    </row>
    <row r="87" spans="1:19" ht="15.6" customHeight="1" outlineLevel="1">
      <c r="A87" s="142"/>
      <c r="B87" s="142">
        <f>입출금내역Rawdata!B81</f>
        <v>45322</v>
      </c>
      <c r="C87" s="143" t="s">
        <v>120</v>
      </c>
      <c r="D87" s="284" t="str">
        <f>입출금내역Rawdata!N81</f>
        <v>계좌 대체</v>
      </c>
      <c r="E87" s="284" t="str">
        <f>입출금내역Rawdata!O81</f>
        <v>계좌 대체</v>
      </c>
      <c r="F87" s="137" t="str">
        <f>IF(D87="계좌 대체","",VLOOKUP($D87,월별_CashFlow!$H$3:$I$61,2,FALSE))</f>
        <v/>
      </c>
      <c r="G87" s="145"/>
      <c r="H87" s="283" t="str">
        <f>IF(입출금내역Rawdata!F81=0,"",입출금내역Rawdata!F81)</f>
        <v/>
      </c>
      <c r="I87" s="146">
        <f>IF(입출금내역Rawdata!G81=0,"",입출금내역Rawdata!G81)</f>
        <v>17709160</v>
      </c>
      <c r="J87" s="146">
        <f t="shared" si="3"/>
        <v>-17709160</v>
      </c>
      <c r="K87" s="146">
        <f t="shared" si="2"/>
        <v>1068452660</v>
      </c>
      <c r="L87" s="284" t="str">
        <f>입출금내역Rawdata!D81</f>
        <v>５１１월인건비</v>
      </c>
      <c r="M87" s="148"/>
      <c r="N87" s="148"/>
      <c r="O87" s="284" t="str">
        <f>입출금내역Rawdata!L81</f>
        <v>하나은행(팁스)</v>
      </c>
      <c r="P87" s="284" t="str">
        <f>입출금내역Rawdata!M81</f>
        <v>391-910031-48404</v>
      </c>
      <c r="Q87" s="148"/>
      <c r="R87" s="148"/>
      <c r="S87" s="148"/>
    </row>
    <row r="88" spans="1:19" ht="15.6" customHeight="1" outlineLevel="1">
      <c r="A88" s="142"/>
      <c r="B88" s="142">
        <f>입출금내역Rawdata!B82</f>
        <v>45324</v>
      </c>
      <c r="C88" s="143" t="s">
        <v>120</v>
      </c>
      <c r="D88" s="284" t="str">
        <f>입출금내역Rawdata!N82</f>
        <v>운영비</v>
      </c>
      <c r="E88" s="284" t="str">
        <f>입출금내역Rawdata!O82</f>
        <v>지급수수료</v>
      </c>
      <c r="F88" s="137">
        <f>IF(D88="계좌 대체","",VLOOKUP($D88,월별_CashFlow!$H$3:$I$61,2,FALSE))</f>
        <v>120204</v>
      </c>
      <c r="G88" s="145"/>
      <c r="H88" s="283" t="str">
        <f>IF(입출금내역Rawdata!F82=0,"",입출금내역Rawdata!F82)</f>
        <v/>
      </c>
      <c r="I88" s="146">
        <f>IF(입출금내역Rawdata!G82=0,"",입출금내역Rawdata!G82)</f>
        <v>550000</v>
      </c>
      <c r="J88" s="146">
        <f t="shared" si="3"/>
        <v>-550000</v>
      </c>
      <c r="K88" s="146">
        <f t="shared" si="2"/>
        <v>1067902660</v>
      </c>
      <c r="L88" s="284" t="str">
        <f>입출금내역Rawdata!D82</f>
        <v>1월법률고문료</v>
      </c>
      <c r="M88" s="148"/>
      <c r="N88" s="148"/>
      <c r="O88" s="284" t="str">
        <f>입출금내역Rawdata!L82</f>
        <v>하나은행(GS투자금)</v>
      </c>
      <c r="P88" s="284" t="str">
        <f>입출금내역Rawdata!M82</f>
        <v>391-910033-23404</v>
      </c>
      <c r="Q88" s="148"/>
      <c r="R88" s="148"/>
      <c r="S88" s="148"/>
    </row>
    <row r="89" spans="1:19" ht="15.6" customHeight="1" outlineLevel="1">
      <c r="A89" s="142"/>
      <c r="B89" s="142">
        <f>입출금내역Rawdata!B83</f>
        <v>45324</v>
      </c>
      <c r="C89" s="143" t="s">
        <v>120</v>
      </c>
      <c r="D89" s="284" t="str">
        <f>입출금내역Rawdata!N83</f>
        <v>인건비(급여, 퇴직금, 사대보험)</v>
      </c>
      <c r="E89" s="284" t="str">
        <f>입출금내역Rawdata!O83</f>
        <v>소득세 등</v>
      </c>
      <c r="F89" s="137">
        <f>IF(D89="계좌 대체","",VLOOKUP($D89,월별_CashFlow!$H$3:$I$61,2,FALSE))</f>
        <v>120202</v>
      </c>
      <c r="G89" s="145"/>
      <c r="H89" s="283" t="str">
        <f>IF(입출금내역Rawdata!F83=0,"",입출금내역Rawdata!F83)</f>
        <v/>
      </c>
      <c r="I89" s="146">
        <f>IF(입출금내역Rawdata!G83=0,"",입출금내역Rawdata!G83)</f>
        <v>153520</v>
      </c>
      <c r="J89" s="146">
        <f t="shared" si="3"/>
        <v>-153520</v>
      </c>
      <c r="K89" s="146">
        <f t="shared" si="2"/>
        <v>1067749140</v>
      </c>
      <c r="L89" s="284" t="str">
        <f>입출금내역Rawdata!D83</f>
        <v>서울특징주식회사 에</v>
      </c>
      <c r="M89" s="148"/>
      <c r="N89" s="148"/>
      <c r="O89" s="284" t="str">
        <f>입출금내역Rawdata!L83</f>
        <v>하나은행(GS투자금)</v>
      </c>
      <c r="P89" s="284" t="str">
        <f>입출금내역Rawdata!M83</f>
        <v>391-910033-23404</v>
      </c>
      <c r="Q89" s="148"/>
      <c r="R89" s="148"/>
      <c r="S89" s="148"/>
    </row>
    <row r="90" spans="1:19" ht="15.6" customHeight="1" outlineLevel="1">
      <c r="A90" s="142"/>
      <c r="B90" s="142">
        <f>입출금내역Rawdata!B84</f>
        <v>45324</v>
      </c>
      <c r="C90" s="143" t="s">
        <v>120</v>
      </c>
      <c r="D90" s="284" t="str">
        <f>입출금내역Rawdata!N84</f>
        <v>인건비(급여, 퇴직금, 사대보험)</v>
      </c>
      <c r="E90" s="284" t="str">
        <f>입출금내역Rawdata!O84</f>
        <v>소득세 등</v>
      </c>
      <c r="F90" s="137">
        <f>IF(D90="계좌 대체","",VLOOKUP($D90,월별_CashFlow!$H$3:$I$61,2,FALSE))</f>
        <v>120202</v>
      </c>
      <c r="G90" s="145"/>
      <c r="H90" s="283" t="str">
        <f>IF(입출금내역Rawdata!F84=0,"",입출금내역Rawdata!F84)</f>
        <v/>
      </c>
      <c r="I90" s="146">
        <f>IF(입출금내역Rawdata!G84=0,"",입출금내역Rawdata!G84)</f>
        <v>1535250</v>
      </c>
      <c r="J90" s="146">
        <f t="shared" si="3"/>
        <v>-1535250</v>
      </c>
      <c r="K90" s="146">
        <f t="shared" si="2"/>
        <v>1066213890</v>
      </c>
      <c r="L90" s="284" t="str">
        <f>입출금내역Rawdata!D84</f>
        <v>소득세</v>
      </c>
      <c r="M90" s="148"/>
      <c r="N90" s="148"/>
      <c r="O90" s="284" t="str">
        <f>입출금내역Rawdata!L84</f>
        <v>하나은행(GS투자금)</v>
      </c>
      <c r="P90" s="284" t="str">
        <f>입출금내역Rawdata!M84</f>
        <v>391-910033-23404</v>
      </c>
      <c r="Q90" s="148"/>
      <c r="R90" s="148"/>
      <c r="S90" s="148"/>
    </row>
    <row r="91" spans="1:19" ht="15.6" customHeight="1" outlineLevel="1">
      <c r="A91" s="142"/>
      <c r="B91" s="142">
        <f>입출금내역Rawdata!B85</f>
        <v>45324</v>
      </c>
      <c r="C91" s="143" t="s">
        <v>120</v>
      </c>
      <c r="D91" s="284" t="str">
        <f>입출금내역Rawdata!N85</f>
        <v>운영비</v>
      </c>
      <c r="E91" s="284" t="str">
        <f>입출금내역Rawdata!O85</f>
        <v>지급수수료</v>
      </c>
      <c r="F91" s="137">
        <f>IF(D91="계좌 대체","",VLOOKUP($D91,월별_CashFlow!$H$3:$I$61,2,FALSE))</f>
        <v>120204</v>
      </c>
      <c r="G91" s="145"/>
      <c r="H91" s="283" t="str">
        <f>IF(입출금내역Rawdata!F85=0,"",입출금내역Rawdata!F85)</f>
        <v/>
      </c>
      <c r="I91" s="146">
        <f>IF(입출금내역Rawdata!G85=0,"",입출금내역Rawdata!G85)</f>
        <v>660500</v>
      </c>
      <c r="J91" s="146">
        <f t="shared" si="3"/>
        <v>-660500</v>
      </c>
      <c r="K91" s="146">
        <f t="shared" si="2"/>
        <v>1065553390</v>
      </c>
      <c r="L91" s="284" t="str">
        <f>입출금내역Rawdata!D85</f>
        <v>기장수수료</v>
      </c>
      <c r="M91" s="148"/>
      <c r="N91" s="148"/>
      <c r="O91" s="284" t="str">
        <f>입출금내역Rawdata!L85</f>
        <v>하나은행(GS투자금)</v>
      </c>
      <c r="P91" s="284" t="str">
        <f>입출금내역Rawdata!M85</f>
        <v>391-910033-23404</v>
      </c>
      <c r="Q91" s="148"/>
      <c r="R91" s="148"/>
      <c r="S91" s="148"/>
    </row>
    <row r="92" spans="1:19" ht="15.6" customHeight="1" outlineLevel="1">
      <c r="A92" s="142"/>
      <c r="B92" s="142">
        <f>입출금내역Rawdata!B86</f>
        <v>45324</v>
      </c>
      <c r="C92" s="143" t="s">
        <v>120</v>
      </c>
      <c r="D92" s="284" t="str">
        <f>입출금내역Rawdata!N86</f>
        <v>보조금</v>
      </c>
      <c r="E92" s="284" t="str">
        <f>입출금내역Rawdata!O86</f>
        <v>보조금</v>
      </c>
      <c r="F92" s="137">
        <f>IF(D92="계좌 대체","",VLOOKUP($D92,월별_CashFlow!$H$3:$I$61,2,FALSE))</f>
        <v>310001</v>
      </c>
      <c r="G92" s="145"/>
      <c r="H92" s="283" t="str">
        <f>IF(입출금내역Rawdata!F86=0,"",입출금내역Rawdata!F86)</f>
        <v/>
      </c>
      <c r="I92" s="146">
        <f>IF(입출금내역Rawdata!G86=0,"",입출금내역Rawdata!G86)</f>
        <v>3700000</v>
      </c>
      <c r="J92" s="146">
        <f t="shared" si="3"/>
        <v>-3700000</v>
      </c>
      <c r="K92" s="146">
        <f t="shared" si="2"/>
        <v>1061853390</v>
      </c>
      <c r="L92" s="284" t="str">
        <f>입출금내역Rawdata!D86</f>
        <v>(주)이뮤노맥스</v>
      </c>
      <c r="M92" s="148"/>
      <c r="N92" s="148"/>
      <c r="O92" s="284" t="str">
        <f>입출금내역Rawdata!L86</f>
        <v>하나은행(GS투자금)</v>
      </c>
      <c r="P92" s="284" t="str">
        <f>입출금내역Rawdata!M86</f>
        <v>391-910033-23404</v>
      </c>
      <c r="Q92" s="148"/>
      <c r="R92" s="148"/>
      <c r="S92" s="148"/>
    </row>
    <row r="93" spans="1:19" ht="15.6" customHeight="1" outlineLevel="1">
      <c r="A93" s="142"/>
      <c r="B93" s="142">
        <f>입출금내역Rawdata!B87</f>
        <v>45324</v>
      </c>
      <c r="C93" s="143" t="s">
        <v>120</v>
      </c>
      <c r="D93" s="284" t="str">
        <f>입출금내역Rawdata!N87</f>
        <v>운영비</v>
      </c>
      <c r="E93" s="284" t="str">
        <f>입출금내역Rawdata!O87</f>
        <v>지급수수료</v>
      </c>
      <c r="F93" s="137">
        <f>IF(D93="계좌 대체","",VLOOKUP($D93,월별_CashFlow!$H$3:$I$61,2,FALSE))</f>
        <v>120204</v>
      </c>
      <c r="G93" s="145"/>
      <c r="H93" s="283" t="str">
        <f>IF(입출금내역Rawdata!F87=0,"",입출금내역Rawdata!F87)</f>
        <v/>
      </c>
      <c r="I93" s="146">
        <f>IF(입출금내역Rawdata!G87=0,"",입출금내역Rawdata!G87)</f>
        <v>2200000</v>
      </c>
      <c r="J93" s="146">
        <f t="shared" si="3"/>
        <v>-2200000</v>
      </c>
      <c r="K93" s="146">
        <f t="shared" si="2"/>
        <v>1059653390</v>
      </c>
      <c r="L93" s="284" t="str">
        <f>입출금내역Rawdata!D87</f>
        <v>행정지원수수료</v>
      </c>
      <c r="M93" s="148"/>
      <c r="N93" s="148"/>
      <c r="O93" s="284" t="str">
        <f>입출금내역Rawdata!L87</f>
        <v>하나은행(GS투자금)</v>
      </c>
      <c r="P93" s="284" t="str">
        <f>입출금내역Rawdata!M87</f>
        <v>391-910033-23404</v>
      </c>
      <c r="Q93" s="148"/>
      <c r="R93" s="148"/>
      <c r="S93" s="148"/>
    </row>
    <row r="94" spans="1:19" ht="15.6" customHeight="1" outlineLevel="1">
      <c r="A94" s="142"/>
      <c r="B94" s="142">
        <f>입출금내역Rawdata!B88</f>
        <v>45324</v>
      </c>
      <c r="C94" s="143" t="s">
        <v>120</v>
      </c>
      <c r="D94" s="284" t="str">
        <f>입출금내역Rawdata!N88</f>
        <v>보조금</v>
      </c>
      <c r="E94" s="284" t="str">
        <f>입출금내역Rawdata!O88</f>
        <v>보조금</v>
      </c>
      <c r="F94" s="137">
        <f>IF(D94="계좌 대체","",VLOOKUP($D94,월별_CashFlow!$H$3:$I$61,2,FALSE))</f>
        <v>310001</v>
      </c>
      <c r="G94" s="145"/>
      <c r="H94" s="283" t="str">
        <f>IF(입출금내역Rawdata!F88=0,"",입출금내역Rawdata!F88)</f>
        <v/>
      </c>
      <c r="I94" s="146">
        <f>IF(입출금내역Rawdata!G88=0,"",입출금내역Rawdata!G88)</f>
        <v>220500</v>
      </c>
      <c r="J94" s="146">
        <f t="shared" si="3"/>
        <v>-220500</v>
      </c>
      <c r="K94" s="146">
        <f t="shared" si="2"/>
        <v>1059432890</v>
      </c>
      <c r="L94" s="284" t="str">
        <f>입출금내역Rawdata!D88</f>
        <v>출입시스템공사비</v>
      </c>
      <c r="M94" s="148"/>
      <c r="N94" s="148"/>
      <c r="O94" s="284" t="str">
        <f>입출금내역Rawdata!L88</f>
        <v>하나은행(GS투자금)</v>
      </c>
      <c r="P94" s="284" t="str">
        <f>입출금내역Rawdata!M88</f>
        <v>391-910033-23404</v>
      </c>
      <c r="Q94" s="148"/>
      <c r="R94" s="148"/>
      <c r="S94" s="148"/>
    </row>
    <row r="95" spans="1:19" ht="15.6" customHeight="1" outlineLevel="1">
      <c r="A95" s="142"/>
      <c r="B95" s="142">
        <f>입출금내역Rawdata!B89</f>
        <v>45324</v>
      </c>
      <c r="C95" s="143" t="s">
        <v>120</v>
      </c>
      <c r="D95" s="284" t="str">
        <f>입출금내역Rawdata!N89</f>
        <v>운영비</v>
      </c>
      <c r="E95" s="284" t="str">
        <f>입출금내역Rawdata!O89</f>
        <v>여비교통비</v>
      </c>
      <c r="F95" s="137">
        <f>IF(D95="계좌 대체","",VLOOKUP($D95,월별_CashFlow!$H$3:$I$61,2,FALSE))</f>
        <v>120204</v>
      </c>
      <c r="G95" s="145"/>
      <c r="H95" s="283" t="str">
        <f>IF(입출금내역Rawdata!F89=0,"",입출금내역Rawdata!F89)</f>
        <v/>
      </c>
      <c r="I95" s="146">
        <f>IF(입출금내역Rawdata!G89=0,"",입출금내역Rawdata!G89)</f>
        <v>27904</v>
      </c>
      <c r="J95" s="146">
        <f t="shared" si="3"/>
        <v>-27904</v>
      </c>
      <c r="K95" s="146">
        <f t="shared" si="2"/>
        <v>1059404986</v>
      </c>
      <c r="L95" s="284" t="str">
        <f>입출금내역Rawdata!D89</f>
        <v>0130_SHELL OIL</v>
      </c>
      <c r="M95" s="148"/>
      <c r="N95" s="148"/>
      <c r="O95" s="284" t="str">
        <f>입출금내역Rawdata!L89</f>
        <v>하나은행(자본금)</v>
      </c>
      <c r="P95" s="284" t="str">
        <f>입출금내역Rawdata!M89</f>
        <v>391-910029-71304</v>
      </c>
      <c r="Q95" s="148"/>
      <c r="R95" s="148"/>
      <c r="S95" s="148"/>
    </row>
    <row r="96" spans="1:19" ht="15.6" customHeight="1" outlineLevel="1">
      <c r="A96" s="142"/>
      <c r="B96" s="142">
        <f>입출금내역Rawdata!B90</f>
        <v>45324</v>
      </c>
      <c r="C96" s="143" t="s">
        <v>120</v>
      </c>
      <c r="D96" s="284" t="str">
        <f>입출금내역Rawdata!N90</f>
        <v>운영비</v>
      </c>
      <c r="E96" s="284" t="str">
        <f>입출금내역Rawdata!O90</f>
        <v>여비교통비</v>
      </c>
      <c r="F96" s="137">
        <f>IF(D96="계좌 대체","",VLOOKUP($D96,월별_CashFlow!$H$3:$I$61,2,FALSE))</f>
        <v>120204</v>
      </c>
      <c r="G96" s="145"/>
      <c r="H96" s="283" t="str">
        <f>IF(입출금내역Rawdata!F90=0,"",입출금내역Rawdata!F90)</f>
        <v/>
      </c>
      <c r="I96" s="146">
        <f>IF(입출금내역Rawdata!G90=0,"",입출금내역Rawdata!G90)</f>
        <v>59712</v>
      </c>
      <c r="J96" s="146">
        <f t="shared" si="3"/>
        <v>-59712</v>
      </c>
      <c r="K96" s="146">
        <f t="shared" si="2"/>
        <v>1059345274</v>
      </c>
      <c r="L96" s="284" t="str">
        <f>입출금내역Rawdata!D90</f>
        <v>0201_WOODSIDE</v>
      </c>
      <c r="M96" s="148"/>
      <c r="N96" s="148"/>
      <c r="O96" s="284" t="str">
        <f>입출금내역Rawdata!L90</f>
        <v>하나은행(자본금)</v>
      </c>
      <c r="P96" s="284" t="str">
        <f>입출금내역Rawdata!M90</f>
        <v>391-910029-71304</v>
      </c>
      <c r="Q96" s="148"/>
      <c r="R96" s="148"/>
      <c r="S96" s="148"/>
    </row>
    <row r="97" spans="1:19" ht="15.6" customHeight="1" outlineLevel="1">
      <c r="A97" s="142"/>
      <c r="B97" s="142">
        <f>입출금내역Rawdata!B91</f>
        <v>45327</v>
      </c>
      <c r="C97" s="143" t="s">
        <v>120</v>
      </c>
      <c r="D97" s="284" t="str">
        <f>입출금내역Rawdata!N91</f>
        <v>운영비</v>
      </c>
      <c r="E97" s="284" t="str">
        <f>입출금내역Rawdata!O91</f>
        <v>여비교통비</v>
      </c>
      <c r="F97" s="137">
        <f>IF(D97="계좌 대체","",VLOOKUP($D97,월별_CashFlow!$H$3:$I$61,2,FALSE))</f>
        <v>120204</v>
      </c>
      <c r="G97" s="145"/>
      <c r="H97" s="283" t="str">
        <f>IF(입출금내역Rawdata!F91=0,"",입출금내역Rawdata!F91)</f>
        <v/>
      </c>
      <c r="I97" s="146">
        <f>IF(입출금내역Rawdata!G91=0,"",입출금내역Rawdata!G91)</f>
        <v>448899</v>
      </c>
      <c r="J97" s="146">
        <f t="shared" si="3"/>
        <v>-448899</v>
      </c>
      <c r="K97" s="146">
        <f t="shared" si="2"/>
        <v>1058896375</v>
      </c>
      <c r="L97" s="284" t="str">
        <f>입출금내역Rawdata!D91</f>
        <v>0201_TST* DUTC</v>
      </c>
      <c r="M97" s="148"/>
      <c r="N97" s="148"/>
      <c r="O97" s="284" t="str">
        <f>입출금내역Rawdata!L91</f>
        <v>하나은행(자본금)</v>
      </c>
      <c r="P97" s="284" t="str">
        <f>입출금내역Rawdata!M91</f>
        <v>391-910029-71304</v>
      </c>
      <c r="Q97" s="148"/>
      <c r="R97" s="148"/>
      <c r="S97" s="148"/>
    </row>
    <row r="98" spans="1:19" ht="15.6" customHeight="1" outlineLevel="1">
      <c r="A98" s="142"/>
      <c r="B98" s="142">
        <f>입출금내역Rawdata!B92</f>
        <v>45327</v>
      </c>
      <c r="C98" s="143" t="s">
        <v>120</v>
      </c>
      <c r="D98" s="284" t="str">
        <f>입출금내역Rawdata!N92</f>
        <v>운영비</v>
      </c>
      <c r="E98" s="284" t="str">
        <f>입출금내역Rawdata!O92</f>
        <v>여비교통비</v>
      </c>
      <c r="F98" s="137">
        <f>IF(D98="계좌 대체","",VLOOKUP($D98,월별_CashFlow!$H$3:$I$61,2,FALSE))</f>
        <v>120204</v>
      </c>
      <c r="G98" s="145"/>
      <c r="H98" s="283" t="str">
        <f>IF(입출금내역Rawdata!F92=0,"",입출금내역Rawdata!F92)</f>
        <v/>
      </c>
      <c r="I98" s="146">
        <f>IF(입출금내역Rawdata!G92=0,"",입출금내역Rawdata!G92)</f>
        <v>27696</v>
      </c>
      <c r="J98" s="146">
        <f t="shared" si="3"/>
        <v>-27696</v>
      </c>
      <c r="K98" s="146">
        <f t="shared" si="2"/>
        <v>1058868679</v>
      </c>
      <c r="L98" s="284" t="str">
        <f>입출금내역Rawdata!D92</f>
        <v>0202_CPMC PARK</v>
      </c>
      <c r="M98" s="148"/>
      <c r="N98" s="148"/>
      <c r="O98" s="284" t="str">
        <f>입출금내역Rawdata!L92</f>
        <v>하나은행(자본금)</v>
      </c>
      <c r="P98" s="284" t="str">
        <f>입출금내역Rawdata!M92</f>
        <v>391-910029-71304</v>
      </c>
      <c r="Q98" s="148"/>
      <c r="R98" s="148"/>
      <c r="S98" s="148"/>
    </row>
    <row r="99" spans="1:19" ht="15.6" customHeight="1" outlineLevel="1">
      <c r="A99" s="142"/>
      <c r="B99" s="142">
        <f>입출금내역Rawdata!B93</f>
        <v>45327</v>
      </c>
      <c r="C99" s="143" t="s">
        <v>120</v>
      </c>
      <c r="D99" s="284" t="str">
        <f>입출금내역Rawdata!N93</f>
        <v>계좌 대체</v>
      </c>
      <c r="E99" s="284" t="str">
        <f>입출금내역Rawdata!O93</f>
        <v>계좌 대체</v>
      </c>
      <c r="F99" s="137" t="str">
        <f>IF(D99="계좌 대체","",VLOOKUP($D99,월별_CashFlow!$H$3:$I$61,2,FALSE))</f>
        <v/>
      </c>
      <c r="G99" s="145"/>
      <c r="H99" s="283">
        <f>IF(입출금내역Rawdata!F93=0,"",입출금내역Rawdata!F93)</f>
        <v>510902</v>
      </c>
      <c r="I99" s="146" t="str">
        <f>IF(입출금내역Rawdata!G93=0,"",입출금내역Rawdata!G93)</f>
        <v/>
      </c>
      <c r="J99" s="146">
        <f t="shared" si="3"/>
        <v>510902</v>
      </c>
      <c r="K99" s="146">
        <f t="shared" si="2"/>
        <v>1059379581</v>
      </c>
      <c r="L99" s="284" t="str">
        <f>입출금내역Rawdata!D93</f>
        <v>ＴＩＰＡ</v>
      </c>
      <c r="M99" s="148"/>
      <c r="N99" s="148"/>
      <c r="O99" s="284" t="str">
        <f>입출금내역Rawdata!L93</f>
        <v>하나은행(팁스)</v>
      </c>
      <c r="P99" s="284" t="str">
        <f>입출금내역Rawdata!M93</f>
        <v>391-910031-48404</v>
      </c>
      <c r="Q99" s="148"/>
      <c r="R99" s="148"/>
      <c r="S99" s="148"/>
    </row>
    <row r="100" spans="1:19" ht="15.6" customHeight="1" outlineLevel="1">
      <c r="A100" s="142"/>
      <c r="B100" s="142">
        <f>입출금내역Rawdata!B94</f>
        <v>45327</v>
      </c>
      <c r="C100" s="143" t="s">
        <v>120</v>
      </c>
      <c r="D100" s="284" t="str">
        <f>입출금내역Rawdata!N94</f>
        <v>계좌 대체</v>
      </c>
      <c r="E100" s="284" t="str">
        <f>입출금내역Rawdata!O94</f>
        <v>계좌 대체</v>
      </c>
      <c r="F100" s="137" t="str">
        <f>IF(D100="계좌 대체","",VLOOKUP($D100,월별_CashFlow!$H$3:$I$61,2,FALSE))</f>
        <v/>
      </c>
      <c r="G100" s="145"/>
      <c r="H100" s="283" t="str">
        <f>IF(입출금내역Rawdata!F94=0,"",입출금내역Rawdata!F94)</f>
        <v/>
      </c>
      <c r="I100" s="146">
        <f>IF(입출금내역Rawdata!G94=0,"",입출금내역Rawdata!G94)</f>
        <v>510902</v>
      </c>
      <c r="J100" s="146">
        <f t="shared" si="3"/>
        <v>-510902</v>
      </c>
      <c r="K100" s="146">
        <f t="shared" si="2"/>
        <v>1058868679</v>
      </c>
      <c r="L100" s="284" t="str">
        <f>입출금내역Rawdata!D94</f>
        <v>１월공간관리비</v>
      </c>
      <c r="M100" s="148"/>
      <c r="N100" s="148"/>
      <c r="O100" s="284" t="str">
        <f>입출금내역Rawdata!L94</f>
        <v>하나은행(팁스)</v>
      </c>
      <c r="P100" s="284" t="str">
        <f>입출금내역Rawdata!M94</f>
        <v>391-910031-48404</v>
      </c>
      <c r="Q100" s="148"/>
      <c r="R100" s="148"/>
      <c r="S100" s="148"/>
    </row>
    <row r="101" spans="1:19" ht="15.6" customHeight="1" outlineLevel="1">
      <c r="A101" s="142"/>
      <c r="B101" s="142">
        <f>입출금내역Rawdata!B95</f>
        <v>45335</v>
      </c>
      <c r="C101" s="143" t="s">
        <v>120</v>
      </c>
      <c r="D101" s="284" t="str">
        <f>입출금내역Rawdata!N95</f>
        <v>인건비(급여, 퇴직금, 사대보험)</v>
      </c>
      <c r="E101" s="284" t="str">
        <f>입출금내역Rawdata!O95</f>
        <v>사대보험</v>
      </c>
      <c r="F101" s="137">
        <f>IF(D101="계좌 대체","",VLOOKUP($D101,월별_CashFlow!$H$3:$I$61,2,FALSE))</f>
        <v>120202</v>
      </c>
      <c r="G101" s="145"/>
      <c r="H101" s="283" t="str">
        <f>IF(입출금내역Rawdata!F95=0,"",입출금내역Rawdata!F95)</f>
        <v/>
      </c>
      <c r="I101" s="146">
        <f>IF(입출금내역Rawdata!G95=0,"",입출금내역Rawdata!G95)</f>
        <v>1335740</v>
      </c>
      <c r="J101" s="146">
        <f t="shared" si="3"/>
        <v>-1335740</v>
      </c>
      <c r="K101" s="146">
        <f t="shared" si="2"/>
        <v>1057532939</v>
      </c>
      <c r="L101" s="284" t="str">
        <f>입출금내역Rawdata!D95</f>
        <v>2401국민건강</v>
      </c>
      <c r="M101" s="148"/>
      <c r="N101" s="148"/>
      <c r="O101" s="284" t="str">
        <f>입출금내역Rawdata!L95</f>
        <v>하나은행(GS투자금)</v>
      </c>
      <c r="P101" s="284" t="str">
        <f>입출금내역Rawdata!M95</f>
        <v>391-910033-23404</v>
      </c>
      <c r="Q101" s="148"/>
      <c r="R101" s="148"/>
      <c r="S101" s="148"/>
    </row>
    <row r="102" spans="1:19" ht="15.6" customHeight="1" outlineLevel="1">
      <c r="A102" s="142"/>
      <c r="B102" s="142">
        <f>입출금내역Rawdata!B96</f>
        <v>45335</v>
      </c>
      <c r="C102" s="143" t="s">
        <v>120</v>
      </c>
      <c r="D102" s="284" t="str">
        <f>입출금내역Rawdata!N96</f>
        <v>인건비(급여, 퇴직금, 사대보험)</v>
      </c>
      <c r="E102" s="284" t="str">
        <f>입출금내역Rawdata!O96</f>
        <v>사대보험</v>
      </c>
      <c r="F102" s="137">
        <f>IF(D102="계좌 대체","",VLOOKUP($D102,월별_CashFlow!$H$3:$I$61,2,FALSE))</f>
        <v>120202</v>
      </c>
      <c r="G102" s="145"/>
      <c r="H102" s="283" t="str">
        <f>IF(입출금내역Rawdata!F96=0,"",입출금내역Rawdata!F96)</f>
        <v/>
      </c>
      <c r="I102" s="146">
        <f>IF(입출금내역Rawdata!G96=0,"",입출금내역Rawdata!G96)</f>
        <v>441000</v>
      </c>
      <c r="J102" s="146">
        <f t="shared" si="3"/>
        <v>-441000</v>
      </c>
      <c r="K102" s="146">
        <f t="shared" si="2"/>
        <v>1057091939</v>
      </c>
      <c r="L102" s="284" t="str">
        <f>입출금내역Rawdata!D96</f>
        <v>2401국민연금</v>
      </c>
      <c r="M102" s="148"/>
      <c r="N102" s="148"/>
      <c r="O102" s="284" t="str">
        <f>입출금내역Rawdata!L96</f>
        <v>하나은행(GS투자금)</v>
      </c>
      <c r="P102" s="284" t="str">
        <f>입출금내역Rawdata!M96</f>
        <v>391-910033-23404</v>
      </c>
      <c r="Q102" s="148"/>
      <c r="R102" s="148"/>
      <c r="S102" s="148"/>
    </row>
    <row r="103" spans="1:19" ht="15.6" customHeight="1" outlineLevel="1">
      <c r="A103" s="142"/>
      <c r="B103" s="142">
        <f>입출금내역Rawdata!B97</f>
        <v>45335</v>
      </c>
      <c r="C103" s="143" t="s">
        <v>120</v>
      </c>
      <c r="D103" s="284" t="str">
        <f>입출금내역Rawdata!N97</f>
        <v>인건비(급여, 퇴직금, 사대보험)</v>
      </c>
      <c r="E103" s="284" t="str">
        <f>입출금내역Rawdata!O97</f>
        <v>사대보험</v>
      </c>
      <c r="F103" s="137">
        <f>IF(D103="계좌 대체","",VLOOKUP($D103,월별_CashFlow!$H$3:$I$61,2,FALSE))</f>
        <v>120202</v>
      </c>
      <c r="G103" s="145"/>
      <c r="H103" s="283" t="str">
        <f>IF(입출금내역Rawdata!F97=0,"",입출금내역Rawdata!F97)</f>
        <v/>
      </c>
      <c r="I103" s="146">
        <f>IF(입출금내역Rawdata!G97=0,"",입출금내역Rawdata!G97)</f>
        <v>114850</v>
      </c>
      <c r="J103" s="146">
        <f t="shared" si="3"/>
        <v>-114850</v>
      </c>
      <c r="K103" s="146">
        <f t="shared" si="2"/>
        <v>1056977089</v>
      </c>
      <c r="L103" s="284" t="str">
        <f>입출금내역Rawdata!D97</f>
        <v>2401고용보험</v>
      </c>
      <c r="M103" s="148"/>
      <c r="N103" s="148"/>
      <c r="O103" s="284" t="str">
        <f>입출금내역Rawdata!L97</f>
        <v>하나은행(GS투자금)</v>
      </c>
      <c r="P103" s="284" t="str">
        <f>입출금내역Rawdata!M97</f>
        <v>391-910033-23404</v>
      </c>
      <c r="Q103" s="148"/>
      <c r="R103" s="148"/>
      <c r="S103" s="148"/>
    </row>
    <row r="104" spans="1:19" ht="15.6" customHeight="1" outlineLevel="1">
      <c r="A104" s="142"/>
      <c r="B104" s="142">
        <f>입출금내역Rawdata!B98</f>
        <v>45335</v>
      </c>
      <c r="C104" s="143" t="s">
        <v>120</v>
      </c>
      <c r="D104" s="284" t="str">
        <f>입출금내역Rawdata!N98</f>
        <v>인건비(급여, 퇴직금, 사대보험)</v>
      </c>
      <c r="E104" s="284" t="str">
        <f>입출금내역Rawdata!O98</f>
        <v>사대보험</v>
      </c>
      <c r="F104" s="137">
        <f>IF(D104="계좌 대체","",VLOOKUP($D104,월별_CashFlow!$H$3:$I$61,2,FALSE))</f>
        <v>120202</v>
      </c>
      <c r="G104" s="145"/>
      <c r="H104" s="283" t="str">
        <f>IF(입출금내역Rawdata!F98=0,"",입출금내역Rawdata!F98)</f>
        <v/>
      </c>
      <c r="I104" s="146">
        <f>IF(입출금내역Rawdata!G98=0,"",입출금내역Rawdata!G98)</f>
        <v>45220</v>
      </c>
      <c r="J104" s="146">
        <f t="shared" si="3"/>
        <v>-45220</v>
      </c>
      <c r="K104" s="146">
        <f t="shared" si="2"/>
        <v>1056931869</v>
      </c>
      <c r="L104" s="284" t="str">
        <f>입출금내역Rawdata!D98</f>
        <v>2401산재보험</v>
      </c>
      <c r="M104" s="148"/>
      <c r="N104" s="148"/>
      <c r="O104" s="284" t="str">
        <f>입출금내역Rawdata!L98</f>
        <v>하나은행(GS투자금)</v>
      </c>
      <c r="P104" s="284" t="str">
        <f>입출금내역Rawdata!M98</f>
        <v>391-910033-23404</v>
      </c>
      <c r="Q104" s="148"/>
      <c r="R104" s="148"/>
      <c r="S104" s="148"/>
    </row>
    <row r="105" spans="1:19" ht="15.6" customHeight="1" outlineLevel="1">
      <c r="A105" s="142"/>
      <c r="B105" s="142">
        <f>입출금내역Rawdata!B99</f>
        <v>45335</v>
      </c>
      <c r="C105" s="143" t="s">
        <v>120</v>
      </c>
      <c r="D105" s="284" t="str">
        <f>입출금내역Rawdata!N99</f>
        <v>운영비</v>
      </c>
      <c r="E105" s="284" t="str">
        <f>입출금내역Rawdata!O99</f>
        <v>여비교통비</v>
      </c>
      <c r="F105" s="137">
        <f>IF(D105="계좌 대체","",VLOOKUP($D105,월별_CashFlow!$H$3:$I$61,2,FALSE))</f>
        <v>120204</v>
      </c>
      <c r="G105" s="145"/>
      <c r="H105" s="283" t="str">
        <f>IF(입출금내역Rawdata!F99=0,"",입출금내역Rawdata!F99)</f>
        <v/>
      </c>
      <c r="I105" s="146">
        <f>IF(입출금내역Rawdata!G99=0,"",입출금내역Rawdata!G99)</f>
        <v>57300</v>
      </c>
      <c r="J105" s="146">
        <f t="shared" si="3"/>
        <v>-57300</v>
      </c>
      <c r="K105" s="146">
        <f t="shared" si="2"/>
        <v>1056874569</v>
      </c>
      <c r="L105" s="284" t="str">
        <f>입출금내역Rawdata!D99</f>
        <v>티머니개인택시(K</v>
      </c>
      <c r="M105" s="148"/>
      <c r="N105" s="148"/>
      <c r="O105" s="284" t="str">
        <f>입출금내역Rawdata!L99</f>
        <v>하나은행(자본금)</v>
      </c>
      <c r="P105" s="284" t="str">
        <f>입출금내역Rawdata!M99</f>
        <v>391-910029-71304</v>
      </c>
      <c r="Q105" s="148"/>
      <c r="R105" s="148"/>
      <c r="S105" s="148"/>
    </row>
    <row r="106" spans="1:19" ht="15.6" customHeight="1" outlineLevel="1">
      <c r="A106" s="142"/>
      <c r="B106" s="142">
        <f>입출금내역Rawdata!B100</f>
        <v>45335</v>
      </c>
      <c r="C106" s="143" t="s">
        <v>120</v>
      </c>
      <c r="D106" s="284" t="str">
        <f>입출금내역Rawdata!N100</f>
        <v>운영비</v>
      </c>
      <c r="E106" s="284" t="str">
        <f>입출금내역Rawdata!O100</f>
        <v>여비교통비</v>
      </c>
      <c r="F106" s="137">
        <f>IF(D106="계좌 대체","",VLOOKUP($D106,월별_CashFlow!$H$3:$I$61,2,FALSE))</f>
        <v>120204</v>
      </c>
      <c r="G106" s="145"/>
      <c r="H106" s="283" t="str">
        <f>IF(입출금내역Rawdata!F100=0,"",입출금내역Rawdata!F100)</f>
        <v/>
      </c>
      <c r="I106" s="146">
        <f>IF(입출금내역Rawdata!G100=0,"",입출금내역Rawdata!G100)</f>
        <v>64557</v>
      </c>
      <c r="J106" s="146">
        <f t="shared" si="3"/>
        <v>-64557</v>
      </c>
      <c r="K106" s="146">
        <f t="shared" si="2"/>
        <v>1056810012</v>
      </c>
      <c r="L106" s="284" t="str">
        <f>입출금내역Rawdata!D100</f>
        <v>0207_WOODSIDE</v>
      </c>
      <c r="M106" s="148"/>
      <c r="N106" s="148"/>
      <c r="O106" s="284" t="str">
        <f>입출금내역Rawdata!L100</f>
        <v>하나은행(자본금)</v>
      </c>
      <c r="P106" s="284" t="str">
        <f>입출금내역Rawdata!M100</f>
        <v>391-910029-71304</v>
      </c>
      <c r="Q106" s="148"/>
      <c r="R106" s="148"/>
      <c r="S106" s="148"/>
    </row>
    <row r="107" spans="1:19" ht="15.6" customHeight="1" outlineLevel="1">
      <c r="A107" s="142"/>
      <c r="B107" s="142">
        <f>입출금내역Rawdata!B101</f>
        <v>45335</v>
      </c>
      <c r="C107" s="143" t="s">
        <v>120</v>
      </c>
      <c r="D107" s="284" t="str">
        <f>입출금내역Rawdata!N101</f>
        <v>운영비</v>
      </c>
      <c r="E107" s="284" t="str">
        <f>입출금내역Rawdata!O101</f>
        <v>여비교통비</v>
      </c>
      <c r="F107" s="137">
        <f>IF(D107="계좌 대체","",VLOOKUP($D107,월별_CashFlow!$H$3:$I$61,2,FALSE))</f>
        <v>120204</v>
      </c>
      <c r="G107" s="145"/>
      <c r="H107" s="283" t="str">
        <f>IF(입출금내역Rawdata!F101=0,"",입출금내역Rawdata!F101)</f>
        <v/>
      </c>
      <c r="I107" s="146">
        <f>IF(입출금내역Rawdata!G101=0,"",입출금내역Rawdata!G101)</f>
        <v>41840</v>
      </c>
      <c r="J107" s="146">
        <f t="shared" si="3"/>
        <v>-41840</v>
      </c>
      <c r="K107" s="146">
        <f t="shared" si="2"/>
        <v>1056768172</v>
      </c>
      <c r="L107" s="284" t="str">
        <f>입출금내역Rawdata!D101</f>
        <v>0210_PALO ALTO</v>
      </c>
      <c r="M107" s="148"/>
      <c r="N107" s="148"/>
      <c r="O107" s="284" t="str">
        <f>입출금내역Rawdata!L101</f>
        <v>하나은행(자본금)</v>
      </c>
      <c r="P107" s="284" t="str">
        <f>입출금내역Rawdata!M101</f>
        <v>391-910029-71304</v>
      </c>
      <c r="Q107" s="148"/>
      <c r="R107" s="148"/>
      <c r="S107" s="148"/>
    </row>
    <row r="108" spans="1:19" ht="15.6" customHeight="1" outlineLevel="1">
      <c r="A108" s="142"/>
      <c r="B108" s="142">
        <f>입출금내역Rawdata!B102</f>
        <v>45336</v>
      </c>
      <c r="C108" s="143" t="s">
        <v>120</v>
      </c>
      <c r="D108" s="284" t="str">
        <f>입출금내역Rawdata!N102</f>
        <v>운영비</v>
      </c>
      <c r="E108" s="284" t="str">
        <f>입출금내역Rawdata!O102</f>
        <v>여비교통비</v>
      </c>
      <c r="F108" s="137">
        <f>IF(D108="계좌 대체","",VLOOKUP($D108,월별_CashFlow!$H$3:$I$61,2,FALSE))</f>
        <v>120204</v>
      </c>
      <c r="G108" s="145"/>
      <c r="H108" s="283" t="str">
        <f>IF(입출금내역Rawdata!F102=0,"",입출금내역Rawdata!F102)</f>
        <v/>
      </c>
      <c r="I108" s="146">
        <f>IF(입출금내역Rawdata!G102=0,"",입출금내역Rawdata!G102)</f>
        <v>26600</v>
      </c>
      <c r="J108" s="146">
        <f t="shared" si="3"/>
        <v>-26600</v>
      </c>
      <c r="K108" s="146">
        <f t="shared" si="2"/>
        <v>1056741572</v>
      </c>
      <c r="L108" s="284" t="str">
        <f>입출금내역Rawdata!D102</f>
        <v>카카오페이(택시)</v>
      </c>
      <c r="M108" s="148"/>
      <c r="N108" s="148"/>
      <c r="O108" s="284" t="str">
        <f>입출금내역Rawdata!L102</f>
        <v>하나은행(자본금)</v>
      </c>
      <c r="P108" s="284" t="str">
        <f>입출금내역Rawdata!M102</f>
        <v>391-910029-71304</v>
      </c>
      <c r="Q108" s="148"/>
      <c r="R108" s="148"/>
      <c r="S108" s="148"/>
    </row>
    <row r="109" spans="1:19" ht="15.6" customHeight="1" outlineLevel="1">
      <c r="A109" s="142"/>
      <c r="B109" s="142">
        <f>입출금내역Rawdata!B103</f>
        <v>45336</v>
      </c>
      <c r="C109" s="143" t="s">
        <v>120</v>
      </c>
      <c r="D109" s="284" t="str">
        <f>입출금내역Rawdata!N103</f>
        <v>운영비</v>
      </c>
      <c r="E109" s="284" t="str">
        <f>입출금내역Rawdata!O103</f>
        <v>여비교통비</v>
      </c>
      <c r="F109" s="137">
        <f>IF(D109="계좌 대체","",VLOOKUP($D109,월별_CashFlow!$H$3:$I$61,2,FALSE))</f>
        <v>120204</v>
      </c>
      <c r="G109" s="145"/>
      <c r="H109" s="283">
        <f>IF(입출금내역Rawdata!F103=0,"",입출금내역Rawdata!F103)</f>
        <v>26600</v>
      </c>
      <c r="I109" s="146" t="str">
        <f>IF(입출금내역Rawdata!G103=0,"",입출금내역Rawdata!G103)</f>
        <v/>
      </c>
      <c r="J109" s="146">
        <f t="shared" si="3"/>
        <v>26600</v>
      </c>
      <c r="K109" s="146">
        <f t="shared" si="2"/>
        <v>1056768172</v>
      </c>
      <c r="L109" s="284" t="str">
        <f>입출금내역Rawdata!D103</f>
        <v>카카오페이(택시)</v>
      </c>
      <c r="M109" s="148"/>
      <c r="N109" s="148"/>
      <c r="O109" s="284" t="str">
        <f>입출금내역Rawdata!L103</f>
        <v>하나은행(자본금)</v>
      </c>
      <c r="P109" s="284" t="str">
        <f>입출금내역Rawdata!M103</f>
        <v>391-910029-71304</v>
      </c>
      <c r="Q109" s="148"/>
      <c r="R109" s="148"/>
      <c r="S109" s="148"/>
    </row>
    <row r="110" spans="1:19" ht="15.6" customHeight="1" outlineLevel="1">
      <c r="A110" s="142"/>
      <c r="B110" s="142">
        <f>입출금내역Rawdata!B104</f>
        <v>45336</v>
      </c>
      <c r="C110" s="143" t="s">
        <v>120</v>
      </c>
      <c r="D110" s="284" t="str">
        <f>입출금내역Rawdata!N104</f>
        <v>운영비</v>
      </c>
      <c r="E110" s="284" t="str">
        <f>입출금내역Rawdata!O104</f>
        <v>여비교통비</v>
      </c>
      <c r="F110" s="137">
        <f>IF(D110="계좌 대체","",VLOOKUP($D110,월별_CashFlow!$H$3:$I$61,2,FALSE))</f>
        <v>120204</v>
      </c>
      <c r="G110" s="145"/>
      <c r="H110" s="283" t="str">
        <f>IF(입출금내역Rawdata!F104=0,"",입출금내역Rawdata!F104)</f>
        <v/>
      </c>
      <c r="I110" s="146">
        <f>IF(입출금내역Rawdata!G104=0,"",입출금내역Rawdata!G104)</f>
        <v>28700</v>
      </c>
      <c r="J110" s="146">
        <f t="shared" si="3"/>
        <v>-28700</v>
      </c>
      <c r="K110" s="146">
        <f t="shared" si="2"/>
        <v>1056739472</v>
      </c>
      <c r="L110" s="284" t="str">
        <f>입출금내역Rawdata!D104</f>
        <v>카카오페이(택시)</v>
      </c>
      <c r="M110" s="148"/>
      <c r="N110" s="148"/>
      <c r="O110" s="284" t="str">
        <f>입출금내역Rawdata!L104</f>
        <v>하나은행(자본금)</v>
      </c>
      <c r="P110" s="284" t="str">
        <f>입출금내역Rawdata!M104</f>
        <v>391-910029-71304</v>
      </c>
      <c r="Q110" s="148"/>
      <c r="R110" s="148"/>
      <c r="S110" s="148"/>
    </row>
    <row r="111" spans="1:19" ht="15.6" customHeight="1" outlineLevel="1">
      <c r="A111" s="142"/>
      <c r="B111" s="142">
        <f>입출금내역Rawdata!B105</f>
        <v>45336</v>
      </c>
      <c r="C111" s="143" t="s">
        <v>120</v>
      </c>
      <c r="D111" s="284" t="str">
        <f>입출금내역Rawdata!N105</f>
        <v>운영비</v>
      </c>
      <c r="E111" s="284" t="str">
        <f>입출금내역Rawdata!O105</f>
        <v>여비교통비</v>
      </c>
      <c r="F111" s="137">
        <f>IF(D111="계좌 대체","",VLOOKUP($D111,월별_CashFlow!$H$3:$I$61,2,FALSE))</f>
        <v>120204</v>
      </c>
      <c r="G111" s="145"/>
      <c r="H111" s="283" t="str">
        <f>IF(입출금내역Rawdata!F105=0,"",입출금내역Rawdata!F105)</f>
        <v/>
      </c>
      <c r="I111" s="146">
        <f>IF(입출금내역Rawdata!G105=0,"",입출금내역Rawdata!G105)</f>
        <v>457617</v>
      </c>
      <c r="J111" s="146">
        <f t="shared" si="3"/>
        <v>-457617</v>
      </c>
      <c r="K111" s="146">
        <f t="shared" si="2"/>
        <v>1056281855</v>
      </c>
      <c r="L111" s="284" t="str">
        <f>입출금내역Rawdata!D105</f>
        <v>0211_YNP VALLE</v>
      </c>
      <c r="M111" s="148"/>
      <c r="N111" s="148"/>
      <c r="O111" s="284" t="str">
        <f>입출금내역Rawdata!L105</f>
        <v>하나은행(자본금)</v>
      </c>
      <c r="P111" s="284" t="str">
        <f>입출금내역Rawdata!M105</f>
        <v>391-910029-71304</v>
      </c>
      <c r="Q111" s="148"/>
      <c r="R111" s="148"/>
      <c r="S111" s="148"/>
    </row>
    <row r="112" spans="1:19" ht="15.6" customHeight="1" outlineLevel="1">
      <c r="A112" s="142"/>
      <c r="B112" s="142">
        <f>입출금내역Rawdata!B106</f>
        <v>45336</v>
      </c>
      <c r="C112" s="143" t="s">
        <v>120</v>
      </c>
      <c r="D112" s="284" t="str">
        <f>입출금내역Rawdata!N106</f>
        <v>운영비</v>
      </c>
      <c r="E112" s="284" t="str">
        <f>입출금내역Rawdata!O106</f>
        <v>여비교통비</v>
      </c>
      <c r="F112" s="137">
        <f>IF(D112="계좌 대체","",VLOOKUP($D112,월별_CashFlow!$H$3:$I$61,2,FALSE))</f>
        <v>120204</v>
      </c>
      <c r="G112" s="145"/>
      <c r="H112" s="283" t="str">
        <f>IF(입출금내역Rawdata!F106=0,"",입출금내역Rawdata!F106)</f>
        <v/>
      </c>
      <c r="I112" s="146">
        <f>IF(입출금내역Rawdata!G106=0,"",입출금내역Rawdata!G106)</f>
        <v>457617</v>
      </c>
      <c r="J112" s="146">
        <f t="shared" si="3"/>
        <v>-457617</v>
      </c>
      <c r="K112" s="146">
        <f t="shared" si="2"/>
        <v>1055824238</v>
      </c>
      <c r="L112" s="284" t="str">
        <f>입출금내역Rawdata!D106</f>
        <v>0211_YNP VALLE</v>
      </c>
      <c r="M112" s="148"/>
      <c r="N112" s="148"/>
      <c r="O112" s="284" t="str">
        <f>입출금내역Rawdata!L106</f>
        <v>하나은행(자본금)</v>
      </c>
      <c r="P112" s="284" t="str">
        <f>입출금내역Rawdata!M106</f>
        <v>391-910029-71304</v>
      </c>
      <c r="Q112" s="148"/>
      <c r="R112" s="148"/>
      <c r="S112" s="148"/>
    </row>
    <row r="113" spans="1:19" ht="15.6" customHeight="1" outlineLevel="1">
      <c r="A113" s="142"/>
      <c r="B113" s="142">
        <f>입출금내역Rawdata!B107</f>
        <v>45336</v>
      </c>
      <c r="C113" s="143" t="s">
        <v>120</v>
      </c>
      <c r="D113" s="284" t="str">
        <f>입출금내역Rawdata!N107</f>
        <v>운영비</v>
      </c>
      <c r="E113" s="284" t="str">
        <f>입출금내역Rawdata!O107</f>
        <v>여비교통비</v>
      </c>
      <c r="F113" s="137">
        <f>IF(D113="계좌 대체","",VLOOKUP($D113,월별_CashFlow!$H$3:$I$61,2,FALSE))</f>
        <v>120204</v>
      </c>
      <c r="G113" s="145"/>
      <c r="H113" s="283" t="str">
        <f>IF(입출금내역Rawdata!F107=0,"",입출금내역Rawdata!F107)</f>
        <v/>
      </c>
      <c r="I113" s="146">
        <f>IF(입출금내역Rawdata!G107=0,"",입출금내역Rawdata!G107)</f>
        <v>29054</v>
      </c>
      <c r="J113" s="146">
        <f t="shared" si="3"/>
        <v>-29054</v>
      </c>
      <c r="K113" s="146">
        <f t="shared" si="2"/>
        <v>1055795184</v>
      </c>
      <c r="L113" s="284" t="str">
        <f>입출금내역Rawdata!D107</f>
        <v>0212_KOREAN AI</v>
      </c>
      <c r="M113" s="148"/>
      <c r="N113" s="148"/>
      <c r="O113" s="284" t="str">
        <f>입출금내역Rawdata!L107</f>
        <v>하나은행(자본금)</v>
      </c>
      <c r="P113" s="284" t="str">
        <f>입출금내역Rawdata!M107</f>
        <v>391-910029-71304</v>
      </c>
      <c r="Q113" s="148"/>
      <c r="R113" s="148"/>
      <c r="S113" s="148"/>
    </row>
    <row r="114" spans="1:19" ht="15.6" customHeight="1" outlineLevel="1">
      <c r="A114" s="142"/>
      <c r="B114" s="142">
        <f>입출금내역Rawdata!B108</f>
        <v>45337</v>
      </c>
      <c r="C114" s="143" t="s">
        <v>120</v>
      </c>
      <c r="D114" s="284" t="str">
        <f>입출금내역Rawdata!N108</f>
        <v>운영비</v>
      </c>
      <c r="E114" s="284" t="str">
        <f>입출금내역Rawdata!O108</f>
        <v>여비교통비</v>
      </c>
      <c r="F114" s="137">
        <f>IF(D114="계좌 대체","",VLOOKUP($D114,월별_CashFlow!$H$3:$I$61,2,FALSE))</f>
        <v>120204</v>
      </c>
      <c r="G114" s="145"/>
      <c r="H114" s="283" t="str">
        <f>IF(입출금내역Rawdata!F108=0,"",입출금내역Rawdata!F108)</f>
        <v/>
      </c>
      <c r="I114" s="146">
        <f>IF(입출금내역Rawdata!G108=0,"",입출금내역Rawdata!G108)</f>
        <v>29700</v>
      </c>
      <c r="J114" s="146">
        <f t="shared" si="3"/>
        <v>-29700</v>
      </c>
      <c r="K114" s="146">
        <f t="shared" si="2"/>
        <v>1055765484</v>
      </c>
      <c r="L114" s="284" t="str">
        <f>입출금내역Rawdata!D108</f>
        <v>티머니택시(Corp</v>
      </c>
      <c r="M114" s="148"/>
      <c r="N114" s="148"/>
      <c r="O114" s="284" t="str">
        <f>입출금내역Rawdata!L108</f>
        <v>하나은행(자본금)</v>
      </c>
      <c r="P114" s="284" t="str">
        <f>입출금내역Rawdata!M108</f>
        <v>391-910029-71304</v>
      </c>
      <c r="Q114" s="148"/>
      <c r="R114" s="148"/>
      <c r="S114" s="148"/>
    </row>
    <row r="115" spans="1:19" ht="15.6" customHeight="1" outlineLevel="1">
      <c r="A115" s="142"/>
      <c r="B115" s="142">
        <f>입출금내역Rawdata!B109</f>
        <v>45338</v>
      </c>
      <c r="C115" s="143" t="s">
        <v>120</v>
      </c>
      <c r="D115" s="284" t="str">
        <f>입출금내역Rawdata!N109</f>
        <v>운영비</v>
      </c>
      <c r="E115" s="284" t="str">
        <f>입출금내역Rawdata!O109</f>
        <v>여비교통비</v>
      </c>
      <c r="F115" s="137">
        <f>IF(D115="계좌 대체","",VLOOKUP($D115,월별_CashFlow!$H$3:$I$61,2,FALSE))</f>
        <v>120204</v>
      </c>
      <c r="G115" s="145"/>
      <c r="H115" s="283" t="str">
        <f>IF(입출금내역Rawdata!F109=0,"",입출금내역Rawdata!F109)</f>
        <v/>
      </c>
      <c r="I115" s="146">
        <f>IF(입출금내역Rawdata!G109=0,"",입출금내역Rawdata!G109)</f>
        <v>14100</v>
      </c>
      <c r="J115" s="146">
        <f t="shared" si="3"/>
        <v>-14100</v>
      </c>
      <c r="K115" s="146">
        <f t="shared" si="2"/>
        <v>1055751384</v>
      </c>
      <c r="L115" s="284" t="str">
        <f>입출금내역Rawdata!D109</f>
        <v>카카오페이(택시)</v>
      </c>
      <c r="M115" s="148"/>
      <c r="N115" s="148"/>
      <c r="O115" s="284" t="str">
        <f>입출금내역Rawdata!L109</f>
        <v>하나은행(자본금)</v>
      </c>
      <c r="P115" s="284" t="str">
        <f>입출금내역Rawdata!M109</f>
        <v>391-910029-71304</v>
      </c>
      <c r="Q115" s="148"/>
      <c r="R115" s="148"/>
      <c r="S115" s="148"/>
    </row>
    <row r="116" spans="1:19" ht="15.6" customHeight="1" outlineLevel="1">
      <c r="A116" s="142"/>
      <c r="B116" s="142">
        <f>입출금내역Rawdata!B110</f>
        <v>45338</v>
      </c>
      <c r="C116" s="143" t="s">
        <v>120</v>
      </c>
      <c r="D116" s="284" t="str">
        <f>입출금내역Rawdata!N110</f>
        <v>운영비</v>
      </c>
      <c r="E116" s="284" t="str">
        <f>입출금내역Rawdata!O110</f>
        <v>여비교통비</v>
      </c>
      <c r="F116" s="137">
        <f>IF(D116="계좌 대체","",VLOOKUP($D116,월별_CashFlow!$H$3:$I$61,2,FALSE))</f>
        <v>120204</v>
      </c>
      <c r="G116" s="145"/>
      <c r="H116" s="283">
        <f>IF(입출금내역Rawdata!F110=0,"",입출금내역Rawdata!F110)</f>
        <v>14100</v>
      </c>
      <c r="I116" s="146" t="str">
        <f>IF(입출금내역Rawdata!G110=0,"",입출금내역Rawdata!G110)</f>
        <v/>
      </c>
      <c r="J116" s="146">
        <f t="shared" si="3"/>
        <v>14100</v>
      </c>
      <c r="K116" s="146">
        <f t="shared" si="2"/>
        <v>1055765484</v>
      </c>
      <c r="L116" s="284" t="str">
        <f>입출금내역Rawdata!D110</f>
        <v>카카오페이(택시)</v>
      </c>
      <c r="M116" s="148"/>
      <c r="N116" s="148"/>
      <c r="O116" s="284" t="str">
        <f>입출금내역Rawdata!L110</f>
        <v>하나은행(자본금)</v>
      </c>
      <c r="P116" s="284" t="str">
        <f>입출금내역Rawdata!M110</f>
        <v>391-910029-71304</v>
      </c>
      <c r="Q116" s="148"/>
      <c r="R116" s="148"/>
      <c r="S116" s="148"/>
    </row>
    <row r="117" spans="1:19" ht="15.6" customHeight="1" outlineLevel="1">
      <c r="A117" s="142"/>
      <c r="B117" s="142">
        <f>입출금내역Rawdata!B111</f>
        <v>45338</v>
      </c>
      <c r="C117" s="143" t="s">
        <v>120</v>
      </c>
      <c r="D117" s="284" t="str">
        <f>입출금내역Rawdata!N111</f>
        <v>운영비</v>
      </c>
      <c r="E117" s="284" t="str">
        <f>입출금내역Rawdata!O111</f>
        <v>여비교통비</v>
      </c>
      <c r="F117" s="137">
        <f>IF(D117="계좌 대체","",VLOOKUP($D117,월별_CashFlow!$H$3:$I$61,2,FALSE))</f>
        <v>120204</v>
      </c>
      <c r="G117" s="145"/>
      <c r="H117" s="283" t="str">
        <f>IF(입출금내역Rawdata!F111=0,"",입출금내역Rawdata!F111)</f>
        <v/>
      </c>
      <c r="I117" s="146">
        <f>IF(입출금내역Rawdata!G111=0,"",입출금내역Rawdata!G111)</f>
        <v>11000</v>
      </c>
      <c r="J117" s="146">
        <f t="shared" si="3"/>
        <v>-11000</v>
      </c>
      <c r="K117" s="146">
        <f t="shared" si="2"/>
        <v>1055754484</v>
      </c>
      <c r="L117" s="284" t="str">
        <f>입출금내역Rawdata!D111</f>
        <v>카카오페이(택시)</v>
      </c>
      <c r="M117" s="148"/>
      <c r="N117" s="148"/>
      <c r="O117" s="284" t="str">
        <f>입출금내역Rawdata!L111</f>
        <v>하나은행(자본금)</v>
      </c>
      <c r="P117" s="284" t="str">
        <f>입출금내역Rawdata!M111</f>
        <v>391-910029-71304</v>
      </c>
      <c r="Q117" s="148"/>
      <c r="R117" s="148"/>
      <c r="S117" s="148"/>
    </row>
    <row r="118" spans="1:19" ht="15.6" customHeight="1" outlineLevel="1">
      <c r="A118" s="142"/>
      <c r="B118" s="142">
        <f>입출금내역Rawdata!B112</f>
        <v>45338</v>
      </c>
      <c r="C118" s="143" t="s">
        <v>120</v>
      </c>
      <c r="D118" s="284" t="str">
        <f>입출금내역Rawdata!N112</f>
        <v>운영비</v>
      </c>
      <c r="E118" s="284" t="str">
        <f>입출금내역Rawdata!O112</f>
        <v>여비교통비</v>
      </c>
      <c r="F118" s="137">
        <f>IF(D118="계좌 대체","",VLOOKUP($D118,월별_CashFlow!$H$3:$I$61,2,FALSE))</f>
        <v>120204</v>
      </c>
      <c r="G118" s="145"/>
      <c r="H118" s="283" t="str">
        <f>IF(입출금내역Rawdata!F112=0,"",입출금내역Rawdata!F112)</f>
        <v/>
      </c>
      <c r="I118" s="146">
        <f>IF(입출금내역Rawdata!G112=0,"",입출금내역Rawdata!G112)</f>
        <v>14000</v>
      </c>
      <c r="J118" s="146">
        <f t="shared" si="3"/>
        <v>-14000</v>
      </c>
      <c r="K118" s="146">
        <f t="shared" si="2"/>
        <v>1055740484</v>
      </c>
      <c r="L118" s="284" t="str">
        <f>입출금내역Rawdata!D112</f>
        <v>카카오페이(택시)</v>
      </c>
      <c r="M118" s="148"/>
      <c r="N118" s="148"/>
      <c r="O118" s="284" t="str">
        <f>입출금내역Rawdata!L112</f>
        <v>하나은행(자본금)</v>
      </c>
      <c r="P118" s="284" t="str">
        <f>입출금내역Rawdata!M112</f>
        <v>391-910029-71304</v>
      </c>
      <c r="Q118" s="148"/>
      <c r="R118" s="148"/>
      <c r="S118" s="148"/>
    </row>
    <row r="119" spans="1:19" ht="15.6" customHeight="1" outlineLevel="1">
      <c r="A119" s="142"/>
      <c r="B119" s="142">
        <f>입출금내역Rawdata!B113</f>
        <v>45338</v>
      </c>
      <c r="C119" s="143" t="s">
        <v>120</v>
      </c>
      <c r="D119" s="284" t="str">
        <f>입출금내역Rawdata!N113</f>
        <v>운영비</v>
      </c>
      <c r="E119" s="284" t="str">
        <f>입출금내역Rawdata!O113</f>
        <v>여비교통비</v>
      </c>
      <c r="F119" s="137">
        <f>IF(D119="계좌 대체","",VLOOKUP($D119,월별_CashFlow!$H$3:$I$61,2,FALSE))</f>
        <v>120204</v>
      </c>
      <c r="G119" s="145"/>
      <c r="H119" s="283">
        <f>IF(입출금내역Rawdata!F113=0,"",입출금내역Rawdata!F113)</f>
        <v>14000</v>
      </c>
      <c r="I119" s="146" t="str">
        <f>IF(입출금내역Rawdata!G113=0,"",입출금내역Rawdata!G113)</f>
        <v/>
      </c>
      <c r="J119" s="146">
        <f t="shared" si="3"/>
        <v>14000</v>
      </c>
      <c r="K119" s="146">
        <f t="shared" si="2"/>
        <v>1055754484</v>
      </c>
      <c r="L119" s="284" t="str">
        <f>입출금내역Rawdata!D113</f>
        <v>카카오페이(택시)</v>
      </c>
      <c r="M119" s="148"/>
      <c r="N119" s="148"/>
      <c r="O119" s="284" t="str">
        <f>입출금내역Rawdata!L113</f>
        <v>하나은행(자본금)</v>
      </c>
      <c r="P119" s="284" t="str">
        <f>입출금내역Rawdata!M113</f>
        <v>391-910029-71304</v>
      </c>
      <c r="Q119" s="148"/>
      <c r="R119" s="148"/>
      <c r="S119" s="148"/>
    </row>
    <row r="120" spans="1:19" ht="15.6" customHeight="1" outlineLevel="1">
      <c r="A120" s="142"/>
      <c r="B120" s="142">
        <f>입출금내역Rawdata!B114</f>
        <v>45338</v>
      </c>
      <c r="C120" s="143" t="s">
        <v>120</v>
      </c>
      <c r="D120" s="284" t="str">
        <f>입출금내역Rawdata!N114</f>
        <v>운영비</v>
      </c>
      <c r="E120" s="284" t="str">
        <f>입출금내역Rawdata!O114</f>
        <v>여비교통비</v>
      </c>
      <c r="F120" s="137">
        <f>IF(D120="계좌 대체","",VLOOKUP($D120,월별_CashFlow!$H$3:$I$61,2,FALSE))</f>
        <v>120204</v>
      </c>
      <c r="G120" s="145"/>
      <c r="H120" s="283" t="str">
        <f>IF(입출금내역Rawdata!F114=0,"",입출금내역Rawdata!F114)</f>
        <v/>
      </c>
      <c r="I120" s="146">
        <f>IF(입출금내역Rawdata!G114=0,"",입출금내역Rawdata!G114)</f>
        <v>11900</v>
      </c>
      <c r="J120" s="146">
        <f t="shared" si="3"/>
        <v>-11900</v>
      </c>
      <c r="K120" s="146">
        <f t="shared" si="2"/>
        <v>1055742584</v>
      </c>
      <c r="L120" s="284" t="str">
        <f>입출금내역Rawdata!D114</f>
        <v>카카오페이(택시)</v>
      </c>
      <c r="M120" s="148"/>
      <c r="N120" s="148"/>
      <c r="O120" s="284" t="str">
        <f>입출금내역Rawdata!L114</f>
        <v>하나은행(자본금)</v>
      </c>
      <c r="P120" s="284" t="str">
        <f>입출금내역Rawdata!M114</f>
        <v>391-910029-71304</v>
      </c>
      <c r="Q120" s="148"/>
      <c r="R120" s="148"/>
      <c r="S120" s="148"/>
    </row>
    <row r="121" spans="1:19" ht="15.6" customHeight="1" outlineLevel="1">
      <c r="A121" s="142"/>
      <c r="B121" s="142">
        <f>입출금내역Rawdata!B115</f>
        <v>45338</v>
      </c>
      <c r="C121" s="143" t="s">
        <v>120</v>
      </c>
      <c r="D121" s="284" t="str">
        <f>입출금내역Rawdata!N115</f>
        <v>운영비</v>
      </c>
      <c r="E121" s="284" t="str">
        <f>입출금내역Rawdata!O115</f>
        <v>여비교통비</v>
      </c>
      <c r="F121" s="137">
        <f>IF(D121="계좌 대체","",VLOOKUP($D121,월별_CashFlow!$H$3:$I$61,2,FALSE))</f>
        <v>120204</v>
      </c>
      <c r="G121" s="145"/>
      <c r="H121" s="283" t="str">
        <f>IF(입출금내역Rawdata!F115=0,"",입출금내역Rawdata!F115)</f>
        <v/>
      </c>
      <c r="I121" s="146">
        <f>IF(입출금내역Rawdata!G115=0,"",입출금내역Rawdata!G115)</f>
        <v>61300</v>
      </c>
      <c r="J121" s="146">
        <f t="shared" si="3"/>
        <v>-61300</v>
      </c>
      <c r="K121" s="146">
        <f t="shared" si="2"/>
        <v>1055681284</v>
      </c>
      <c r="L121" s="284" t="str">
        <f>입출금내역Rawdata!D115</f>
        <v>카카오페이(택시)</v>
      </c>
      <c r="M121" s="148"/>
      <c r="N121" s="148"/>
      <c r="O121" s="284" t="str">
        <f>입출금내역Rawdata!L115</f>
        <v>하나은행(자본금)</v>
      </c>
      <c r="P121" s="284" t="str">
        <f>입출금내역Rawdata!M115</f>
        <v>391-910029-71304</v>
      </c>
      <c r="Q121" s="148"/>
      <c r="R121" s="148"/>
      <c r="S121" s="148"/>
    </row>
    <row r="122" spans="1:19" ht="15.6" customHeight="1" outlineLevel="1">
      <c r="A122" s="142"/>
      <c r="B122" s="142">
        <f>입출금내역Rawdata!B116</f>
        <v>45338</v>
      </c>
      <c r="C122" s="143" t="s">
        <v>120</v>
      </c>
      <c r="D122" s="284" t="str">
        <f>입출금내역Rawdata!N116</f>
        <v>운영비</v>
      </c>
      <c r="E122" s="284" t="str">
        <f>입출금내역Rawdata!O116</f>
        <v>여비교통비</v>
      </c>
      <c r="F122" s="137">
        <f>IF(D122="계좌 대체","",VLOOKUP($D122,월별_CashFlow!$H$3:$I$61,2,FALSE))</f>
        <v>120204</v>
      </c>
      <c r="G122" s="145"/>
      <c r="H122" s="283">
        <f>IF(입출금내역Rawdata!F116=0,"",입출금내역Rawdata!F116)</f>
        <v>61300</v>
      </c>
      <c r="I122" s="146" t="str">
        <f>IF(입출금내역Rawdata!G116=0,"",입출금내역Rawdata!G116)</f>
        <v/>
      </c>
      <c r="J122" s="146">
        <f t="shared" si="3"/>
        <v>61300</v>
      </c>
      <c r="K122" s="146">
        <f t="shared" si="2"/>
        <v>1055742584</v>
      </c>
      <c r="L122" s="284" t="str">
        <f>입출금내역Rawdata!D116</f>
        <v>카카오페이(택시)</v>
      </c>
      <c r="M122" s="148"/>
      <c r="N122" s="148"/>
      <c r="O122" s="284" t="str">
        <f>입출금내역Rawdata!L116</f>
        <v>하나은행(자본금)</v>
      </c>
      <c r="P122" s="284" t="str">
        <f>입출금내역Rawdata!M116</f>
        <v>391-910029-71304</v>
      </c>
      <c r="Q122" s="148"/>
      <c r="R122" s="148"/>
      <c r="S122" s="148"/>
    </row>
    <row r="123" spans="1:19" ht="15.6" customHeight="1" outlineLevel="1">
      <c r="A123" s="142"/>
      <c r="B123" s="142">
        <f>입출금내역Rawdata!B117</f>
        <v>45338</v>
      </c>
      <c r="C123" s="143" t="s">
        <v>120</v>
      </c>
      <c r="D123" s="284" t="str">
        <f>입출금내역Rawdata!N117</f>
        <v>운영비</v>
      </c>
      <c r="E123" s="284" t="str">
        <f>입출금내역Rawdata!O117</f>
        <v>여비교통비</v>
      </c>
      <c r="F123" s="137">
        <f>IF(D123="계좌 대체","",VLOOKUP($D123,월별_CashFlow!$H$3:$I$61,2,FALSE))</f>
        <v>120204</v>
      </c>
      <c r="G123" s="145"/>
      <c r="H123" s="283" t="str">
        <f>IF(입출금내역Rawdata!F117=0,"",입출금내역Rawdata!F117)</f>
        <v/>
      </c>
      <c r="I123" s="146">
        <f>IF(입출금내역Rawdata!G117=0,"",입출금내역Rawdata!G117)</f>
        <v>66900</v>
      </c>
      <c r="J123" s="146">
        <f t="shared" si="3"/>
        <v>-66900</v>
      </c>
      <c r="K123" s="146">
        <f t="shared" si="2"/>
        <v>1055675684</v>
      </c>
      <c r="L123" s="284" t="str">
        <f>입출금내역Rawdata!D117</f>
        <v>카카오페이(택시)</v>
      </c>
      <c r="M123" s="148"/>
      <c r="N123" s="148"/>
      <c r="O123" s="284" t="str">
        <f>입출금내역Rawdata!L117</f>
        <v>하나은행(자본금)</v>
      </c>
      <c r="P123" s="284" t="str">
        <f>입출금내역Rawdata!M117</f>
        <v>391-910029-71304</v>
      </c>
      <c r="Q123" s="148"/>
      <c r="R123" s="148"/>
      <c r="S123" s="148"/>
    </row>
    <row r="124" spans="1:19" ht="15.6" customHeight="1" outlineLevel="1">
      <c r="A124" s="142"/>
      <c r="B124" s="142">
        <f>입출금내역Rawdata!B118</f>
        <v>45341</v>
      </c>
      <c r="C124" s="143" t="s">
        <v>120</v>
      </c>
      <c r="D124" s="284" t="str">
        <f>입출금내역Rawdata!N118</f>
        <v>운영비</v>
      </c>
      <c r="E124" s="284" t="str">
        <f>입출금내역Rawdata!O118</f>
        <v>지급수수료</v>
      </c>
      <c r="F124" s="137">
        <f>IF(D124="계좌 대체","",VLOOKUP($D124,월별_CashFlow!$H$3:$I$61,2,FALSE))</f>
        <v>120204</v>
      </c>
      <c r="G124" s="145"/>
      <c r="H124" s="283" t="str">
        <f>IF(입출금내역Rawdata!F118=0,"",입출금내역Rawdata!F118)</f>
        <v/>
      </c>
      <c r="I124" s="146">
        <f>IF(입출금내역Rawdata!G118=0,"",입출금내역Rawdata!G118)</f>
        <v>39200</v>
      </c>
      <c r="J124" s="146">
        <f t="shared" si="3"/>
        <v>-39200</v>
      </c>
      <c r="K124" s="146">
        <f t="shared" si="2"/>
        <v>1055636484</v>
      </c>
      <c r="L124" s="284" t="str">
        <f>입출금내역Rawdata!D118</f>
        <v>LGU인터넷</v>
      </c>
      <c r="M124" s="148"/>
      <c r="N124" s="148"/>
      <c r="O124" s="284" t="str">
        <f>입출금내역Rawdata!L118</f>
        <v>하나은행(자본금)</v>
      </c>
      <c r="P124" s="284" t="str">
        <f>입출금내역Rawdata!M118</f>
        <v>391-910029-71304</v>
      </c>
      <c r="Q124" s="148"/>
      <c r="R124" s="148"/>
      <c r="S124" s="148"/>
    </row>
    <row r="125" spans="1:19" ht="15.6" customHeight="1" outlineLevel="1">
      <c r="A125" s="142"/>
      <c r="B125" s="142">
        <f>입출금내역Rawdata!B119</f>
        <v>45341</v>
      </c>
      <c r="C125" s="143" t="s">
        <v>120</v>
      </c>
      <c r="D125" s="284" t="str">
        <f>입출금내역Rawdata!N119</f>
        <v>운영비</v>
      </c>
      <c r="E125" s="284" t="str">
        <f>입출금내역Rawdata!O119</f>
        <v>운영비</v>
      </c>
      <c r="F125" s="137">
        <f>IF(D125="계좌 대체","",VLOOKUP($D125,월별_CashFlow!$H$3:$I$61,2,FALSE))</f>
        <v>120204</v>
      </c>
      <c r="G125" s="145"/>
      <c r="H125" s="283">
        <f>IF(입출금내역Rawdata!F119=0,"",입출금내역Rawdata!F119)</f>
        <v>810776</v>
      </c>
      <c r="I125" s="146" t="str">
        <f>IF(입출금내역Rawdata!G119=0,"",입출금내역Rawdata!G119)</f>
        <v/>
      </c>
      <c r="J125" s="146">
        <f t="shared" si="3"/>
        <v>810776</v>
      </c>
      <c r="K125" s="146">
        <f t="shared" si="2"/>
        <v>1056447260</v>
      </c>
      <c r="L125" s="284" t="str">
        <f>입출금내역Rawdata!D119</f>
        <v>YNP VALLEY LOD</v>
      </c>
      <c r="M125" s="148"/>
      <c r="N125" s="148"/>
      <c r="O125" s="284" t="str">
        <f>입출금내역Rawdata!L119</f>
        <v>하나은행(자본금)</v>
      </c>
      <c r="P125" s="284" t="str">
        <f>입출금내역Rawdata!M119</f>
        <v>391-910029-71304</v>
      </c>
      <c r="Q125" s="148"/>
      <c r="R125" s="148"/>
      <c r="S125" s="148"/>
    </row>
    <row r="126" spans="1:19" ht="15.6" customHeight="1" outlineLevel="1">
      <c r="A126" s="142"/>
      <c r="B126" s="142">
        <f>입출금내역Rawdata!B120</f>
        <v>45342</v>
      </c>
      <c r="C126" s="143" t="s">
        <v>120</v>
      </c>
      <c r="D126" s="284" t="str">
        <f>입출금내역Rawdata!N120</f>
        <v>보조금</v>
      </c>
      <c r="E126" s="284" t="str">
        <f>입출금내역Rawdata!O120</f>
        <v>보조금</v>
      </c>
      <c r="F126" s="137">
        <f>IF(D126="계좌 대체","",VLOOKUP($D126,월별_CashFlow!$H$3:$I$61,2,FALSE))</f>
        <v>310001</v>
      </c>
      <c r="G126" s="145"/>
      <c r="H126" s="283" t="str">
        <f>IF(입출금내역Rawdata!F120=0,"",입출금내역Rawdata!F120)</f>
        <v/>
      </c>
      <c r="I126" s="146">
        <f>IF(입출금내역Rawdata!G120=0,"",입출금내역Rawdata!G120)</f>
        <v>198000</v>
      </c>
      <c r="J126" s="146">
        <f t="shared" si="3"/>
        <v>-198000</v>
      </c>
      <c r="K126" s="146">
        <f t="shared" si="2"/>
        <v>1056249260</v>
      </c>
      <c r="L126" s="284" t="str">
        <f>입출금내역Rawdata!D120</f>
        <v>범용인증서3년</v>
      </c>
      <c r="M126" s="148"/>
      <c r="N126" s="148"/>
      <c r="O126" s="284" t="str">
        <f>입출금내역Rawdata!L120</f>
        <v>하나은행(GS투자금)</v>
      </c>
      <c r="P126" s="284" t="str">
        <f>입출금내역Rawdata!M120</f>
        <v>391-910033-23404</v>
      </c>
      <c r="Q126" s="148"/>
      <c r="R126" s="148"/>
      <c r="S126" s="148"/>
    </row>
    <row r="127" spans="1:19" ht="15.6" customHeight="1" outlineLevel="1">
      <c r="A127" s="142"/>
      <c r="B127" s="142">
        <f>입출금내역Rawdata!B121</f>
        <v>45342</v>
      </c>
      <c r="C127" s="143" t="s">
        <v>120</v>
      </c>
      <c r="D127" s="284" t="str">
        <f>입출금내역Rawdata!N121</f>
        <v>운영비</v>
      </c>
      <c r="E127" s="284" t="str">
        <f>입출금내역Rawdata!O121</f>
        <v>여비교통비</v>
      </c>
      <c r="F127" s="137">
        <f>IF(D127="계좌 대체","",VLOOKUP($D127,월별_CashFlow!$H$3:$I$61,2,FALSE))</f>
        <v>120204</v>
      </c>
      <c r="G127" s="145"/>
      <c r="H127" s="283" t="str">
        <f>IF(입출금내역Rawdata!F121=0,"",입출금내역Rawdata!F121)</f>
        <v/>
      </c>
      <c r="I127" s="146">
        <f>IF(입출금내역Rawdata!G121=0,"",입출금내역Rawdata!G121)</f>
        <v>144659</v>
      </c>
      <c r="J127" s="146">
        <f t="shared" si="3"/>
        <v>-144659</v>
      </c>
      <c r="K127" s="146">
        <f t="shared" si="2"/>
        <v>1056104601</v>
      </c>
      <c r="L127" s="284" t="str">
        <f>입출금내역Rawdata!D121</f>
        <v>0218_TST* Z&amp;Y</v>
      </c>
      <c r="M127" s="148"/>
      <c r="N127" s="148"/>
      <c r="O127" s="284" t="str">
        <f>입출금내역Rawdata!L121</f>
        <v>하나은행(자본금)</v>
      </c>
      <c r="P127" s="284" t="str">
        <f>입출금내역Rawdata!M121</f>
        <v>391-910029-71304</v>
      </c>
      <c r="Q127" s="148"/>
      <c r="R127" s="148"/>
      <c r="S127" s="148"/>
    </row>
    <row r="128" spans="1:19" ht="15.6" customHeight="1" outlineLevel="1">
      <c r="A128" s="142"/>
      <c r="B128" s="142">
        <f>입출금내역Rawdata!B122</f>
        <v>45342</v>
      </c>
      <c r="C128" s="143" t="s">
        <v>120</v>
      </c>
      <c r="D128" s="284" t="str">
        <f>입출금내역Rawdata!N122</f>
        <v>운영비</v>
      </c>
      <c r="E128" s="284" t="str">
        <f>입출금내역Rawdata!O122</f>
        <v>여비교통비</v>
      </c>
      <c r="F128" s="137">
        <f>IF(D128="계좌 대체","",VLOOKUP($D128,월별_CashFlow!$H$3:$I$61,2,FALSE))</f>
        <v>120204</v>
      </c>
      <c r="G128" s="145"/>
      <c r="H128" s="283" t="str">
        <f>IF(입출금내역Rawdata!F122=0,"",입출금내역Rawdata!F122)</f>
        <v/>
      </c>
      <c r="I128" s="146">
        <f>IF(입출금내역Rawdata!G122=0,"",입출금내역Rawdata!G122)</f>
        <v>65400</v>
      </c>
      <c r="J128" s="146">
        <f t="shared" si="3"/>
        <v>-65400</v>
      </c>
      <c r="K128" s="146">
        <f t="shared" si="2"/>
        <v>1056039201</v>
      </c>
      <c r="L128" s="284" t="str">
        <f>입출금내역Rawdata!D122</f>
        <v>0219_WOODSIDE</v>
      </c>
      <c r="M128" s="148"/>
      <c r="N128" s="148"/>
      <c r="O128" s="284" t="str">
        <f>입출금내역Rawdata!L122</f>
        <v>하나은행(자본금)</v>
      </c>
      <c r="P128" s="284" t="str">
        <f>입출금내역Rawdata!M122</f>
        <v>391-910029-71304</v>
      </c>
      <c r="Q128" s="148"/>
      <c r="R128" s="148"/>
      <c r="S128" s="148"/>
    </row>
    <row r="129" spans="1:19" ht="15.6" customHeight="1" outlineLevel="1">
      <c r="A129" s="142"/>
      <c r="B129" s="142">
        <f>입출금내역Rawdata!B123</f>
        <v>45343</v>
      </c>
      <c r="C129" s="143" t="s">
        <v>120</v>
      </c>
      <c r="D129" s="284" t="str">
        <f>입출금내역Rawdata!N123</f>
        <v>계좌 대체</v>
      </c>
      <c r="E129" s="284" t="str">
        <f>입출금내역Rawdata!O123</f>
        <v>계좌 대체</v>
      </c>
      <c r="F129" s="137" t="str">
        <f>IF(D129="계좌 대체","",VLOOKUP($D129,월별_CashFlow!$H$3:$I$61,2,FALSE))</f>
        <v/>
      </c>
      <c r="G129" s="145"/>
      <c r="H129" s="283">
        <f>IF(입출금내역Rawdata!F123=0,"",입출금내역Rawdata!F123)</f>
        <v>660000</v>
      </c>
      <c r="I129" s="146" t="str">
        <f>IF(입출금내역Rawdata!G123=0,"",입출금내역Rawdata!G123)</f>
        <v/>
      </c>
      <c r="J129" s="146">
        <f t="shared" si="3"/>
        <v>660000</v>
      </c>
      <c r="K129" s="146">
        <f t="shared" si="2"/>
        <v>1056699201</v>
      </c>
      <c r="L129" s="284" t="str">
        <f>입출금내역Rawdata!D123</f>
        <v>ＴＩＰＡ</v>
      </c>
      <c r="M129" s="148"/>
      <c r="N129" s="148"/>
      <c r="O129" s="284" t="str">
        <f>입출금내역Rawdata!L123</f>
        <v>하나은행(팁스)</v>
      </c>
      <c r="P129" s="284" t="str">
        <f>입출금내역Rawdata!M123</f>
        <v>391-910031-48404</v>
      </c>
      <c r="Q129" s="148"/>
      <c r="R129" s="148"/>
      <c r="S129" s="148"/>
    </row>
    <row r="130" spans="1:19" ht="15.6" customHeight="1" outlineLevel="1">
      <c r="A130" s="142"/>
      <c r="B130" s="142">
        <f>입출금내역Rawdata!B124</f>
        <v>45343</v>
      </c>
      <c r="C130" s="143" t="s">
        <v>120</v>
      </c>
      <c r="D130" s="284" t="str">
        <f>입출금내역Rawdata!N124</f>
        <v>계좌 대체</v>
      </c>
      <c r="E130" s="284" t="str">
        <f>입출금내역Rawdata!O124</f>
        <v>계좌 대체</v>
      </c>
      <c r="F130" s="137" t="str">
        <f>IF(D130="계좌 대체","",VLOOKUP($D130,월별_CashFlow!$H$3:$I$61,2,FALSE))</f>
        <v/>
      </c>
      <c r="G130" s="145"/>
      <c r="H130" s="283" t="str">
        <f>IF(입출금내역Rawdata!F124=0,"",입출금내역Rawdata!F124)</f>
        <v/>
      </c>
      <c r="I130" s="146">
        <f>IF(입출금내역Rawdata!G124=0,"",입출금내역Rawdata!G124)</f>
        <v>660000</v>
      </c>
      <c r="J130" s="146">
        <f t="shared" si="3"/>
        <v>-660000</v>
      </c>
      <c r="K130" s="146">
        <f t="shared" si="2"/>
        <v>1056039201</v>
      </c>
      <c r="L130" s="284" t="str">
        <f>입출금내역Rawdata!D124</f>
        <v>（주）로테크</v>
      </c>
      <c r="M130" s="148"/>
      <c r="N130" s="148"/>
      <c r="O130" s="284" t="str">
        <f>입출금내역Rawdata!L124</f>
        <v>하나은행(팁스)</v>
      </c>
      <c r="P130" s="284" t="str">
        <f>입출금내역Rawdata!M124</f>
        <v>391-910031-48404</v>
      </c>
      <c r="Q130" s="148"/>
      <c r="R130" s="148"/>
      <c r="S130" s="148"/>
    </row>
    <row r="131" spans="1:19" ht="15.6" customHeight="1" outlineLevel="1">
      <c r="A131" s="142"/>
      <c r="B131" s="142">
        <f>입출금내역Rawdata!B125</f>
        <v>45343</v>
      </c>
      <c r="C131" s="143" t="s">
        <v>120</v>
      </c>
      <c r="D131" s="284" t="str">
        <f>입출금내역Rawdata!N125</f>
        <v>계좌 대체</v>
      </c>
      <c r="E131" s="284" t="str">
        <f>입출금내역Rawdata!O125</f>
        <v>계좌 대체</v>
      </c>
      <c r="F131" s="137" t="str">
        <f>IF(D131="계좌 대체","",VLOOKUP($D131,월별_CashFlow!$H$3:$I$61,2,FALSE))</f>
        <v/>
      </c>
      <c r="G131" s="145"/>
      <c r="H131" s="283">
        <f>IF(입출금내역Rawdata!F125=0,"",입출금내역Rawdata!F125)</f>
        <v>604587</v>
      </c>
      <c r="I131" s="146" t="str">
        <f>IF(입출금내역Rawdata!G125=0,"",입출금내역Rawdata!G125)</f>
        <v/>
      </c>
      <c r="J131" s="146">
        <f t="shared" si="3"/>
        <v>604587</v>
      </c>
      <c r="K131" s="146">
        <f t="shared" si="2"/>
        <v>1056643788</v>
      </c>
      <c r="L131" s="284" t="str">
        <f>입출금내역Rawdata!D125</f>
        <v>ＴＩＰＡ</v>
      </c>
      <c r="M131" s="148" t="s">
        <v>123</v>
      </c>
      <c r="N131" s="148"/>
      <c r="O131" s="284" t="str">
        <f>입출금내역Rawdata!L125</f>
        <v>하나은행(팁스)</v>
      </c>
      <c r="P131" s="284" t="str">
        <f>입출금내역Rawdata!M125</f>
        <v>391-910031-48404</v>
      </c>
      <c r="Q131" s="148"/>
      <c r="R131" s="148"/>
      <c r="S131" s="148"/>
    </row>
    <row r="132" spans="1:19" ht="15.6" customHeight="1" outlineLevel="1">
      <c r="A132" s="142"/>
      <c r="B132" s="142">
        <f>입출금내역Rawdata!B126</f>
        <v>45343</v>
      </c>
      <c r="C132" s="143" t="s">
        <v>120</v>
      </c>
      <c r="D132" s="284" t="str">
        <f>입출금내역Rawdata!N126</f>
        <v>계좌 대체</v>
      </c>
      <c r="E132" s="284" t="str">
        <f>입출금내역Rawdata!O126</f>
        <v>계좌 대체</v>
      </c>
      <c r="F132" s="137" t="str">
        <f>IF(D132="계좌 대체","",VLOOKUP($D132,월별_CashFlow!$H$3:$I$61,2,FALSE))</f>
        <v/>
      </c>
      <c r="G132" s="145"/>
      <c r="H132" s="283" t="str">
        <f>IF(입출금내역Rawdata!F126=0,"",입출금내역Rawdata!F126)</f>
        <v/>
      </c>
      <c r="I132" s="146">
        <f>IF(입출금내역Rawdata!G126=0,"",입출금내역Rawdata!G126)</f>
        <v>604587</v>
      </c>
      <c r="J132" s="146">
        <f t="shared" si="3"/>
        <v>-604587</v>
      </c>
      <c r="K132" s="146">
        <f t="shared" si="2"/>
        <v>1056039201</v>
      </c>
      <c r="L132" s="284" t="str">
        <f>입출금내역Rawdata!D126</f>
        <v>２월산학관관리</v>
      </c>
      <c r="M132" s="148"/>
      <c r="N132" s="148"/>
      <c r="O132" s="284" t="str">
        <f>입출금내역Rawdata!L126</f>
        <v>하나은행(팁스)</v>
      </c>
      <c r="P132" s="284" t="str">
        <f>입출금내역Rawdata!M126</f>
        <v>391-910031-48404</v>
      </c>
      <c r="Q132" s="148"/>
      <c r="R132" s="148"/>
      <c r="S132" s="148"/>
    </row>
    <row r="133" spans="1:19" ht="15.6" customHeight="1" outlineLevel="1">
      <c r="A133" s="142"/>
      <c r="B133" s="142">
        <f>입출금내역Rawdata!B127</f>
        <v>45344</v>
      </c>
      <c r="C133" s="143" t="s">
        <v>120</v>
      </c>
      <c r="D133" s="284" t="str">
        <f>입출금내역Rawdata!N127</f>
        <v>기타 유입</v>
      </c>
      <c r="E133" s="284" t="str">
        <f>입출금내역Rawdata!O127</f>
        <v>원천세</v>
      </c>
      <c r="F133" s="137">
        <f>IF(D133="계좌 대체","",VLOOKUP($D133,월별_CashFlow!$H$3:$I$61,2,FALSE))</f>
        <v>310100</v>
      </c>
      <c r="G133" s="145"/>
      <c r="H133" s="283">
        <f>IF(입출금내역Rawdata!F127=0,"",입출금내역Rawdata!F127)</f>
        <v>9642350</v>
      </c>
      <c r="I133" s="146" t="str">
        <f>IF(입출금내역Rawdata!G127=0,"",입출금내역Rawdata!G127)</f>
        <v/>
      </c>
      <c r="J133" s="146">
        <f t="shared" si="3"/>
        <v>9642350</v>
      </c>
      <c r="K133" s="146">
        <f t="shared" si="2"/>
        <v>1065681551</v>
      </c>
      <c r="L133" s="284" t="str">
        <f>입출금내역Rawdata!D127</f>
        <v>성북세무서</v>
      </c>
      <c r="M133" s="148"/>
      <c r="N133" s="148"/>
      <c r="O133" s="284" t="str">
        <f>입출금내역Rawdata!L127</f>
        <v>하나은행(자본금)</v>
      </c>
      <c r="P133" s="284" t="str">
        <f>입출금내역Rawdata!M127</f>
        <v>391-910029-71304</v>
      </c>
      <c r="Q133" s="148"/>
      <c r="R133" s="148"/>
      <c r="S133" s="148"/>
    </row>
    <row r="134" spans="1:19" ht="15.6" customHeight="1" outlineLevel="1">
      <c r="A134" s="142"/>
      <c r="B134" s="142">
        <f>입출금내역Rawdata!B128</f>
        <v>45345</v>
      </c>
      <c r="C134" s="143" t="s">
        <v>120</v>
      </c>
      <c r="D134" s="284" t="str">
        <f>입출금내역Rawdata!N128</f>
        <v>보조금</v>
      </c>
      <c r="E134" s="284" t="str">
        <f>입출금내역Rawdata!O128</f>
        <v>보조금</v>
      </c>
      <c r="F134" s="137">
        <f>IF(D134="계좌 대체","",VLOOKUP($D134,월별_CashFlow!$H$3:$I$61,2,FALSE))</f>
        <v>310001</v>
      </c>
      <c r="G134" s="145"/>
      <c r="H134" s="283" t="str">
        <f>IF(입출금내역Rawdata!F128=0,"",입출금내역Rawdata!F128)</f>
        <v/>
      </c>
      <c r="I134" s="146">
        <f>IF(입출금내역Rawdata!G128=0,"",입출금내역Rawdata!G128)</f>
        <v>7715020</v>
      </c>
      <c r="J134" s="146">
        <f t="shared" si="3"/>
        <v>-7715020</v>
      </c>
      <c r="K134" s="146">
        <f t="shared" si="2"/>
        <v>1057966531</v>
      </c>
      <c r="L134" s="284" t="str">
        <f>입출금내역Rawdata!D128</f>
        <v>심준형</v>
      </c>
      <c r="M134" s="148"/>
      <c r="N134" s="148"/>
      <c r="O134" s="284" t="str">
        <f>입출금내역Rawdata!L128</f>
        <v>하나은행(GS투자금)</v>
      </c>
      <c r="P134" s="284" t="str">
        <f>입출금내역Rawdata!M128</f>
        <v>391-910033-23404</v>
      </c>
      <c r="Q134" s="148"/>
      <c r="R134" s="148"/>
      <c r="S134" s="148"/>
    </row>
    <row r="135" spans="1:19" ht="15.6" customHeight="1" outlineLevel="1">
      <c r="A135" s="142"/>
      <c r="B135" s="142">
        <f>입출금내역Rawdata!B129</f>
        <v>45345</v>
      </c>
      <c r="C135" s="143" t="s">
        <v>120</v>
      </c>
      <c r="D135" s="284" t="str">
        <f>입출금내역Rawdata!N129</f>
        <v>보조금</v>
      </c>
      <c r="E135" s="284" t="str">
        <f>입출금내역Rawdata!O129</f>
        <v>보조금</v>
      </c>
      <c r="F135" s="137">
        <f>IF(D135="계좌 대체","",VLOOKUP($D135,월별_CashFlow!$H$3:$I$61,2,FALSE))</f>
        <v>310001</v>
      </c>
      <c r="G135" s="145"/>
      <c r="H135" s="283" t="str">
        <f>IF(입출금내역Rawdata!F129=0,"",입출금내역Rawdata!F129)</f>
        <v/>
      </c>
      <c r="I135" s="146">
        <f>IF(입출금내역Rawdata!G129=0,"",입출금내역Rawdata!G129)</f>
        <v>5173580</v>
      </c>
      <c r="J135" s="146">
        <f t="shared" si="3"/>
        <v>-5173580</v>
      </c>
      <c r="K135" s="146">
        <f t="shared" si="2"/>
        <v>1052792951</v>
      </c>
      <c r="L135" s="284" t="str">
        <f>입출금내역Rawdata!D129</f>
        <v>서범근</v>
      </c>
      <c r="M135" s="148"/>
      <c r="N135" s="148"/>
      <c r="O135" s="284" t="str">
        <f>입출금내역Rawdata!L129</f>
        <v>하나은행(GS투자금)</v>
      </c>
      <c r="P135" s="284" t="str">
        <f>입출금내역Rawdata!M129</f>
        <v>391-910033-23404</v>
      </c>
      <c r="Q135" s="148"/>
      <c r="R135" s="148"/>
      <c r="S135" s="148"/>
    </row>
    <row r="136" spans="1:19" ht="15.6" customHeight="1" outlineLevel="1">
      <c r="A136" s="142"/>
      <c r="B136" s="142">
        <f>입출금내역Rawdata!B130</f>
        <v>45345</v>
      </c>
      <c r="C136" s="143" t="s">
        <v>120</v>
      </c>
      <c r="D136" s="284" t="str">
        <f>입출금내역Rawdata!N130</f>
        <v>보조금</v>
      </c>
      <c r="E136" s="284" t="str">
        <f>입출금내역Rawdata!O130</f>
        <v>보조금</v>
      </c>
      <c r="F136" s="137">
        <f>IF(D136="계좌 대체","",VLOOKUP($D136,월별_CashFlow!$H$3:$I$61,2,FALSE))</f>
        <v>310001</v>
      </c>
      <c r="G136" s="145"/>
      <c r="H136" s="283" t="str">
        <f>IF(입출금내역Rawdata!F130=0,"",입출금내역Rawdata!F130)</f>
        <v/>
      </c>
      <c r="I136" s="146">
        <f>IF(입출금내역Rawdata!G130=0,"",입출금내역Rawdata!G130)</f>
        <v>906460</v>
      </c>
      <c r="J136" s="146">
        <f t="shared" si="3"/>
        <v>-906460</v>
      </c>
      <c r="K136" s="146">
        <f t="shared" ref="K136:K199" si="4">J136+K135</f>
        <v>1051886491</v>
      </c>
      <c r="L136" s="284" t="str">
        <f>입출금내역Rawdata!D130</f>
        <v>공현진</v>
      </c>
      <c r="M136" s="148"/>
      <c r="N136" s="148"/>
      <c r="O136" s="284" t="str">
        <f>입출금내역Rawdata!L130</f>
        <v>하나은행(GS투자금)</v>
      </c>
      <c r="P136" s="284" t="str">
        <f>입출금내역Rawdata!M130</f>
        <v>391-910033-23404</v>
      </c>
      <c r="Q136" s="148"/>
      <c r="R136" s="148"/>
      <c r="S136" s="148"/>
    </row>
    <row r="137" spans="1:19" ht="15.6" customHeight="1" outlineLevel="1">
      <c r="A137" s="142"/>
      <c r="B137" s="142">
        <f>입출금내역Rawdata!B131</f>
        <v>45345</v>
      </c>
      <c r="C137" s="143" t="s">
        <v>120</v>
      </c>
      <c r="D137" s="284" t="str">
        <f>입출금내역Rawdata!N131</f>
        <v>보조금</v>
      </c>
      <c r="E137" s="284" t="str">
        <f>입출금내역Rawdata!O131</f>
        <v>보조금</v>
      </c>
      <c r="F137" s="137">
        <f>IF(D137="계좌 대체","",VLOOKUP($D137,월별_CashFlow!$H$3:$I$61,2,FALSE))</f>
        <v>310001</v>
      </c>
      <c r="G137" s="145"/>
      <c r="H137" s="283" t="str">
        <f>IF(입출금내역Rawdata!F131=0,"",입출금내역Rawdata!F131)</f>
        <v/>
      </c>
      <c r="I137" s="146">
        <f>IF(입출금내역Rawdata!G131=0,"",입출금내역Rawdata!G131)</f>
        <v>928960</v>
      </c>
      <c r="J137" s="146">
        <f t="shared" ref="J137:J200" si="5">IF(H137="",IF(I137="",0,-I137),H137)</f>
        <v>-928960</v>
      </c>
      <c r="K137" s="146">
        <f t="shared" si="4"/>
        <v>1050957531</v>
      </c>
      <c r="L137" s="284" t="str">
        <f>입출금내역Rawdata!D131</f>
        <v>민경찬</v>
      </c>
      <c r="M137" s="148"/>
      <c r="N137" s="148"/>
      <c r="O137" s="284" t="str">
        <f>입출금내역Rawdata!L131</f>
        <v>하나은행(GS투자금)</v>
      </c>
      <c r="P137" s="284" t="str">
        <f>입출금내역Rawdata!M131</f>
        <v>391-910033-23404</v>
      </c>
      <c r="Q137" s="148"/>
      <c r="R137" s="148"/>
      <c r="S137" s="148"/>
    </row>
    <row r="138" spans="1:19" ht="15.6" customHeight="1" outlineLevel="1">
      <c r="A138" s="142"/>
      <c r="B138" s="142">
        <f>입출금내역Rawdata!B132</f>
        <v>45345</v>
      </c>
      <c r="C138" s="143" t="s">
        <v>120</v>
      </c>
      <c r="D138" s="284" t="str">
        <f>입출금내역Rawdata!N132</f>
        <v>보조금</v>
      </c>
      <c r="E138" s="284" t="str">
        <f>입출금내역Rawdata!O132</f>
        <v>보조금</v>
      </c>
      <c r="F138" s="137">
        <f>IF(D138="계좌 대체","",VLOOKUP($D138,월별_CashFlow!$H$3:$I$61,2,FALSE))</f>
        <v>310001</v>
      </c>
      <c r="G138" s="145"/>
      <c r="H138" s="283" t="str">
        <f>IF(입출금내역Rawdata!F132=0,"",입출금내역Rawdata!F132)</f>
        <v/>
      </c>
      <c r="I138" s="146">
        <f>IF(입출금내역Rawdata!G132=0,"",입출금내역Rawdata!G132)</f>
        <v>822070</v>
      </c>
      <c r="J138" s="146">
        <f t="shared" si="5"/>
        <v>-822070</v>
      </c>
      <c r="K138" s="146">
        <f t="shared" si="4"/>
        <v>1050135461</v>
      </c>
      <c r="L138" s="284" t="str">
        <f>입출금내역Rawdata!D132</f>
        <v>이유민</v>
      </c>
      <c r="M138" s="148"/>
      <c r="N138" s="148"/>
      <c r="O138" s="284" t="str">
        <f>입출금내역Rawdata!L132</f>
        <v>하나은행(GS투자금)</v>
      </c>
      <c r="P138" s="284" t="str">
        <f>입출금내역Rawdata!M132</f>
        <v>391-910033-23404</v>
      </c>
      <c r="Q138" s="148"/>
      <c r="R138" s="148"/>
      <c r="S138" s="148"/>
    </row>
    <row r="139" spans="1:19" ht="15.6" customHeight="1" outlineLevel="1">
      <c r="A139" s="142"/>
      <c r="B139" s="142">
        <f>입출금내역Rawdata!B133</f>
        <v>45345</v>
      </c>
      <c r="C139" s="143" t="s">
        <v>120</v>
      </c>
      <c r="D139" s="284" t="str">
        <f>입출금내역Rawdata!N133</f>
        <v>보조금</v>
      </c>
      <c r="E139" s="284" t="str">
        <f>입출금내역Rawdata!O133</f>
        <v>보조금</v>
      </c>
      <c r="F139" s="137">
        <f>IF(D139="계좌 대체","",VLOOKUP($D139,월별_CashFlow!$H$3:$I$61,2,FALSE))</f>
        <v>310001</v>
      </c>
      <c r="G139" s="145"/>
      <c r="H139" s="283" t="str">
        <f>IF(입출금내역Rawdata!F133=0,"",입출금내역Rawdata!F133)</f>
        <v/>
      </c>
      <c r="I139" s="146">
        <f>IF(입출금내역Rawdata!G133=0,"",입출금내역Rawdata!G133)</f>
        <v>500500</v>
      </c>
      <c r="J139" s="146">
        <f t="shared" si="5"/>
        <v>-500500</v>
      </c>
      <c r="K139" s="146">
        <f t="shared" si="4"/>
        <v>1049634961</v>
      </c>
      <c r="L139" s="284" t="str">
        <f>입출금내역Rawdata!D133</f>
        <v>오지환</v>
      </c>
      <c r="M139" s="148"/>
      <c r="N139" s="148"/>
      <c r="O139" s="284" t="str">
        <f>입출금내역Rawdata!L133</f>
        <v>하나은행(GS투자금)</v>
      </c>
      <c r="P139" s="284" t="str">
        <f>입출금내역Rawdata!M133</f>
        <v>391-910033-23404</v>
      </c>
      <c r="Q139" s="148"/>
      <c r="R139" s="148"/>
      <c r="S139" s="148"/>
    </row>
    <row r="140" spans="1:19" ht="15.6" customHeight="1" outlineLevel="1">
      <c r="A140" s="142"/>
      <c r="B140" s="142">
        <f>입출금내역Rawdata!B134</f>
        <v>45345</v>
      </c>
      <c r="C140" s="143" t="s">
        <v>120</v>
      </c>
      <c r="D140" s="284" t="str">
        <f>입출금내역Rawdata!N134</f>
        <v>운영비</v>
      </c>
      <c r="E140" s="284" t="str">
        <f>입출금내역Rawdata!O134</f>
        <v>여비교통비</v>
      </c>
      <c r="F140" s="137">
        <f>IF(D140="계좌 대체","",VLOOKUP($D140,월별_CashFlow!$H$3:$I$61,2,FALSE))</f>
        <v>120204</v>
      </c>
      <c r="G140" s="145"/>
      <c r="H140" s="283" t="str">
        <f>IF(입출금내역Rawdata!F134=0,"",입출금내역Rawdata!F134)</f>
        <v/>
      </c>
      <c r="I140" s="146">
        <f>IF(입출금내역Rawdata!G134=0,"",입출금내역Rawdata!G134)</f>
        <v>50050</v>
      </c>
      <c r="J140" s="146">
        <f t="shared" si="5"/>
        <v>-50050</v>
      </c>
      <c r="K140" s="146">
        <f t="shared" si="4"/>
        <v>1049584911</v>
      </c>
      <c r="L140" s="284" t="str">
        <f>입출금내역Rawdata!D134</f>
        <v>0221_COSTCO GA</v>
      </c>
      <c r="M140" s="148"/>
      <c r="N140" s="148"/>
      <c r="O140" s="284" t="str">
        <f>입출금내역Rawdata!L134</f>
        <v>하나은행(자본금)</v>
      </c>
      <c r="P140" s="284" t="str">
        <f>입출금내역Rawdata!M134</f>
        <v>391-910029-71304</v>
      </c>
      <c r="Q140" s="148"/>
      <c r="R140" s="148"/>
      <c r="S140" s="148"/>
    </row>
    <row r="141" spans="1:19" ht="15.6" customHeight="1" outlineLevel="1">
      <c r="A141" s="142"/>
      <c r="B141" s="142">
        <f>입출금내역Rawdata!B135</f>
        <v>45346</v>
      </c>
      <c r="C141" s="143" t="s">
        <v>120</v>
      </c>
      <c r="D141" s="284" t="str">
        <f>입출금내역Rawdata!N135</f>
        <v>운영비</v>
      </c>
      <c r="E141" s="284" t="str">
        <f>입출금내역Rawdata!O135</f>
        <v>여비교통비</v>
      </c>
      <c r="F141" s="137">
        <f>IF(D141="계좌 대체","",VLOOKUP($D141,월별_CashFlow!$H$3:$I$61,2,FALSE))</f>
        <v>120204</v>
      </c>
      <c r="G141" s="145"/>
      <c r="H141" s="283" t="str">
        <f>IF(입출금내역Rawdata!F135=0,"",입출금내역Rawdata!F135)</f>
        <v/>
      </c>
      <c r="I141" s="146">
        <f>IF(입출금내역Rawdata!G135=0,"",입출금내역Rawdata!G135)</f>
        <v>59100</v>
      </c>
      <c r="J141" s="146">
        <f t="shared" si="5"/>
        <v>-59100</v>
      </c>
      <c r="K141" s="146">
        <f t="shared" si="4"/>
        <v>1049525811</v>
      </c>
      <c r="L141" s="284" t="str">
        <f>입출금내역Rawdata!D135</f>
        <v>티머니택시(Corp</v>
      </c>
      <c r="M141" s="148"/>
      <c r="N141" s="148"/>
      <c r="O141" s="284" t="str">
        <f>입출금내역Rawdata!L135</f>
        <v>하나은행(자본금)</v>
      </c>
      <c r="P141" s="284" t="str">
        <f>입출금내역Rawdata!M135</f>
        <v>391-910029-71304</v>
      </c>
      <c r="Q141" s="148"/>
      <c r="R141" s="148"/>
      <c r="S141" s="148"/>
    </row>
    <row r="142" spans="1:19" ht="15.6" customHeight="1" outlineLevel="1">
      <c r="A142" s="142"/>
      <c r="B142" s="142">
        <f>입출금내역Rawdata!B136</f>
        <v>45348</v>
      </c>
      <c r="C142" s="143" t="s">
        <v>120</v>
      </c>
      <c r="D142" s="284" t="str">
        <f>입출금내역Rawdata!N136</f>
        <v>운영비</v>
      </c>
      <c r="E142" s="284" t="str">
        <f>입출금내역Rawdata!O136</f>
        <v>여비교통비</v>
      </c>
      <c r="F142" s="137">
        <f>IF(D142="계좌 대체","",VLOOKUP($D142,월별_CashFlow!$H$3:$I$61,2,FALSE))</f>
        <v>120204</v>
      </c>
      <c r="G142" s="145"/>
      <c r="H142" s="283" t="str">
        <f>IF(입출금내역Rawdata!F136=0,"",입출금내역Rawdata!F136)</f>
        <v/>
      </c>
      <c r="I142" s="146">
        <f>IF(입출금내역Rawdata!G136=0,"",입출금내역Rawdata!G136)</f>
        <v>12500</v>
      </c>
      <c r="J142" s="146">
        <f t="shared" si="5"/>
        <v>-12500</v>
      </c>
      <c r="K142" s="146">
        <f t="shared" si="4"/>
        <v>1049513311</v>
      </c>
      <c r="L142" s="284" t="str">
        <f>입출금내역Rawdata!D136</f>
        <v>카카오페이(택시)</v>
      </c>
      <c r="M142" s="148"/>
      <c r="N142" s="148"/>
      <c r="O142" s="284" t="str">
        <f>입출금내역Rawdata!L136</f>
        <v>하나은행(자본금)</v>
      </c>
      <c r="P142" s="284" t="str">
        <f>입출금내역Rawdata!M136</f>
        <v>391-910029-71304</v>
      </c>
      <c r="Q142" s="148"/>
      <c r="R142" s="148"/>
      <c r="S142" s="148"/>
    </row>
    <row r="143" spans="1:19" ht="15.6" customHeight="1" outlineLevel="1">
      <c r="A143" s="142"/>
      <c r="B143" s="142">
        <f>입출금내역Rawdata!B137</f>
        <v>45348</v>
      </c>
      <c r="C143" s="143" t="s">
        <v>120</v>
      </c>
      <c r="D143" s="284" t="str">
        <f>입출금내역Rawdata!N137</f>
        <v>운영비</v>
      </c>
      <c r="E143" s="284" t="str">
        <f>입출금내역Rawdata!O137</f>
        <v>여비교통비</v>
      </c>
      <c r="F143" s="137">
        <f>IF(D143="계좌 대체","",VLOOKUP($D143,월별_CashFlow!$H$3:$I$61,2,FALSE))</f>
        <v>120204</v>
      </c>
      <c r="G143" s="145"/>
      <c r="H143" s="283">
        <f>IF(입출금내역Rawdata!F137=0,"",입출금내역Rawdata!F137)</f>
        <v>12500</v>
      </c>
      <c r="I143" s="146" t="str">
        <f>IF(입출금내역Rawdata!G137=0,"",입출금내역Rawdata!G137)</f>
        <v/>
      </c>
      <c r="J143" s="146">
        <f t="shared" si="5"/>
        <v>12500</v>
      </c>
      <c r="K143" s="146">
        <f t="shared" si="4"/>
        <v>1049525811</v>
      </c>
      <c r="L143" s="284" t="str">
        <f>입출금내역Rawdata!D137</f>
        <v>카카오페이(택시)</v>
      </c>
      <c r="M143" s="148"/>
      <c r="N143" s="148"/>
      <c r="O143" s="284" t="str">
        <f>입출금내역Rawdata!L137</f>
        <v>하나은행(자본금)</v>
      </c>
      <c r="P143" s="284" t="str">
        <f>입출금내역Rawdata!M137</f>
        <v>391-910029-71304</v>
      </c>
      <c r="Q143" s="148"/>
      <c r="R143" s="148"/>
      <c r="S143" s="148"/>
    </row>
    <row r="144" spans="1:19" ht="15.6" customHeight="1" outlineLevel="1">
      <c r="A144" s="142"/>
      <c r="B144" s="142">
        <f>입출금내역Rawdata!B138</f>
        <v>45348</v>
      </c>
      <c r="C144" s="143" t="s">
        <v>120</v>
      </c>
      <c r="D144" s="284" t="str">
        <f>입출금내역Rawdata!N138</f>
        <v>운영비</v>
      </c>
      <c r="E144" s="284" t="str">
        <f>입출금내역Rawdata!O138</f>
        <v>여비교통비</v>
      </c>
      <c r="F144" s="137">
        <f>IF(D144="계좌 대체","",VLOOKUP($D144,월별_CashFlow!$H$3:$I$61,2,FALSE))</f>
        <v>120204</v>
      </c>
      <c r="G144" s="145"/>
      <c r="H144" s="283" t="str">
        <f>IF(입출금내역Rawdata!F138=0,"",입출금내역Rawdata!F138)</f>
        <v/>
      </c>
      <c r="I144" s="146">
        <f>IF(입출금내역Rawdata!G138=0,"",입출금내역Rawdata!G138)</f>
        <v>12300</v>
      </c>
      <c r="J144" s="146">
        <f t="shared" si="5"/>
        <v>-12300</v>
      </c>
      <c r="K144" s="146">
        <f t="shared" si="4"/>
        <v>1049513511</v>
      </c>
      <c r="L144" s="284" t="str">
        <f>입출금내역Rawdata!D138</f>
        <v>카카오페이(택시)</v>
      </c>
      <c r="M144" s="148"/>
      <c r="N144" s="148"/>
      <c r="O144" s="284" t="str">
        <f>입출금내역Rawdata!L138</f>
        <v>하나은행(자본금)</v>
      </c>
      <c r="P144" s="284" t="str">
        <f>입출금내역Rawdata!M138</f>
        <v>391-910029-71304</v>
      </c>
      <c r="Q144" s="148"/>
      <c r="R144" s="148"/>
      <c r="S144" s="148"/>
    </row>
    <row r="145" spans="1:19" ht="15.6" customHeight="1" outlineLevel="1">
      <c r="A145" s="142"/>
      <c r="B145" s="142">
        <f>입출금내역Rawdata!B139</f>
        <v>45348</v>
      </c>
      <c r="C145" s="143" t="s">
        <v>120</v>
      </c>
      <c r="D145" s="284" t="str">
        <f>입출금내역Rawdata!N139</f>
        <v>운영비</v>
      </c>
      <c r="E145" s="284" t="str">
        <f>입출금내역Rawdata!O139</f>
        <v>여비교통비</v>
      </c>
      <c r="F145" s="137">
        <f>IF(D145="계좌 대체","",VLOOKUP($D145,월별_CashFlow!$H$3:$I$61,2,FALSE))</f>
        <v>120204</v>
      </c>
      <c r="G145" s="145"/>
      <c r="H145" s="283" t="str">
        <f>IF(입출금내역Rawdata!F139=0,"",입출금내역Rawdata!F139)</f>
        <v/>
      </c>
      <c r="I145" s="146">
        <f>IF(입출금내역Rawdata!G139=0,"",입출금내역Rawdata!G139)</f>
        <v>116000</v>
      </c>
      <c r="J145" s="146">
        <f t="shared" si="5"/>
        <v>-116000</v>
      </c>
      <c r="K145" s="146">
        <f t="shared" si="4"/>
        <v>1049397511</v>
      </c>
      <c r="L145" s="284" t="str">
        <f>입출금내역Rawdata!D139</f>
        <v>풍한주유소</v>
      </c>
      <c r="M145" s="148"/>
      <c r="N145" s="148"/>
      <c r="O145" s="284" t="str">
        <f>입출금내역Rawdata!L139</f>
        <v>하나은행(자본금)</v>
      </c>
      <c r="P145" s="284" t="str">
        <f>입출금내역Rawdata!M139</f>
        <v>391-910029-71304</v>
      </c>
      <c r="Q145" s="148"/>
      <c r="R145" s="148"/>
      <c r="S145" s="148"/>
    </row>
    <row r="146" spans="1:19" ht="15.6" customHeight="1" outlineLevel="1">
      <c r="A146" s="142"/>
      <c r="B146" s="142">
        <f>입출금내역Rawdata!B140</f>
        <v>45349</v>
      </c>
      <c r="C146" s="143" t="s">
        <v>120</v>
      </c>
      <c r="D146" s="284" t="str">
        <f>입출금내역Rawdata!N140</f>
        <v>보조금</v>
      </c>
      <c r="E146" s="284" t="str">
        <f>입출금내역Rawdata!O140</f>
        <v>보조금</v>
      </c>
      <c r="F146" s="137">
        <f>IF(D146="계좌 대체","",VLOOKUP($D146,월별_CashFlow!$H$3:$I$61,2,FALSE))</f>
        <v>310001</v>
      </c>
      <c r="G146" s="145"/>
      <c r="H146" s="283">
        <f>IF(입출금내역Rawdata!F140=0,"",입출금내역Rawdata!F140)</f>
        <v>401430</v>
      </c>
      <c r="I146" s="146" t="str">
        <f>IF(입출금내역Rawdata!G140=0,"",입출금내역Rawdata!G140)</f>
        <v/>
      </c>
      <c r="J146" s="146">
        <f t="shared" si="5"/>
        <v>401430</v>
      </c>
      <c r="K146" s="146">
        <f t="shared" si="4"/>
        <v>1049798941</v>
      </c>
      <c r="L146" s="284" t="str">
        <f>입출금내역Rawdata!D140</f>
        <v>연구수당원천</v>
      </c>
      <c r="M146" s="148"/>
      <c r="N146" s="148"/>
      <c r="O146" s="284" t="str">
        <f>입출금내역Rawdata!L140</f>
        <v>하나은행(GS투자금)</v>
      </c>
      <c r="P146" s="284" t="str">
        <f>입출금내역Rawdata!M140</f>
        <v>391-910033-23404</v>
      </c>
      <c r="Q146" s="148"/>
      <c r="R146" s="148"/>
      <c r="S146" s="148"/>
    </row>
    <row r="147" spans="1:19" ht="15.6" customHeight="1" outlineLevel="1">
      <c r="A147" s="142"/>
      <c r="B147" s="142">
        <f>입출금내역Rawdata!B141</f>
        <v>45349</v>
      </c>
      <c r="C147" s="143" t="s">
        <v>120</v>
      </c>
      <c r="D147" s="284" t="str">
        <f>입출금내역Rawdata!N141</f>
        <v>법인카드</v>
      </c>
      <c r="E147" s="284" t="str">
        <f>입출금내역Rawdata!O141</f>
        <v>법인카드</v>
      </c>
      <c r="F147" s="137">
        <f>IF(D147="계좌 대체","",VLOOKUP($D147,월별_CashFlow!$H$3:$I$61,2,FALSE))</f>
        <v>120203</v>
      </c>
      <c r="G147" s="145"/>
      <c r="H147" s="283" t="str">
        <f>IF(입출금내역Rawdata!F141=0,"",입출금내역Rawdata!F141)</f>
        <v/>
      </c>
      <c r="I147" s="146">
        <f>IF(입출금내역Rawdata!G141=0,"",입출금내역Rawdata!G141)</f>
        <v>800</v>
      </c>
      <c r="J147" s="146">
        <f t="shared" si="5"/>
        <v>-800</v>
      </c>
      <c r="K147" s="146">
        <f t="shared" si="4"/>
        <v>1049798141</v>
      </c>
      <c r="L147" s="284" t="str">
        <f>입출금내역Rawdata!D141</f>
        <v>하나카드기업</v>
      </c>
      <c r="M147" s="148"/>
      <c r="N147" s="148"/>
      <c r="O147" s="284" t="str">
        <f>입출금내역Rawdata!L141</f>
        <v>하나은행(자본금)</v>
      </c>
      <c r="P147" s="284" t="str">
        <f>입출금내역Rawdata!M141</f>
        <v>391-910029-71304</v>
      </c>
      <c r="Q147" s="148"/>
      <c r="R147" s="148"/>
      <c r="S147" s="148"/>
    </row>
    <row r="148" spans="1:19" ht="15.6" customHeight="1" outlineLevel="1">
      <c r="A148" s="142"/>
      <c r="B148" s="142">
        <f>입출금내역Rawdata!B142</f>
        <v>45349</v>
      </c>
      <c r="C148" s="143" t="s">
        <v>120</v>
      </c>
      <c r="D148" s="284" t="str">
        <f>입출금내역Rawdata!N142</f>
        <v>법인카드</v>
      </c>
      <c r="E148" s="284" t="str">
        <f>입출금내역Rawdata!O142</f>
        <v>법인카드</v>
      </c>
      <c r="F148" s="137">
        <f>IF(D148="계좌 대체","",VLOOKUP($D148,월별_CashFlow!$H$3:$I$61,2,FALSE))</f>
        <v>120203</v>
      </c>
      <c r="G148" s="145"/>
      <c r="H148" s="283" t="str">
        <f>IF(입출금내역Rawdata!F142=0,"",입출금내역Rawdata!F142)</f>
        <v/>
      </c>
      <c r="I148" s="146">
        <f>IF(입출금내역Rawdata!G142=0,"",입출금내역Rawdata!G142)</f>
        <v>134934</v>
      </c>
      <c r="J148" s="146">
        <f t="shared" si="5"/>
        <v>-134934</v>
      </c>
      <c r="K148" s="146">
        <f t="shared" si="4"/>
        <v>1049663207</v>
      </c>
      <c r="L148" s="284" t="str">
        <f>입출금내역Rawdata!D142</f>
        <v>하나카드기업</v>
      </c>
      <c r="M148" s="148"/>
      <c r="N148" s="148"/>
      <c r="O148" s="284" t="str">
        <f>입출금내역Rawdata!L142</f>
        <v>하나은행(자본금)</v>
      </c>
      <c r="P148" s="284" t="str">
        <f>입출금내역Rawdata!M142</f>
        <v>391-910029-71304</v>
      </c>
      <c r="Q148" s="148"/>
      <c r="R148" s="148"/>
      <c r="S148" s="148"/>
    </row>
    <row r="149" spans="1:19" ht="15.6" customHeight="1" outlineLevel="1">
      <c r="A149" s="142"/>
      <c r="B149" s="142">
        <f>입출금내역Rawdata!B143</f>
        <v>45349</v>
      </c>
      <c r="C149" s="143" t="s">
        <v>120</v>
      </c>
      <c r="D149" s="284" t="str">
        <f>입출금내역Rawdata!N143</f>
        <v>보조금</v>
      </c>
      <c r="E149" s="284" t="str">
        <f>입출금내역Rawdata!O143</f>
        <v>보조금</v>
      </c>
      <c r="F149" s="137">
        <f>IF(D149="계좌 대체","",VLOOKUP($D149,월별_CashFlow!$H$3:$I$61,2,FALSE))</f>
        <v>310001</v>
      </c>
      <c r="G149" s="145"/>
      <c r="H149" s="283">
        <f>IF(입출금내역Rawdata!F143=0,"",입출금내역Rawdata!F143)</f>
        <v>4865660</v>
      </c>
      <c r="I149" s="146" t="str">
        <f>IF(입출금내역Rawdata!G143=0,"",입출금내역Rawdata!G143)</f>
        <v/>
      </c>
      <c r="J149" s="146">
        <f t="shared" si="5"/>
        <v>4865660</v>
      </c>
      <c r="K149" s="146">
        <f t="shared" si="4"/>
        <v>1054528867</v>
      </c>
      <c r="L149" s="284" t="str">
        <f>입출금내역Rawdata!D143</f>
        <v>２월팁스인건</v>
      </c>
      <c r="M149" s="148"/>
      <c r="N149" s="148"/>
      <c r="O149" s="284" t="str">
        <f>입출금내역Rawdata!L143</f>
        <v>하나은행(자본금)</v>
      </c>
      <c r="P149" s="284" t="str">
        <f>입출금내역Rawdata!M143</f>
        <v>391-910029-71304</v>
      </c>
      <c r="Q149" s="148"/>
      <c r="R149" s="148"/>
      <c r="S149" s="148"/>
    </row>
    <row r="150" spans="1:19" ht="15.6" customHeight="1" outlineLevel="1">
      <c r="A150" s="142"/>
      <c r="B150" s="142">
        <f>입출금내역Rawdata!B144</f>
        <v>45349</v>
      </c>
      <c r="C150" s="143" t="s">
        <v>120</v>
      </c>
      <c r="D150" s="284" t="str">
        <f>입출금내역Rawdata!N144</f>
        <v>운영비</v>
      </c>
      <c r="E150" s="284" t="str">
        <f>입출금내역Rawdata!O144</f>
        <v>여비교통비</v>
      </c>
      <c r="F150" s="137">
        <f>IF(D150="계좌 대체","",VLOOKUP($D150,월별_CashFlow!$H$3:$I$61,2,FALSE))</f>
        <v>120204</v>
      </c>
      <c r="G150" s="145"/>
      <c r="H150" s="283" t="str">
        <f>IF(입출금내역Rawdata!F144=0,"",입출금내역Rawdata!F144)</f>
        <v/>
      </c>
      <c r="I150" s="146">
        <f>IF(입출금내역Rawdata!G144=0,"",입출금내역Rawdata!G144)</f>
        <v>6300</v>
      </c>
      <c r="J150" s="146">
        <f t="shared" si="5"/>
        <v>-6300</v>
      </c>
      <c r="K150" s="146">
        <f t="shared" si="4"/>
        <v>1054522567</v>
      </c>
      <c r="L150" s="284" t="str">
        <f>입출금내역Rawdata!D144</f>
        <v>카카오페이(택시)</v>
      </c>
      <c r="M150" s="148"/>
      <c r="N150" s="148"/>
      <c r="O150" s="284" t="str">
        <f>입출금내역Rawdata!L144</f>
        <v>하나은행(자본금)</v>
      </c>
      <c r="P150" s="284" t="str">
        <f>입출금내역Rawdata!M144</f>
        <v>391-910029-71304</v>
      </c>
      <c r="Q150" s="148"/>
      <c r="R150" s="148"/>
      <c r="S150" s="148"/>
    </row>
    <row r="151" spans="1:19" ht="15.6" customHeight="1" outlineLevel="1">
      <c r="A151" s="142"/>
      <c r="B151" s="142">
        <f>입출금내역Rawdata!B145</f>
        <v>45349</v>
      </c>
      <c r="C151" s="143" t="s">
        <v>120</v>
      </c>
      <c r="D151" s="284" t="str">
        <f>입출금내역Rawdata!N145</f>
        <v>운영비</v>
      </c>
      <c r="E151" s="284" t="str">
        <f>입출금내역Rawdata!O145</f>
        <v>여비교통비</v>
      </c>
      <c r="F151" s="137">
        <f>IF(D151="계좌 대체","",VLOOKUP($D151,월별_CashFlow!$H$3:$I$61,2,FALSE))</f>
        <v>120204</v>
      </c>
      <c r="G151" s="145"/>
      <c r="H151" s="283">
        <f>IF(입출금내역Rawdata!F145=0,"",입출금내역Rawdata!F145)</f>
        <v>6300</v>
      </c>
      <c r="I151" s="146" t="str">
        <f>IF(입출금내역Rawdata!G145=0,"",입출금내역Rawdata!G145)</f>
        <v/>
      </c>
      <c r="J151" s="146">
        <f t="shared" si="5"/>
        <v>6300</v>
      </c>
      <c r="K151" s="146">
        <f t="shared" si="4"/>
        <v>1054528867</v>
      </c>
      <c r="L151" s="284" t="str">
        <f>입출금내역Rawdata!D145</f>
        <v>카카오페이(택시)</v>
      </c>
      <c r="M151" s="148"/>
      <c r="N151" s="148"/>
      <c r="O151" s="284" t="str">
        <f>입출금내역Rawdata!L145</f>
        <v>하나은행(자본금)</v>
      </c>
      <c r="P151" s="284" t="str">
        <f>입출금내역Rawdata!M145</f>
        <v>391-910029-71304</v>
      </c>
      <c r="Q151" s="148"/>
      <c r="R151" s="148"/>
      <c r="S151" s="148"/>
    </row>
    <row r="152" spans="1:19" ht="15.6" customHeight="1" outlineLevel="1">
      <c r="A152" s="142"/>
      <c r="B152" s="142">
        <f>입출금내역Rawdata!B146</f>
        <v>45349</v>
      </c>
      <c r="C152" s="143" t="s">
        <v>120</v>
      </c>
      <c r="D152" s="284" t="str">
        <f>입출금내역Rawdata!N146</f>
        <v>운영비</v>
      </c>
      <c r="E152" s="284" t="str">
        <f>입출금내역Rawdata!O146</f>
        <v>여비교통비</v>
      </c>
      <c r="F152" s="137">
        <f>IF(D152="계좌 대체","",VLOOKUP($D152,월별_CashFlow!$H$3:$I$61,2,FALSE))</f>
        <v>120204</v>
      </c>
      <c r="G152" s="145"/>
      <c r="H152" s="283" t="str">
        <f>IF(입출금내역Rawdata!F146=0,"",입출금내역Rawdata!F146)</f>
        <v/>
      </c>
      <c r="I152" s="146">
        <f>IF(입출금내역Rawdata!G146=0,"",입출금내역Rawdata!G146)</f>
        <v>5900</v>
      </c>
      <c r="J152" s="146">
        <f t="shared" si="5"/>
        <v>-5900</v>
      </c>
      <c r="K152" s="146">
        <f t="shared" si="4"/>
        <v>1054522967</v>
      </c>
      <c r="L152" s="284" t="str">
        <f>입출금내역Rawdata!D146</f>
        <v>카카오페이(택시)</v>
      </c>
      <c r="M152" s="148"/>
      <c r="N152" s="148"/>
      <c r="O152" s="284" t="str">
        <f>입출금내역Rawdata!L146</f>
        <v>하나은행(자본금)</v>
      </c>
      <c r="P152" s="284" t="str">
        <f>입출금내역Rawdata!M146</f>
        <v>391-910029-71304</v>
      </c>
      <c r="Q152" s="148"/>
      <c r="R152" s="148"/>
      <c r="S152" s="148"/>
    </row>
    <row r="153" spans="1:19" ht="15.6" customHeight="1" outlineLevel="1">
      <c r="A153" s="142"/>
      <c r="B153" s="142">
        <f>입출금내역Rawdata!B147</f>
        <v>45349</v>
      </c>
      <c r="C153" s="143" t="s">
        <v>120</v>
      </c>
      <c r="D153" s="284" t="str">
        <f>입출금내역Rawdata!N147</f>
        <v>법인카드</v>
      </c>
      <c r="E153" s="284" t="str">
        <f>입출금내역Rawdata!O147</f>
        <v>법인카드</v>
      </c>
      <c r="F153" s="137">
        <f>IF(D153="계좌 대체","",VLOOKUP($D153,월별_CashFlow!$H$3:$I$61,2,FALSE))</f>
        <v>120203</v>
      </c>
      <c r="G153" s="145"/>
      <c r="H153" s="283" t="str">
        <f>IF(입출금내역Rawdata!F147=0,"",입출금내역Rawdata!F147)</f>
        <v/>
      </c>
      <c r="I153" s="146">
        <f>IF(입출금내역Rawdata!G147=0,"",입출금내역Rawdata!G147)</f>
        <v>212040</v>
      </c>
      <c r="J153" s="146">
        <f t="shared" si="5"/>
        <v>-212040</v>
      </c>
      <c r="K153" s="146">
        <f t="shared" si="4"/>
        <v>1054310927</v>
      </c>
      <c r="L153" s="284" t="str">
        <f>입출금내역Rawdata!D147</f>
        <v>하나카드기업</v>
      </c>
      <c r="M153" s="148"/>
      <c r="N153" s="148"/>
      <c r="O153" s="284" t="str">
        <f>입출금내역Rawdata!L147</f>
        <v>하나은행(팁스)</v>
      </c>
      <c r="P153" s="284" t="str">
        <f>입출금내역Rawdata!M147</f>
        <v>391-910031-48404</v>
      </c>
      <c r="Q153" s="148"/>
      <c r="R153" s="148"/>
      <c r="S153" s="148"/>
    </row>
    <row r="154" spans="1:19" ht="15.6" customHeight="1" outlineLevel="1">
      <c r="A154" s="142"/>
      <c r="B154" s="142">
        <f>입출금내역Rawdata!B148</f>
        <v>45349</v>
      </c>
      <c r="C154" s="143" t="s">
        <v>120</v>
      </c>
      <c r="D154" s="284" t="str">
        <f>입출금내역Rawdata!N148</f>
        <v>보조금</v>
      </c>
      <c r="E154" s="284" t="str">
        <f>입출금내역Rawdata!O148</f>
        <v>보조금</v>
      </c>
      <c r="F154" s="137">
        <f>IF(D154="계좌 대체","",VLOOKUP($D154,월별_CashFlow!$H$3:$I$61,2,FALSE))</f>
        <v>310001</v>
      </c>
      <c r="G154" s="145"/>
      <c r="H154" s="283">
        <f>IF(입출금내역Rawdata!F148=0,"",입출금내역Rawdata!F148)</f>
        <v>127400</v>
      </c>
      <c r="I154" s="146" t="str">
        <f>IF(입출금내역Rawdata!G148=0,"",입출금내역Rawdata!G148)</f>
        <v/>
      </c>
      <c r="J154" s="146">
        <f t="shared" si="5"/>
        <v>127400</v>
      </c>
      <c r="K154" s="146">
        <f t="shared" si="4"/>
        <v>1054438327</v>
      </c>
      <c r="L154" s="284" t="str">
        <f>입출금내역Rawdata!D148</f>
        <v>ＲＣＭＳ카드결제</v>
      </c>
      <c r="M154" s="148"/>
      <c r="N154" s="148"/>
      <c r="O154" s="284" t="str">
        <f>입출금내역Rawdata!L148</f>
        <v>하나은행(팁스)</v>
      </c>
      <c r="P154" s="284" t="str">
        <f>입출금내역Rawdata!M148</f>
        <v>391-910031-48404</v>
      </c>
      <c r="Q154" s="148"/>
      <c r="R154" s="148"/>
      <c r="S154" s="148"/>
    </row>
    <row r="155" spans="1:19" ht="15.6" customHeight="1" outlineLevel="1">
      <c r="A155" s="142"/>
      <c r="B155" s="142">
        <f>입출금내역Rawdata!B149</f>
        <v>45349</v>
      </c>
      <c r="C155" s="143" t="s">
        <v>120</v>
      </c>
      <c r="D155" s="284" t="str">
        <f>입출금내역Rawdata!N149</f>
        <v>보조금</v>
      </c>
      <c r="E155" s="284" t="str">
        <f>입출금내역Rawdata!O149</f>
        <v>보조금</v>
      </c>
      <c r="F155" s="137">
        <f>IF(D155="계좌 대체","",VLOOKUP($D155,월별_CashFlow!$H$3:$I$61,2,FALSE))</f>
        <v>310001</v>
      </c>
      <c r="G155" s="145"/>
      <c r="H155" s="283">
        <f>IF(입출금내역Rawdata!F149=0,"",입출금내역Rawdata!F149)</f>
        <v>84240</v>
      </c>
      <c r="I155" s="146" t="str">
        <f>IF(입출금내역Rawdata!G149=0,"",입출금내역Rawdata!G149)</f>
        <v/>
      </c>
      <c r="J155" s="146">
        <f t="shared" si="5"/>
        <v>84240</v>
      </c>
      <c r="K155" s="146">
        <f t="shared" si="4"/>
        <v>1054522567</v>
      </c>
      <c r="L155" s="284" t="str">
        <f>입출금내역Rawdata!D149</f>
        <v>ＲＣＭＳ카드결제</v>
      </c>
      <c r="M155" s="148"/>
      <c r="N155" s="148"/>
      <c r="O155" s="284" t="str">
        <f>입출금내역Rawdata!L149</f>
        <v>하나은행(팁스)</v>
      </c>
      <c r="P155" s="284" t="str">
        <f>입출금내역Rawdata!M149</f>
        <v>391-910031-48404</v>
      </c>
      <c r="Q155" s="148"/>
      <c r="R155" s="148"/>
      <c r="S155" s="148"/>
    </row>
    <row r="156" spans="1:19" ht="15.6" customHeight="1" outlineLevel="1">
      <c r="A156" s="142"/>
      <c r="B156" s="142">
        <f>입출금내역Rawdata!B150</f>
        <v>45349</v>
      </c>
      <c r="C156" s="143" t="s">
        <v>120</v>
      </c>
      <c r="D156" s="284" t="str">
        <f>입출금내역Rawdata!N150</f>
        <v>계좌 대체</v>
      </c>
      <c r="E156" s="284" t="str">
        <f>입출금내역Rawdata!O150</f>
        <v>계좌 대체</v>
      </c>
      <c r="F156" s="137" t="str">
        <f>IF(D156="계좌 대체","",VLOOKUP($D156,월별_CashFlow!$H$3:$I$61,2,FALSE))</f>
        <v/>
      </c>
      <c r="G156" s="145"/>
      <c r="H156" s="283">
        <f>IF(입출금내역Rawdata!F150=0,"",입출금내역Rawdata!F150)</f>
        <v>4865660</v>
      </c>
      <c r="I156" s="146" t="str">
        <f>IF(입출금내역Rawdata!G150=0,"",입출금내역Rawdata!G150)</f>
        <v/>
      </c>
      <c r="J156" s="146">
        <f t="shared" si="5"/>
        <v>4865660</v>
      </c>
      <c r="K156" s="146">
        <f t="shared" si="4"/>
        <v>1059388227</v>
      </c>
      <c r="L156" s="284" t="str">
        <f>입출금내역Rawdata!D150</f>
        <v>ＴＩＰＡ</v>
      </c>
      <c r="M156" s="148"/>
      <c r="N156" s="148"/>
      <c r="O156" s="284" t="str">
        <f>입출금내역Rawdata!L150</f>
        <v>하나은행(팁스)</v>
      </c>
      <c r="P156" s="284" t="str">
        <f>입출금내역Rawdata!M150</f>
        <v>391-910031-48404</v>
      </c>
      <c r="Q156" s="148"/>
      <c r="R156" s="148"/>
      <c r="S156" s="148"/>
    </row>
    <row r="157" spans="1:19" ht="15.6" customHeight="1" outlineLevel="1">
      <c r="A157" s="142"/>
      <c r="B157" s="142">
        <f>입출금내역Rawdata!B151</f>
        <v>45349</v>
      </c>
      <c r="C157" s="143" t="s">
        <v>120</v>
      </c>
      <c r="D157" s="284" t="str">
        <f>입출금내역Rawdata!N151</f>
        <v>계좌 대체</v>
      </c>
      <c r="E157" s="284" t="str">
        <f>입출금내역Rawdata!O151</f>
        <v>계좌 대체</v>
      </c>
      <c r="F157" s="137" t="str">
        <f>IF(D157="계좌 대체","",VLOOKUP($D157,월별_CashFlow!$H$3:$I$61,2,FALSE))</f>
        <v/>
      </c>
      <c r="G157" s="145"/>
      <c r="H157" s="283" t="str">
        <f>IF(입출금내역Rawdata!F151=0,"",입출금내역Rawdata!F151)</f>
        <v/>
      </c>
      <c r="I157" s="146">
        <f>IF(입출금내역Rawdata!G151=0,"",입출금내역Rawdata!G151)</f>
        <v>4865660</v>
      </c>
      <c r="J157" s="146">
        <f t="shared" si="5"/>
        <v>-4865660</v>
      </c>
      <c r="K157" s="146">
        <f t="shared" si="4"/>
        <v>1054522567</v>
      </c>
      <c r="L157" s="284" t="str">
        <f>입출금내역Rawdata!D151</f>
        <v>２월인건비</v>
      </c>
      <c r="M157" s="148"/>
      <c r="N157" s="148"/>
      <c r="O157" s="284" t="str">
        <f>입출금내역Rawdata!L151</f>
        <v>하나은행(팁스)</v>
      </c>
      <c r="P157" s="284" t="str">
        <f>입출금내역Rawdata!M151</f>
        <v>391-910031-48404</v>
      </c>
      <c r="Q157" s="148"/>
      <c r="R157" s="148"/>
      <c r="S157" s="148"/>
    </row>
    <row r="158" spans="1:19" ht="15.6" customHeight="1" outlineLevel="1">
      <c r="A158" s="142"/>
      <c r="B158" s="142">
        <f>입출금내역Rawdata!B152</f>
        <v>45349</v>
      </c>
      <c r="C158" s="143" t="s">
        <v>120</v>
      </c>
      <c r="D158" s="284" t="str">
        <f>입출금내역Rawdata!N152</f>
        <v>계좌 대체</v>
      </c>
      <c r="E158" s="284" t="str">
        <f>입출금내역Rawdata!O152</f>
        <v>계좌 대체</v>
      </c>
      <c r="F158" s="137" t="str">
        <f>IF(D158="계좌 대체","",VLOOKUP($D158,월별_CashFlow!$H$3:$I$61,2,FALSE))</f>
        <v/>
      </c>
      <c r="G158" s="145"/>
      <c r="H158" s="283">
        <f>IF(입출금내역Rawdata!F152=0,"",입출금내역Rawdata!F152)</f>
        <v>2280080</v>
      </c>
      <c r="I158" s="146" t="str">
        <f>IF(입출금내역Rawdata!G152=0,"",입출금내역Rawdata!G152)</f>
        <v/>
      </c>
      <c r="J158" s="146">
        <f t="shared" si="5"/>
        <v>2280080</v>
      </c>
      <c r="K158" s="146">
        <f t="shared" si="4"/>
        <v>1056802647</v>
      </c>
      <c r="L158" s="284" t="str">
        <f>입출금내역Rawdata!D152</f>
        <v>ＴＩＰＡ</v>
      </c>
      <c r="M158" s="148"/>
      <c r="N158" s="148"/>
      <c r="O158" s="284" t="str">
        <f>입출금내역Rawdata!L152</f>
        <v>하나은행(팁스)</v>
      </c>
      <c r="P158" s="284" t="str">
        <f>입출금내역Rawdata!M152</f>
        <v>391-910031-48404</v>
      </c>
      <c r="Q158" s="148"/>
      <c r="R158" s="148"/>
      <c r="S158" s="148"/>
    </row>
    <row r="159" spans="1:19" ht="15.6" customHeight="1" outlineLevel="1">
      <c r="A159" s="142"/>
      <c r="B159" s="142">
        <f>입출금내역Rawdata!B153</f>
        <v>45349</v>
      </c>
      <c r="C159" s="143" t="s">
        <v>120</v>
      </c>
      <c r="D159" s="284" t="str">
        <f>입출금내역Rawdata!N153</f>
        <v>계좌 대체</v>
      </c>
      <c r="E159" s="284" t="str">
        <f>입출금내역Rawdata!O153</f>
        <v>계좌 대체</v>
      </c>
      <c r="F159" s="137" t="str">
        <f>IF(D159="계좌 대체","",VLOOKUP($D159,월별_CashFlow!$H$3:$I$61,2,FALSE))</f>
        <v/>
      </c>
      <c r="G159" s="145"/>
      <c r="H159" s="283" t="str">
        <f>IF(입출금내역Rawdata!F153=0,"",입출금내역Rawdata!F153)</f>
        <v/>
      </c>
      <c r="I159" s="146">
        <f>IF(입출금내역Rawdata!G153=0,"",입출금내역Rawdata!G153)</f>
        <v>2280080</v>
      </c>
      <c r="J159" s="146">
        <f t="shared" si="5"/>
        <v>-2280080</v>
      </c>
      <c r="K159" s="146">
        <f t="shared" si="4"/>
        <v>1054522567</v>
      </c>
      <c r="L159" s="284" t="str">
        <f>입출금내역Rawdata!D153</f>
        <v>심준형연구수</v>
      </c>
      <c r="M159" s="148"/>
      <c r="N159" s="148"/>
      <c r="O159" s="284" t="str">
        <f>입출금내역Rawdata!L153</f>
        <v>하나은행(팁스)</v>
      </c>
      <c r="P159" s="284" t="str">
        <f>입출금내역Rawdata!M153</f>
        <v>391-910031-48404</v>
      </c>
      <c r="Q159" s="148"/>
      <c r="R159" s="148"/>
      <c r="S159" s="148"/>
    </row>
    <row r="160" spans="1:19" ht="15.6" customHeight="1" outlineLevel="1">
      <c r="A160" s="142"/>
      <c r="B160" s="142">
        <f>입출금내역Rawdata!B154</f>
        <v>45349</v>
      </c>
      <c r="C160" s="143" t="s">
        <v>120</v>
      </c>
      <c r="D160" s="284" t="str">
        <f>입출금내역Rawdata!N154</f>
        <v>계좌 대체</v>
      </c>
      <c r="E160" s="284" t="str">
        <f>입출금내역Rawdata!O154</f>
        <v>계좌 대체</v>
      </c>
      <c r="F160" s="137" t="str">
        <f>IF(D160="계좌 대체","",VLOOKUP($D160,월별_CashFlow!$H$3:$I$61,2,FALSE))</f>
        <v/>
      </c>
      <c r="G160" s="145"/>
      <c r="H160" s="283">
        <f>IF(입출금내역Rawdata!F154=0,"",입출금내역Rawdata!F154)</f>
        <v>4630990</v>
      </c>
      <c r="I160" s="146" t="str">
        <f>IF(입출금내역Rawdata!G154=0,"",입출금내역Rawdata!G154)</f>
        <v/>
      </c>
      <c r="J160" s="146">
        <f t="shared" si="5"/>
        <v>4630990</v>
      </c>
      <c r="K160" s="146">
        <f t="shared" si="4"/>
        <v>1059153557</v>
      </c>
      <c r="L160" s="284" t="str">
        <f>입출금내역Rawdata!D154</f>
        <v>ＴＩＰＡ</v>
      </c>
      <c r="M160" s="148"/>
      <c r="N160" s="148"/>
      <c r="O160" s="284" t="str">
        <f>입출금내역Rawdata!L154</f>
        <v>하나은행(팁스)</v>
      </c>
      <c r="P160" s="284" t="str">
        <f>입출금내역Rawdata!M154</f>
        <v>391-910031-48404</v>
      </c>
      <c r="Q160" s="148"/>
      <c r="R160" s="148"/>
      <c r="S160" s="148"/>
    </row>
    <row r="161" spans="1:19" ht="15.6" customHeight="1" outlineLevel="1">
      <c r="A161" s="142"/>
      <c r="B161" s="142">
        <f>입출금내역Rawdata!B155</f>
        <v>45349</v>
      </c>
      <c r="C161" s="143" t="s">
        <v>120</v>
      </c>
      <c r="D161" s="284" t="str">
        <f>입출금내역Rawdata!N155</f>
        <v>계좌 대체</v>
      </c>
      <c r="E161" s="284" t="str">
        <f>입출금내역Rawdata!O155</f>
        <v>계좌 대체</v>
      </c>
      <c r="F161" s="137" t="str">
        <f>IF(D161="계좌 대체","",VLOOKUP($D161,월별_CashFlow!$H$3:$I$61,2,FALSE))</f>
        <v/>
      </c>
      <c r="G161" s="145"/>
      <c r="H161" s="283" t="str">
        <f>IF(입출금내역Rawdata!F155=0,"",입출금내역Rawdata!F155)</f>
        <v/>
      </c>
      <c r="I161" s="146">
        <f>IF(입출금내역Rawdata!G155=0,"",입출금내역Rawdata!G155)</f>
        <v>4630990</v>
      </c>
      <c r="J161" s="146">
        <f t="shared" si="5"/>
        <v>-4630990</v>
      </c>
      <c r="K161" s="146">
        <f t="shared" si="4"/>
        <v>1054522567</v>
      </c>
      <c r="L161" s="284" t="str">
        <f>입출금내역Rawdata!D155</f>
        <v>서범근연구수</v>
      </c>
      <c r="M161" s="148"/>
      <c r="N161" s="148"/>
      <c r="O161" s="284" t="str">
        <f>입출금내역Rawdata!L155</f>
        <v>하나은행(팁스)</v>
      </c>
      <c r="P161" s="284" t="str">
        <f>입출금내역Rawdata!M155</f>
        <v>391-910031-48404</v>
      </c>
      <c r="Q161" s="148"/>
      <c r="R161" s="148"/>
      <c r="S161" s="148"/>
    </row>
    <row r="162" spans="1:19" ht="15.6" customHeight="1" outlineLevel="1">
      <c r="A162" s="142"/>
      <c r="B162" s="142">
        <f>입출금내역Rawdata!B156</f>
        <v>45349</v>
      </c>
      <c r="C162" s="143" t="s">
        <v>120</v>
      </c>
      <c r="D162" s="284" t="str">
        <f>입출금내역Rawdata!N156</f>
        <v>계좌 대체</v>
      </c>
      <c r="E162" s="284" t="str">
        <f>입출금내역Rawdata!O156</f>
        <v>계좌 대체</v>
      </c>
      <c r="F162" s="137" t="str">
        <f>IF(D162="계좌 대체","",VLOOKUP($D162,월별_CashFlow!$H$3:$I$61,2,FALSE))</f>
        <v/>
      </c>
      <c r="G162" s="145"/>
      <c r="H162" s="283">
        <f>IF(입출금내역Rawdata!F156=0,"",입출금내역Rawdata!F156)</f>
        <v>401430</v>
      </c>
      <c r="I162" s="146" t="str">
        <f>IF(입출금내역Rawdata!G156=0,"",입출금내역Rawdata!G156)</f>
        <v/>
      </c>
      <c r="J162" s="146">
        <f t="shared" si="5"/>
        <v>401430</v>
      </c>
      <c r="K162" s="146">
        <f t="shared" si="4"/>
        <v>1054923997</v>
      </c>
      <c r="L162" s="284" t="str">
        <f>입출금내역Rawdata!D156</f>
        <v>ＴＩＰＡ</v>
      </c>
      <c r="M162" s="148"/>
      <c r="N162" s="148"/>
      <c r="O162" s="284" t="str">
        <f>입출금내역Rawdata!L156</f>
        <v>하나은행(팁스)</v>
      </c>
      <c r="P162" s="284" t="str">
        <f>입출금내역Rawdata!M156</f>
        <v>391-910031-48404</v>
      </c>
      <c r="Q162" s="148"/>
      <c r="R162" s="148"/>
      <c r="S162" s="148"/>
    </row>
    <row r="163" spans="1:19" ht="15.6" customHeight="1" outlineLevel="1">
      <c r="A163" s="142"/>
      <c r="B163" s="142">
        <f>입출금내역Rawdata!B157</f>
        <v>45349</v>
      </c>
      <c r="C163" s="143" t="s">
        <v>120</v>
      </c>
      <c r="D163" s="284" t="str">
        <f>입출금내역Rawdata!N157</f>
        <v>계좌 대체</v>
      </c>
      <c r="E163" s="284" t="str">
        <f>입출금내역Rawdata!O157</f>
        <v>계좌 대체</v>
      </c>
      <c r="F163" s="137" t="str">
        <f>IF(D163="계좌 대체","",VLOOKUP($D163,월별_CashFlow!$H$3:$I$61,2,FALSE))</f>
        <v/>
      </c>
      <c r="G163" s="145"/>
      <c r="H163" s="283" t="str">
        <f>IF(입출금내역Rawdata!F157=0,"",입출금내역Rawdata!F157)</f>
        <v/>
      </c>
      <c r="I163" s="146">
        <f>IF(입출금내역Rawdata!G157=0,"",입출금내역Rawdata!G157)</f>
        <v>401430</v>
      </c>
      <c r="J163" s="146">
        <f t="shared" si="5"/>
        <v>-401430</v>
      </c>
      <c r="K163" s="146">
        <f t="shared" si="4"/>
        <v>1054522567</v>
      </c>
      <c r="L163" s="284" t="str">
        <f>입출금내역Rawdata!D157</f>
        <v>연구수당원천</v>
      </c>
      <c r="M163" s="148"/>
      <c r="N163" s="148"/>
      <c r="O163" s="284" t="str">
        <f>입출금내역Rawdata!L157</f>
        <v>하나은행(팁스)</v>
      </c>
      <c r="P163" s="284" t="str">
        <f>입출금내역Rawdata!M157</f>
        <v>391-910031-48404</v>
      </c>
      <c r="Q163" s="148"/>
      <c r="R163" s="148"/>
      <c r="S163" s="148"/>
    </row>
    <row r="164" spans="1:19" ht="15.6" customHeight="1" outlineLevel="1">
      <c r="A164" s="142"/>
      <c r="B164" s="142">
        <f>입출금내역Rawdata!B158</f>
        <v>45349</v>
      </c>
      <c r="C164" s="143" t="s">
        <v>120</v>
      </c>
      <c r="D164" s="284" t="str">
        <f>입출금내역Rawdata!N158</f>
        <v>계좌 대체</v>
      </c>
      <c r="E164" s="284" t="str">
        <f>입출금내역Rawdata!O158</f>
        <v>계좌 대체</v>
      </c>
      <c r="F164" s="137" t="str">
        <f>IF(D164="계좌 대체","",VLOOKUP($D164,월별_CashFlow!$H$3:$I$61,2,FALSE))</f>
        <v/>
      </c>
      <c r="G164" s="145"/>
      <c r="H164" s="283">
        <f>IF(입출금내역Rawdata!F158=0,"",입출금내역Rawdata!F158)</f>
        <v>29920000</v>
      </c>
      <c r="I164" s="146" t="str">
        <f>IF(입출금내역Rawdata!G158=0,"",입출금내역Rawdata!G158)</f>
        <v/>
      </c>
      <c r="J164" s="146">
        <f t="shared" si="5"/>
        <v>29920000</v>
      </c>
      <c r="K164" s="146">
        <f t="shared" si="4"/>
        <v>1084442567</v>
      </c>
      <c r="L164" s="284" t="str">
        <f>입출금내역Rawdata!D158</f>
        <v>ＴＩＰＡ</v>
      </c>
      <c r="M164" s="148"/>
      <c r="N164" s="148"/>
      <c r="O164" s="284" t="str">
        <f>입출금내역Rawdata!L158</f>
        <v>하나은행(팁스)</v>
      </c>
      <c r="P164" s="284" t="str">
        <f>입출금내역Rawdata!M158</f>
        <v>391-910031-48404</v>
      </c>
      <c r="Q164" s="148"/>
      <c r="R164" s="148"/>
      <c r="S164" s="148"/>
    </row>
    <row r="165" spans="1:19" ht="15.6" customHeight="1" outlineLevel="1">
      <c r="A165" s="142"/>
      <c r="B165" s="142">
        <f>입출금내역Rawdata!B159</f>
        <v>45349</v>
      </c>
      <c r="C165" s="143" t="s">
        <v>120</v>
      </c>
      <c r="D165" s="284" t="str">
        <f>입출금내역Rawdata!N159</f>
        <v>계좌 대체</v>
      </c>
      <c r="E165" s="284" t="str">
        <f>입출금내역Rawdata!O159</f>
        <v>계좌 대체</v>
      </c>
      <c r="F165" s="137" t="str">
        <f>IF(D165="계좌 대체","",VLOOKUP($D165,월별_CashFlow!$H$3:$I$61,2,FALSE))</f>
        <v/>
      </c>
      <c r="G165" s="145"/>
      <c r="H165" s="283" t="str">
        <f>IF(입출금내역Rawdata!F159=0,"",입출금내역Rawdata!F159)</f>
        <v/>
      </c>
      <c r="I165" s="146">
        <f>IF(입출금내역Rawdata!G159=0,"",입출금내역Rawdata!G159)</f>
        <v>29920000</v>
      </c>
      <c r="J165" s="146">
        <f t="shared" si="5"/>
        <v>-29920000</v>
      </c>
      <c r="K165" s="146">
        <f t="shared" si="4"/>
        <v>1054522567</v>
      </c>
      <c r="L165" s="284" t="str">
        <f>입출금내역Rawdata!D159</f>
        <v>（주）　나인솔</v>
      </c>
      <c r="M165" s="148"/>
      <c r="N165" s="148"/>
      <c r="O165" s="284" t="str">
        <f>입출금내역Rawdata!L159</f>
        <v>하나은행(팁스)</v>
      </c>
      <c r="P165" s="284" t="str">
        <f>입출금내역Rawdata!M159</f>
        <v>391-910031-48404</v>
      </c>
      <c r="Q165" s="148"/>
      <c r="R165" s="148"/>
      <c r="S165" s="148"/>
    </row>
    <row r="166" spans="1:19" ht="15.6" customHeight="1" outlineLevel="1">
      <c r="A166" s="142"/>
      <c r="B166" s="142">
        <f>입출금내역Rawdata!B160</f>
        <v>45350</v>
      </c>
      <c r="C166" s="143" t="s">
        <v>120</v>
      </c>
      <c r="D166" s="284" t="str">
        <f>입출금내역Rawdata!N160</f>
        <v>운영비</v>
      </c>
      <c r="E166" s="284" t="str">
        <f>입출금내역Rawdata!O160</f>
        <v>지급수수료</v>
      </c>
      <c r="F166" s="137">
        <f>IF(D166="계좌 대체","",VLOOKUP($D166,월별_CashFlow!$H$3:$I$61,2,FALSE))</f>
        <v>120204</v>
      </c>
      <c r="G166" s="145"/>
      <c r="H166" s="283" t="str">
        <f>IF(입출금내역Rawdata!F160=0,"",입출금내역Rawdata!F160)</f>
        <v/>
      </c>
      <c r="I166" s="146">
        <f>IF(입출금내역Rawdata!G160=0,"",입출금내역Rawdata!G160)</f>
        <v>354500</v>
      </c>
      <c r="J166" s="146">
        <f t="shared" si="5"/>
        <v>-354500</v>
      </c>
      <c r="K166" s="146">
        <f t="shared" si="4"/>
        <v>1054168067</v>
      </c>
      <c r="L166" s="284" t="str">
        <f>입출금내역Rawdata!D160</f>
        <v>최영식(지성법무사사</v>
      </c>
      <c r="M166" s="148"/>
      <c r="N166" s="148"/>
      <c r="O166" s="284" t="str">
        <f>입출금내역Rawdata!L160</f>
        <v>하나은행(GS투자금)</v>
      </c>
      <c r="P166" s="284" t="str">
        <f>입출금내역Rawdata!M160</f>
        <v>391-910033-23404</v>
      </c>
      <c r="Q166" s="148"/>
      <c r="R166" s="148"/>
      <c r="S166" s="148"/>
    </row>
    <row r="167" spans="1:19" ht="15.6" customHeight="1" outlineLevel="1">
      <c r="A167" s="142"/>
      <c r="B167" s="142">
        <f>입출금내역Rawdata!B161</f>
        <v>45350</v>
      </c>
      <c r="C167" s="143" t="s">
        <v>120</v>
      </c>
      <c r="D167" s="284" t="str">
        <f>입출금내역Rawdata!N161</f>
        <v>운영비</v>
      </c>
      <c r="E167" s="284" t="str">
        <f>입출금내역Rawdata!O161</f>
        <v>지급수수료</v>
      </c>
      <c r="F167" s="137">
        <f>IF(D167="계좌 대체","",VLOOKUP($D167,월별_CashFlow!$H$3:$I$61,2,FALSE))</f>
        <v>120204</v>
      </c>
      <c r="G167" s="145"/>
      <c r="H167" s="283" t="str">
        <f>IF(입출금내역Rawdata!F161=0,"",입출금내역Rawdata!F161)</f>
        <v/>
      </c>
      <c r="I167" s="146">
        <f>IF(입출금내역Rawdata!G161=0,"",입출금내역Rawdata!G161)</f>
        <v>2200000</v>
      </c>
      <c r="J167" s="146">
        <f t="shared" si="5"/>
        <v>-2200000</v>
      </c>
      <c r="K167" s="146">
        <f t="shared" si="4"/>
        <v>1051968067</v>
      </c>
      <c r="L167" s="284" t="str">
        <f>입출금내역Rawdata!D161</f>
        <v>(주)미라파트너스</v>
      </c>
      <c r="M167" s="148"/>
      <c r="N167" s="148"/>
      <c r="O167" s="284" t="str">
        <f>입출금내역Rawdata!L161</f>
        <v>하나은행(GS투자금)</v>
      </c>
      <c r="P167" s="284" t="str">
        <f>입출금내역Rawdata!M161</f>
        <v>391-910033-23404</v>
      </c>
      <c r="Q167" s="148"/>
      <c r="R167" s="148"/>
      <c r="S167" s="148"/>
    </row>
    <row r="168" spans="1:19" ht="15.6" customHeight="1" outlineLevel="1">
      <c r="A168" s="142"/>
      <c r="B168" s="142">
        <f>입출금내역Rawdata!B162</f>
        <v>45350</v>
      </c>
      <c r="C168" s="143" t="s">
        <v>120</v>
      </c>
      <c r="D168" s="284" t="str">
        <f>입출금내역Rawdata!N162</f>
        <v>운영비</v>
      </c>
      <c r="E168" s="284" t="str">
        <f>입출금내역Rawdata!O162</f>
        <v>지급수수료</v>
      </c>
      <c r="F168" s="137">
        <f>IF(D168="계좌 대체","",VLOOKUP($D168,월별_CashFlow!$H$3:$I$61,2,FALSE))</f>
        <v>120204</v>
      </c>
      <c r="G168" s="145"/>
      <c r="H168" s="283" t="str">
        <f>IF(입출금내역Rawdata!F162=0,"",입출금내역Rawdata!F162)</f>
        <v/>
      </c>
      <c r="I168" s="146">
        <f>IF(입출금내역Rawdata!G162=0,"",입출금내역Rawdata!G162)</f>
        <v>440500</v>
      </c>
      <c r="J168" s="146">
        <f t="shared" si="5"/>
        <v>-440500</v>
      </c>
      <c r="K168" s="146">
        <f t="shared" si="4"/>
        <v>1051527567</v>
      </c>
      <c r="L168" s="284" t="str">
        <f>입출금내역Rawdata!D162</f>
        <v>이창원(이창원세무회</v>
      </c>
      <c r="M168" s="148"/>
      <c r="N168" s="148"/>
      <c r="O168" s="284" t="str">
        <f>입출금내역Rawdata!L162</f>
        <v>하나은행(GS투자금)</v>
      </c>
      <c r="P168" s="284" t="str">
        <f>입출금내역Rawdata!M162</f>
        <v>391-910033-23404</v>
      </c>
      <c r="Q168" s="148"/>
      <c r="R168" s="148"/>
      <c r="S168" s="148"/>
    </row>
    <row r="169" spans="1:19" ht="15.6" customHeight="1" outlineLevel="1">
      <c r="A169" s="142"/>
      <c r="B169" s="142">
        <f>입출금내역Rawdata!B163</f>
        <v>45350</v>
      </c>
      <c r="C169" s="143" t="s">
        <v>120</v>
      </c>
      <c r="D169" s="284" t="str">
        <f>입출금내역Rawdata!N163</f>
        <v>운영비</v>
      </c>
      <c r="E169" s="284" t="str">
        <f>입출금내역Rawdata!O163</f>
        <v>지급수수료</v>
      </c>
      <c r="F169" s="137">
        <f>IF(D169="계좌 대체","",VLOOKUP($D169,월별_CashFlow!$H$3:$I$61,2,FALSE))</f>
        <v>120204</v>
      </c>
      <c r="G169" s="145"/>
      <c r="H169" s="283" t="str">
        <f>IF(입출금내역Rawdata!F163=0,"",입출금내역Rawdata!F163)</f>
        <v/>
      </c>
      <c r="I169" s="146">
        <f>IF(입출금내역Rawdata!G163=0,"",입출금내역Rawdata!G163)</f>
        <v>550000</v>
      </c>
      <c r="J169" s="146">
        <f t="shared" si="5"/>
        <v>-550000</v>
      </c>
      <c r="K169" s="146">
        <f t="shared" si="4"/>
        <v>1050977567</v>
      </c>
      <c r="L169" s="284" t="str">
        <f>입출금내역Rawdata!D163</f>
        <v>법무법인(유한)태평양</v>
      </c>
      <c r="M169" s="148"/>
      <c r="N169" s="148"/>
      <c r="O169" s="284" t="str">
        <f>입출금내역Rawdata!L163</f>
        <v>하나은행(GS투자금)</v>
      </c>
      <c r="P169" s="284" t="str">
        <f>입출금내역Rawdata!M163</f>
        <v>391-910033-23404</v>
      </c>
      <c r="Q169" s="148"/>
      <c r="R169" s="148"/>
      <c r="S169" s="148"/>
    </row>
    <row r="170" spans="1:19" ht="15.6" customHeight="1" outlineLevel="1">
      <c r="A170" s="142"/>
      <c r="B170" s="142">
        <f>입출금내역Rawdata!B164</f>
        <v>45350</v>
      </c>
      <c r="C170" s="143" t="s">
        <v>120</v>
      </c>
      <c r="D170" s="284" t="str">
        <f>입출금내역Rawdata!N164</f>
        <v>인건비(급여, 퇴직금, 사대보험)</v>
      </c>
      <c r="E170" s="284" t="str">
        <f>입출금내역Rawdata!O164</f>
        <v>소득세 등</v>
      </c>
      <c r="F170" s="137">
        <f>IF(D170="계좌 대체","",VLOOKUP($D170,월별_CashFlow!$H$3:$I$61,2,FALSE))</f>
        <v>120202</v>
      </c>
      <c r="G170" s="145"/>
      <c r="H170" s="283" t="str">
        <f>IF(입출금내역Rawdata!F164=0,"",입출금내역Rawdata!F164)</f>
        <v/>
      </c>
      <c r="I170" s="146">
        <f>IF(입출금내역Rawdata!G164=0,"",입출금내역Rawdata!G164)</f>
        <v>59320</v>
      </c>
      <c r="J170" s="146">
        <f t="shared" si="5"/>
        <v>-59320</v>
      </c>
      <c r="K170" s="146">
        <f t="shared" si="4"/>
        <v>1050918247</v>
      </c>
      <c r="L170" s="284" t="str">
        <f>입출금내역Rawdata!D164</f>
        <v>서울특징주식회사 에</v>
      </c>
      <c r="M170" s="148"/>
      <c r="N170" s="148"/>
      <c r="O170" s="284" t="str">
        <f>입출금내역Rawdata!L164</f>
        <v>하나은행(GS투자금)</v>
      </c>
      <c r="P170" s="284" t="str">
        <f>입출금내역Rawdata!M164</f>
        <v>391-910033-23404</v>
      </c>
      <c r="Q170" s="148"/>
      <c r="R170" s="148"/>
      <c r="S170" s="148"/>
    </row>
    <row r="171" spans="1:19" ht="15.6" customHeight="1" outlineLevel="1">
      <c r="A171" s="142"/>
      <c r="B171" s="142">
        <f>입출금내역Rawdata!B165</f>
        <v>45350</v>
      </c>
      <c r="C171" s="143" t="s">
        <v>120</v>
      </c>
      <c r="D171" s="284" t="str">
        <f>입출금내역Rawdata!N165</f>
        <v>인건비(급여, 퇴직금, 사대보험)</v>
      </c>
      <c r="E171" s="284" t="str">
        <f>입출금내역Rawdata!O165</f>
        <v>소득세 등</v>
      </c>
      <c r="F171" s="137">
        <f>IF(D171="계좌 대체","",VLOOKUP($D171,월별_CashFlow!$H$3:$I$61,2,FALSE))</f>
        <v>120202</v>
      </c>
      <c r="G171" s="145"/>
      <c r="H171" s="283" t="str">
        <f>IF(입출금내역Rawdata!F165=0,"",입출금내역Rawdata!F165)</f>
        <v/>
      </c>
      <c r="I171" s="146">
        <f>IF(입출금내역Rawdata!G165=0,"",입출금내역Rawdata!G165)</f>
        <v>592770</v>
      </c>
      <c r="J171" s="146">
        <f t="shared" si="5"/>
        <v>-592770</v>
      </c>
      <c r="K171" s="146">
        <f t="shared" si="4"/>
        <v>1050325477</v>
      </c>
      <c r="L171" s="284" t="str">
        <f>입출금내역Rawdata!D165</f>
        <v>국고_주식회사 에이</v>
      </c>
      <c r="M171" s="148"/>
      <c r="N171" s="148"/>
      <c r="O171" s="284" t="str">
        <f>입출금내역Rawdata!L165</f>
        <v>하나은행(GS투자금)</v>
      </c>
      <c r="P171" s="284" t="str">
        <f>입출금내역Rawdata!M165</f>
        <v>391-910033-23404</v>
      </c>
      <c r="Q171" s="148"/>
      <c r="R171" s="148"/>
      <c r="S171" s="148"/>
    </row>
    <row r="172" spans="1:19" ht="15.6" customHeight="1" outlineLevel="1">
      <c r="A172" s="142"/>
      <c r="B172" s="142">
        <f>입출금내역Rawdata!B166</f>
        <v>45350</v>
      </c>
      <c r="C172" s="143" t="s">
        <v>120</v>
      </c>
      <c r="D172" s="284" t="str">
        <f>입출금내역Rawdata!N166</f>
        <v>보조금</v>
      </c>
      <c r="E172" s="284" t="str">
        <f>입출금내역Rawdata!O166</f>
        <v>보조금</v>
      </c>
      <c r="F172" s="137">
        <f>IF(D172="계좌 대체","",VLOOKUP($D172,월별_CashFlow!$H$3:$I$61,2,FALSE))</f>
        <v>310001</v>
      </c>
      <c r="G172" s="145"/>
      <c r="H172" s="283">
        <f>IF(입출금내역Rawdata!F166=0,"",입출금내역Rawdata!F166)</f>
        <v>1103700</v>
      </c>
      <c r="I172" s="146" t="str">
        <f>IF(입출금내역Rawdata!G166=0,"",입출금내역Rawdata!G166)</f>
        <v/>
      </c>
      <c r="J172" s="146">
        <f t="shared" si="5"/>
        <v>1103700</v>
      </c>
      <c r="K172" s="146">
        <f t="shared" si="4"/>
        <v>1051429177</v>
      </c>
      <c r="L172" s="284" t="str">
        <f>입출금내역Rawdata!D166</f>
        <v>1월인건비</v>
      </c>
      <c r="M172" s="148"/>
      <c r="N172" s="148"/>
      <c r="O172" s="284" t="str">
        <f>입출금내역Rawdata!L166</f>
        <v>하나은행(자본금)</v>
      </c>
      <c r="P172" s="284" t="str">
        <f>입출금내역Rawdata!M166</f>
        <v>391-910029-71304</v>
      </c>
      <c r="Q172" s="148"/>
      <c r="R172" s="148"/>
      <c r="S172" s="148"/>
    </row>
    <row r="173" spans="1:19" ht="15.6" customHeight="1" outlineLevel="1">
      <c r="A173" s="142"/>
      <c r="B173" s="142">
        <f>입출금내역Rawdata!B167</f>
        <v>45350</v>
      </c>
      <c r="C173" s="143" t="s">
        <v>120</v>
      </c>
      <c r="D173" s="284" t="str">
        <f>입출금내역Rawdata!N167</f>
        <v>보조금</v>
      </c>
      <c r="E173" s="284" t="str">
        <f>입출금내역Rawdata!O167</f>
        <v>보조금</v>
      </c>
      <c r="F173" s="137">
        <f>IF(D173="계좌 대체","",VLOOKUP($D173,월별_CashFlow!$H$3:$I$61,2,FALSE))</f>
        <v>310001</v>
      </c>
      <c r="G173" s="145"/>
      <c r="H173" s="283">
        <f>IF(입출금내역Rawdata!F167=0,"",입출금내역Rawdata!F167)</f>
        <v>1103700</v>
      </c>
      <c r="I173" s="146" t="str">
        <f>IF(입출금내역Rawdata!G167=0,"",입출금내역Rawdata!G167)</f>
        <v/>
      </c>
      <c r="J173" s="146">
        <f t="shared" si="5"/>
        <v>1103700</v>
      </c>
      <c r="K173" s="146">
        <f t="shared" si="4"/>
        <v>1052532877</v>
      </c>
      <c r="L173" s="284" t="str">
        <f>입출금내역Rawdata!D167</f>
        <v>1월인건비</v>
      </c>
      <c r="M173" s="148"/>
      <c r="N173" s="148"/>
      <c r="O173" s="284" t="str">
        <f>입출금내역Rawdata!L167</f>
        <v>하나은행(서울형팁스)</v>
      </c>
      <c r="P173" s="284" t="str">
        <f>입출금내역Rawdata!M167</f>
        <v>511-910017-45704</v>
      </c>
      <c r="Q173" s="148"/>
      <c r="R173" s="148"/>
      <c r="S173" s="148"/>
    </row>
    <row r="174" spans="1:19" ht="15.6" customHeight="1" outlineLevel="1">
      <c r="A174" s="142"/>
      <c r="B174" s="142">
        <f>입출금내역Rawdata!B168</f>
        <v>45350</v>
      </c>
      <c r="C174" s="143" t="s">
        <v>120</v>
      </c>
      <c r="D174" s="284" t="str">
        <f>입출금내역Rawdata!N168</f>
        <v>보조금</v>
      </c>
      <c r="E174" s="284" t="str">
        <f>입출금내역Rawdata!O168</f>
        <v>보조금</v>
      </c>
      <c r="F174" s="137">
        <f>IF(D174="계좌 대체","",VLOOKUP($D174,월별_CashFlow!$H$3:$I$61,2,FALSE))</f>
        <v>310001</v>
      </c>
      <c r="G174" s="145"/>
      <c r="H174" s="283" t="str">
        <f>IF(입출금내역Rawdata!F168=0,"",입출금내역Rawdata!F168)</f>
        <v/>
      </c>
      <c r="I174" s="146">
        <f>IF(입출금내역Rawdata!G168=0,"",입출금내역Rawdata!G168)</f>
        <v>1103700</v>
      </c>
      <c r="J174" s="146">
        <f t="shared" si="5"/>
        <v>-1103700</v>
      </c>
      <c r="K174" s="146">
        <f t="shared" si="4"/>
        <v>1051429177</v>
      </c>
      <c r="L174" s="284" t="str">
        <f>입출금내역Rawdata!D168</f>
        <v>1월인건비</v>
      </c>
      <c r="M174" s="148"/>
      <c r="N174" s="148"/>
      <c r="O174" s="284" t="str">
        <f>입출금내역Rawdata!L168</f>
        <v>하나은행(서울형팁스)</v>
      </c>
      <c r="P174" s="284" t="str">
        <f>입출금내역Rawdata!M168</f>
        <v>511-910017-45704</v>
      </c>
      <c r="Q174" s="148"/>
      <c r="R174" s="148"/>
      <c r="S174" s="148"/>
    </row>
    <row r="175" spans="1:19" ht="15.6" customHeight="1" outlineLevel="1">
      <c r="A175" s="142"/>
      <c r="B175" s="142">
        <f>입출금내역Rawdata!B169</f>
        <v>45351</v>
      </c>
      <c r="C175" s="143" t="s">
        <v>120</v>
      </c>
      <c r="D175" s="284" t="str">
        <f>입출금내역Rawdata!N169</f>
        <v>운영비</v>
      </c>
      <c r="E175" s="284" t="str">
        <f>입출금내역Rawdata!O169</f>
        <v>여비교통비</v>
      </c>
      <c r="F175" s="137">
        <f>IF(D175="계좌 대체","",VLOOKUP($D175,월별_CashFlow!$H$3:$I$61,2,FALSE))</f>
        <v>120204</v>
      </c>
      <c r="G175" s="145"/>
      <c r="H175" s="283" t="str">
        <f>IF(입출금내역Rawdata!F169=0,"",입출금내역Rawdata!F169)</f>
        <v/>
      </c>
      <c r="I175" s="146">
        <f>IF(입출금내역Rawdata!G169=0,"",입출금내역Rawdata!G169)</f>
        <v>12400</v>
      </c>
      <c r="J175" s="146">
        <f t="shared" si="5"/>
        <v>-12400</v>
      </c>
      <c r="K175" s="146">
        <f t="shared" si="4"/>
        <v>1051416777</v>
      </c>
      <c r="L175" s="284" t="str">
        <f>입출금내역Rawdata!D169</f>
        <v>카카오페이(택시)</v>
      </c>
      <c r="M175" s="148"/>
      <c r="N175" s="148"/>
      <c r="O175" s="284" t="str">
        <f>입출금내역Rawdata!L169</f>
        <v>하나은행(자본금)</v>
      </c>
      <c r="P175" s="284" t="str">
        <f>입출금내역Rawdata!M169</f>
        <v>391-910029-71304</v>
      </c>
      <c r="Q175" s="148"/>
      <c r="R175" s="148"/>
      <c r="S175" s="148"/>
    </row>
    <row r="176" spans="1:19" ht="15.6" customHeight="1" outlineLevel="1">
      <c r="A176" s="142"/>
      <c r="B176" s="142">
        <f>입출금내역Rawdata!B170</f>
        <v>45351</v>
      </c>
      <c r="C176" s="143" t="s">
        <v>120</v>
      </c>
      <c r="D176" s="284" t="str">
        <f>입출금내역Rawdata!N170</f>
        <v>운영비</v>
      </c>
      <c r="E176" s="284" t="str">
        <f>입출금내역Rawdata!O170</f>
        <v>여비교통비</v>
      </c>
      <c r="F176" s="137">
        <f>IF(D176="계좌 대체","",VLOOKUP($D176,월별_CashFlow!$H$3:$I$61,2,FALSE))</f>
        <v>120204</v>
      </c>
      <c r="G176" s="145"/>
      <c r="H176" s="283">
        <f>IF(입출금내역Rawdata!F170=0,"",입출금내역Rawdata!F170)</f>
        <v>12400</v>
      </c>
      <c r="I176" s="146" t="str">
        <f>IF(입출금내역Rawdata!G170=0,"",입출금내역Rawdata!G170)</f>
        <v/>
      </c>
      <c r="J176" s="146">
        <f t="shared" si="5"/>
        <v>12400</v>
      </c>
      <c r="K176" s="146">
        <f t="shared" si="4"/>
        <v>1051429177</v>
      </c>
      <c r="L176" s="284" t="str">
        <f>입출금내역Rawdata!D170</f>
        <v>카카오페이(택시)</v>
      </c>
      <c r="M176" s="148"/>
      <c r="N176" s="148"/>
      <c r="O176" s="284" t="str">
        <f>입출금내역Rawdata!L170</f>
        <v>하나은행(자본금)</v>
      </c>
      <c r="P176" s="284" t="str">
        <f>입출금내역Rawdata!M170</f>
        <v>391-910029-71304</v>
      </c>
      <c r="Q176" s="148"/>
      <c r="R176" s="148"/>
      <c r="S176" s="148"/>
    </row>
    <row r="177" spans="1:19" ht="15.6" customHeight="1" outlineLevel="1">
      <c r="A177" s="142"/>
      <c r="B177" s="142">
        <f>입출금내역Rawdata!B171</f>
        <v>45351</v>
      </c>
      <c r="C177" s="143" t="s">
        <v>120</v>
      </c>
      <c r="D177" s="284" t="str">
        <f>입출금내역Rawdata!N171</f>
        <v>운영비</v>
      </c>
      <c r="E177" s="284" t="str">
        <f>입출금내역Rawdata!O171</f>
        <v>여비교통비</v>
      </c>
      <c r="F177" s="137">
        <f>IF(D177="계좌 대체","",VLOOKUP($D177,월별_CashFlow!$H$3:$I$61,2,FALSE))</f>
        <v>120204</v>
      </c>
      <c r="G177" s="145"/>
      <c r="H177" s="283" t="str">
        <f>IF(입출금내역Rawdata!F171=0,"",입출금내역Rawdata!F171)</f>
        <v/>
      </c>
      <c r="I177" s="146">
        <f>IF(입출금내역Rawdata!G171=0,"",입출금내역Rawdata!G171)</f>
        <v>12400</v>
      </c>
      <c r="J177" s="146">
        <f t="shared" si="5"/>
        <v>-12400</v>
      </c>
      <c r="K177" s="146">
        <f t="shared" si="4"/>
        <v>1051416777</v>
      </c>
      <c r="L177" s="284" t="str">
        <f>입출금내역Rawdata!D171</f>
        <v>카카오페이(택시)</v>
      </c>
      <c r="M177" s="148"/>
      <c r="N177" s="148"/>
      <c r="O177" s="284" t="str">
        <f>입출금내역Rawdata!L171</f>
        <v>하나은행(자본금)</v>
      </c>
      <c r="P177" s="284" t="str">
        <f>입출금내역Rawdata!M171</f>
        <v>391-910029-71304</v>
      </c>
      <c r="Q177" s="148"/>
      <c r="R177" s="148"/>
      <c r="S177" s="148"/>
    </row>
    <row r="178" spans="1:19" ht="15.6" customHeight="1" outlineLevel="1">
      <c r="A178" s="142"/>
      <c r="B178" s="142">
        <f>입출금내역Rawdata!B172</f>
        <v>45351</v>
      </c>
      <c r="C178" s="143" t="s">
        <v>120</v>
      </c>
      <c r="D178" s="284" t="str">
        <f>입출금내역Rawdata!N172</f>
        <v>운영비</v>
      </c>
      <c r="E178" s="284" t="str">
        <f>입출금내역Rawdata!O172</f>
        <v>여비교통비</v>
      </c>
      <c r="F178" s="137">
        <f>IF(D178="계좌 대체","",VLOOKUP($D178,월별_CashFlow!$H$3:$I$61,2,FALSE))</f>
        <v>120204</v>
      </c>
      <c r="G178" s="145"/>
      <c r="H178" s="283">
        <f>IF(입출금내역Rawdata!F172=0,"",입출금내역Rawdata!F172)</f>
        <v>12400</v>
      </c>
      <c r="I178" s="146" t="str">
        <f>IF(입출금내역Rawdata!G172=0,"",입출금내역Rawdata!G172)</f>
        <v/>
      </c>
      <c r="J178" s="146">
        <f t="shared" si="5"/>
        <v>12400</v>
      </c>
      <c r="K178" s="146">
        <f t="shared" si="4"/>
        <v>1051429177</v>
      </c>
      <c r="L178" s="284" t="str">
        <f>입출금내역Rawdata!D172</f>
        <v>카카오페이(택시)</v>
      </c>
      <c r="M178" s="148"/>
      <c r="N178" s="148"/>
      <c r="O178" s="284" t="str">
        <f>입출금내역Rawdata!L172</f>
        <v>하나은행(자본금)</v>
      </c>
      <c r="P178" s="284" t="str">
        <f>입출금내역Rawdata!M172</f>
        <v>391-910029-71304</v>
      </c>
      <c r="Q178" s="148"/>
      <c r="R178" s="148"/>
      <c r="S178" s="148"/>
    </row>
    <row r="179" spans="1:19" ht="15.6" customHeight="1" outlineLevel="1">
      <c r="A179" s="142"/>
      <c r="B179" s="142">
        <f>입출금내역Rawdata!B173</f>
        <v>45351</v>
      </c>
      <c r="C179" s="143" t="s">
        <v>120</v>
      </c>
      <c r="D179" s="284" t="str">
        <f>입출금내역Rawdata!N173</f>
        <v>운영비</v>
      </c>
      <c r="E179" s="284" t="str">
        <f>입출금내역Rawdata!O173</f>
        <v>여비교통비</v>
      </c>
      <c r="F179" s="137">
        <f>IF(D179="계좌 대체","",VLOOKUP($D179,월별_CashFlow!$H$3:$I$61,2,FALSE))</f>
        <v>120204</v>
      </c>
      <c r="G179" s="145"/>
      <c r="H179" s="283" t="str">
        <f>IF(입출금내역Rawdata!F173=0,"",입출금내역Rawdata!F173)</f>
        <v/>
      </c>
      <c r="I179" s="146">
        <f>IF(입출금내역Rawdata!G173=0,"",입출금내역Rawdata!G173)</f>
        <v>11300</v>
      </c>
      <c r="J179" s="146">
        <f t="shared" si="5"/>
        <v>-11300</v>
      </c>
      <c r="K179" s="146">
        <f t="shared" si="4"/>
        <v>1051417877</v>
      </c>
      <c r="L179" s="284" t="str">
        <f>입출금내역Rawdata!D173</f>
        <v>카카오페이(택시)</v>
      </c>
      <c r="M179" s="148"/>
      <c r="N179" s="148"/>
      <c r="O179" s="284" t="str">
        <f>입출금내역Rawdata!L173</f>
        <v>하나은행(자본금)</v>
      </c>
      <c r="P179" s="284" t="str">
        <f>입출금내역Rawdata!M173</f>
        <v>391-910029-71304</v>
      </c>
      <c r="Q179" s="148"/>
      <c r="R179" s="148"/>
      <c r="S179" s="148"/>
    </row>
    <row r="180" spans="1:19" ht="15.6" customHeight="1" outlineLevel="1">
      <c r="A180" s="142"/>
      <c r="B180" s="142">
        <f>입출금내역Rawdata!B174</f>
        <v>45351</v>
      </c>
      <c r="C180" s="143" t="s">
        <v>120</v>
      </c>
      <c r="D180" s="284" t="str">
        <f>입출금내역Rawdata!N174</f>
        <v>보조금</v>
      </c>
      <c r="E180" s="284" t="str">
        <f>입출금내역Rawdata!O174</f>
        <v>보조금</v>
      </c>
      <c r="F180" s="137">
        <f>IF(D180="계좌 대체","",VLOOKUP($D180,월별_CashFlow!$H$3:$I$61,2,FALSE))</f>
        <v>310001</v>
      </c>
      <c r="G180" s="145"/>
      <c r="H180" s="283" t="str">
        <f>IF(입출금내역Rawdata!F174=0,"",입출금내역Rawdata!F174)</f>
        <v/>
      </c>
      <c r="I180" s="146">
        <f>IF(입출금내역Rawdata!G174=0,"",입출금내역Rawdata!G174)</f>
        <v>32427000</v>
      </c>
      <c r="J180" s="146">
        <f t="shared" si="5"/>
        <v>-32427000</v>
      </c>
      <c r="K180" s="146">
        <f t="shared" si="4"/>
        <v>1018990877</v>
      </c>
      <c r="L180" s="284" t="str">
        <f>입출금내역Rawdata!D174</f>
        <v>(산학연)RCMS사업비지</v>
      </c>
      <c r="M180" s="148"/>
      <c r="N180" s="148"/>
      <c r="O180" s="284" t="str">
        <f>입출금내역Rawdata!L174</f>
        <v>하나은행(서울형팁스)</v>
      </c>
      <c r="P180" s="284" t="str">
        <f>입출금내역Rawdata!M174</f>
        <v>511-910017-45704</v>
      </c>
      <c r="Q180" s="148"/>
      <c r="R180" s="148"/>
      <c r="S180" s="148"/>
    </row>
    <row r="181" spans="1:19" ht="15.6" customHeight="1" outlineLevel="1">
      <c r="A181" s="142"/>
      <c r="B181" s="142">
        <f>입출금내역Rawdata!B175</f>
        <v>45352</v>
      </c>
      <c r="C181" s="143" t="s">
        <v>120</v>
      </c>
      <c r="D181" s="284" t="str">
        <f>입출금내역Rawdata!N175</f>
        <v>운영비</v>
      </c>
      <c r="E181" s="284" t="str">
        <f>입출금내역Rawdata!O175</f>
        <v>여비교통비</v>
      </c>
      <c r="F181" s="137">
        <f>IF(D181="계좌 대체","",VLOOKUP($D181,월별_CashFlow!$H$3:$I$61,2,FALSE))</f>
        <v>120204</v>
      </c>
      <c r="G181" s="145"/>
      <c r="H181" s="283" t="str">
        <f>IF(입출금내역Rawdata!F175=0,"",입출금내역Rawdata!F175)</f>
        <v/>
      </c>
      <c r="I181" s="146">
        <f>IF(입출금내역Rawdata!G175=0,"",입출금내역Rawdata!G175)</f>
        <v>10600</v>
      </c>
      <c r="J181" s="146">
        <f t="shared" si="5"/>
        <v>-10600</v>
      </c>
      <c r="K181" s="146">
        <f t="shared" si="4"/>
        <v>1018980277</v>
      </c>
      <c r="L181" s="284" t="str">
        <f>입출금내역Rawdata!D175</f>
        <v>카카오페이(택시)</v>
      </c>
      <c r="M181" s="148"/>
      <c r="N181" s="148"/>
      <c r="O181" s="284" t="str">
        <f>입출금내역Rawdata!L175</f>
        <v>하나은행(자본금)</v>
      </c>
      <c r="P181" s="284" t="str">
        <f>입출금내역Rawdata!M175</f>
        <v>391-910029-71304</v>
      </c>
      <c r="Q181" s="148"/>
      <c r="R181" s="148"/>
      <c r="S181" s="148"/>
    </row>
    <row r="182" spans="1:19" ht="15.6" customHeight="1" outlineLevel="1">
      <c r="A182" s="142"/>
      <c r="B182" s="142">
        <f>입출금내역Rawdata!B176</f>
        <v>45352</v>
      </c>
      <c r="C182" s="143" t="s">
        <v>120</v>
      </c>
      <c r="D182" s="284" t="str">
        <f>입출금내역Rawdata!N176</f>
        <v>운영비</v>
      </c>
      <c r="E182" s="284" t="str">
        <f>입출금내역Rawdata!O176</f>
        <v>여비교통비</v>
      </c>
      <c r="F182" s="137">
        <f>IF(D182="계좌 대체","",VLOOKUP($D182,월별_CashFlow!$H$3:$I$61,2,FALSE))</f>
        <v>120204</v>
      </c>
      <c r="G182" s="145"/>
      <c r="H182" s="283">
        <f>IF(입출금내역Rawdata!F176=0,"",입출금내역Rawdata!F176)</f>
        <v>10600</v>
      </c>
      <c r="I182" s="146" t="str">
        <f>IF(입출금내역Rawdata!G176=0,"",입출금내역Rawdata!G176)</f>
        <v/>
      </c>
      <c r="J182" s="146">
        <f t="shared" si="5"/>
        <v>10600</v>
      </c>
      <c r="K182" s="146">
        <f t="shared" si="4"/>
        <v>1018990877</v>
      </c>
      <c r="L182" s="284" t="str">
        <f>입출금내역Rawdata!D176</f>
        <v>카카오페이(택시)</v>
      </c>
      <c r="M182" s="148"/>
      <c r="N182" s="148"/>
      <c r="O182" s="284" t="str">
        <f>입출금내역Rawdata!L176</f>
        <v>하나은행(자본금)</v>
      </c>
      <c r="P182" s="284" t="str">
        <f>입출금내역Rawdata!M176</f>
        <v>391-910029-71304</v>
      </c>
      <c r="Q182" s="148"/>
      <c r="R182" s="148"/>
      <c r="S182" s="148"/>
    </row>
    <row r="183" spans="1:19" ht="15.6" customHeight="1" outlineLevel="1">
      <c r="A183" s="142"/>
      <c r="B183" s="142">
        <f>입출금내역Rawdata!B177</f>
        <v>45352</v>
      </c>
      <c r="C183" s="143" t="s">
        <v>120</v>
      </c>
      <c r="D183" s="284" t="str">
        <f>입출금내역Rawdata!N177</f>
        <v>운영비</v>
      </c>
      <c r="E183" s="284" t="str">
        <f>입출금내역Rawdata!O177</f>
        <v>여비교통비</v>
      </c>
      <c r="F183" s="137">
        <f>IF(D183="계좌 대체","",VLOOKUP($D183,월별_CashFlow!$H$3:$I$61,2,FALSE))</f>
        <v>120204</v>
      </c>
      <c r="G183" s="145"/>
      <c r="H183" s="283" t="str">
        <f>IF(입출금내역Rawdata!F177=0,"",입출금내역Rawdata!F177)</f>
        <v/>
      </c>
      <c r="I183" s="146">
        <f>IF(입출금내역Rawdata!G177=0,"",입출금내역Rawdata!G177)</f>
        <v>11040</v>
      </c>
      <c r="J183" s="146">
        <f t="shared" si="5"/>
        <v>-11040</v>
      </c>
      <c r="K183" s="146">
        <f t="shared" si="4"/>
        <v>1018979837</v>
      </c>
      <c r="L183" s="284" t="str">
        <f>입출금내역Rawdata!D177</f>
        <v>카카오페이(택시)</v>
      </c>
      <c r="M183" s="148"/>
      <c r="N183" s="148"/>
      <c r="O183" s="284" t="str">
        <f>입출금내역Rawdata!L177</f>
        <v>하나은행(자본금)</v>
      </c>
      <c r="P183" s="284" t="str">
        <f>입출금내역Rawdata!M177</f>
        <v>391-910029-71304</v>
      </c>
      <c r="Q183" s="148"/>
      <c r="R183" s="148"/>
      <c r="S183" s="148"/>
    </row>
    <row r="184" spans="1:19" ht="15.6" customHeight="1" outlineLevel="1">
      <c r="A184" s="142"/>
      <c r="B184" s="142">
        <f>입출금내역Rawdata!B178</f>
        <v>45352</v>
      </c>
      <c r="C184" s="143" t="s">
        <v>120</v>
      </c>
      <c r="D184" s="284" t="str">
        <f>입출금내역Rawdata!N178</f>
        <v>운영비</v>
      </c>
      <c r="E184" s="284" t="str">
        <f>입출금내역Rawdata!O178</f>
        <v>여비교통비</v>
      </c>
      <c r="F184" s="137">
        <f>IF(D184="계좌 대체","",VLOOKUP($D184,월별_CashFlow!$H$3:$I$61,2,FALSE))</f>
        <v>120204</v>
      </c>
      <c r="G184" s="145"/>
      <c r="H184" s="283" t="str">
        <f>IF(입출금내역Rawdata!F178=0,"",입출금내역Rawdata!F178)</f>
        <v/>
      </c>
      <c r="I184" s="146">
        <f>IF(입출금내역Rawdata!G178=0,"",입출금내역Rawdata!G178)</f>
        <v>7300</v>
      </c>
      <c r="J184" s="146">
        <f t="shared" si="5"/>
        <v>-7300</v>
      </c>
      <c r="K184" s="146">
        <f t="shared" si="4"/>
        <v>1018972537</v>
      </c>
      <c r="L184" s="284" t="str">
        <f>입출금내역Rawdata!D178</f>
        <v>카카오페이(택시)</v>
      </c>
      <c r="M184" s="148"/>
      <c r="N184" s="148"/>
      <c r="O184" s="284" t="str">
        <f>입출금내역Rawdata!L178</f>
        <v>하나은행(자본금)</v>
      </c>
      <c r="P184" s="284" t="str">
        <f>입출금내역Rawdata!M178</f>
        <v>391-910029-71304</v>
      </c>
      <c r="Q184" s="148"/>
      <c r="R184" s="148"/>
      <c r="S184" s="148"/>
    </row>
    <row r="185" spans="1:19" ht="15.6" customHeight="1" outlineLevel="1">
      <c r="A185" s="142"/>
      <c r="B185" s="142">
        <f>입출금내역Rawdata!B179</f>
        <v>45352</v>
      </c>
      <c r="C185" s="143" t="s">
        <v>120</v>
      </c>
      <c r="D185" s="284" t="str">
        <f>입출금내역Rawdata!N179</f>
        <v>운영비</v>
      </c>
      <c r="E185" s="284" t="str">
        <f>입출금내역Rawdata!O179</f>
        <v>여비교통비</v>
      </c>
      <c r="F185" s="137">
        <f>IF(D185="계좌 대체","",VLOOKUP($D185,월별_CashFlow!$H$3:$I$61,2,FALSE))</f>
        <v>120204</v>
      </c>
      <c r="G185" s="145"/>
      <c r="H185" s="283">
        <f>IF(입출금내역Rawdata!F179=0,"",입출금내역Rawdata!F179)</f>
        <v>7300</v>
      </c>
      <c r="I185" s="146" t="str">
        <f>IF(입출금내역Rawdata!G179=0,"",입출금내역Rawdata!G179)</f>
        <v/>
      </c>
      <c r="J185" s="146">
        <f t="shared" si="5"/>
        <v>7300</v>
      </c>
      <c r="K185" s="146">
        <f t="shared" si="4"/>
        <v>1018979837</v>
      </c>
      <c r="L185" s="284" t="str">
        <f>입출금내역Rawdata!D179</f>
        <v>카카오페이(택시)</v>
      </c>
      <c r="M185" s="148"/>
      <c r="N185" s="148"/>
      <c r="O185" s="284" t="str">
        <f>입출금내역Rawdata!L179</f>
        <v>하나은행(자본금)</v>
      </c>
      <c r="P185" s="284" t="str">
        <f>입출금내역Rawdata!M179</f>
        <v>391-910029-71304</v>
      </c>
      <c r="Q185" s="148"/>
      <c r="R185" s="148"/>
      <c r="S185" s="148"/>
    </row>
    <row r="186" spans="1:19" ht="15.6" customHeight="1" outlineLevel="1">
      <c r="A186" s="142"/>
      <c r="B186" s="142">
        <f>입출금내역Rawdata!B180</f>
        <v>45352</v>
      </c>
      <c r="C186" s="143" t="s">
        <v>120</v>
      </c>
      <c r="D186" s="284" t="str">
        <f>입출금내역Rawdata!N180</f>
        <v>운영비</v>
      </c>
      <c r="E186" s="284" t="str">
        <f>입출금내역Rawdata!O180</f>
        <v>여비교통비</v>
      </c>
      <c r="F186" s="137">
        <f>IF(D186="계좌 대체","",VLOOKUP($D186,월별_CashFlow!$H$3:$I$61,2,FALSE))</f>
        <v>120204</v>
      </c>
      <c r="G186" s="145"/>
      <c r="H186" s="283" t="str">
        <f>IF(입출금내역Rawdata!F180=0,"",입출금내역Rawdata!F180)</f>
        <v/>
      </c>
      <c r="I186" s="146">
        <f>IF(입출금내역Rawdata!G180=0,"",입출금내역Rawdata!G180)</f>
        <v>8500</v>
      </c>
      <c r="J186" s="146">
        <f t="shared" si="5"/>
        <v>-8500</v>
      </c>
      <c r="K186" s="146">
        <f t="shared" si="4"/>
        <v>1018971337</v>
      </c>
      <c r="L186" s="284" t="str">
        <f>입출금내역Rawdata!D180</f>
        <v>카카오페이(택시)</v>
      </c>
      <c r="M186" s="148"/>
      <c r="N186" s="148"/>
      <c r="O186" s="284" t="str">
        <f>입출금내역Rawdata!L180</f>
        <v>하나은행(자본금)</v>
      </c>
      <c r="P186" s="284" t="str">
        <f>입출금내역Rawdata!M180</f>
        <v>391-910029-71304</v>
      </c>
      <c r="Q186" s="148"/>
      <c r="R186" s="148"/>
      <c r="S186" s="148"/>
    </row>
    <row r="187" spans="1:19" ht="15.6" customHeight="1" outlineLevel="1">
      <c r="A187" s="142"/>
      <c r="B187" s="142">
        <f>입출금내역Rawdata!B181</f>
        <v>45353</v>
      </c>
      <c r="C187" s="143" t="s">
        <v>120</v>
      </c>
      <c r="D187" s="284" t="str">
        <f>입출금내역Rawdata!N181</f>
        <v>운영비</v>
      </c>
      <c r="E187" s="284" t="str">
        <f>입출금내역Rawdata!O181</f>
        <v>여비교통비</v>
      </c>
      <c r="F187" s="137">
        <f>IF(D187="계좌 대체","",VLOOKUP($D187,월별_CashFlow!$H$3:$I$61,2,FALSE))</f>
        <v>120204</v>
      </c>
      <c r="G187" s="145"/>
      <c r="H187" s="283" t="str">
        <f>IF(입출금내역Rawdata!F181=0,"",입출금내역Rawdata!F181)</f>
        <v/>
      </c>
      <c r="I187" s="146">
        <f>IF(입출금내역Rawdata!G181=0,"",입출금내역Rawdata!G181)</f>
        <v>10800</v>
      </c>
      <c r="J187" s="146">
        <f t="shared" si="5"/>
        <v>-10800</v>
      </c>
      <c r="K187" s="146">
        <f t="shared" si="4"/>
        <v>1018960537</v>
      </c>
      <c r="L187" s="284" t="str">
        <f>입출금내역Rawdata!D181</f>
        <v>카카오페이(택시)</v>
      </c>
      <c r="M187" s="148"/>
      <c r="N187" s="148"/>
      <c r="O187" s="284" t="str">
        <f>입출금내역Rawdata!L181</f>
        <v>하나은행(자본금)</v>
      </c>
      <c r="P187" s="284" t="str">
        <f>입출금내역Rawdata!M181</f>
        <v>391-910029-71304</v>
      </c>
      <c r="Q187" s="148"/>
      <c r="R187" s="148"/>
      <c r="S187" s="148"/>
    </row>
    <row r="188" spans="1:19" ht="15.6" customHeight="1" outlineLevel="1">
      <c r="A188" s="142"/>
      <c r="B188" s="142">
        <f>입출금내역Rawdata!B182</f>
        <v>45353</v>
      </c>
      <c r="C188" s="143" t="s">
        <v>120</v>
      </c>
      <c r="D188" s="284" t="str">
        <f>입출금내역Rawdata!N182</f>
        <v>운영비</v>
      </c>
      <c r="E188" s="284" t="str">
        <f>입출금내역Rawdata!O182</f>
        <v>여비교통비</v>
      </c>
      <c r="F188" s="137">
        <f>IF(D188="계좌 대체","",VLOOKUP($D188,월별_CashFlow!$H$3:$I$61,2,FALSE))</f>
        <v>120204</v>
      </c>
      <c r="G188" s="145"/>
      <c r="H188" s="283">
        <f>IF(입출금내역Rawdata!F182=0,"",입출금내역Rawdata!F182)</f>
        <v>10800</v>
      </c>
      <c r="I188" s="146" t="str">
        <f>IF(입출금내역Rawdata!G182=0,"",입출금내역Rawdata!G182)</f>
        <v/>
      </c>
      <c r="J188" s="146">
        <f t="shared" si="5"/>
        <v>10800</v>
      </c>
      <c r="K188" s="146">
        <f t="shared" si="4"/>
        <v>1018971337</v>
      </c>
      <c r="L188" s="284" t="str">
        <f>입출금내역Rawdata!D182</f>
        <v>카카오페이(택시)</v>
      </c>
      <c r="M188" s="148"/>
      <c r="N188" s="148"/>
      <c r="O188" s="284" t="str">
        <f>입출금내역Rawdata!L182</f>
        <v>하나은행(자본금)</v>
      </c>
      <c r="P188" s="284" t="str">
        <f>입출금내역Rawdata!M182</f>
        <v>391-910029-71304</v>
      </c>
      <c r="Q188" s="148"/>
      <c r="R188" s="148"/>
      <c r="S188" s="148"/>
    </row>
    <row r="189" spans="1:19" ht="15.6" customHeight="1" outlineLevel="1">
      <c r="A189" s="142"/>
      <c r="B189" s="142">
        <f>입출금내역Rawdata!B183</f>
        <v>45353</v>
      </c>
      <c r="C189" s="143" t="s">
        <v>120</v>
      </c>
      <c r="D189" s="284" t="str">
        <f>입출금내역Rawdata!N183</f>
        <v>운영비</v>
      </c>
      <c r="E189" s="284" t="str">
        <f>입출금내역Rawdata!O183</f>
        <v>여비교통비</v>
      </c>
      <c r="F189" s="137">
        <f>IF(D189="계좌 대체","",VLOOKUP($D189,월별_CashFlow!$H$3:$I$61,2,FALSE))</f>
        <v>120204</v>
      </c>
      <c r="G189" s="145"/>
      <c r="H189" s="283" t="str">
        <f>IF(입출금내역Rawdata!F183=0,"",입출금내역Rawdata!F183)</f>
        <v/>
      </c>
      <c r="I189" s="146">
        <f>IF(입출금내역Rawdata!G183=0,"",입출금내역Rawdata!G183)</f>
        <v>15800</v>
      </c>
      <c r="J189" s="146">
        <f t="shared" si="5"/>
        <v>-15800</v>
      </c>
      <c r="K189" s="146">
        <f t="shared" si="4"/>
        <v>1018955537</v>
      </c>
      <c r="L189" s="284" t="str">
        <f>입출금내역Rawdata!D183</f>
        <v>카카오페이(택시)</v>
      </c>
      <c r="M189" s="148"/>
      <c r="N189" s="148"/>
      <c r="O189" s="284" t="str">
        <f>입출금내역Rawdata!L183</f>
        <v>하나은행(자본금)</v>
      </c>
      <c r="P189" s="284" t="str">
        <f>입출금내역Rawdata!M183</f>
        <v>391-910029-71304</v>
      </c>
      <c r="Q189" s="148"/>
      <c r="R189" s="148"/>
      <c r="S189" s="148"/>
    </row>
    <row r="190" spans="1:19" ht="15.6" customHeight="1" outlineLevel="1">
      <c r="A190" s="142"/>
      <c r="B190" s="142">
        <f>입출금내역Rawdata!B184</f>
        <v>45355</v>
      </c>
      <c r="C190" s="143" t="s">
        <v>120</v>
      </c>
      <c r="D190" s="284" t="str">
        <f>입출금내역Rawdata!N184</f>
        <v>운영비</v>
      </c>
      <c r="E190" s="284" t="str">
        <f>입출금내역Rawdata!O184</f>
        <v>여비교통비</v>
      </c>
      <c r="F190" s="137">
        <f>IF(D190="계좌 대체","",VLOOKUP($D190,월별_CashFlow!$H$3:$I$61,2,FALSE))</f>
        <v>120204</v>
      </c>
      <c r="G190" s="145"/>
      <c r="H190" s="283" t="str">
        <f>IF(입출금내역Rawdata!F184=0,"",입출금내역Rawdata!F184)</f>
        <v/>
      </c>
      <c r="I190" s="146">
        <f>IF(입출금내역Rawdata!G184=0,"",입출금내역Rawdata!G184)</f>
        <v>7200</v>
      </c>
      <c r="J190" s="146">
        <f t="shared" si="5"/>
        <v>-7200</v>
      </c>
      <c r="K190" s="146">
        <f t="shared" si="4"/>
        <v>1018948337</v>
      </c>
      <c r="L190" s="284" t="str">
        <f>입출금내역Rawdata!D184</f>
        <v>티머니개인택시(K</v>
      </c>
      <c r="M190" s="148"/>
      <c r="N190" s="148"/>
      <c r="O190" s="284" t="str">
        <f>입출금내역Rawdata!L184</f>
        <v>하나은행(자본금)</v>
      </c>
      <c r="P190" s="284" t="str">
        <f>입출금내역Rawdata!M184</f>
        <v>391-910029-71304</v>
      </c>
      <c r="Q190" s="148"/>
      <c r="R190" s="148"/>
      <c r="S190" s="148"/>
    </row>
    <row r="191" spans="1:19" ht="15.6" customHeight="1" outlineLevel="1">
      <c r="A191" s="142"/>
      <c r="B191" s="142">
        <f>입출금내역Rawdata!B185</f>
        <v>45355</v>
      </c>
      <c r="C191" s="143" t="s">
        <v>120</v>
      </c>
      <c r="D191" s="284" t="str">
        <f>입출금내역Rawdata!N185</f>
        <v>운영비</v>
      </c>
      <c r="E191" s="284" t="str">
        <f>입출금내역Rawdata!O185</f>
        <v>여비교통비</v>
      </c>
      <c r="F191" s="137">
        <f>IF(D191="계좌 대체","",VLOOKUP($D191,월별_CashFlow!$H$3:$I$61,2,FALSE))</f>
        <v>120204</v>
      </c>
      <c r="G191" s="145"/>
      <c r="H191" s="283" t="str">
        <f>IF(입출금내역Rawdata!F185=0,"",입출금내역Rawdata!F185)</f>
        <v/>
      </c>
      <c r="I191" s="146">
        <f>IF(입출금내역Rawdata!G185=0,"",입출금내역Rawdata!G185)</f>
        <v>7300</v>
      </c>
      <c r="J191" s="146">
        <f t="shared" si="5"/>
        <v>-7300</v>
      </c>
      <c r="K191" s="146">
        <f t="shared" si="4"/>
        <v>1018941037</v>
      </c>
      <c r="L191" s="284" t="str">
        <f>입출금내역Rawdata!D185</f>
        <v>카카오페이(택시)</v>
      </c>
      <c r="M191" s="148"/>
      <c r="N191" s="148"/>
      <c r="O191" s="284" t="str">
        <f>입출금내역Rawdata!L185</f>
        <v>하나은행(자본금)</v>
      </c>
      <c r="P191" s="284" t="str">
        <f>입출금내역Rawdata!M185</f>
        <v>391-910029-71304</v>
      </c>
      <c r="Q191" s="148"/>
      <c r="R191" s="148"/>
      <c r="S191" s="148"/>
    </row>
    <row r="192" spans="1:19" ht="15.6" customHeight="1" outlineLevel="1">
      <c r="A192" s="142"/>
      <c r="B192" s="142">
        <f>입출금내역Rawdata!B186</f>
        <v>45355</v>
      </c>
      <c r="C192" s="143" t="s">
        <v>120</v>
      </c>
      <c r="D192" s="284" t="str">
        <f>입출금내역Rawdata!N186</f>
        <v>운영비</v>
      </c>
      <c r="E192" s="284" t="str">
        <f>입출금내역Rawdata!O186</f>
        <v>여비교통비</v>
      </c>
      <c r="F192" s="137">
        <f>IF(D192="계좌 대체","",VLOOKUP($D192,월별_CashFlow!$H$3:$I$61,2,FALSE))</f>
        <v>120204</v>
      </c>
      <c r="G192" s="145"/>
      <c r="H192" s="283">
        <f>IF(입출금내역Rawdata!F186=0,"",입출금내역Rawdata!F186)</f>
        <v>7300</v>
      </c>
      <c r="I192" s="146" t="str">
        <f>IF(입출금내역Rawdata!G186=0,"",입출금내역Rawdata!G186)</f>
        <v/>
      </c>
      <c r="J192" s="146">
        <f t="shared" si="5"/>
        <v>7300</v>
      </c>
      <c r="K192" s="146">
        <f t="shared" si="4"/>
        <v>1018948337</v>
      </c>
      <c r="L192" s="284" t="str">
        <f>입출금내역Rawdata!D186</f>
        <v>카카오페이(택시)</v>
      </c>
      <c r="M192" s="148"/>
      <c r="N192" s="148"/>
      <c r="O192" s="284" t="str">
        <f>입출금내역Rawdata!L186</f>
        <v>하나은행(자본금)</v>
      </c>
      <c r="P192" s="284" t="str">
        <f>입출금내역Rawdata!M186</f>
        <v>391-910029-71304</v>
      </c>
      <c r="Q192" s="148"/>
      <c r="R192" s="148"/>
      <c r="S192" s="148"/>
    </row>
    <row r="193" spans="1:19" ht="15.6" customHeight="1" outlineLevel="1">
      <c r="A193" s="142"/>
      <c r="B193" s="142">
        <f>입출금내역Rawdata!B187</f>
        <v>45355</v>
      </c>
      <c r="C193" s="143" t="s">
        <v>120</v>
      </c>
      <c r="D193" s="284" t="str">
        <f>입출금내역Rawdata!N187</f>
        <v>운영비</v>
      </c>
      <c r="E193" s="284" t="str">
        <f>입출금내역Rawdata!O187</f>
        <v>여비교통비</v>
      </c>
      <c r="F193" s="137">
        <f>IF(D193="계좌 대체","",VLOOKUP($D193,월별_CashFlow!$H$3:$I$61,2,FALSE))</f>
        <v>120204</v>
      </c>
      <c r="G193" s="145"/>
      <c r="H193" s="283" t="str">
        <f>IF(입출금내역Rawdata!F187=0,"",입출금내역Rawdata!F187)</f>
        <v/>
      </c>
      <c r="I193" s="146">
        <f>IF(입출금내역Rawdata!G187=0,"",입출금내역Rawdata!G187)</f>
        <v>7000</v>
      </c>
      <c r="J193" s="146">
        <f t="shared" si="5"/>
        <v>-7000</v>
      </c>
      <c r="K193" s="146">
        <f t="shared" si="4"/>
        <v>1018941337</v>
      </c>
      <c r="L193" s="284" t="str">
        <f>입출금내역Rawdata!D187</f>
        <v>카카오페이(택시)</v>
      </c>
      <c r="M193" s="148"/>
      <c r="N193" s="148"/>
      <c r="O193" s="284" t="str">
        <f>입출금내역Rawdata!L187</f>
        <v>하나은행(자본금)</v>
      </c>
      <c r="P193" s="284" t="str">
        <f>입출금내역Rawdata!M187</f>
        <v>391-910029-71304</v>
      </c>
      <c r="Q193" s="148"/>
      <c r="R193" s="148"/>
      <c r="S193" s="148"/>
    </row>
    <row r="194" spans="1:19" ht="15.6" customHeight="1" outlineLevel="1">
      <c r="A194" s="142"/>
      <c r="B194" s="142">
        <f>입출금내역Rawdata!B188</f>
        <v>45356</v>
      </c>
      <c r="C194" s="143" t="s">
        <v>120</v>
      </c>
      <c r="D194" s="284" t="str">
        <f>입출금내역Rawdata!N188</f>
        <v>보조금</v>
      </c>
      <c r="E194" s="284" t="str">
        <f>입출금내역Rawdata!O188</f>
        <v>보조금</v>
      </c>
      <c r="F194" s="137">
        <f>IF(D194="계좌 대체","",VLOOKUP($D194,월별_CashFlow!$H$3:$I$61,2,FALSE))</f>
        <v>310001</v>
      </c>
      <c r="G194" s="145"/>
      <c r="H194" s="283" t="str">
        <f>IF(입출금내역Rawdata!F188=0,"",입출금내역Rawdata!F188)</f>
        <v/>
      </c>
      <c r="I194" s="146">
        <f>IF(입출금내역Rawdata!G188=0,"",입출금내역Rawdata!G188)</f>
        <v>2934135</v>
      </c>
      <c r="J194" s="146">
        <f t="shared" si="5"/>
        <v>-2934135</v>
      </c>
      <c r="K194" s="146">
        <f t="shared" si="4"/>
        <v>1016007202</v>
      </c>
      <c r="L194" s="284" t="str">
        <f>입출금내역Rawdata!D188</f>
        <v>팁스부가세환원</v>
      </c>
      <c r="M194" s="148"/>
      <c r="N194" s="148"/>
      <c r="O194" s="284" t="str">
        <f>입출금내역Rawdata!L188</f>
        <v>하나은행(GS투자금)</v>
      </c>
      <c r="P194" s="284" t="str">
        <f>입출금내역Rawdata!M188</f>
        <v>391-910033-23404</v>
      </c>
      <c r="Q194" s="148"/>
      <c r="R194" s="148"/>
      <c r="S194" s="148"/>
    </row>
    <row r="195" spans="1:19" ht="15.6" customHeight="1" outlineLevel="1">
      <c r="A195" s="142"/>
      <c r="B195" s="142">
        <f>입출금내역Rawdata!B189</f>
        <v>45357</v>
      </c>
      <c r="C195" s="143" t="s">
        <v>120</v>
      </c>
      <c r="D195" s="284" t="str">
        <f>입출금내역Rawdata!N189</f>
        <v>연구개발비</v>
      </c>
      <c r="E195" s="284" t="str">
        <f>입출금내역Rawdata!O189</f>
        <v>연구개발비</v>
      </c>
      <c r="F195" s="137">
        <f>IF(D195="계좌 대체","",VLOOKUP($D195,월별_CashFlow!$H$3:$I$61,2,FALSE))</f>
        <v>120103</v>
      </c>
      <c r="G195" s="145"/>
      <c r="H195" s="283" t="str">
        <f>IF(입출금내역Rawdata!F189=0,"",입출금내역Rawdata!F189)</f>
        <v/>
      </c>
      <c r="I195" s="146">
        <f>IF(입출금내역Rawdata!G189=0,"",입출금내역Rawdata!G189)</f>
        <v>129256</v>
      </c>
      <c r="J195" s="146">
        <f t="shared" si="5"/>
        <v>-129256</v>
      </c>
      <c r="K195" s="146">
        <f t="shared" si="4"/>
        <v>1015877946</v>
      </c>
      <c r="L195" s="284" t="str">
        <f>입출금내역Rawdata!D189</f>
        <v>RC주식회사 에이코</v>
      </c>
      <c r="M195" s="148"/>
      <c r="N195" s="148"/>
      <c r="O195" s="284" t="str">
        <f>입출금내역Rawdata!L189</f>
        <v>하나은행(GS투자금)</v>
      </c>
      <c r="P195" s="284" t="str">
        <f>입출금내역Rawdata!M189</f>
        <v>391-910033-23404</v>
      </c>
      <c r="Q195" s="148"/>
      <c r="R195" s="148"/>
      <c r="S195" s="148"/>
    </row>
    <row r="196" spans="1:19" ht="15.6" customHeight="1" outlineLevel="1">
      <c r="A196" s="142"/>
      <c r="B196" s="142">
        <f>입출금내역Rawdata!B190</f>
        <v>45357</v>
      </c>
      <c r="C196" s="143" t="s">
        <v>120</v>
      </c>
      <c r="D196" s="284" t="str">
        <f>입출금내역Rawdata!N190</f>
        <v>운영비</v>
      </c>
      <c r="E196" s="284" t="str">
        <f>입출금내역Rawdata!O190</f>
        <v>여비교통비</v>
      </c>
      <c r="F196" s="137">
        <f>IF(D196="계좌 대체","",VLOOKUP($D196,월별_CashFlow!$H$3:$I$61,2,FALSE))</f>
        <v>120204</v>
      </c>
      <c r="G196" s="145"/>
      <c r="H196" s="283" t="str">
        <f>IF(입출금내역Rawdata!F190=0,"",입출금내역Rawdata!F190)</f>
        <v/>
      </c>
      <c r="I196" s="146">
        <f>IF(입출금내역Rawdata!G190=0,"",입출금내역Rawdata!G190)</f>
        <v>11100</v>
      </c>
      <c r="J196" s="146">
        <f t="shared" si="5"/>
        <v>-11100</v>
      </c>
      <c r="K196" s="146">
        <f t="shared" si="4"/>
        <v>1015866846</v>
      </c>
      <c r="L196" s="284" t="str">
        <f>입출금내역Rawdata!D190</f>
        <v>카카오페이(택시)</v>
      </c>
      <c r="M196" s="148"/>
      <c r="N196" s="148"/>
      <c r="O196" s="284" t="str">
        <f>입출금내역Rawdata!L190</f>
        <v>하나은행(자본금)</v>
      </c>
      <c r="P196" s="284" t="str">
        <f>입출금내역Rawdata!M190</f>
        <v>391-910029-71304</v>
      </c>
      <c r="Q196" s="148"/>
      <c r="R196" s="148"/>
      <c r="S196" s="148"/>
    </row>
    <row r="197" spans="1:19" ht="15.6" customHeight="1" outlineLevel="1">
      <c r="A197" s="142"/>
      <c r="B197" s="142">
        <f>입출금내역Rawdata!B191</f>
        <v>45357</v>
      </c>
      <c r="C197" s="143" t="s">
        <v>120</v>
      </c>
      <c r="D197" s="284" t="str">
        <f>입출금내역Rawdata!N191</f>
        <v>운영비</v>
      </c>
      <c r="E197" s="284" t="str">
        <f>입출금내역Rawdata!O191</f>
        <v>여비교통비</v>
      </c>
      <c r="F197" s="137">
        <f>IF(D197="계좌 대체","",VLOOKUP($D197,월별_CashFlow!$H$3:$I$61,2,FALSE))</f>
        <v>120204</v>
      </c>
      <c r="G197" s="145"/>
      <c r="H197" s="283">
        <f>IF(입출금내역Rawdata!F191=0,"",입출금내역Rawdata!F191)</f>
        <v>11100</v>
      </c>
      <c r="I197" s="146" t="str">
        <f>IF(입출금내역Rawdata!G191=0,"",입출금내역Rawdata!G191)</f>
        <v/>
      </c>
      <c r="J197" s="146">
        <f t="shared" si="5"/>
        <v>11100</v>
      </c>
      <c r="K197" s="146">
        <f t="shared" si="4"/>
        <v>1015877946</v>
      </c>
      <c r="L197" s="284" t="str">
        <f>입출금내역Rawdata!D191</f>
        <v>카카오페이(택시)</v>
      </c>
      <c r="M197" s="148"/>
      <c r="N197" s="148"/>
      <c r="O197" s="284" t="str">
        <f>입출금내역Rawdata!L191</f>
        <v>하나은행(자본금)</v>
      </c>
      <c r="P197" s="284" t="str">
        <f>입출금내역Rawdata!M191</f>
        <v>391-910029-71304</v>
      </c>
      <c r="Q197" s="148"/>
      <c r="R197" s="148"/>
      <c r="S197" s="148"/>
    </row>
    <row r="198" spans="1:19" ht="15.6" customHeight="1" outlineLevel="1">
      <c r="A198" s="142"/>
      <c r="B198" s="142">
        <f>입출금내역Rawdata!B192</f>
        <v>45357</v>
      </c>
      <c r="C198" s="143" t="s">
        <v>120</v>
      </c>
      <c r="D198" s="284" t="str">
        <f>입출금내역Rawdata!N192</f>
        <v>운영비</v>
      </c>
      <c r="E198" s="284" t="str">
        <f>입출금내역Rawdata!O192</f>
        <v>여비교통비</v>
      </c>
      <c r="F198" s="137">
        <f>IF(D198="계좌 대체","",VLOOKUP($D198,월별_CashFlow!$H$3:$I$61,2,FALSE))</f>
        <v>120204</v>
      </c>
      <c r="G198" s="145"/>
      <c r="H198" s="283" t="str">
        <f>IF(입출금내역Rawdata!F192=0,"",입출금내역Rawdata!F192)</f>
        <v/>
      </c>
      <c r="I198" s="146">
        <f>IF(입출금내역Rawdata!G192=0,"",입출금내역Rawdata!G192)</f>
        <v>12200</v>
      </c>
      <c r="J198" s="146">
        <f t="shared" si="5"/>
        <v>-12200</v>
      </c>
      <c r="K198" s="146">
        <f t="shared" si="4"/>
        <v>1015865746</v>
      </c>
      <c r="L198" s="284" t="str">
        <f>입출금내역Rawdata!D192</f>
        <v>카카오페이(택시)</v>
      </c>
      <c r="M198" s="148"/>
      <c r="N198" s="148"/>
      <c r="O198" s="284" t="str">
        <f>입출금내역Rawdata!L192</f>
        <v>하나은행(자본금)</v>
      </c>
      <c r="P198" s="284" t="str">
        <f>입출금내역Rawdata!M192</f>
        <v>391-910029-71304</v>
      </c>
      <c r="Q198" s="148"/>
      <c r="R198" s="148"/>
      <c r="S198" s="148"/>
    </row>
    <row r="199" spans="1:19" ht="15.6" customHeight="1" outlineLevel="1">
      <c r="A199" s="142"/>
      <c r="B199" s="142">
        <f>입출금내역Rawdata!B193</f>
        <v>45358</v>
      </c>
      <c r="C199" s="143" t="s">
        <v>120</v>
      </c>
      <c r="D199" s="284" t="str">
        <f>입출금내역Rawdata!N193</f>
        <v>보조금</v>
      </c>
      <c r="E199" s="284" t="str">
        <f>입출금내역Rawdata!O193</f>
        <v>보조금</v>
      </c>
      <c r="F199" s="137">
        <f>IF(D199="계좌 대체","",VLOOKUP($D199,월별_CashFlow!$H$3:$I$61,2,FALSE))</f>
        <v>310001</v>
      </c>
      <c r="G199" s="145"/>
      <c r="H199" s="283">
        <f>IF(입출금내역Rawdata!F193=0,"",입출금내역Rawdata!F193)</f>
        <v>1103700</v>
      </c>
      <c r="I199" s="146" t="str">
        <f>IF(입출금내역Rawdata!G193=0,"",입출금내역Rawdata!G193)</f>
        <v/>
      </c>
      <c r="J199" s="146">
        <f t="shared" si="5"/>
        <v>1103700</v>
      </c>
      <c r="K199" s="146">
        <f t="shared" si="4"/>
        <v>1016969446</v>
      </c>
      <c r="L199" s="284" t="str">
        <f>입출금내역Rawdata!D193</f>
        <v>2월 인건비</v>
      </c>
      <c r="M199" s="148"/>
      <c r="N199" s="148"/>
      <c r="O199" s="284" t="str">
        <f>입출금내역Rawdata!L193</f>
        <v>하나은행(자본금)</v>
      </c>
      <c r="P199" s="284" t="str">
        <f>입출금내역Rawdata!M193</f>
        <v>391-910029-71304</v>
      </c>
      <c r="Q199" s="148"/>
      <c r="R199" s="148"/>
      <c r="S199" s="148"/>
    </row>
    <row r="200" spans="1:19" ht="15.6" customHeight="1" outlineLevel="1">
      <c r="A200" s="142"/>
      <c r="B200" s="142">
        <f>입출금내역Rawdata!B194</f>
        <v>45358</v>
      </c>
      <c r="C200" s="143" t="s">
        <v>120</v>
      </c>
      <c r="D200" s="284" t="str">
        <f>입출금내역Rawdata!N194</f>
        <v>계좌 대체</v>
      </c>
      <c r="E200" s="284" t="str">
        <f>입출금내역Rawdata!O194</f>
        <v>계좌 대체</v>
      </c>
      <c r="F200" s="137" t="str">
        <f>IF(D200="계좌 대체","",VLOOKUP($D200,월별_CashFlow!$H$3:$I$61,2,FALSE))</f>
        <v/>
      </c>
      <c r="G200" s="145"/>
      <c r="H200" s="283">
        <f>IF(입출금내역Rawdata!F194=0,"",입출금내역Rawdata!F194)</f>
        <v>2555520</v>
      </c>
      <c r="I200" s="146" t="str">
        <f>IF(입출금내역Rawdata!G194=0,"",입출금내역Rawdata!G194)</f>
        <v/>
      </c>
      <c r="J200" s="146">
        <f t="shared" si="5"/>
        <v>2555520</v>
      </c>
      <c r="K200" s="146">
        <f t="shared" ref="K200:K263" si="6">J200+K199</f>
        <v>1019524966</v>
      </c>
      <c r="L200" s="284" t="str">
        <f>입출금내역Rawdata!D194</f>
        <v>ＴＩＰＡ</v>
      </c>
      <c r="M200" s="148"/>
      <c r="N200" s="148"/>
      <c r="O200" s="284" t="str">
        <f>입출금내역Rawdata!L194</f>
        <v>하나은행(팁스)</v>
      </c>
      <c r="P200" s="284" t="str">
        <f>입출금내역Rawdata!M194</f>
        <v>391-910031-48404</v>
      </c>
      <c r="Q200" s="148"/>
      <c r="R200" s="148"/>
      <c r="S200" s="148"/>
    </row>
    <row r="201" spans="1:19" ht="15.6" customHeight="1" outlineLevel="1">
      <c r="A201" s="142"/>
      <c r="B201" s="142">
        <f>입출금내역Rawdata!B195</f>
        <v>45358</v>
      </c>
      <c r="C201" s="143" t="s">
        <v>120</v>
      </c>
      <c r="D201" s="284" t="str">
        <f>입출금내역Rawdata!N195</f>
        <v>계좌 대체</v>
      </c>
      <c r="E201" s="284" t="str">
        <f>입출금내역Rawdata!O195</f>
        <v>계좌 대체</v>
      </c>
      <c r="F201" s="137" t="str">
        <f>IF(D201="계좌 대체","",VLOOKUP($D201,월별_CashFlow!$H$3:$I$61,2,FALSE))</f>
        <v/>
      </c>
      <c r="G201" s="145"/>
      <c r="H201" s="283" t="str">
        <f>IF(입출금내역Rawdata!F195=0,"",입출금내역Rawdata!F195)</f>
        <v/>
      </c>
      <c r="I201" s="146">
        <f>IF(입출금내역Rawdata!G195=0,"",입출금내역Rawdata!G195)</f>
        <v>2555520</v>
      </c>
      <c r="J201" s="146">
        <f t="shared" ref="J201:J264" si="7">IF(H201="",IF(I201="",0,-I201),H201)</f>
        <v>-2555520</v>
      </c>
      <c r="K201" s="146">
        <f t="shared" si="6"/>
        <v>1016969446</v>
      </c>
      <c r="L201" s="284" t="str">
        <f>입출금내역Rawdata!D195</f>
        <v>한국고분자시</v>
      </c>
      <c r="M201" s="148"/>
      <c r="N201" s="148"/>
      <c r="O201" s="284" t="str">
        <f>입출금내역Rawdata!L195</f>
        <v>하나은행(팁스)</v>
      </c>
      <c r="P201" s="284" t="str">
        <f>입출금내역Rawdata!M195</f>
        <v>391-910031-48404</v>
      </c>
      <c r="Q201" s="148"/>
      <c r="R201" s="148"/>
      <c r="S201" s="148"/>
    </row>
    <row r="202" spans="1:19" ht="15.6" customHeight="1" outlineLevel="1">
      <c r="A202" s="142"/>
      <c r="B202" s="142">
        <f>입출금내역Rawdata!B196</f>
        <v>45358</v>
      </c>
      <c r="C202" s="143" t="s">
        <v>120</v>
      </c>
      <c r="D202" s="284" t="str">
        <f>입출금내역Rawdata!N196</f>
        <v>보조금</v>
      </c>
      <c r="E202" s="284" t="str">
        <f>입출금내역Rawdata!O196</f>
        <v>보조금</v>
      </c>
      <c r="F202" s="137">
        <f>IF(D202="계좌 대체","",VLOOKUP($D202,월별_CashFlow!$H$3:$I$61,2,FALSE))</f>
        <v>310001</v>
      </c>
      <c r="G202" s="145"/>
      <c r="H202" s="283">
        <f>IF(입출금내역Rawdata!F196=0,"",입출금내역Rawdata!F196)</f>
        <v>1103700</v>
      </c>
      <c r="I202" s="146" t="str">
        <f>IF(입출금내역Rawdata!G196=0,"",입출금내역Rawdata!G196)</f>
        <v/>
      </c>
      <c r="J202" s="146">
        <f t="shared" si="7"/>
        <v>1103700</v>
      </c>
      <c r="K202" s="146">
        <f t="shared" si="6"/>
        <v>1018073146</v>
      </c>
      <c r="L202" s="284" t="str">
        <f>입출금내역Rawdata!D196</f>
        <v>2월 인건비</v>
      </c>
      <c r="M202" s="148"/>
      <c r="N202" s="148"/>
      <c r="O202" s="284" t="str">
        <f>입출금내역Rawdata!L196</f>
        <v>하나은행(서울형팁스)</v>
      </c>
      <c r="P202" s="284" t="str">
        <f>입출금내역Rawdata!M196</f>
        <v>511-910017-45704</v>
      </c>
      <c r="Q202" s="148"/>
      <c r="R202" s="148"/>
      <c r="S202" s="148"/>
    </row>
    <row r="203" spans="1:19" ht="15.6" customHeight="1" outlineLevel="1">
      <c r="A203" s="142"/>
      <c r="B203" s="142">
        <f>입출금내역Rawdata!B197</f>
        <v>45358</v>
      </c>
      <c r="C203" s="143" t="s">
        <v>120</v>
      </c>
      <c r="D203" s="284" t="str">
        <f>입출금내역Rawdata!N197</f>
        <v>보조금</v>
      </c>
      <c r="E203" s="284" t="str">
        <f>입출금내역Rawdata!O197</f>
        <v>보조금</v>
      </c>
      <c r="F203" s="137">
        <f>IF(D203="계좌 대체","",VLOOKUP($D203,월별_CashFlow!$H$3:$I$61,2,FALSE))</f>
        <v>310001</v>
      </c>
      <c r="G203" s="145"/>
      <c r="H203" s="283" t="str">
        <f>IF(입출금내역Rawdata!F197=0,"",입출금내역Rawdata!F197)</f>
        <v/>
      </c>
      <c r="I203" s="146">
        <f>IF(입출금내역Rawdata!G197=0,"",입출금내역Rawdata!G197)</f>
        <v>1103700</v>
      </c>
      <c r="J203" s="146">
        <f t="shared" si="7"/>
        <v>-1103700</v>
      </c>
      <c r="K203" s="146">
        <f t="shared" si="6"/>
        <v>1016969446</v>
      </c>
      <c r="L203" s="284" t="str">
        <f>입출금내역Rawdata!D197</f>
        <v>2월 인건비</v>
      </c>
      <c r="M203" s="148"/>
      <c r="N203" s="148"/>
      <c r="O203" s="284" t="str">
        <f>입출금내역Rawdata!L197</f>
        <v>하나은행(서울형팁스)</v>
      </c>
      <c r="P203" s="284" t="str">
        <f>입출금내역Rawdata!M197</f>
        <v>511-910017-45704</v>
      </c>
      <c r="Q203" s="148"/>
      <c r="R203" s="148"/>
      <c r="S203" s="148"/>
    </row>
    <row r="204" spans="1:19" ht="15.6" customHeight="1" outlineLevel="1">
      <c r="A204" s="142"/>
      <c r="B204" s="142">
        <f>입출금내역Rawdata!B198</f>
        <v>45361</v>
      </c>
      <c r="C204" s="143" t="s">
        <v>120</v>
      </c>
      <c r="D204" s="284" t="str">
        <f>입출금내역Rawdata!N198</f>
        <v>운영비</v>
      </c>
      <c r="E204" s="284" t="str">
        <f>입출금내역Rawdata!O198</f>
        <v>여비교통비</v>
      </c>
      <c r="F204" s="137">
        <f>IF(D204="계좌 대체","",VLOOKUP($D204,월별_CashFlow!$H$3:$I$61,2,FALSE))</f>
        <v>120204</v>
      </c>
      <c r="G204" s="145"/>
      <c r="H204" s="283" t="str">
        <f>IF(입출금내역Rawdata!F198=0,"",입출금내역Rawdata!F198)</f>
        <v/>
      </c>
      <c r="I204" s="146">
        <f>IF(입출금내역Rawdata!G198=0,"",입출금내역Rawdata!G198)</f>
        <v>1709600</v>
      </c>
      <c r="J204" s="146">
        <f t="shared" si="7"/>
        <v>-1709600</v>
      </c>
      <c r="K204" s="146">
        <f t="shared" si="6"/>
        <v>1015259846</v>
      </c>
      <c r="L204" s="284" t="str">
        <f>입출금내역Rawdata!D198</f>
        <v>대한항공_국내카</v>
      </c>
      <c r="M204" s="148"/>
      <c r="N204" s="148"/>
      <c r="O204" s="284" t="str">
        <f>입출금내역Rawdata!L198</f>
        <v>하나은행(자본금)</v>
      </c>
      <c r="P204" s="284" t="str">
        <f>입출금내역Rawdata!M198</f>
        <v>391-910029-71304</v>
      </c>
      <c r="Q204" s="148"/>
      <c r="R204" s="148"/>
      <c r="S204" s="148"/>
    </row>
    <row r="205" spans="1:19" ht="15.6" customHeight="1" outlineLevel="1">
      <c r="A205" s="142"/>
      <c r="B205" s="142">
        <f>입출금내역Rawdata!B199</f>
        <v>45362</v>
      </c>
      <c r="C205" s="143" t="s">
        <v>120</v>
      </c>
      <c r="D205" s="284" t="str">
        <f>입출금내역Rawdata!N199</f>
        <v>인건비(급여, 퇴직금, 사대보험)</v>
      </c>
      <c r="E205" s="284" t="str">
        <f>입출금내역Rawdata!O199</f>
        <v>사대보험</v>
      </c>
      <c r="F205" s="137">
        <f>IF(D205="계좌 대체","",VLOOKUP($D205,월별_CashFlow!$H$3:$I$61,2,FALSE))</f>
        <v>120202</v>
      </c>
      <c r="G205" s="145"/>
      <c r="H205" s="283" t="str">
        <f>IF(입출금내역Rawdata!F199=0,"",입출금내역Rawdata!F199)</f>
        <v/>
      </c>
      <c r="I205" s="146">
        <f>IF(입출금내역Rawdata!G199=0,"",입출금내역Rawdata!G199)</f>
        <v>1335740</v>
      </c>
      <c r="J205" s="146">
        <f t="shared" si="7"/>
        <v>-1335740</v>
      </c>
      <c r="K205" s="146">
        <f t="shared" si="6"/>
        <v>1013924106</v>
      </c>
      <c r="L205" s="284" t="str">
        <f>입출금내역Rawdata!D199</f>
        <v>2402국민건강</v>
      </c>
      <c r="M205" s="148"/>
      <c r="N205" s="148"/>
      <c r="O205" s="284" t="str">
        <f>입출금내역Rawdata!L199</f>
        <v>하나은행(GS투자금)</v>
      </c>
      <c r="P205" s="284" t="str">
        <f>입출금내역Rawdata!M199</f>
        <v>391-910033-23404</v>
      </c>
      <c r="Q205" s="148"/>
      <c r="R205" s="148"/>
      <c r="S205" s="148"/>
    </row>
    <row r="206" spans="1:19" ht="15.6" customHeight="1" outlineLevel="1">
      <c r="A206" s="142"/>
      <c r="B206" s="142">
        <f>입출금내역Rawdata!B200</f>
        <v>45362</v>
      </c>
      <c r="C206" s="143" t="s">
        <v>120</v>
      </c>
      <c r="D206" s="284" t="str">
        <f>입출금내역Rawdata!N200</f>
        <v>인건비(급여, 퇴직금, 사대보험)</v>
      </c>
      <c r="E206" s="284" t="str">
        <f>입출금내역Rawdata!O200</f>
        <v>사대보험</v>
      </c>
      <c r="F206" s="137">
        <f>IF(D206="계좌 대체","",VLOOKUP($D206,월별_CashFlow!$H$3:$I$61,2,FALSE))</f>
        <v>120202</v>
      </c>
      <c r="G206" s="145"/>
      <c r="H206" s="283" t="str">
        <f>IF(입출금내역Rawdata!F200=0,"",입출금내역Rawdata!F200)</f>
        <v/>
      </c>
      <c r="I206" s="146">
        <f>IF(입출금내역Rawdata!G200=0,"",입출금내역Rawdata!G200)</f>
        <v>612000</v>
      </c>
      <c r="J206" s="146">
        <f t="shared" si="7"/>
        <v>-612000</v>
      </c>
      <c r="K206" s="146">
        <f t="shared" si="6"/>
        <v>1013312106</v>
      </c>
      <c r="L206" s="284" t="str">
        <f>입출금내역Rawdata!D200</f>
        <v>2402국민연금</v>
      </c>
      <c r="M206" s="148"/>
      <c r="N206" s="148"/>
      <c r="O206" s="284" t="str">
        <f>입출금내역Rawdata!L200</f>
        <v>하나은행(GS투자금)</v>
      </c>
      <c r="P206" s="284" t="str">
        <f>입출금내역Rawdata!M200</f>
        <v>391-910033-23404</v>
      </c>
      <c r="Q206" s="148"/>
      <c r="R206" s="148"/>
      <c r="S206" s="148"/>
    </row>
    <row r="207" spans="1:19" ht="15.6" customHeight="1" outlineLevel="1">
      <c r="A207" s="142"/>
      <c r="B207" s="142">
        <f>입출금내역Rawdata!B201</f>
        <v>45362</v>
      </c>
      <c r="C207" s="143" t="s">
        <v>120</v>
      </c>
      <c r="D207" s="284" t="str">
        <f>입출금내역Rawdata!N201</f>
        <v>인건비(급여, 퇴직금, 사대보험)</v>
      </c>
      <c r="E207" s="284" t="str">
        <f>입출금내역Rawdata!O201</f>
        <v>사대보험</v>
      </c>
      <c r="F207" s="137">
        <f>IF(D207="계좌 대체","",VLOOKUP($D207,월별_CashFlow!$H$3:$I$61,2,FALSE))</f>
        <v>120202</v>
      </c>
      <c r="G207" s="145"/>
      <c r="H207" s="283" t="str">
        <f>IF(입출금내역Rawdata!F201=0,"",입출금내역Rawdata!F201)</f>
        <v/>
      </c>
      <c r="I207" s="146">
        <f>IF(입출금내역Rawdata!G201=0,"",입출금내역Rawdata!G201)</f>
        <v>81750</v>
      </c>
      <c r="J207" s="146">
        <f t="shared" si="7"/>
        <v>-81750</v>
      </c>
      <c r="K207" s="146">
        <f t="shared" si="6"/>
        <v>1013230356</v>
      </c>
      <c r="L207" s="284" t="str">
        <f>입출금내역Rawdata!D201</f>
        <v>2402고용보험</v>
      </c>
      <c r="M207" s="148"/>
      <c r="N207" s="148"/>
      <c r="O207" s="284" t="str">
        <f>입출금내역Rawdata!L201</f>
        <v>하나은행(GS투자금)</v>
      </c>
      <c r="P207" s="284" t="str">
        <f>입출금내역Rawdata!M201</f>
        <v>391-910033-23404</v>
      </c>
      <c r="Q207" s="148"/>
      <c r="R207" s="148"/>
      <c r="S207" s="148"/>
    </row>
    <row r="208" spans="1:19" ht="15.6" customHeight="1" outlineLevel="1">
      <c r="A208" s="142"/>
      <c r="B208" s="142">
        <f>입출금내역Rawdata!B202</f>
        <v>45362</v>
      </c>
      <c r="C208" s="143" t="s">
        <v>120</v>
      </c>
      <c r="D208" s="284" t="str">
        <f>입출금내역Rawdata!N202</f>
        <v>인건비(급여, 퇴직금, 사대보험)</v>
      </c>
      <c r="E208" s="284" t="str">
        <f>입출금내역Rawdata!O202</f>
        <v>사대보험</v>
      </c>
      <c r="F208" s="137">
        <f>IF(D208="계좌 대체","",VLOOKUP($D208,월별_CashFlow!$H$3:$I$61,2,FALSE))</f>
        <v>120202</v>
      </c>
      <c r="G208" s="145"/>
      <c r="H208" s="283" t="str">
        <f>IF(입출금내역Rawdata!F202=0,"",입출금내역Rawdata!F202)</f>
        <v/>
      </c>
      <c r="I208" s="146">
        <f>IF(입출금내역Rawdata!G202=0,"",입출금내역Rawdata!G202)</f>
        <v>32150</v>
      </c>
      <c r="J208" s="146">
        <f t="shared" si="7"/>
        <v>-32150</v>
      </c>
      <c r="K208" s="146">
        <f t="shared" si="6"/>
        <v>1013198206</v>
      </c>
      <c r="L208" s="284" t="str">
        <f>입출금내역Rawdata!D202</f>
        <v>2402산재보험</v>
      </c>
      <c r="M208" s="148"/>
      <c r="N208" s="148"/>
      <c r="O208" s="284" t="str">
        <f>입출금내역Rawdata!L202</f>
        <v>하나은행(GS투자금)</v>
      </c>
      <c r="P208" s="284" t="str">
        <f>입출금내역Rawdata!M202</f>
        <v>391-910033-23404</v>
      </c>
      <c r="Q208" s="148"/>
      <c r="R208" s="148"/>
      <c r="S208" s="148"/>
    </row>
    <row r="209" spans="1:19" ht="15.6" customHeight="1" outlineLevel="1">
      <c r="A209" s="142"/>
      <c r="B209" s="142">
        <f>입출금내역Rawdata!B203</f>
        <v>45362</v>
      </c>
      <c r="C209" s="143" t="s">
        <v>120</v>
      </c>
      <c r="D209" s="284" t="str">
        <f>입출금내역Rawdata!N203</f>
        <v>운영비</v>
      </c>
      <c r="E209" s="284" t="str">
        <f>입출금내역Rawdata!O203</f>
        <v>여비교통비</v>
      </c>
      <c r="F209" s="137">
        <f>IF(D209="계좌 대체","",VLOOKUP($D209,월별_CashFlow!$H$3:$I$61,2,FALSE))</f>
        <v>120204</v>
      </c>
      <c r="G209" s="145"/>
      <c r="H209" s="283" t="str">
        <f>IF(입출금내역Rawdata!F203=0,"",입출금내역Rawdata!F203)</f>
        <v/>
      </c>
      <c r="I209" s="146">
        <f>IF(입출금내역Rawdata!G203=0,"",입출금내역Rawdata!G203)</f>
        <v>14200</v>
      </c>
      <c r="J209" s="146">
        <f t="shared" si="7"/>
        <v>-14200</v>
      </c>
      <c r="K209" s="146">
        <f t="shared" si="6"/>
        <v>1013184006</v>
      </c>
      <c r="L209" s="284" t="str">
        <f>입출금내역Rawdata!D203</f>
        <v>카카오페이(택시)</v>
      </c>
      <c r="M209" s="148"/>
      <c r="N209" s="148"/>
      <c r="O209" s="284" t="str">
        <f>입출금내역Rawdata!L203</f>
        <v>하나은행(자본금)</v>
      </c>
      <c r="P209" s="284" t="str">
        <f>입출금내역Rawdata!M203</f>
        <v>391-910029-71304</v>
      </c>
      <c r="Q209" s="148"/>
      <c r="R209" s="148"/>
      <c r="S209" s="148"/>
    </row>
    <row r="210" spans="1:19" ht="15.6" customHeight="1" outlineLevel="1">
      <c r="A210" s="142"/>
      <c r="B210" s="142">
        <f>입출금내역Rawdata!B204</f>
        <v>45362</v>
      </c>
      <c r="C210" s="143" t="s">
        <v>120</v>
      </c>
      <c r="D210" s="284" t="str">
        <f>입출금내역Rawdata!N204</f>
        <v>운영비</v>
      </c>
      <c r="E210" s="284" t="str">
        <f>입출금내역Rawdata!O204</f>
        <v>여비교통비</v>
      </c>
      <c r="F210" s="137">
        <f>IF(D210="계좌 대체","",VLOOKUP($D210,월별_CashFlow!$H$3:$I$61,2,FALSE))</f>
        <v>120204</v>
      </c>
      <c r="G210" s="145"/>
      <c r="H210" s="283">
        <f>IF(입출금내역Rawdata!F204=0,"",입출금내역Rawdata!F204)</f>
        <v>14200</v>
      </c>
      <c r="I210" s="146" t="str">
        <f>IF(입출금내역Rawdata!G204=0,"",입출금내역Rawdata!G204)</f>
        <v/>
      </c>
      <c r="J210" s="146">
        <f t="shared" si="7"/>
        <v>14200</v>
      </c>
      <c r="K210" s="146">
        <f t="shared" si="6"/>
        <v>1013198206</v>
      </c>
      <c r="L210" s="284" t="str">
        <f>입출금내역Rawdata!D204</f>
        <v>카카오페이(택시)</v>
      </c>
      <c r="M210" s="148"/>
      <c r="N210" s="148"/>
      <c r="O210" s="284" t="str">
        <f>입출금내역Rawdata!L204</f>
        <v>하나은행(자본금)</v>
      </c>
      <c r="P210" s="284" t="str">
        <f>입출금내역Rawdata!M204</f>
        <v>391-910029-71304</v>
      </c>
      <c r="Q210" s="148"/>
      <c r="R210" s="148"/>
      <c r="S210" s="148"/>
    </row>
    <row r="211" spans="1:19" ht="15.6" customHeight="1" outlineLevel="1">
      <c r="A211" s="142"/>
      <c r="B211" s="142">
        <f>입출금내역Rawdata!B205</f>
        <v>45362</v>
      </c>
      <c r="C211" s="143" t="s">
        <v>120</v>
      </c>
      <c r="D211" s="284" t="str">
        <f>입출금내역Rawdata!N205</f>
        <v>운영비</v>
      </c>
      <c r="E211" s="284" t="str">
        <f>입출금내역Rawdata!O205</f>
        <v>여비교통비</v>
      </c>
      <c r="F211" s="137">
        <f>IF(D211="계좌 대체","",VLOOKUP($D211,월별_CashFlow!$H$3:$I$61,2,FALSE))</f>
        <v>120204</v>
      </c>
      <c r="G211" s="145"/>
      <c r="H211" s="283" t="str">
        <f>IF(입출금내역Rawdata!F205=0,"",입출금내역Rawdata!F205)</f>
        <v/>
      </c>
      <c r="I211" s="146">
        <f>IF(입출금내역Rawdata!G205=0,"",입출금내역Rawdata!G205)</f>
        <v>12800</v>
      </c>
      <c r="J211" s="146">
        <f t="shared" si="7"/>
        <v>-12800</v>
      </c>
      <c r="K211" s="146">
        <f t="shared" si="6"/>
        <v>1013185406</v>
      </c>
      <c r="L211" s="284" t="str">
        <f>입출금내역Rawdata!D205</f>
        <v>카카오페이(택시)</v>
      </c>
      <c r="M211" s="148"/>
      <c r="N211" s="148"/>
      <c r="O211" s="284" t="str">
        <f>입출금내역Rawdata!L205</f>
        <v>하나은행(자본금)</v>
      </c>
      <c r="P211" s="284" t="str">
        <f>입출금내역Rawdata!M205</f>
        <v>391-910029-71304</v>
      </c>
      <c r="Q211" s="148"/>
      <c r="R211" s="148"/>
      <c r="S211" s="148"/>
    </row>
    <row r="212" spans="1:19" ht="15.6" customHeight="1" outlineLevel="1">
      <c r="A212" s="142"/>
      <c r="B212" s="142">
        <f>입출금내역Rawdata!B206</f>
        <v>45362</v>
      </c>
      <c r="C212" s="143" t="s">
        <v>120</v>
      </c>
      <c r="D212" s="284" t="str">
        <f>입출금내역Rawdata!N206</f>
        <v>운영비</v>
      </c>
      <c r="E212" s="284" t="str">
        <f>입출금내역Rawdata!O206</f>
        <v>여비교통비</v>
      </c>
      <c r="F212" s="137">
        <f>IF(D212="계좌 대체","",VLOOKUP($D212,월별_CashFlow!$H$3:$I$61,2,FALSE))</f>
        <v>120204</v>
      </c>
      <c r="G212" s="145"/>
      <c r="H212" s="283" t="str">
        <f>IF(입출금내역Rawdata!F206=0,"",입출금내역Rawdata!F206)</f>
        <v/>
      </c>
      <c r="I212" s="146">
        <f>IF(입출금내역Rawdata!G206=0,"",입출금내역Rawdata!G206)</f>
        <v>13800</v>
      </c>
      <c r="J212" s="146">
        <f t="shared" si="7"/>
        <v>-13800</v>
      </c>
      <c r="K212" s="146">
        <f t="shared" si="6"/>
        <v>1013171606</v>
      </c>
      <c r="L212" s="284" t="str">
        <f>입출금내역Rawdata!D206</f>
        <v>카카오페이(택시)</v>
      </c>
      <c r="M212" s="148"/>
      <c r="N212" s="148"/>
      <c r="O212" s="284" t="str">
        <f>입출금내역Rawdata!L206</f>
        <v>하나은행(자본금)</v>
      </c>
      <c r="P212" s="284" t="str">
        <f>입출금내역Rawdata!M206</f>
        <v>391-910029-71304</v>
      </c>
      <c r="Q212" s="148"/>
      <c r="R212" s="148"/>
      <c r="S212" s="148"/>
    </row>
    <row r="213" spans="1:19" ht="15.6" customHeight="1" outlineLevel="1">
      <c r="A213" s="142"/>
      <c r="B213" s="142">
        <f>입출금내역Rawdata!B207</f>
        <v>45362</v>
      </c>
      <c r="C213" s="143" t="s">
        <v>120</v>
      </c>
      <c r="D213" s="284" t="str">
        <f>입출금내역Rawdata!N207</f>
        <v>운영비</v>
      </c>
      <c r="E213" s="284" t="str">
        <f>입출금내역Rawdata!O207</f>
        <v>여비교통비</v>
      </c>
      <c r="F213" s="137">
        <f>IF(D213="계좌 대체","",VLOOKUP($D213,월별_CashFlow!$H$3:$I$61,2,FALSE))</f>
        <v>120204</v>
      </c>
      <c r="G213" s="145"/>
      <c r="H213" s="283">
        <f>IF(입출금내역Rawdata!F207=0,"",입출금내역Rawdata!F207)</f>
        <v>13800</v>
      </c>
      <c r="I213" s="146" t="str">
        <f>IF(입출금내역Rawdata!G207=0,"",입출금내역Rawdata!G207)</f>
        <v/>
      </c>
      <c r="J213" s="146">
        <f t="shared" si="7"/>
        <v>13800</v>
      </c>
      <c r="K213" s="146">
        <f t="shared" si="6"/>
        <v>1013185406</v>
      </c>
      <c r="L213" s="284" t="str">
        <f>입출금내역Rawdata!D207</f>
        <v>카카오페이(택시)</v>
      </c>
      <c r="M213" s="148"/>
      <c r="N213" s="148"/>
      <c r="O213" s="284" t="str">
        <f>입출금내역Rawdata!L207</f>
        <v>하나은행(자본금)</v>
      </c>
      <c r="P213" s="284" t="str">
        <f>입출금내역Rawdata!M207</f>
        <v>391-910029-71304</v>
      </c>
      <c r="Q213" s="148"/>
      <c r="R213" s="148"/>
      <c r="S213" s="148"/>
    </row>
    <row r="214" spans="1:19" ht="15.6" customHeight="1" outlineLevel="1">
      <c r="A214" s="142"/>
      <c r="B214" s="142">
        <f>입출금내역Rawdata!B208</f>
        <v>45362</v>
      </c>
      <c r="C214" s="143" t="s">
        <v>120</v>
      </c>
      <c r="D214" s="284" t="str">
        <f>입출금내역Rawdata!N208</f>
        <v>운영비</v>
      </c>
      <c r="E214" s="284" t="str">
        <f>입출금내역Rawdata!O208</f>
        <v>여비교통비</v>
      </c>
      <c r="F214" s="137">
        <f>IF(D214="계좌 대체","",VLOOKUP($D214,월별_CashFlow!$H$3:$I$61,2,FALSE))</f>
        <v>120204</v>
      </c>
      <c r="G214" s="145"/>
      <c r="H214" s="283" t="str">
        <f>IF(입출금내역Rawdata!F208=0,"",입출금내역Rawdata!F208)</f>
        <v/>
      </c>
      <c r="I214" s="146">
        <f>IF(입출금내역Rawdata!G208=0,"",입출금내역Rawdata!G208)</f>
        <v>12600</v>
      </c>
      <c r="J214" s="146">
        <f t="shared" si="7"/>
        <v>-12600</v>
      </c>
      <c r="K214" s="146">
        <f t="shared" si="6"/>
        <v>1013172806</v>
      </c>
      <c r="L214" s="284" t="str">
        <f>입출금내역Rawdata!D208</f>
        <v>카카오페이(택시)</v>
      </c>
      <c r="M214" s="148"/>
      <c r="N214" s="148"/>
      <c r="O214" s="284" t="str">
        <f>입출금내역Rawdata!L208</f>
        <v>하나은행(자본금)</v>
      </c>
      <c r="P214" s="284" t="str">
        <f>입출금내역Rawdata!M208</f>
        <v>391-910029-71304</v>
      </c>
      <c r="Q214" s="148"/>
      <c r="R214" s="148"/>
      <c r="S214" s="148"/>
    </row>
    <row r="215" spans="1:19" ht="15.6" customHeight="1" outlineLevel="1">
      <c r="A215" s="142"/>
      <c r="B215" s="142">
        <f>입출금내역Rawdata!B209</f>
        <v>45363</v>
      </c>
      <c r="C215" s="143" t="s">
        <v>120</v>
      </c>
      <c r="D215" s="284" t="str">
        <f>입출금내역Rawdata!N209</f>
        <v>계좌 대체</v>
      </c>
      <c r="E215" s="284" t="str">
        <f>입출금내역Rawdata!O209</f>
        <v>계좌 대체</v>
      </c>
      <c r="F215" s="137" t="str">
        <f>IF(D215="계좌 대체","",VLOOKUP($D215,월별_CashFlow!$H$3:$I$61,2,FALSE))</f>
        <v/>
      </c>
      <c r="G215" s="145"/>
      <c r="H215" s="283" t="str">
        <f>IF(입출금내역Rawdata!F209=0,"",입출금내역Rawdata!F209)</f>
        <v/>
      </c>
      <c r="I215" s="146">
        <f>IF(입출금내역Rawdata!G209=0,"",입출금내역Rawdata!G209)</f>
        <v>15200</v>
      </c>
      <c r="J215" s="146">
        <f t="shared" si="7"/>
        <v>-15200</v>
      </c>
      <c r="K215" s="146">
        <f t="shared" si="6"/>
        <v>1013157606</v>
      </c>
      <c r="L215" s="284" t="str">
        <f>입출금내역Rawdata!D209</f>
        <v>카카오_택시_선승</v>
      </c>
      <c r="M215" s="148"/>
      <c r="N215" s="148"/>
      <c r="O215" s="284" t="str">
        <f>입출금내역Rawdata!L209</f>
        <v>하나은행(자본금)</v>
      </c>
      <c r="P215" s="284" t="str">
        <f>입출금내역Rawdata!M209</f>
        <v>391-910029-71304</v>
      </c>
      <c r="Q215" s="148"/>
      <c r="R215" s="148"/>
      <c r="S215" s="148"/>
    </row>
    <row r="216" spans="1:19" ht="15.6" customHeight="1" outlineLevel="1">
      <c r="A216" s="142"/>
      <c r="B216" s="142">
        <f>입출금내역Rawdata!B210</f>
        <v>45363</v>
      </c>
      <c r="C216" s="143" t="s">
        <v>120</v>
      </c>
      <c r="D216" s="284" t="str">
        <f>입출금내역Rawdata!N210</f>
        <v>계좌 대체</v>
      </c>
      <c r="E216" s="284" t="str">
        <f>입출금내역Rawdata!O210</f>
        <v>계좌 대체</v>
      </c>
      <c r="F216" s="137" t="str">
        <f>IF(D216="계좌 대체","",VLOOKUP($D216,월별_CashFlow!$H$3:$I$61,2,FALSE))</f>
        <v/>
      </c>
      <c r="G216" s="145"/>
      <c r="H216" s="283">
        <f>IF(입출금내역Rawdata!F210=0,"",입출금내역Rawdata!F210)</f>
        <v>15200</v>
      </c>
      <c r="I216" s="146" t="str">
        <f>IF(입출금내역Rawdata!G210=0,"",입출금내역Rawdata!G210)</f>
        <v/>
      </c>
      <c r="J216" s="146">
        <f t="shared" si="7"/>
        <v>15200</v>
      </c>
      <c r="K216" s="146">
        <f t="shared" si="6"/>
        <v>1013172806</v>
      </c>
      <c r="L216" s="284" t="str">
        <f>입출금내역Rawdata!D210</f>
        <v>카카오_택시_선승</v>
      </c>
      <c r="M216" s="148"/>
      <c r="N216" s="148"/>
      <c r="O216" s="284" t="str">
        <f>입출금내역Rawdata!L210</f>
        <v>하나은행(자본금)</v>
      </c>
      <c r="P216" s="284" t="str">
        <f>입출금내역Rawdata!M210</f>
        <v>391-910029-71304</v>
      </c>
      <c r="Q216" s="148"/>
      <c r="R216" s="148"/>
      <c r="S216" s="148"/>
    </row>
    <row r="217" spans="1:19" ht="15.6" customHeight="1" outlineLevel="1">
      <c r="A217" s="142"/>
      <c r="B217" s="142">
        <f>입출금내역Rawdata!B211</f>
        <v>45363</v>
      </c>
      <c r="C217" s="143" t="s">
        <v>120</v>
      </c>
      <c r="D217" s="284" t="str">
        <f>입출금내역Rawdata!N211</f>
        <v>운영비</v>
      </c>
      <c r="E217" s="284" t="str">
        <f>입출금내역Rawdata!O211</f>
        <v>여비교통비</v>
      </c>
      <c r="F217" s="137">
        <f>IF(D217="계좌 대체","",VLOOKUP($D217,월별_CashFlow!$H$3:$I$61,2,FALSE))</f>
        <v>120204</v>
      </c>
      <c r="G217" s="145"/>
      <c r="H217" s="283" t="str">
        <f>IF(입출금내역Rawdata!F211=0,"",입출금내역Rawdata!F211)</f>
        <v/>
      </c>
      <c r="I217" s="146">
        <f>IF(입출금내역Rawdata!G211=0,"",입출금내역Rawdata!G211)</f>
        <v>15500</v>
      </c>
      <c r="J217" s="146">
        <f t="shared" si="7"/>
        <v>-15500</v>
      </c>
      <c r="K217" s="146">
        <f t="shared" si="6"/>
        <v>1013157306</v>
      </c>
      <c r="L217" s="284" t="str">
        <f>입출금내역Rawdata!D211</f>
        <v>카카오_택시_0</v>
      </c>
      <c r="M217" s="148"/>
      <c r="N217" s="148"/>
      <c r="O217" s="284" t="str">
        <f>입출금내역Rawdata!L211</f>
        <v>하나은행(자본금)</v>
      </c>
      <c r="P217" s="284" t="str">
        <f>입출금내역Rawdata!M211</f>
        <v>391-910029-71304</v>
      </c>
      <c r="Q217" s="148"/>
      <c r="R217" s="148"/>
      <c r="S217" s="148"/>
    </row>
    <row r="218" spans="1:19" ht="15.6" customHeight="1" outlineLevel="1">
      <c r="A218" s="142"/>
      <c r="B218" s="142">
        <f>입출금내역Rawdata!B212</f>
        <v>45364</v>
      </c>
      <c r="C218" s="143" t="s">
        <v>120</v>
      </c>
      <c r="D218" s="284" t="str">
        <f>입출금내역Rawdata!N212</f>
        <v>운영비</v>
      </c>
      <c r="E218" s="284" t="str">
        <f>입출금내역Rawdata!O212</f>
        <v>여비교통비</v>
      </c>
      <c r="F218" s="137">
        <f>IF(D218="계좌 대체","",VLOOKUP($D218,월별_CashFlow!$H$3:$I$61,2,FALSE))</f>
        <v>120204</v>
      </c>
      <c r="G218" s="145"/>
      <c r="H218" s="283" t="str">
        <f>IF(입출금내역Rawdata!F212=0,"",입출금내역Rawdata!F212)</f>
        <v/>
      </c>
      <c r="I218" s="146">
        <f>IF(입출금내역Rawdata!G212=0,"",입출금내역Rawdata!G212)</f>
        <v>56200</v>
      </c>
      <c r="J218" s="146">
        <f t="shared" si="7"/>
        <v>-56200</v>
      </c>
      <c r="K218" s="146">
        <f t="shared" si="6"/>
        <v>1013101106</v>
      </c>
      <c r="L218" s="284" t="str">
        <f>입출금내역Rawdata!D212</f>
        <v>카카오페이(택시)</v>
      </c>
      <c r="M218" s="148"/>
      <c r="N218" s="148"/>
      <c r="O218" s="284" t="str">
        <f>입출금내역Rawdata!L212</f>
        <v>하나은행(자본금)</v>
      </c>
      <c r="P218" s="284" t="str">
        <f>입출금내역Rawdata!M212</f>
        <v>391-910029-71304</v>
      </c>
      <c r="Q218" s="148"/>
      <c r="R218" s="148"/>
      <c r="S218" s="148"/>
    </row>
    <row r="219" spans="1:19" ht="15.6" customHeight="1" outlineLevel="1">
      <c r="A219" s="142"/>
      <c r="B219" s="142">
        <f>입출금내역Rawdata!B213</f>
        <v>45364</v>
      </c>
      <c r="C219" s="143" t="s">
        <v>120</v>
      </c>
      <c r="D219" s="284" t="str">
        <f>입출금내역Rawdata!N213</f>
        <v>운영비</v>
      </c>
      <c r="E219" s="284" t="str">
        <f>입출금내역Rawdata!O213</f>
        <v>여비교통비</v>
      </c>
      <c r="F219" s="137">
        <f>IF(D219="계좌 대체","",VLOOKUP($D219,월별_CashFlow!$H$3:$I$61,2,FALSE))</f>
        <v>120204</v>
      </c>
      <c r="G219" s="145"/>
      <c r="H219" s="283">
        <f>IF(입출금내역Rawdata!F213=0,"",입출금내역Rawdata!F213)</f>
        <v>56200</v>
      </c>
      <c r="I219" s="146" t="str">
        <f>IF(입출금내역Rawdata!G213=0,"",입출금내역Rawdata!G213)</f>
        <v/>
      </c>
      <c r="J219" s="146">
        <f t="shared" si="7"/>
        <v>56200</v>
      </c>
      <c r="K219" s="146">
        <f t="shared" si="6"/>
        <v>1013157306</v>
      </c>
      <c r="L219" s="284" t="str">
        <f>입출금내역Rawdata!D213</f>
        <v>카카오페이(택시)</v>
      </c>
      <c r="M219" s="148"/>
      <c r="N219" s="148"/>
      <c r="O219" s="284" t="str">
        <f>입출금내역Rawdata!L213</f>
        <v>하나은행(자본금)</v>
      </c>
      <c r="P219" s="284" t="str">
        <f>입출금내역Rawdata!M213</f>
        <v>391-910029-71304</v>
      </c>
      <c r="Q219" s="148"/>
      <c r="R219" s="148"/>
      <c r="S219" s="148"/>
    </row>
    <row r="220" spans="1:19" ht="15.6" customHeight="1" outlineLevel="1">
      <c r="A220" s="142"/>
      <c r="B220" s="142">
        <f>입출금내역Rawdata!B214</f>
        <v>45364</v>
      </c>
      <c r="C220" s="143" t="s">
        <v>120</v>
      </c>
      <c r="D220" s="284" t="str">
        <f>입출금내역Rawdata!N214</f>
        <v>운영비</v>
      </c>
      <c r="E220" s="284" t="str">
        <f>입출금내역Rawdata!O214</f>
        <v>여비교통비</v>
      </c>
      <c r="F220" s="137">
        <f>IF(D220="계좌 대체","",VLOOKUP($D220,월별_CashFlow!$H$3:$I$61,2,FALSE))</f>
        <v>120204</v>
      </c>
      <c r="G220" s="145"/>
      <c r="H220" s="283" t="str">
        <f>IF(입출금내역Rawdata!F214=0,"",입출금내역Rawdata!F214)</f>
        <v/>
      </c>
      <c r="I220" s="146">
        <f>IF(입출금내역Rawdata!G214=0,"",입출금내역Rawdata!G214)</f>
        <v>59300</v>
      </c>
      <c r="J220" s="146">
        <f t="shared" si="7"/>
        <v>-59300</v>
      </c>
      <c r="K220" s="146">
        <f t="shared" si="6"/>
        <v>1013098006</v>
      </c>
      <c r="L220" s="284" t="str">
        <f>입출금내역Rawdata!D214</f>
        <v>카카오페이(택시)</v>
      </c>
      <c r="M220" s="148"/>
      <c r="N220" s="148"/>
      <c r="O220" s="284" t="str">
        <f>입출금내역Rawdata!L214</f>
        <v>하나은행(자본금)</v>
      </c>
      <c r="P220" s="284" t="str">
        <f>입출금내역Rawdata!M214</f>
        <v>391-910029-71304</v>
      </c>
      <c r="Q220" s="148"/>
      <c r="R220" s="148"/>
      <c r="S220" s="148"/>
    </row>
    <row r="221" spans="1:19" ht="15.6" customHeight="1" outlineLevel="1">
      <c r="A221" s="142"/>
      <c r="B221" s="142">
        <f>입출금내역Rawdata!B215</f>
        <v>45364</v>
      </c>
      <c r="C221" s="143" t="s">
        <v>120</v>
      </c>
      <c r="D221" s="284" t="str">
        <f>입출금내역Rawdata!N215</f>
        <v>보조금</v>
      </c>
      <c r="E221" s="284" t="str">
        <f>입출금내역Rawdata!O215</f>
        <v>보조금</v>
      </c>
      <c r="F221" s="137">
        <f>IF(D221="계좌 대체","",VLOOKUP($D221,월별_CashFlow!$H$3:$I$61,2,FALSE))</f>
        <v>310001</v>
      </c>
      <c r="G221" s="145"/>
      <c r="H221" s="283">
        <f>IF(입출금내역Rawdata!F215=0,"",입출금내역Rawdata!F215)</f>
        <v>47273</v>
      </c>
      <c r="I221" s="146" t="str">
        <f>IF(입출금내역Rawdata!G215=0,"",입출금내역Rawdata!G215)</f>
        <v/>
      </c>
      <c r="J221" s="146">
        <f t="shared" si="7"/>
        <v>47273</v>
      </c>
      <c r="K221" s="146">
        <f t="shared" si="6"/>
        <v>1013145279</v>
      </c>
      <c r="L221" s="284" t="str">
        <f>입출금내역Rawdata!D215</f>
        <v>ＲＣＭＳ카드결제</v>
      </c>
      <c r="M221" s="148"/>
      <c r="N221" s="148"/>
      <c r="O221" s="284" t="str">
        <f>입출금내역Rawdata!L215</f>
        <v>하나은행(팁스)</v>
      </c>
      <c r="P221" s="284" t="str">
        <f>입출금내역Rawdata!M215</f>
        <v>391-910031-48404</v>
      </c>
      <c r="Q221" s="148"/>
      <c r="R221" s="148"/>
      <c r="S221" s="148"/>
    </row>
    <row r="222" spans="1:19" ht="15.6" customHeight="1" outlineLevel="1">
      <c r="A222" s="142"/>
      <c r="B222" s="142">
        <f>입출금내역Rawdata!B216</f>
        <v>45364</v>
      </c>
      <c r="C222" s="143" t="s">
        <v>120</v>
      </c>
      <c r="D222" s="284" t="str">
        <f>입출금내역Rawdata!N216</f>
        <v>계좌 대체</v>
      </c>
      <c r="E222" s="284" t="str">
        <f>입출금내역Rawdata!O216</f>
        <v>계좌 대체</v>
      </c>
      <c r="F222" s="137" t="str">
        <f>IF(D222="계좌 대체","",VLOOKUP($D222,월별_CashFlow!$H$3:$I$61,2,FALSE))</f>
        <v/>
      </c>
      <c r="G222" s="145"/>
      <c r="H222" s="283">
        <f>IF(입출금내역Rawdata!F216=0,"",입출금내역Rawdata!F216)</f>
        <v>29920000</v>
      </c>
      <c r="I222" s="146" t="str">
        <f>IF(입출금내역Rawdata!G216=0,"",입출금내역Rawdata!G216)</f>
        <v/>
      </c>
      <c r="J222" s="146">
        <f t="shared" si="7"/>
        <v>29920000</v>
      </c>
      <c r="K222" s="146">
        <f t="shared" si="6"/>
        <v>1043065279</v>
      </c>
      <c r="L222" s="284" t="str">
        <f>입출금내역Rawdata!D216</f>
        <v>ＴＩＰＡ</v>
      </c>
      <c r="M222" s="148"/>
      <c r="N222" s="148"/>
      <c r="O222" s="284" t="str">
        <f>입출금내역Rawdata!L216</f>
        <v>하나은행(팁스)</v>
      </c>
      <c r="P222" s="284" t="str">
        <f>입출금내역Rawdata!M216</f>
        <v>391-910031-48404</v>
      </c>
      <c r="Q222" s="148"/>
      <c r="R222" s="148"/>
      <c r="S222" s="148"/>
    </row>
    <row r="223" spans="1:19" ht="15.6" customHeight="1" outlineLevel="1">
      <c r="A223" s="142"/>
      <c r="B223" s="142">
        <f>입출금내역Rawdata!B217</f>
        <v>45364</v>
      </c>
      <c r="C223" s="143" t="s">
        <v>120</v>
      </c>
      <c r="D223" s="284" t="str">
        <f>입출금내역Rawdata!N217</f>
        <v>계좌 대체</v>
      </c>
      <c r="E223" s="284" t="str">
        <f>입출금내역Rawdata!O217</f>
        <v>계좌 대체</v>
      </c>
      <c r="F223" s="137" t="str">
        <f>IF(D223="계좌 대체","",VLOOKUP($D223,월별_CashFlow!$H$3:$I$61,2,FALSE))</f>
        <v/>
      </c>
      <c r="G223" s="145"/>
      <c r="H223" s="283" t="str">
        <f>IF(입출금내역Rawdata!F217=0,"",입출금내역Rawdata!F217)</f>
        <v/>
      </c>
      <c r="I223" s="146">
        <f>IF(입출금내역Rawdata!G217=0,"",입출금내역Rawdata!G217)</f>
        <v>29920000</v>
      </c>
      <c r="J223" s="146">
        <f t="shared" si="7"/>
        <v>-29920000</v>
      </c>
      <c r="K223" s="146">
        <f t="shared" si="6"/>
        <v>1013145279</v>
      </c>
      <c r="L223" s="284" t="str">
        <f>입출금내역Rawdata!D217</f>
        <v>（주）　나인솔</v>
      </c>
      <c r="M223" s="148"/>
      <c r="N223" s="148"/>
      <c r="O223" s="284" t="str">
        <f>입출금내역Rawdata!L217</f>
        <v>하나은행(팁스)</v>
      </c>
      <c r="P223" s="284" t="str">
        <f>입출금내역Rawdata!M217</f>
        <v>391-910031-48404</v>
      </c>
      <c r="Q223" s="148"/>
      <c r="R223" s="148"/>
      <c r="S223" s="148"/>
    </row>
    <row r="224" spans="1:19" ht="15.6" customHeight="1" outlineLevel="1">
      <c r="A224" s="142"/>
      <c r="B224" s="142">
        <f>입출금내역Rawdata!B218</f>
        <v>45365</v>
      </c>
      <c r="C224" s="143" t="s">
        <v>120</v>
      </c>
      <c r="D224" s="284" t="str">
        <f>입출금내역Rawdata!N218</f>
        <v>보조금</v>
      </c>
      <c r="E224" s="284" t="str">
        <f>입출금내역Rawdata!O218</f>
        <v>보조금</v>
      </c>
      <c r="F224" s="137">
        <f>IF(D224="계좌 대체","",VLOOKUP($D224,월별_CashFlow!$H$3:$I$61,2,FALSE))</f>
        <v>310001</v>
      </c>
      <c r="G224" s="145"/>
      <c r="H224" s="283" t="str">
        <f>IF(입출금내역Rawdata!F218=0,"",입출금내역Rawdata!F218)</f>
        <v/>
      </c>
      <c r="I224" s="146">
        <f>IF(입출금내역Rawdata!G218=0,"",입출금내역Rawdata!G218)</f>
        <v>3900</v>
      </c>
      <c r="J224" s="146">
        <f t="shared" si="7"/>
        <v>-3900</v>
      </c>
      <c r="K224" s="146">
        <f t="shared" si="6"/>
        <v>1013141379</v>
      </c>
      <c r="L224" s="284" t="str">
        <f>입출금내역Rawdata!D218</f>
        <v>우편요금</v>
      </c>
      <c r="M224" s="148"/>
      <c r="N224" s="148"/>
      <c r="O224" s="284" t="str">
        <f>입출금내역Rawdata!L218</f>
        <v>하나은행(GS투자금)</v>
      </c>
      <c r="P224" s="284" t="str">
        <f>입출금내역Rawdata!M218</f>
        <v>391-910033-23404</v>
      </c>
      <c r="Q224" s="148"/>
      <c r="R224" s="148"/>
      <c r="S224" s="148"/>
    </row>
    <row r="225" spans="1:19" ht="15.6" customHeight="1" outlineLevel="1">
      <c r="A225" s="142"/>
      <c r="B225" s="142">
        <f>입출금내역Rawdata!B219</f>
        <v>45367</v>
      </c>
      <c r="C225" s="143" t="s">
        <v>120</v>
      </c>
      <c r="D225" s="284" t="str">
        <f>입출금내역Rawdata!N219</f>
        <v>기타 유입</v>
      </c>
      <c r="E225" s="284" t="str">
        <f>입출금내역Rawdata!O219</f>
        <v>이자 수입</v>
      </c>
      <c r="F225" s="137">
        <f>IF(D225="계좌 대체","",VLOOKUP($D225,월별_CashFlow!$H$3:$I$61,2,FALSE))</f>
        <v>310100</v>
      </c>
      <c r="G225" s="145"/>
      <c r="H225" s="283">
        <f>IF(입출금내역Rawdata!F219=0,"",입출금내역Rawdata!F219)</f>
        <v>198581</v>
      </c>
      <c r="I225" s="146" t="str">
        <f>IF(입출금내역Rawdata!G219=0,"",입출금내역Rawdata!G219)</f>
        <v/>
      </c>
      <c r="J225" s="146">
        <f t="shared" si="7"/>
        <v>198581</v>
      </c>
      <c r="K225" s="146">
        <f t="shared" si="6"/>
        <v>1013339960</v>
      </c>
      <c r="L225" s="284">
        <f>입출금내역Rawdata!D219</f>
        <v>0</v>
      </c>
      <c r="M225" s="148"/>
      <c r="N225" s="148"/>
      <c r="O225" s="284" t="str">
        <f>입출금내역Rawdata!L219</f>
        <v>하나은행(GS투자금)</v>
      </c>
      <c r="P225" s="284" t="str">
        <f>입출금내역Rawdata!M219</f>
        <v>391-910033-23404</v>
      </c>
      <c r="Q225" s="148"/>
      <c r="R225" s="148"/>
      <c r="S225" s="148"/>
    </row>
    <row r="226" spans="1:19" ht="15.6" customHeight="1" outlineLevel="1">
      <c r="A226" s="142"/>
      <c r="B226" s="142">
        <f>입출금내역Rawdata!B220</f>
        <v>45367</v>
      </c>
      <c r="C226" s="143" t="s">
        <v>120</v>
      </c>
      <c r="D226" s="284" t="str">
        <f>입출금내역Rawdata!N220</f>
        <v>기타 유입</v>
      </c>
      <c r="E226" s="284" t="str">
        <f>입출금내역Rawdata!O220</f>
        <v>이자 수입</v>
      </c>
      <c r="F226" s="137">
        <f>IF(D226="계좌 대체","",VLOOKUP($D226,월별_CashFlow!$H$3:$I$61,2,FALSE))</f>
        <v>310100</v>
      </c>
      <c r="G226" s="145"/>
      <c r="H226" s="283">
        <f>IF(입출금내역Rawdata!F220=0,"",입출금내역Rawdata!F220)</f>
        <v>24164</v>
      </c>
      <c r="I226" s="146" t="str">
        <f>IF(입출금내역Rawdata!G220=0,"",입출금내역Rawdata!G220)</f>
        <v/>
      </c>
      <c r="J226" s="146">
        <f t="shared" si="7"/>
        <v>24164</v>
      </c>
      <c r="K226" s="146">
        <f t="shared" si="6"/>
        <v>1013364124</v>
      </c>
      <c r="L226" s="284">
        <f>입출금내역Rawdata!D220</f>
        <v>0</v>
      </c>
      <c r="M226" s="148"/>
      <c r="N226" s="148"/>
      <c r="O226" s="284" t="str">
        <f>입출금내역Rawdata!L220</f>
        <v>하나은행(자본금)</v>
      </c>
      <c r="P226" s="284" t="str">
        <f>입출금내역Rawdata!M220</f>
        <v>391-910029-71304</v>
      </c>
      <c r="Q226" s="148"/>
      <c r="R226" s="148"/>
      <c r="S226" s="148"/>
    </row>
    <row r="227" spans="1:19" ht="15.6" customHeight="1" outlineLevel="1">
      <c r="A227" s="142"/>
      <c r="B227" s="142">
        <f>입출금내역Rawdata!B221</f>
        <v>45367</v>
      </c>
      <c r="C227" s="143" t="s">
        <v>120</v>
      </c>
      <c r="D227" s="284" t="str">
        <f>입출금내역Rawdata!N221</f>
        <v>기타 유입</v>
      </c>
      <c r="E227" s="284" t="str">
        <f>입출금내역Rawdata!O221</f>
        <v>이자 수입</v>
      </c>
      <c r="F227" s="137">
        <f>IF(D227="계좌 대체","",VLOOKUP($D227,월별_CashFlow!$H$3:$I$61,2,FALSE))</f>
        <v>310100</v>
      </c>
      <c r="G227" s="145"/>
      <c r="H227" s="283">
        <f>IF(입출금내역Rawdata!F221=0,"",입출금내역Rawdata!F221)</f>
        <v>481</v>
      </c>
      <c r="I227" s="146" t="str">
        <f>IF(입출금내역Rawdata!G221=0,"",입출금내역Rawdata!G221)</f>
        <v/>
      </c>
      <c r="J227" s="146">
        <f t="shared" si="7"/>
        <v>481</v>
      </c>
      <c r="K227" s="146">
        <f t="shared" si="6"/>
        <v>1013364605</v>
      </c>
      <c r="L227" s="284">
        <f>입출금내역Rawdata!D221</f>
        <v>0</v>
      </c>
      <c r="M227" s="148"/>
      <c r="N227" s="148"/>
      <c r="O227" s="284" t="str">
        <f>입출금내역Rawdata!L221</f>
        <v>하나은행(팁스)</v>
      </c>
      <c r="P227" s="284" t="str">
        <f>입출금내역Rawdata!M221</f>
        <v>391-910031-48404</v>
      </c>
      <c r="Q227" s="148"/>
      <c r="R227" s="148"/>
      <c r="S227" s="148"/>
    </row>
    <row r="228" spans="1:19" ht="15.6" customHeight="1" outlineLevel="1">
      <c r="A228" s="142"/>
      <c r="B228" s="142">
        <f>입출금내역Rawdata!B222</f>
        <v>45367</v>
      </c>
      <c r="C228" s="143" t="s">
        <v>120</v>
      </c>
      <c r="D228" s="284" t="str">
        <f>입출금내역Rawdata!N222</f>
        <v>기타 유입</v>
      </c>
      <c r="E228" s="284" t="str">
        <f>입출금내역Rawdata!O222</f>
        <v>이자 수입</v>
      </c>
      <c r="F228" s="137">
        <f>IF(D228="계좌 대체","",VLOOKUP($D228,월별_CashFlow!$H$3:$I$61,2,FALSE))</f>
        <v>310100</v>
      </c>
      <c r="G228" s="145"/>
      <c r="H228" s="283">
        <f>IF(입출금내역Rawdata!F222=0,"",입출금내역Rawdata!F222)</f>
        <v>4366</v>
      </c>
      <c r="I228" s="146" t="str">
        <f>IF(입출금내역Rawdata!G222=0,"",입출금내역Rawdata!G222)</f>
        <v/>
      </c>
      <c r="J228" s="146">
        <f t="shared" si="7"/>
        <v>4366</v>
      </c>
      <c r="K228" s="146">
        <f t="shared" si="6"/>
        <v>1013368971</v>
      </c>
      <c r="L228" s="284">
        <f>입출금내역Rawdata!D222</f>
        <v>0</v>
      </c>
      <c r="M228" s="148"/>
      <c r="N228" s="148"/>
      <c r="O228" s="284" t="str">
        <f>입출금내역Rawdata!L222</f>
        <v>하나은행(서울형팁스)</v>
      </c>
      <c r="P228" s="284" t="str">
        <f>입출금내역Rawdata!M222</f>
        <v>511-910017-45704</v>
      </c>
      <c r="Q228" s="148"/>
      <c r="R228" s="148"/>
      <c r="S228" s="148"/>
    </row>
    <row r="229" spans="1:19" ht="15.6" customHeight="1" outlineLevel="1">
      <c r="A229" s="142"/>
      <c r="B229" s="142">
        <f>입출금내역Rawdata!B223</f>
        <v>45369</v>
      </c>
      <c r="C229" s="143" t="s">
        <v>120</v>
      </c>
      <c r="D229" s="284" t="str">
        <f>입출금내역Rawdata!N223</f>
        <v>운영비</v>
      </c>
      <c r="E229" s="284" t="str">
        <f>입출금내역Rawdata!O223</f>
        <v>지급수수료</v>
      </c>
      <c r="F229" s="137">
        <f>IF(D229="계좌 대체","",VLOOKUP($D229,월별_CashFlow!$H$3:$I$61,2,FALSE))</f>
        <v>120204</v>
      </c>
      <c r="G229" s="145"/>
      <c r="H229" s="283" t="str">
        <f>IF(입출금내역Rawdata!F223=0,"",입출금내역Rawdata!F223)</f>
        <v/>
      </c>
      <c r="I229" s="146">
        <f>IF(입출금내역Rawdata!G223=0,"",입출금내역Rawdata!G223)</f>
        <v>66700</v>
      </c>
      <c r="J229" s="146">
        <f t="shared" si="7"/>
        <v>-66700</v>
      </c>
      <c r="K229" s="146">
        <f t="shared" si="6"/>
        <v>1013302271</v>
      </c>
      <c r="L229" s="284" t="str">
        <f>입출금내역Rawdata!D223</f>
        <v>LGU인터넷</v>
      </c>
      <c r="M229" s="148"/>
      <c r="N229" s="148"/>
      <c r="O229" s="284" t="str">
        <f>입출금내역Rawdata!L223</f>
        <v>하나은행(자본금)</v>
      </c>
      <c r="P229" s="284" t="str">
        <f>입출금내역Rawdata!M223</f>
        <v>391-910029-71304</v>
      </c>
      <c r="Q229" s="148"/>
      <c r="R229" s="148"/>
      <c r="S229" s="148"/>
    </row>
    <row r="230" spans="1:19" ht="15.6" customHeight="1" outlineLevel="1">
      <c r="A230" s="142"/>
      <c r="B230" s="142">
        <f>입출금내역Rawdata!B224</f>
        <v>45369</v>
      </c>
      <c r="C230" s="143" t="s">
        <v>120</v>
      </c>
      <c r="D230" s="284" t="str">
        <f>입출금내역Rawdata!N224</f>
        <v>운영비</v>
      </c>
      <c r="E230" s="284" t="str">
        <f>입출금내역Rawdata!O224</f>
        <v>여비교통비</v>
      </c>
      <c r="F230" s="137">
        <f>IF(D230="계좌 대체","",VLOOKUP($D230,월별_CashFlow!$H$3:$I$61,2,FALSE))</f>
        <v>120204</v>
      </c>
      <c r="G230" s="145"/>
      <c r="H230" s="283" t="str">
        <f>IF(입출금내역Rawdata!F224=0,"",입출금내역Rawdata!F224)</f>
        <v/>
      </c>
      <c r="I230" s="146">
        <f>IF(입출금내역Rawdata!G224=0,"",입출금내역Rawdata!G224)</f>
        <v>77290</v>
      </c>
      <c r="J230" s="146">
        <f t="shared" si="7"/>
        <v>-77290</v>
      </c>
      <c r="K230" s="146">
        <f t="shared" si="6"/>
        <v>1013224981</v>
      </c>
      <c r="L230" s="284" t="str">
        <f>입출금내역Rawdata!D224</f>
        <v>0316_WOODSIDE</v>
      </c>
      <c r="M230" s="148"/>
      <c r="N230" s="148"/>
      <c r="O230" s="284" t="str">
        <f>입출금내역Rawdata!L224</f>
        <v>하나은행(자본금)</v>
      </c>
      <c r="P230" s="284" t="str">
        <f>입출금내역Rawdata!M224</f>
        <v>391-910029-71304</v>
      </c>
      <c r="Q230" s="148"/>
      <c r="R230" s="148"/>
      <c r="S230" s="148"/>
    </row>
    <row r="231" spans="1:19" ht="15.6" customHeight="1" outlineLevel="1">
      <c r="A231" s="142"/>
      <c r="B231" s="142">
        <f>입출금내역Rawdata!B225</f>
        <v>45370</v>
      </c>
      <c r="C231" s="143" t="s">
        <v>120</v>
      </c>
      <c r="D231" s="284" t="str">
        <f>입출금내역Rawdata!N225</f>
        <v>운영비</v>
      </c>
      <c r="E231" s="284" t="str">
        <f>입출금내역Rawdata!O225</f>
        <v>여비교통비</v>
      </c>
      <c r="F231" s="137">
        <f>IF(D231="계좌 대체","",VLOOKUP($D231,월별_CashFlow!$H$3:$I$61,2,FALSE))</f>
        <v>120204</v>
      </c>
      <c r="G231" s="145"/>
      <c r="H231" s="283" t="str">
        <f>IF(입출금내역Rawdata!F225=0,"",입출금내역Rawdata!F225)</f>
        <v/>
      </c>
      <c r="I231" s="146">
        <f>IF(입출금내역Rawdata!G225=0,"",입출금내역Rawdata!G225)</f>
        <v>76300</v>
      </c>
      <c r="J231" s="146">
        <f t="shared" si="7"/>
        <v>-76300</v>
      </c>
      <c r="K231" s="146">
        <f t="shared" si="6"/>
        <v>1013148681</v>
      </c>
      <c r="L231" s="284" t="str">
        <f>입출금내역Rawdata!D225</f>
        <v>이동의즐거움_택</v>
      </c>
      <c r="M231" s="148"/>
      <c r="N231" s="148"/>
      <c r="O231" s="284" t="str">
        <f>입출금내역Rawdata!L225</f>
        <v>하나은행(자본금)</v>
      </c>
      <c r="P231" s="284" t="str">
        <f>입출금내역Rawdata!M225</f>
        <v>391-910029-71304</v>
      </c>
      <c r="Q231" s="148"/>
      <c r="R231" s="148"/>
      <c r="S231" s="148"/>
    </row>
    <row r="232" spans="1:19" ht="15.6" customHeight="1" outlineLevel="1">
      <c r="A232" s="142"/>
      <c r="B232" s="142">
        <f>입출금내역Rawdata!B226</f>
        <v>45370</v>
      </c>
      <c r="C232" s="143" t="s">
        <v>120</v>
      </c>
      <c r="D232" s="284" t="str">
        <f>입출금내역Rawdata!N226</f>
        <v>운영비</v>
      </c>
      <c r="E232" s="284" t="str">
        <f>입출금내역Rawdata!O226</f>
        <v>여비교통비</v>
      </c>
      <c r="F232" s="137">
        <f>IF(D232="계좌 대체","",VLOOKUP($D232,월별_CashFlow!$H$3:$I$61,2,FALSE))</f>
        <v>120204</v>
      </c>
      <c r="G232" s="145"/>
      <c r="H232" s="283" t="str">
        <f>IF(입출금내역Rawdata!F226=0,"",입출금내역Rawdata!F226)</f>
        <v/>
      </c>
      <c r="I232" s="146">
        <f>IF(입출금내역Rawdata!G226=0,"",입출금내역Rawdata!G226)</f>
        <v>12200</v>
      </c>
      <c r="J232" s="146">
        <f t="shared" si="7"/>
        <v>-12200</v>
      </c>
      <c r="K232" s="146">
        <f t="shared" si="6"/>
        <v>1013136481</v>
      </c>
      <c r="L232" s="284" t="str">
        <f>입출금내역Rawdata!D226</f>
        <v>카카오페이(택시)</v>
      </c>
      <c r="M232" s="148"/>
      <c r="N232" s="148"/>
      <c r="O232" s="284" t="str">
        <f>입출금내역Rawdata!L226</f>
        <v>하나은행(자본금)</v>
      </c>
      <c r="P232" s="284" t="str">
        <f>입출금내역Rawdata!M226</f>
        <v>391-910029-71304</v>
      </c>
      <c r="Q232" s="148"/>
      <c r="R232" s="148"/>
      <c r="S232" s="148"/>
    </row>
    <row r="233" spans="1:19" ht="15.6" customHeight="1" outlineLevel="1">
      <c r="A233" s="142"/>
      <c r="B233" s="142">
        <f>입출금내역Rawdata!B227</f>
        <v>45370</v>
      </c>
      <c r="C233" s="143" t="s">
        <v>120</v>
      </c>
      <c r="D233" s="284" t="str">
        <f>입출금내역Rawdata!N227</f>
        <v>운영비</v>
      </c>
      <c r="E233" s="284" t="str">
        <f>입출금내역Rawdata!O227</f>
        <v>여비교통비</v>
      </c>
      <c r="F233" s="137">
        <f>IF(D233="계좌 대체","",VLOOKUP($D233,월별_CashFlow!$H$3:$I$61,2,FALSE))</f>
        <v>120204</v>
      </c>
      <c r="G233" s="145"/>
      <c r="H233" s="283">
        <f>IF(입출금내역Rawdata!F227=0,"",입출금내역Rawdata!F227)</f>
        <v>12200</v>
      </c>
      <c r="I233" s="146" t="str">
        <f>IF(입출금내역Rawdata!G227=0,"",입출금내역Rawdata!G227)</f>
        <v/>
      </c>
      <c r="J233" s="146">
        <f t="shared" si="7"/>
        <v>12200</v>
      </c>
      <c r="K233" s="146">
        <f t="shared" si="6"/>
        <v>1013148681</v>
      </c>
      <c r="L233" s="284" t="str">
        <f>입출금내역Rawdata!D227</f>
        <v>카카오페이(택시)</v>
      </c>
      <c r="M233" s="148"/>
      <c r="N233" s="148"/>
      <c r="O233" s="284" t="str">
        <f>입출금내역Rawdata!L227</f>
        <v>하나은행(자본금)</v>
      </c>
      <c r="P233" s="284" t="str">
        <f>입출금내역Rawdata!M227</f>
        <v>391-910029-71304</v>
      </c>
      <c r="Q233" s="148"/>
      <c r="R233" s="148"/>
      <c r="S233" s="148"/>
    </row>
    <row r="234" spans="1:19" ht="15.6" customHeight="1" outlineLevel="1">
      <c r="A234" s="142"/>
      <c r="B234" s="142">
        <f>입출금내역Rawdata!B228</f>
        <v>45370</v>
      </c>
      <c r="C234" s="143" t="s">
        <v>120</v>
      </c>
      <c r="D234" s="284" t="str">
        <f>입출금내역Rawdata!N228</f>
        <v>운영비</v>
      </c>
      <c r="E234" s="284" t="str">
        <f>입출금내역Rawdata!O228</f>
        <v>여비교통비</v>
      </c>
      <c r="F234" s="137">
        <f>IF(D234="계좌 대체","",VLOOKUP($D234,월별_CashFlow!$H$3:$I$61,2,FALSE))</f>
        <v>120204</v>
      </c>
      <c r="G234" s="145"/>
      <c r="H234" s="283" t="str">
        <f>IF(입출금내역Rawdata!F228=0,"",입출금내역Rawdata!F228)</f>
        <v/>
      </c>
      <c r="I234" s="146">
        <f>IF(입출금내역Rawdata!G228=0,"",입출금내역Rawdata!G228)</f>
        <v>11500</v>
      </c>
      <c r="J234" s="146">
        <f t="shared" si="7"/>
        <v>-11500</v>
      </c>
      <c r="K234" s="146">
        <f t="shared" si="6"/>
        <v>1013137181</v>
      </c>
      <c r="L234" s="284" t="str">
        <f>입출금내역Rawdata!D228</f>
        <v>카카오페이(택시)</v>
      </c>
      <c r="M234" s="148"/>
      <c r="N234" s="148"/>
      <c r="O234" s="284" t="str">
        <f>입출금내역Rawdata!L228</f>
        <v>하나은행(자본금)</v>
      </c>
      <c r="P234" s="284" t="str">
        <f>입출금내역Rawdata!M228</f>
        <v>391-910029-71304</v>
      </c>
      <c r="Q234" s="148"/>
      <c r="R234" s="148"/>
      <c r="S234" s="148"/>
    </row>
    <row r="235" spans="1:19" ht="15.6" customHeight="1" outlineLevel="1">
      <c r="A235" s="142"/>
      <c r="B235" s="142">
        <f>입출금내역Rawdata!B229</f>
        <v>45370</v>
      </c>
      <c r="C235" s="143" t="s">
        <v>120</v>
      </c>
      <c r="D235" s="284" t="str">
        <f>입출금내역Rawdata!N229</f>
        <v>운영비</v>
      </c>
      <c r="E235" s="284" t="str">
        <f>입출금내역Rawdata!O229</f>
        <v>여비교통비</v>
      </c>
      <c r="F235" s="137">
        <f>IF(D235="계좌 대체","",VLOOKUP($D235,월별_CashFlow!$H$3:$I$61,2,FALSE))</f>
        <v>120204</v>
      </c>
      <c r="G235" s="145"/>
      <c r="H235" s="283" t="str">
        <f>IF(입출금내역Rawdata!F229=0,"",입출금내역Rawdata!F229)</f>
        <v/>
      </c>
      <c r="I235" s="146">
        <f>IF(입출금내역Rawdata!G229=0,"",입출금내역Rawdata!G229)</f>
        <v>14000</v>
      </c>
      <c r="J235" s="146">
        <f t="shared" si="7"/>
        <v>-14000</v>
      </c>
      <c r="K235" s="146">
        <f t="shared" si="6"/>
        <v>1013123181</v>
      </c>
      <c r="L235" s="284" t="str">
        <f>입출금내역Rawdata!D229</f>
        <v>카카오페이(택시)</v>
      </c>
      <c r="M235" s="148"/>
      <c r="N235" s="148"/>
      <c r="O235" s="284" t="str">
        <f>입출금내역Rawdata!L229</f>
        <v>하나은행(자본금)</v>
      </c>
      <c r="P235" s="284" t="str">
        <f>입출금내역Rawdata!M229</f>
        <v>391-910029-71304</v>
      </c>
      <c r="Q235" s="148"/>
      <c r="R235" s="148"/>
      <c r="S235" s="148"/>
    </row>
    <row r="236" spans="1:19" ht="15.6" customHeight="1" outlineLevel="1">
      <c r="A236" s="142"/>
      <c r="B236" s="142">
        <f>입출금내역Rawdata!B230</f>
        <v>45370</v>
      </c>
      <c r="C236" s="143" t="s">
        <v>120</v>
      </c>
      <c r="D236" s="284" t="str">
        <f>입출금내역Rawdata!N230</f>
        <v>운영비</v>
      </c>
      <c r="E236" s="284" t="str">
        <f>입출금내역Rawdata!O230</f>
        <v>여비교통비</v>
      </c>
      <c r="F236" s="137">
        <f>IF(D236="계좌 대체","",VLOOKUP($D236,월별_CashFlow!$H$3:$I$61,2,FALSE))</f>
        <v>120204</v>
      </c>
      <c r="G236" s="145"/>
      <c r="H236" s="283">
        <f>IF(입출금내역Rawdata!F230=0,"",입출금내역Rawdata!F230)</f>
        <v>14000</v>
      </c>
      <c r="I236" s="146" t="str">
        <f>IF(입출금내역Rawdata!G230=0,"",입출금내역Rawdata!G230)</f>
        <v/>
      </c>
      <c r="J236" s="146">
        <f t="shared" si="7"/>
        <v>14000</v>
      </c>
      <c r="K236" s="146">
        <f t="shared" si="6"/>
        <v>1013137181</v>
      </c>
      <c r="L236" s="284" t="str">
        <f>입출금내역Rawdata!D230</f>
        <v>카카오페이(택시)</v>
      </c>
      <c r="M236" s="148"/>
      <c r="N236" s="148"/>
      <c r="O236" s="284" t="str">
        <f>입출금내역Rawdata!L230</f>
        <v>하나은행(자본금)</v>
      </c>
      <c r="P236" s="284" t="str">
        <f>입출금내역Rawdata!M230</f>
        <v>391-910029-71304</v>
      </c>
      <c r="Q236" s="148"/>
      <c r="R236" s="148"/>
      <c r="S236" s="148"/>
    </row>
    <row r="237" spans="1:19" ht="15.6" customHeight="1" outlineLevel="1">
      <c r="A237" s="142"/>
      <c r="B237" s="142">
        <f>입출금내역Rawdata!B231</f>
        <v>45370</v>
      </c>
      <c r="C237" s="143" t="s">
        <v>120</v>
      </c>
      <c r="D237" s="284" t="str">
        <f>입출금내역Rawdata!N231</f>
        <v>운영비</v>
      </c>
      <c r="E237" s="284" t="str">
        <f>입출금내역Rawdata!O231</f>
        <v>여비교통비</v>
      </c>
      <c r="F237" s="137">
        <f>IF(D237="계좌 대체","",VLOOKUP($D237,월별_CashFlow!$H$3:$I$61,2,FALSE))</f>
        <v>120204</v>
      </c>
      <c r="G237" s="145"/>
      <c r="H237" s="283" t="str">
        <f>IF(입출금내역Rawdata!F231=0,"",입출금내역Rawdata!F231)</f>
        <v/>
      </c>
      <c r="I237" s="146">
        <f>IF(입출금내역Rawdata!G231=0,"",입출금내역Rawdata!G231)</f>
        <v>12500</v>
      </c>
      <c r="J237" s="146">
        <f t="shared" si="7"/>
        <v>-12500</v>
      </c>
      <c r="K237" s="146">
        <f t="shared" si="6"/>
        <v>1013124681</v>
      </c>
      <c r="L237" s="284" t="str">
        <f>입출금내역Rawdata!D231</f>
        <v>카카오페이(택시)</v>
      </c>
      <c r="M237" s="148"/>
      <c r="N237" s="148"/>
      <c r="O237" s="284" t="str">
        <f>입출금내역Rawdata!L231</f>
        <v>하나은행(자본금)</v>
      </c>
      <c r="P237" s="284" t="str">
        <f>입출금내역Rawdata!M231</f>
        <v>391-910029-71304</v>
      </c>
      <c r="Q237" s="148"/>
      <c r="R237" s="148"/>
      <c r="S237" s="148"/>
    </row>
    <row r="238" spans="1:19" ht="15.6" customHeight="1" outlineLevel="1">
      <c r="A238" s="142"/>
      <c r="B238" s="142">
        <f>입출금내역Rawdata!B232</f>
        <v>45372</v>
      </c>
      <c r="C238" s="143" t="s">
        <v>120</v>
      </c>
      <c r="D238" s="284" t="str">
        <f>입출금내역Rawdata!N232</f>
        <v>운영비</v>
      </c>
      <c r="E238" s="284" t="str">
        <f>입출금내역Rawdata!O232</f>
        <v>여비교통비</v>
      </c>
      <c r="F238" s="137">
        <f>IF(D238="계좌 대체","",VLOOKUP($D238,월별_CashFlow!$H$3:$I$61,2,FALSE))</f>
        <v>120204</v>
      </c>
      <c r="G238" s="145"/>
      <c r="H238" s="283" t="str">
        <f>IF(입출금내역Rawdata!F232=0,"",입출금내역Rawdata!F232)</f>
        <v/>
      </c>
      <c r="I238" s="146">
        <f>IF(입출금내역Rawdata!G232=0,"",입출금내역Rawdata!G232)</f>
        <v>11700</v>
      </c>
      <c r="J238" s="146">
        <f t="shared" si="7"/>
        <v>-11700</v>
      </c>
      <c r="K238" s="146">
        <f t="shared" si="6"/>
        <v>1013112981</v>
      </c>
      <c r="L238" s="284" t="str">
        <f>입출금내역Rawdata!D232</f>
        <v>카카오페이(택시)</v>
      </c>
      <c r="M238" s="148"/>
      <c r="N238" s="148"/>
      <c r="O238" s="284" t="str">
        <f>입출금내역Rawdata!L232</f>
        <v>하나은행(자본금)</v>
      </c>
      <c r="P238" s="284" t="str">
        <f>입출금내역Rawdata!M232</f>
        <v>391-910029-71304</v>
      </c>
      <c r="Q238" s="148"/>
      <c r="R238" s="148"/>
      <c r="S238" s="148"/>
    </row>
    <row r="239" spans="1:19" ht="15.6" customHeight="1" outlineLevel="1">
      <c r="A239" s="142"/>
      <c r="B239" s="142">
        <f>입출금내역Rawdata!B233</f>
        <v>45372</v>
      </c>
      <c r="C239" s="143" t="s">
        <v>120</v>
      </c>
      <c r="D239" s="284" t="str">
        <f>입출금내역Rawdata!N233</f>
        <v>운영비</v>
      </c>
      <c r="E239" s="284" t="str">
        <f>입출금내역Rawdata!O233</f>
        <v>여비교통비</v>
      </c>
      <c r="F239" s="137">
        <f>IF(D239="계좌 대체","",VLOOKUP($D239,월별_CashFlow!$H$3:$I$61,2,FALSE))</f>
        <v>120204</v>
      </c>
      <c r="G239" s="145"/>
      <c r="H239" s="283">
        <f>IF(입출금내역Rawdata!F233=0,"",입출금내역Rawdata!F233)</f>
        <v>11700</v>
      </c>
      <c r="I239" s="146" t="str">
        <f>IF(입출금내역Rawdata!G233=0,"",입출금내역Rawdata!G233)</f>
        <v/>
      </c>
      <c r="J239" s="146">
        <f t="shared" si="7"/>
        <v>11700</v>
      </c>
      <c r="K239" s="146">
        <f t="shared" si="6"/>
        <v>1013124681</v>
      </c>
      <c r="L239" s="284" t="str">
        <f>입출금내역Rawdata!D233</f>
        <v>카카오페이(택시)</v>
      </c>
      <c r="M239" s="148"/>
      <c r="N239" s="148"/>
      <c r="O239" s="284" t="str">
        <f>입출금내역Rawdata!L233</f>
        <v>하나은행(자본금)</v>
      </c>
      <c r="P239" s="284" t="str">
        <f>입출금내역Rawdata!M233</f>
        <v>391-910029-71304</v>
      </c>
      <c r="Q239" s="148"/>
      <c r="R239" s="148"/>
      <c r="S239" s="148"/>
    </row>
    <row r="240" spans="1:19" ht="15.6" customHeight="1" outlineLevel="1">
      <c r="A240" s="142"/>
      <c r="B240" s="142">
        <f>입출금내역Rawdata!B234</f>
        <v>45372</v>
      </c>
      <c r="C240" s="143" t="s">
        <v>120</v>
      </c>
      <c r="D240" s="284" t="str">
        <f>입출금내역Rawdata!N234</f>
        <v>운영비</v>
      </c>
      <c r="E240" s="284" t="str">
        <f>입출금내역Rawdata!O234</f>
        <v>여비교통비</v>
      </c>
      <c r="F240" s="137">
        <f>IF(D240="계좌 대체","",VLOOKUP($D240,월별_CashFlow!$H$3:$I$61,2,FALSE))</f>
        <v>120204</v>
      </c>
      <c r="G240" s="145"/>
      <c r="H240" s="283" t="str">
        <f>IF(입출금내역Rawdata!F234=0,"",입출금내역Rawdata!F234)</f>
        <v/>
      </c>
      <c r="I240" s="146">
        <f>IF(입출금내역Rawdata!G234=0,"",입출금내역Rawdata!G234)</f>
        <v>10600</v>
      </c>
      <c r="J240" s="146">
        <f t="shared" si="7"/>
        <v>-10600</v>
      </c>
      <c r="K240" s="146">
        <f t="shared" si="6"/>
        <v>1013114081</v>
      </c>
      <c r="L240" s="284" t="str">
        <f>입출금내역Rawdata!D234</f>
        <v>카카오페이(택시)</v>
      </c>
      <c r="M240" s="148"/>
      <c r="N240" s="148"/>
      <c r="O240" s="284" t="str">
        <f>입출금내역Rawdata!L234</f>
        <v>하나은행(자본금)</v>
      </c>
      <c r="P240" s="284" t="str">
        <f>입출금내역Rawdata!M234</f>
        <v>391-910029-71304</v>
      </c>
      <c r="Q240" s="148"/>
      <c r="R240" s="148"/>
      <c r="S240" s="148"/>
    </row>
    <row r="241" spans="1:19" ht="15.6" customHeight="1" outlineLevel="1">
      <c r="A241" s="142"/>
      <c r="B241" s="142">
        <f>입출금내역Rawdata!B235</f>
        <v>45372</v>
      </c>
      <c r="C241" s="143" t="s">
        <v>120</v>
      </c>
      <c r="D241" s="284" t="str">
        <f>입출금내역Rawdata!N235</f>
        <v>운영비</v>
      </c>
      <c r="E241" s="284" t="str">
        <f>입출금내역Rawdata!O235</f>
        <v>여비교통비</v>
      </c>
      <c r="F241" s="137">
        <f>IF(D241="계좌 대체","",VLOOKUP($D241,월별_CashFlow!$H$3:$I$61,2,FALSE))</f>
        <v>120204</v>
      </c>
      <c r="G241" s="145"/>
      <c r="H241" s="283" t="str">
        <f>IF(입출금내역Rawdata!F235=0,"",입출금내역Rawdata!F235)</f>
        <v/>
      </c>
      <c r="I241" s="146">
        <f>IF(입출금내역Rawdata!G235=0,"",입출금내역Rawdata!G235)</f>
        <v>11400</v>
      </c>
      <c r="J241" s="146">
        <f t="shared" si="7"/>
        <v>-11400</v>
      </c>
      <c r="K241" s="146">
        <f t="shared" si="6"/>
        <v>1013102681</v>
      </c>
      <c r="L241" s="284" t="str">
        <f>입출금내역Rawdata!D235</f>
        <v>카카오페이(택시)</v>
      </c>
      <c r="M241" s="148"/>
      <c r="N241" s="148"/>
      <c r="O241" s="284" t="str">
        <f>입출금내역Rawdata!L235</f>
        <v>하나은행(자본금)</v>
      </c>
      <c r="P241" s="284" t="str">
        <f>입출금내역Rawdata!M235</f>
        <v>391-910029-71304</v>
      </c>
      <c r="Q241" s="148"/>
      <c r="R241" s="148"/>
      <c r="S241" s="148"/>
    </row>
    <row r="242" spans="1:19" ht="15.6" customHeight="1" outlineLevel="1">
      <c r="A242" s="142"/>
      <c r="B242" s="142">
        <f>입출금내역Rawdata!B236</f>
        <v>45372</v>
      </c>
      <c r="C242" s="143" t="s">
        <v>120</v>
      </c>
      <c r="D242" s="284" t="str">
        <f>입출금내역Rawdata!N236</f>
        <v>운영비</v>
      </c>
      <c r="E242" s="284" t="str">
        <f>입출금내역Rawdata!O236</f>
        <v>여비교통비</v>
      </c>
      <c r="F242" s="137">
        <f>IF(D242="계좌 대체","",VLOOKUP($D242,월별_CashFlow!$H$3:$I$61,2,FALSE))</f>
        <v>120204</v>
      </c>
      <c r="G242" s="145"/>
      <c r="H242" s="283">
        <f>IF(입출금내역Rawdata!F236=0,"",입출금내역Rawdata!F236)</f>
        <v>11400</v>
      </c>
      <c r="I242" s="146" t="str">
        <f>IF(입출금내역Rawdata!G236=0,"",입출금내역Rawdata!G236)</f>
        <v/>
      </c>
      <c r="J242" s="146">
        <f t="shared" si="7"/>
        <v>11400</v>
      </c>
      <c r="K242" s="146">
        <f t="shared" si="6"/>
        <v>1013114081</v>
      </c>
      <c r="L242" s="284" t="str">
        <f>입출금내역Rawdata!D236</f>
        <v>카카오페이(택시)</v>
      </c>
      <c r="M242" s="148"/>
      <c r="N242" s="148"/>
      <c r="O242" s="284" t="str">
        <f>입출금내역Rawdata!L236</f>
        <v>하나은행(자본금)</v>
      </c>
      <c r="P242" s="284" t="str">
        <f>입출금내역Rawdata!M236</f>
        <v>391-910029-71304</v>
      </c>
      <c r="Q242" s="148"/>
      <c r="R242" s="148"/>
      <c r="S242" s="148"/>
    </row>
    <row r="243" spans="1:19" ht="15.6" customHeight="1" outlineLevel="1">
      <c r="A243" s="142"/>
      <c r="B243" s="142">
        <f>입출금내역Rawdata!B237</f>
        <v>45372</v>
      </c>
      <c r="C243" s="143" t="s">
        <v>120</v>
      </c>
      <c r="D243" s="284" t="str">
        <f>입출금내역Rawdata!N237</f>
        <v>운영비</v>
      </c>
      <c r="E243" s="284" t="str">
        <f>입출금내역Rawdata!O237</f>
        <v>여비교통비</v>
      </c>
      <c r="F243" s="137">
        <f>IF(D243="계좌 대체","",VLOOKUP($D243,월별_CashFlow!$H$3:$I$61,2,FALSE))</f>
        <v>120204</v>
      </c>
      <c r="G243" s="145"/>
      <c r="H243" s="283" t="str">
        <f>IF(입출금내역Rawdata!F237=0,"",입출금내역Rawdata!F237)</f>
        <v/>
      </c>
      <c r="I243" s="146">
        <f>IF(입출금내역Rawdata!G237=0,"",입출금내역Rawdata!G237)</f>
        <v>13400</v>
      </c>
      <c r="J243" s="146">
        <f t="shared" si="7"/>
        <v>-13400</v>
      </c>
      <c r="K243" s="146">
        <f t="shared" si="6"/>
        <v>1013100681</v>
      </c>
      <c r="L243" s="284" t="str">
        <f>입출금내역Rawdata!D237</f>
        <v>카카오페이(택시)</v>
      </c>
      <c r="M243" s="148"/>
      <c r="N243" s="148"/>
      <c r="O243" s="284" t="str">
        <f>입출금내역Rawdata!L237</f>
        <v>하나은행(자본금)</v>
      </c>
      <c r="P243" s="284" t="str">
        <f>입출금내역Rawdata!M237</f>
        <v>391-910029-71304</v>
      </c>
      <c r="Q243" s="148"/>
      <c r="R243" s="148"/>
      <c r="S243" s="148"/>
    </row>
    <row r="244" spans="1:19" ht="15.6" customHeight="1" outlineLevel="1">
      <c r="A244" s="142"/>
      <c r="B244" s="142">
        <f>입출금내역Rawdata!B238</f>
        <v>45373</v>
      </c>
      <c r="C244" s="143" t="s">
        <v>120</v>
      </c>
      <c r="D244" s="284" t="str">
        <f>입출금내역Rawdata!N238</f>
        <v>운영비</v>
      </c>
      <c r="E244" s="284" t="str">
        <f>입출금내역Rawdata!O238</f>
        <v>여비교통비</v>
      </c>
      <c r="F244" s="137">
        <f>IF(D244="계좌 대체","",VLOOKUP($D244,월별_CashFlow!$H$3:$I$61,2,FALSE))</f>
        <v>120204</v>
      </c>
      <c r="G244" s="145"/>
      <c r="H244" s="283" t="str">
        <f>IF(입출금내역Rawdata!F238=0,"",입출금내역Rawdata!F238)</f>
        <v/>
      </c>
      <c r="I244" s="146">
        <f>IF(입출금내역Rawdata!G238=0,"",입출금내역Rawdata!G238)</f>
        <v>11900</v>
      </c>
      <c r="J244" s="146">
        <f t="shared" si="7"/>
        <v>-11900</v>
      </c>
      <c r="K244" s="146">
        <f t="shared" si="6"/>
        <v>1013088781</v>
      </c>
      <c r="L244" s="284" t="str">
        <f>입출금내역Rawdata!D238</f>
        <v>카카오페이(택시)</v>
      </c>
      <c r="M244" s="148"/>
      <c r="N244" s="148"/>
      <c r="O244" s="284" t="str">
        <f>입출금내역Rawdata!L238</f>
        <v>하나은행(자본금)</v>
      </c>
      <c r="P244" s="284" t="str">
        <f>입출금내역Rawdata!M238</f>
        <v>391-910029-71304</v>
      </c>
      <c r="Q244" s="148"/>
      <c r="R244" s="148"/>
      <c r="S244" s="148"/>
    </row>
    <row r="245" spans="1:19" ht="15.6" customHeight="1" outlineLevel="1">
      <c r="A245" s="142"/>
      <c r="B245" s="142">
        <f>입출금내역Rawdata!B239</f>
        <v>45373</v>
      </c>
      <c r="C245" s="143" t="s">
        <v>120</v>
      </c>
      <c r="D245" s="284" t="str">
        <f>입출금내역Rawdata!N239</f>
        <v>운영비</v>
      </c>
      <c r="E245" s="284" t="str">
        <f>입출금내역Rawdata!O239</f>
        <v>여비교통비</v>
      </c>
      <c r="F245" s="137">
        <f>IF(D245="계좌 대체","",VLOOKUP($D245,월별_CashFlow!$H$3:$I$61,2,FALSE))</f>
        <v>120204</v>
      </c>
      <c r="G245" s="145"/>
      <c r="H245" s="283">
        <f>IF(입출금내역Rawdata!F239=0,"",입출금내역Rawdata!F239)</f>
        <v>11900</v>
      </c>
      <c r="I245" s="146" t="str">
        <f>IF(입출금내역Rawdata!G239=0,"",입출금내역Rawdata!G239)</f>
        <v/>
      </c>
      <c r="J245" s="146">
        <f t="shared" si="7"/>
        <v>11900</v>
      </c>
      <c r="K245" s="146">
        <f t="shared" si="6"/>
        <v>1013100681</v>
      </c>
      <c r="L245" s="284" t="str">
        <f>입출금내역Rawdata!D239</f>
        <v>카카오페이(택시)</v>
      </c>
      <c r="M245" s="148"/>
      <c r="N245" s="148"/>
      <c r="O245" s="284" t="str">
        <f>입출금내역Rawdata!L239</f>
        <v>하나은행(자본금)</v>
      </c>
      <c r="P245" s="284" t="str">
        <f>입출금내역Rawdata!M239</f>
        <v>391-910029-71304</v>
      </c>
      <c r="Q245" s="148"/>
      <c r="R245" s="148"/>
      <c r="S245" s="148"/>
    </row>
    <row r="246" spans="1:19" ht="15.6" customHeight="1" outlineLevel="1">
      <c r="A246" s="142"/>
      <c r="B246" s="142">
        <f>입출금내역Rawdata!B240</f>
        <v>45373</v>
      </c>
      <c r="C246" s="143" t="s">
        <v>120</v>
      </c>
      <c r="D246" s="284" t="str">
        <f>입출금내역Rawdata!N240</f>
        <v>운영비</v>
      </c>
      <c r="E246" s="284" t="str">
        <f>입출금내역Rawdata!O240</f>
        <v>여비교통비</v>
      </c>
      <c r="F246" s="137">
        <f>IF(D246="계좌 대체","",VLOOKUP($D246,월별_CashFlow!$H$3:$I$61,2,FALSE))</f>
        <v>120204</v>
      </c>
      <c r="G246" s="145"/>
      <c r="H246" s="283" t="str">
        <f>IF(입출금내역Rawdata!F240=0,"",입출금내역Rawdata!F240)</f>
        <v/>
      </c>
      <c r="I246" s="146">
        <f>IF(입출금내역Rawdata!G240=0,"",입출금내역Rawdata!G240)</f>
        <v>11600</v>
      </c>
      <c r="J246" s="146">
        <f t="shared" si="7"/>
        <v>-11600</v>
      </c>
      <c r="K246" s="146">
        <f t="shared" si="6"/>
        <v>1013089081</v>
      </c>
      <c r="L246" s="284" t="str">
        <f>입출금내역Rawdata!D240</f>
        <v>카카오페이(택시)</v>
      </c>
      <c r="M246" s="148"/>
      <c r="N246" s="148"/>
      <c r="O246" s="284" t="str">
        <f>입출금내역Rawdata!L240</f>
        <v>하나은행(자본금)</v>
      </c>
      <c r="P246" s="284" t="str">
        <f>입출금내역Rawdata!M240</f>
        <v>391-910029-71304</v>
      </c>
      <c r="Q246" s="148"/>
      <c r="R246" s="148"/>
      <c r="S246" s="148"/>
    </row>
    <row r="247" spans="1:19" ht="15.6" customHeight="1" outlineLevel="1">
      <c r="A247" s="142"/>
      <c r="B247" s="142">
        <f>입출금내역Rawdata!B241</f>
        <v>45374</v>
      </c>
      <c r="C247" s="143" t="s">
        <v>120</v>
      </c>
      <c r="D247" s="284" t="str">
        <f>입출금내역Rawdata!N241</f>
        <v>운영비</v>
      </c>
      <c r="E247" s="284" t="str">
        <f>입출금내역Rawdata!O241</f>
        <v>여비교통비</v>
      </c>
      <c r="F247" s="137">
        <f>IF(D247="계좌 대체","",VLOOKUP($D247,월별_CashFlow!$H$3:$I$61,2,FALSE))</f>
        <v>120204</v>
      </c>
      <c r="G247" s="145"/>
      <c r="H247" s="283" t="str">
        <f>IF(입출금내역Rawdata!F241=0,"",입출금내역Rawdata!F241)</f>
        <v/>
      </c>
      <c r="I247" s="146">
        <f>IF(입출금내역Rawdata!G241=0,"",입출금내역Rawdata!G241)</f>
        <v>128600</v>
      </c>
      <c r="J247" s="146">
        <f t="shared" si="7"/>
        <v>-128600</v>
      </c>
      <c r="K247" s="146">
        <f t="shared" si="6"/>
        <v>1012960481</v>
      </c>
      <c r="L247" s="284" t="str">
        <f>입출금내역Rawdata!D241</f>
        <v>대한항공_국내카</v>
      </c>
      <c r="M247" s="148"/>
      <c r="N247" s="148"/>
      <c r="O247" s="284" t="str">
        <f>입출금내역Rawdata!L241</f>
        <v>하나은행(자본금)</v>
      </c>
      <c r="P247" s="284" t="str">
        <f>입출금내역Rawdata!M241</f>
        <v>391-910029-71304</v>
      </c>
      <c r="Q247" s="148"/>
      <c r="R247" s="148"/>
      <c r="S247" s="148"/>
    </row>
    <row r="248" spans="1:19" ht="15.6" customHeight="1" outlineLevel="1">
      <c r="A248" s="142"/>
      <c r="B248" s="142">
        <f>입출금내역Rawdata!B242</f>
        <v>45375</v>
      </c>
      <c r="C248" s="143" t="s">
        <v>120</v>
      </c>
      <c r="D248" s="284" t="str">
        <f>입출금내역Rawdata!N242</f>
        <v>보조금</v>
      </c>
      <c r="E248" s="284" t="str">
        <f>입출금내역Rawdata!O242</f>
        <v>보조금</v>
      </c>
      <c r="F248" s="137">
        <f>IF(D248="계좌 대체","",VLOOKUP($D248,월별_CashFlow!$H$3:$I$61,2,FALSE))</f>
        <v>310001</v>
      </c>
      <c r="G248" s="145"/>
      <c r="H248" s="283">
        <f>IF(입출금내역Rawdata!F242=0,"",입출금내역Rawdata!F242)</f>
        <v>6680</v>
      </c>
      <c r="I248" s="146" t="str">
        <f>IF(입출금내역Rawdata!G242=0,"",입출금내역Rawdata!G242)</f>
        <v/>
      </c>
      <c r="J248" s="146">
        <f t="shared" si="7"/>
        <v>6680</v>
      </c>
      <c r="K248" s="146">
        <f t="shared" si="6"/>
        <v>1012967161</v>
      </c>
      <c r="L248" s="284" t="str">
        <f>입출금내역Rawdata!D242</f>
        <v>RCMS이자</v>
      </c>
      <c r="M248" s="148"/>
      <c r="N248" s="148"/>
      <c r="O248" s="284" t="str">
        <f>입출금내역Rawdata!L242</f>
        <v>하나은행(팁스)</v>
      </c>
      <c r="P248" s="284" t="str">
        <f>입출금내역Rawdata!M242</f>
        <v>391-910031-48404</v>
      </c>
      <c r="Q248" s="148"/>
      <c r="R248" s="148"/>
      <c r="S248" s="148"/>
    </row>
    <row r="249" spans="1:19" ht="15.6" customHeight="1" outlineLevel="1">
      <c r="A249" s="142"/>
      <c r="B249" s="142">
        <f>입출금내역Rawdata!B243</f>
        <v>45376</v>
      </c>
      <c r="C249" s="143" t="s">
        <v>120</v>
      </c>
      <c r="D249" s="284" t="str">
        <f>입출금내역Rawdata!N243</f>
        <v>보조금</v>
      </c>
      <c r="E249" s="284" t="str">
        <f>입출금내역Rawdata!O243</f>
        <v>보조금</v>
      </c>
      <c r="F249" s="137">
        <f>IF(D249="계좌 대체","",VLOOKUP($D249,월별_CashFlow!$H$3:$I$61,2,FALSE))</f>
        <v>310001</v>
      </c>
      <c r="G249" s="145"/>
      <c r="H249" s="283" t="str">
        <f>IF(입출금내역Rawdata!F243=0,"",입출금내역Rawdata!F243)</f>
        <v/>
      </c>
      <c r="I249" s="146">
        <f>IF(입출금내역Rawdata!G243=0,"",입출금내역Rawdata!G243)</f>
        <v>7575260</v>
      </c>
      <c r="J249" s="146">
        <f t="shared" si="7"/>
        <v>-7575260</v>
      </c>
      <c r="K249" s="146">
        <f t="shared" si="6"/>
        <v>1005391901</v>
      </c>
      <c r="L249" s="284" t="str">
        <f>입출금내역Rawdata!D243</f>
        <v>심준형</v>
      </c>
      <c r="M249" s="148"/>
      <c r="N249" s="148"/>
      <c r="O249" s="284" t="str">
        <f>입출금내역Rawdata!L243</f>
        <v>하나은행(GS투자금)</v>
      </c>
      <c r="P249" s="284" t="str">
        <f>입출금내역Rawdata!M243</f>
        <v>391-910033-23404</v>
      </c>
      <c r="Q249" s="148"/>
      <c r="R249" s="148"/>
      <c r="S249" s="148"/>
    </row>
    <row r="250" spans="1:19" ht="15.6" customHeight="1" outlineLevel="1">
      <c r="A250" s="142"/>
      <c r="B250" s="142">
        <f>입출금내역Rawdata!B244</f>
        <v>45376</v>
      </c>
      <c r="C250" s="143" t="s">
        <v>120</v>
      </c>
      <c r="D250" s="284" t="str">
        <f>입출금내역Rawdata!N244</f>
        <v>보조금</v>
      </c>
      <c r="E250" s="284" t="str">
        <f>입출금내역Rawdata!O244</f>
        <v>보조금</v>
      </c>
      <c r="F250" s="137">
        <f>IF(D250="계좌 대체","",VLOOKUP($D250,월별_CashFlow!$H$3:$I$61,2,FALSE))</f>
        <v>310001</v>
      </c>
      <c r="G250" s="145"/>
      <c r="H250" s="283" t="str">
        <f>IF(입출금내역Rawdata!F244=0,"",입출금내역Rawdata!F244)</f>
        <v/>
      </c>
      <c r="I250" s="146">
        <f>IF(입출금내역Rawdata!G244=0,"",입출금내역Rawdata!G244)</f>
        <v>3875210</v>
      </c>
      <c r="J250" s="146">
        <f t="shared" si="7"/>
        <v>-3875210</v>
      </c>
      <c r="K250" s="146">
        <f t="shared" si="6"/>
        <v>1001516691</v>
      </c>
      <c r="L250" s="284" t="str">
        <f>입출금내역Rawdata!D244</f>
        <v>서범근</v>
      </c>
      <c r="M250" s="148"/>
      <c r="N250" s="148"/>
      <c r="O250" s="284" t="str">
        <f>입출금내역Rawdata!L244</f>
        <v>하나은행(GS투자금)</v>
      </c>
      <c r="P250" s="284" t="str">
        <f>입출금내역Rawdata!M244</f>
        <v>391-910033-23404</v>
      </c>
      <c r="Q250" s="148"/>
      <c r="R250" s="148"/>
      <c r="S250" s="148"/>
    </row>
    <row r="251" spans="1:19" ht="15.6" customHeight="1" outlineLevel="1">
      <c r="A251" s="142"/>
      <c r="B251" s="142">
        <f>입출금내역Rawdata!B245</f>
        <v>45376</v>
      </c>
      <c r="C251" s="143" t="s">
        <v>120</v>
      </c>
      <c r="D251" s="284" t="str">
        <f>입출금내역Rawdata!N245</f>
        <v>보조금</v>
      </c>
      <c r="E251" s="284" t="str">
        <f>입출금내역Rawdata!O245</f>
        <v>보조금</v>
      </c>
      <c r="F251" s="137">
        <f>IF(D251="계좌 대체","",VLOOKUP($D251,월별_CashFlow!$H$3:$I$61,2,FALSE))</f>
        <v>310001</v>
      </c>
      <c r="G251" s="145"/>
      <c r="H251" s="283" t="str">
        <f>IF(입출금내역Rawdata!F245=0,"",입출금내역Rawdata!F245)</f>
        <v/>
      </c>
      <c r="I251" s="146">
        <f>IF(입출금내역Rawdata!G245=0,"",입출금내역Rawdata!G245)</f>
        <v>906460</v>
      </c>
      <c r="J251" s="146">
        <f t="shared" si="7"/>
        <v>-906460</v>
      </c>
      <c r="K251" s="146">
        <f t="shared" si="6"/>
        <v>1000610231</v>
      </c>
      <c r="L251" s="284" t="str">
        <f>입출금내역Rawdata!D245</f>
        <v>공현진</v>
      </c>
      <c r="M251" s="148"/>
      <c r="N251" s="148"/>
      <c r="O251" s="284" t="str">
        <f>입출금내역Rawdata!L245</f>
        <v>하나은행(GS투자금)</v>
      </c>
      <c r="P251" s="284" t="str">
        <f>입출금내역Rawdata!M245</f>
        <v>391-910033-23404</v>
      </c>
      <c r="Q251" s="148"/>
      <c r="R251" s="148"/>
      <c r="S251" s="148"/>
    </row>
    <row r="252" spans="1:19" ht="15.6" customHeight="1" outlineLevel="1">
      <c r="A252" s="142"/>
      <c r="B252" s="142">
        <f>입출금내역Rawdata!B246</f>
        <v>45376</v>
      </c>
      <c r="C252" s="143" t="s">
        <v>120</v>
      </c>
      <c r="D252" s="284" t="str">
        <f>입출금내역Rawdata!N246</f>
        <v>보조금</v>
      </c>
      <c r="E252" s="284" t="str">
        <f>입출금내역Rawdata!O246</f>
        <v>보조금</v>
      </c>
      <c r="F252" s="137">
        <f>IF(D252="계좌 대체","",VLOOKUP($D252,월별_CashFlow!$H$3:$I$61,2,FALSE))</f>
        <v>310001</v>
      </c>
      <c r="G252" s="145"/>
      <c r="H252" s="283" t="str">
        <f>IF(입출금내역Rawdata!F246=0,"",입출금내역Rawdata!F246)</f>
        <v/>
      </c>
      <c r="I252" s="146">
        <f>IF(입출금내역Rawdata!G246=0,"",입출금내역Rawdata!G246)</f>
        <v>906460</v>
      </c>
      <c r="J252" s="146">
        <f t="shared" si="7"/>
        <v>-906460</v>
      </c>
      <c r="K252" s="146">
        <f t="shared" si="6"/>
        <v>999703771</v>
      </c>
      <c r="L252" s="284" t="str">
        <f>입출금내역Rawdata!D246</f>
        <v>이정규</v>
      </c>
      <c r="M252" s="148"/>
      <c r="N252" s="148"/>
      <c r="O252" s="284" t="str">
        <f>입출금내역Rawdata!L246</f>
        <v>하나은행(GS투자금)</v>
      </c>
      <c r="P252" s="284" t="str">
        <f>입출금내역Rawdata!M246</f>
        <v>391-910033-23404</v>
      </c>
      <c r="Q252" s="148"/>
      <c r="R252" s="148"/>
      <c r="S252" s="148"/>
    </row>
    <row r="253" spans="1:19" ht="15.6" customHeight="1" outlineLevel="1">
      <c r="A253" s="142"/>
      <c r="B253" s="142">
        <f>입출금내역Rawdata!B247</f>
        <v>45377</v>
      </c>
      <c r="C253" s="143" t="s">
        <v>120</v>
      </c>
      <c r="D253" s="284" t="str">
        <f>입출금내역Rawdata!N247</f>
        <v>보조금</v>
      </c>
      <c r="E253" s="284" t="str">
        <f>입출금내역Rawdata!O247</f>
        <v>보조금</v>
      </c>
      <c r="F253" s="137">
        <f>IF(D253="계좌 대체","",VLOOKUP($D253,월별_CashFlow!$H$3:$I$61,2,FALSE))</f>
        <v>310001</v>
      </c>
      <c r="G253" s="145"/>
      <c r="H253" s="283">
        <f>IF(입출금내역Rawdata!F247=0,"",입출금내역Rawdata!F247)</f>
        <v>450</v>
      </c>
      <c r="I253" s="146" t="str">
        <f>IF(입출금내역Rawdata!G247=0,"",입출금내역Rawdata!G247)</f>
        <v/>
      </c>
      <c r="J253" s="146">
        <f t="shared" si="7"/>
        <v>450</v>
      </c>
      <c r="K253" s="146">
        <f t="shared" si="6"/>
        <v>999704221</v>
      </c>
      <c r="L253" s="284" t="str">
        <f>입출금내역Rawdata!D247</f>
        <v>민경찬</v>
      </c>
      <c r="M253" s="148"/>
      <c r="N253" s="148"/>
      <c r="O253" s="284" t="str">
        <f>입출금내역Rawdata!L247</f>
        <v>하나은행(GS투자금)</v>
      </c>
      <c r="P253" s="284" t="str">
        <f>입출금내역Rawdata!M247</f>
        <v>391-910033-23404</v>
      </c>
      <c r="Q253" s="148"/>
      <c r="R253" s="148"/>
      <c r="S253" s="148"/>
    </row>
    <row r="254" spans="1:19" ht="15.6" customHeight="1" outlineLevel="1">
      <c r="A254" s="142"/>
      <c r="B254" s="142">
        <f>입출금내역Rawdata!B248</f>
        <v>45377</v>
      </c>
      <c r="C254" s="143" t="s">
        <v>120</v>
      </c>
      <c r="D254" s="284" t="str">
        <f>입출금내역Rawdata!N248</f>
        <v>계좌 대체</v>
      </c>
      <c r="E254" s="284" t="str">
        <f>입출금내역Rawdata!O248</f>
        <v>계좌 대체</v>
      </c>
      <c r="F254" s="137" t="str">
        <f>IF(D254="계좌 대체","",VLOOKUP($D254,월별_CashFlow!$H$3:$I$61,2,FALSE))</f>
        <v/>
      </c>
      <c r="G254" s="145"/>
      <c r="H254" s="283">
        <f>IF(입출금내역Rawdata!F248=0,"",입출금내역Rawdata!F248)</f>
        <v>1386000</v>
      </c>
      <c r="I254" s="146" t="str">
        <f>IF(입출금내역Rawdata!G248=0,"",입출금내역Rawdata!G248)</f>
        <v/>
      </c>
      <c r="J254" s="146">
        <f t="shared" si="7"/>
        <v>1386000</v>
      </c>
      <c r="K254" s="146">
        <f t="shared" si="6"/>
        <v>1001090221</v>
      </c>
      <c r="L254" s="284" t="str">
        <f>입출금내역Rawdata!D248</f>
        <v>ＴＩＰＡ</v>
      </c>
      <c r="M254" s="148"/>
      <c r="N254" s="148"/>
      <c r="O254" s="284" t="str">
        <f>입출금내역Rawdata!L248</f>
        <v>하나은행(팁스)</v>
      </c>
      <c r="P254" s="284" t="str">
        <f>입출금내역Rawdata!M248</f>
        <v>391-910031-48404</v>
      </c>
      <c r="Q254" s="148"/>
      <c r="R254" s="148"/>
      <c r="S254" s="148"/>
    </row>
    <row r="255" spans="1:19" ht="15.6" customHeight="1" outlineLevel="1">
      <c r="A255" s="142"/>
      <c r="B255" s="142">
        <f>입출금내역Rawdata!B249</f>
        <v>45377</v>
      </c>
      <c r="C255" s="143" t="s">
        <v>120</v>
      </c>
      <c r="D255" s="284" t="str">
        <f>입출금내역Rawdata!N249</f>
        <v>계좌 대체</v>
      </c>
      <c r="E255" s="284" t="str">
        <f>입출금내역Rawdata!O249</f>
        <v>계좌 대체</v>
      </c>
      <c r="F255" s="137" t="str">
        <f>IF(D255="계좌 대체","",VLOOKUP($D255,월별_CashFlow!$H$3:$I$61,2,FALSE))</f>
        <v/>
      </c>
      <c r="G255" s="145"/>
      <c r="H255" s="283" t="str">
        <f>IF(입출금내역Rawdata!F249=0,"",입출금내역Rawdata!F249)</f>
        <v/>
      </c>
      <c r="I255" s="146">
        <f>IF(입출금내역Rawdata!G249=0,"",입출금내역Rawdata!G249)</f>
        <v>1386000</v>
      </c>
      <c r="J255" s="146">
        <f t="shared" si="7"/>
        <v>-1386000</v>
      </c>
      <c r="K255" s="146">
        <f t="shared" si="6"/>
        <v>999704221</v>
      </c>
      <c r="L255" s="284" t="str">
        <f>입출금내역Rawdata!D249</f>
        <v>고려대학교　기</v>
      </c>
      <c r="M255" s="148"/>
      <c r="N255" s="148"/>
      <c r="O255" s="284" t="str">
        <f>입출금내역Rawdata!L249</f>
        <v>하나은행(팁스)</v>
      </c>
      <c r="P255" s="284" t="str">
        <f>입출금내역Rawdata!M249</f>
        <v>391-910031-48404</v>
      </c>
      <c r="Q255" s="148"/>
      <c r="R255" s="148"/>
      <c r="S255" s="148"/>
    </row>
    <row r="256" spans="1:19" ht="15.6" customHeight="1" outlineLevel="1">
      <c r="A256" s="142"/>
      <c r="B256" s="142">
        <f>입출금내역Rawdata!B250</f>
        <v>45377</v>
      </c>
      <c r="C256" s="143" t="s">
        <v>120</v>
      </c>
      <c r="D256" s="284" t="str">
        <f>입출금내역Rawdata!N250</f>
        <v>계좌 대체</v>
      </c>
      <c r="E256" s="284" t="str">
        <f>입출금내역Rawdata!O250</f>
        <v>계좌 대체</v>
      </c>
      <c r="F256" s="137" t="str">
        <f>IF(D256="계좌 대체","",VLOOKUP($D256,월별_CashFlow!$H$3:$I$61,2,FALSE))</f>
        <v/>
      </c>
      <c r="G256" s="145"/>
      <c r="H256" s="283">
        <f>IF(입출금내역Rawdata!F250=0,"",입출금내역Rawdata!F250)</f>
        <v>1049155</v>
      </c>
      <c r="I256" s="146" t="str">
        <f>IF(입출금내역Rawdata!G250=0,"",입출금내역Rawdata!G250)</f>
        <v/>
      </c>
      <c r="J256" s="146">
        <f t="shared" si="7"/>
        <v>1049155</v>
      </c>
      <c r="K256" s="146">
        <f t="shared" si="6"/>
        <v>1000753376</v>
      </c>
      <c r="L256" s="284" t="str">
        <f>입출금내역Rawdata!D250</f>
        <v>ＴＩＰＡ</v>
      </c>
      <c r="M256" s="148"/>
      <c r="N256" s="148"/>
      <c r="O256" s="284" t="str">
        <f>입출금내역Rawdata!L250</f>
        <v>하나은행(팁스)</v>
      </c>
      <c r="P256" s="284" t="str">
        <f>입출금내역Rawdata!M250</f>
        <v>391-910031-48404</v>
      </c>
      <c r="Q256" s="148"/>
      <c r="R256" s="148"/>
      <c r="S256" s="148"/>
    </row>
    <row r="257" spans="1:19" ht="15.6" customHeight="1" outlineLevel="1">
      <c r="A257" s="142"/>
      <c r="B257" s="142">
        <f>입출금내역Rawdata!B251</f>
        <v>45377</v>
      </c>
      <c r="C257" s="143" t="s">
        <v>120</v>
      </c>
      <c r="D257" s="284" t="str">
        <f>입출금내역Rawdata!N251</f>
        <v>계좌 대체</v>
      </c>
      <c r="E257" s="284" t="str">
        <f>입출금내역Rawdata!O251</f>
        <v>계좌 대체</v>
      </c>
      <c r="F257" s="137" t="str">
        <f>IF(D257="계좌 대체","",VLOOKUP($D257,월별_CashFlow!$H$3:$I$61,2,FALSE))</f>
        <v/>
      </c>
      <c r="G257" s="145"/>
      <c r="H257" s="283" t="str">
        <f>IF(입출금내역Rawdata!F251=0,"",입출금내역Rawdata!F251)</f>
        <v/>
      </c>
      <c r="I257" s="146">
        <f>IF(입출금내역Rawdata!G251=0,"",입출금내역Rawdata!G251)</f>
        <v>1049155</v>
      </c>
      <c r="J257" s="146">
        <f t="shared" si="7"/>
        <v>-1049155</v>
      </c>
      <c r="K257" s="146">
        <f t="shared" si="6"/>
        <v>999704221</v>
      </c>
      <c r="L257" s="284" t="str">
        <f>입출금내역Rawdata!D251</f>
        <v>고려대학교　기</v>
      </c>
      <c r="M257" s="148"/>
      <c r="N257" s="148"/>
      <c r="O257" s="284" t="str">
        <f>입출금내역Rawdata!L251</f>
        <v>하나은행(팁스)</v>
      </c>
      <c r="P257" s="284" t="str">
        <f>입출금내역Rawdata!M251</f>
        <v>391-910031-48404</v>
      </c>
      <c r="Q257" s="148"/>
      <c r="R257" s="148"/>
      <c r="S257" s="148"/>
    </row>
    <row r="258" spans="1:19" ht="15.6" customHeight="1" outlineLevel="1">
      <c r="A258" s="142"/>
      <c r="B258" s="142">
        <f>입출금내역Rawdata!B252</f>
        <v>45377</v>
      </c>
      <c r="C258" s="143" t="s">
        <v>120</v>
      </c>
      <c r="D258" s="284" t="str">
        <f>입출금내역Rawdata!N252</f>
        <v>계좌 대체</v>
      </c>
      <c r="E258" s="284" t="str">
        <f>입출금내역Rawdata!O252</f>
        <v>계좌 대체</v>
      </c>
      <c r="F258" s="137" t="str">
        <f>IF(D258="계좌 대체","",VLOOKUP($D258,월별_CashFlow!$H$3:$I$61,2,FALSE))</f>
        <v/>
      </c>
      <c r="G258" s="145"/>
      <c r="H258" s="283">
        <f>IF(입출금내역Rawdata!F252=0,"",입출금내역Rawdata!F252)</f>
        <v>550000</v>
      </c>
      <c r="I258" s="146" t="str">
        <f>IF(입출금내역Rawdata!G252=0,"",입출금내역Rawdata!G252)</f>
        <v/>
      </c>
      <c r="J258" s="146">
        <f t="shared" si="7"/>
        <v>550000</v>
      </c>
      <c r="K258" s="146">
        <f t="shared" si="6"/>
        <v>1000254221</v>
      </c>
      <c r="L258" s="284" t="str">
        <f>입출금내역Rawdata!D252</f>
        <v>ＴＩＰＡ</v>
      </c>
      <c r="M258" s="148"/>
      <c r="N258" s="148"/>
      <c r="O258" s="284" t="str">
        <f>입출금내역Rawdata!L252</f>
        <v>하나은행(팁스)</v>
      </c>
      <c r="P258" s="284" t="str">
        <f>입출금내역Rawdata!M252</f>
        <v>391-910031-48404</v>
      </c>
      <c r="Q258" s="148"/>
      <c r="R258" s="148"/>
      <c r="S258" s="148"/>
    </row>
    <row r="259" spans="1:19" ht="15.6" customHeight="1" outlineLevel="1">
      <c r="A259" s="142"/>
      <c r="B259" s="142">
        <f>입출금내역Rawdata!B253</f>
        <v>45377</v>
      </c>
      <c r="C259" s="143" t="s">
        <v>120</v>
      </c>
      <c r="D259" s="284" t="str">
        <f>입출금내역Rawdata!N253</f>
        <v>계좌 대체</v>
      </c>
      <c r="E259" s="284" t="str">
        <f>입출금내역Rawdata!O253</f>
        <v>계좌 대체</v>
      </c>
      <c r="F259" s="137" t="str">
        <f>IF(D259="계좌 대체","",VLOOKUP($D259,월별_CashFlow!$H$3:$I$61,2,FALSE))</f>
        <v/>
      </c>
      <c r="G259" s="145"/>
      <c r="H259" s="283" t="str">
        <f>IF(입출금내역Rawdata!F253=0,"",입출금내역Rawdata!F253)</f>
        <v/>
      </c>
      <c r="I259" s="146">
        <f>IF(입출금내역Rawdata!G253=0,"",입출금내역Rawdata!G253)</f>
        <v>550000</v>
      </c>
      <c r="J259" s="146">
        <f t="shared" si="7"/>
        <v>-550000</v>
      </c>
      <c r="K259" s="146">
        <f t="shared" si="6"/>
        <v>999704221</v>
      </c>
      <c r="L259" s="284" t="str">
        <f>입출금내역Rawdata!D253</f>
        <v>지콤커뮤니케</v>
      </c>
      <c r="M259" s="148"/>
      <c r="N259" s="148"/>
      <c r="O259" s="284" t="str">
        <f>입출금내역Rawdata!L253</f>
        <v>하나은행(팁스)</v>
      </c>
      <c r="P259" s="284" t="str">
        <f>입출금내역Rawdata!M253</f>
        <v>391-910031-48404</v>
      </c>
      <c r="Q259" s="148"/>
      <c r="R259" s="148"/>
      <c r="S259" s="148"/>
    </row>
    <row r="260" spans="1:19" ht="15.6" customHeight="1" outlineLevel="1">
      <c r="A260" s="142"/>
      <c r="B260" s="142">
        <f>입출금내역Rawdata!B254</f>
        <v>45377</v>
      </c>
      <c r="C260" s="143" t="s">
        <v>120</v>
      </c>
      <c r="D260" s="284" t="str">
        <f>입출금내역Rawdata!N254</f>
        <v>보조금</v>
      </c>
      <c r="E260" s="284" t="str">
        <f>입출금내역Rawdata!O254</f>
        <v>보조금</v>
      </c>
      <c r="F260" s="137">
        <f>IF(D260="계좌 대체","",VLOOKUP($D260,월별_CashFlow!$H$3:$I$61,2,FALSE))</f>
        <v>310001</v>
      </c>
      <c r="G260" s="145"/>
      <c r="H260" s="283">
        <f>IF(입출금내역Rawdata!F254=0,"",입출금내역Rawdata!F254)</f>
        <v>9966000</v>
      </c>
      <c r="I260" s="146" t="str">
        <f>IF(입출금내역Rawdata!G254=0,"",입출금내역Rawdata!G254)</f>
        <v/>
      </c>
      <c r="J260" s="146">
        <f t="shared" si="7"/>
        <v>9966000</v>
      </c>
      <c r="K260" s="146">
        <f t="shared" si="6"/>
        <v>1009670221</v>
      </c>
      <c r="L260" s="284" t="str">
        <f>입출금내역Rawdata!D254</f>
        <v>(주)에이코트</v>
      </c>
      <c r="M260" s="148"/>
      <c r="N260" s="148"/>
      <c r="O260" s="284" t="str">
        <f>입출금내역Rawdata!L254</f>
        <v>하나은행(서울형팁스)</v>
      </c>
      <c r="P260" s="284" t="str">
        <f>입출금내역Rawdata!M254</f>
        <v>511-910017-45704</v>
      </c>
      <c r="Q260" s="148"/>
      <c r="R260" s="148"/>
      <c r="S260" s="148"/>
    </row>
    <row r="261" spans="1:19" ht="15.6" customHeight="1" outlineLevel="1">
      <c r="A261" s="142"/>
      <c r="B261" s="142">
        <f>입출금내역Rawdata!B255</f>
        <v>45377</v>
      </c>
      <c r="C261" s="143" t="s">
        <v>120</v>
      </c>
      <c r="D261" s="284" t="str">
        <f>입출금내역Rawdata!N255</f>
        <v>보조금</v>
      </c>
      <c r="E261" s="284" t="str">
        <f>입출금내역Rawdata!O255</f>
        <v>보조금</v>
      </c>
      <c r="F261" s="137">
        <f>IF(D261="계좌 대체","",VLOOKUP($D261,월별_CashFlow!$H$3:$I$61,2,FALSE))</f>
        <v>310001</v>
      </c>
      <c r="G261" s="145"/>
      <c r="H261" s="283" t="str">
        <f>IF(입출금내역Rawdata!F255=0,"",입출금내역Rawdata!F255)</f>
        <v/>
      </c>
      <c r="I261" s="146">
        <f>IF(입출금내역Rawdata!G255=0,"",입출금내역Rawdata!G255)</f>
        <v>9966000</v>
      </c>
      <c r="J261" s="146">
        <f t="shared" si="7"/>
        <v>-9966000</v>
      </c>
      <c r="K261" s="146">
        <f t="shared" si="6"/>
        <v>999704221</v>
      </c>
      <c r="L261" s="284" t="str">
        <f>입출금내역Rawdata!D255</f>
        <v>(주)나인솔</v>
      </c>
      <c r="M261" s="148"/>
      <c r="N261" s="148"/>
      <c r="O261" s="284" t="str">
        <f>입출금내역Rawdata!L255</f>
        <v>하나은행(서울형팁스)</v>
      </c>
      <c r="P261" s="284" t="str">
        <f>입출금내역Rawdata!M255</f>
        <v>511-910017-45704</v>
      </c>
      <c r="Q261" s="148"/>
      <c r="R261" s="148"/>
      <c r="S261" s="148"/>
    </row>
    <row r="262" spans="1:19" ht="15.6" customHeight="1" outlineLevel="1">
      <c r="A262" s="142"/>
      <c r="B262" s="142">
        <f>입출금내역Rawdata!B256</f>
        <v>45378</v>
      </c>
      <c r="C262" s="143" t="s">
        <v>120</v>
      </c>
      <c r="D262" s="284" t="str">
        <f>입출금내역Rawdata!N256</f>
        <v>인건비(급여, 퇴직금, 사대보험)</v>
      </c>
      <c r="E262" s="284" t="str">
        <f>입출금내역Rawdata!O256</f>
        <v>소득세 등</v>
      </c>
      <c r="F262" s="137">
        <f>IF(D262="계좌 대체","",VLOOKUP($D262,월별_CashFlow!$H$3:$I$61,2,FALSE))</f>
        <v>120202</v>
      </c>
      <c r="G262" s="145"/>
      <c r="H262" s="283" t="str">
        <f>IF(입출금내역Rawdata!F256=0,"",입출금내역Rawdata!F256)</f>
        <v/>
      </c>
      <c r="I262" s="146">
        <f>IF(입출금내역Rawdata!G256=0,"",입출금내역Rawdata!G256)</f>
        <v>153520</v>
      </c>
      <c r="J262" s="146">
        <f t="shared" si="7"/>
        <v>-153520</v>
      </c>
      <c r="K262" s="146">
        <f t="shared" si="6"/>
        <v>999550701</v>
      </c>
      <c r="L262" s="284" t="str">
        <f>입출금내역Rawdata!D256</f>
        <v>서울특징주식회사 에</v>
      </c>
      <c r="M262" s="148" t="s">
        <v>124</v>
      </c>
      <c r="N262" s="148"/>
      <c r="O262" s="284" t="str">
        <f>입출금내역Rawdata!L256</f>
        <v>하나은행(GS투자금)</v>
      </c>
      <c r="P262" s="284" t="str">
        <f>입출금내역Rawdata!M256</f>
        <v>391-910033-23404</v>
      </c>
      <c r="Q262" s="148"/>
      <c r="R262" s="148"/>
      <c r="S262" s="148"/>
    </row>
    <row r="263" spans="1:19" ht="15.6" customHeight="1" outlineLevel="1">
      <c r="A263" s="142"/>
      <c r="B263" s="142">
        <f>입출금내역Rawdata!B257</f>
        <v>45378</v>
      </c>
      <c r="C263" s="143" t="s">
        <v>120</v>
      </c>
      <c r="D263" s="284" t="str">
        <f>입출금내역Rawdata!N257</f>
        <v>인건비(급여, 퇴직금, 사대보험)</v>
      </c>
      <c r="E263" s="284" t="str">
        <f>입출금내역Rawdata!O257</f>
        <v>소득세 등</v>
      </c>
      <c r="F263" s="137">
        <f>IF(D263="계좌 대체","",VLOOKUP($D263,월별_CashFlow!$H$3:$I$61,2,FALSE))</f>
        <v>120202</v>
      </c>
      <c r="G263" s="145"/>
      <c r="H263" s="283" t="str">
        <f>IF(입출금내역Rawdata!F257=0,"",입출금내역Rawdata!F257)</f>
        <v/>
      </c>
      <c r="I263" s="146">
        <f>IF(입출금내역Rawdata!G257=0,"",입출금내역Rawdata!G257)</f>
        <v>1535250</v>
      </c>
      <c r="J263" s="146">
        <f t="shared" si="7"/>
        <v>-1535250</v>
      </c>
      <c r="K263" s="146">
        <f t="shared" si="6"/>
        <v>998015451</v>
      </c>
      <c r="L263" s="284" t="str">
        <f>입출금내역Rawdata!D257</f>
        <v>국고_주식회사 에이</v>
      </c>
      <c r="M263" s="148"/>
      <c r="N263" s="148"/>
      <c r="O263" s="284" t="str">
        <f>입출금내역Rawdata!L257</f>
        <v>하나은행(GS투자금)</v>
      </c>
      <c r="P263" s="284" t="str">
        <f>입출금내역Rawdata!M257</f>
        <v>391-910033-23404</v>
      </c>
      <c r="Q263" s="148"/>
      <c r="R263" s="148"/>
      <c r="S263" s="148"/>
    </row>
    <row r="264" spans="1:19" ht="15.6" customHeight="1" outlineLevel="1">
      <c r="A264" s="142"/>
      <c r="B264" s="142">
        <f>입출금내역Rawdata!B258</f>
        <v>45378</v>
      </c>
      <c r="C264" s="143" t="s">
        <v>120</v>
      </c>
      <c r="D264" s="284" t="str">
        <f>입출금내역Rawdata!N258</f>
        <v>연구개발비</v>
      </c>
      <c r="E264" s="284" t="str">
        <f>입출금내역Rawdata!O258</f>
        <v>연구개발비</v>
      </c>
      <c r="F264" s="137">
        <f>IF(D264="계좌 대체","",VLOOKUP($D264,월별_CashFlow!$H$3:$I$61,2,FALSE))</f>
        <v>120103</v>
      </c>
      <c r="G264" s="145"/>
      <c r="H264" s="283" t="str">
        <f>IF(입출금내역Rawdata!F258=0,"",입출금내역Rawdata!F258)</f>
        <v/>
      </c>
      <c r="I264" s="146">
        <f>IF(입출금내역Rawdata!G258=0,"",입출금내역Rawdata!G258)</f>
        <v>3320415</v>
      </c>
      <c r="J264" s="146">
        <f t="shared" si="7"/>
        <v>-3320415</v>
      </c>
      <c r="K264" s="146">
        <f t="shared" ref="K264:K327" si="8">J264+K263</f>
        <v>994695036</v>
      </c>
      <c r="L264" s="284" t="str">
        <f>입출금내역Rawdata!D258</f>
        <v>RC주식회사 에이코</v>
      </c>
      <c r="M264" s="148"/>
      <c r="N264" s="148"/>
      <c r="O264" s="284" t="str">
        <f>입출금내역Rawdata!L258</f>
        <v>하나은행(GS투자금)</v>
      </c>
      <c r="P264" s="284" t="str">
        <f>입출금내역Rawdata!M258</f>
        <v>391-910033-23404</v>
      </c>
      <c r="Q264" s="148"/>
      <c r="R264" s="148"/>
      <c r="S264" s="148"/>
    </row>
    <row r="265" spans="1:19" ht="15.6" customHeight="1" outlineLevel="1">
      <c r="A265" s="142"/>
      <c r="B265" s="142">
        <f>입출금내역Rawdata!B259</f>
        <v>45378</v>
      </c>
      <c r="C265" s="143" t="s">
        <v>120</v>
      </c>
      <c r="D265" s="284" t="str">
        <f>입출금내역Rawdata!N259</f>
        <v>운영비</v>
      </c>
      <c r="E265" s="284" t="str">
        <f>입출금내역Rawdata!O259</f>
        <v>지급수수료</v>
      </c>
      <c r="F265" s="137">
        <f>IF(D265="계좌 대체","",VLOOKUP($D265,월별_CashFlow!$H$3:$I$61,2,FALSE))</f>
        <v>120204</v>
      </c>
      <c r="G265" s="145"/>
      <c r="H265" s="283" t="str">
        <f>IF(입출금내역Rawdata!F259=0,"",입출금내역Rawdata!F259)</f>
        <v/>
      </c>
      <c r="I265" s="146">
        <f>IF(입출금내역Rawdata!G259=0,"",입출금내역Rawdata!G259)</f>
        <v>2200000</v>
      </c>
      <c r="J265" s="146">
        <f t="shared" ref="J265:J328" si="9">IF(H265="",IF(I265="",0,-I265),H265)</f>
        <v>-2200000</v>
      </c>
      <c r="K265" s="146">
        <f t="shared" si="8"/>
        <v>992495036</v>
      </c>
      <c r="L265" s="284" t="str">
        <f>입출금내역Rawdata!D259</f>
        <v>(주)미라파트너스</v>
      </c>
      <c r="M265" s="148"/>
      <c r="N265" s="148"/>
      <c r="O265" s="284" t="str">
        <f>입출금내역Rawdata!L259</f>
        <v>하나은행(GS투자금)</v>
      </c>
      <c r="P265" s="284" t="str">
        <f>입출금내역Rawdata!M259</f>
        <v>391-910033-23404</v>
      </c>
      <c r="Q265" s="148"/>
      <c r="R265" s="148"/>
      <c r="S265" s="148"/>
    </row>
    <row r="266" spans="1:19" ht="15.6" customHeight="1" outlineLevel="1">
      <c r="A266" s="142"/>
      <c r="B266" s="142">
        <f>입출금내역Rawdata!B260</f>
        <v>45378</v>
      </c>
      <c r="C266" s="143" t="s">
        <v>120</v>
      </c>
      <c r="D266" s="284" t="str">
        <f>입출금내역Rawdata!N260</f>
        <v>운영비</v>
      </c>
      <c r="E266" s="284" t="str">
        <f>입출금내역Rawdata!O260</f>
        <v>지급수수료</v>
      </c>
      <c r="F266" s="137">
        <f>IF(D266="계좌 대체","",VLOOKUP($D266,월별_CashFlow!$H$3:$I$61,2,FALSE))</f>
        <v>120204</v>
      </c>
      <c r="G266" s="145"/>
      <c r="H266" s="283" t="str">
        <f>IF(입출금내역Rawdata!F260=0,"",입출금내역Rawdata!F260)</f>
        <v/>
      </c>
      <c r="I266" s="146">
        <f>IF(입출금내역Rawdata!G260=0,"",입출금내역Rawdata!G260)</f>
        <v>550000</v>
      </c>
      <c r="J266" s="146">
        <f t="shared" si="9"/>
        <v>-550000</v>
      </c>
      <c r="K266" s="146">
        <f t="shared" si="8"/>
        <v>991945036</v>
      </c>
      <c r="L266" s="284" t="str">
        <f>입출금내역Rawdata!D260</f>
        <v>법무법인(유한)태평양</v>
      </c>
      <c r="M266" s="148"/>
      <c r="N266" s="148"/>
      <c r="O266" s="284" t="str">
        <f>입출금내역Rawdata!L260</f>
        <v>하나은행(GS투자금)</v>
      </c>
      <c r="P266" s="284" t="str">
        <f>입출금내역Rawdata!M260</f>
        <v>391-910033-23404</v>
      </c>
      <c r="Q266" s="148"/>
      <c r="R266" s="148"/>
      <c r="S266" s="148"/>
    </row>
    <row r="267" spans="1:19" ht="15.6" customHeight="1" outlineLevel="1">
      <c r="A267" s="142"/>
      <c r="B267" s="142">
        <f>입출금내역Rawdata!B261</f>
        <v>45378</v>
      </c>
      <c r="C267" s="143" t="s">
        <v>120</v>
      </c>
      <c r="D267" s="284" t="str">
        <f>입출금내역Rawdata!N261</f>
        <v>운영비</v>
      </c>
      <c r="E267" s="284" t="str">
        <f>입출금내역Rawdata!O261</f>
        <v>지급수수료</v>
      </c>
      <c r="F267" s="137">
        <f>IF(D267="계좌 대체","",VLOOKUP($D267,월별_CashFlow!$H$3:$I$61,2,FALSE))</f>
        <v>120204</v>
      </c>
      <c r="G267" s="145"/>
      <c r="H267" s="283" t="str">
        <f>IF(입출금내역Rawdata!F261=0,"",입출금내역Rawdata!F261)</f>
        <v/>
      </c>
      <c r="I267" s="146">
        <f>IF(입출금내역Rawdata!G261=0,"",입출금내역Rawdata!G261)</f>
        <v>440500</v>
      </c>
      <c r="J267" s="146">
        <f t="shared" si="9"/>
        <v>-440500</v>
      </c>
      <c r="K267" s="146">
        <f t="shared" si="8"/>
        <v>991504536</v>
      </c>
      <c r="L267" s="284" t="str">
        <f>입출금내역Rawdata!D261</f>
        <v>이창원(이창원세무회</v>
      </c>
      <c r="M267" s="148"/>
      <c r="N267" s="148"/>
      <c r="O267" s="284" t="str">
        <f>입출금내역Rawdata!L261</f>
        <v>하나은행(GS투자금)</v>
      </c>
      <c r="P267" s="284" t="str">
        <f>입출금내역Rawdata!M261</f>
        <v>391-910033-23404</v>
      </c>
      <c r="Q267" s="148"/>
      <c r="R267" s="148"/>
      <c r="S267" s="148"/>
    </row>
    <row r="268" spans="1:19" ht="15.6" customHeight="1" outlineLevel="1">
      <c r="A268" s="142"/>
      <c r="B268" s="142">
        <f>입출금내역Rawdata!B262</f>
        <v>45378</v>
      </c>
      <c r="C268" s="143" t="s">
        <v>120</v>
      </c>
      <c r="D268" s="284" t="str">
        <f>입출금내역Rawdata!N262</f>
        <v>운영비</v>
      </c>
      <c r="E268" s="284" t="str">
        <f>입출금내역Rawdata!O262</f>
        <v>여비교통비</v>
      </c>
      <c r="F268" s="137">
        <f>IF(D268="계좌 대체","",VLOOKUP($D268,월별_CashFlow!$H$3:$I$61,2,FALSE))</f>
        <v>120204</v>
      </c>
      <c r="G268" s="145"/>
      <c r="H268" s="283" t="str">
        <f>IF(입출금내역Rawdata!F262=0,"",입출금내역Rawdata!F262)</f>
        <v/>
      </c>
      <c r="I268" s="146">
        <f>IF(입출금내역Rawdata!G262=0,"",입출금내역Rawdata!G262)</f>
        <v>58600</v>
      </c>
      <c r="J268" s="146">
        <f t="shared" si="9"/>
        <v>-58600</v>
      </c>
      <c r="K268" s="146">
        <f t="shared" si="8"/>
        <v>991445936</v>
      </c>
      <c r="L268" s="284" t="str">
        <f>입출금내역Rawdata!D262</f>
        <v>쿠팡(쿠페이)_KCP</v>
      </c>
      <c r="M268" s="148"/>
      <c r="N268" s="148"/>
      <c r="O268" s="284" t="str">
        <f>입출금내역Rawdata!L262</f>
        <v>하나은행(자본금)</v>
      </c>
      <c r="P268" s="284" t="str">
        <f>입출금내역Rawdata!M262</f>
        <v>391-910029-71304</v>
      </c>
      <c r="Q268" s="148"/>
      <c r="R268" s="148"/>
      <c r="S268" s="148"/>
    </row>
    <row r="269" spans="1:19" ht="15.6" customHeight="1" outlineLevel="1">
      <c r="A269" s="142"/>
      <c r="B269" s="142">
        <f>입출금내역Rawdata!B263</f>
        <v>45378</v>
      </c>
      <c r="C269" s="143" t="s">
        <v>120</v>
      </c>
      <c r="D269" s="284" t="str">
        <f>입출금내역Rawdata!N263</f>
        <v>법인카드</v>
      </c>
      <c r="E269" s="284" t="str">
        <f>입출금내역Rawdata!O263</f>
        <v>법인카드</v>
      </c>
      <c r="F269" s="137">
        <f>IF(D269="계좌 대체","",VLOOKUP($D269,월별_CashFlow!$H$3:$I$61,2,FALSE))</f>
        <v>120203</v>
      </c>
      <c r="G269" s="145"/>
      <c r="H269" s="283" t="str">
        <f>IF(입출금내역Rawdata!F263=0,"",입출금내역Rawdata!F263)</f>
        <v/>
      </c>
      <c r="I269" s="146">
        <f>IF(입출금내역Rawdata!G263=0,"",입출금내역Rawdata!G263)</f>
        <v>800</v>
      </c>
      <c r="J269" s="146">
        <f t="shared" si="9"/>
        <v>-800</v>
      </c>
      <c r="K269" s="146">
        <f t="shared" si="8"/>
        <v>991445136</v>
      </c>
      <c r="L269" s="284" t="str">
        <f>입출금내역Rawdata!D263</f>
        <v>하나카드기업</v>
      </c>
      <c r="M269" s="148"/>
      <c r="N269" s="148"/>
      <c r="O269" s="284" t="str">
        <f>입출금내역Rawdata!L263</f>
        <v>하나은행(자본금)</v>
      </c>
      <c r="P269" s="284" t="str">
        <f>입출금내역Rawdata!M263</f>
        <v>391-910029-71304</v>
      </c>
      <c r="Q269" s="148"/>
      <c r="R269" s="148"/>
      <c r="S269" s="148"/>
    </row>
    <row r="270" spans="1:19" ht="15.6" customHeight="1" outlineLevel="1">
      <c r="A270" s="142"/>
      <c r="B270" s="142">
        <f>입출금내역Rawdata!B264</f>
        <v>45378</v>
      </c>
      <c r="C270" s="143" t="s">
        <v>120</v>
      </c>
      <c r="D270" s="284" t="str">
        <f>입출금내역Rawdata!N264</f>
        <v>법인카드</v>
      </c>
      <c r="E270" s="284" t="str">
        <f>입출금내역Rawdata!O264</f>
        <v>법인카드</v>
      </c>
      <c r="F270" s="137">
        <f>IF(D270="계좌 대체","",VLOOKUP($D270,월별_CashFlow!$H$3:$I$61,2,FALSE))</f>
        <v>120203</v>
      </c>
      <c r="G270" s="145"/>
      <c r="H270" s="283" t="str">
        <f>IF(입출금내역Rawdata!F264=0,"",입출금내역Rawdata!F264)</f>
        <v/>
      </c>
      <c r="I270" s="146">
        <f>IF(입출금내역Rawdata!G264=0,"",입출금내역Rawdata!G264)</f>
        <v>773177</v>
      </c>
      <c r="J270" s="146">
        <f t="shared" si="9"/>
        <v>-773177</v>
      </c>
      <c r="K270" s="146">
        <f t="shared" si="8"/>
        <v>990671959</v>
      </c>
      <c r="L270" s="284" t="str">
        <f>입출금내역Rawdata!D264</f>
        <v>하나카드기업</v>
      </c>
      <c r="M270" s="148"/>
      <c r="N270" s="148"/>
      <c r="O270" s="284" t="str">
        <f>입출금내역Rawdata!L264</f>
        <v>하나은행(자본금)</v>
      </c>
      <c r="P270" s="284" t="str">
        <f>입출금내역Rawdata!M264</f>
        <v>391-910029-71304</v>
      </c>
      <c r="Q270" s="148"/>
      <c r="R270" s="148"/>
      <c r="S270" s="148"/>
    </row>
    <row r="271" spans="1:19" ht="15.6" customHeight="1" outlineLevel="1">
      <c r="A271" s="142"/>
      <c r="B271" s="142">
        <f>입출금내역Rawdata!B265</f>
        <v>45378</v>
      </c>
      <c r="C271" s="143" t="s">
        <v>120</v>
      </c>
      <c r="D271" s="284" t="str">
        <f>입출금내역Rawdata!N265</f>
        <v>법인카드</v>
      </c>
      <c r="E271" s="284" t="str">
        <f>입출금내역Rawdata!O265</f>
        <v>법인카드</v>
      </c>
      <c r="F271" s="137">
        <f>IF(D271="계좌 대체","",VLOOKUP($D271,월별_CashFlow!$H$3:$I$61,2,FALSE))</f>
        <v>120203</v>
      </c>
      <c r="G271" s="145"/>
      <c r="H271" s="283" t="str">
        <f>IF(입출금내역Rawdata!F265=0,"",입출금내역Rawdata!F265)</f>
        <v/>
      </c>
      <c r="I271" s="146">
        <f>IF(입출금내역Rawdata!G265=0,"",입출금내역Rawdata!G265)</f>
        <v>1063210</v>
      </c>
      <c r="J271" s="146">
        <f t="shared" si="9"/>
        <v>-1063210</v>
      </c>
      <c r="K271" s="146">
        <f t="shared" si="8"/>
        <v>989608749</v>
      </c>
      <c r="L271" s="284" t="str">
        <f>입출금내역Rawdata!D265</f>
        <v>하나카드기업</v>
      </c>
      <c r="M271" s="148"/>
      <c r="N271" s="148"/>
      <c r="O271" s="284" t="str">
        <f>입출금내역Rawdata!L265</f>
        <v>하나은행(팁스)</v>
      </c>
      <c r="P271" s="284" t="str">
        <f>입출금내역Rawdata!M265</f>
        <v>391-910031-48404</v>
      </c>
      <c r="Q271" s="148"/>
      <c r="R271" s="148"/>
      <c r="S271" s="148"/>
    </row>
    <row r="272" spans="1:19" ht="15.6" customHeight="1" outlineLevel="1">
      <c r="A272" s="142"/>
      <c r="B272" s="142">
        <f>입출금내역Rawdata!B266</f>
        <v>45378</v>
      </c>
      <c r="C272" s="143" t="s">
        <v>120</v>
      </c>
      <c r="D272" s="284" t="str">
        <f>입출금내역Rawdata!N266</f>
        <v>보조금</v>
      </c>
      <c r="E272" s="284" t="str">
        <f>입출금내역Rawdata!O266</f>
        <v>보조금</v>
      </c>
      <c r="F272" s="137">
        <f>IF(D272="계좌 대체","",VLOOKUP($D272,월별_CashFlow!$H$3:$I$61,2,FALSE))</f>
        <v>310001</v>
      </c>
      <c r="G272" s="145"/>
      <c r="H272" s="283">
        <f>IF(입출금내역Rawdata!F266=0,"",입출금내역Rawdata!F266)</f>
        <v>1062410</v>
      </c>
      <c r="I272" s="146" t="str">
        <f>IF(입출금내역Rawdata!G266=0,"",입출금내역Rawdata!G266)</f>
        <v/>
      </c>
      <c r="J272" s="146">
        <f t="shared" si="9"/>
        <v>1062410</v>
      </c>
      <c r="K272" s="146">
        <f t="shared" si="8"/>
        <v>990671159</v>
      </c>
      <c r="L272" s="284" t="str">
        <f>입출금내역Rawdata!D266</f>
        <v>ＲＣＭＳ카드결제</v>
      </c>
      <c r="M272" s="148"/>
      <c r="N272" s="148"/>
      <c r="O272" s="284" t="str">
        <f>입출금내역Rawdata!L266</f>
        <v>하나은행(팁스)</v>
      </c>
      <c r="P272" s="284" t="str">
        <f>입출금내역Rawdata!M266</f>
        <v>391-910031-48404</v>
      </c>
      <c r="Q272" s="148"/>
      <c r="R272" s="148"/>
      <c r="S272" s="148"/>
    </row>
    <row r="273" spans="1:19" ht="15.6" customHeight="1" outlineLevel="1">
      <c r="A273" s="142"/>
      <c r="B273" s="142">
        <f>입출금내역Rawdata!B267</f>
        <v>45379</v>
      </c>
      <c r="C273" s="143" t="s">
        <v>120</v>
      </c>
      <c r="D273" s="284" t="str">
        <f>입출금내역Rawdata!N267</f>
        <v>운영비</v>
      </c>
      <c r="E273" s="284" t="str">
        <f>입출금내역Rawdata!O267</f>
        <v>운영비</v>
      </c>
      <c r="F273" s="137">
        <f>IF(D273="계좌 대체","",VLOOKUP($D273,월별_CashFlow!$H$3:$I$61,2,FALSE))</f>
        <v>120204</v>
      </c>
      <c r="G273" s="145"/>
      <c r="H273" s="283" t="str">
        <f>IF(입출금내역Rawdata!F267=0,"",입출금내역Rawdata!F267)</f>
        <v/>
      </c>
      <c r="I273" s="146">
        <f>IF(입출금내역Rawdata!G267=0,"",입출금내역Rawdata!G267)</f>
        <v>8000</v>
      </c>
      <c r="J273" s="146">
        <f t="shared" si="9"/>
        <v>-8000</v>
      </c>
      <c r="K273" s="146">
        <f t="shared" si="8"/>
        <v>990663159</v>
      </c>
      <c r="L273" s="284" t="str">
        <f>입출금내역Rawdata!D267</f>
        <v>(주)엘비젼</v>
      </c>
      <c r="M273" s="148"/>
      <c r="N273" s="148"/>
      <c r="O273" s="284" t="str">
        <f>입출금내역Rawdata!L267</f>
        <v>하나은행(자본금)</v>
      </c>
      <c r="P273" s="284" t="str">
        <f>입출금내역Rawdata!M267</f>
        <v>391-910029-71304</v>
      </c>
      <c r="Q273" s="148"/>
      <c r="R273" s="148"/>
      <c r="S273" s="148"/>
    </row>
    <row r="274" spans="1:19" ht="15.6" customHeight="1" outlineLevel="1">
      <c r="A274" s="142"/>
      <c r="B274" s="142">
        <f>입출금내역Rawdata!B268</f>
        <v>45379</v>
      </c>
      <c r="C274" s="143" t="s">
        <v>120</v>
      </c>
      <c r="D274" s="284" t="str">
        <f>입출금내역Rawdata!N268</f>
        <v>운영비</v>
      </c>
      <c r="E274" s="284" t="str">
        <f>입출금내역Rawdata!O268</f>
        <v>운영비</v>
      </c>
      <c r="F274" s="137">
        <f>IF(D274="계좌 대체","",VLOOKUP($D274,월별_CashFlow!$H$3:$I$61,2,FALSE))</f>
        <v>120204</v>
      </c>
      <c r="G274" s="145"/>
      <c r="H274" s="283">
        <f>IF(입출금내역Rawdata!F268=0,"",입출금내역Rawdata!F268)</f>
        <v>48907</v>
      </c>
      <c r="I274" s="146" t="str">
        <f>IF(입출금내역Rawdata!G268=0,"",입출금내역Rawdata!G268)</f>
        <v/>
      </c>
      <c r="J274" s="146">
        <f t="shared" si="9"/>
        <v>48907</v>
      </c>
      <c r="K274" s="146">
        <f t="shared" si="8"/>
        <v>990712066</v>
      </c>
      <c r="L274" s="284" t="str">
        <f>입출금내역Rawdata!D268</f>
        <v>다우-CUP7471</v>
      </c>
      <c r="M274" s="148"/>
      <c r="N274" s="148"/>
      <c r="O274" s="284" t="str">
        <f>입출금내역Rawdata!L268</f>
        <v>하나은행(자본금)</v>
      </c>
      <c r="P274" s="284" t="str">
        <f>입출금내역Rawdata!M268</f>
        <v>391-910029-71304</v>
      </c>
      <c r="Q274" s="148"/>
      <c r="R274" s="148"/>
      <c r="S274" s="148"/>
    </row>
    <row r="275" spans="1:19" ht="15.6" customHeight="1" outlineLevel="1">
      <c r="A275" s="142"/>
      <c r="B275" s="142">
        <f>입출금내역Rawdata!B269</f>
        <v>45380</v>
      </c>
      <c r="C275" s="143" t="s">
        <v>120</v>
      </c>
      <c r="D275" s="284" t="str">
        <f>입출금내역Rawdata!N269</f>
        <v>보조금</v>
      </c>
      <c r="E275" s="284" t="str">
        <f>입출금내역Rawdata!O269</f>
        <v>보조금</v>
      </c>
      <c r="F275" s="137">
        <f>IF(D275="계좌 대체","",VLOOKUP($D275,월별_CashFlow!$H$3:$I$61,2,FALSE))</f>
        <v>310001</v>
      </c>
      <c r="G275" s="145"/>
      <c r="H275" s="283">
        <f>IF(입출금내역Rawdata!F269=0,"",입출금내역Rawdata!F269)</f>
        <v>5116280</v>
      </c>
      <c r="I275" s="146" t="str">
        <f>IF(입출금내역Rawdata!G269=0,"",입출금내역Rawdata!G269)</f>
        <v/>
      </c>
      <c r="J275" s="146">
        <f t="shared" si="9"/>
        <v>5116280</v>
      </c>
      <c r="K275" s="146">
        <f t="shared" si="8"/>
        <v>995828346</v>
      </c>
      <c r="L275" s="284" t="str">
        <f>입출금내역Rawdata!D269</f>
        <v>３월팁스인건비</v>
      </c>
      <c r="M275" s="148"/>
      <c r="N275" s="148"/>
      <c r="O275" s="284" t="str">
        <f>입출금내역Rawdata!L269</f>
        <v>하나은행(자본금)</v>
      </c>
      <c r="P275" s="284" t="str">
        <f>입출금내역Rawdata!M269</f>
        <v>391-910029-71304</v>
      </c>
      <c r="Q275" s="148"/>
      <c r="R275" s="148"/>
      <c r="S275" s="148"/>
    </row>
    <row r="276" spans="1:19" ht="15.6" customHeight="1" outlineLevel="1">
      <c r="A276" s="142"/>
      <c r="B276" s="142">
        <f>입출금내역Rawdata!B270</f>
        <v>45380</v>
      </c>
      <c r="C276" s="143" t="s">
        <v>120</v>
      </c>
      <c r="D276" s="284" t="str">
        <f>입출금내역Rawdata!N270</f>
        <v>보조금</v>
      </c>
      <c r="E276" s="284" t="str">
        <f>입출금내역Rawdata!O270</f>
        <v>보조금</v>
      </c>
      <c r="F276" s="137">
        <f>IF(D276="계좌 대체","",VLOOKUP($D276,월별_CashFlow!$H$3:$I$61,2,FALSE))</f>
        <v>310001</v>
      </c>
      <c r="G276" s="145"/>
      <c r="H276" s="283">
        <f>IF(입출금내역Rawdata!F270=0,"",입출금내역Rawdata!F270)</f>
        <v>1103700</v>
      </c>
      <c r="I276" s="146" t="str">
        <f>IF(입출금내역Rawdata!G270=0,"",입출금내역Rawdata!G270)</f>
        <v/>
      </c>
      <c r="J276" s="146">
        <f t="shared" si="9"/>
        <v>1103700</v>
      </c>
      <c r="K276" s="146">
        <f t="shared" si="8"/>
        <v>996932046</v>
      </c>
      <c r="L276" s="284" t="str">
        <f>입출금내역Rawdata!D270</f>
        <v>3월 인건비</v>
      </c>
      <c r="M276" s="148"/>
      <c r="N276" s="148"/>
      <c r="O276" s="284" t="str">
        <f>입출금내역Rawdata!L270</f>
        <v>하나은행(자본금)</v>
      </c>
      <c r="P276" s="284" t="str">
        <f>입출금내역Rawdata!M270</f>
        <v>391-910029-71304</v>
      </c>
      <c r="Q276" s="148"/>
      <c r="R276" s="148"/>
      <c r="S276" s="148"/>
    </row>
    <row r="277" spans="1:19" ht="15.6" customHeight="1" outlineLevel="1">
      <c r="A277" s="142"/>
      <c r="B277" s="142">
        <f>입출금내역Rawdata!B271</f>
        <v>45380</v>
      </c>
      <c r="C277" s="143" t="s">
        <v>120</v>
      </c>
      <c r="D277" s="284" t="str">
        <f>입출금내역Rawdata!N271</f>
        <v>운영비</v>
      </c>
      <c r="E277" s="284" t="str">
        <f>입출금내역Rawdata!O271</f>
        <v>여비교통비</v>
      </c>
      <c r="F277" s="137">
        <f>IF(D277="계좌 대체","",VLOOKUP($D277,월별_CashFlow!$H$3:$I$61,2,FALSE))</f>
        <v>120204</v>
      </c>
      <c r="G277" s="145"/>
      <c r="H277" s="283" t="str">
        <f>IF(입출금내역Rawdata!F271=0,"",입출금내역Rawdata!F271)</f>
        <v/>
      </c>
      <c r="I277" s="146">
        <f>IF(입출금내역Rawdata!G271=0,"",입출금내역Rawdata!G271)</f>
        <v>100000</v>
      </c>
      <c r="J277" s="146">
        <f t="shared" si="9"/>
        <v>-100000</v>
      </c>
      <c r="K277" s="146">
        <f t="shared" si="8"/>
        <v>996832046</v>
      </c>
      <c r="L277" s="284" t="str">
        <f>입출금내역Rawdata!D271</f>
        <v>제이영동광주(상)</v>
      </c>
      <c r="M277" s="148"/>
      <c r="N277" s="148"/>
      <c r="O277" s="284" t="str">
        <f>입출금내역Rawdata!L271</f>
        <v>하나은행(자본금)</v>
      </c>
      <c r="P277" s="284" t="str">
        <f>입출금내역Rawdata!M271</f>
        <v>391-910029-71304</v>
      </c>
      <c r="Q277" s="148"/>
      <c r="R277" s="148"/>
      <c r="S277" s="148"/>
    </row>
    <row r="278" spans="1:19" ht="15.6" customHeight="1" outlineLevel="1">
      <c r="A278" s="142"/>
      <c r="B278" s="142">
        <f>입출금내역Rawdata!B272</f>
        <v>45380</v>
      </c>
      <c r="C278" s="143" t="s">
        <v>120</v>
      </c>
      <c r="D278" s="284" t="str">
        <f>입출금내역Rawdata!N272</f>
        <v>계좌 대체</v>
      </c>
      <c r="E278" s="284" t="str">
        <f>입출금내역Rawdata!O272</f>
        <v>계좌 대체</v>
      </c>
      <c r="F278" s="137" t="str">
        <f>IF(D278="계좌 대체","",VLOOKUP($D278,월별_CashFlow!$H$3:$I$61,2,FALSE))</f>
        <v/>
      </c>
      <c r="G278" s="145"/>
      <c r="H278" s="283">
        <f>IF(입출금내역Rawdata!F272=0,"",입출금내역Rawdata!F272)</f>
        <v>5116280</v>
      </c>
      <c r="I278" s="146" t="str">
        <f>IF(입출금내역Rawdata!G272=0,"",입출금내역Rawdata!G272)</f>
        <v/>
      </c>
      <c r="J278" s="146">
        <f t="shared" si="9"/>
        <v>5116280</v>
      </c>
      <c r="K278" s="146">
        <f t="shared" si="8"/>
        <v>1001948326</v>
      </c>
      <c r="L278" s="284" t="str">
        <f>입출금내역Rawdata!D272</f>
        <v>ＴＩＰＡ</v>
      </c>
      <c r="M278" s="148"/>
      <c r="N278" s="148"/>
      <c r="O278" s="284" t="str">
        <f>입출금내역Rawdata!L272</f>
        <v>하나은행(팁스)</v>
      </c>
      <c r="P278" s="284" t="str">
        <f>입출금내역Rawdata!M272</f>
        <v>391-910031-48404</v>
      </c>
      <c r="Q278" s="148"/>
      <c r="R278" s="148"/>
      <c r="S278" s="148"/>
    </row>
    <row r="279" spans="1:19" ht="15.6" customHeight="1" outlineLevel="1">
      <c r="A279" s="142"/>
      <c r="B279" s="142">
        <f>입출금내역Rawdata!B273</f>
        <v>45380</v>
      </c>
      <c r="C279" s="143" t="s">
        <v>120</v>
      </c>
      <c r="D279" s="284" t="str">
        <f>입출금내역Rawdata!N273</f>
        <v>계좌 대체</v>
      </c>
      <c r="E279" s="284" t="str">
        <f>입출금내역Rawdata!O273</f>
        <v>계좌 대체</v>
      </c>
      <c r="F279" s="137" t="str">
        <f>IF(D279="계좌 대체","",VLOOKUP($D279,월별_CashFlow!$H$3:$I$61,2,FALSE))</f>
        <v/>
      </c>
      <c r="G279" s="145"/>
      <c r="H279" s="283" t="str">
        <f>IF(입출금내역Rawdata!F273=0,"",입출금내역Rawdata!F273)</f>
        <v/>
      </c>
      <c r="I279" s="146">
        <f>IF(입출금내역Rawdata!G273=0,"",입출금내역Rawdata!G273)</f>
        <v>5116280</v>
      </c>
      <c r="J279" s="146">
        <f t="shared" si="9"/>
        <v>-5116280</v>
      </c>
      <c r="K279" s="146">
        <f t="shared" si="8"/>
        <v>996832046</v>
      </c>
      <c r="L279" s="284" t="str">
        <f>입출금내역Rawdata!D273</f>
        <v>３월인건비</v>
      </c>
      <c r="M279" s="148"/>
      <c r="N279" s="148"/>
      <c r="O279" s="284" t="str">
        <f>입출금내역Rawdata!L273</f>
        <v>하나은행(팁스)</v>
      </c>
      <c r="P279" s="284" t="str">
        <f>입출금내역Rawdata!M273</f>
        <v>391-910031-48404</v>
      </c>
      <c r="Q279" s="148"/>
      <c r="R279" s="148"/>
      <c r="S279" s="148"/>
    </row>
    <row r="280" spans="1:19" ht="15.6" customHeight="1" outlineLevel="1">
      <c r="A280" s="142"/>
      <c r="B280" s="142">
        <f>입출금내역Rawdata!B274</f>
        <v>45380</v>
      </c>
      <c r="C280" s="143" t="s">
        <v>120</v>
      </c>
      <c r="D280" s="284" t="str">
        <f>입출금내역Rawdata!N274</f>
        <v>보조금</v>
      </c>
      <c r="E280" s="284" t="str">
        <f>입출금내역Rawdata!O274</f>
        <v>보조금</v>
      </c>
      <c r="F280" s="137">
        <f>IF(D280="계좌 대체","",VLOOKUP($D280,월별_CashFlow!$H$3:$I$61,2,FALSE))</f>
        <v>310001</v>
      </c>
      <c r="G280" s="145"/>
      <c r="H280" s="283">
        <f>IF(입출금내역Rawdata!F274=0,"",입출금내역Rawdata!F274)</f>
        <v>1103700</v>
      </c>
      <c r="I280" s="146" t="str">
        <f>IF(입출금내역Rawdata!G274=0,"",입출금내역Rawdata!G274)</f>
        <v/>
      </c>
      <c r="J280" s="146">
        <f t="shared" si="9"/>
        <v>1103700</v>
      </c>
      <c r="K280" s="146">
        <f t="shared" si="8"/>
        <v>997935746</v>
      </c>
      <c r="L280" s="284" t="str">
        <f>입출금내역Rawdata!D274</f>
        <v>3월 인건비</v>
      </c>
      <c r="M280" s="148"/>
      <c r="N280" s="148"/>
      <c r="O280" s="284" t="str">
        <f>입출금내역Rawdata!L274</f>
        <v>하나은행(서울형팁스)</v>
      </c>
      <c r="P280" s="284" t="str">
        <f>입출금내역Rawdata!M274</f>
        <v>511-910017-45704</v>
      </c>
      <c r="Q280" s="148"/>
      <c r="R280" s="148"/>
      <c r="S280" s="148"/>
    </row>
    <row r="281" spans="1:19" ht="15.6" customHeight="1" outlineLevel="1">
      <c r="A281" s="142"/>
      <c r="B281" s="142">
        <f>입출금내역Rawdata!B275</f>
        <v>45380</v>
      </c>
      <c r="C281" s="143" t="s">
        <v>120</v>
      </c>
      <c r="D281" s="284" t="str">
        <f>입출금내역Rawdata!N275</f>
        <v>보조금</v>
      </c>
      <c r="E281" s="284" t="str">
        <f>입출금내역Rawdata!O275</f>
        <v>보조금</v>
      </c>
      <c r="F281" s="137">
        <f>IF(D281="계좌 대체","",VLOOKUP($D281,월별_CashFlow!$H$3:$I$61,2,FALSE))</f>
        <v>310001</v>
      </c>
      <c r="G281" s="145"/>
      <c r="H281" s="283" t="str">
        <f>IF(입출금내역Rawdata!F275=0,"",입출금내역Rawdata!F275)</f>
        <v/>
      </c>
      <c r="I281" s="146">
        <f>IF(입출금내역Rawdata!G275=0,"",입출금내역Rawdata!G275)</f>
        <v>1103700</v>
      </c>
      <c r="J281" s="146">
        <f t="shared" si="9"/>
        <v>-1103700</v>
      </c>
      <c r="K281" s="146">
        <f t="shared" si="8"/>
        <v>996832046</v>
      </c>
      <c r="L281" s="284" t="str">
        <f>입출금내역Rawdata!D275</f>
        <v>3월 인건비</v>
      </c>
      <c r="M281" s="148"/>
      <c r="N281" s="148"/>
      <c r="O281" s="284" t="str">
        <f>입출금내역Rawdata!L275</f>
        <v>하나은행(서울형팁스)</v>
      </c>
      <c r="P281" s="284" t="str">
        <f>입출금내역Rawdata!M275</f>
        <v>511-910017-45704</v>
      </c>
      <c r="Q281" s="148"/>
      <c r="R281" s="148"/>
      <c r="S281" s="148"/>
    </row>
    <row r="282" spans="1:19" ht="15.6" customHeight="1" outlineLevel="1">
      <c r="A282" s="142"/>
      <c r="B282" s="142">
        <f>입출금내역Rawdata!B276</f>
        <v>45386</v>
      </c>
      <c r="C282" s="143" t="s">
        <v>120</v>
      </c>
      <c r="D282" s="284" t="str">
        <f>입출금내역Rawdata!N276</f>
        <v>보조금</v>
      </c>
      <c r="E282" s="284" t="str">
        <f>입출금내역Rawdata!O276</f>
        <v>보조금</v>
      </c>
      <c r="F282" s="137">
        <f>IF(D282="계좌 대체","",VLOOKUP($D282,월별_CashFlow!$H$3:$I$61,2,FALSE))</f>
        <v>310001</v>
      </c>
      <c r="G282" s="145"/>
      <c r="H282" s="283" t="str">
        <f>IF(입출금내역Rawdata!F276=0,"",입출금내역Rawdata!F276)</f>
        <v/>
      </c>
      <c r="I282" s="146">
        <f>IF(입출금내역Rawdata!G276=0,"",입출금내역Rawdata!G276)</f>
        <v>1174500</v>
      </c>
      <c r="J282" s="146">
        <f t="shared" si="9"/>
        <v>-1174500</v>
      </c>
      <c r="K282" s="146">
        <f t="shared" si="8"/>
        <v>995657546</v>
      </c>
      <c r="L282" s="284" t="str">
        <f>입출금내역Rawdata!D276</f>
        <v>나인솔재료비부가세</v>
      </c>
      <c r="M282" s="148"/>
      <c r="N282" s="148"/>
      <c r="O282" s="284" t="str">
        <f>입출금내역Rawdata!L276</f>
        <v>하나은행(GS투자금)</v>
      </c>
      <c r="P282" s="284" t="str">
        <f>입출금내역Rawdata!M276</f>
        <v>391-910033-23404</v>
      </c>
      <c r="Q282" s="148"/>
      <c r="R282" s="148"/>
      <c r="S282" s="148"/>
    </row>
    <row r="283" spans="1:19" ht="15.6" customHeight="1" outlineLevel="1">
      <c r="A283" s="142"/>
      <c r="B283" s="142">
        <f>입출금내역Rawdata!B277</f>
        <v>45386</v>
      </c>
      <c r="C283" s="143" t="s">
        <v>120</v>
      </c>
      <c r="D283" s="284" t="str">
        <f>입출금내역Rawdata!N277</f>
        <v>연구개발비</v>
      </c>
      <c r="E283" s="284" t="str">
        <f>입출금내역Rawdata!O277</f>
        <v>연구개발비</v>
      </c>
      <c r="F283" s="137">
        <f>IF(D283="계좌 대체","",VLOOKUP($D283,월별_CashFlow!$H$3:$I$61,2,FALSE))</f>
        <v>120103</v>
      </c>
      <c r="G283" s="145"/>
      <c r="H283" s="283" t="str">
        <f>IF(입출금내역Rawdata!F277=0,"",입출금내역Rawdata!F277)</f>
        <v/>
      </c>
      <c r="I283" s="146">
        <f>IF(입출금내역Rawdata!G277=0,"",입출금내역Rawdata!G277)</f>
        <v>16718</v>
      </c>
      <c r="J283" s="146">
        <f t="shared" si="9"/>
        <v>-16718</v>
      </c>
      <c r="K283" s="146">
        <f t="shared" si="8"/>
        <v>995640828</v>
      </c>
      <c r="L283" s="284" t="str">
        <f>입출금내역Rawdata!D277</f>
        <v>RC주식회사 에이코</v>
      </c>
      <c r="M283" s="148"/>
      <c r="N283" s="148"/>
      <c r="O283" s="284" t="str">
        <f>입출금내역Rawdata!L277</f>
        <v>하나은행(GS투자금)</v>
      </c>
      <c r="P283" s="284" t="str">
        <f>입출금내역Rawdata!M277</f>
        <v>391-910033-23404</v>
      </c>
      <c r="Q283" s="148"/>
      <c r="R283" s="148"/>
      <c r="S283" s="148"/>
    </row>
    <row r="284" spans="1:19" ht="15.6" customHeight="1" outlineLevel="1">
      <c r="A284" s="142"/>
      <c r="B284" s="142">
        <f>입출금내역Rawdata!B278</f>
        <v>45386</v>
      </c>
      <c r="C284" s="143" t="s">
        <v>120</v>
      </c>
      <c r="D284" s="284" t="str">
        <f>입출금내역Rawdata!N278</f>
        <v>임차료</v>
      </c>
      <c r="E284" s="284" t="str">
        <f>입출금내역Rawdata!O278</f>
        <v>임차료</v>
      </c>
      <c r="F284" s="137">
        <f>IF(D284="계좌 대체","",VLOOKUP($D284,월별_CashFlow!$H$3:$I$61,2,FALSE))</f>
        <v>120205</v>
      </c>
      <c r="G284" s="145"/>
      <c r="H284" s="283" t="str">
        <f>IF(입출금내역Rawdata!F278=0,"",입출금내역Rawdata!F278)</f>
        <v/>
      </c>
      <c r="I284" s="146">
        <f>IF(입출금내역Rawdata!G278=0,"",입출금내역Rawdata!G278)</f>
        <v>6930000</v>
      </c>
      <c r="J284" s="146">
        <f t="shared" si="9"/>
        <v>-6930000</v>
      </c>
      <c r="K284" s="146">
        <f t="shared" si="8"/>
        <v>988710828</v>
      </c>
      <c r="L284" s="284" t="str">
        <f>입출금내역Rawdata!D278</f>
        <v>임차료</v>
      </c>
      <c r="M284" s="148"/>
      <c r="N284" s="148"/>
      <c r="O284" s="284" t="str">
        <f>입출금내역Rawdata!L278</f>
        <v>하나은행(GS투자금)</v>
      </c>
      <c r="P284" s="284" t="str">
        <f>입출금내역Rawdata!M278</f>
        <v>391-910033-23404</v>
      </c>
      <c r="Q284" s="148"/>
      <c r="R284" s="148"/>
      <c r="S284" s="148"/>
    </row>
    <row r="285" spans="1:19" ht="15.6" customHeight="1" outlineLevel="1">
      <c r="A285" s="142"/>
      <c r="B285" s="142">
        <f>입출금내역Rawdata!B279</f>
        <v>45386</v>
      </c>
      <c r="C285" s="143" t="s">
        <v>120</v>
      </c>
      <c r="D285" s="284" t="str">
        <f>입출금내역Rawdata!N279</f>
        <v>운영비</v>
      </c>
      <c r="E285" s="284" t="str">
        <f>입출금내역Rawdata!O279</f>
        <v>지급수수료</v>
      </c>
      <c r="F285" s="137">
        <f>IF(D285="계좌 대체","",VLOOKUP($D285,월별_CashFlow!$H$3:$I$61,2,FALSE))</f>
        <v>120204</v>
      </c>
      <c r="G285" s="145"/>
      <c r="H285" s="283" t="str">
        <f>IF(입출금내역Rawdata!F279=0,"",입출금내역Rawdata!F279)</f>
        <v/>
      </c>
      <c r="I285" s="146">
        <f>IF(입출금내역Rawdata!G279=0,"",입출금내역Rawdata!G279)</f>
        <v>770500</v>
      </c>
      <c r="J285" s="146">
        <f t="shared" si="9"/>
        <v>-770500</v>
      </c>
      <c r="K285" s="146">
        <f t="shared" si="8"/>
        <v>987940328</v>
      </c>
      <c r="L285" s="284" t="str">
        <f>입출금내역Rawdata!D279</f>
        <v>세무조정수수료</v>
      </c>
      <c r="M285" s="148" t="s">
        <v>125</v>
      </c>
      <c r="N285" s="148"/>
      <c r="O285" s="284" t="str">
        <f>입출금내역Rawdata!L279</f>
        <v>하나은행(GS투자금)</v>
      </c>
      <c r="P285" s="284" t="str">
        <f>입출금내역Rawdata!M279</f>
        <v>391-910033-23404</v>
      </c>
      <c r="Q285" s="148"/>
      <c r="R285" s="148"/>
      <c r="S285" s="148"/>
    </row>
    <row r="286" spans="1:19" ht="15.6" customHeight="1" outlineLevel="1">
      <c r="A286" s="142"/>
      <c r="B286" s="142">
        <f>입출금내역Rawdata!B280</f>
        <v>45386</v>
      </c>
      <c r="C286" s="143" t="s">
        <v>120</v>
      </c>
      <c r="D286" s="284" t="str">
        <f>입출금내역Rawdata!N280</f>
        <v>운영비</v>
      </c>
      <c r="E286" s="284" t="str">
        <f>입출금내역Rawdata!O280</f>
        <v>여비교통비</v>
      </c>
      <c r="F286" s="137">
        <f>IF(D286="계좌 대체","",VLOOKUP($D286,월별_CashFlow!$H$3:$I$61,2,FALSE))</f>
        <v>120204</v>
      </c>
      <c r="G286" s="145"/>
      <c r="H286" s="283" t="str">
        <f>IF(입출금내역Rawdata!F280=0,"",입출금내역Rawdata!F280)</f>
        <v/>
      </c>
      <c r="I286" s="146">
        <f>IF(입출금내역Rawdata!G280=0,"",입출금내역Rawdata!G280)</f>
        <v>13600</v>
      </c>
      <c r="J286" s="146">
        <f t="shared" si="9"/>
        <v>-13600</v>
      </c>
      <c r="K286" s="146">
        <f t="shared" si="8"/>
        <v>987926728</v>
      </c>
      <c r="L286" s="284" t="str">
        <f>입출금내역Rawdata!D280</f>
        <v>카카오페이(택시)</v>
      </c>
      <c r="M286" s="148" t="s">
        <v>126</v>
      </c>
      <c r="N286" s="148"/>
      <c r="O286" s="284" t="str">
        <f>입출금내역Rawdata!L280</f>
        <v>하나은행(자본금)</v>
      </c>
      <c r="P286" s="284" t="str">
        <f>입출금내역Rawdata!M280</f>
        <v>391-910029-71304</v>
      </c>
      <c r="Q286" s="148"/>
      <c r="R286" s="148"/>
      <c r="S286" s="148"/>
    </row>
    <row r="287" spans="1:19" ht="15.6" customHeight="1" outlineLevel="1">
      <c r="A287" s="142"/>
      <c r="B287" s="142">
        <f>입출금내역Rawdata!B281</f>
        <v>45386</v>
      </c>
      <c r="C287" s="143" t="s">
        <v>120</v>
      </c>
      <c r="D287" s="284" t="str">
        <f>입출금내역Rawdata!N281</f>
        <v>운영비</v>
      </c>
      <c r="E287" s="284" t="str">
        <f>입출금내역Rawdata!O281</f>
        <v>여비교통비</v>
      </c>
      <c r="F287" s="137">
        <f>IF(D287="계좌 대체","",VLOOKUP($D287,월별_CashFlow!$H$3:$I$61,2,FALSE))</f>
        <v>120204</v>
      </c>
      <c r="G287" s="145"/>
      <c r="H287" s="283">
        <f>IF(입출금내역Rawdata!F281=0,"",입출금내역Rawdata!F281)</f>
        <v>13600</v>
      </c>
      <c r="I287" s="146" t="str">
        <f>IF(입출금내역Rawdata!G281=0,"",입출금내역Rawdata!G281)</f>
        <v/>
      </c>
      <c r="J287" s="146">
        <f t="shared" si="9"/>
        <v>13600</v>
      </c>
      <c r="K287" s="146">
        <f t="shared" si="8"/>
        <v>987940328</v>
      </c>
      <c r="L287" s="284" t="str">
        <f>입출금내역Rawdata!D281</f>
        <v>카카오페이(택시)</v>
      </c>
      <c r="M287" s="148"/>
      <c r="N287" s="148"/>
      <c r="O287" s="284" t="str">
        <f>입출금내역Rawdata!L281</f>
        <v>하나은행(자본금)</v>
      </c>
      <c r="P287" s="284" t="str">
        <f>입출금내역Rawdata!M281</f>
        <v>391-910029-71304</v>
      </c>
      <c r="Q287" s="148"/>
      <c r="R287" s="148"/>
      <c r="S287" s="148"/>
    </row>
    <row r="288" spans="1:19" ht="15.6" customHeight="1" outlineLevel="1">
      <c r="A288" s="142"/>
      <c r="B288" s="142">
        <f>입출금내역Rawdata!B282</f>
        <v>45386</v>
      </c>
      <c r="C288" s="143" t="s">
        <v>120</v>
      </c>
      <c r="D288" s="284" t="str">
        <f>입출금내역Rawdata!N282</f>
        <v>운영비</v>
      </c>
      <c r="E288" s="284" t="str">
        <f>입출금내역Rawdata!O282</f>
        <v>여비교통비</v>
      </c>
      <c r="F288" s="137">
        <f>IF(D288="계좌 대체","",VLOOKUP($D288,월별_CashFlow!$H$3:$I$61,2,FALSE))</f>
        <v>120204</v>
      </c>
      <c r="G288" s="145"/>
      <c r="H288" s="283" t="str">
        <f>IF(입출금내역Rawdata!F282=0,"",입출금내역Rawdata!F282)</f>
        <v/>
      </c>
      <c r="I288" s="146">
        <f>IF(입출금내역Rawdata!G282=0,"",입출금내역Rawdata!G282)</f>
        <v>11800</v>
      </c>
      <c r="J288" s="146">
        <f t="shared" si="9"/>
        <v>-11800</v>
      </c>
      <c r="K288" s="146">
        <f t="shared" si="8"/>
        <v>987928528</v>
      </c>
      <c r="L288" s="284" t="str">
        <f>입출금내역Rawdata!D282</f>
        <v>카카오페이(택시)</v>
      </c>
      <c r="M288" s="148"/>
      <c r="N288" s="148"/>
      <c r="O288" s="284" t="str">
        <f>입출금내역Rawdata!L282</f>
        <v>하나은행(자본금)</v>
      </c>
      <c r="P288" s="284" t="str">
        <f>입출금내역Rawdata!M282</f>
        <v>391-910029-71304</v>
      </c>
      <c r="Q288" s="148"/>
      <c r="R288" s="148"/>
      <c r="S288" s="148"/>
    </row>
    <row r="289" spans="1:19" ht="15.6" customHeight="1" outlineLevel="1">
      <c r="A289" s="142"/>
      <c r="B289" s="142">
        <f>입출금내역Rawdata!B283</f>
        <v>45386</v>
      </c>
      <c r="C289" s="143" t="s">
        <v>120</v>
      </c>
      <c r="D289" s="284" t="str">
        <f>입출금내역Rawdata!N283</f>
        <v>보조금</v>
      </c>
      <c r="E289" s="284" t="str">
        <f>입출금내역Rawdata!O283</f>
        <v>보조금</v>
      </c>
      <c r="F289" s="137">
        <f>IF(D289="계좌 대체","",VLOOKUP($D289,월별_CashFlow!$H$3:$I$61,2,FALSE))</f>
        <v>310001</v>
      </c>
      <c r="G289" s="145"/>
      <c r="H289" s="283">
        <f>IF(입출금내역Rawdata!F283=0,"",입출금내역Rawdata!F283)</f>
        <v>2727</v>
      </c>
      <c r="I289" s="146" t="str">
        <f>IF(입출금내역Rawdata!G283=0,"",입출금내역Rawdata!G283)</f>
        <v/>
      </c>
      <c r="J289" s="146">
        <f t="shared" si="9"/>
        <v>2727</v>
      </c>
      <c r="K289" s="146">
        <f t="shared" si="8"/>
        <v>987931255</v>
      </c>
      <c r="L289" s="284" t="str">
        <f>입출금내역Rawdata!D283</f>
        <v>ＲＣＭＳ카드결제</v>
      </c>
      <c r="M289" s="148"/>
      <c r="N289" s="148"/>
      <c r="O289" s="284" t="str">
        <f>입출금내역Rawdata!L283</f>
        <v>하나은행(팁스)</v>
      </c>
      <c r="P289" s="284" t="str">
        <f>입출금내역Rawdata!M283</f>
        <v>391-910031-48404</v>
      </c>
      <c r="Q289" s="148"/>
      <c r="R289" s="148"/>
      <c r="S289" s="148"/>
    </row>
    <row r="290" spans="1:19" ht="15.6" customHeight="1" outlineLevel="1">
      <c r="A290" s="142"/>
      <c r="B290" s="142">
        <f>입출금내역Rawdata!B284</f>
        <v>45386</v>
      </c>
      <c r="C290" s="143" t="s">
        <v>120</v>
      </c>
      <c r="D290" s="284" t="str">
        <f>입출금내역Rawdata!N284</f>
        <v>계좌 대체</v>
      </c>
      <c r="E290" s="284" t="str">
        <f>입출금내역Rawdata!O284</f>
        <v>계좌 대체</v>
      </c>
      <c r="F290" s="137" t="str">
        <f>IF(D290="계좌 대체","",VLOOKUP($D290,월별_CashFlow!$H$3:$I$61,2,FALSE))</f>
        <v/>
      </c>
      <c r="G290" s="145"/>
      <c r="H290" s="283">
        <f>IF(입출금내역Rawdata!F284=0,"",입출금내역Rawdata!F284)</f>
        <v>8900000</v>
      </c>
      <c r="I290" s="146" t="str">
        <f>IF(입출금내역Rawdata!G284=0,"",입출금내역Rawdata!G284)</f>
        <v/>
      </c>
      <c r="J290" s="146">
        <f t="shared" si="9"/>
        <v>8900000</v>
      </c>
      <c r="K290" s="146">
        <f t="shared" si="8"/>
        <v>996831255</v>
      </c>
      <c r="L290" s="284" t="str">
        <f>입출금내역Rawdata!D284</f>
        <v>ＴＩＰＡ</v>
      </c>
      <c r="M290" s="148"/>
      <c r="N290" s="148"/>
      <c r="O290" s="284" t="str">
        <f>입출금내역Rawdata!L284</f>
        <v>하나은행(팁스)</v>
      </c>
      <c r="P290" s="284" t="str">
        <f>입출금내역Rawdata!M284</f>
        <v>391-910031-48404</v>
      </c>
      <c r="Q290" s="148"/>
      <c r="R290" s="148"/>
      <c r="S290" s="148"/>
    </row>
    <row r="291" spans="1:19" ht="15.6" customHeight="1" outlineLevel="1">
      <c r="A291" s="142"/>
      <c r="B291" s="142">
        <f>입출금내역Rawdata!B285</f>
        <v>45386</v>
      </c>
      <c r="C291" s="143" t="s">
        <v>120</v>
      </c>
      <c r="D291" s="284" t="str">
        <f>입출금내역Rawdata!N285</f>
        <v>계좌 대체</v>
      </c>
      <c r="E291" s="284" t="str">
        <f>입출금내역Rawdata!O285</f>
        <v>계좌 대체</v>
      </c>
      <c r="F291" s="137" t="str">
        <f>IF(D291="계좌 대체","",VLOOKUP($D291,월별_CashFlow!$H$3:$I$61,2,FALSE))</f>
        <v/>
      </c>
      <c r="G291" s="145"/>
      <c r="H291" s="283" t="str">
        <f>IF(입출금내역Rawdata!F285=0,"",입출금내역Rawdata!F285)</f>
        <v/>
      </c>
      <c r="I291" s="146">
        <f>IF(입출금내역Rawdata!G285=0,"",입출금내역Rawdata!G285)</f>
        <v>8900000</v>
      </c>
      <c r="J291" s="146">
        <f t="shared" si="9"/>
        <v>-8900000</v>
      </c>
      <c r="K291" s="146">
        <f t="shared" si="8"/>
        <v>987931255</v>
      </c>
      <c r="L291" s="284" t="str">
        <f>입출금내역Rawdata!D285</f>
        <v>（주）　나인솔</v>
      </c>
      <c r="M291" s="148"/>
      <c r="N291" s="148"/>
      <c r="O291" s="284" t="str">
        <f>입출금내역Rawdata!L285</f>
        <v>하나은행(팁스)</v>
      </c>
      <c r="P291" s="284" t="str">
        <f>입출금내역Rawdata!M285</f>
        <v>391-910031-48404</v>
      </c>
      <c r="Q291" s="148"/>
      <c r="R291" s="148"/>
      <c r="S291" s="148"/>
    </row>
    <row r="292" spans="1:19" ht="15.6" customHeight="1" outlineLevel="1">
      <c r="A292" s="142"/>
      <c r="B292" s="142">
        <f>입출금내역Rawdata!B286</f>
        <v>45386</v>
      </c>
      <c r="C292" s="143" t="s">
        <v>120</v>
      </c>
      <c r="D292" s="284" t="str">
        <f>입출금내역Rawdata!N286</f>
        <v>계좌 대체</v>
      </c>
      <c r="E292" s="284" t="str">
        <f>입출금내역Rawdata!O286</f>
        <v>계좌 대체</v>
      </c>
      <c r="F292" s="137" t="str">
        <f>IF(D292="계좌 대체","",VLOOKUP($D292,월별_CashFlow!$H$3:$I$61,2,FALSE))</f>
        <v/>
      </c>
      <c r="G292" s="145"/>
      <c r="H292" s="283">
        <f>IF(입출금내역Rawdata!F286=0,"",입출금내역Rawdata!F286)</f>
        <v>2840000</v>
      </c>
      <c r="I292" s="146" t="str">
        <f>IF(입출금내역Rawdata!G286=0,"",입출금내역Rawdata!G286)</f>
        <v/>
      </c>
      <c r="J292" s="146">
        <f t="shared" si="9"/>
        <v>2840000</v>
      </c>
      <c r="K292" s="146">
        <f t="shared" si="8"/>
        <v>990771255</v>
      </c>
      <c r="L292" s="284" t="str">
        <f>입출금내역Rawdata!D286</f>
        <v>ＴＩＰＡ</v>
      </c>
      <c r="M292" s="148"/>
      <c r="N292" s="148"/>
      <c r="O292" s="284" t="str">
        <f>입출금내역Rawdata!L286</f>
        <v>하나은행(팁스)</v>
      </c>
      <c r="P292" s="284" t="str">
        <f>입출금내역Rawdata!M286</f>
        <v>391-910031-48404</v>
      </c>
      <c r="Q292" s="148"/>
      <c r="R292" s="148"/>
      <c r="S292" s="148"/>
    </row>
    <row r="293" spans="1:19" ht="15.6" customHeight="1" outlineLevel="1">
      <c r="A293" s="142"/>
      <c r="B293" s="142">
        <f>입출금내역Rawdata!B287</f>
        <v>45386</v>
      </c>
      <c r="C293" s="143" t="s">
        <v>120</v>
      </c>
      <c r="D293" s="284" t="str">
        <f>입출금내역Rawdata!N287</f>
        <v>계좌 대체</v>
      </c>
      <c r="E293" s="284" t="str">
        <f>입출금내역Rawdata!O287</f>
        <v>계좌 대체</v>
      </c>
      <c r="F293" s="137" t="str">
        <f>IF(D293="계좌 대체","",VLOOKUP($D293,월별_CashFlow!$H$3:$I$61,2,FALSE))</f>
        <v/>
      </c>
      <c r="G293" s="145"/>
      <c r="H293" s="283" t="str">
        <f>IF(입출금내역Rawdata!F287=0,"",입출금내역Rawdata!F287)</f>
        <v/>
      </c>
      <c r="I293" s="146">
        <f>IF(입출금내역Rawdata!G287=0,"",입출금내역Rawdata!G287)</f>
        <v>2840000</v>
      </c>
      <c r="J293" s="146">
        <f t="shared" si="9"/>
        <v>-2840000</v>
      </c>
      <c r="K293" s="146">
        <f t="shared" si="8"/>
        <v>987931255</v>
      </c>
      <c r="L293" s="284" t="str">
        <f>입출금내역Rawdata!D287</f>
        <v>（주）　나인솔</v>
      </c>
      <c r="M293" s="148"/>
      <c r="N293" s="148"/>
      <c r="O293" s="284" t="str">
        <f>입출금내역Rawdata!L287</f>
        <v>하나은행(팁스)</v>
      </c>
      <c r="P293" s="284" t="str">
        <f>입출금내역Rawdata!M287</f>
        <v>391-910031-48404</v>
      </c>
      <c r="Q293" s="148"/>
      <c r="R293" s="148"/>
      <c r="S293" s="148"/>
    </row>
    <row r="294" spans="1:19" ht="15.6" customHeight="1" outlineLevel="1">
      <c r="A294" s="142"/>
      <c r="B294" s="142">
        <f>입출금내역Rawdata!B288</f>
        <v>45386</v>
      </c>
      <c r="C294" s="143" t="s">
        <v>120</v>
      </c>
      <c r="D294" s="284" t="str">
        <f>입출금내역Rawdata!N288</f>
        <v>보조금</v>
      </c>
      <c r="E294" s="284" t="str">
        <f>입출금내역Rawdata!O288</f>
        <v>보조금</v>
      </c>
      <c r="F294" s="137">
        <f>IF(D294="계좌 대체","",VLOOKUP($D294,월별_CashFlow!$H$3:$I$61,2,FALSE))</f>
        <v>310001</v>
      </c>
      <c r="G294" s="145"/>
      <c r="H294" s="283">
        <f>IF(입출금내역Rawdata!F288=0,"",입출금내역Rawdata!F288)</f>
        <v>2970000</v>
      </c>
      <c r="I294" s="146" t="str">
        <f>IF(입출금내역Rawdata!G288=0,"",입출금내역Rawdata!G288)</f>
        <v/>
      </c>
      <c r="J294" s="146">
        <f t="shared" si="9"/>
        <v>2970000</v>
      </c>
      <c r="K294" s="146">
        <f t="shared" si="8"/>
        <v>990901255</v>
      </c>
      <c r="L294" s="284" t="str">
        <f>입출금내역Rawdata!D288</f>
        <v>(주)에이코트</v>
      </c>
      <c r="M294" s="148"/>
      <c r="N294" s="148"/>
      <c r="O294" s="284" t="str">
        <f>입출금내역Rawdata!L288</f>
        <v>하나은행(서울형팁스)</v>
      </c>
      <c r="P294" s="284" t="str">
        <f>입출금내역Rawdata!M288</f>
        <v>511-910017-45704</v>
      </c>
      <c r="Q294" s="148"/>
      <c r="R294" s="148"/>
      <c r="S294" s="148"/>
    </row>
    <row r="295" spans="1:19" ht="15.6" customHeight="1" outlineLevel="1">
      <c r="A295" s="142"/>
      <c r="B295" s="142">
        <f>입출금내역Rawdata!B289</f>
        <v>45386</v>
      </c>
      <c r="C295" s="143" t="s">
        <v>120</v>
      </c>
      <c r="D295" s="284" t="str">
        <f>입출금내역Rawdata!N289</f>
        <v>보조금</v>
      </c>
      <c r="E295" s="284" t="str">
        <f>입출금내역Rawdata!O289</f>
        <v>보조금</v>
      </c>
      <c r="F295" s="137">
        <f>IF(D295="계좌 대체","",VLOOKUP($D295,월별_CashFlow!$H$3:$I$61,2,FALSE))</f>
        <v>310001</v>
      </c>
      <c r="G295" s="145"/>
      <c r="H295" s="283" t="str">
        <f>IF(입출금내역Rawdata!F289=0,"",입출금내역Rawdata!F289)</f>
        <v/>
      </c>
      <c r="I295" s="146">
        <f>IF(입출금내역Rawdata!G289=0,"",입출금내역Rawdata!G289)</f>
        <v>2970000</v>
      </c>
      <c r="J295" s="146">
        <f t="shared" si="9"/>
        <v>-2970000</v>
      </c>
      <c r="K295" s="146">
        <f t="shared" si="8"/>
        <v>987931255</v>
      </c>
      <c r="L295" s="284" t="str">
        <f>입출금내역Rawdata!D289</f>
        <v>(주)정민실업</v>
      </c>
      <c r="M295" s="148"/>
      <c r="N295" s="148"/>
      <c r="O295" s="284" t="str">
        <f>입출금내역Rawdata!L289</f>
        <v>하나은행(서울형팁스)</v>
      </c>
      <c r="P295" s="284" t="str">
        <f>입출금내역Rawdata!M289</f>
        <v>511-910017-45704</v>
      </c>
      <c r="Q295" s="148"/>
      <c r="R295" s="148"/>
      <c r="S295" s="148"/>
    </row>
    <row r="296" spans="1:19" ht="15.6" customHeight="1" outlineLevel="1">
      <c r="A296" s="142"/>
      <c r="B296" s="142">
        <f>입출금내역Rawdata!B290</f>
        <v>45386</v>
      </c>
      <c r="C296" s="143" t="s">
        <v>120</v>
      </c>
      <c r="D296" s="284" t="str">
        <f>입출금내역Rawdata!N290</f>
        <v>보조금</v>
      </c>
      <c r="E296" s="284" t="str">
        <f>입출금내역Rawdata!O290</f>
        <v>보조금</v>
      </c>
      <c r="F296" s="137">
        <f>IF(D296="계좌 대체","",VLOOKUP($D296,월별_CashFlow!$H$3:$I$61,2,FALSE))</f>
        <v>310001</v>
      </c>
      <c r="G296" s="145"/>
      <c r="H296" s="283">
        <f>IF(입출금내역Rawdata!F290=0,"",입출금내역Rawdata!F290)</f>
        <v>795000</v>
      </c>
      <c r="I296" s="146" t="str">
        <f>IF(입출금내역Rawdata!G290=0,"",입출금내역Rawdata!G290)</f>
        <v/>
      </c>
      <c r="J296" s="146">
        <f t="shared" si="9"/>
        <v>795000</v>
      </c>
      <c r="K296" s="146">
        <f t="shared" si="8"/>
        <v>988726255</v>
      </c>
      <c r="L296" s="284" t="str">
        <f>입출금내역Rawdata!D290</f>
        <v>sba_카드</v>
      </c>
      <c r="M296" s="148"/>
      <c r="N296" s="148"/>
      <c r="O296" s="284" t="str">
        <f>입출금내역Rawdata!L290</f>
        <v>하나은행(서울형팁스)</v>
      </c>
      <c r="P296" s="284" t="str">
        <f>입출금내역Rawdata!M290</f>
        <v>511-910017-45704</v>
      </c>
      <c r="Q296" s="148"/>
      <c r="R296" s="148"/>
      <c r="S296" s="148"/>
    </row>
    <row r="297" spans="1:19" ht="15.6" customHeight="1" outlineLevel="1">
      <c r="A297" s="142"/>
      <c r="B297" s="142">
        <f>입출금내역Rawdata!B291</f>
        <v>45386</v>
      </c>
      <c r="C297" s="143" t="s">
        <v>120</v>
      </c>
      <c r="D297" s="284" t="str">
        <f>입출금내역Rawdata!N291</f>
        <v>보조금</v>
      </c>
      <c r="E297" s="284" t="str">
        <f>입출금내역Rawdata!O291</f>
        <v>보조금</v>
      </c>
      <c r="F297" s="137">
        <f>IF(D297="계좌 대체","",VLOOKUP($D297,월별_CashFlow!$H$3:$I$61,2,FALSE))</f>
        <v>310001</v>
      </c>
      <c r="G297" s="145"/>
      <c r="H297" s="283">
        <f>IF(입출금내역Rawdata!F291=0,"",입출금내역Rawdata!F291)</f>
        <v>1100000</v>
      </c>
      <c r="I297" s="146" t="str">
        <f>IF(입출금내역Rawdata!G291=0,"",입출금내역Rawdata!G291)</f>
        <v/>
      </c>
      <c r="J297" s="146">
        <f t="shared" si="9"/>
        <v>1100000</v>
      </c>
      <c r="K297" s="146">
        <f t="shared" si="8"/>
        <v>989826255</v>
      </c>
      <c r="L297" s="284" t="str">
        <f>입출금내역Rawdata!D291</f>
        <v>(주)에이코트</v>
      </c>
      <c r="M297" s="148"/>
      <c r="N297" s="148"/>
      <c r="O297" s="284" t="str">
        <f>입출금내역Rawdata!L291</f>
        <v>하나은행(서울형팁스)</v>
      </c>
      <c r="P297" s="284" t="str">
        <f>입출금내역Rawdata!M291</f>
        <v>511-910017-45704</v>
      </c>
      <c r="Q297" s="148"/>
      <c r="R297" s="148"/>
      <c r="S297" s="148"/>
    </row>
    <row r="298" spans="1:19" ht="15.6" customHeight="1" outlineLevel="1">
      <c r="A298" s="142"/>
      <c r="B298" s="142">
        <f>입출금내역Rawdata!B292</f>
        <v>45386</v>
      </c>
      <c r="C298" s="143" t="s">
        <v>120</v>
      </c>
      <c r="D298" s="284" t="str">
        <f>입출금내역Rawdata!N292</f>
        <v>보조금</v>
      </c>
      <c r="E298" s="284" t="str">
        <f>입출금내역Rawdata!O292</f>
        <v>보조금</v>
      </c>
      <c r="F298" s="137">
        <f>IF(D298="계좌 대체","",VLOOKUP($D298,월별_CashFlow!$H$3:$I$61,2,FALSE))</f>
        <v>310001</v>
      </c>
      <c r="G298" s="145"/>
      <c r="H298" s="283" t="str">
        <f>IF(입출금내역Rawdata!F292=0,"",입출금내역Rawdata!F292)</f>
        <v/>
      </c>
      <c r="I298" s="146">
        <f>IF(입출금내역Rawdata!G292=0,"",입출금내역Rawdata!G292)</f>
        <v>1100000</v>
      </c>
      <c r="J298" s="146">
        <f t="shared" si="9"/>
        <v>-1100000</v>
      </c>
      <c r="K298" s="146">
        <f t="shared" si="8"/>
        <v>988726255</v>
      </c>
      <c r="L298" s="284" t="str">
        <f>입출금내역Rawdata!D292</f>
        <v>(주)지비아이</v>
      </c>
      <c r="M298" s="148"/>
      <c r="N298" s="148"/>
      <c r="O298" s="284" t="str">
        <f>입출금내역Rawdata!L292</f>
        <v>하나은행(서울형팁스)</v>
      </c>
      <c r="P298" s="284" t="str">
        <f>입출금내역Rawdata!M292</f>
        <v>511-910017-45704</v>
      </c>
      <c r="Q298" s="148"/>
      <c r="R298" s="148"/>
      <c r="S298" s="148"/>
    </row>
    <row r="299" spans="1:19" ht="15.6" customHeight="1" outlineLevel="1">
      <c r="A299" s="142"/>
      <c r="B299" s="142">
        <f>입출금내역Rawdata!B293</f>
        <v>45387</v>
      </c>
      <c r="C299" s="143" t="s">
        <v>120</v>
      </c>
      <c r="D299" s="284" t="str">
        <f>입출금내역Rawdata!N293</f>
        <v>운영비</v>
      </c>
      <c r="E299" s="284" t="str">
        <f>입출금내역Rawdata!O293</f>
        <v>여비교통비</v>
      </c>
      <c r="F299" s="137">
        <f>IF(D299="계좌 대체","",VLOOKUP($D299,월별_CashFlow!$H$3:$I$61,2,FALSE))</f>
        <v>120204</v>
      </c>
      <c r="G299" s="145"/>
      <c r="H299" s="283" t="str">
        <f>IF(입출금내역Rawdata!F293=0,"",입출금내역Rawdata!F293)</f>
        <v/>
      </c>
      <c r="I299" s="146">
        <f>IF(입출금내역Rawdata!G293=0,"",입출금내역Rawdata!G293)</f>
        <v>11400</v>
      </c>
      <c r="J299" s="146">
        <f t="shared" si="9"/>
        <v>-11400</v>
      </c>
      <c r="K299" s="146">
        <f t="shared" si="8"/>
        <v>988714855</v>
      </c>
      <c r="L299" s="284" t="str">
        <f>입출금내역Rawdata!D293</f>
        <v>카카오페이(택시)</v>
      </c>
      <c r="M299" s="148"/>
      <c r="N299" s="148"/>
      <c r="O299" s="284" t="str">
        <f>입출금내역Rawdata!L293</f>
        <v>하나은행(자본금)</v>
      </c>
      <c r="P299" s="284" t="str">
        <f>입출금내역Rawdata!M293</f>
        <v>391-910029-71304</v>
      </c>
      <c r="Q299" s="148"/>
      <c r="R299" s="148"/>
      <c r="S299" s="148"/>
    </row>
    <row r="300" spans="1:19" ht="15.6" customHeight="1" outlineLevel="1">
      <c r="A300" s="142"/>
      <c r="B300" s="142">
        <f>입출금내역Rawdata!B294</f>
        <v>45387</v>
      </c>
      <c r="C300" s="143" t="s">
        <v>120</v>
      </c>
      <c r="D300" s="284" t="str">
        <f>입출금내역Rawdata!N294</f>
        <v>운영비</v>
      </c>
      <c r="E300" s="284" t="str">
        <f>입출금내역Rawdata!O294</f>
        <v>여비교통비</v>
      </c>
      <c r="F300" s="137">
        <f>IF(D300="계좌 대체","",VLOOKUP($D300,월별_CashFlow!$H$3:$I$61,2,FALSE))</f>
        <v>120204</v>
      </c>
      <c r="G300" s="145"/>
      <c r="H300" s="283">
        <f>IF(입출금내역Rawdata!F294=0,"",입출금내역Rawdata!F294)</f>
        <v>11400</v>
      </c>
      <c r="I300" s="146" t="str">
        <f>IF(입출금내역Rawdata!G294=0,"",입출금내역Rawdata!G294)</f>
        <v/>
      </c>
      <c r="J300" s="146">
        <f t="shared" si="9"/>
        <v>11400</v>
      </c>
      <c r="K300" s="146">
        <f t="shared" si="8"/>
        <v>988726255</v>
      </c>
      <c r="L300" s="284" t="str">
        <f>입출금내역Rawdata!D294</f>
        <v>카카오페이(택시)</v>
      </c>
      <c r="M300" s="148"/>
      <c r="N300" s="148"/>
      <c r="O300" s="284" t="str">
        <f>입출금내역Rawdata!L294</f>
        <v>하나은행(자본금)</v>
      </c>
      <c r="P300" s="284" t="str">
        <f>입출금내역Rawdata!M294</f>
        <v>391-910029-71304</v>
      </c>
      <c r="Q300" s="148"/>
      <c r="R300" s="148"/>
      <c r="S300" s="148"/>
    </row>
    <row r="301" spans="1:19" ht="15.6" customHeight="1" outlineLevel="1">
      <c r="A301" s="142"/>
      <c r="B301" s="142">
        <f>입출금내역Rawdata!B295</f>
        <v>45387</v>
      </c>
      <c r="C301" s="143" t="s">
        <v>120</v>
      </c>
      <c r="D301" s="284" t="str">
        <f>입출금내역Rawdata!N295</f>
        <v>운영비</v>
      </c>
      <c r="E301" s="284" t="str">
        <f>입출금내역Rawdata!O295</f>
        <v>여비교통비</v>
      </c>
      <c r="F301" s="137">
        <f>IF(D301="계좌 대체","",VLOOKUP($D301,월별_CashFlow!$H$3:$I$61,2,FALSE))</f>
        <v>120204</v>
      </c>
      <c r="G301" s="145"/>
      <c r="H301" s="283" t="str">
        <f>IF(입출금내역Rawdata!F295=0,"",입출금내역Rawdata!F295)</f>
        <v/>
      </c>
      <c r="I301" s="146">
        <f>IF(입출금내역Rawdata!G295=0,"",입출금내역Rawdata!G295)</f>
        <v>10800</v>
      </c>
      <c r="J301" s="146">
        <f t="shared" si="9"/>
        <v>-10800</v>
      </c>
      <c r="K301" s="146">
        <f t="shared" si="8"/>
        <v>988715455</v>
      </c>
      <c r="L301" s="284" t="str">
        <f>입출금내역Rawdata!D295</f>
        <v>카카오페이(택시)</v>
      </c>
      <c r="M301" s="148"/>
      <c r="N301" s="148"/>
      <c r="O301" s="284" t="str">
        <f>입출금내역Rawdata!L295</f>
        <v>하나은행(자본금)</v>
      </c>
      <c r="P301" s="284" t="str">
        <f>입출금내역Rawdata!M295</f>
        <v>391-910029-71304</v>
      </c>
      <c r="Q301" s="148"/>
      <c r="R301" s="148"/>
      <c r="S301" s="148"/>
    </row>
    <row r="302" spans="1:19" ht="15.6" customHeight="1" outlineLevel="1">
      <c r="A302" s="142"/>
      <c r="B302" s="142">
        <f>입출금내역Rawdata!B296</f>
        <v>45392</v>
      </c>
      <c r="C302" s="143" t="s">
        <v>120</v>
      </c>
      <c r="D302" s="284" t="str">
        <f>입출금내역Rawdata!N296</f>
        <v>운영비</v>
      </c>
      <c r="E302" s="284" t="str">
        <f>입출금내역Rawdata!O296</f>
        <v>여비교통비</v>
      </c>
      <c r="F302" s="137">
        <f>IF(D302="계좌 대체","",VLOOKUP($D302,월별_CashFlow!$H$3:$I$61,2,FALSE))</f>
        <v>120204</v>
      </c>
      <c r="G302" s="145"/>
      <c r="H302" s="283" t="str">
        <f>IF(입출금내역Rawdata!F296=0,"",입출금내역Rawdata!F296)</f>
        <v/>
      </c>
      <c r="I302" s="146">
        <f>IF(입출금내역Rawdata!G296=0,"",입출금내역Rawdata!G296)</f>
        <v>57400</v>
      </c>
      <c r="J302" s="146">
        <f t="shared" si="9"/>
        <v>-57400</v>
      </c>
      <c r="K302" s="146">
        <f t="shared" si="8"/>
        <v>988658055</v>
      </c>
      <c r="L302" s="284" t="str">
        <f>입출금내역Rawdata!D296</f>
        <v>카카오페이(택시)</v>
      </c>
      <c r="M302" s="148"/>
      <c r="N302" s="148"/>
      <c r="O302" s="284" t="str">
        <f>입출금내역Rawdata!L296</f>
        <v>하나은행(자본금)</v>
      </c>
      <c r="P302" s="284" t="str">
        <f>입출금내역Rawdata!M296</f>
        <v>391-910029-71304</v>
      </c>
      <c r="Q302" s="148"/>
      <c r="R302" s="148"/>
      <c r="S302" s="148"/>
    </row>
    <row r="303" spans="1:19" ht="15.6" customHeight="1" outlineLevel="1">
      <c r="A303" s="142"/>
      <c r="B303" s="142">
        <f>입출금내역Rawdata!B297</f>
        <v>45392</v>
      </c>
      <c r="C303" s="143" t="s">
        <v>120</v>
      </c>
      <c r="D303" s="284" t="str">
        <f>입출금내역Rawdata!N297</f>
        <v>운영비</v>
      </c>
      <c r="E303" s="284" t="str">
        <f>입출금내역Rawdata!O297</f>
        <v>여비교통비</v>
      </c>
      <c r="F303" s="137">
        <f>IF(D303="계좌 대체","",VLOOKUP($D303,월별_CashFlow!$H$3:$I$61,2,FALSE))</f>
        <v>120204</v>
      </c>
      <c r="G303" s="145"/>
      <c r="H303" s="283">
        <f>IF(입출금내역Rawdata!F297=0,"",입출금내역Rawdata!F297)</f>
        <v>57400</v>
      </c>
      <c r="I303" s="146" t="str">
        <f>IF(입출금내역Rawdata!G297=0,"",입출금내역Rawdata!G297)</f>
        <v/>
      </c>
      <c r="J303" s="146">
        <f t="shared" si="9"/>
        <v>57400</v>
      </c>
      <c r="K303" s="146">
        <f t="shared" si="8"/>
        <v>988715455</v>
      </c>
      <c r="L303" s="284" t="str">
        <f>입출금내역Rawdata!D297</f>
        <v>카카오페이(택시)</v>
      </c>
      <c r="M303" s="148"/>
      <c r="N303" s="148"/>
      <c r="O303" s="284" t="str">
        <f>입출금내역Rawdata!L297</f>
        <v>하나은행(자본금)</v>
      </c>
      <c r="P303" s="284" t="str">
        <f>입출금내역Rawdata!M297</f>
        <v>391-910029-71304</v>
      </c>
      <c r="Q303" s="148"/>
      <c r="R303" s="148"/>
      <c r="S303" s="148"/>
    </row>
    <row r="304" spans="1:19" ht="15.6" customHeight="1" outlineLevel="1">
      <c r="A304" s="142"/>
      <c r="B304" s="142">
        <f>입출금내역Rawdata!B298</f>
        <v>45392</v>
      </c>
      <c r="C304" s="143" t="s">
        <v>120</v>
      </c>
      <c r="D304" s="284" t="str">
        <f>입출금내역Rawdata!N298</f>
        <v>운영비</v>
      </c>
      <c r="E304" s="284" t="str">
        <f>입출금내역Rawdata!O298</f>
        <v>여비교통비</v>
      </c>
      <c r="F304" s="137">
        <f>IF(D304="계좌 대체","",VLOOKUP($D304,월별_CashFlow!$H$3:$I$61,2,FALSE))</f>
        <v>120204</v>
      </c>
      <c r="G304" s="145"/>
      <c r="H304" s="283" t="str">
        <f>IF(입출금내역Rawdata!F298=0,"",입출금내역Rawdata!F298)</f>
        <v/>
      </c>
      <c r="I304" s="146">
        <f>IF(입출금내역Rawdata!G298=0,"",입출금내역Rawdata!G298)</f>
        <v>57800</v>
      </c>
      <c r="J304" s="146">
        <f t="shared" si="9"/>
        <v>-57800</v>
      </c>
      <c r="K304" s="146">
        <f t="shared" si="8"/>
        <v>988657655</v>
      </c>
      <c r="L304" s="284" t="str">
        <f>입출금내역Rawdata!D298</f>
        <v>카카오페이(택시)</v>
      </c>
      <c r="M304" s="148"/>
      <c r="N304" s="148"/>
      <c r="O304" s="284" t="str">
        <f>입출금내역Rawdata!L298</f>
        <v>하나은행(자본금)</v>
      </c>
      <c r="P304" s="284" t="str">
        <f>입출금내역Rawdata!M298</f>
        <v>391-910029-71304</v>
      </c>
      <c r="Q304" s="148"/>
      <c r="R304" s="148"/>
      <c r="S304" s="148"/>
    </row>
    <row r="305" spans="1:19" ht="15.6" customHeight="1" outlineLevel="1">
      <c r="A305" s="142"/>
      <c r="B305" s="142">
        <f>입출금내역Rawdata!B299</f>
        <v>45393</v>
      </c>
      <c r="C305" s="143" t="s">
        <v>120</v>
      </c>
      <c r="D305" s="284" t="str">
        <f>입출금내역Rawdata!N299</f>
        <v>인건비(급여, 퇴직금, 사대보험)</v>
      </c>
      <c r="E305" s="284" t="str">
        <f>입출금내역Rawdata!O299</f>
        <v>사대보험</v>
      </c>
      <c r="F305" s="137">
        <f>IF(D305="계좌 대체","",VLOOKUP($D305,월별_CashFlow!$H$3:$I$61,2,FALSE))</f>
        <v>120202</v>
      </c>
      <c r="G305" s="145"/>
      <c r="H305" s="283" t="str">
        <f>IF(입출금내역Rawdata!F299=0,"",입출금내역Rawdata!F299)</f>
        <v/>
      </c>
      <c r="I305" s="146">
        <f>IF(입출금내역Rawdata!G299=0,"",입출금내역Rawdata!G299)</f>
        <v>1255660</v>
      </c>
      <c r="J305" s="146">
        <f t="shared" si="9"/>
        <v>-1255660</v>
      </c>
      <c r="K305" s="146">
        <f t="shared" si="8"/>
        <v>987401995</v>
      </c>
      <c r="L305" s="284" t="str">
        <f>입출금내역Rawdata!D299</f>
        <v>2403국민건강</v>
      </c>
      <c r="M305" s="148"/>
      <c r="N305" s="148"/>
      <c r="O305" s="284" t="str">
        <f>입출금내역Rawdata!L299</f>
        <v>하나은행(GS투자금)</v>
      </c>
      <c r="P305" s="284" t="str">
        <f>입출금내역Rawdata!M299</f>
        <v>391-910033-23404</v>
      </c>
      <c r="Q305" s="148"/>
      <c r="R305" s="148"/>
      <c r="S305" s="148"/>
    </row>
    <row r="306" spans="1:19" ht="15.6" customHeight="1" outlineLevel="1">
      <c r="A306" s="142"/>
      <c r="B306" s="142">
        <f>입출금내역Rawdata!B300</f>
        <v>45393</v>
      </c>
      <c r="C306" s="143" t="s">
        <v>120</v>
      </c>
      <c r="D306" s="284" t="str">
        <f>입출금내역Rawdata!N300</f>
        <v>인건비(급여, 퇴직금, 사대보험)</v>
      </c>
      <c r="E306" s="284" t="str">
        <f>입출금내역Rawdata!O300</f>
        <v>사대보험</v>
      </c>
      <c r="F306" s="137">
        <f>IF(D306="계좌 대체","",VLOOKUP($D306,월별_CashFlow!$H$3:$I$61,2,FALSE))</f>
        <v>120202</v>
      </c>
      <c r="G306" s="145"/>
      <c r="H306" s="283" t="str">
        <f>IF(입출금내역Rawdata!F300=0,"",입출금내역Rawdata!F300)</f>
        <v/>
      </c>
      <c r="I306" s="146">
        <f>IF(입출금내역Rawdata!G300=0,"",입출금내역Rawdata!G300)</f>
        <v>567000</v>
      </c>
      <c r="J306" s="146">
        <f t="shared" si="9"/>
        <v>-567000</v>
      </c>
      <c r="K306" s="146">
        <f t="shared" si="8"/>
        <v>986834995</v>
      </c>
      <c r="L306" s="284" t="str">
        <f>입출금내역Rawdata!D300</f>
        <v>2403국민연금</v>
      </c>
      <c r="M306" s="148"/>
      <c r="N306" s="148"/>
      <c r="O306" s="284" t="str">
        <f>입출금내역Rawdata!L300</f>
        <v>하나은행(GS투자금)</v>
      </c>
      <c r="P306" s="284" t="str">
        <f>입출금내역Rawdata!M300</f>
        <v>391-910033-23404</v>
      </c>
      <c r="Q306" s="148"/>
      <c r="R306" s="148"/>
      <c r="S306" s="148"/>
    </row>
    <row r="307" spans="1:19" ht="15.6" customHeight="1" outlineLevel="1">
      <c r="A307" s="142"/>
      <c r="B307" s="142">
        <f>입출금내역Rawdata!B301</f>
        <v>45393</v>
      </c>
      <c r="C307" s="143" t="s">
        <v>120</v>
      </c>
      <c r="D307" s="284" t="str">
        <f>입출금내역Rawdata!N301</f>
        <v>인건비(급여, 퇴직금, 사대보험)</v>
      </c>
      <c r="E307" s="284" t="str">
        <f>입출금내역Rawdata!O301</f>
        <v>사대보험</v>
      </c>
      <c r="F307" s="137">
        <f>IF(D307="계좌 대체","",VLOOKUP($D307,월별_CashFlow!$H$3:$I$61,2,FALSE))</f>
        <v>120202</v>
      </c>
      <c r="G307" s="145"/>
      <c r="H307" s="283" t="str">
        <f>IF(입출금내역Rawdata!F301=0,"",입출금내역Rawdata!F301)</f>
        <v/>
      </c>
      <c r="I307" s="146">
        <f>IF(입출금내역Rawdata!G301=0,"",입출금내역Rawdata!G301)</f>
        <v>41780</v>
      </c>
      <c r="J307" s="146">
        <f t="shared" si="9"/>
        <v>-41780</v>
      </c>
      <c r="K307" s="146">
        <f t="shared" si="8"/>
        <v>986793215</v>
      </c>
      <c r="L307" s="284" t="str">
        <f>입출금내역Rawdata!D301</f>
        <v>2403고용보험</v>
      </c>
      <c r="M307" s="148"/>
      <c r="N307" s="148"/>
      <c r="O307" s="284" t="str">
        <f>입출금내역Rawdata!L301</f>
        <v>하나은행(GS투자금)</v>
      </c>
      <c r="P307" s="284" t="str">
        <f>입출금내역Rawdata!M301</f>
        <v>391-910033-23404</v>
      </c>
      <c r="Q307" s="148"/>
      <c r="R307" s="148"/>
      <c r="S307" s="148"/>
    </row>
    <row r="308" spans="1:19" ht="15.6" customHeight="1" outlineLevel="1">
      <c r="A308" s="142"/>
      <c r="B308" s="142">
        <f>입출금내역Rawdata!B302</f>
        <v>45393</v>
      </c>
      <c r="C308" s="143" t="s">
        <v>120</v>
      </c>
      <c r="D308" s="284" t="str">
        <f>입출금내역Rawdata!N302</f>
        <v>인건비(급여, 퇴직금, 사대보험)</v>
      </c>
      <c r="E308" s="284" t="str">
        <f>입출금내역Rawdata!O302</f>
        <v>사대보험</v>
      </c>
      <c r="F308" s="137">
        <f>IF(D308="계좌 대체","",VLOOKUP($D308,월별_CashFlow!$H$3:$I$61,2,FALSE))</f>
        <v>120202</v>
      </c>
      <c r="G308" s="145"/>
      <c r="H308" s="283" t="str">
        <f>IF(입출금내역Rawdata!F302=0,"",입출금내역Rawdata!F302)</f>
        <v/>
      </c>
      <c r="I308" s="146">
        <f>IF(입출금내역Rawdata!G302=0,"",입출금내역Rawdata!G302)</f>
        <v>14530</v>
      </c>
      <c r="J308" s="146">
        <f t="shared" si="9"/>
        <v>-14530</v>
      </c>
      <c r="K308" s="146">
        <f t="shared" si="8"/>
        <v>986778685</v>
      </c>
      <c r="L308" s="284" t="str">
        <f>입출금내역Rawdata!D302</f>
        <v>2403산재보험</v>
      </c>
      <c r="M308" s="148"/>
      <c r="N308" s="148"/>
      <c r="O308" s="284" t="str">
        <f>입출금내역Rawdata!L302</f>
        <v>하나은행(GS투자금)</v>
      </c>
      <c r="P308" s="284" t="str">
        <f>입출금내역Rawdata!M302</f>
        <v>391-910033-23404</v>
      </c>
      <c r="Q308" s="148"/>
      <c r="R308" s="148"/>
      <c r="S308" s="148"/>
    </row>
    <row r="309" spans="1:19" ht="15.6" customHeight="1" outlineLevel="1">
      <c r="A309" s="142"/>
      <c r="B309" s="142">
        <f>입출금내역Rawdata!B303</f>
        <v>45397</v>
      </c>
      <c r="C309" s="143" t="s">
        <v>120</v>
      </c>
      <c r="D309" s="284" t="str">
        <f>입출금내역Rawdata!N303</f>
        <v>보조금</v>
      </c>
      <c r="E309" s="284" t="str">
        <f>입출금내역Rawdata!O303</f>
        <v>보조금</v>
      </c>
      <c r="F309" s="137">
        <f>IF(D309="계좌 대체","",VLOOKUP($D309,월별_CashFlow!$H$3:$I$61,2,FALSE))</f>
        <v>310001</v>
      </c>
      <c r="G309" s="145"/>
      <c r="H309" s="283">
        <f>IF(입출금내역Rawdata!F303=0,"",입출금내역Rawdata!F303)</f>
        <v>5797000</v>
      </c>
      <c r="I309" s="146" t="str">
        <f>IF(입출금내역Rawdata!G303=0,"",입출금내역Rawdata!G303)</f>
        <v/>
      </c>
      <c r="J309" s="146">
        <f t="shared" si="9"/>
        <v>5797000</v>
      </c>
      <c r="K309" s="146">
        <f t="shared" si="8"/>
        <v>992575685</v>
      </c>
      <c r="L309" s="284" t="str">
        <f>입출금내역Rawdata!D303</f>
        <v>(주)에이코트</v>
      </c>
      <c r="M309" s="148"/>
      <c r="N309" s="148"/>
      <c r="O309" s="284" t="str">
        <f>입출금내역Rawdata!L303</f>
        <v>하나은행(서울형팁스)</v>
      </c>
      <c r="P309" s="284" t="str">
        <f>입출금내역Rawdata!M303</f>
        <v>511-910017-45704</v>
      </c>
      <c r="Q309" s="148"/>
      <c r="R309" s="148"/>
      <c r="S309" s="148"/>
    </row>
    <row r="310" spans="1:19" ht="15.6" customHeight="1" outlineLevel="1">
      <c r="A310" s="142"/>
      <c r="B310" s="142">
        <f>입출금내역Rawdata!B304</f>
        <v>45397</v>
      </c>
      <c r="C310" s="143" t="s">
        <v>120</v>
      </c>
      <c r="D310" s="284" t="str">
        <f>입출금내역Rawdata!N304</f>
        <v>보조금</v>
      </c>
      <c r="E310" s="284" t="str">
        <f>입출금내역Rawdata!O304</f>
        <v>보조금</v>
      </c>
      <c r="F310" s="137">
        <f>IF(D310="계좌 대체","",VLOOKUP($D310,월별_CashFlow!$H$3:$I$61,2,FALSE))</f>
        <v>310001</v>
      </c>
      <c r="G310" s="145"/>
      <c r="H310" s="283" t="str">
        <f>IF(입출금내역Rawdata!F304=0,"",입출금내역Rawdata!F304)</f>
        <v/>
      </c>
      <c r="I310" s="146">
        <f>IF(입출금내역Rawdata!G304=0,"",입출금내역Rawdata!G304)</f>
        <v>5797000</v>
      </c>
      <c r="J310" s="146">
        <f t="shared" si="9"/>
        <v>-5797000</v>
      </c>
      <c r="K310" s="146">
        <f t="shared" si="8"/>
        <v>986778685</v>
      </c>
      <c r="L310" s="284" t="str">
        <f>입출금내역Rawdata!D304</f>
        <v>(주)씨엔엘에너</v>
      </c>
      <c r="M310" s="148"/>
      <c r="N310" s="148"/>
      <c r="O310" s="284" t="str">
        <f>입출금내역Rawdata!L304</f>
        <v>하나은행(서울형팁스)</v>
      </c>
      <c r="P310" s="284" t="str">
        <f>입출금내역Rawdata!M304</f>
        <v>511-910017-45704</v>
      </c>
      <c r="Q310" s="148"/>
      <c r="R310" s="148"/>
      <c r="S310" s="148"/>
    </row>
    <row r="311" spans="1:19" ht="15.6" customHeight="1" outlineLevel="1">
      <c r="A311" s="142"/>
      <c r="B311" s="142">
        <f>입출금내역Rawdata!B305</f>
        <v>45398</v>
      </c>
      <c r="C311" s="143" t="s">
        <v>120</v>
      </c>
      <c r="D311" s="284" t="str">
        <f>입출금내역Rawdata!N305</f>
        <v>기타 유입</v>
      </c>
      <c r="E311" s="284" t="str">
        <f>입출금내역Rawdata!O305</f>
        <v>원천세</v>
      </c>
      <c r="F311" s="137">
        <f>IF(D311="계좌 대체","",VLOOKUP($D311,월별_CashFlow!$H$3:$I$61,2,FALSE))</f>
        <v>310100</v>
      </c>
      <c r="G311" s="145"/>
      <c r="H311" s="283">
        <f>IF(입출금내역Rawdata!F305=0,"",입출금내역Rawdata!F305)</f>
        <v>21190</v>
      </c>
      <c r="I311" s="146" t="str">
        <f>IF(입출금내역Rawdata!G305=0,"",입출금내역Rawdata!G305)</f>
        <v/>
      </c>
      <c r="J311" s="146">
        <f t="shared" si="9"/>
        <v>21190</v>
      </c>
      <c r="K311" s="146">
        <f t="shared" si="8"/>
        <v>986799875</v>
      </c>
      <c r="L311" s="284" t="str">
        <f>입출금내역Rawdata!D305</f>
        <v>성북세무서</v>
      </c>
      <c r="M311" s="148"/>
      <c r="N311" s="148"/>
      <c r="O311" s="284" t="str">
        <f>입출금내역Rawdata!L305</f>
        <v>하나은행(자본금)</v>
      </c>
      <c r="P311" s="284" t="str">
        <f>입출금내역Rawdata!M305</f>
        <v>391-910029-71304</v>
      </c>
      <c r="Q311" s="148"/>
      <c r="R311" s="148"/>
      <c r="S311" s="148"/>
    </row>
    <row r="312" spans="1:19" ht="15.6" customHeight="1" outlineLevel="1">
      <c r="A312" s="142"/>
      <c r="B312" s="142">
        <f>입출금내역Rawdata!B306</f>
        <v>45399</v>
      </c>
      <c r="C312" s="143" t="s">
        <v>120</v>
      </c>
      <c r="D312" s="284" t="str">
        <f>입출금내역Rawdata!N306</f>
        <v>운영비</v>
      </c>
      <c r="E312" s="284" t="str">
        <f>입출금내역Rawdata!O306</f>
        <v>여비교통비</v>
      </c>
      <c r="F312" s="137">
        <f>IF(D312="계좌 대체","",VLOOKUP($D312,월별_CashFlow!$H$3:$I$61,2,FALSE))</f>
        <v>120204</v>
      </c>
      <c r="G312" s="145"/>
      <c r="H312" s="283" t="str">
        <f>IF(입출금내역Rawdata!F306=0,"",입출금내역Rawdata!F306)</f>
        <v/>
      </c>
      <c r="I312" s="146">
        <f>IF(입출금내역Rawdata!G306=0,"",입출금내역Rawdata!G306)</f>
        <v>66964</v>
      </c>
      <c r="J312" s="146">
        <f t="shared" si="9"/>
        <v>-66964</v>
      </c>
      <c r="K312" s="146">
        <f t="shared" si="8"/>
        <v>986732911</v>
      </c>
      <c r="L312" s="284" t="str">
        <f>입출금내역Rawdata!D306</f>
        <v>0415_PALO ALTO</v>
      </c>
      <c r="M312" s="148"/>
      <c r="N312" s="148"/>
      <c r="O312" s="284" t="str">
        <f>입출금내역Rawdata!L306</f>
        <v>하나은행(자본금)</v>
      </c>
      <c r="P312" s="284" t="str">
        <f>입출금내역Rawdata!M306</f>
        <v>391-910029-71304</v>
      </c>
      <c r="Q312" s="148"/>
      <c r="R312" s="148"/>
      <c r="S312" s="148"/>
    </row>
    <row r="313" spans="1:19" ht="15.6" customHeight="1" outlineLevel="1">
      <c r="A313" s="142"/>
      <c r="B313" s="142">
        <f>입출금내역Rawdata!B307</f>
        <v>45400</v>
      </c>
      <c r="C313" s="143" t="s">
        <v>120</v>
      </c>
      <c r="D313" s="284" t="str">
        <f>입출금내역Rawdata!N307</f>
        <v>운영비</v>
      </c>
      <c r="E313" s="284" t="str">
        <f>입출금내역Rawdata!O307</f>
        <v>지급수수료</v>
      </c>
      <c r="F313" s="137">
        <f>IF(D313="계좌 대체","",VLOOKUP($D313,월별_CashFlow!$H$3:$I$61,2,FALSE))</f>
        <v>120204</v>
      </c>
      <c r="G313" s="145"/>
      <c r="H313" s="283" t="str">
        <f>IF(입출금내역Rawdata!F307=0,"",입출금내역Rawdata!F307)</f>
        <v/>
      </c>
      <c r="I313" s="146">
        <f>IF(입출금내역Rawdata!G307=0,"",입출금내역Rawdata!G307)</f>
        <v>38920</v>
      </c>
      <c r="J313" s="146">
        <f t="shared" si="9"/>
        <v>-38920</v>
      </c>
      <c r="K313" s="146">
        <f t="shared" si="8"/>
        <v>986693991</v>
      </c>
      <c r="L313" s="284" t="str">
        <f>입출금내역Rawdata!D307</f>
        <v>LGU인터넷</v>
      </c>
      <c r="M313" s="148"/>
      <c r="N313" s="148"/>
      <c r="O313" s="284" t="str">
        <f>입출금내역Rawdata!L307</f>
        <v>하나은행(자본금)</v>
      </c>
      <c r="P313" s="284" t="str">
        <f>입출금내역Rawdata!M307</f>
        <v>391-910029-71304</v>
      </c>
      <c r="Q313" s="148"/>
      <c r="R313" s="148"/>
      <c r="S313" s="148"/>
    </row>
    <row r="314" spans="1:19" ht="15.6" customHeight="1" outlineLevel="1">
      <c r="A314" s="142"/>
      <c r="B314" s="142">
        <f>입출금내역Rawdata!B308</f>
        <v>45405</v>
      </c>
      <c r="C314" s="143" t="s">
        <v>120</v>
      </c>
      <c r="D314" s="284" t="str">
        <f>입출금내역Rawdata!N308</f>
        <v>보조금</v>
      </c>
      <c r="E314" s="284" t="str">
        <f>입출금내역Rawdata!O308</f>
        <v>보조금</v>
      </c>
      <c r="F314" s="137">
        <f>IF(D314="계좌 대체","",VLOOKUP($D314,월별_CashFlow!$H$3:$I$61,2,FALSE))</f>
        <v>310001</v>
      </c>
      <c r="G314" s="145"/>
      <c r="H314" s="283">
        <f>IF(입출금내역Rawdata!F308=0,"",입출금내역Rawdata!F308)</f>
        <v>300000000</v>
      </c>
      <c r="I314" s="146" t="str">
        <f>IF(입출금내역Rawdata!G308=0,"",입출금내역Rawdata!G308)</f>
        <v/>
      </c>
      <c r="J314" s="146">
        <f t="shared" si="9"/>
        <v>300000000</v>
      </c>
      <c r="K314" s="146">
        <f t="shared" si="8"/>
        <v>1286693991</v>
      </c>
      <c r="L314" s="284" t="str">
        <f>입출금내역Rawdata!D308</f>
        <v>51191040157411</v>
      </c>
      <c r="M314" s="148"/>
      <c r="N314" s="148"/>
      <c r="O314" s="284" t="str">
        <f>입출금내역Rawdata!L308</f>
        <v>하나은행</v>
      </c>
      <c r="P314" s="284">
        <f>입출금내역Rawdata!M308</f>
        <v>51191040157411</v>
      </c>
      <c r="Q314" s="148"/>
      <c r="R314" s="148"/>
      <c r="S314" s="148"/>
    </row>
    <row r="315" spans="1:19" ht="15.6" customHeight="1" outlineLevel="1">
      <c r="A315" s="142"/>
      <c r="B315" s="142">
        <f>입출금내역Rawdata!B309</f>
        <v>45405</v>
      </c>
      <c r="C315" s="143" t="s">
        <v>120</v>
      </c>
      <c r="D315" s="284" t="str">
        <f>입출금내역Rawdata!N309</f>
        <v>기타</v>
      </c>
      <c r="E315" s="284" t="str">
        <f>입출금내역Rawdata!O309</f>
        <v>기타</v>
      </c>
      <c r="F315" s="137">
        <f>IF(D315="계좌 대체","",VLOOKUP($D315,월별_CashFlow!$H$3:$I$61,2,FALSE))</f>
        <v>210003</v>
      </c>
      <c r="G315" s="145"/>
      <c r="H315" s="283">
        <f>IF(입출금내역Rawdata!F309=0,"",입출금내역Rawdata!F309)</f>
        <v>300000000</v>
      </c>
      <c r="I315" s="146" t="str">
        <f>IF(입출금내역Rawdata!G309=0,"",입출금내역Rawdata!G309)</f>
        <v/>
      </c>
      <c r="J315" s="146">
        <f t="shared" si="9"/>
        <v>300000000</v>
      </c>
      <c r="K315" s="146">
        <f t="shared" si="8"/>
        <v>1586693991</v>
      </c>
      <c r="L315" s="284" t="str">
        <f>입출금내역Rawdata!D309</f>
        <v>51191040158111</v>
      </c>
      <c r="M315" s="148"/>
      <c r="N315" s="148"/>
      <c r="O315" s="284" t="str">
        <f>입출금내역Rawdata!L309</f>
        <v>하나은행</v>
      </c>
      <c r="P315" s="284">
        <f>입출금내역Rawdata!M309</f>
        <v>51191040158111</v>
      </c>
      <c r="Q315" s="148"/>
      <c r="R315" s="148"/>
      <c r="S315" s="148"/>
    </row>
    <row r="316" spans="1:19" ht="15.6" customHeight="1" outlineLevel="1">
      <c r="A316" s="142"/>
      <c r="B316" s="142">
        <f>입출금내역Rawdata!B310</f>
        <v>45405</v>
      </c>
      <c r="C316" s="143" t="s">
        <v>120</v>
      </c>
      <c r="D316" s="284" t="str">
        <f>입출금내역Rawdata!N310</f>
        <v>보조금</v>
      </c>
      <c r="E316" s="284" t="str">
        <f>입출금내역Rawdata!O310</f>
        <v>보조금</v>
      </c>
      <c r="F316" s="137">
        <f>IF(D316="계좌 대체","",VLOOKUP($D316,월별_CashFlow!$H$3:$I$61,2,FALSE))</f>
        <v>310001</v>
      </c>
      <c r="G316" s="145"/>
      <c r="H316" s="283" t="str">
        <f>IF(입출금내역Rawdata!F310=0,"",입출금내역Rawdata!F310)</f>
        <v/>
      </c>
      <c r="I316" s="146">
        <f>IF(입출금내역Rawdata!G310=0,"",입출금내역Rawdata!G310)</f>
        <v>300000000</v>
      </c>
      <c r="J316" s="146">
        <f t="shared" si="9"/>
        <v>-300000000</v>
      </c>
      <c r="K316" s="146">
        <f t="shared" si="8"/>
        <v>1286693991</v>
      </c>
      <c r="L316" s="284" t="str">
        <f>입출금내역Rawdata!D310</f>
        <v>51191040157411</v>
      </c>
      <c r="M316" s="148"/>
      <c r="N316" s="148"/>
      <c r="O316" s="284" t="str">
        <f>입출금내역Rawdata!L310</f>
        <v>하나은행(GS투자금)</v>
      </c>
      <c r="P316" s="284" t="str">
        <f>입출금내역Rawdata!M310</f>
        <v>391-910033-23404</v>
      </c>
      <c r="Q316" s="148"/>
      <c r="R316" s="148"/>
      <c r="S316" s="148"/>
    </row>
    <row r="317" spans="1:19" ht="15.6" customHeight="1" outlineLevel="1">
      <c r="A317" s="142"/>
      <c r="B317" s="142">
        <f>입출금내역Rawdata!B311</f>
        <v>45405</v>
      </c>
      <c r="C317" s="143" t="s">
        <v>120</v>
      </c>
      <c r="D317" s="284" t="str">
        <f>입출금내역Rawdata!N311</f>
        <v>기타</v>
      </c>
      <c r="E317" s="284" t="str">
        <f>입출금내역Rawdata!O311</f>
        <v>기타</v>
      </c>
      <c r="F317" s="137">
        <f>IF(D317="계좌 대체","",VLOOKUP($D317,월별_CashFlow!$H$3:$I$61,2,FALSE))</f>
        <v>210003</v>
      </c>
      <c r="G317" s="145"/>
      <c r="H317" s="283" t="str">
        <f>IF(입출금내역Rawdata!F311=0,"",입출금내역Rawdata!F311)</f>
        <v/>
      </c>
      <c r="I317" s="146">
        <f>IF(입출금내역Rawdata!G311=0,"",입출금내역Rawdata!G311)</f>
        <v>300000000</v>
      </c>
      <c r="J317" s="146">
        <f t="shared" si="9"/>
        <v>-300000000</v>
      </c>
      <c r="K317" s="146">
        <f t="shared" si="8"/>
        <v>986693991</v>
      </c>
      <c r="L317" s="284" t="str">
        <f>입출금내역Rawdata!D311</f>
        <v>51191040158111</v>
      </c>
      <c r="M317" s="148"/>
      <c r="N317" s="148"/>
      <c r="O317" s="284" t="str">
        <f>입출금내역Rawdata!L311</f>
        <v>하나은행(GS투자금)</v>
      </c>
      <c r="P317" s="284" t="str">
        <f>입출금내역Rawdata!M311</f>
        <v>391-910033-23404</v>
      </c>
      <c r="Q317" s="148"/>
      <c r="R317" s="148"/>
      <c r="S317" s="148"/>
    </row>
    <row r="318" spans="1:19" ht="15.6" customHeight="1" outlineLevel="1">
      <c r="A318" s="142"/>
      <c r="B318" s="142">
        <f>입출금내역Rawdata!B312</f>
        <v>45405</v>
      </c>
      <c r="C318" s="143" t="s">
        <v>120</v>
      </c>
      <c r="D318" s="284" t="str">
        <f>입출금내역Rawdata!N312</f>
        <v>계좌 대체</v>
      </c>
      <c r="E318" s="284" t="str">
        <f>입출금내역Rawdata!O312</f>
        <v>계좌 대체</v>
      </c>
      <c r="F318" s="137" t="str">
        <f>IF(D318="계좌 대체","",VLOOKUP($D318,월별_CashFlow!$H$3:$I$61,2,FALSE))</f>
        <v/>
      </c>
      <c r="G318" s="145"/>
      <c r="H318" s="283" t="str">
        <f>IF(입출금내역Rawdata!F312=0,"",입출금내역Rawdata!F312)</f>
        <v/>
      </c>
      <c r="I318" s="146">
        <f>IF(입출금내역Rawdata!G312=0,"",입출금내역Rawdata!G312)</f>
        <v>55800</v>
      </c>
      <c r="J318" s="146">
        <f t="shared" si="9"/>
        <v>-55800</v>
      </c>
      <c r="K318" s="146">
        <f t="shared" si="8"/>
        <v>986638191</v>
      </c>
      <c r="L318" s="284" t="str">
        <f>입출금내역Rawdata!D312</f>
        <v>카카오_택시_선승</v>
      </c>
      <c r="M318" s="148"/>
      <c r="N318" s="148"/>
      <c r="O318" s="284" t="str">
        <f>입출금내역Rawdata!L312</f>
        <v>하나은행(자본금)</v>
      </c>
      <c r="P318" s="284" t="str">
        <f>입출금내역Rawdata!M312</f>
        <v>391-910029-71304</v>
      </c>
      <c r="Q318" s="148"/>
      <c r="R318" s="148"/>
      <c r="S318" s="148"/>
    </row>
    <row r="319" spans="1:19" ht="15.6" customHeight="1" outlineLevel="1">
      <c r="A319" s="142"/>
      <c r="B319" s="142">
        <f>입출금내역Rawdata!B313</f>
        <v>45405</v>
      </c>
      <c r="C319" s="143" t="s">
        <v>120</v>
      </c>
      <c r="D319" s="284" t="str">
        <f>입출금내역Rawdata!N313</f>
        <v>계좌 대체</v>
      </c>
      <c r="E319" s="284" t="str">
        <f>입출금내역Rawdata!O313</f>
        <v>계좌 대체</v>
      </c>
      <c r="F319" s="137" t="str">
        <f>IF(D319="계좌 대체","",VLOOKUP($D319,월별_CashFlow!$H$3:$I$61,2,FALSE))</f>
        <v/>
      </c>
      <c r="G319" s="145"/>
      <c r="H319" s="283">
        <f>IF(입출금내역Rawdata!F313=0,"",입출금내역Rawdata!F313)</f>
        <v>55800</v>
      </c>
      <c r="I319" s="146" t="str">
        <f>IF(입출금내역Rawdata!G313=0,"",입출금내역Rawdata!G313)</f>
        <v/>
      </c>
      <c r="J319" s="146">
        <f t="shared" si="9"/>
        <v>55800</v>
      </c>
      <c r="K319" s="146">
        <f t="shared" si="8"/>
        <v>986693991</v>
      </c>
      <c r="L319" s="284" t="str">
        <f>입출금내역Rawdata!D313</f>
        <v>카카오_택시_선승</v>
      </c>
      <c r="M319" s="148"/>
      <c r="N319" s="148"/>
      <c r="O319" s="284" t="str">
        <f>입출금내역Rawdata!L313</f>
        <v>하나은행(자본금)</v>
      </c>
      <c r="P319" s="284" t="str">
        <f>입출금내역Rawdata!M313</f>
        <v>391-910029-71304</v>
      </c>
      <c r="Q319" s="148"/>
      <c r="R319" s="148"/>
      <c r="S319" s="148"/>
    </row>
    <row r="320" spans="1:19" ht="15.6" customHeight="1" outlineLevel="1">
      <c r="A320" s="142"/>
      <c r="B320" s="142">
        <f>입출금내역Rawdata!B314</f>
        <v>45405</v>
      </c>
      <c r="C320" s="143" t="s">
        <v>120</v>
      </c>
      <c r="D320" s="284" t="str">
        <f>입출금내역Rawdata!N314</f>
        <v>운영비</v>
      </c>
      <c r="E320" s="284" t="str">
        <f>입출금내역Rawdata!O314</f>
        <v>여비교통비</v>
      </c>
      <c r="F320" s="137">
        <f>IF(D320="계좌 대체","",VLOOKUP($D320,월별_CashFlow!$H$3:$I$61,2,FALSE))</f>
        <v>120204</v>
      </c>
      <c r="G320" s="145"/>
      <c r="H320" s="283" t="str">
        <f>IF(입출금내역Rawdata!F314=0,"",입출금내역Rawdata!F314)</f>
        <v/>
      </c>
      <c r="I320" s="146">
        <f>IF(입출금내역Rawdata!G314=0,"",입출금내역Rawdata!G314)</f>
        <v>58500</v>
      </c>
      <c r="J320" s="146">
        <f t="shared" si="9"/>
        <v>-58500</v>
      </c>
      <c r="K320" s="146">
        <f t="shared" si="8"/>
        <v>986635491</v>
      </c>
      <c r="L320" s="284" t="str">
        <f>입출금내역Rawdata!D314</f>
        <v>카카오_택시_5</v>
      </c>
      <c r="M320" s="148"/>
      <c r="N320" s="148"/>
      <c r="O320" s="284" t="str">
        <f>입출금내역Rawdata!L314</f>
        <v>하나은행(자본금)</v>
      </c>
      <c r="P320" s="284" t="str">
        <f>입출금내역Rawdata!M314</f>
        <v>391-910029-71304</v>
      </c>
      <c r="Q320" s="148"/>
      <c r="R320" s="148"/>
      <c r="S320" s="148"/>
    </row>
    <row r="321" spans="1:19" ht="15.6" customHeight="1" outlineLevel="1">
      <c r="A321" s="142"/>
      <c r="B321" s="142">
        <f>입출금내역Rawdata!B315</f>
        <v>45405</v>
      </c>
      <c r="C321" s="143" t="s">
        <v>120</v>
      </c>
      <c r="D321" s="284" t="str">
        <f>입출금내역Rawdata!N315</f>
        <v>운영비</v>
      </c>
      <c r="E321" s="284" t="str">
        <f>입출금내역Rawdata!O315</f>
        <v>여비교통비</v>
      </c>
      <c r="F321" s="137">
        <f>IF(D321="계좌 대체","",VLOOKUP($D321,월별_CashFlow!$H$3:$I$61,2,FALSE))</f>
        <v>120204</v>
      </c>
      <c r="G321" s="145"/>
      <c r="H321" s="283" t="str">
        <f>IF(입출금내역Rawdata!F315=0,"",입출금내역Rawdata!F315)</f>
        <v/>
      </c>
      <c r="I321" s="146">
        <f>IF(입출금내역Rawdata!G315=0,"",입출금내역Rawdata!G315)</f>
        <v>11900</v>
      </c>
      <c r="J321" s="146">
        <f t="shared" si="9"/>
        <v>-11900</v>
      </c>
      <c r="K321" s="146">
        <f t="shared" si="8"/>
        <v>986623591</v>
      </c>
      <c r="L321" s="284" t="str">
        <f>입출금내역Rawdata!D315</f>
        <v>카카오페이(택시)</v>
      </c>
      <c r="M321" s="148"/>
      <c r="N321" s="148"/>
      <c r="O321" s="284" t="str">
        <f>입출금내역Rawdata!L315</f>
        <v>하나은행(자본금)</v>
      </c>
      <c r="P321" s="284" t="str">
        <f>입출금내역Rawdata!M315</f>
        <v>391-910029-71304</v>
      </c>
      <c r="Q321" s="148"/>
      <c r="R321" s="148"/>
      <c r="S321" s="148"/>
    </row>
    <row r="322" spans="1:19" ht="15.6" customHeight="1" outlineLevel="1">
      <c r="A322" s="142"/>
      <c r="B322" s="142">
        <f>입출금내역Rawdata!B316</f>
        <v>45405</v>
      </c>
      <c r="C322" s="143" t="s">
        <v>120</v>
      </c>
      <c r="D322" s="284" t="str">
        <f>입출금내역Rawdata!N316</f>
        <v>운영비</v>
      </c>
      <c r="E322" s="284" t="str">
        <f>입출금내역Rawdata!O316</f>
        <v>여비교통비</v>
      </c>
      <c r="F322" s="137">
        <f>IF(D322="계좌 대체","",VLOOKUP($D322,월별_CashFlow!$H$3:$I$61,2,FALSE))</f>
        <v>120204</v>
      </c>
      <c r="G322" s="145"/>
      <c r="H322" s="283">
        <f>IF(입출금내역Rawdata!F316=0,"",입출금내역Rawdata!F316)</f>
        <v>11900</v>
      </c>
      <c r="I322" s="146" t="str">
        <f>IF(입출금내역Rawdata!G316=0,"",입출금내역Rawdata!G316)</f>
        <v/>
      </c>
      <c r="J322" s="146">
        <f t="shared" si="9"/>
        <v>11900</v>
      </c>
      <c r="K322" s="146">
        <f t="shared" si="8"/>
        <v>986635491</v>
      </c>
      <c r="L322" s="284" t="str">
        <f>입출금내역Rawdata!D316</f>
        <v>카카오페이(택시)</v>
      </c>
      <c r="M322" s="148"/>
      <c r="N322" s="148"/>
      <c r="O322" s="284" t="str">
        <f>입출금내역Rawdata!L316</f>
        <v>하나은행(자본금)</v>
      </c>
      <c r="P322" s="284" t="str">
        <f>입출금내역Rawdata!M316</f>
        <v>391-910029-71304</v>
      </c>
      <c r="Q322" s="148"/>
      <c r="R322" s="148"/>
      <c r="S322" s="148"/>
    </row>
    <row r="323" spans="1:19" ht="15.6" customHeight="1" outlineLevel="1">
      <c r="A323" s="142"/>
      <c r="B323" s="142">
        <f>입출금내역Rawdata!B317</f>
        <v>45405</v>
      </c>
      <c r="C323" s="143" t="s">
        <v>120</v>
      </c>
      <c r="D323" s="284" t="str">
        <f>입출금내역Rawdata!N317</f>
        <v>운영비</v>
      </c>
      <c r="E323" s="284" t="str">
        <f>입출금내역Rawdata!O317</f>
        <v>여비교통비</v>
      </c>
      <c r="F323" s="137">
        <f>IF(D323="계좌 대체","",VLOOKUP($D323,월별_CashFlow!$H$3:$I$61,2,FALSE))</f>
        <v>120204</v>
      </c>
      <c r="G323" s="145"/>
      <c r="H323" s="283" t="str">
        <f>IF(입출금내역Rawdata!F317=0,"",입출금내역Rawdata!F317)</f>
        <v/>
      </c>
      <c r="I323" s="146">
        <f>IF(입출금내역Rawdata!G317=0,"",입출금내역Rawdata!G317)</f>
        <v>11400</v>
      </c>
      <c r="J323" s="146">
        <f t="shared" si="9"/>
        <v>-11400</v>
      </c>
      <c r="K323" s="146">
        <f t="shared" si="8"/>
        <v>986624091</v>
      </c>
      <c r="L323" s="284" t="str">
        <f>입출금내역Rawdata!D317</f>
        <v>카카오페이(택시)</v>
      </c>
      <c r="M323" s="148"/>
      <c r="N323" s="148"/>
      <c r="O323" s="284" t="str">
        <f>입출금내역Rawdata!L317</f>
        <v>하나은행(자본금)</v>
      </c>
      <c r="P323" s="284" t="str">
        <f>입출금내역Rawdata!M317</f>
        <v>391-910029-71304</v>
      </c>
      <c r="Q323" s="148"/>
      <c r="R323" s="148"/>
      <c r="S323" s="148"/>
    </row>
    <row r="324" spans="1:19" ht="15.6" customHeight="1" outlineLevel="1">
      <c r="A324" s="142"/>
      <c r="B324" s="142">
        <f>입출금내역Rawdata!B318</f>
        <v>45405</v>
      </c>
      <c r="C324" s="143" t="s">
        <v>120</v>
      </c>
      <c r="D324" s="284" t="str">
        <f>입출금내역Rawdata!N318</f>
        <v>운영비</v>
      </c>
      <c r="E324" s="284" t="str">
        <f>입출금내역Rawdata!O318</f>
        <v>지급수수료</v>
      </c>
      <c r="F324" s="137">
        <f>IF(D324="계좌 대체","",VLOOKUP($D324,월별_CashFlow!$H$3:$I$61,2,FALSE))</f>
        <v>120204</v>
      </c>
      <c r="G324" s="145"/>
      <c r="H324" s="283" t="str">
        <f>IF(입출금내역Rawdata!F318=0,"",입출금내역Rawdata!F318)</f>
        <v/>
      </c>
      <c r="I324" s="146">
        <f>IF(입출금내역Rawdata!G318=0,"",입출금내역Rawdata!G318)</f>
        <v>3620</v>
      </c>
      <c r="J324" s="146">
        <f t="shared" si="9"/>
        <v>-3620</v>
      </c>
      <c r="K324" s="146">
        <f t="shared" si="8"/>
        <v>986620471</v>
      </c>
      <c r="L324" s="284" t="str">
        <f>입출금내역Rawdata!D318</f>
        <v>우정사업본부(우</v>
      </c>
      <c r="M324" s="148"/>
      <c r="N324" s="148"/>
      <c r="O324" s="284" t="str">
        <f>입출금내역Rawdata!L318</f>
        <v>하나은행(자본금)</v>
      </c>
      <c r="P324" s="284" t="str">
        <f>입출금내역Rawdata!M318</f>
        <v>391-910029-71304</v>
      </c>
      <c r="Q324" s="148"/>
      <c r="R324" s="148"/>
      <c r="S324" s="148"/>
    </row>
    <row r="325" spans="1:19" ht="15.6" customHeight="1" outlineLevel="1">
      <c r="A325" s="142"/>
      <c r="B325" s="142">
        <f>입출금내역Rawdata!B319</f>
        <v>45405</v>
      </c>
      <c r="C325" s="143" t="s">
        <v>120</v>
      </c>
      <c r="D325" s="284" t="str">
        <f>입출금내역Rawdata!N319</f>
        <v>운영비</v>
      </c>
      <c r="E325" s="284" t="str">
        <f>입출금내역Rawdata!O319</f>
        <v>운영비</v>
      </c>
      <c r="F325" s="137">
        <f>IF(D325="계좌 대체","",VLOOKUP($D325,월별_CashFlow!$H$3:$I$61,2,FALSE))</f>
        <v>120204</v>
      </c>
      <c r="G325" s="145"/>
      <c r="H325" s="283" t="str">
        <f>IF(입출금내역Rawdata!F319=0,"",입출금내역Rawdata!F319)</f>
        <v/>
      </c>
      <c r="I325" s="146">
        <f>IF(입출금내역Rawdata!G319=0,"",입출금내역Rawdata!G319)</f>
        <v>100</v>
      </c>
      <c r="J325" s="146">
        <f t="shared" si="9"/>
        <v>-100</v>
      </c>
      <c r="K325" s="146">
        <f t="shared" si="8"/>
        <v>986620371</v>
      </c>
      <c r="L325" s="284" t="str">
        <f>입출금내역Rawdata!D319</f>
        <v>서울판지</v>
      </c>
      <c r="M325" s="148"/>
      <c r="N325" s="148"/>
      <c r="O325" s="284" t="str">
        <f>입출금내역Rawdata!L319</f>
        <v>하나은행(자본금)</v>
      </c>
      <c r="P325" s="284" t="str">
        <f>입출금내역Rawdata!M319</f>
        <v>391-910029-71304</v>
      </c>
      <c r="Q325" s="148"/>
      <c r="R325" s="148"/>
      <c r="S325" s="148"/>
    </row>
    <row r="326" spans="1:19" ht="15.6" customHeight="1" outlineLevel="1">
      <c r="A326" s="142"/>
      <c r="B326" s="142">
        <f>입출금내역Rawdata!B320</f>
        <v>45405</v>
      </c>
      <c r="C326" s="143" t="s">
        <v>120</v>
      </c>
      <c r="D326" s="284" t="str">
        <f>입출금내역Rawdata!N320</f>
        <v>운영비</v>
      </c>
      <c r="E326" s="284" t="str">
        <f>입출금내역Rawdata!O320</f>
        <v>여비교통비</v>
      </c>
      <c r="F326" s="137">
        <f>IF(D326="계좌 대체","",VLOOKUP($D326,월별_CashFlow!$H$3:$I$61,2,FALSE))</f>
        <v>120204</v>
      </c>
      <c r="G326" s="145"/>
      <c r="H326" s="283" t="str">
        <f>IF(입출금내역Rawdata!F320=0,"",입출금내역Rawdata!F320)</f>
        <v/>
      </c>
      <c r="I326" s="146">
        <f>IF(입출금내역Rawdata!G320=0,"",입출금내역Rawdata!G320)</f>
        <v>13800</v>
      </c>
      <c r="J326" s="146">
        <f t="shared" si="9"/>
        <v>-13800</v>
      </c>
      <c r="K326" s="146">
        <f t="shared" si="8"/>
        <v>986606571</v>
      </c>
      <c r="L326" s="284" t="str">
        <f>입출금내역Rawdata!D320</f>
        <v>카카오페이(택시)</v>
      </c>
      <c r="M326" s="148"/>
      <c r="N326" s="148"/>
      <c r="O326" s="284" t="str">
        <f>입출금내역Rawdata!L320</f>
        <v>하나은행(자본금)</v>
      </c>
      <c r="P326" s="284" t="str">
        <f>입출금내역Rawdata!M320</f>
        <v>391-910029-71304</v>
      </c>
      <c r="Q326" s="148"/>
      <c r="R326" s="148"/>
      <c r="S326" s="148"/>
    </row>
    <row r="327" spans="1:19" ht="15.6" customHeight="1" outlineLevel="1">
      <c r="A327" s="142"/>
      <c r="B327" s="142">
        <f>입출금내역Rawdata!B321</f>
        <v>45405</v>
      </c>
      <c r="C327" s="143" t="s">
        <v>120</v>
      </c>
      <c r="D327" s="284" t="str">
        <f>입출금내역Rawdata!N321</f>
        <v>운영비</v>
      </c>
      <c r="E327" s="284" t="str">
        <f>입출금내역Rawdata!O321</f>
        <v>여비교통비</v>
      </c>
      <c r="F327" s="137">
        <f>IF(D327="계좌 대체","",VLOOKUP($D327,월별_CashFlow!$H$3:$I$61,2,FALSE))</f>
        <v>120204</v>
      </c>
      <c r="G327" s="145"/>
      <c r="H327" s="283">
        <f>IF(입출금내역Rawdata!F321=0,"",입출금내역Rawdata!F321)</f>
        <v>13800</v>
      </c>
      <c r="I327" s="146" t="str">
        <f>IF(입출금내역Rawdata!G321=0,"",입출금내역Rawdata!G321)</f>
        <v/>
      </c>
      <c r="J327" s="146">
        <f t="shared" si="9"/>
        <v>13800</v>
      </c>
      <c r="K327" s="146">
        <f t="shared" si="8"/>
        <v>986620371</v>
      </c>
      <c r="L327" s="284" t="str">
        <f>입출금내역Rawdata!D321</f>
        <v>카카오페이(택시)</v>
      </c>
      <c r="M327" s="148"/>
      <c r="N327" s="148"/>
      <c r="O327" s="284" t="str">
        <f>입출금내역Rawdata!L321</f>
        <v>하나은행(자본금)</v>
      </c>
      <c r="P327" s="284" t="str">
        <f>입출금내역Rawdata!M321</f>
        <v>391-910029-71304</v>
      </c>
      <c r="Q327" s="148"/>
      <c r="R327" s="148"/>
      <c r="S327" s="148"/>
    </row>
    <row r="328" spans="1:19" ht="15.6" customHeight="1" outlineLevel="1">
      <c r="A328" s="142"/>
      <c r="B328" s="142">
        <f>입출금내역Rawdata!B322</f>
        <v>45405</v>
      </c>
      <c r="C328" s="143" t="s">
        <v>120</v>
      </c>
      <c r="D328" s="284" t="str">
        <f>입출금내역Rawdata!N322</f>
        <v>운영비</v>
      </c>
      <c r="E328" s="284" t="str">
        <f>입출금내역Rawdata!O322</f>
        <v>여비교통비</v>
      </c>
      <c r="F328" s="137">
        <f>IF(D328="계좌 대체","",VLOOKUP($D328,월별_CashFlow!$H$3:$I$61,2,FALSE))</f>
        <v>120204</v>
      </c>
      <c r="G328" s="145"/>
      <c r="H328" s="283" t="str">
        <f>IF(입출금내역Rawdata!F322=0,"",입출금내역Rawdata!F322)</f>
        <v/>
      </c>
      <c r="I328" s="146">
        <f>IF(입출금내역Rawdata!G322=0,"",입출금내역Rawdata!G322)</f>
        <v>12000</v>
      </c>
      <c r="J328" s="146">
        <f t="shared" si="9"/>
        <v>-12000</v>
      </c>
      <c r="K328" s="146">
        <f t="shared" ref="K328:K391" si="10">J328+K327</f>
        <v>986608371</v>
      </c>
      <c r="L328" s="284" t="str">
        <f>입출금내역Rawdata!D322</f>
        <v>카카오페이(택시)</v>
      </c>
      <c r="M328" s="148"/>
      <c r="N328" s="148"/>
      <c r="O328" s="284" t="str">
        <f>입출금내역Rawdata!L322</f>
        <v>하나은행(자본금)</v>
      </c>
      <c r="P328" s="284" t="str">
        <f>입출금내역Rawdata!M322</f>
        <v>391-910029-71304</v>
      </c>
      <c r="Q328" s="148"/>
      <c r="R328" s="148"/>
      <c r="S328" s="148"/>
    </row>
    <row r="329" spans="1:19" ht="15.6" customHeight="1" outlineLevel="1">
      <c r="A329" s="142"/>
      <c r="B329" s="142">
        <f>입출금내역Rawdata!B323</f>
        <v>45405</v>
      </c>
      <c r="C329" s="143" t="s">
        <v>120</v>
      </c>
      <c r="D329" s="284" t="str">
        <f>입출금내역Rawdata!N323</f>
        <v>운영비</v>
      </c>
      <c r="E329" s="284" t="str">
        <f>입출금내역Rawdata!O323</f>
        <v>여비교통비</v>
      </c>
      <c r="F329" s="137">
        <f>IF(D329="계좌 대체","",VLOOKUP($D329,월별_CashFlow!$H$3:$I$61,2,FALSE))</f>
        <v>120204</v>
      </c>
      <c r="G329" s="145"/>
      <c r="H329" s="283" t="str">
        <f>IF(입출금내역Rawdata!F323=0,"",입출금내역Rawdata!F323)</f>
        <v/>
      </c>
      <c r="I329" s="146">
        <f>IF(입출금내역Rawdata!G323=0,"",입출금내역Rawdata!G323)</f>
        <v>11800</v>
      </c>
      <c r="J329" s="146">
        <f t="shared" ref="J329:J392" si="11">IF(H329="",IF(I329="",0,-I329),H329)</f>
        <v>-11800</v>
      </c>
      <c r="K329" s="146">
        <f t="shared" si="10"/>
        <v>986596571</v>
      </c>
      <c r="L329" s="284" t="str">
        <f>입출금내역Rawdata!D323</f>
        <v>카카오페이(택시)</v>
      </c>
      <c r="M329" s="148"/>
      <c r="N329" s="148"/>
      <c r="O329" s="284" t="str">
        <f>입출금내역Rawdata!L323</f>
        <v>하나은행(자본금)</v>
      </c>
      <c r="P329" s="284" t="str">
        <f>입출금내역Rawdata!M323</f>
        <v>391-910029-71304</v>
      </c>
      <c r="Q329" s="148"/>
      <c r="R329" s="148"/>
      <c r="S329" s="148"/>
    </row>
    <row r="330" spans="1:19" ht="15.6" customHeight="1" outlineLevel="1">
      <c r="A330" s="142"/>
      <c r="B330" s="142">
        <f>입출금내역Rawdata!B324</f>
        <v>45405</v>
      </c>
      <c r="C330" s="143" t="s">
        <v>120</v>
      </c>
      <c r="D330" s="284" t="str">
        <f>입출금내역Rawdata!N324</f>
        <v>운영비</v>
      </c>
      <c r="E330" s="284" t="str">
        <f>입출금내역Rawdata!O324</f>
        <v>여비교통비</v>
      </c>
      <c r="F330" s="137">
        <f>IF(D330="계좌 대체","",VLOOKUP($D330,월별_CashFlow!$H$3:$I$61,2,FALSE))</f>
        <v>120204</v>
      </c>
      <c r="G330" s="145"/>
      <c r="H330" s="283">
        <f>IF(입출금내역Rawdata!F324=0,"",입출금내역Rawdata!F324)</f>
        <v>11800</v>
      </c>
      <c r="I330" s="146" t="str">
        <f>IF(입출금내역Rawdata!G324=0,"",입출금내역Rawdata!G324)</f>
        <v/>
      </c>
      <c r="J330" s="146">
        <f t="shared" si="11"/>
        <v>11800</v>
      </c>
      <c r="K330" s="146">
        <f t="shared" si="10"/>
        <v>986608371</v>
      </c>
      <c r="L330" s="284" t="str">
        <f>입출금내역Rawdata!D324</f>
        <v>카카오페이(택시)</v>
      </c>
      <c r="M330" s="148"/>
      <c r="N330" s="148"/>
      <c r="O330" s="284" t="str">
        <f>입출금내역Rawdata!L324</f>
        <v>하나은행(자본금)</v>
      </c>
      <c r="P330" s="284" t="str">
        <f>입출금내역Rawdata!M324</f>
        <v>391-910029-71304</v>
      </c>
      <c r="Q330" s="148"/>
      <c r="R330" s="148"/>
      <c r="S330" s="148"/>
    </row>
    <row r="331" spans="1:19" ht="15.6" customHeight="1" outlineLevel="1">
      <c r="A331" s="142"/>
      <c r="B331" s="142">
        <f>입출금내역Rawdata!B325</f>
        <v>45405</v>
      </c>
      <c r="C331" s="143" t="s">
        <v>120</v>
      </c>
      <c r="D331" s="284" t="str">
        <f>입출금내역Rawdata!N325</f>
        <v>운영비</v>
      </c>
      <c r="E331" s="284" t="str">
        <f>입출금내역Rawdata!O325</f>
        <v>여비교통비</v>
      </c>
      <c r="F331" s="137">
        <f>IF(D331="계좌 대체","",VLOOKUP($D331,월별_CashFlow!$H$3:$I$61,2,FALSE))</f>
        <v>120204</v>
      </c>
      <c r="G331" s="145"/>
      <c r="H331" s="283" t="str">
        <f>IF(입출금내역Rawdata!F325=0,"",입출금내역Rawdata!F325)</f>
        <v/>
      </c>
      <c r="I331" s="146">
        <f>IF(입출금내역Rawdata!G325=0,"",입출금내역Rawdata!G325)</f>
        <v>10000</v>
      </c>
      <c r="J331" s="146">
        <f t="shared" si="11"/>
        <v>-10000</v>
      </c>
      <c r="K331" s="146">
        <f t="shared" si="10"/>
        <v>986598371</v>
      </c>
      <c r="L331" s="284" t="str">
        <f>입출금내역Rawdata!D325</f>
        <v>카카오페이(택시)</v>
      </c>
      <c r="M331" s="148"/>
      <c r="N331" s="148"/>
      <c r="O331" s="284" t="str">
        <f>입출금내역Rawdata!L325</f>
        <v>하나은행(자본금)</v>
      </c>
      <c r="P331" s="284" t="str">
        <f>입출금내역Rawdata!M325</f>
        <v>391-910029-71304</v>
      </c>
      <c r="Q331" s="148"/>
      <c r="R331" s="148"/>
      <c r="S331" s="148"/>
    </row>
    <row r="332" spans="1:19" ht="15.6" customHeight="1" outlineLevel="1">
      <c r="A332" s="142"/>
      <c r="B332" s="142">
        <f>입출금내역Rawdata!B326</f>
        <v>45406</v>
      </c>
      <c r="C332" s="143" t="s">
        <v>120</v>
      </c>
      <c r="D332" s="284" t="str">
        <f>입출금내역Rawdata!N326</f>
        <v>운영비</v>
      </c>
      <c r="E332" s="284" t="str">
        <f>입출금내역Rawdata!O326</f>
        <v>여비교통비</v>
      </c>
      <c r="F332" s="137">
        <f>IF(D332="계좌 대체","",VLOOKUP($D332,월별_CashFlow!$H$3:$I$61,2,FALSE))</f>
        <v>120204</v>
      </c>
      <c r="G332" s="145"/>
      <c r="H332" s="283" t="str">
        <f>IF(입출금내역Rawdata!F326=0,"",입출금내역Rawdata!F326)</f>
        <v/>
      </c>
      <c r="I332" s="146">
        <f>IF(입출금내역Rawdata!G326=0,"",입출금내역Rawdata!G326)</f>
        <v>198621</v>
      </c>
      <c r="J332" s="146">
        <f t="shared" si="11"/>
        <v>-198621</v>
      </c>
      <c r="K332" s="146">
        <f t="shared" si="10"/>
        <v>986399750</v>
      </c>
      <c r="L332" s="284" t="str">
        <f>입출금내역Rawdata!D326</f>
        <v>0421_FOG HARBO</v>
      </c>
      <c r="M332" s="148"/>
      <c r="N332" s="148"/>
      <c r="O332" s="284" t="str">
        <f>입출금내역Rawdata!L326</f>
        <v>하나은행(자본금)</v>
      </c>
      <c r="P332" s="284" t="str">
        <f>입출금내역Rawdata!M326</f>
        <v>391-910029-71304</v>
      </c>
      <c r="Q332" s="148"/>
      <c r="R332" s="148"/>
      <c r="S332" s="148"/>
    </row>
    <row r="333" spans="1:19" ht="15.6" customHeight="1" outlineLevel="1">
      <c r="A333" s="142"/>
      <c r="B333" s="142">
        <f>입출금내역Rawdata!B327</f>
        <v>45406</v>
      </c>
      <c r="C333" s="143" t="s">
        <v>120</v>
      </c>
      <c r="D333" s="284" t="str">
        <f>입출금내역Rawdata!N327</f>
        <v>운영비</v>
      </c>
      <c r="E333" s="284" t="str">
        <f>입출금내역Rawdata!O327</f>
        <v>여비교통비</v>
      </c>
      <c r="F333" s="137">
        <f>IF(D333="계좌 대체","",VLOOKUP($D333,월별_CashFlow!$H$3:$I$61,2,FALSE))</f>
        <v>120204</v>
      </c>
      <c r="G333" s="145"/>
      <c r="H333" s="283" t="str">
        <f>IF(입출금내역Rawdata!F327=0,"",입출금내역Rawdata!F327)</f>
        <v/>
      </c>
      <c r="I333" s="146">
        <f>IF(입출금내역Rawdata!G327=0,"",입출금내역Rawdata!G327)</f>
        <v>74522</v>
      </c>
      <c r="J333" s="146">
        <f t="shared" si="11"/>
        <v>-74522</v>
      </c>
      <c r="K333" s="146">
        <f t="shared" si="10"/>
        <v>986325228</v>
      </c>
      <c r="L333" s="284" t="str">
        <f>입출금내역Rawdata!D327</f>
        <v>0422_SHELL OIL</v>
      </c>
      <c r="M333" s="148"/>
      <c r="N333" s="148"/>
      <c r="O333" s="284" t="str">
        <f>입출금내역Rawdata!L327</f>
        <v>하나은행(자본금)</v>
      </c>
      <c r="P333" s="284" t="str">
        <f>입출금내역Rawdata!M327</f>
        <v>391-910029-71304</v>
      </c>
      <c r="Q333" s="148"/>
      <c r="R333" s="148"/>
      <c r="S333" s="148"/>
    </row>
    <row r="334" spans="1:19" ht="15.6" customHeight="1" outlineLevel="1">
      <c r="A334" s="142"/>
      <c r="B334" s="142">
        <f>입출금내역Rawdata!B328</f>
        <v>45406</v>
      </c>
      <c r="C334" s="143" t="s">
        <v>120</v>
      </c>
      <c r="D334" s="284" t="str">
        <f>입출금내역Rawdata!N328</f>
        <v>운영비</v>
      </c>
      <c r="E334" s="284" t="str">
        <f>입출금내역Rawdata!O328</f>
        <v>여비교통비</v>
      </c>
      <c r="F334" s="137">
        <f>IF(D334="계좌 대체","",VLOOKUP($D334,월별_CashFlow!$H$3:$I$61,2,FALSE))</f>
        <v>120204</v>
      </c>
      <c r="G334" s="145"/>
      <c r="H334" s="283" t="str">
        <f>IF(입출금내역Rawdata!F328=0,"",입출금내역Rawdata!F328)</f>
        <v/>
      </c>
      <c r="I334" s="146">
        <f>IF(입출금내역Rawdata!G328=0,"",입출금내역Rawdata!G328)</f>
        <v>7600</v>
      </c>
      <c r="J334" s="146">
        <f t="shared" si="11"/>
        <v>-7600</v>
      </c>
      <c r="K334" s="146">
        <f t="shared" si="10"/>
        <v>986317628</v>
      </c>
      <c r="L334" s="284" t="str">
        <f>입출금내역Rawdata!D328</f>
        <v>티머니개인택시(K</v>
      </c>
      <c r="M334" s="148"/>
      <c r="N334" s="148"/>
      <c r="O334" s="284" t="str">
        <f>입출금내역Rawdata!L328</f>
        <v>하나은행(자본금)</v>
      </c>
      <c r="P334" s="284" t="str">
        <f>입출금내역Rawdata!M328</f>
        <v>391-910029-71304</v>
      </c>
      <c r="Q334" s="148"/>
      <c r="R334" s="148"/>
      <c r="S334" s="148"/>
    </row>
    <row r="335" spans="1:19" ht="15.6" customHeight="1" outlineLevel="1">
      <c r="A335" s="142"/>
      <c r="B335" s="142">
        <f>입출금내역Rawdata!B329</f>
        <v>45406</v>
      </c>
      <c r="C335" s="143" t="s">
        <v>120</v>
      </c>
      <c r="D335" s="284" t="str">
        <f>입출금내역Rawdata!N329</f>
        <v>보조금</v>
      </c>
      <c r="E335" s="284" t="str">
        <f>입출금내역Rawdata!O329</f>
        <v>보조금</v>
      </c>
      <c r="F335" s="137">
        <f>IF(D335="계좌 대체","",VLOOKUP($D335,월별_CashFlow!$H$3:$I$61,2,FALSE))</f>
        <v>310001</v>
      </c>
      <c r="G335" s="145"/>
      <c r="H335" s="283">
        <f>IF(입출금내역Rawdata!F329=0,"",입출금내역Rawdata!F329)</f>
        <v>650000</v>
      </c>
      <c r="I335" s="146" t="str">
        <f>IF(입출금내역Rawdata!G329=0,"",입출금내역Rawdata!G329)</f>
        <v/>
      </c>
      <c r="J335" s="146">
        <f t="shared" si="11"/>
        <v>650000</v>
      </c>
      <c r="K335" s="146">
        <f t="shared" si="10"/>
        <v>986967628</v>
      </c>
      <c r="L335" s="284" t="str">
        <f>입출금내역Rawdata!D329</f>
        <v>sba_카드</v>
      </c>
      <c r="M335" s="148"/>
      <c r="N335" s="148"/>
      <c r="O335" s="284" t="str">
        <f>입출금내역Rawdata!L329</f>
        <v>하나은행(서울형팁스)</v>
      </c>
      <c r="P335" s="284" t="str">
        <f>입출금내역Rawdata!M329</f>
        <v>511-910017-45704</v>
      </c>
      <c r="Q335" s="148"/>
      <c r="R335" s="148"/>
      <c r="S335" s="148"/>
    </row>
    <row r="336" spans="1:19" ht="15.6" customHeight="1" outlineLevel="1">
      <c r="A336" s="142"/>
      <c r="B336" s="142">
        <f>입출금내역Rawdata!B330</f>
        <v>45407</v>
      </c>
      <c r="C336" s="143" t="s">
        <v>120</v>
      </c>
      <c r="D336" s="284" t="str">
        <f>입출금내역Rawdata!N330</f>
        <v>인건비(급여, 퇴직금, 사대보험)</v>
      </c>
      <c r="E336" s="284" t="str">
        <f>입출금내역Rawdata!O330</f>
        <v>급여</v>
      </c>
      <c r="F336" s="137">
        <f>IF(D336="계좌 대체","",VLOOKUP($D336,월별_CashFlow!$H$3:$I$61,2,FALSE))</f>
        <v>120202</v>
      </c>
      <c r="G336" s="145"/>
      <c r="H336" s="283" t="str">
        <f>IF(입출금내역Rawdata!F330=0,"",입출금내역Rawdata!F330)</f>
        <v/>
      </c>
      <c r="I336" s="146">
        <f>IF(입출금내역Rawdata!G330=0,"",입출금내역Rawdata!G330)</f>
        <v>14879080</v>
      </c>
      <c r="J336" s="146">
        <f t="shared" si="11"/>
        <v>-14879080</v>
      </c>
      <c r="K336" s="146">
        <f t="shared" si="10"/>
        <v>972088548</v>
      </c>
      <c r="L336" s="284" t="str">
        <f>입출금내역Rawdata!D330</f>
        <v>HNB_대량이체_KO</v>
      </c>
      <c r="M336" s="148"/>
      <c r="N336" s="148"/>
      <c r="O336" s="284" t="str">
        <f>입출금내역Rawdata!L330</f>
        <v>하나은행(GS투자금)</v>
      </c>
      <c r="P336" s="284" t="str">
        <f>입출금내역Rawdata!M330</f>
        <v>391-910033-23404</v>
      </c>
      <c r="Q336" s="148"/>
      <c r="R336" s="148"/>
      <c r="S336" s="148"/>
    </row>
    <row r="337" spans="1:19" ht="15.6" customHeight="1" outlineLevel="1">
      <c r="A337" s="142"/>
      <c r="B337" s="142">
        <f>입출금내역Rawdata!B331</f>
        <v>45407</v>
      </c>
      <c r="C337" s="143" t="s">
        <v>120</v>
      </c>
      <c r="D337" s="284" t="str">
        <f>입출금내역Rawdata!N331</f>
        <v>운영비</v>
      </c>
      <c r="E337" s="284" t="str">
        <f>입출금내역Rawdata!O331</f>
        <v>여비교통비</v>
      </c>
      <c r="F337" s="137">
        <f>IF(D337="계좌 대체","",VLOOKUP($D337,월별_CashFlow!$H$3:$I$61,2,FALSE))</f>
        <v>120204</v>
      </c>
      <c r="G337" s="145"/>
      <c r="H337" s="283" t="str">
        <f>IF(입출금내역Rawdata!F331=0,"",입출금내역Rawdata!F331)</f>
        <v/>
      </c>
      <c r="I337" s="146">
        <f>IF(입출금내역Rawdata!G331=0,"",입출금내역Rawdata!G331)</f>
        <v>4100</v>
      </c>
      <c r="J337" s="146">
        <f t="shared" si="11"/>
        <v>-4100</v>
      </c>
      <c r="K337" s="146">
        <f t="shared" si="10"/>
        <v>972084448</v>
      </c>
      <c r="L337" s="284" t="str">
        <f>입출금내역Rawdata!D331</f>
        <v>카카오페이(택시)</v>
      </c>
      <c r="M337" s="148"/>
      <c r="N337" s="148"/>
      <c r="O337" s="284" t="str">
        <f>입출금내역Rawdata!L331</f>
        <v>하나은행(자본금)</v>
      </c>
      <c r="P337" s="284" t="str">
        <f>입출금내역Rawdata!M331</f>
        <v>391-910029-71304</v>
      </c>
      <c r="Q337" s="148"/>
      <c r="R337" s="148"/>
      <c r="S337" s="148"/>
    </row>
    <row r="338" spans="1:19" ht="15.6" customHeight="1" outlineLevel="1">
      <c r="A338" s="142"/>
      <c r="B338" s="142">
        <f>입출금내역Rawdata!B332</f>
        <v>45407</v>
      </c>
      <c r="C338" s="143" t="s">
        <v>120</v>
      </c>
      <c r="D338" s="284" t="str">
        <f>입출금내역Rawdata!N332</f>
        <v>운영비</v>
      </c>
      <c r="E338" s="284" t="str">
        <f>입출금내역Rawdata!O332</f>
        <v>여비교통비</v>
      </c>
      <c r="F338" s="137">
        <f>IF(D338="계좌 대체","",VLOOKUP($D338,월별_CashFlow!$H$3:$I$61,2,FALSE))</f>
        <v>120204</v>
      </c>
      <c r="G338" s="145"/>
      <c r="H338" s="283">
        <f>IF(입출금내역Rawdata!F332=0,"",입출금내역Rawdata!F332)</f>
        <v>4100</v>
      </c>
      <c r="I338" s="146" t="str">
        <f>IF(입출금내역Rawdata!G332=0,"",입출금내역Rawdata!G332)</f>
        <v/>
      </c>
      <c r="J338" s="146">
        <f t="shared" si="11"/>
        <v>4100</v>
      </c>
      <c r="K338" s="146">
        <f t="shared" si="10"/>
        <v>972088548</v>
      </c>
      <c r="L338" s="284" t="str">
        <f>입출금내역Rawdata!D332</f>
        <v>카카오페이(택시)</v>
      </c>
      <c r="M338" s="148"/>
      <c r="N338" s="148"/>
      <c r="O338" s="284" t="str">
        <f>입출금내역Rawdata!L332</f>
        <v>하나은행(자본금)</v>
      </c>
      <c r="P338" s="284" t="str">
        <f>입출금내역Rawdata!M332</f>
        <v>391-910029-71304</v>
      </c>
      <c r="Q338" s="148"/>
      <c r="R338" s="148"/>
      <c r="S338" s="148"/>
    </row>
    <row r="339" spans="1:19" ht="15.6" customHeight="1" outlineLevel="1">
      <c r="A339" s="142"/>
      <c r="B339" s="142">
        <f>입출금내역Rawdata!B333</f>
        <v>45407</v>
      </c>
      <c r="C339" s="143" t="s">
        <v>120</v>
      </c>
      <c r="D339" s="284" t="str">
        <f>입출금내역Rawdata!N333</f>
        <v>운영비</v>
      </c>
      <c r="E339" s="284" t="str">
        <f>입출금내역Rawdata!O333</f>
        <v>여비교통비</v>
      </c>
      <c r="F339" s="137">
        <f>IF(D339="계좌 대체","",VLOOKUP($D339,월별_CashFlow!$H$3:$I$61,2,FALSE))</f>
        <v>120204</v>
      </c>
      <c r="G339" s="145"/>
      <c r="H339" s="283" t="str">
        <f>IF(입출금내역Rawdata!F333=0,"",입출금내역Rawdata!F333)</f>
        <v/>
      </c>
      <c r="I339" s="146">
        <f>IF(입출금내역Rawdata!G333=0,"",입출금내역Rawdata!G333)</f>
        <v>4100</v>
      </c>
      <c r="J339" s="146">
        <f t="shared" si="11"/>
        <v>-4100</v>
      </c>
      <c r="K339" s="146">
        <f t="shared" si="10"/>
        <v>972084448</v>
      </c>
      <c r="L339" s="284" t="str">
        <f>입출금내역Rawdata!D333</f>
        <v>카카오페이(택시)</v>
      </c>
      <c r="M339" s="148"/>
      <c r="N339" s="148"/>
      <c r="O339" s="284" t="str">
        <f>입출금내역Rawdata!L333</f>
        <v>하나은행(자본금)</v>
      </c>
      <c r="P339" s="284" t="str">
        <f>입출금내역Rawdata!M333</f>
        <v>391-910029-71304</v>
      </c>
      <c r="Q339" s="148"/>
      <c r="R339" s="148"/>
      <c r="S339" s="148"/>
    </row>
    <row r="340" spans="1:19" ht="15.6" customHeight="1" outlineLevel="1">
      <c r="A340" s="142"/>
      <c r="B340" s="142">
        <f>입출금내역Rawdata!B334</f>
        <v>45407</v>
      </c>
      <c r="C340" s="143" t="s">
        <v>120</v>
      </c>
      <c r="D340" s="284" t="str">
        <f>입출금내역Rawdata!N334</f>
        <v>운영비</v>
      </c>
      <c r="E340" s="284" t="str">
        <f>입출금내역Rawdata!O334</f>
        <v>운영비</v>
      </c>
      <c r="F340" s="137">
        <f>IF(D340="계좌 대체","",VLOOKUP($D340,월별_CashFlow!$H$3:$I$61,2,FALSE))</f>
        <v>120204</v>
      </c>
      <c r="G340" s="145"/>
      <c r="H340" s="283" t="str">
        <f>IF(입출금내역Rawdata!F334=0,"",입출금내역Rawdata!F334)</f>
        <v/>
      </c>
      <c r="I340" s="146">
        <f>IF(입출금내역Rawdata!G334=0,"",입출금내역Rawdata!G334)</f>
        <v>29600</v>
      </c>
      <c r="J340" s="146">
        <f t="shared" si="11"/>
        <v>-29600</v>
      </c>
      <c r="K340" s="146">
        <f t="shared" si="10"/>
        <v>972054848</v>
      </c>
      <c r="L340" s="284" t="str">
        <f>입출금내역Rawdata!D334</f>
        <v>던킨도너츠탑동점</v>
      </c>
      <c r="M340" s="148"/>
      <c r="N340" s="148"/>
      <c r="O340" s="284" t="str">
        <f>입출금내역Rawdata!L334</f>
        <v>하나은행(자본금)</v>
      </c>
      <c r="P340" s="284" t="str">
        <f>입출금내역Rawdata!M334</f>
        <v>391-910029-71304</v>
      </c>
      <c r="Q340" s="148"/>
      <c r="R340" s="148"/>
      <c r="S340" s="148"/>
    </row>
    <row r="341" spans="1:19" ht="15.6" customHeight="1" outlineLevel="1">
      <c r="A341" s="142"/>
      <c r="B341" s="142">
        <f>입출금내역Rawdata!B335</f>
        <v>45407</v>
      </c>
      <c r="C341" s="143" t="s">
        <v>120</v>
      </c>
      <c r="D341" s="284" t="str">
        <f>입출금내역Rawdata!N335</f>
        <v>운영비</v>
      </c>
      <c r="E341" s="284" t="str">
        <f>입출금내역Rawdata!O335</f>
        <v>여비교통비</v>
      </c>
      <c r="F341" s="137">
        <f>IF(D341="계좌 대체","",VLOOKUP($D341,월별_CashFlow!$H$3:$I$61,2,FALSE))</f>
        <v>120204</v>
      </c>
      <c r="G341" s="145"/>
      <c r="H341" s="283" t="str">
        <f>IF(입출금내역Rawdata!F335=0,"",입출금내역Rawdata!F335)</f>
        <v/>
      </c>
      <c r="I341" s="146">
        <f>IF(입출금내역Rawdata!G335=0,"",입출금내역Rawdata!G335)</f>
        <v>4100</v>
      </c>
      <c r="J341" s="146">
        <f t="shared" si="11"/>
        <v>-4100</v>
      </c>
      <c r="K341" s="146">
        <f t="shared" si="10"/>
        <v>972050748</v>
      </c>
      <c r="L341" s="284" t="str">
        <f>입출금내역Rawdata!D335</f>
        <v>카카오페이(택시)</v>
      </c>
      <c r="M341" s="148"/>
      <c r="N341" s="148"/>
      <c r="O341" s="284" t="str">
        <f>입출금내역Rawdata!L335</f>
        <v>하나은행(자본금)</v>
      </c>
      <c r="P341" s="284" t="str">
        <f>입출금내역Rawdata!M335</f>
        <v>391-910029-71304</v>
      </c>
      <c r="Q341" s="148"/>
      <c r="R341" s="148"/>
      <c r="S341" s="148"/>
    </row>
    <row r="342" spans="1:19" ht="15.6" customHeight="1" outlineLevel="1">
      <c r="A342" s="142"/>
      <c r="B342" s="142">
        <f>입출금내역Rawdata!B336</f>
        <v>45407</v>
      </c>
      <c r="C342" s="143" t="s">
        <v>120</v>
      </c>
      <c r="D342" s="284" t="str">
        <f>입출금내역Rawdata!N336</f>
        <v>운영비</v>
      </c>
      <c r="E342" s="284" t="str">
        <f>입출금내역Rawdata!O336</f>
        <v>여비교통비</v>
      </c>
      <c r="F342" s="137">
        <f>IF(D342="계좌 대체","",VLOOKUP($D342,월별_CashFlow!$H$3:$I$61,2,FALSE))</f>
        <v>120204</v>
      </c>
      <c r="G342" s="145"/>
      <c r="H342" s="283">
        <f>IF(입출금내역Rawdata!F336=0,"",입출금내역Rawdata!F336)</f>
        <v>4100</v>
      </c>
      <c r="I342" s="146" t="str">
        <f>IF(입출금내역Rawdata!G336=0,"",입출금내역Rawdata!G336)</f>
        <v/>
      </c>
      <c r="J342" s="146">
        <f t="shared" si="11"/>
        <v>4100</v>
      </c>
      <c r="K342" s="146">
        <f t="shared" si="10"/>
        <v>972054848</v>
      </c>
      <c r="L342" s="284" t="str">
        <f>입출금내역Rawdata!D336</f>
        <v>카카오페이(택시)</v>
      </c>
      <c r="M342" s="148"/>
      <c r="N342" s="148"/>
      <c r="O342" s="284" t="str">
        <f>입출금내역Rawdata!L336</f>
        <v>하나은행(자본금)</v>
      </c>
      <c r="P342" s="284" t="str">
        <f>입출금내역Rawdata!M336</f>
        <v>391-910029-71304</v>
      </c>
      <c r="Q342" s="148"/>
      <c r="R342" s="148"/>
      <c r="S342" s="148"/>
    </row>
    <row r="343" spans="1:19" ht="15.6" customHeight="1" outlineLevel="1">
      <c r="A343" s="142"/>
      <c r="B343" s="142">
        <f>입출금내역Rawdata!B337</f>
        <v>45407</v>
      </c>
      <c r="C343" s="143" t="s">
        <v>120</v>
      </c>
      <c r="D343" s="284" t="str">
        <f>입출금내역Rawdata!N337</f>
        <v>운영비</v>
      </c>
      <c r="E343" s="284" t="str">
        <f>입출금내역Rawdata!O337</f>
        <v>여비교통비</v>
      </c>
      <c r="F343" s="137">
        <f>IF(D343="계좌 대체","",VLOOKUP($D343,월별_CashFlow!$H$3:$I$61,2,FALSE))</f>
        <v>120204</v>
      </c>
      <c r="G343" s="145"/>
      <c r="H343" s="283" t="str">
        <f>IF(입출금내역Rawdata!F337=0,"",입출금내역Rawdata!F337)</f>
        <v/>
      </c>
      <c r="I343" s="146">
        <f>IF(입출금내역Rawdata!G337=0,"",입출금내역Rawdata!G337)</f>
        <v>4100</v>
      </c>
      <c r="J343" s="146">
        <f t="shared" si="11"/>
        <v>-4100</v>
      </c>
      <c r="K343" s="146">
        <f t="shared" si="10"/>
        <v>972050748</v>
      </c>
      <c r="L343" s="284" t="str">
        <f>입출금내역Rawdata!D337</f>
        <v>카카오페이(택시)</v>
      </c>
      <c r="M343" s="148"/>
      <c r="N343" s="148"/>
      <c r="O343" s="284" t="str">
        <f>입출금내역Rawdata!L337</f>
        <v>하나은행(자본금)</v>
      </c>
      <c r="P343" s="284" t="str">
        <f>입출금내역Rawdata!M337</f>
        <v>391-910029-71304</v>
      </c>
      <c r="Q343" s="148"/>
      <c r="R343" s="148"/>
      <c r="S343" s="148"/>
    </row>
    <row r="344" spans="1:19" ht="15.6" customHeight="1" outlineLevel="1">
      <c r="A344" s="142"/>
      <c r="B344" s="142">
        <f>입출금내역Rawdata!B338</f>
        <v>45407</v>
      </c>
      <c r="C344" s="143" t="s">
        <v>120</v>
      </c>
      <c r="D344" s="284" t="str">
        <f>입출금내역Rawdata!N338</f>
        <v>운영비</v>
      </c>
      <c r="E344" s="284" t="str">
        <f>입출금내역Rawdata!O338</f>
        <v>운영비</v>
      </c>
      <c r="F344" s="137">
        <f>IF(D344="계좌 대체","",VLOOKUP($D344,월별_CashFlow!$H$3:$I$61,2,FALSE))</f>
        <v>120204</v>
      </c>
      <c r="G344" s="145"/>
      <c r="H344" s="283" t="str">
        <f>IF(입출금내역Rawdata!F338=0,"",입출금내역Rawdata!F338)</f>
        <v/>
      </c>
      <c r="I344" s="146">
        <f>IF(입출금내역Rawdata!G338=0,"",입출금내역Rawdata!G338)</f>
        <v>226000</v>
      </c>
      <c r="J344" s="146">
        <f t="shared" si="11"/>
        <v>-226000</v>
      </c>
      <c r="K344" s="146">
        <f t="shared" si="10"/>
        <v>971824748</v>
      </c>
      <c r="L344" s="284" t="str">
        <f>입출금내역Rawdata!D338</f>
        <v>미친부엌</v>
      </c>
      <c r="M344" s="148"/>
      <c r="N344" s="148"/>
      <c r="O344" s="284" t="str">
        <f>입출금내역Rawdata!L338</f>
        <v>하나은행(자본금)</v>
      </c>
      <c r="P344" s="284" t="str">
        <f>입출금내역Rawdata!M338</f>
        <v>391-910029-71304</v>
      </c>
      <c r="Q344" s="148"/>
      <c r="R344" s="148"/>
      <c r="S344" s="148"/>
    </row>
    <row r="345" spans="1:19" ht="15.6" customHeight="1" outlineLevel="1">
      <c r="A345" s="142"/>
      <c r="B345" s="142">
        <f>입출금내역Rawdata!B339</f>
        <v>45407</v>
      </c>
      <c r="C345" s="143" t="s">
        <v>120</v>
      </c>
      <c r="D345" s="284" t="str">
        <f>입출금내역Rawdata!N339</f>
        <v>법인카드</v>
      </c>
      <c r="E345" s="284" t="str">
        <f>입출금내역Rawdata!O339</f>
        <v>법인카드</v>
      </c>
      <c r="F345" s="137">
        <f>IF(D345="계좌 대체","",VLOOKUP($D345,월별_CashFlow!$H$3:$I$61,2,FALSE))</f>
        <v>120203</v>
      </c>
      <c r="G345" s="145"/>
      <c r="H345" s="283" t="str">
        <f>IF(입출금내역Rawdata!F339=0,"",입출금내역Rawdata!F339)</f>
        <v/>
      </c>
      <c r="I345" s="146">
        <f>IF(입출금내역Rawdata!G339=0,"",입출금내역Rawdata!G339)</f>
        <v>1445000</v>
      </c>
      <c r="J345" s="146">
        <f t="shared" si="11"/>
        <v>-1445000</v>
      </c>
      <c r="K345" s="146">
        <f t="shared" si="10"/>
        <v>970379748</v>
      </c>
      <c r="L345" s="284" t="str">
        <f>입출금내역Rawdata!D339</f>
        <v>하나카드기업</v>
      </c>
      <c r="M345" s="148"/>
      <c r="N345" s="148"/>
      <c r="O345" s="284" t="str">
        <f>입출금내역Rawdata!L339</f>
        <v>하나은행(서울형팁스)</v>
      </c>
      <c r="P345" s="284" t="str">
        <f>입출금내역Rawdata!M339</f>
        <v>511-910017-45704</v>
      </c>
      <c r="Q345" s="148"/>
      <c r="R345" s="148"/>
      <c r="S345" s="148"/>
    </row>
    <row r="346" spans="1:19" ht="15.6" customHeight="1" outlineLevel="1">
      <c r="A346" s="142"/>
      <c r="B346" s="142">
        <f>입출금내역Rawdata!B340</f>
        <v>45408</v>
      </c>
      <c r="C346" s="143" t="s">
        <v>120</v>
      </c>
      <c r="D346" s="284" t="str">
        <f>입출금내역Rawdata!N340</f>
        <v>계좌 대체</v>
      </c>
      <c r="E346" s="284" t="str">
        <f>입출금내역Rawdata!O340</f>
        <v>계좌 대체</v>
      </c>
      <c r="F346" s="137" t="str">
        <f>IF(D346="계좌 대체","",VLOOKUP($D346,월별_CashFlow!$H$3:$I$61,2,FALSE))</f>
        <v/>
      </c>
      <c r="G346" s="145"/>
      <c r="H346" s="283" t="str">
        <f>IF(입출금내역Rawdata!F340=0,"",입출금내역Rawdata!F340)</f>
        <v/>
      </c>
      <c r="I346" s="146">
        <f>IF(입출금내역Rawdata!G340=0,"",입출금내역Rawdata!G340)</f>
        <v>4100</v>
      </c>
      <c r="J346" s="146">
        <f t="shared" si="11"/>
        <v>-4100</v>
      </c>
      <c r="K346" s="146">
        <f t="shared" si="10"/>
        <v>970375648</v>
      </c>
      <c r="L346" s="284" t="str">
        <f>입출금내역Rawdata!D340</f>
        <v>카카오_택시_선승</v>
      </c>
      <c r="M346" s="148"/>
      <c r="N346" s="148"/>
      <c r="O346" s="284" t="str">
        <f>입출금내역Rawdata!L340</f>
        <v>하나은행(자본금)</v>
      </c>
      <c r="P346" s="284" t="str">
        <f>입출금내역Rawdata!M340</f>
        <v>391-910029-71304</v>
      </c>
      <c r="Q346" s="148"/>
      <c r="R346" s="148"/>
      <c r="S346" s="148"/>
    </row>
    <row r="347" spans="1:19" ht="15.6" customHeight="1" outlineLevel="1">
      <c r="A347" s="142"/>
      <c r="B347" s="142">
        <f>입출금내역Rawdata!B341</f>
        <v>45408</v>
      </c>
      <c r="C347" s="143" t="s">
        <v>120</v>
      </c>
      <c r="D347" s="284" t="str">
        <f>입출금내역Rawdata!N341</f>
        <v>계좌 대체</v>
      </c>
      <c r="E347" s="284" t="str">
        <f>입출금내역Rawdata!O341</f>
        <v>계좌 대체</v>
      </c>
      <c r="F347" s="137" t="str">
        <f>IF(D347="계좌 대체","",VLOOKUP($D347,월별_CashFlow!$H$3:$I$61,2,FALSE))</f>
        <v/>
      </c>
      <c r="G347" s="145"/>
      <c r="H347" s="283">
        <f>IF(입출금내역Rawdata!F341=0,"",입출금내역Rawdata!F341)</f>
        <v>4100</v>
      </c>
      <c r="I347" s="146" t="str">
        <f>IF(입출금내역Rawdata!G341=0,"",입출금내역Rawdata!G341)</f>
        <v/>
      </c>
      <c r="J347" s="146">
        <f t="shared" si="11"/>
        <v>4100</v>
      </c>
      <c r="K347" s="146">
        <f t="shared" si="10"/>
        <v>970379748</v>
      </c>
      <c r="L347" s="284" t="str">
        <f>입출금내역Rawdata!D341</f>
        <v>카카오_택시_선승</v>
      </c>
      <c r="M347" s="148"/>
      <c r="N347" s="148"/>
      <c r="O347" s="284" t="str">
        <f>입출금내역Rawdata!L341</f>
        <v>하나은행(자본금)</v>
      </c>
      <c r="P347" s="284" t="str">
        <f>입출금내역Rawdata!M341</f>
        <v>391-910029-71304</v>
      </c>
      <c r="Q347" s="148"/>
      <c r="R347" s="148"/>
      <c r="S347" s="148"/>
    </row>
    <row r="348" spans="1:19" ht="15.6" customHeight="1" outlineLevel="1">
      <c r="A348" s="142"/>
      <c r="B348" s="142">
        <f>입출금내역Rawdata!B342</f>
        <v>45408</v>
      </c>
      <c r="C348" s="143" t="s">
        <v>120</v>
      </c>
      <c r="D348" s="284" t="str">
        <f>입출금내역Rawdata!N342</f>
        <v>운영비</v>
      </c>
      <c r="E348" s="284" t="str">
        <f>입출금내역Rawdata!O342</f>
        <v>여비교통비</v>
      </c>
      <c r="F348" s="137">
        <f>IF(D348="계좌 대체","",VLOOKUP($D348,월별_CashFlow!$H$3:$I$61,2,FALSE))</f>
        <v>120204</v>
      </c>
      <c r="G348" s="145"/>
      <c r="H348" s="283" t="str">
        <f>IF(입출금내역Rawdata!F342=0,"",입출금내역Rawdata!F342)</f>
        <v/>
      </c>
      <c r="I348" s="146">
        <f>IF(입출금내역Rawdata!G342=0,"",입출금내역Rawdata!G342)</f>
        <v>4100</v>
      </c>
      <c r="J348" s="146">
        <f t="shared" si="11"/>
        <v>-4100</v>
      </c>
      <c r="K348" s="146">
        <f t="shared" si="10"/>
        <v>970375648</v>
      </c>
      <c r="L348" s="284" t="str">
        <f>입출금내역Rawdata!D342</f>
        <v>카카오_택시_5</v>
      </c>
      <c r="M348" s="148"/>
      <c r="N348" s="148"/>
      <c r="O348" s="284" t="str">
        <f>입출금내역Rawdata!L342</f>
        <v>하나은행(자본금)</v>
      </c>
      <c r="P348" s="284" t="str">
        <f>입출금내역Rawdata!M342</f>
        <v>391-910029-71304</v>
      </c>
      <c r="Q348" s="148"/>
      <c r="R348" s="148"/>
      <c r="S348" s="148"/>
    </row>
    <row r="349" spans="1:19" ht="15.6" customHeight="1" outlineLevel="1">
      <c r="A349" s="142"/>
      <c r="B349" s="142">
        <f>입출금내역Rawdata!B343</f>
        <v>45408</v>
      </c>
      <c r="C349" s="143" t="s">
        <v>120</v>
      </c>
      <c r="D349" s="284" t="str">
        <f>입출금내역Rawdata!N343</f>
        <v>운영비</v>
      </c>
      <c r="E349" s="284" t="str">
        <f>입출금내역Rawdata!O343</f>
        <v>운영비</v>
      </c>
      <c r="F349" s="137">
        <f>IF(D349="계좌 대체","",VLOOKUP($D349,월별_CashFlow!$H$3:$I$61,2,FALSE))</f>
        <v>120204</v>
      </c>
      <c r="G349" s="145"/>
      <c r="H349" s="283" t="str">
        <f>IF(입출금내역Rawdata!F343=0,"",입출금내역Rawdata!F343)</f>
        <v/>
      </c>
      <c r="I349" s="146">
        <f>IF(입출금내역Rawdata!G343=0,"",입출금내역Rawdata!G343)</f>
        <v>21000</v>
      </c>
      <c r="J349" s="146">
        <f t="shared" si="11"/>
        <v>-21000</v>
      </c>
      <c r="K349" s="146">
        <f t="shared" si="10"/>
        <v>970354648</v>
      </c>
      <c r="L349" s="284" t="str">
        <f>입출금내역Rawdata!D343</f>
        <v>갈치음식점궁서체</v>
      </c>
      <c r="M349" s="148"/>
      <c r="N349" s="148"/>
      <c r="O349" s="284" t="str">
        <f>입출금내역Rawdata!L343</f>
        <v>하나은행(자본금)</v>
      </c>
      <c r="P349" s="284" t="str">
        <f>입출금내역Rawdata!M343</f>
        <v>391-910029-71304</v>
      </c>
      <c r="Q349" s="148"/>
      <c r="R349" s="148"/>
      <c r="S349" s="148"/>
    </row>
    <row r="350" spans="1:19" ht="15.6" customHeight="1" outlineLevel="1">
      <c r="A350" s="142"/>
      <c r="B350" s="142">
        <f>입출금내역Rawdata!B344</f>
        <v>45408</v>
      </c>
      <c r="C350" s="143" t="s">
        <v>120</v>
      </c>
      <c r="D350" s="284" t="str">
        <f>입출금내역Rawdata!N344</f>
        <v>운영비</v>
      </c>
      <c r="E350" s="284" t="str">
        <f>입출금내역Rawdata!O344</f>
        <v>여비교통비</v>
      </c>
      <c r="F350" s="137">
        <f>IF(D350="계좌 대체","",VLOOKUP($D350,월별_CashFlow!$H$3:$I$61,2,FALSE))</f>
        <v>120204</v>
      </c>
      <c r="G350" s="145"/>
      <c r="H350" s="283" t="str">
        <f>IF(입출금내역Rawdata!F344=0,"",입출금내역Rawdata!F344)</f>
        <v/>
      </c>
      <c r="I350" s="146">
        <f>IF(입출금내역Rawdata!G344=0,"",입출금내역Rawdata!G344)</f>
        <v>6400</v>
      </c>
      <c r="J350" s="146">
        <f t="shared" si="11"/>
        <v>-6400</v>
      </c>
      <c r="K350" s="146">
        <f t="shared" si="10"/>
        <v>970348248</v>
      </c>
      <c r="L350" s="284" t="str">
        <f>입출금내역Rawdata!D344</f>
        <v>카카오페이(택시)</v>
      </c>
      <c r="M350" s="148"/>
      <c r="N350" s="148"/>
      <c r="O350" s="284" t="str">
        <f>입출금내역Rawdata!L344</f>
        <v>하나은행(자본금)</v>
      </c>
      <c r="P350" s="284" t="str">
        <f>입출금내역Rawdata!M344</f>
        <v>391-910029-71304</v>
      </c>
      <c r="Q350" s="148"/>
      <c r="R350" s="148"/>
      <c r="S350" s="148"/>
    </row>
    <row r="351" spans="1:19" ht="15.6" customHeight="1" outlineLevel="1">
      <c r="A351" s="142"/>
      <c r="B351" s="142">
        <f>입출금내역Rawdata!B345</f>
        <v>45408</v>
      </c>
      <c r="C351" s="143" t="s">
        <v>120</v>
      </c>
      <c r="D351" s="284" t="str">
        <f>입출금내역Rawdata!N345</f>
        <v>운영비</v>
      </c>
      <c r="E351" s="284" t="str">
        <f>입출금내역Rawdata!O345</f>
        <v>여비교통비</v>
      </c>
      <c r="F351" s="137">
        <f>IF(D351="계좌 대체","",VLOOKUP($D351,월별_CashFlow!$H$3:$I$61,2,FALSE))</f>
        <v>120204</v>
      </c>
      <c r="G351" s="145"/>
      <c r="H351" s="283">
        <f>IF(입출금내역Rawdata!F345=0,"",입출금내역Rawdata!F345)</f>
        <v>6400</v>
      </c>
      <c r="I351" s="146" t="str">
        <f>IF(입출금내역Rawdata!G345=0,"",입출금내역Rawdata!G345)</f>
        <v/>
      </c>
      <c r="J351" s="146">
        <f t="shared" si="11"/>
        <v>6400</v>
      </c>
      <c r="K351" s="146">
        <f t="shared" si="10"/>
        <v>970354648</v>
      </c>
      <c r="L351" s="284" t="str">
        <f>입출금내역Rawdata!D345</f>
        <v>카카오페이(택시)</v>
      </c>
      <c r="M351" s="148"/>
      <c r="N351" s="148"/>
      <c r="O351" s="284" t="str">
        <f>입출금내역Rawdata!L345</f>
        <v>하나은행(자본금)</v>
      </c>
      <c r="P351" s="284" t="str">
        <f>입출금내역Rawdata!M345</f>
        <v>391-910029-71304</v>
      </c>
      <c r="Q351" s="148"/>
      <c r="R351" s="148"/>
      <c r="S351" s="148"/>
    </row>
    <row r="352" spans="1:19" ht="15.6" customHeight="1" outlineLevel="1">
      <c r="A352" s="142"/>
      <c r="B352" s="142">
        <f>입출금내역Rawdata!B346</f>
        <v>45408</v>
      </c>
      <c r="C352" s="143" t="s">
        <v>120</v>
      </c>
      <c r="D352" s="284" t="str">
        <f>입출금내역Rawdata!N346</f>
        <v>운영비</v>
      </c>
      <c r="E352" s="284" t="str">
        <f>입출금내역Rawdata!O346</f>
        <v>여비교통비</v>
      </c>
      <c r="F352" s="137">
        <f>IF(D352="계좌 대체","",VLOOKUP($D352,월별_CashFlow!$H$3:$I$61,2,FALSE))</f>
        <v>120204</v>
      </c>
      <c r="G352" s="145"/>
      <c r="H352" s="283" t="str">
        <f>IF(입출금내역Rawdata!F346=0,"",입출금내역Rawdata!F346)</f>
        <v/>
      </c>
      <c r="I352" s="146">
        <f>IF(입출금내역Rawdata!G346=0,"",입출금내역Rawdata!G346)</f>
        <v>6200</v>
      </c>
      <c r="J352" s="146">
        <f t="shared" si="11"/>
        <v>-6200</v>
      </c>
      <c r="K352" s="146">
        <f t="shared" si="10"/>
        <v>970348448</v>
      </c>
      <c r="L352" s="284" t="str">
        <f>입출금내역Rawdata!D346</f>
        <v>카카오페이(택시)</v>
      </c>
      <c r="M352" s="148"/>
      <c r="N352" s="148"/>
      <c r="O352" s="284" t="str">
        <f>입출금내역Rawdata!L346</f>
        <v>하나은행(자본금)</v>
      </c>
      <c r="P352" s="284" t="str">
        <f>입출금내역Rawdata!M346</f>
        <v>391-910029-71304</v>
      </c>
      <c r="Q352" s="148"/>
      <c r="R352" s="148"/>
      <c r="S352" s="148"/>
    </row>
    <row r="353" spans="1:19" ht="15.6" customHeight="1" outlineLevel="1">
      <c r="A353" s="142"/>
      <c r="B353" s="142">
        <f>입출금내역Rawdata!B347</f>
        <v>45408</v>
      </c>
      <c r="C353" s="143" t="s">
        <v>120</v>
      </c>
      <c r="D353" s="284" t="str">
        <f>입출금내역Rawdata!N347</f>
        <v>운영비</v>
      </c>
      <c r="E353" s="284" t="str">
        <f>입출금내역Rawdata!O347</f>
        <v>기타세금과공과</v>
      </c>
      <c r="F353" s="137">
        <f>IF(D353="계좌 대체","",VLOOKUP($D353,월별_CashFlow!$H$3:$I$61,2,FALSE))</f>
        <v>120204</v>
      </c>
      <c r="G353" s="145"/>
      <c r="H353" s="283" t="str">
        <f>IF(입출금내역Rawdata!F347=0,"",입출금내역Rawdata!F347)</f>
        <v/>
      </c>
      <c r="I353" s="146">
        <f>IF(입출금내역Rawdata!G347=0,"",입출금내역Rawdata!G347)</f>
        <v>46000</v>
      </c>
      <c r="J353" s="146">
        <f t="shared" si="11"/>
        <v>-46000</v>
      </c>
      <c r="K353" s="146">
        <f t="shared" si="10"/>
        <v>970302448</v>
      </c>
      <c r="L353" s="284" t="str">
        <f>입출금내역Rawdata!D347</f>
        <v>공공서비스요금창</v>
      </c>
      <c r="M353" s="148"/>
      <c r="N353" s="148"/>
      <c r="O353" s="284" t="str">
        <f>입출금내역Rawdata!L347</f>
        <v>하나은행(자본금)</v>
      </c>
      <c r="P353" s="284" t="str">
        <f>입출금내역Rawdata!M347</f>
        <v>391-910029-71304</v>
      </c>
      <c r="Q353" s="148"/>
      <c r="R353" s="148"/>
      <c r="S353" s="148"/>
    </row>
    <row r="354" spans="1:19" ht="15.6" customHeight="1" outlineLevel="1">
      <c r="A354" s="142"/>
      <c r="B354" s="142">
        <f>입출금내역Rawdata!B348</f>
        <v>45410</v>
      </c>
      <c r="C354" s="143" t="s">
        <v>120</v>
      </c>
      <c r="D354" s="284" t="str">
        <f>입출금내역Rawdata!N348</f>
        <v>운영비</v>
      </c>
      <c r="E354" s="284" t="str">
        <f>입출금내역Rawdata!O348</f>
        <v>여비교통비</v>
      </c>
      <c r="F354" s="137">
        <f>IF(D354="계좌 대체","",VLOOKUP($D354,월별_CashFlow!$H$3:$I$61,2,FALSE))</f>
        <v>120204</v>
      </c>
      <c r="G354" s="145"/>
      <c r="H354" s="283" t="str">
        <f>IF(입출금내역Rawdata!F348=0,"",입출금내역Rawdata!F348)</f>
        <v/>
      </c>
      <c r="I354" s="146">
        <f>IF(입출금내역Rawdata!G348=0,"",입출금내역Rawdata!G348)</f>
        <v>8100</v>
      </c>
      <c r="J354" s="146">
        <f t="shared" si="11"/>
        <v>-8100</v>
      </c>
      <c r="K354" s="146">
        <f t="shared" si="10"/>
        <v>970294348</v>
      </c>
      <c r="L354" s="284" t="str">
        <f>입출금내역Rawdata!D348</f>
        <v>카카오페이(택시)</v>
      </c>
      <c r="M354" s="148"/>
      <c r="N354" s="148"/>
      <c r="O354" s="284" t="str">
        <f>입출금내역Rawdata!L348</f>
        <v>하나은행(자본금)</v>
      </c>
      <c r="P354" s="284" t="str">
        <f>입출금내역Rawdata!M348</f>
        <v>391-910029-71304</v>
      </c>
      <c r="Q354" s="148"/>
      <c r="R354" s="148"/>
      <c r="S354" s="148"/>
    </row>
    <row r="355" spans="1:19" ht="15.6" customHeight="1" outlineLevel="1">
      <c r="A355" s="142"/>
      <c r="B355" s="142">
        <f>입출금내역Rawdata!B349</f>
        <v>45410</v>
      </c>
      <c r="C355" s="143" t="s">
        <v>120</v>
      </c>
      <c r="D355" s="284" t="str">
        <f>입출금내역Rawdata!N349</f>
        <v>운영비</v>
      </c>
      <c r="E355" s="284" t="str">
        <f>입출금내역Rawdata!O349</f>
        <v>여비교통비</v>
      </c>
      <c r="F355" s="137">
        <f>IF(D355="계좌 대체","",VLOOKUP($D355,월별_CashFlow!$H$3:$I$61,2,FALSE))</f>
        <v>120204</v>
      </c>
      <c r="G355" s="145"/>
      <c r="H355" s="283">
        <f>IF(입출금내역Rawdata!F349=0,"",입출금내역Rawdata!F349)</f>
        <v>8100</v>
      </c>
      <c r="I355" s="146" t="str">
        <f>IF(입출금내역Rawdata!G349=0,"",입출금내역Rawdata!G349)</f>
        <v/>
      </c>
      <c r="J355" s="146">
        <f t="shared" si="11"/>
        <v>8100</v>
      </c>
      <c r="K355" s="146">
        <f t="shared" si="10"/>
        <v>970302448</v>
      </c>
      <c r="L355" s="284" t="str">
        <f>입출금내역Rawdata!D349</f>
        <v>카카오페이(택시)</v>
      </c>
      <c r="M355" s="148"/>
      <c r="N355" s="148"/>
      <c r="O355" s="284" t="str">
        <f>입출금내역Rawdata!L349</f>
        <v>하나은행(자본금)</v>
      </c>
      <c r="P355" s="284" t="str">
        <f>입출금내역Rawdata!M349</f>
        <v>391-910029-71304</v>
      </c>
      <c r="Q355" s="148"/>
      <c r="R355" s="148"/>
      <c r="S355" s="148"/>
    </row>
    <row r="356" spans="1:19" ht="15.6" customHeight="1" outlineLevel="1">
      <c r="A356" s="142"/>
      <c r="B356" s="142">
        <f>입출금내역Rawdata!B350</f>
        <v>45410</v>
      </c>
      <c r="C356" s="143" t="s">
        <v>120</v>
      </c>
      <c r="D356" s="284" t="str">
        <f>입출금내역Rawdata!N350</f>
        <v>운영비</v>
      </c>
      <c r="E356" s="284" t="str">
        <f>입출금내역Rawdata!O350</f>
        <v>여비교통비</v>
      </c>
      <c r="F356" s="137">
        <f>IF(D356="계좌 대체","",VLOOKUP($D356,월별_CashFlow!$H$3:$I$61,2,FALSE))</f>
        <v>120204</v>
      </c>
      <c r="G356" s="145"/>
      <c r="H356" s="283" t="str">
        <f>IF(입출금내역Rawdata!F350=0,"",입출금내역Rawdata!F350)</f>
        <v/>
      </c>
      <c r="I356" s="146">
        <f>IF(입출금내역Rawdata!G350=0,"",입출금내역Rawdata!G350)</f>
        <v>8300</v>
      </c>
      <c r="J356" s="146">
        <f t="shared" si="11"/>
        <v>-8300</v>
      </c>
      <c r="K356" s="146">
        <f t="shared" si="10"/>
        <v>970294148</v>
      </c>
      <c r="L356" s="284" t="str">
        <f>입출금내역Rawdata!D350</f>
        <v>카카오페이(택시)</v>
      </c>
      <c r="M356" s="148"/>
      <c r="N356" s="148"/>
      <c r="O356" s="284" t="str">
        <f>입출금내역Rawdata!L350</f>
        <v>하나은행(자본금)</v>
      </c>
      <c r="P356" s="284" t="str">
        <f>입출금내역Rawdata!M350</f>
        <v>391-910029-71304</v>
      </c>
      <c r="Q356" s="148"/>
      <c r="R356" s="148"/>
      <c r="S356" s="148"/>
    </row>
    <row r="357" spans="1:19" ht="15.6" customHeight="1" outlineLevel="1">
      <c r="A357" s="142"/>
      <c r="B357" s="142">
        <f>입출금내역Rawdata!B351</f>
        <v>45410</v>
      </c>
      <c r="C357" s="143" t="s">
        <v>120</v>
      </c>
      <c r="D357" s="284" t="str">
        <f>입출금내역Rawdata!N351</f>
        <v>운영비</v>
      </c>
      <c r="E357" s="284" t="str">
        <f>입출금내역Rawdata!O351</f>
        <v>여비교통비</v>
      </c>
      <c r="F357" s="137">
        <f>IF(D357="계좌 대체","",VLOOKUP($D357,월별_CashFlow!$H$3:$I$61,2,FALSE))</f>
        <v>120204</v>
      </c>
      <c r="G357" s="145"/>
      <c r="H357" s="283" t="str">
        <f>IF(입출금내역Rawdata!F351=0,"",입출금내역Rawdata!F351)</f>
        <v/>
      </c>
      <c r="I357" s="146">
        <f>IF(입출금내역Rawdata!G351=0,"",입출금내역Rawdata!G351)</f>
        <v>13100</v>
      </c>
      <c r="J357" s="146">
        <f t="shared" si="11"/>
        <v>-13100</v>
      </c>
      <c r="K357" s="146">
        <f t="shared" si="10"/>
        <v>970281048</v>
      </c>
      <c r="L357" s="284" t="str">
        <f>입출금내역Rawdata!D351</f>
        <v>카카오페이(택시)</v>
      </c>
      <c r="M357" s="148"/>
      <c r="N357" s="148"/>
      <c r="O357" s="284" t="str">
        <f>입출금내역Rawdata!L351</f>
        <v>하나은행(자본금)</v>
      </c>
      <c r="P357" s="284" t="str">
        <f>입출금내역Rawdata!M351</f>
        <v>391-910029-71304</v>
      </c>
      <c r="Q357" s="148"/>
      <c r="R357" s="148"/>
      <c r="S357" s="148"/>
    </row>
    <row r="358" spans="1:19" ht="15.6" customHeight="1" outlineLevel="1">
      <c r="A358" s="142"/>
      <c r="B358" s="142">
        <f>입출금내역Rawdata!B352</f>
        <v>45410</v>
      </c>
      <c r="C358" s="143" t="s">
        <v>120</v>
      </c>
      <c r="D358" s="284" t="str">
        <f>입출금내역Rawdata!N352</f>
        <v>운영비</v>
      </c>
      <c r="E358" s="284" t="str">
        <f>입출금내역Rawdata!O352</f>
        <v>여비교통비</v>
      </c>
      <c r="F358" s="137">
        <f>IF(D358="계좌 대체","",VLOOKUP($D358,월별_CashFlow!$H$3:$I$61,2,FALSE))</f>
        <v>120204</v>
      </c>
      <c r="G358" s="145"/>
      <c r="H358" s="283">
        <f>IF(입출금내역Rawdata!F352=0,"",입출금내역Rawdata!F352)</f>
        <v>13100</v>
      </c>
      <c r="I358" s="146" t="str">
        <f>IF(입출금내역Rawdata!G352=0,"",입출금내역Rawdata!G352)</f>
        <v/>
      </c>
      <c r="J358" s="146">
        <f t="shared" si="11"/>
        <v>13100</v>
      </c>
      <c r="K358" s="146">
        <f t="shared" si="10"/>
        <v>970294148</v>
      </c>
      <c r="L358" s="284" t="str">
        <f>입출금내역Rawdata!D352</f>
        <v>카카오페이(택시)</v>
      </c>
      <c r="M358" s="148"/>
      <c r="N358" s="148"/>
      <c r="O358" s="284" t="str">
        <f>입출금내역Rawdata!L352</f>
        <v>하나은행(자본금)</v>
      </c>
      <c r="P358" s="284" t="str">
        <f>입출금내역Rawdata!M352</f>
        <v>391-910029-71304</v>
      </c>
      <c r="Q358" s="148"/>
      <c r="R358" s="148"/>
      <c r="S358" s="148"/>
    </row>
    <row r="359" spans="1:19" ht="15.6" customHeight="1" outlineLevel="1">
      <c r="A359" s="142"/>
      <c r="B359" s="142">
        <f>입출금내역Rawdata!B353</f>
        <v>45410</v>
      </c>
      <c r="C359" s="143" t="s">
        <v>120</v>
      </c>
      <c r="D359" s="284" t="str">
        <f>입출금내역Rawdata!N353</f>
        <v>운영비</v>
      </c>
      <c r="E359" s="284" t="str">
        <f>입출금내역Rawdata!O353</f>
        <v>여비교통비</v>
      </c>
      <c r="F359" s="137">
        <f>IF(D359="계좌 대체","",VLOOKUP($D359,월별_CashFlow!$H$3:$I$61,2,FALSE))</f>
        <v>120204</v>
      </c>
      <c r="G359" s="145"/>
      <c r="H359" s="283" t="str">
        <f>IF(입출금내역Rawdata!F353=0,"",입출금내역Rawdata!F353)</f>
        <v/>
      </c>
      <c r="I359" s="146">
        <f>IF(입출금내역Rawdata!G353=0,"",입출금내역Rawdata!G353)</f>
        <v>12000</v>
      </c>
      <c r="J359" s="146">
        <f t="shared" si="11"/>
        <v>-12000</v>
      </c>
      <c r="K359" s="146">
        <f t="shared" si="10"/>
        <v>970282148</v>
      </c>
      <c r="L359" s="284" t="str">
        <f>입출금내역Rawdata!D353</f>
        <v>카카오페이(택시)</v>
      </c>
      <c r="M359" s="148"/>
      <c r="N359" s="148"/>
      <c r="O359" s="284" t="str">
        <f>입출금내역Rawdata!L353</f>
        <v>하나은행(자본금)</v>
      </c>
      <c r="P359" s="284" t="str">
        <f>입출금내역Rawdata!M353</f>
        <v>391-910029-71304</v>
      </c>
      <c r="Q359" s="148"/>
      <c r="R359" s="148"/>
      <c r="S359" s="148"/>
    </row>
    <row r="360" spans="1:19" ht="15.6" customHeight="1" outlineLevel="1">
      <c r="A360" s="142"/>
      <c r="B360" s="142">
        <f>입출금내역Rawdata!B354</f>
        <v>45410</v>
      </c>
      <c r="C360" s="143" t="s">
        <v>120</v>
      </c>
      <c r="D360" s="284" t="str">
        <f>입출금내역Rawdata!N354</f>
        <v>운영비</v>
      </c>
      <c r="E360" s="284" t="str">
        <f>입출금내역Rawdata!O354</f>
        <v>여비교통비</v>
      </c>
      <c r="F360" s="137">
        <f>IF(D360="계좌 대체","",VLOOKUP($D360,월별_CashFlow!$H$3:$I$61,2,FALSE))</f>
        <v>120204</v>
      </c>
      <c r="G360" s="145"/>
      <c r="H360" s="283" t="str">
        <f>IF(입출금내역Rawdata!F354=0,"",입출금내역Rawdata!F354)</f>
        <v/>
      </c>
      <c r="I360" s="146">
        <f>IF(입출금내역Rawdata!G354=0,"",입출금내역Rawdata!G354)</f>
        <v>135066</v>
      </c>
      <c r="J360" s="146">
        <f t="shared" si="11"/>
        <v>-135066</v>
      </c>
      <c r="K360" s="146">
        <f t="shared" si="10"/>
        <v>970147082</v>
      </c>
      <c r="L360" s="284" t="str">
        <f>입출금내역Rawdata!D354</f>
        <v>아고다_나이스</v>
      </c>
      <c r="M360" s="148"/>
      <c r="N360" s="148"/>
      <c r="O360" s="284" t="str">
        <f>입출금내역Rawdata!L354</f>
        <v>하나은행(자본금)</v>
      </c>
      <c r="P360" s="284" t="str">
        <f>입출금내역Rawdata!M354</f>
        <v>391-910029-71304</v>
      </c>
      <c r="Q360" s="148"/>
      <c r="R360" s="148"/>
      <c r="S360" s="148"/>
    </row>
    <row r="361" spans="1:19" ht="15.6" customHeight="1" outlineLevel="1">
      <c r="A361" s="142"/>
      <c r="B361" s="142">
        <f>입출금내역Rawdata!B355</f>
        <v>45411</v>
      </c>
      <c r="C361" s="143" t="s">
        <v>120</v>
      </c>
      <c r="D361" s="284" t="str">
        <f>입출금내역Rawdata!N355</f>
        <v>법인카드</v>
      </c>
      <c r="E361" s="284" t="str">
        <f>입출금내역Rawdata!O355</f>
        <v>법인카드</v>
      </c>
      <c r="F361" s="137">
        <f>IF(D361="계좌 대체","",VLOOKUP($D361,월별_CashFlow!$H$3:$I$61,2,FALSE))</f>
        <v>120203</v>
      </c>
      <c r="G361" s="145"/>
      <c r="H361" s="283" t="str">
        <f>IF(입출금내역Rawdata!F355=0,"",입출금내역Rawdata!F355)</f>
        <v/>
      </c>
      <c r="I361" s="146">
        <f>IF(입출금내역Rawdata!G355=0,"",입출금내역Rawdata!G355)</f>
        <v>2741681</v>
      </c>
      <c r="J361" s="146">
        <f t="shared" si="11"/>
        <v>-2741681</v>
      </c>
      <c r="K361" s="146">
        <f t="shared" si="10"/>
        <v>967405401</v>
      </c>
      <c r="L361" s="284" t="str">
        <f>입출금내역Rawdata!D355</f>
        <v>하나카드기업</v>
      </c>
      <c r="M361" s="148"/>
      <c r="N361" s="148"/>
      <c r="O361" s="284" t="str">
        <f>입출금내역Rawdata!L355</f>
        <v>하나은행(자본금)</v>
      </c>
      <c r="P361" s="284" t="str">
        <f>입출금내역Rawdata!M355</f>
        <v>391-910029-71304</v>
      </c>
      <c r="Q361" s="148"/>
      <c r="R361" s="148"/>
      <c r="S361" s="148"/>
    </row>
    <row r="362" spans="1:19" ht="15.6" customHeight="1" outlineLevel="1">
      <c r="A362" s="142"/>
      <c r="B362" s="142">
        <f>입출금내역Rawdata!B356</f>
        <v>45411</v>
      </c>
      <c r="C362" s="143" t="s">
        <v>120</v>
      </c>
      <c r="D362" s="284" t="str">
        <f>입출금내역Rawdata!N356</f>
        <v>법인카드</v>
      </c>
      <c r="E362" s="284" t="str">
        <f>입출금내역Rawdata!O356</f>
        <v>법인카드</v>
      </c>
      <c r="F362" s="137">
        <f>IF(D362="계좌 대체","",VLOOKUP($D362,월별_CashFlow!$H$3:$I$61,2,FALSE))</f>
        <v>120203</v>
      </c>
      <c r="G362" s="145"/>
      <c r="H362" s="283" t="str">
        <f>IF(입출금내역Rawdata!F356=0,"",입출금내역Rawdata!F356)</f>
        <v/>
      </c>
      <c r="I362" s="146">
        <f>IF(입출금내역Rawdata!G356=0,"",입출금내역Rawdata!G356)</f>
        <v>800</v>
      </c>
      <c r="J362" s="146">
        <f t="shared" si="11"/>
        <v>-800</v>
      </c>
      <c r="K362" s="146">
        <f t="shared" si="10"/>
        <v>967404601</v>
      </c>
      <c r="L362" s="284" t="str">
        <f>입출금내역Rawdata!D356</f>
        <v>하나카드기업</v>
      </c>
      <c r="M362" s="148"/>
      <c r="N362" s="148"/>
      <c r="O362" s="284" t="str">
        <f>입출금내역Rawdata!L356</f>
        <v>하나은행(자본금)</v>
      </c>
      <c r="P362" s="284" t="str">
        <f>입출금내역Rawdata!M356</f>
        <v>391-910029-71304</v>
      </c>
      <c r="Q362" s="148"/>
      <c r="R362" s="148"/>
      <c r="S362" s="148"/>
    </row>
    <row r="363" spans="1:19" ht="15.6" customHeight="1" outlineLevel="1">
      <c r="A363" s="142"/>
      <c r="B363" s="142">
        <f>입출금내역Rawdata!B357</f>
        <v>45411</v>
      </c>
      <c r="C363" s="143" t="s">
        <v>120</v>
      </c>
      <c r="D363" s="284" t="str">
        <f>입출금내역Rawdata!N357</f>
        <v>법인카드</v>
      </c>
      <c r="E363" s="284" t="str">
        <f>입출금내역Rawdata!O357</f>
        <v>법인카드</v>
      </c>
      <c r="F363" s="137">
        <f>IF(D363="계좌 대체","",VLOOKUP($D363,월별_CashFlow!$H$3:$I$61,2,FALSE))</f>
        <v>120203</v>
      </c>
      <c r="G363" s="145"/>
      <c r="H363" s="283" t="str">
        <f>IF(입출금내역Rawdata!F357=0,"",입출금내역Rawdata!F357)</f>
        <v/>
      </c>
      <c r="I363" s="146">
        <f>IF(입출금내역Rawdata!G357=0,"",입출금내역Rawdata!G357)</f>
        <v>234900</v>
      </c>
      <c r="J363" s="146">
        <f t="shared" si="11"/>
        <v>-234900</v>
      </c>
      <c r="K363" s="146">
        <f t="shared" si="10"/>
        <v>967169701</v>
      </c>
      <c r="L363" s="284" t="str">
        <f>입출금내역Rawdata!D357</f>
        <v>하나카드기업</v>
      </c>
      <c r="M363" s="148"/>
      <c r="N363" s="148"/>
      <c r="O363" s="284" t="str">
        <f>입출금내역Rawdata!L357</f>
        <v>하나은행(팁스)</v>
      </c>
      <c r="P363" s="284" t="str">
        <f>입출금내역Rawdata!M357</f>
        <v>391-910031-48404</v>
      </c>
      <c r="Q363" s="148"/>
      <c r="R363" s="148"/>
      <c r="S363" s="148"/>
    </row>
    <row r="364" spans="1:19" ht="15.6" customHeight="1" outlineLevel="1">
      <c r="A364" s="142"/>
      <c r="B364" s="142">
        <f>입출금내역Rawdata!B358</f>
        <v>45411</v>
      </c>
      <c r="C364" s="143" t="s">
        <v>120</v>
      </c>
      <c r="D364" s="284" t="str">
        <f>입출금내역Rawdata!N358</f>
        <v>보조금</v>
      </c>
      <c r="E364" s="284" t="str">
        <f>입출금내역Rawdata!O358</f>
        <v>보조금</v>
      </c>
      <c r="F364" s="137">
        <f>IF(D364="계좌 대체","",VLOOKUP($D364,월별_CashFlow!$H$3:$I$61,2,FALSE))</f>
        <v>310001</v>
      </c>
      <c r="G364" s="145"/>
      <c r="H364" s="283">
        <f>IF(입출금내역Rawdata!F358=0,"",입출금내역Rawdata!F358)</f>
        <v>213185</v>
      </c>
      <c r="I364" s="146" t="str">
        <f>IF(입출금내역Rawdata!G358=0,"",입출금내역Rawdata!G358)</f>
        <v/>
      </c>
      <c r="J364" s="146">
        <f t="shared" si="11"/>
        <v>213185</v>
      </c>
      <c r="K364" s="146">
        <f t="shared" si="10"/>
        <v>967382886</v>
      </c>
      <c r="L364" s="284" t="str">
        <f>입출금내역Rawdata!D358</f>
        <v>ＲＣＭＳ카드결제</v>
      </c>
      <c r="M364" s="148"/>
      <c r="N364" s="148"/>
      <c r="O364" s="284" t="str">
        <f>입출금내역Rawdata!L358</f>
        <v>하나은행(팁스)</v>
      </c>
      <c r="P364" s="284" t="str">
        <f>입출금내역Rawdata!M358</f>
        <v>391-910031-48404</v>
      </c>
      <c r="Q364" s="148"/>
      <c r="R364" s="148"/>
      <c r="S364" s="148"/>
    </row>
    <row r="365" spans="1:19" ht="15.6" customHeight="1" outlineLevel="1">
      <c r="A365" s="142"/>
      <c r="B365" s="142">
        <f>입출금내역Rawdata!B359</f>
        <v>45412</v>
      </c>
      <c r="C365" s="143" t="s">
        <v>120</v>
      </c>
      <c r="D365" s="284" t="str">
        <f>입출금내역Rawdata!N359</f>
        <v>연구개발비</v>
      </c>
      <c r="E365" s="284" t="str">
        <f>입출금내역Rawdata!O359</f>
        <v>연구개발비</v>
      </c>
      <c r="F365" s="137">
        <f>IF(D365="계좌 대체","",VLOOKUP($D365,월별_CashFlow!$H$3:$I$61,2,FALSE))</f>
        <v>120103</v>
      </c>
      <c r="G365" s="145"/>
      <c r="H365" s="283" t="str">
        <f>IF(입출금내역Rawdata!F359=0,"",입출금내역Rawdata!F359)</f>
        <v/>
      </c>
      <c r="I365" s="146">
        <f>IF(입출금내역Rawdata!G359=0,"",입출금내역Rawdata!G359)</f>
        <v>5000500</v>
      </c>
      <c r="J365" s="146">
        <f t="shared" si="11"/>
        <v>-5000500</v>
      </c>
      <c r="K365" s="146">
        <f t="shared" si="10"/>
        <v>962382386</v>
      </c>
      <c r="L365" s="284" t="str">
        <f>입출금내역Rawdata!D359</f>
        <v>RC주식회사 에이코</v>
      </c>
      <c r="M365" s="148" t="s">
        <v>127</v>
      </c>
      <c r="N365" s="148"/>
      <c r="O365" s="284" t="str">
        <f>입출금내역Rawdata!L359</f>
        <v>하나은행(GS투자금)</v>
      </c>
      <c r="P365" s="284" t="str">
        <f>입출금내역Rawdata!M359</f>
        <v>391-910033-23404</v>
      </c>
      <c r="Q365" s="148"/>
      <c r="R365" s="148"/>
      <c r="S365" s="148"/>
    </row>
    <row r="366" spans="1:19" ht="15.6" customHeight="1" outlineLevel="1">
      <c r="A366" s="142"/>
      <c r="B366" s="142">
        <f>입출금내역Rawdata!B360</f>
        <v>45412</v>
      </c>
      <c r="C366" s="143" t="s">
        <v>120</v>
      </c>
      <c r="D366" s="284" t="str">
        <f>입출금내역Rawdata!N360</f>
        <v>인건비(급여, 퇴직금, 사대보험)</v>
      </c>
      <c r="E366" s="284" t="str">
        <f>입출금내역Rawdata!O360</f>
        <v>소득세 등</v>
      </c>
      <c r="F366" s="137">
        <f>IF(D366="계좌 대체","",VLOOKUP($D366,월별_CashFlow!$H$3:$I$61,2,FALSE))</f>
        <v>120202</v>
      </c>
      <c r="G366" s="145"/>
      <c r="H366" s="283" t="str">
        <f>IF(입출금내역Rawdata!F360=0,"",입출금내역Rawdata!F360)</f>
        <v/>
      </c>
      <c r="I366" s="146">
        <f>IF(입출금내역Rawdata!G360=0,"",입출금내역Rawdata!G360)</f>
        <v>204090</v>
      </c>
      <c r="J366" s="146">
        <f t="shared" si="11"/>
        <v>-204090</v>
      </c>
      <c r="K366" s="146">
        <f t="shared" si="10"/>
        <v>962178296</v>
      </c>
      <c r="L366" s="284" t="str">
        <f>입출금내역Rawdata!D360</f>
        <v>서울특징주식회사 에</v>
      </c>
      <c r="M366" s="148"/>
      <c r="N366" s="148"/>
      <c r="O366" s="284" t="str">
        <f>입출금내역Rawdata!L360</f>
        <v>하나은행(GS투자금)</v>
      </c>
      <c r="P366" s="284" t="str">
        <f>입출금내역Rawdata!M360</f>
        <v>391-910033-23404</v>
      </c>
      <c r="Q366" s="148"/>
      <c r="R366" s="148"/>
      <c r="S366" s="148"/>
    </row>
    <row r="367" spans="1:19" ht="15.6" customHeight="1" outlineLevel="1">
      <c r="A367" s="142"/>
      <c r="B367" s="142">
        <f>입출금내역Rawdata!B361</f>
        <v>45412</v>
      </c>
      <c r="C367" s="143" t="s">
        <v>120</v>
      </c>
      <c r="D367" s="284" t="str">
        <f>입출금내역Rawdata!N361</f>
        <v>운영비</v>
      </c>
      <c r="E367" s="284" t="str">
        <f>입출금내역Rawdata!O361</f>
        <v>지급수수료</v>
      </c>
      <c r="F367" s="137">
        <f>IF(D367="계좌 대체","",VLOOKUP($D367,월별_CashFlow!$H$3:$I$61,2,FALSE))</f>
        <v>120204</v>
      </c>
      <c r="G367" s="145"/>
      <c r="H367" s="283" t="str">
        <f>IF(입출금내역Rawdata!F361=0,"",입출금내역Rawdata!F361)</f>
        <v/>
      </c>
      <c r="I367" s="146">
        <f>IF(입출금내역Rawdata!G361=0,"",입출금내역Rawdata!G361)</f>
        <v>2208640</v>
      </c>
      <c r="J367" s="146">
        <f t="shared" si="11"/>
        <v>-2208640</v>
      </c>
      <c r="K367" s="146">
        <f t="shared" si="10"/>
        <v>959969656</v>
      </c>
      <c r="L367" s="284" t="str">
        <f>입출금내역Rawdata!D361</f>
        <v>(주)미라파트너스</v>
      </c>
      <c r="M367" s="148"/>
      <c r="N367" s="148"/>
      <c r="O367" s="284" t="str">
        <f>입출금내역Rawdata!L361</f>
        <v>하나은행(GS투자금)</v>
      </c>
      <c r="P367" s="284" t="str">
        <f>입출금내역Rawdata!M361</f>
        <v>391-910033-23404</v>
      </c>
      <c r="Q367" s="148"/>
      <c r="R367" s="148"/>
      <c r="S367" s="148"/>
    </row>
    <row r="368" spans="1:19" ht="15.6" customHeight="1" outlineLevel="1">
      <c r="A368" s="142"/>
      <c r="B368" s="142">
        <f>입출금내역Rawdata!B362</f>
        <v>45412</v>
      </c>
      <c r="C368" s="143" t="s">
        <v>120</v>
      </c>
      <c r="D368" s="284" t="str">
        <f>입출금내역Rawdata!N362</f>
        <v>운영비</v>
      </c>
      <c r="E368" s="284" t="str">
        <f>입출금내역Rawdata!O362</f>
        <v>지급수수료</v>
      </c>
      <c r="F368" s="137">
        <f>IF(D368="계좌 대체","",VLOOKUP($D368,월별_CashFlow!$H$3:$I$61,2,FALSE))</f>
        <v>120204</v>
      </c>
      <c r="G368" s="145"/>
      <c r="H368" s="283" t="str">
        <f>IF(입출금내역Rawdata!F362=0,"",입출금내역Rawdata!F362)</f>
        <v/>
      </c>
      <c r="I368" s="146">
        <f>IF(입출금내역Rawdata!G362=0,"",입출금내역Rawdata!G362)</f>
        <v>440500</v>
      </c>
      <c r="J368" s="146">
        <f t="shared" si="11"/>
        <v>-440500</v>
      </c>
      <c r="K368" s="146">
        <f t="shared" si="10"/>
        <v>959529156</v>
      </c>
      <c r="L368" s="284" t="str">
        <f>입출금내역Rawdata!D362</f>
        <v>이창원(이창원세무회</v>
      </c>
      <c r="M368" s="148"/>
      <c r="N368" s="148"/>
      <c r="O368" s="284" t="str">
        <f>입출금내역Rawdata!L362</f>
        <v>하나은행(GS투자금)</v>
      </c>
      <c r="P368" s="284" t="str">
        <f>입출금내역Rawdata!M362</f>
        <v>391-910033-23404</v>
      </c>
      <c r="Q368" s="148"/>
      <c r="R368" s="148"/>
      <c r="S368" s="148"/>
    </row>
    <row r="369" spans="1:19" ht="15.6" customHeight="1" outlineLevel="1">
      <c r="A369" s="142"/>
      <c r="B369" s="142">
        <f>입출금내역Rawdata!B363</f>
        <v>45412</v>
      </c>
      <c r="C369" s="143" t="s">
        <v>120</v>
      </c>
      <c r="D369" s="284" t="str">
        <f>입출금내역Rawdata!N363</f>
        <v>운영비</v>
      </c>
      <c r="E369" s="284" t="str">
        <f>입출금내역Rawdata!O363</f>
        <v>여비교통비</v>
      </c>
      <c r="F369" s="137">
        <f>IF(D369="계좌 대체","",VLOOKUP($D369,월별_CashFlow!$H$3:$I$61,2,FALSE))</f>
        <v>120204</v>
      </c>
      <c r="G369" s="145"/>
      <c r="H369" s="283" t="str">
        <f>IF(입출금내역Rawdata!F363=0,"",입출금내역Rawdata!F363)</f>
        <v/>
      </c>
      <c r="I369" s="146">
        <f>IF(입출금내역Rawdata!G363=0,"",입출금내역Rawdata!G363)</f>
        <v>12200</v>
      </c>
      <c r="J369" s="146">
        <f t="shared" si="11"/>
        <v>-12200</v>
      </c>
      <c r="K369" s="146">
        <f t="shared" si="10"/>
        <v>959516956</v>
      </c>
      <c r="L369" s="284" t="str">
        <f>입출금내역Rawdata!D363</f>
        <v>카카오페이(택시)</v>
      </c>
      <c r="M369" s="148"/>
      <c r="N369" s="148"/>
      <c r="O369" s="284" t="str">
        <f>입출금내역Rawdata!L363</f>
        <v>하나은행(자본금)</v>
      </c>
      <c r="P369" s="284" t="str">
        <f>입출금내역Rawdata!M363</f>
        <v>391-910029-71304</v>
      </c>
      <c r="Q369" s="148"/>
      <c r="R369" s="148"/>
      <c r="S369" s="148"/>
    </row>
    <row r="370" spans="1:19" ht="15.6" customHeight="1" outlineLevel="1">
      <c r="A370" s="142"/>
      <c r="B370" s="142">
        <f>입출금내역Rawdata!B364</f>
        <v>45412</v>
      </c>
      <c r="C370" s="143" t="s">
        <v>120</v>
      </c>
      <c r="D370" s="284" t="str">
        <f>입출금내역Rawdata!N364</f>
        <v>운영비</v>
      </c>
      <c r="E370" s="284" t="str">
        <f>입출금내역Rawdata!O364</f>
        <v>여비교통비</v>
      </c>
      <c r="F370" s="137">
        <f>IF(D370="계좌 대체","",VLOOKUP($D370,월별_CashFlow!$H$3:$I$61,2,FALSE))</f>
        <v>120204</v>
      </c>
      <c r="G370" s="145"/>
      <c r="H370" s="283">
        <f>IF(입출금내역Rawdata!F364=0,"",입출금내역Rawdata!F364)</f>
        <v>12200</v>
      </c>
      <c r="I370" s="146" t="str">
        <f>IF(입출금내역Rawdata!G364=0,"",입출금내역Rawdata!G364)</f>
        <v/>
      </c>
      <c r="J370" s="146">
        <f t="shared" si="11"/>
        <v>12200</v>
      </c>
      <c r="K370" s="146">
        <f t="shared" si="10"/>
        <v>959529156</v>
      </c>
      <c r="L370" s="284" t="str">
        <f>입출금내역Rawdata!D364</f>
        <v>카카오페이(택시)</v>
      </c>
      <c r="M370" s="148"/>
      <c r="N370" s="148"/>
      <c r="O370" s="284" t="str">
        <f>입출금내역Rawdata!L364</f>
        <v>하나은행(자본금)</v>
      </c>
      <c r="P370" s="284" t="str">
        <f>입출금내역Rawdata!M364</f>
        <v>391-910029-71304</v>
      </c>
      <c r="Q370" s="148"/>
      <c r="R370" s="148"/>
      <c r="S370" s="148"/>
    </row>
    <row r="371" spans="1:19" ht="15.6" customHeight="1" outlineLevel="1">
      <c r="A371" s="142"/>
      <c r="B371" s="142">
        <f>입출금내역Rawdata!B365</f>
        <v>45412</v>
      </c>
      <c r="C371" s="143" t="s">
        <v>120</v>
      </c>
      <c r="D371" s="284" t="str">
        <f>입출금내역Rawdata!N365</f>
        <v>운영비</v>
      </c>
      <c r="E371" s="284" t="str">
        <f>입출금내역Rawdata!O365</f>
        <v>여비교통비</v>
      </c>
      <c r="F371" s="137">
        <f>IF(D371="계좌 대체","",VLOOKUP($D371,월별_CashFlow!$H$3:$I$61,2,FALSE))</f>
        <v>120204</v>
      </c>
      <c r="G371" s="145"/>
      <c r="H371" s="283" t="str">
        <f>IF(입출금내역Rawdata!F365=0,"",입출금내역Rawdata!F365)</f>
        <v/>
      </c>
      <c r="I371" s="146">
        <f>IF(입출금내역Rawdata!G365=0,"",입출금내역Rawdata!G365)</f>
        <v>12100</v>
      </c>
      <c r="J371" s="146">
        <f t="shared" si="11"/>
        <v>-12100</v>
      </c>
      <c r="K371" s="146">
        <f t="shared" si="10"/>
        <v>959517056</v>
      </c>
      <c r="L371" s="284" t="str">
        <f>입출금내역Rawdata!D365</f>
        <v>카카오페이(택시)</v>
      </c>
      <c r="M371" s="148"/>
      <c r="N371" s="148"/>
      <c r="O371" s="284" t="str">
        <f>입출금내역Rawdata!L365</f>
        <v>하나은행(자본금)</v>
      </c>
      <c r="P371" s="284" t="str">
        <f>입출금내역Rawdata!M365</f>
        <v>391-910029-71304</v>
      </c>
      <c r="Q371" s="148"/>
      <c r="R371" s="148"/>
      <c r="S371" s="148"/>
    </row>
    <row r="372" spans="1:19" ht="15.6" customHeight="1" outlineLevel="1">
      <c r="A372" s="142"/>
      <c r="B372" s="142">
        <f>입출금내역Rawdata!B366</f>
        <v>45412</v>
      </c>
      <c r="C372" s="143" t="s">
        <v>120</v>
      </c>
      <c r="D372" s="284" t="str">
        <f>입출금내역Rawdata!N366</f>
        <v>운영비</v>
      </c>
      <c r="E372" s="284" t="str">
        <f>입출금내역Rawdata!O366</f>
        <v>여비교통비</v>
      </c>
      <c r="F372" s="137">
        <f>IF(D372="계좌 대체","",VLOOKUP($D372,월별_CashFlow!$H$3:$I$61,2,FALSE))</f>
        <v>120204</v>
      </c>
      <c r="G372" s="145"/>
      <c r="H372" s="283" t="str">
        <f>IF(입출금내역Rawdata!F366=0,"",입출금내역Rawdata!F366)</f>
        <v/>
      </c>
      <c r="I372" s="146">
        <f>IF(입출금내역Rawdata!G366=0,"",입출금내역Rawdata!G366)</f>
        <v>20300</v>
      </c>
      <c r="J372" s="146">
        <f t="shared" si="11"/>
        <v>-20300</v>
      </c>
      <c r="K372" s="146">
        <f t="shared" si="10"/>
        <v>959496756</v>
      </c>
      <c r="L372" s="284" t="str">
        <f>입출금내역Rawdata!D366</f>
        <v>카카오페이(택시)</v>
      </c>
      <c r="M372" s="148"/>
      <c r="N372" s="148"/>
      <c r="O372" s="284" t="str">
        <f>입출금내역Rawdata!L366</f>
        <v>하나은행(자본금)</v>
      </c>
      <c r="P372" s="284" t="str">
        <f>입출금내역Rawdata!M366</f>
        <v>391-910029-71304</v>
      </c>
      <c r="Q372" s="148"/>
      <c r="R372" s="148"/>
      <c r="S372" s="148"/>
    </row>
    <row r="373" spans="1:19" ht="15.6" customHeight="1" outlineLevel="1">
      <c r="A373" s="142"/>
      <c r="B373" s="142">
        <f>입출금내역Rawdata!B367</f>
        <v>45412</v>
      </c>
      <c r="C373" s="143" t="s">
        <v>120</v>
      </c>
      <c r="D373" s="284" t="str">
        <f>입출금내역Rawdata!N367</f>
        <v>운영비</v>
      </c>
      <c r="E373" s="284" t="str">
        <f>입출금내역Rawdata!O367</f>
        <v>여비교통비</v>
      </c>
      <c r="F373" s="137">
        <f>IF(D373="계좌 대체","",VLOOKUP($D373,월별_CashFlow!$H$3:$I$61,2,FALSE))</f>
        <v>120204</v>
      </c>
      <c r="G373" s="145"/>
      <c r="H373" s="283">
        <f>IF(입출금내역Rawdata!F367=0,"",입출금내역Rawdata!F367)</f>
        <v>20300</v>
      </c>
      <c r="I373" s="146" t="str">
        <f>IF(입출금내역Rawdata!G367=0,"",입출금내역Rawdata!G367)</f>
        <v/>
      </c>
      <c r="J373" s="146">
        <f t="shared" si="11"/>
        <v>20300</v>
      </c>
      <c r="K373" s="146">
        <f t="shared" si="10"/>
        <v>959517056</v>
      </c>
      <c r="L373" s="284" t="str">
        <f>입출금내역Rawdata!D367</f>
        <v>카카오페이(택시)</v>
      </c>
      <c r="M373" s="148"/>
      <c r="N373" s="148"/>
      <c r="O373" s="284" t="str">
        <f>입출금내역Rawdata!L367</f>
        <v>하나은행(자본금)</v>
      </c>
      <c r="P373" s="284" t="str">
        <f>입출금내역Rawdata!M367</f>
        <v>391-910029-71304</v>
      </c>
      <c r="Q373" s="148"/>
      <c r="R373" s="148"/>
      <c r="S373" s="148"/>
    </row>
    <row r="374" spans="1:19" ht="15.6" customHeight="1" outlineLevel="1">
      <c r="A374" s="142"/>
      <c r="B374" s="142">
        <f>입출금내역Rawdata!B368</f>
        <v>45412</v>
      </c>
      <c r="C374" s="143" t="s">
        <v>120</v>
      </c>
      <c r="D374" s="284" t="str">
        <f>입출금내역Rawdata!N368</f>
        <v>운영비</v>
      </c>
      <c r="E374" s="284" t="str">
        <f>입출금내역Rawdata!O368</f>
        <v>여비교통비</v>
      </c>
      <c r="F374" s="137">
        <f>IF(D374="계좌 대체","",VLOOKUP($D374,월별_CashFlow!$H$3:$I$61,2,FALSE))</f>
        <v>120204</v>
      </c>
      <c r="G374" s="145"/>
      <c r="H374" s="283" t="str">
        <f>IF(입출금내역Rawdata!F368=0,"",입출금내역Rawdata!F368)</f>
        <v/>
      </c>
      <c r="I374" s="146">
        <f>IF(입출금내역Rawdata!G368=0,"",입출금내역Rawdata!G368)</f>
        <v>17900</v>
      </c>
      <c r="J374" s="146">
        <f t="shared" si="11"/>
        <v>-17900</v>
      </c>
      <c r="K374" s="146">
        <f t="shared" si="10"/>
        <v>959499156</v>
      </c>
      <c r="L374" s="284" t="str">
        <f>입출금내역Rawdata!D368</f>
        <v>카카오페이(택시)</v>
      </c>
      <c r="M374" s="148"/>
      <c r="N374" s="148"/>
      <c r="O374" s="284" t="str">
        <f>입출금내역Rawdata!L368</f>
        <v>하나은행(자본금)</v>
      </c>
      <c r="P374" s="284" t="str">
        <f>입출금내역Rawdata!M368</f>
        <v>391-910029-71304</v>
      </c>
      <c r="Q374" s="148"/>
      <c r="R374" s="148"/>
      <c r="S374" s="148"/>
    </row>
    <row r="375" spans="1:19" ht="15.6" customHeight="1" outlineLevel="1">
      <c r="A375" s="142"/>
      <c r="B375" s="142">
        <f>입출금내역Rawdata!B369</f>
        <v>45413</v>
      </c>
      <c r="C375" s="143" t="s">
        <v>120</v>
      </c>
      <c r="D375" s="284" t="str">
        <f>입출금내역Rawdata!N369</f>
        <v>운영비</v>
      </c>
      <c r="E375" s="284" t="str">
        <f>입출금내역Rawdata!O369</f>
        <v>여비교통비</v>
      </c>
      <c r="F375" s="137">
        <f>IF(D375="계좌 대체","",VLOOKUP($D375,월별_CashFlow!$H$3:$I$61,2,FALSE))</f>
        <v>120204</v>
      </c>
      <c r="G375" s="145"/>
      <c r="H375" s="283" t="str">
        <f>IF(입출금내역Rawdata!F369=0,"",입출금내역Rawdata!F369)</f>
        <v/>
      </c>
      <c r="I375" s="146">
        <f>IF(입출금내역Rawdata!G369=0,"",입출금내역Rawdata!G369)</f>
        <v>119000</v>
      </c>
      <c r="J375" s="146">
        <f t="shared" si="11"/>
        <v>-119000</v>
      </c>
      <c r="K375" s="146">
        <f t="shared" si="10"/>
        <v>959380156</v>
      </c>
      <c r="L375" s="284" t="str">
        <f>입출금내역Rawdata!D369</f>
        <v>풍한주유소</v>
      </c>
      <c r="M375" s="148"/>
      <c r="N375" s="148"/>
      <c r="O375" s="284" t="str">
        <f>입출금내역Rawdata!L369</f>
        <v>하나은행(자본금)</v>
      </c>
      <c r="P375" s="284" t="str">
        <f>입출금내역Rawdata!M369</f>
        <v>391-910029-71304</v>
      </c>
      <c r="Q375" s="148"/>
      <c r="R375" s="148"/>
      <c r="S375" s="148"/>
    </row>
    <row r="376" spans="1:19" ht="15.6" customHeight="1" outlineLevel="1">
      <c r="A376" s="142"/>
      <c r="B376" s="142">
        <f>입출금내역Rawdata!B370</f>
        <v>45415</v>
      </c>
      <c r="C376" s="143" t="s">
        <v>120</v>
      </c>
      <c r="D376" s="284" t="str">
        <f>입출금내역Rawdata!N370</f>
        <v>보조금</v>
      </c>
      <c r="E376" s="284" t="str">
        <f>입출금내역Rawdata!O370</f>
        <v>보조금</v>
      </c>
      <c r="F376" s="137">
        <f>IF(D376="계좌 대체","",VLOOKUP($D376,월별_CashFlow!$H$3:$I$61,2,FALSE))</f>
        <v>310001</v>
      </c>
      <c r="G376" s="145"/>
      <c r="H376" s="283">
        <f>IF(입출금내역Rawdata!F370=0,"",입출금내역Rawdata!F370)</f>
        <v>9029400</v>
      </c>
      <c r="I376" s="146" t="str">
        <f>IF(입출금내역Rawdata!G370=0,"",입출금내역Rawdata!G370)</f>
        <v/>
      </c>
      <c r="J376" s="146">
        <f t="shared" si="11"/>
        <v>9029400</v>
      </c>
      <c r="K376" s="146">
        <f t="shared" si="10"/>
        <v>968409556</v>
      </c>
      <c r="L376" s="284" t="str">
        <f>입출금내역Rawdata!D370</f>
        <v>４월팁스</v>
      </c>
      <c r="M376" s="148"/>
      <c r="N376" s="148"/>
      <c r="O376" s="284" t="str">
        <f>입출금내역Rawdata!L370</f>
        <v>하나은행(자본금)</v>
      </c>
      <c r="P376" s="284" t="str">
        <f>입출금내역Rawdata!M370</f>
        <v>391-910029-71304</v>
      </c>
      <c r="Q376" s="148"/>
      <c r="R376" s="148"/>
      <c r="S376" s="148"/>
    </row>
    <row r="377" spans="1:19" ht="15.6" customHeight="1" outlineLevel="1">
      <c r="A377" s="142"/>
      <c r="B377" s="142">
        <f>입출금내역Rawdata!B371</f>
        <v>45415</v>
      </c>
      <c r="C377" s="143" t="s">
        <v>120</v>
      </c>
      <c r="D377" s="284" t="str">
        <f>입출금내역Rawdata!N371</f>
        <v>운영비</v>
      </c>
      <c r="E377" s="284" t="str">
        <f>입출금내역Rawdata!O371</f>
        <v>운영비</v>
      </c>
      <c r="F377" s="137">
        <f>IF(D377="계좌 대체","",VLOOKUP($D377,월별_CashFlow!$H$3:$I$61,2,FALSE))</f>
        <v>120204</v>
      </c>
      <c r="G377" s="145"/>
      <c r="H377" s="283">
        <f>IF(입출금내역Rawdata!F371=0,"",입출금내역Rawdata!F371)</f>
        <v>6930000</v>
      </c>
      <c r="I377" s="146" t="str">
        <f>IF(입출금내역Rawdata!G371=0,"",입출금내역Rawdata!G371)</f>
        <v/>
      </c>
      <c r="J377" s="146">
        <f t="shared" si="11"/>
        <v>6930000</v>
      </c>
      <c r="K377" s="146">
        <f t="shared" si="10"/>
        <v>975339556</v>
      </c>
      <c r="L377" s="284" t="str">
        <f>입출금내역Rawdata!D371</f>
        <v>주식회사　에이</v>
      </c>
      <c r="M377" s="148"/>
      <c r="N377" s="148"/>
      <c r="O377" s="284" t="str">
        <f>입출금내역Rawdata!L371</f>
        <v>하나은행(자본금)</v>
      </c>
      <c r="P377" s="284" t="str">
        <f>입출금내역Rawdata!M371</f>
        <v>391-910029-71304</v>
      </c>
      <c r="Q377" s="148"/>
      <c r="R377" s="148"/>
      <c r="S377" s="148"/>
    </row>
    <row r="378" spans="1:19" ht="15.6" customHeight="1" outlineLevel="1">
      <c r="A378" s="142"/>
      <c r="B378" s="142">
        <f>입출금내역Rawdata!B372</f>
        <v>45415</v>
      </c>
      <c r="C378" s="143" t="s">
        <v>120</v>
      </c>
      <c r="D378" s="284" t="str">
        <f>입출금내역Rawdata!N372</f>
        <v>보조금</v>
      </c>
      <c r="E378" s="284" t="str">
        <f>입출금내역Rawdata!O372</f>
        <v>보조금</v>
      </c>
      <c r="F378" s="137">
        <f>IF(D378="계좌 대체","",VLOOKUP($D378,월별_CashFlow!$H$3:$I$61,2,FALSE))</f>
        <v>310001</v>
      </c>
      <c r="G378" s="145"/>
      <c r="H378" s="283">
        <f>IF(입출금내역Rawdata!F372=0,"",입출금내역Rawdata!F372)</f>
        <v>1103700</v>
      </c>
      <c r="I378" s="146" t="str">
        <f>IF(입출금내역Rawdata!G372=0,"",입출금내역Rawdata!G372)</f>
        <v/>
      </c>
      <c r="J378" s="146">
        <f t="shared" si="11"/>
        <v>1103700</v>
      </c>
      <c r="K378" s="146">
        <f t="shared" si="10"/>
        <v>976443256</v>
      </c>
      <c r="L378" s="284" t="str">
        <f>입출금내역Rawdata!D372</f>
        <v>4월인건비</v>
      </c>
      <c r="M378" s="148"/>
      <c r="N378" s="148"/>
      <c r="O378" s="284" t="str">
        <f>입출금내역Rawdata!L372</f>
        <v>하나은행(자본금)</v>
      </c>
      <c r="P378" s="284" t="str">
        <f>입출금내역Rawdata!M372</f>
        <v>391-910029-71304</v>
      </c>
      <c r="Q378" s="148"/>
      <c r="R378" s="148"/>
      <c r="S378" s="148"/>
    </row>
    <row r="379" spans="1:19" ht="15.6" customHeight="1" outlineLevel="1">
      <c r="A379" s="142"/>
      <c r="B379" s="142">
        <f>입출금내역Rawdata!B373</f>
        <v>45415</v>
      </c>
      <c r="C379" s="143" t="s">
        <v>120</v>
      </c>
      <c r="D379" s="284" t="str">
        <f>입출금내역Rawdata!N373</f>
        <v>계좌 대체</v>
      </c>
      <c r="E379" s="284" t="str">
        <f>입출금내역Rawdata!O373</f>
        <v>계좌 대체</v>
      </c>
      <c r="F379" s="137" t="str">
        <f>IF(D379="계좌 대체","",VLOOKUP($D379,월별_CashFlow!$H$3:$I$61,2,FALSE))</f>
        <v/>
      </c>
      <c r="G379" s="145"/>
      <c r="H379" s="283">
        <f>IF(입출금내역Rawdata!F373=0,"",입출금내역Rawdata!F373)</f>
        <v>9029400</v>
      </c>
      <c r="I379" s="146" t="str">
        <f>IF(입출금내역Rawdata!G373=0,"",입출금내역Rawdata!G373)</f>
        <v/>
      </c>
      <c r="J379" s="146">
        <f t="shared" si="11"/>
        <v>9029400</v>
      </c>
      <c r="K379" s="146">
        <f t="shared" si="10"/>
        <v>985472656</v>
      </c>
      <c r="L379" s="284" t="str">
        <f>입출금내역Rawdata!D373</f>
        <v>ＴＩＰＡ</v>
      </c>
      <c r="M379" s="148"/>
      <c r="N379" s="148"/>
      <c r="O379" s="284" t="str">
        <f>입출금내역Rawdata!L373</f>
        <v>하나은행(팁스)</v>
      </c>
      <c r="P379" s="284" t="str">
        <f>입출금내역Rawdata!M373</f>
        <v>391-910031-48404</v>
      </c>
      <c r="Q379" s="148"/>
      <c r="R379" s="148"/>
      <c r="S379" s="148"/>
    </row>
    <row r="380" spans="1:19" ht="15.6" customHeight="1" outlineLevel="1">
      <c r="A380" s="142"/>
      <c r="B380" s="142">
        <f>입출금내역Rawdata!B374</f>
        <v>45415</v>
      </c>
      <c r="C380" s="143" t="s">
        <v>120</v>
      </c>
      <c r="D380" s="284" t="str">
        <f>입출금내역Rawdata!N374</f>
        <v>계좌 대체</v>
      </c>
      <c r="E380" s="284" t="str">
        <f>입출금내역Rawdata!O374</f>
        <v>계좌 대체</v>
      </c>
      <c r="F380" s="137" t="str">
        <f>IF(D380="계좌 대체","",VLOOKUP($D380,월별_CashFlow!$H$3:$I$61,2,FALSE))</f>
        <v/>
      </c>
      <c r="G380" s="145"/>
      <c r="H380" s="283" t="str">
        <f>IF(입출금내역Rawdata!F374=0,"",입출금내역Rawdata!F374)</f>
        <v/>
      </c>
      <c r="I380" s="146">
        <f>IF(입출금내역Rawdata!G374=0,"",입출금내역Rawdata!G374)</f>
        <v>9029400</v>
      </c>
      <c r="J380" s="146">
        <f t="shared" si="11"/>
        <v>-9029400</v>
      </c>
      <c r="K380" s="146">
        <f t="shared" si="10"/>
        <v>976443256</v>
      </c>
      <c r="L380" s="284" t="str">
        <f>입출금내역Rawdata!D374</f>
        <v>４월인건비</v>
      </c>
      <c r="M380" s="148"/>
      <c r="N380" s="148"/>
      <c r="O380" s="284" t="str">
        <f>입출금내역Rawdata!L374</f>
        <v>하나은행(팁스)</v>
      </c>
      <c r="P380" s="284" t="str">
        <f>입출금내역Rawdata!M374</f>
        <v>391-910031-48404</v>
      </c>
      <c r="Q380" s="148"/>
      <c r="R380" s="148"/>
      <c r="S380" s="148"/>
    </row>
    <row r="381" spans="1:19" ht="15.6" customHeight="1" outlineLevel="1">
      <c r="A381" s="142"/>
      <c r="B381" s="142">
        <f>입출금내역Rawdata!B375</f>
        <v>45415</v>
      </c>
      <c r="C381" s="143" t="s">
        <v>120</v>
      </c>
      <c r="D381" s="284" t="str">
        <f>입출금내역Rawdata!N375</f>
        <v>계좌 대체</v>
      </c>
      <c r="E381" s="284" t="str">
        <f>입출금내역Rawdata!O375</f>
        <v>계좌 대체</v>
      </c>
      <c r="F381" s="137" t="str">
        <f>IF(D381="계좌 대체","",VLOOKUP($D381,월별_CashFlow!$H$3:$I$61,2,FALSE))</f>
        <v/>
      </c>
      <c r="G381" s="145"/>
      <c r="H381" s="283">
        <f>IF(입출금내역Rawdata!F375=0,"",입출금내역Rawdata!F375)</f>
        <v>947641</v>
      </c>
      <c r="I381" s="146" t="str">
        <f>IF(입출금내역Rawdata!G375=0,"",입출금내역Rawdata!G375)</f>
        <v/>
      </c>
      <c r="J381" s="146">
        <f t="shared" si="11"/>
        <v>947641</v>
      </c>
      <c r="K381" s="146">
        <f t="shared" si="10"/>
        <v>977390897</v>
      </c>
      <c r="L381" s="284" t="str">
        <f>입출금내역Rawdata!D375</f>
        <v>ＴＩＰＡ</v>
      </c>
      <c r="M381" s="148"/>
      <c r="N381" s="148"/>
      <c r="O381" s="284" t="str">
        <f>입출금내역Rawdata!L375</f>
        <v>하나은행(팁스)</v>
      </c>
      <c r="P381" s="284" t="str">
        <f>입출금내역Rawdata!M375</f>
        <v>391-910031-48404</v>
      </c>
      <c r="Q381" s="148"/>
      <c r="R381" s="148"/>
      <c r="S381" s="148"/>
    </row>
    <row r="382" spans="1:19" ht="15.6" customHeight="1" outlineLevel="1">
      <c r="A382" s="142"/>
      <c r="B382" s="142">
        <f>입출금내역Rawdata!B376</f>
        <v>45415</v>
      </c>
      <c r="C382" s="143" t="s">
        <v>120</v>
      </c>
      <c r="D382" s="284" t="str">
        <f>입출금내역Rawdata!N376</f>
        <v>계좌 대체</v>
      </c>
      <c r="E382" s="284" t="str">
        <f>입출금내역Rawdata!O376</f>
        <v>계좌 대체</v>
      </c>
      <c r="F382" s="137" t="str">
        <f>IF(D382="계좌 대체","",VLOOKUP($D382,월별_CashFlow!$H$3:$I$61,2,FALSE))</f>
        <v/>
      </c>
      <c r="G382" s="145"/>
      <c r="H382" s="283" t="str">
        <f>IF(입출금내역Rawdata!F376=0,"",입출금내역Rawdata!F376)</f>
        <v/>
      </c>
      <c r="I382" s="146">
        <f>IF(입출금내역Rawdata!G376=0,"",입출금내역Rawdata!G376)</f>
        <v>947641</v>
      </c>
      <c r="J382" s="146">
        <f t="shared" si="11"/>
        <v>-947641</v>
      </c>
      <c r="K382" s="146">
        <f t="shared" si="10"/>
        <v>976443256</v>
      </c>
      <c r="L382" s="284" t="str">
        <f>입출금내역Rawdata!D376</f>
        <v>고려대학교　기</v>
      </c>
      <c r="M382" s="148"/>
      <c r="N382" s="148"/>
      <c r="O382" s="284" t="str">
        <f>입출금내역Rawdata!L376</f>
        <v>하나은행(팁스)</v>
      </c>
      <c r="P382" s="284" t="str">
        <f>입출금내역Rawdata!M376</f>
        <v>391-910031-48404</v>
      </c>
      <c r="Q382" s="148"/>
      <c r="R382" s="148"/>
      <c r="S382" s="148"/>
    </row>
    <row r="383" spans="1:19" ht="15.6" customHeight="1" outlineLevel="1">
      <c r="A383" s="142"/>
      <c r="B383" s="142">
        <f>입출금내역Rawdata!B377</f>
        <v>45415</v>
      </c>
      <c r="C383" s="143" t="s">
        <v>120</v>
      </c>
      <c r="D383" s="284" t="str">
        <f>입출금내역Rawdata!N377</f>
        <v>계좌 대체</v>
      </c>
      <c r="E383" s="284" t="str">
        <f>입출금내역Rawdata!O377</f>
        <v>계좌 대체</v>
      </c>
      <c r="F383" s="137" t="str">
        <f>IF(D383="계좌 대체","",VLOOKUP($D383,월별_CashFlow!$H$3:$I$61,2,FALSE))</f>
        <v/>
      </c>
      <c r="G383" s="145"/>
      <c r="H383" s="283">
        <f>IF(입출금내역Rawdata!F377=0,"",입출금내역Rawdata!F377)</f>
        <v>6930000</v>
      </c>
      <c r="I383" s="146" t="str">
        <f>IF(입출금내역Rawdata!G377=0,"",입출금내역Rawdata!G377)</f>
        <v/>
      </c>
      <c r="J383" s="146">
        <f t="shared" si="11"/>
        <v>6930000</v>
      </c>
      <c r="K383" s="146">
        <f t="shared" si="10"/>
        <v>983373256</v>
      </c>
      <c r="L383" s="284" t="str">
        <f>입출금내역Rawdata!D377</f>
        <v>ＴＩＰＡ</v>
      </c>
      <c r="M383" s="148"/>
      <c r="N383" s="148"/>
      <c r="O383" s="284" t="str">
        <f>입출금내역Rawdata!L377</f>
        <v>하나은행(팁스)</v>
      </c>
      <c r="P383" s="284" t="str">
        <f>입출금내역Rawdata!M377</f>
        <v>391-910031-48404</v>
      </c>
      <c r="Q383" s="148"/>
      <c r="R383" s="148"/>
      <c r="S383" s="148"/>
    </row>
    <row r="384" spans="1:19" ht="15.6" customHeight="1" outlineLevel="1">
      <c r="A384" s="142"/>
      <c r="B384" s="142">
        <f>입출금내역Rawdata!B378</f>
        <v>45415</v>
      </c>
      <c r="C384" s="143" t="s">
        <v>120</v>
      </c>
      <c r="D384" s="284" t="str">
        <f>입출금내역Rawdata!N378</f>
        <v>계좌 대체</v>
      </c>
      <c r="E384" s="284" t="str">
        <f>입출금내역Rawdata!O378</f>
        <v>계좌 대체</v>
      </c>
      <c r="F384" s="137" t="str">
        <f>IF(D384="계좌 대체","",VLOOKUP($D384,월별_CashFlow!$H$3:$I$61,2,FALSE))</f>
        <v/>
      </c>
      <c r="G384" s="145"/>
      <c r="H384" s="283" t="str">
        <f>IF(입출금내역Rawdata!F378=0,"",입출금내역Rawdata!F378)</f>
        <v/>
      </c>
      <c r="I384" s="146">
        <f>IF(입출금내역Rawdata!G378=0,"",입출금내역Rawdata!G378)</f>
        <v>6930000</v>
      </c>
      <c r="J384" s="146">
        <f t="shared" si="11"/>
        <v>-6930000</v>
      </c>
      <c r="K384" s="146">
        <f t="shared" si="10"/>
        <v>976443256</v>
      </c>
      <c r="L384" s="284" t="str">
        <f>입출금내역Rawdata!D378</f>
        <v>５개월간　임차료</v>
      </c>
      <c r="M384" s="148"/>
      <c r="N384" s="148"/>
      <c r="O384" s="284" t="str">
        <f>입출금내역Rawdata!L378</f>
        <v>하나은행(팁스)</v>
      </c>
      <c r="P384" s="284" t="str">
        <f>입출금내역Rawdata!M378</f>
        <v>391-910031-48404</v>
      </c>
      <c r="Q384" s="148"/>
      <c r="R384" s="148"/>
      <c r="S384" s="148"/>
    </row>
    <row r="385" spans="1:19" ht="15.6" customHeight="1" outlineLevel="1">
      <c r="A385" s="142"/>
      <c r="B385" s="142">
        <f>입출금내역Rawdata!B379</f>
        <v>45415</v>
      </c>
      <c r="C385" s="143" t="s">
        <v>120</v>
      </c>
      <c r="D385" s="284" t="str">
        <f>입출금내역Rawdata!N379</f>
        <v>계좌 대체</v>
      </c>
      <c r="E385" s="284" t="str">
        <f>입출금내역Rawdata!O379</f>
        <v>계좌 대체</v>
      </c>
      <c r="F385" s="137" t="str">
        <f>IF(D385="계좌 대체","",VLOOKUP($D385,월별_CashFlow!$H$3:$I$61,2,FALSE))</f>
        <v/>
      </c>
      <c r="G385" s="145"/>
      <c r="H385" s="283">
        <f>IF(입출금내역Rawdata!F379=0,"",입출금내역Rawdata!F379)</f>
        <v>106800</v>
      </c>
      <c r="I385" s="146" t="str">
        <f>IF(입출금내역Rawdata!G379=0,"",입출금내역Rawdata!G379)</f>
        <v/>
      </c>
      <c r="J385" s="146">
        <f t="shared" si="11"/>
        <v>106800</v>
      </c>
      <c r="K385" s="146">
        <f t="shared" si="10"/>
        <v>976550056</v>
      </c>
      <c r="L385" s="284" t="str">
        <f>입출금내역Rawdata!D379</f>
        <v>ＴＩＰＡ</v>
      </c>
      <c r="M385" s="148"/>
      <c r="N385" s="148"/>
      <c r="O385" s="284" t="str">
        <f>입출금내역Rawdata!L379</f>
        <v>하나은행(팁스)</v>
      </c>
      <c r="P385" s="284" t="str">
        <f>입출금내역Rawdata!M379</f>
        <v>391-910031-48404</v>
      </c>
      <c r="Q385" s="148"/>
      <c r="R385" s="148"/>
      <c r="S385" s="148"/>
    </row>
    <row r="386" spans="1:19" ht="15.6" customHeight="1" outlineLevel="1">
      <c r="A386" s="142"/>
      <c r="B386" s="142">
        <f>입출금내역Rawdata!B380</f>
        <v>45415</v>
      </c>
      <c r="C386" s="143" t="s">
        <v>120</v>
      </c>
      <c r="D386" s="284" t="str">
        <f>입출금내역Rawdata!N380</f>
        <v>계좌 대체</v>
      </c>
      <c r="E386" s="284" t="str">
        <f>입출금내역Rawdata!O380</f>
        <v>계좌 대체</v>
      </c>
      <c r="F386" s="137" t="str">
        <f>IF(D386="계좌 대체","",VLOOKUP($D386,월별_CashFlow!$H$3:$I$61,2,FALSE))</f>
        <v/>
      </c>
      <c r="G386" s="145"/>
      <c r="H386" s="283" t="str">
        <f>IF(입출금내역Rawdata!F380=0,"",입출금내역Rawdata!F380)</f>
        <v/>
      </c>
      <c r="I386" s="146">
        <f>IF(입출금내역Rawdata!G380=0,"",입출금내역Rawdata!G380)</f>
        <v>106800</v>
      </c>
      <c r="J386" s="146">
        <f t="shared" si="11"/>
        <v>-106800</v>
      </c>
      <c r="K386" s="146">
        <f t="shared" si="10"/>
        <v>976443256</v>
      </c>
      <c r="L386" s="284" t="str">
        <f>입출금내역Rawdata!D380</f>
        <v>０４２３여비</v>
      </c>
      <c r="M386" s="148"/>
      <c r="N386" s="148"/>
      <c r="O386" s="284" t="str">
        <f>입출금내역Rawdata!L380</f>
        <v>하나은행(팁스)</v>
      </c>
      <c r="P386" s="284" t="str">
        <f>입출금내역Rawdata!M380</f>
        <v>391-910031-48404</v>
      </c>
      <c r="Q386" s="148"/>
      <c r="R386" s="148"/>
      <c r="S386" s="148"/>
    </row>
    <row r="387" spans="1:19" ht="15.6" customHeight="1" outlineLevel="1">
      <c r="A387" s="142"/>
      <c r="B387" s="142">
        <f>입출금내역Rawdata!B381</f>
        <v>45415</v>
      </c>
      <c r="C387" s="143" t="s">
        <v>120</v>
      </c>
      <c r="D387" s="284" t="str">
        <f>입출금내역Rawdata!N381</f>
        <v>보조금</v>
      </c>
      <c r="E387" s="284" t="str">
        <f>입출금내역Rawdata!O381</f>
        <v>보조금</v>
      </c>
      <c r="F387" s="137">
        <f>IF(D387="계좌 대체","",VLOOKUP($D387,월별_CashFlow!$H$3:$I$61,2,FALSE))</f>
        <v>310001</v>
      </c>
      <c r="G387" s="145"/>
      <c r="H387" s="283">
        <f>IF(입출금내역Rawdata!F381=0,"",입출금내역Rawdata!F381)</f>
        <v>1103700</v>
      </c>
      <c r="I387" s="146" t="str">
        <f>IF(입출금내역Rawdata!G381=0,"",입출금내역Rawdata!G381)</f>
        <v/>
      </c>
      <c r="J387" s="146">
        <f t="shared" si="11"/>
        <v>1103700</v>
      </c>
      <c r="K387" s="146">
        <f t="shared" si="10"/>
        <v>977546956</v>
      </c>
      <c r="L387" s="284" t="str">
        <f>입출금내역Rawdata!D381</f>
        <v>4월인건비</v>
      </c>
      <c r="M387" s="148"/>
      <c r="N387" s="148"/>
      <c r="O387" s="284" t="str">
        <f>입출금내역Rawdata!L381</f>
        <v>하나은행(서울형팁스)</v>
      </c>
      <c r="P387" s="284" t="str">
        <f>입출금내역Rawdata!M381</f>
        <v>511-910017-45704</v>
      </c>
      <c r="Q387" s="148"/>
      <c r="R387" s="148"/>
      <c r="S387" s="148"/>
    </row>
    <row r="388" spans="1:19" ht="15.6" customHeight="1" outlineLevel="1">
      <c r="A388" s="142"/>
      <c r="B388" s="142">
        <f>입출금내역Rawdata!B382</f>
        <v>45415</v>
      </c>
      <c r="C388" s="143" t="s">
        <v>120</v>
      </c>
      <c r="D388" s="284" t="str">
        <f>입출금내역Rawdata!N382</f>
        <v>보조금</v>
      </c>
      <c r="E388" s="284" t="str">
        <f>입출금내역Rawdata!O382</f>
        <v>보조금</v>
      </c>
      <c r="F388" s="137">
        <f>IF(D388="계좌 대체","",VLOOKUP($D388,월별_CashFlow!$H$3:$I$61,2,FALSE))</f>
        <v>310001</v>
      </c>
      <c r="G388" s="145"/>
      <c r="H388" s="283" t="str">
        <f>IF(입출금내역Rawdata!F382=0,"",입출금내역Rawdata!F382)</f>
        <v/>
      </c>
      <c r="I388" s="146">
        <f>IF(입출금내역Rawdata!G382=0,"",입출금내역Rawdata!G382)</f>
        <v>1103700</v>
      </c>
      <c r="J388" s="146">
        <f t="shared" si="11"/>
        <v>-1103700</v>
      </c>
      <c r="K388" s="146">
        <f t="shared" si="10"/>
        <v>976443256</v>
      </c>
      <c r="L388" s="284" t="str">
        <f>입출금내역Rawdata!D382</f>
        <v>4월인건비</v>
      </c>
      <c r="M388" s="148"/>
      <c r="N388" s="148"/>
      <c r="O388" s="284" t="str">
        <f>입출금내역Rawdata!L382</f>
        <v>하나은행(서울형팁스)</v>
      </c>
      <c r="P388" s="284" t="str">
        <f>입출금내역Rawdata!M382</f>
        <v>511-910017-45704</v>
      </c>
      <c r="Q388" s="148"/>
      <c r="R388" s="148"/>
      <c r="S388" s="148"/>
    </row>
    <row r="389" spans="1:19" ht="15.6" customHeight="1" outlineLevel="1">
      <c r="A389" s="142"/>
      <c r="B389" s="142">
        <f>입출금내역Rawdata!B383</f>
        <v>45419</v>
      </c>
      <c r="C389" s="143" t="s">
        <v>120</v>
      </c>
      <c r="D389" s="284" t="str">
        <f>입출금내역Rawdata!N383</f>
        <v>운영비</v>
      </c>
      <c r="E389" s="284" t="str">
        <f>입출금내역Rawdata!O383</f>
        <v>지급수수료</v>
      </c>
      <c r="F389" s="137">
        <f>IF(D389="계좌 대체","",VLOOKUP($D389,월별_CashFlow!$H$3:$I$61,2,FALSE))</f>
        <v>120204</v>
      </c>
      <c r="G389" s="145"/>
      <c r="H389" s="283" t="str">
        <f>IF(입출금내역Rawdata!F383=0,"",입출금내역Rawdata!F383)</f>
        <v/>
      </c>
      <c r="I389" s="146">
        <f>IF(입출금내역Rawdata!G383=0,"",입출금내역Rawdata!G383)</f>
        <v>550000</v>
      </c>
      <c r="J389" s="146">
        <f t="shared" si="11"/>
        <v>-550000</v>
      </c>
      <c r="K389" s="146">
        <f t="shared" si="10"/>
        <v>975893256</v>
      </c>
      <c r="L389" s="284" t="str">
        <f>입출금내역Rawdata!D383</f>
        <v>법무법인(유한)태평양</v>
      </c>
      <c r="M389" s="148"/>
      <c r="N389" s="148"/>
      <c r="O389" s="284" t="str">
        <f>입출금내역Rawdata!L383</f>
        <v>하나은행(GS투자금)</v>
      </c>
      <c r="P389" s="284" t="str">
        <f>입출금내역Rawdata!M383</f>
        <v>391-910033-23404</v>
      </c>
      <c r="Q389" s="148"/>
      <c r="R389" s="148"/>
      <c r="S389" s="148"/>
    </row>
    <row r="390" spans="1:19" ht="15.6" customHeight="1" outlineLevel="1">
      <c r="A390" s="142"/>
      <c r="B390" s="142">
        <f>입출금내역Rawdata!B384</f>
        <v>45419</v>
      </c>
      <c r="C390" s="143" t="s">
        <v>120</v>
      </c>
      <c r="D390" s="284" t="str">
        <f>입출금내역Rawdata!N384</f>
        <v>운영비</v>
      </c>
      <c r="E390" s="284" t="str">
        <f>입출금내역Rawdata!O384</f>
        <v>여비교통비</v>
      </c>
      <c r="F390" s="137">
        <f>IF(D390="계좌 대체","",VLOOKUP($D390,월별_CashFlow!$H$3:$I$61,2,FALSE))</f>
        <v>120204</v>
      </c>
      <c r="G390" s="145"/>
      <c r="H390" s="283" t="str">
        <f>IF(입출금내역Rawdata!F384=0,"",입출금내역Rawdata!F384)</f>
        <v/>
      </c>
      <c r="I390" s="146">
        <f>IF(입출금내역Rawdata!G384=0,"",입출금내역Rawdata!G384)</f>
        <v>12200</v>
      </c>
      <c r="J390" s="146">
        <f t="shared" si="11"/>
        <v>-12200</v>
      </c>
      <c r="K390" s="146">
        <f t="shared" si="10"/>
        <v>975881056</v>
      </c>
      <c r="L390" s="284" t="str">
        <f>입출금내역Rawdata!D384</f>
        <v>카카오페이(택시)</v>
      </c>
      <c r="M390" s="148"/>
      <c r="N390" s="148"/>
      <c r="O390" s="284" t="str">
        <f>입출금내역Rawdata!L384</f>
        <v>하나은행(자본금)</v>
      </c>
      <c r="P390" s="284" t="str">
        <f>입출금내역Rawdata!M384</f>
        <v>391-910029-71304</v>
      </c>
      <c r="Q390" s="148"/>
      <c r="R390" s="148"/>
      <c r="S390" s="148"/>
    </row>
    <row r="391" spans="1:19" ht="15.6" customHeight="1" outlineLevel="1">
      <c r="A391" s="142"/>
      <c r="B391" s="142">
        <f>입출금내역Rawdata!B385</f>
        <v>45419</v>
      </c>
      <c r="C391" s="143" t="s">
        <v>120</v>
      </c>
      <c r="D391" s="284" t="str">
        <f>입출금내역Rawdata!N385</f>
        <v>운영비</v>
      </c>
      <c r="E391" s="284" t="str">
        <f>입출금내역Rawdata!O385</f>
        <v>여비교통비</v>
      </c>
      <c r="F391" s="137">
        <f>IF(D391="계좌 대체","",VLOOKUP($D391,월별_CashFlow!$H$3:$I$61,2,FALSE))</f>
        <v>120204</v>
      </c>
      <c r="G391" s="145"/>
      <c r="H391" s="283">
        <f>IF(입출금내역Rawdata!F385=0,"",입출금내역Rawdata!F385)</f>
        <v>12200</v>
      </c>
      <c r="I391" s="146" t="str">
        <f>IF(입출금내역Rawdata!G385=0,"",입출금내역Rawdata!G385)</f>
        <v/>
      </c>
      <c r="J391" s="146">
        <f t="shared" si="11"/>
        <v>12200</v>
      </c>
      <c r="K391" s="146">
        <f t="shared" si="10"/>
        <v>975893256</v>
      </c>
      <c r="L391" s="284" t="str">
        <f>입출금내역Rawdata!D385</f>
        <v>카카오페이(택시)</v>
      </c>
      <c r="M391" s="148"/>
      <c r="N391" s="148"/>
      <c r="O391" s="284" t="str">
        <f>입출금내역Rawdata!L385</f>
        <v>하나은행(자본금)</v>
      </c>
      <c r="P391" s="284" t="str">
        <f>입출금내역Rawdata!M385</f>
        <v>391-910029-71304</v>
      </c>
      <c r="Q391" s="148"/>
      <c r="R391" s="148"/>
      <c r="S391" s="148"/>
    </row>
    <row r="392" spans="1:19" ht="15.6" customHeight="1" outlineLevel="1">
      <c r="A392" s="142"/>
      <c r="B392" s="142">
        <f>입출금내역Rawdata!B386</f>
        <v>45419</v>
      </c>
      <c r="C392" s="143" t="s">
        <v>120</v>
      </c>
      <c r="D392" s="284" t="str">
        <f>입출금내역Rawdata!N386</f>
        <v>운영비</v>
      </c>
      <c r="E392" s="284" t="str">
        <f>입출금내역Rawdata!O386</f>
        <v>여비교통비</v>
      </c>
      <c r="F392" s="137">
        <f>IF(D392="계좌 대체","",VLOOKUP($D392,월별_CashFlow!$H$3:$I$61,2,FALSE))</f>
        <v>120204</v>
      </c>
      <c r="G392" s="145"/>
      <c r="H392" s="283" t="str">
        <f>IF(입출금내역Rawdata!F386=0,"",입출금내역Rawdata!F386)</f>
        <v/>
      </c>
      <c r="I392" s="146">
        <f>IF(입출금내역Rawdata!G386=0,"",입출금내역Rawdata!G386)</f>
        <v>11200</v>
      </c>
      <c r="J392" s="146">
        <f t="shared" si="11"/>
        <v>-11200</v>
      </c>
      <c r="K392" s="146">
        <f t="shared" ref="K392:K455" si="12">J392+K391</f>
        <v>975882056</v>
      </c>
      <c r="L392" s="284" t="str">
        <f>입출금내역Rawdata!D386</f>
        <v>카카오페이(택시)</v>
      </c>
      <c r="M392" s="148"/>
      <c r="N392" s="148"/>
      <c r="O392" s="284" t="str">
        <f>입출금내역Rawdata!L386</f>
        <v>하나은행(자본금)</v>
      </c>
      <c r="P392" s="284" t="str">
        <f>입출금내역Rawdata!M386</f>
        <v>391-910029-71304</v>
      </c>
      <c r="Q392" s="148"/>
      <c r="R392" s="148"/>
      <c r="S392" s="148"/>
    </row>
    <row r="393" spans="1:19" ht="15.6" customHeight="1" outlineLevel="1">
      <c r="A393" s="142"/>
      <c r="B393" s="142">
        <f>입출금내역Rawdata!B387</f>
        <v>45419</v>
      </c>
      <c r="C393" s="143" t="s">
        <v>120</v>
      </c>
      <c r="D393" s="284" t="str">
        <f>입출금내역Rawdata!N387</f>
        <v>운영비</v>
      </c>
      <c r="E393" s="284" t="str">
        <f>입출금내역Rawdata!O387</f>
        <v>여비교통비</v>
      </c>
      <c r="F393" s="137">
        <f>IF(D393="계좌 대체","",VLOOKUP($D393,월별_CashFlow!$H$3:$I$61,2,FALSE))</f>
        <v>120204</v>
      </c>
      <c r="G393" s="145"/>
      <c r="H393" s="283" t="str">
        <f>IF(입출금내역Rawdata!F387=0,"",입출금내역Rawdata!F387)</f>
        <v/>
      </c>
      <c r="I393" s="146">
        <f>IF(입출금내역Rawdata!G387=0,"",입출금내역Rawdata!G387)</f>
        <v>15100</v>
      </c>
      <c r="J393" s="146">
        <f t="shared" ref="J393:J456" si="13">IF(H393="",IF(I393="",0,-I393),H393)</f>
        <v>-15100</v>
      </c>
      <c r="K393" s="146">
        <f t="shared" si="12"/>
        <v>975866956</v>
      </c>
      <c r="L393" s="284" t="str">
        <f>입출금내역Rawdata!D387</f>
        <v>카카오페이(택시)</v>
      </c>
      <c r="M393" s="148"/>
      <c r="N393" s="148"/>
      <c r="O393" s="284" t="str">
        <f>입출금내역Rawdata!L387</f>
        <v>하나은행(자본금)</v>
      </c>
      <c r="P393" s="284" t="str">
        <f>입출금내역Rawdata!M387</f>
        <v>391-910029-71304</v>
      </c>
      <c r="Q393" s="148"/>
      <c r="R393" s="148"/>
      <c r="S393" s="148"/>
    </row>
    <row r="394" spans="1:19" ht="15.6" customHeight="1" outlineLevel="1">
      <c r="A394" s="142"/>
      <c r="B394" s="142">
        <f>입출금내역Rawdata!B388</f>
        <v>45419</v>
      </c>
      <c r="C394" s="143" t="s">
        <v>120</v>
      </c>
      <c r="D394" s="284" t="str">
        <f>입출금내역Rawdata!N388</f>
        <v>운영비</v>
      </c>
      <c r="E394" s="284" t="str">
        <f>입출금내역Rawdata!O388</f>
        <v>여비교통비</v>
      </c>
      <c r="F394" s="137">
        <f>IF(D394="계좌 대체","",VLOOKUP($D394,월별_CashFlow!$H$3:$I$61,2,FALSE))</f>
        <v>120204</v>
      </c>
      <c r="G394" s="145"/>
      <c r="H394" s="283">
        <f>IF(입출금내역Rawdata!F388=0,"",입출금내역Rawdata!F388)</f>
        <v>15100</v>
      </c>
      <c r="I394" s="146" t="str">
        <f>IF(입출금내역Rawdata!G388=0,"",입출금내역Rawdata!G388)</f>
        <v/>
      </c>
      <c r="J394" s="146">
        <f t="shared" si="13"/>
        <v>15100</v>
      </c>
      <c r="K394" s="146">
        <f t="shared" si="12"/>
        <v>975882056</v>
      </c>
      <c r="L394" s="284" t="str">
        <f>입출금내역Rawdata!D388</f>
        <v>카카오페이(택시)</v>
      </c>
      <c r="M394" s="148"/>
      <c r="N394" s="148"/>
      <c r="O394" s="284" t="str">
        <f>입출금내역Rawdata!L388</f>
        <v>하나은행(자본금)</v>
      </c>
      <c r="P394" s="284" t="str">
        <f>입출금내역Rawdata!M388</f>
        <v>391-910029-71304</v>
      </c>
      <c r="Q394" s="148"/>
      <c r="R394" s="148"/>
      <c r="S394" s="148"/>
    </row>
    <row r="395" spans="1:19" ht="15.6" customHeight="1" outlineLevel="1">
      <c r="A395" s="142"/>
      <c r="B395" s="142">
        <f>입출금내역Rawdata!B389</f>
        <v>45420</v>
      </c>
      <c r="C395" s="143" t="s">
        <v>120</v>
      </c>
      <c r="D395" s="284" t="str">
        <f>입출금내역Rawdata!N389</f>
        <v>운영비</v>
      </c>
      <c r="E395" s="284" t="str">
        <f>입출금내역Rawdata!O389</f>
        <v>여비교통비</v>
      </c>
      <c r="F395" s="137">
        <f>IF(D395="계좌 대체","",VLOOKUP($D395,월별_CashFlow!$H$3:$I$61,2,FALSE))</f>
        <v>120204</v>
      </c>
      <c r="G395" s="145"/>
      <c r="H395" s="283" t="str">
        <f>IF(입출금내역Rawdata!F389=0,"",입출금내역Rawdata!F389)</f>
        <v/>
      </c>
      <c r="I395" s="146">
        <f>IF(입출금내역Rawdata!G389=0,"",입출금내역Rawdata!G389)</f>
        <v>16800</v>
      </c>
      <c r="J395" s="146">
        <f t="shared" si="13"/>
        <v>-16800</v>
      </c>
      <c r="K395" s="146">
        <f t="shared" si="12"/>
        <v>975865256</v>
      </c>
      <c r="L395" s="284" t="str">
        <f>입출금내역Rawdata!D389</f>
        <v>카카오페이(택시)</v>
      </c>
      <c r="M395" s="148"/>
      <c r="N395" s="148"/>
      <c r="O395" s="284" t="str">
        <f>입출금내역Rawdata!L389</f>
        <v>하나은행(자본금)</v>
      </c>
      <c r="P395" s="284" t="str">
        <f>입출금내역Rawdata!M389</f>
        <v>391-910029-71304</v>
      </c>
      <c r="Q395" s="148"/>
      <c r="R395" s="148"/>
      <c r="S395" s="148"/>
    </row>
    <row r="396" spans="1:19" ht="15.6" customHeight="1" outlineLevel="1">
      <c r="A396" s="142"/>
      <c r="B396" s="142">
        <f>입출금내역Rawdata!B390</f>
        <v>45420</v>
      </c>
      <c r="C396" s="143" t="s">
        <v>120</v>
      </c>
      <c r="D396" s="284" t="str">
        <f>입출금내역Rawdata!N390</f>
        <v>운영비</v>
      </c>
      <c r="E396" s="284" t="str">
        <f>입출금내역Rawdata!O390</f>
        <v>여비교통비</v>
      </c>
      <c r="F396" s="137">
        <f>IF(D396="계좌 대체","",VLOOKUP($D396,월별_CashFlow!$H$3:$I$61,2,FALSE))</f>
        <v>120204</v>
      </c>
      <c r="G396" s="145"/>
      <c r="H396" s="283" t="str">
        <f>IF(입출금내역Rawdata!F390=0,"",입출금내역Rawdata!F390)</f>
        <v/>
      </c>
      <c r="I396" s="146">
        <f>IF(입출금내역Rawdata!G390=0,"",입출금내역Rawdata!G390)</f>
        <v>13900</v>
      </c>
      <c r="J396" s="146">
        <f t="shared" si="13"/>
        <v>-13900</v>
      </c>
      <c r="K396" s="146">
        <f t="shared" si="12"/>
        <v>975851356</v>
      </c>
      <c r="L396" s="284" t="str">
        <f>입출금내역Rawdata!D390</f>
        <v>카카오페이(택시)</v>
      </c>
      <c r="M396" s="148"/>
      <c r="N396" s="148"/>
      <c r="O396" s="284" t="str">
        <f>입출금내역Rawdata!L390</f>
        <v>하나은행(자본금)</v>
      </c>
      <c r="P396" s="284" t="str">
        <f>입출금내역Rawdata!M390</f>
        <v>391-910029-71304</v>
      </c>
      <c r="Q396" s="148"/>
      <c r="R396" s="148"/>
      <c r="S396" s="148"/>
    </row>
    <row r="397" spans="1:19" ht="15.6" customHeight="1" outlineLevel="1">
      <c r="A397" s="142"/>
      <c r="B397" s="142">
        <f>입출금내역Rawdata!B391</f>
        <v>45420</v>
      </c>
      <c r="C397" s="143" t="s">
        <v>120</v>
      </c>
      <c r="D397" s="284" t="str">
        <f>입출금내역Rawdata!N391</f>
        <v>운영비</v>
      </c>
      <c r="E397" s="284" t="str">
        <f>입출금내역Rawdata!O391</f>
        <v>여비교통비</v>
      </c>
      <c r="F397" s="137">
        <f>IF(D397="계좌 대체","",VLOOKUP($D397,월별_CashFlow!$H$3:$I$61,2,FALSE))</f>
        <v>120204</v>
      </c>
      <c r="G397" s="145"/>
      <c r="H397" s="283">
        <f>IF(입출금내역Rawdata!F391=0,"",입출금내역Rawdata!F391)</f>
        <v>13900</v>
      </c>
      <c r="I397" s="146" t="str">
        <f>IF(입출금내역Rawdata!G391=0,"",입출금내역Rawdata!G391)</f>
        <v/>
      </c>
      <c r="J397" s="146">
        <f t="shared" si="13"/>
        <v>13900</v>
      </c>
      <c r="K397" s="146">
        <f t="shared" si="12"/>
        <v>975865256</v>
      </c>
      <c r="L397" s="284" t="str">
        <f>입출금내역Rawdata!D391</f>
        <v>카카오페이(택시)</v>
      </c>
      <c r="M397" s="148"/>
      <c r="N397" s="148"/>
      <c r="O397" s="284" t="str">
        <f>입출금내역Rawdata!L391</f>
        <v>하나은행(자본금)</v>
      </c>
      <c r="P397" s="284" t="str">
        <f>입출금내역Rawdata!M391</f>
        <v>391-910029-71304</v>
      </c>
      <c r="Q397" s="148"/>
      <c r="R397" s="148"/>
      <c r="S397" s="148"/>
    </row>
    <row r="398" spans="1:19" ht="15.6" customHeight="1" outlineLevel="1">
      <c r="A398" s="142"/>
      <c r="B398" s="142">
        <f>입출금내역Rawdata!B392</f>
        <v>45420</v>
      </c>
      <c r="C398" s="143" t="s">
        <v>120</v>
      </c>
      <c r="D398" s="284" t="str">
        <f>입출금내역Rawdata!N392</f>
        <v>운영비</v>
      </c>
      <c r="E398" s="284" t="str">
        <f>입출금내역Rawdata!O392</f>
        <v>여비교통비</v>
      </c>
      <c r="F398" s="137">
        <f>IF(D398="계좌 대체","",VLOOKUP($D398,월별_CashFlow!$H$3:$I$61,2,FALSE))</f>
        <v>120204</v>
      </c>
      <c r="G398" s="145"/>
      <c r="H398" s="283" t="str">
        <f>IF(입출금내역Rawdata!F392=0,"",입출금내역Rawdata!F392)</f>
        <v/>
      </c>
      <c r="I398" s="146">
        <f>IF(입출금내역Rawdata!G392=0,"",입출금내역Rawdata!G392)</f>
        <v>13300</v>
      </c>
      <c r="J398" s="146">
        <f t="shared" si="13"/>
        <v>-13300</v>
      </c>
      <c r="K398" s="146">
        <f t="shared" si="12"/>
        <v>975851956</v>
      </c>
      <c r="L398" s="284" t="str">
        <f>입출금내역Rawdata!D392</f>
        <v>카카오페이(택시)</v>
      </c>
      <c r="M398" s="148"/>
      <c r="N398" s="148"/>
      <c r="O398" s="284" t="str">
        <f>입출금내역Rawdata!L392</f>
        <v>하나은행(자본금)</v>
      </c>
      <c r="P398" s="284" t="str">
        <f>입출금내역Rawdata!M392</f>
        <v>391-910029-71304</v>
      </c>
      <c r="Q398" s="148"/>
      <c r="R398" s="148"/>
      <c r="S398" s="148"/>
    </row>
    <row r="399" spans="1:19" ht="15.6" customHeight="1" outlineLevel="1">
      <c r="A399" s="142"/>
      <c r="B399" s="142">
        <f>입출금내역Rawdata!B393</f>
        <v>45420</v>
      </c>
      <c r="C399" s="143" t="s">
        <v>120</v>
      </c>
      <c r="D399" s="284" t="str">
        <f>입출금내역Rawdata!N393</f>
        <v>운영비</v>
      </c>
      <c r="E399" s="284" t="str">
        <f>입출금내역Rawdata!O393</f>
        <v>여비교통비</v>
      </c>
      <c r="F399" s="137">
        <f>IF(D399="계좌 대체","",VLOOKUP($D399,월별_CashFlow!$H$3:$I$61,2,FALSE))</f>
        <v>120204</v>
      </c>
      <c r="G399" s="145"/>
      <c r="H399" s="283" t="str">
        <f>IF(입출금내역Rawdata!F393=0,"",입출금내역Rawdata!F393)</f>
        <v/>
      </c>
      <c r="I399" s="146">
        <f>IF(입출금내역Rawdata!G393=0,"",입출금내역Rawdata!G393)</f>
        <v>13500</v>
      </c>
      <c r="J399" s="146">
        <f t="shared" si="13"/>
        <v>-13500</v>
      </c>
      <c r="K399" s="146">
        <f t="shared" si="12"/>
        <v>975838456</v>
      </c>
      <c r="L399" s="284" t="str">
        <f>입출금내역Rawdata!D393</f>
        <v>카카오페이(택시)</v>
      </c>
      <c r="M399" s="148"/>
      <c r="N399" s="148"/>
      <c r="O399" s="284" t="str">
        <f>입출금내역Rawdata!L393</f>
        <v>하나은행(자본금)</v>
      </c>
      <c r="P399" s="284" t="str">
        <f>입출금내역Rawdata!M393</f>
        <v>391-910029-71304</v>
      </c>
      <c r="Q399" s="148"/>
      <c r="R399" s="148"/>
      <c r="S399" s="148"/>
    </row>
    <row r="400" spans="1:19" ht="15.6" customHeight="1" outlineLevel="1">
      <c r="A400" s="142"/>
      <c r="B400" s="142">
        <f>입출금내역Rawdata!B394</f>
        <v>45420</v>
      </c>
      <c r="C400" s="143" t="s">
        <v>120</v>
      </c>
      <c r="D400" s="284" t="str">
        <f>입출금내역Rawdata!N394</f>
        <v>운영비</v>
      </c>
      <c r="E400" s="284" t="str">
        <f>입출금내역Rawdata!O394</f>
        <v>여비교통비</v>
      </c>
      <c r="F400" s="137">
        <f>IF(D400="계좌 대체","",VLOOKUP($D400,월별_CashFlow!$H$3:$I$61,2,FALSE))</f>
        <v>120204</v>
      </c>
      <c r="G400" s="145"/>
      <c r="H400" s="283">
        <f>IF(입출금내역Rawdata!F394=0,"",입출금내역Rawdata!F394)</f>
        <v>13500</v>
      </c>
      <c r="I400" s="146" t="str">
        <f>IF(입출금내역Rawdata!G394=0,"",입출금내역Rawdata!G394)</f>
        <v/>
      </c>
      <c r="J400" s="146">
        <f t="shared" si="13"/>
        <v>13500</v>
      </c>
      <c r="K400" s="146">
        <f t="shared" si="12"/>
        <v>975851956</v>
      </c>
      <c r="L400" s="284" t="str">
        <f>입출금내역Rawdata!D394</f>
        <v>카카오페이(택시)</v>
      </c>
      <c r="M400" s="148"/>
      <c r="N400" s="148"/>
      <c r="O400" s="284" t="str">
        <f>입출금내역Rawdata!L394</f>
        <v>하나은행(자본금)</v>
      </c>
      <c r="P400" s="284" t="str">
        <f>입출금내역Rawdata!M394</f>
        <v>391-910029-71304</v>
      </c>
      <c r="Q400" s="148"/>
      <c r="R400" s="148"/>
      <c r="S400" s="148"/>
    </row>
    <row r="401" spans="1:19" ht="15.6" customHeight="1" outlineLevel="1">
      <c r="A401" s="142"/>
      <c r="B401" s="142">
        <f>입출금내역Rawdata!B395</f>
        <v>45420</v>
      </c>
      <c r="C401" s="143" t="s">
        <v>120</v>
      </c>
      <c r="D401" s="284" t="str">
        <f>입출금내역Rawdata!N395</f>
        <v>운영비</v>
      </c>
      <c r="E401" s="284" t="str">
        <f>입출금내역Rawdata!O395</f>
        <v>여비교통비</v>
      </c>
      <c r="F401" s="137">
        <f>IF(D401="계좌 대체","",VLOOKUP($D401,월별_CashFlow!$H$3:$I$61,2,FALSE))</f>
        <v>120204</v>
      </c>
      <c r="G401" s="145"/>
      <c r="H401" s="283" t="str">
        <f>IF(입출금내역Rawdata!F395=0,"",입출금내역Rawdata!F395)</f>
        <v/>
      </c>
      <c r="I401" s="146">
        <f>IF(입출금내역Rawdata!G395=0,"",입출금내역Rawdata!G395)</f>
        <v>13000</v>
      </c>
      <c r="J401" s="146">
        <f t="shared" si="13"/>
        <v>-13000</v>
      </c>
      <c r="K401" s="146">
        <f t="shared" si="12"/>
        <v>975838956</v>
      </c>
      <c r="L401" s="284" t="str">
        <f>입출금내역Rawdata!D395</f>
        <v>카카오페이(택시)</v>
      </c>
      <c r="M401" s="148"/>
      <c r="N401" s="148"/>
      <c r="O401" s="284" t="str">
        <f>입출금내역Rawdata!L395</f>
        <v>하나은행(자본금)</v>
      </c>
      <c r="P401" s="284" t="str">
        <f>입출금내역Rawdata!M395</f>
        <v>391-910029-71304</v>
      </c>
      <c r="Q401" s="148"/>
      <c r="R401" s="148"/>
      <c r="S401" s="148"/>
    </row>
    <row r="402" spans="1:19" ht="15.6" customHeight="1" outlineLevel="1">
      <c r="A402" s="142"/>
      <c r="B402" s="142">
        <f>입출금내역Rawdata!B396</f>
        <v>45421</v>
      </c>
      <c r="C402" s="143" t="s">
        <v>120</v>
      </c>
      <c r="D402" s="284" t="str">
        <f>입출금내역Rawdata!N396</f>
        <v>보조금</v>
      </c>
      <c r="E402" s="284" t="str">
        <f>입출금내역Rawdata!O396</f>
        <v>보조금</v>
      </c>
      <c r="F402" s="137">
        <f>IF(D402="계좌 대체","",VLOOKUP($D402,월별_CashFlow!$H$3:$I$61,2,FALSE))</f>
        <v>310001</v>
      </c>
      <c r="G402" s="145"/>
      <c r="H402" s="283" t="str">
        <f>IF(입출금내역Rawdata!F396=0,"",입출금내역Rawdata!F396)</f>
        <v/>
      </c>
      <c r="I402" s="146" t="str">
        <f>IF(입출금내역Rawdata!G396=0,"",입출금내역Rawdata!G396)</f>
        <v/>
      </c>
      <c r="J402" s="146">
        <f t="shared" si="13"/>
        <v>0</v>
      </c>
      <c r="K402" s="146">
        <f t="shared" si="12"/>
        <v>975838956</v>
      </c>
      <c r="L402" s="284" t="str">
        <f>입출금내역Rawdata!D396</f>
        <v>신규</v>
      </c>
      <c r="M402" s="148"/>
      <c r="N402" s="148"/>
      <c r="O402" s="284" t="str">
        <f>입출금내역Rawdata!L396</f>
        <v>신한은행(초창패)</v>
      </c>
      <c r="P402" s="284" t="str">
        <f>입출금내역Rawdata!M396</f>
        <v>100-037-099578</v>
      </c>
      <c r="Q402" s="148"/>
      <c r="R402" s="148"/>
      <c r="S402" s="148"/>
    </row>
    <row r="403" spans="1:19" ht="15.6" customHeight="1" outlineLevel="1">
      <c r="A403" s="142"/>
      <c r="B403" s="142">
        <f>입출금내역Rawdata!B397</f>
        <v>45422</v>
      </c>
      <c r="C403" s="143" t="s">
        <v>120</v>
      </c>
      <c r="D403" s="284" t="str">
        <f>입출금내역Rawdata!N397</f>
        <v>인건비(급여, 퇴직금, 사대보험)</v>
      </c>
      <c r="E403" s="284" t="str">
        <f>입출금내역Rawdata!O397</f>
        <v>사대보험</v>
      </c>
      <c r="F403" s="137">
        <f>IF(D403="계좌 대체","",VLOOKUP($D403,월별_CashFlow!$H$3:$I$61,2,FALSE))</f>
        <v>120202</v>
      </c>
      <c r="G403" s="145"/>
      <c r="H403" s="283" t="str">
        <f>IF(입출금내역Rawdata!F397=0,"",입출금내역Rawdata!F397)</f>
        <v/>
      </c>
      <c r="I403" s="146">
        <f>IF(입출금내역Rawdata!G397=0,"",입출금내역Rawdata!G397)</f>
        <v>2801420</v>
      </c>
      <c r="J403" s="146">
        <f t="shared" si="13"/>
        <v>-2801420</v>
      </c>
      <c r="K403" s="146">
        <f t="shared" si="12"/>
        <v>973037536</v>
      </c>
      <c r="L403" s="284" t="str">
        <f>입출금내역Rawdata!D397</f>
        <v>2404국민건강</v>
      </c>
      <c r="M403" s="148"/>
      <c r="N403" s="148"/>
      <c r="O403" s="284" t="str">
        <f>입출금내역Rawdata!L397</f>
        <v>하나은행(GS투자금)</v>
      </c>
      <c r="P403" s="284" t="str">
        <f>입출금내역Rawdata!M397</f>
        <v>391-910033-23404</v>
      </c>
      <c r="Q403" s="148"/>
      <c r="R403" s="148"/>
      <c r="S403" s="148"/>
    </row>
    <row r="404" spans="1:19" ht="15.6" customHeight="1" outlineLevel="1">
      <c r="A404" s="142"/>
      <c r="B404" s="142">
        <f>입출금내역Rawdata!B398</f>
        <v>45422</v>
      </c>
      <c r="C404" s="143" t="s">
        <v>120</v>
      </c>
      <c r="D404" s="284" t="str">
        <f>입출금내역Rawdata!N398</f>
        <v>인건비(급여, 퇴직금, 사대보험)</v>
      </c>
      <c r="E404" s="284" t="str">
        <f>입출금내역Rawdata!O398</f>
        <v>사대보험</v>
      </c>
      <c r="F404" s="137">
        <f>IF(D404="계좌 대체","",VLOOKUP($D404,월별_CashFlow!$H$3:$I$61,2,FALSE))</f>
        <v>120202</v>
      </c>
      <c r="G404" s="145"/>
      <c r="H404" s="283" t="str">
        <f>IF(입출금내역Rawdata!F398=0,"",입출금내역Rawdata!F398)</f>
        <v/>
      </c>
      <c r="I404" s="146">
        <f>IF(입출금내역Rawdata!G398=0,"",입출금내역Rawdata!G398)</f>
        <v>567000</v>
      </c>
      <c r="J404" s="146">
        <f t="shared" si="13"/>
        <v>-567000</v>
      </c>
      <c r="K404" s="146">
        <f t="shared" si="12"/>
        <v>972470536</v>
      </c>
      <c r="L404" s="284" t="str">
        <f>입출금내역Rawdata!D398</f>
        <v>2404국민연금</v>
      </c>
      <c r="M404" s="148"/>
      <c r="N404" s="148"/>
      <c r="O404" s="284" t="str">
        <f>입출금내역Rawdata!L398</f>
        <v>하나은행(GS투자금)</v>
      </c>
      <c r="P404" s="284" t="str">
        <f>입출금내역Rawdata!M398</f>
        <v>391-910033-23404</v>
      </c>
      <c r="Q404" s="148"/>
      <c r="R404" s="148"/>
      <c r="S404" s="148"/>
    </row>
    <row r="405" spans="1:19" ht="15.6" customHeight="1" outlineLevel="1">
      <c r="A405" s="142"/>
      <c r="B405" s="142">
        <f>입출금내역Rawdata!B399</f>
        <v>45422</v>
      </c>
      <c r="C405" s="143" t="s">
        <v>120</v>
      </c>
      <c r="D405" s="284" t="str">
        <f>입출금내역Rawdata!N399</f>
        <v>인건비(급여, 퇴직금, 사대보험)</v>
      </c>
      <c r="E405" s="284" t="str">
        <f>입출금내역Rawdata!O399</f>
        <v>사대보험</v>
      </c>
      <c r="F405" s="137">
        <f>IF(D405="계좌 대체","",VLOOKUP($D405,월별_CashFlow!$H$3:$I$61,2,FALSE))</f>
        <v>120202</v>
      </c>
      <c r="G405" s="145"/>
      <c r="H405" s="283" t="str">
        <f>IF(입출금내역Rawdata!F399=0,"",입출금내역Rawdata!F399)</f>
        <v/>
      </c>
      <c r="I405" s="146">
        <f>IF(입출금내역Rawdata!G399=0,"",입출금내역Rawdata!G399)</f>
        <v>64660</v>
      </c>
      <c r="J405" s="146">
        <f t="shared" si="13"/>
        <v>-64660</v>
      </c>
      <c r="K405" s="146">
        <f t="shared" si="12"/>
        <v>972405876</v>
      </c>
      <c r="L405" s="284" t="str">
        <f>입출금내역Rawdata!D399</f>
        <v>2404고용보험</v>
      </c>
      <c r="M405" s="148"/>
      <c r="N405" s="148"/>
      <c r="O405" s="284" t="str">
        <f>입출금내역Rawdata!L399</f>
        <v>하나은행(GS투자금)</v>
      </c>
      <c r="P405" s="284" t="str">
        <f>입출금내역Rawdata!M399</f>
        <v>391-910033-23404</v>
      </c>
      <c r="Q405" s="148"/>
      <c r="R405" s="148"/>
      <c r="S405" s="148"/>
    </row>
    <row r="406" spans="1:19" ht="15.6" customHeight="1" outlineLevel="1">
      <c r="A406" s="142"/>
      <c r="B406" s="142">
        <f>입출금내역Rawdata!B400</f>
        <v>45422</v>
      </c>
      <c r="C406" s="143" t="s">
        <v>120</v>
      </c>
      <c r="D406" s="284" t="str">
        <f>입출금내역Rawdata!N400</f>
        <v>인건비(급여, 퇴직금, 사대보험)</v>
      </c>
      <c r="E406" s="284" t="str">
        <f>입출금내역Rawdata!O400</f>
        <v>사대보험</v>
      </c>
      <c r="F406" s="137">
        <f>IF(D406="계좌 대체","",VLOOKUP($D406,월별_CashFlow!$H$3:$I$61,2,FALSE))</f>
        <v>120202</v>
      </c>
      <c r="G406" s="145"/>
      <c r="H406" s="283" t="str">
        <f>IF(입출금내역Rawdata!F400=0,"",입출금내역Rawdata!F400)</f>
        <v/>
      </c>
      <c r="I406" s="146">
        <f>IF(입출금내역Rawdata!G400=0,"",입출금내역Rawdata!G400)</f>
        <v>23010</v>
      </c>
      <c r="J406" s="146">
        <f t="shared" si="13"/>
        <v>-23010</v>
      </c>
      <c r="K406" s="146">
        <f t="shared" si="12"/>
        <v>972382866</v>
      </c>
      <c r="L406" s="284" t="str">
        <f>입출금내역Rawdata!D400</f>
        <v>2404산재보험</v>
      </c>
      <c r="M406" s="148"/>
      <c r="N406" s="148"/>
      <c r="O406" s="284" t="str">
        <f>입출금내역Rawdata!L400</f>
        <v>하나은행(GS투자금)</v>
      </c>
      <c r="P406" s="284" t="str">
        <f>입출금내역Rawdata!M400</f>
        <v>391-910033-23404</v>
      </c>
      <c r="Q406" s="148"/>
      <c r="R406" s="148"/>
      <c r="S406" s="148"/>
    </row>
    <row r="407" spans="1:19" ht="15.6" customHeight="1" outlineLevel="1">
      <c r="A407" s="142"/>
      <c r="B407" s="142">
        <f>입출금내역Rawdata!B401</f>
        <v>45422</v>
      </c>
      <c r="C407" s="143" t="s">
        <v>120</v>
      </c>
      <c r="D407" s="284" t="str">
        <f>입출금내역Rawdata!N401</f>
        <v>인건비(급여, 퇴직금, 사대보험)</v>
      </c>
      <c r="E407" s="284" t="str">
        <f>입출금내역Rawdata!O401</f>
        <v>소득세 등</v>
      </c>
      <c r="F407" s="137">
        <f>IF(D407="계좌 대체","",VLOOKUP($D407,월별_CashFlow!$H$3:$I$61,2,FALSE))</f>
        <v>120202</v>
      </c>
      <c r="G407" s="145"/>
      <c r="H407" s="283" t="str">
        <f>IF(입출금내역Rawdata!F401=0,"",입출금내역Rawdata!F401)</f>
        <v/>
      </c>
      <c r="I407" s="146">
        <f>IF(입출금내역Rawdata!G401=0,"",입출금내역Rawdata!G401)</f>
        <v>2041020</v>
      </c>
      <c r="J407" s="146">
        <f t="shared" si="13"/>
        <v>-2041020</v>
      </c>
      <c r="K407" s="146">
        <f t="shared" si="12"/>
        <v>970341846</v>
      </c>
      <c r="L407" s="284" t="str">
        <f>입출금내역Rawdata!D401</f>
        <v>근로소득세(갑)</v>
      </c>
      <c r="M407" s="148"/>
      <c r="N407" s="148"/>
      <c r="O407" s="284" t="str">
        <f>입출금내역Rawdata!L401</f>
        <v>하나은행(GS투자금)</v>
      </c>
      <c r="P407" s="284" t="str">
        <f>입출금내역Rawdata!M401</f>
        <v>391-910033-23404</v>
      </c>
      <c r="Q407" s="148"/>
      <c r="R407" s="148"/>
      <c r="S407" s="148"/>
    </row>
    <row r="408" spans="1:19" ht="15.6" customHeight="1" outlineLevel="1">
      <c r="A408" s="142"/>
      <c r="B408" s="142">
        <f>입출금내역Rawdata!B402</f>
        <v>45423</v>
      </c>
      <c r="C408" s="143" t="s">
        <v>120</v>
      </c>
      <c r="D408" s="284" t="str">
        <f>입출금내역Rawdata!N402</f>
        <v>운영비</v>
      </c>
      <c r="E408" s="284" t="str">
        <f>입출금내역Rawdata!O402</f>
        <v>여비교통비</v>
      </c>
      <c r="F408" s="137">
        <f>IF(D408="계좌 대체","",VLOOKUP($D408,월별_CashFlow!$H$3:$I$61,2,FALSE))</f>
        <v>120204</v>
      </c>
      <c r="G408" s="145"/>
      <c r="H408" s="283" t="str">
        <f>IF(입출금내역Rawdata!F402=0,"",입출금내역Rawdata!F402)</f>
        <v/>
      </c>
      <c r="I408" s="146">
        <f>IF(입출금내역Rawdata!G402=0,"",입출금내역Rawdata!G402)</f>
        <v>41000</v>
      </c>
      <c r="J408" s="146">
        <f t="shared" si="13"/>
        <v>-41000</v>
      </c>
      <c r="K408" s="146">
        <f t="shared" si="12"/>
        <v>970300846</v>
      </c>
      <c r="L408" s="284" t="str">
        <f>입출금내역Rawdata!D402</f>
        <v>카카오페이(택시)</v>
      </c>
      <c r="M408" s="148"/>
      <c r="N408" s="148"/>
      <c r="O408" s="284" t="str">
        <f>입출금내역Rawdata!L402</f>
        <v>하나은행(자본금)</v>
      </c>
      <c r="P408" s="284" t="str">
        <f>입출금내역Rawdata!M402</f>
        <v>391-910029-71304</v>
      </c>
      <c r="Q408" s="148"/>
      <c r="R408" s="148"/>
      <c r="S408" s="148"/>
    </row>
    <row r="409" spans="1:19" ht="15.6" customHeight="1" outlineLevel="1">
      <c r="A409" s="142"/>
      <c r="B409" s="142">
        <f>입출금내역Rawdata!B403</f>
        <v>45423</v>
      </c>
      <c r="C409" s="143" t="s">
        <v>120</v>
      </c>
      <c r="D409" s="284" t="str">
        <f>입출금내역Rawdata!N403</f>
        <v>운영비</v>
      </c>
      <c r="E409" s="284" t="str">
        <f>입출금내역Rawdata!O403</f>
        <v>여비교통비</v>
      </c>
      <c r="F409" s="137">
        <f>IF(D409="계좌 대체","",VLOOKUP($D409,월별_CashFlow!$H$3:$I$61,2,FALSE))</f>
        <v>120204</v>
      </c>
      <c r="G409" s="145"/>
      <c r="H409" s="283">
        <f>IF(입출금내역Rawdata!F403=0,"",입출금내역Rawdata!F403)</f>
        <v>41000</v>
      </c>
      <c r="I409" s="146" t="str">
        <f>IF(입출금내역Rawdata!G403=0,"",입출금내역Rawdata!G403)</f>
        <v/>
      </c>
      <c r="J409" s="146">
        <f t="shared" si="13"/>
        <v>41000</v>
      </c>
      <c r="K409" s="146">
        <f t="shared" si="12"/>
        <v>970341846</v>
      </c>
      <c r="L409" s="284" t="str">
        <f>입출금내역Rawdata!D403</f>
        <v>카카오페이(택시)</v>
      </c>
      <c r="M409" s="148"/>
      <c r="N409" s="148"/>
      <c r="O409" s="284" t="str">
        <f>입출금내역Rawdata!L403</f>
        <v>하나은행(자본금)</v>
      </c>
      <c r="P409" s="284" t="str">
        <f>입출금내역Rawdata!M403</f>
        <v>391-910029-71304</v>
      </c>
      <c r="Q409" s="148"/>
      <c r="R409" s="148"/>
      <c r="S409" s="148"/>
    </row>
    <row r="410" spans="1:19" ht="15.6" customHeight="1" outlineLevel="1">
      <c r="A410" s="142"/>
      <c r="B410" s="142">
        <f>입출금내역Rawdata!B404</f>
        <v>45423</v>
      </c>
      <c r="C410" s="143" t="s">
        <v>120</v>
      </c>
      <c r="D410" s="284" t="str">
        <f>입출금내역Rawdata!N404</f>
        <v>운영비</v>
      </c>
      <c r="E410" s="284" t="str">
        <f>입출금내역Rawdata!O404</f>
        <v>여비교통비</v>
      </c>
      <c r="F410" s="137">
        <f>IF(D410="계좌 대체","",VLOOKUP($D410,월별_CashFlow!$H$3:$I$61,2,FALSE))</f>
        <v>120204</v>
      </c>
      <c r="G410" s="145"/>
      <c r="H410" s="283" t="str">
        <f>IF(입출금내역Rawdata!F404=0,"",입출금내역Rawdata!F404)</f>
        <v/>
      </c>
      <c r="I410" s="146">
        <f>IF(입출금내역Rawdata!G404=0,"",입출금내역Rawdata!G404)</f>
        <v>40600</v>
      </c>
      <c r="J410" s="146">
        <f t="shared" si="13"/>
        <v>-40600</v>
      </c>
      <c r="K410" s="146">
        <f t="shared" si="12"/>
        <v>970301246</v>
      </c>
      <c r="L410" s="284" t="str">
        <f>입출금내역Rawdata!D404</f>
        <v>카카오페이(택시)</v>
      </c>
      <c r="M410" s="148"/>
      <c r="N410" s="148"/>
      <c r="O410" s="284" t="str">
        <f>입출금내역Rawdata!L404</f>
        <v>하나은행(자본금)</v>
      </c>
      <c r="P410" s="284" t="str">
        <f>입출금내역Rawdata!M404</f>
        <v>391-910029-71304</v>
      </c>
      <c r="Q410" s="148"/>
      <c r="R410" s="148"/>
      <c r="S410" s="148"/>
    </row>
    <row r="411" spans="1:19" ht="15.6" customHeight="1" outlineLevel="1">
      <c r="A411" s="142"/>
      <c r="B411" s="142">
        <f>입출금내역Rawdata!B405</f>
        <v>45424</v>
      </c>
      <c r="C411" s="143" t="s">
        <v>120</v>
      </c>
      <c r="D411" s="284" t="str">
        <f>입출금내역Rawdata!N405</f>
        <v>운영비</v>
      </c>
      <c r="E411" s="284" t="str">
        <f>입출금내역Rawdata!O405</f>
        <v>여비교통비</v>
      </c>
      <c r="F411" s="137">
        <f>IF(D411="계좌 대체","",VLOOKUP($D411,월별_CashFlow!$H$3:$I$61,2,FALSE))</f>
        <v>120204</v>
      </c>
      <c r="G411" s="145"/>
      <c r="H411" s="283" t="str">
        <f>IF(입출금내역Rawdata!F405=0,"",입출금내역Rawdata!F405)</f>
        <v/>
      </c>
      <c r="I411" s="146">
        <f>IF(입출금내역Rawdata!G405=0,"",입출금내역Rawdata!G405)</f>
        <v>13600</v>
      </c>
      <c r="J411" s="146">
        <f t="shared" si="13"/>
        <v>-13600</v>
      </c>
      <c r="K411" s="146">
        <f t="shared" si="12"/>
        <v>970287646</v>
      </c>
      <c r="L411" s="284" t="str">
        <f>입출금내역Rawdata!D405</f>
        <v>티머니개인택시(K</v>
      </c>
      <c r="M411" s="148"/>
      <c r="N411" s="148"/>
      <c r="O411" s="284" t="str">
        <f>입출금내역Rawdata!L405</f>
        <v>하나은행(자본금)</v>
      </c>
      <c r="P411" s="284" t="str">
        <f>입출금내역Rawdata!M405</f>
        <v>391-910029-71304</v>
      </c>
      <c r="Q411" s="148"/>
      <c r="R411" s="148"/>
      <c r="S411" s="148"/>
    </row>
    <row r="412" spans="1:19" ht="15.6" customHeight="1" outlineLevel="1">
      <c r="A412" s="142"/>
      <c r="B412" s="142">
        <f>입출금내역Rawdata!B406</f>
        <v>45425</v>
      </c>
      <c r="C412" s="143" t="s">
        <v>120</v>
      </c>
      <c r="D412" s="284" t="str">
        <f>입출금내역Rawdata!N406</f>
        <v>보조금</v>
      </c>
      <c r="E412" s="284" t="str">
        <f>입출금내역Rawdata!O406</f>
        <v>보조금</v>
      </c>
      <c r="F412" s="137">
        <f>IF(D412="계좌 대체","",VLOOKUP($D412,월별_CashFlow!$H$3:$I$61,2,FALSE))</f>
        <v>310001</v>
      </c>
      <c r="G412" s="145"/>
      <c r="H412" s="283">
        <f>IF(입출금내역Rawdata!F406=0,"",입출금내역Rawdata!F406)</f>
        <v>9960500</v>
      </c>
      <c r="I412" s="146" t="str">
        <f>IF(입출금내역Rawdata!G406=0,"",입출금내역Rawdata!G406)</f>
        <v/>
      </c>
      <c r="J412" s="146">
        <f t="shared" si="13"/>
        <v>9960500</v>
      </c>
      <c r="K412" s="146">
        <f t="shared" si="12"/>
        <v>980248146</v>
      </c>
      <c r="L412" s="284" t="str">
        <f>입출금내역Rawdata!D406</f>
        <v>(주)에이코트</v>
      </c>
      <c r="M412" s="148"/>
      <c r="N412" s="148"/>
      <c r="O412" s="284" t="str">
        <f>입출금내역Rawdata!L406</f>
        <v>하나은행(서울형팁스)</v>
      </c>
      <c r="P412" s="284" t="str">
        <f>입출금내역Rawdata!M406</f>
        <v>511-910017-45704</v>
      </c>
      <c r="Q412" s="148"/>
      <c r="R412" s="148"/>
      <c r="S412" s="148"/>
    </row>
    <row r="413" spans="1:19" ht="15.6" customHeight="1" outlineLevel="1">
      <c r="A413" s="142"/>
      <c r="B413" s="142">
        <f>입출금내역Rawdata!B407</f>
        <v>45425</v>
      </c>
      <c r="C413" s="143" t="s">
        <v>120</v>
      </c>
      <c r="D413" s="284" t="str">
        <f>입출금내역Rawdata!N407</f>
        <v>보조금</v>
      </c>
      <c r="E413" s="284" t="str">
        <f>입출금내역Rawdata!O407</f>
        <v>보조금</v>
      </c>
      <c r="F413" s="137">
        <f>IF(D413="계좌 대체","",VLOOKUP($D413,월별_CashFlow!$H$3:$I$61,2,FALSE))</f>
        <v>310001</v>
      </c>
      <c r="G413" s="145"/>
      <c r="H413" s="283" t="str">
        <f>IF(입출금내역Rawdata!F407=0,"",입출금내역Rawdata!F407)</f>
        <v/>
      </c>
      <c r="I413" s="146">
        <f>IF(입출금내역Rawdata!G407=0,"",입출금내역Rawdata!G407)</f>
        <v>9960500</v>
      </c>
      <c r="J413" s="146">
        <f t="shared" si="13"/>
        <v>-9960500</v>
      </c>
      <c r="K413" s="146">
        <f t="shared" si="12"/>
        <v>970287646</v>
      </c>
      <c r="L413" s="284" t="str">
        <f>입출금내역Rawdata!D407</f>
        <v>(주)푸른기술에</v>
      </c>
      <c r="M413" s="148"/>
      <c r="N413" s="148"/>
      <c r="O413" s="284" t="str">
        <f>입출금내역Rawdata!L407</f>
        <v>하나은행(서울형팁스)</v>
      </c>
      <c r="P413" s="284" t="str">
        <f>입출금내역Rawdata!M407</f>
        <v>511-910017-45704</v>
      </c>
      <c r="Q413" s="148"/>
      <c r="R413" s="148"/>
      <c r="S413" s="148"/>
    </row>
    <row r="414" spans="1:19" ht="15.6" customHeight="1" outlineLevel="1">
      <c r="A414" s="142"/>
      <c r="B414" s="142">
        <f>입출금내역Rawdata!B408</f>
        <v>45426</v>
      </c>
      <c r="C414" s="143" t="s">
        <v>120</v>
      </c>
      <c r="D414" s="284" t="str">
        <f>입출금내역Rawdata!N408</f>
        <v>운영비</v>
      </c>
      <c r="E414" s="284" t="str">
        <f>입출금내역Rawdata!O408</f>
        <v>운영비</v>
      </c>
      <c r="F414" s="137">
        <f>IF(D414="계좌 대체","",VLOOKUP($D414,월별_CashFlow!$H$3:$I$61,2,FALSE))</f>
        <v>120204</v>
      </c>
      <c r="G414" s="145"/>
      <c r="H414" s="283" t="str">
        <f>IF(입출금내역Rawdata!F408=0,"",입출금내역Rawdata!F408)</f>
        <v/>
      </c>
      <c r="I414" s="146">
        <f>IF(입출금내역Rawdata!G408=0,"",입출금내역Rawdata!G408)</f>
        <v>75500</v>
      </c>
      <c r="J414" s="146">
        <f t="shared" si="13"/>
        <v>-75500</v>
      </c>
      <c r="K414" s="146">
        <f t="shared" si="12"/>
        <v>970212146</v>
      </c>
      <c r="L414" s="284" t="str">
        <f>입출금내역Rawdata!D408</f>
        <v>영철스토리펌</v>
      </c>
      <c r="M414" s="148"/>
      <c r="N414" s="148"/>
      <c r="O414" s="284" t="str">
        <f>입출금내역Rawdata!L408</f>
        <v>하나은행(자본금)</v>
      </c>
      <c r="P414" s="284" t="str">
        <f>입출금내역Rawdata!M408</f>
        <v>391-910029-71304</v>
      </c>
      <c r="Q414" s="148"/>
      <c r="R414" s="148"/>
      <c r="S414" s="148"/>
    </row>
    <row r="415" spans="1:19" ht="15.6" customHeight="1" outlineLevel="1">
      <c r="A415" s="142"/>
      <c r="B415" s="142">
        <f>입출금내역Rawdata!B409</f>
        <v>45426</v>
      </c>
      <c r="C415" s="143" t="s">
        <v>120</v>
      </c>
      <c r="D415" s="284" t="str">
        <f>입출금내역Rawdata!N409</f>
        <v>운영비</v>
      </c>
      <c r="E415" s="284" t="str">
        <f>입출금내역Rawdata!O409</f>
        <v>여비교통비</v>
      </c>
      <c r="F415" s="137">
        <f>IF(D415="계좌 대체","",VLOOKUP($D415,월별_CashFlow!$H$3:$I$61,2,FALSE))</f>
        <v>120204</v>
      </c>
      <c r="G415" s="145"/>
      <c r="H415" s="283" t="str">
        <f>IF(입출금내역Rawdata!F409=0,"",입출금내역Rawdata!F409)</f>
        <v/>
      </c>
      <c r="I415" s="146">
        <f>IF(입출금내역Rawdata!G409=0,"",입출금내역Rawdata!G409)</f>
        <v>14300</v>
      </c>
      <c r="J415" s="146">
        <f t="shared" si="13"/>
        <v>-14300</v>
      </c>
      <c r="K415" s="146">
        <f t="shared" si="12"/>
        <v>970197846</v>
      </c>
      <c r="L415" s="284" t="str">
        <f>입출금내역Rawdata!D409</f>
        <v>카카오페이(택시)</v>
      </c>
      <c r="M415" s="148"/>
      <c r="N415" s="148"/>
      <c r="O415" s="284" t="str">
        <f>입출금내역Rawdata!L409</f>
        <v>하나은행(자본금)</v>
      </c>
      <c r="P415" s="284" t="str">
        <f>입출금내역Rawdata!M409</f>
        <v>391-910029-71304</v>
      </c>
      <c r="Q415" s="148"/>
      <c r="R415" s="148"/>
      <c r="S415" s="148"/>
    </row>
    <row r="416" spans="1:19" ht="15.6" customHeight="1" outlineLevel="1">
      <c r="A416" s="142"/>
      <c r="B416" s="142">
        <f>입출금내역Rawdata!B410</f>
        <v>45426</v>
      </c>
      <c r="C416" s="143" t="s">
        <v>120</v>
      </c>
      <c r="D416" s="284" t="str">
        <f>입출금내역Rawdata!N410</f>
        <v>운영비</v>
      </c>
      <c r="E416" s="284" t="str">
        <f>입출금내역Rawdata!O410</f>
        <v>여비교통비</v>
      </c>
      <c r="F416" s="137">
        <f>IF(D416="계좌 대체","",VLOOKUP($D416,월별_CashFlow!$H$3:$I$61,2,FALSE))</f>
        <v>120204</v>
      </c>
      <c r="G416" s="145"/>
      <c r="H416" s="283">
        <f>IF(입출금내역Rawdata!F410=0,"",입출금내역Rawdata!F410)</f>
        <v>14300</v>
      </c>
      <c r="I416" s="146" t="str">
        <f>IF(입출금내역Rawdata!G410=0,"",입출금내역Rawdata!G410)</f>
        <v/>
      </c>
      <c r="J416" s="146">
        <f t="shared" si="13"/>
        <v>14300</v>
      </c>
      <c r="K416" s="146">
        <f t="shared" si="12"/>
        <v>970212146</v>
      </c>
      <c r="L416" s="284" t="str">
        <f>입출금내역Rawdata!D410</f>
        <v>카카오페이(택시)</v>
      </c>
      <c r="M416" s="148"/>
      <c r="N416" s="148"/>
      <c r="O416" s="284" t="str">
        <f>입출금내역Rawdata!L410</f>
        <v>하나은행(자본금)</v>
      </c>
      <c r="P416" s="284" t="str">
        <f>입출금내역Rawdata!M410</f>
        <v>391-910029-71304</v>
      </c>
      <c r="Q416" s="148"/>
      <c r="R416" s="148"/>
      <c r="S416" s="148"/>
    </row>
    <row r="417" spans="1:19" ht="15.6" customHeight="1" outlineLevel="1">
      <c r="A417" s="142"/>
      <c r="B417" s="142">
        <f>입출금내역Rawdata!B411</f>
        <v>45426</v>
      </c>
      <c r="C417" s="143" t="s">
        <v>120</v>
      </c>
      <c r="D417" s="284" t="str">
        <f>입출금내역Rawdata!N411</f>
        <v>운영비</v>
      </c>
      <c r="E417" s="284" t="str">
        <f>입출금내역Rawdata!O411</f>
        <v>여비교통비</v>
      </c>
      <c r="F417" s="137">
        <f>IF(D417="계좌 대체","",VLOOKUP($D417,월별_CashFlow!$H$3:$I$61,2,FALSE))</f>
        <v>120204</v>
      </c>
      <c r="G417" s="145"/>
      <c r="H417" s="283" t="str">
        <f>IF(입출금내역Rawdata!F411=0,"",입출금내역Rawdata!F411)</f>
        <v/>
      </c>
      <c r="I417" s="146">
        <f>IF(입출금내역Rawdata!G411=0,"",입출금내역Rawdata!G411)</f>
        <v>13200</v>
      </c>
      <c r="J417" s="146">
        <f t="shared" si="13"/>
        <v>-13200</v>
      </c>
      <c r="K417" s="146">
        <f t="shared" si="12"/>
        <v>970198946</v>
      </c>
      <c r="L417" s="284" t="str">
        <f>입출금내역Rawdata!D411</f>
        <v>카카오페이(택시)</v>
      </c>
      <c r="M417" s="148"/>
      <c r="N417" s="148"/>
      <c r="O417" s="284" t="str">
        <f>입출금내역Rawdata!L411</f>
        <v>하나은행(자본금)</v>
      </c>
      <c r="P417" s="284" t="str">
        <f>입출금내역Rawdata!M411</f>
        <v>391-910029-71304</v>
      </c>
      <c r="Q417" s="148"/>
      <c r="R417" s="148"/>
      <c r="S417" s="148"/>
    </row>
    <row r="418" spans="1:19" ht="15.6" customHeight="1" outlineLevel="1">
      <c r="A418" s="142"/>
      <c r="B418" s="142">
        <f>입출금내역Rawdata!B412</f>
        <v>45427</v>
      </c>
      <c r="C418" s="143" t="s">
        <v>120</v>
      </c>
      <c r="D418" s="284" t="str">
        <f>입출금내역Rawdata!N412</f>
        <v>운영비</v>
      </c>
      <c r="E418" s="284" t="str">
        <f>입출금내역Rawdata!O412</f>
        <v>여비교통비</v>
      </c>
      <c r="F418" s="137">
        <f>IF(D418="계좌 대체","",VLOOKUP($D418,월별_CashFlow!$H$3:$I$61,2,FALSE))</f>
        <v>120204</v>
      </c>
      <c r="G418" s="145"/>
      <c r="H418" s="283" t="str">
        <f>IF(입출금내역Rawdata!F412=0,"",입출금내역Rawdata!F412)</f>
        <v/>
      </c>
      <c r="I418" s="146">
        <f>IF(입출금내역Rawdata!G412=0,"",입출금내역Rawdata!G412)</f>
        <v>9600</v>
      </c>
      <c r="J418" s="146">
        <f t="shared" si="13"/>
        <v>-9600</v>
      </c>
      <c r="K418" s="146">
        <f t="shared" si="12"/>
        <v>970189346</v>
      </c>
      <c r="L418" s="284" t="str">
        <f>입출금내역Rawdata!D412</f>
        <v>카카오페이(택시)</v>
      </c>
      <c r="M418" s="148"/>
      <c r="N418" s="148"/>
      <c r="O418" s="284" t="str">
        <f>입출금내역Rawdata!L412</f>
        <v>하나은행(자본금)</v>
      </c>
      <c r="P418" s="284" t="str">
        <f>입출금내역Rawdata!M412</f>
        <v>391-910029-71304</v>
      </c>
      <c r="Q418" s="148"/>
      <c r="R418" s="148"/>
      <c r="S418" s="148"/>
    </row>
    <row r="419" spans="1:19" ht="15.6" customHeight="1" outlineLevel="1">
      <c r="A419" s="142"/>
      <c r="B419" s="142">
        <f>입출금내역Rawdata!B413</f>
        <v>45427</v>
      </c>
      <c r="C419" s="143" t="s">
        <v>120</v>
      </c>
      <c r="D419" s="284" t="str">
        <f>입출금내역Rawdata!N413</f>
        <v>운영비</v>
      </c>
      <c r="E419" s="284" t="str">
        <f>입출금내역Rawdata!O413</f>
        <v>여비교통비</v>
      </c>
      <c r="F419" s="137">
        <f>IF(D419="계좌 대체","",VLOOKUP($D419,월별_CashFlow!$H$3:$I$61,2,FALSE))</f>
        <v>120204</v>
      </c>
      <c r="G419" s="145"/>
      <c r="H419" s="283">
        <f>IF(입출금내역Rawdata!F413=0,"",입출금내역Rawdata!F413)</f>
        <v>9600</v>
      </c>
      <c r="I419" s="146" t="str">
        <f>IF(입출금내역Rawdata!G413=0,"",입출금내역Rawdata!G413)</f>
        <v/>
      </c>
      <c r="J419" s="146">
        <f t="shared" si="13"/>
        <v>9600</v>
      </c>
      <c r="K419" s="146">
        <f t="shared" si="12"/>
        <v>970198946</v>
      </c>
      <c r="L419" s="284" t="str">
        <f>입출금내역Rawdata!D413</f>
        <v>카카오페이(택시)</v>
      </c>
      <c r="M419" s="148"/>
      <c r="N419" s="148"/>
      <c r="O419" s="284" t="str">
        <f>입출금내역Rawdata!L413</f>
        <v>하나은행(자본금)</v>
      </c>
      <c r="P419" s="284" t="str">
        <f>입출금내역Rawdata!M413</f>
        <v>391-910029-71304</v>
      </c>
      <c r="Q419" s="148"/>
      <c r="R419" s="148"/>
      <c r="S419" s="148"/>
    </row>
    <row r="420" spans="1:19" ht="15.6" customHeight="1" outlineLevel="1">
      <c r="A420" s="142"/>
      <c r="B420" s="142">
        <f>입출금내역Rawdata!B414</f>
        <v>45427</v>
      </c>
      <c r="C420" s="143" t="s">
        <v>120</v>
      </c>
      <c r="D420" s="284" t="str">
        <f>입출금내역Rawdata!N414</f>
        <v>운영비</v>
      </c>
      <c r="E420" s="284" t="str">
        <f>입출금내역Rawdata!O414</f>
        <v>여비교통비</v>
      </c>
      <c r="F420" s="137">
        <f>IF(D420="계좌 대체","",VLOOKUP($D420,월별_CashFlow!$H$3:$I$61,2,FALSE))</f>
        <v>120204</v>
      </c>
      <c r="G420" s="145"/>
      <c r="H420" s="283" t="str">
        <f>IF(입출금내역Rawdata!F414=0,"",입출금내역Rawdata!F414)</f>
        <v/>
      </c>
      <c r="I420" s="146">
        <f>IF(입출금내역Rawdata!G414=0,"",입출금내역Rawdata!G414)</f>
        <v>9400</v>
      </c>
      <c r="J420" s="146">
        <f t="shared" si="13"/>
        <v>-9400</v>
      </c>
      <c r="K420" s="146">
        <f t="shared" si="12"/>
        <v>970189546</v>
      </c>
      <c r="L420" s="284" t="str">
        <f>입출금내역Rawdata!D414</f>
        <v>카카오페이(택시)</v>
      </c>
      <c r="M420" s="148"/>
      <c r="N420" s="148"/>
      <c r="O420" s="284" t="str">
        <f>입출금내역Rawdata!L414</f>
        <v>하나은행(자본금)</v>
      </c>
      <c r="P420" s="284" t="str">
        <f>입출금내역Rawdata!M414</f>
        <v>391-910029-71304</v>
      </c>
      <c r="Q420" s="148"/>
      <c r="R420" s="148"/>
      <c r="S420" s="148"/>
    </row>
    <row r="421" spans="1:19" ht="15.6" customHeight="1" outlineLevel="1">
      <c r="A421" s="142"/>
      <c r="B421" s="142">
        <f>입출금내역Rawdata!B415</f>
        <v>45427</v>
      </c>
      <c r="C421" s="143" t="s">
        <v>120</v>
      </c>
      <c r="D421" s="284" t="str">
        <f>입출금내역Rawdata!N415</f>
        <v>운영비</v>
      </c>
      <c r="E421" s="284" t="str">
        <f>입출금내역Rawdata!O415</f>
        <v>여비교통비</v>
      </c>
      <c r="F421" s="137">
        <f>IF(D421="계좌 대체","",VLOOKUP($D421,월별_CashFlow!$H$3:$I$61,2,FALSE))</f>
        <v>120204</v>
      </c>
      <c r="G421" s="145"/>
      <c r="H421" s="283" t="str">
        <f>IF(입출금내역Rawdata!F415=0,"",입출금내역Rawdata!F415)</f>
        <v/>
      </c>
      <c r="I421" s="146">
        <f>IF(입출금내역Rawdata!G415=0,"",입출금내역Rawdata!G415)</f>
        <v>12300</v>
      </c>
      <c r="J421" s="146">
        <f t="shared" si="13"/>
        <v>-12300</v>
      </c>
      <c r="K421" s="146">
        <f t="shared" si="12"/>
        <v>970177246</v>
      </c>
      <c r="L421" s="284" t="str">
        <f>입출금내역Rawdata!D415</f>
        <v>카카오페이(택시)</v>
      </c>
      <c r="M421" s="148"/>
      <c r="N421" s="148"/>
      <c r="O421" s="284" t="str">
        <f>입출금내역Rawdata!L415</f>
        <v>하나은행(자본금)</v>
      </c>
      <c r="P421" s="284" t="str">
        <f>입출금내역Rawdata!M415</f>
        <v>391-910029-71304</v>
      </c>
      <c r="Q421" s="148"/>
      <c r="R421" s="148"/>
      <c r="S421" s="148"/>
    </row>
    <row r="422" spans="1:19" ht="15.6" customHeight="1" outlineLevel="1">
      <c r="A422" s="142"/>
      <c r="B422" s="142">
        <f>입출금내역Rawdata!B416</f>
        <v>45427</v>
      </c>
      <c r="C422" s="143" t="s">
        <v>120</v>
      </c>
      <c r="D422" s="284" t="str">
        <f>입출금내역Rawdata!N416</f>
        <v>운영비</v>
      </c>
      <c r="E422" s="284" t="str">
        <f>입출금내역Rawdata!O416</f>
        <v>여비교통비</v>
      </c>
      <c r="F422" s="137">
        <f>IF(D422="계좌 대체","",VLOOKUP($D422,월별_CashFlow!$H$3:$I$61,2,FALSE))</f>
        <v>120204</v>
      </c>
      <c r="G422" s="145"/>
      <c r="H422" s="283">
        <f>IF(입출금내역Rawdata!F416=0,"",입출금내역Rawdata!F416)</f>
        <v>12300</v>
      </c>
      <c r="I422" s="146" t="str">
        <f>IF(입출금내역Rawdata!G416=0,"",입출금내역Rawdata!G416)</f>
        <v/>
      </c>
      <c r="J422" s="146">
        <f t="shared" si="13"/>
        <v>12300</v>
      </c>
      <c r="K422" s="146">
        <f t="shared" si="12"/>
        <v>970189546</v>
      </c>
      <c r="L422" s="284" t="str">
        <f>입출금내역Rawdata!D416</f>
        <v>카카오페이(택시)</v>
      </c>
      <c r="M422" s="148"/>
      <c r="N422" s="148"/>
      <c r="O422" s="284" t="str">
        <f>입출금내역Rawdata!L416</f>
        <v>하나은행(자본금)</v>
      </c>
      <c r="P422" s="284" t="str">
        <f>입출금내역Rawdata!M416</f>
        <v>391-910029-71304</v>
      </c>
      <c r="Q422" s="148"/>
      <c r="R422" s="148"/>
      <c r="S422" s="148"/>
    </row>
    <row r="423" spans="1:19" ht="15.6" customHeight="1" outlineLevel="1">
      <c r="A423" s="142"/>
      <c r="B423" s="142">
        <f>입출금내역Rawdata!B417</f>
        <v>45427</v>
      </c>
      <c r="C423" s="143" t="s">
        <v>120</v>
      </c>
      <c r="D423" s="284" t="str">
        <f>입출금내역Rawdata!N417</f>
        <v>운영비</v>
      </c>
      <c r="E423" s="284" t="str">
        <f>입출금내역Rawdata!O417</f>
        <v>여비교통비</v>
      </c>
      <c r="F423" s="137">
        <f>IF(D423="계좌 대체","",VLOOKUP($D423,월별_CashFlow!$H$3:$I$61,2,FALSE))</f>
        <v>120204</v>
      </c>
      <c r="G423" s="145"/>
      <c r="H423" s="283" t="str">
        <f>IF(입출금내역Rawdata!F417=0,"",입출금내역Rawdata!F417)</f>
        <v/>
      </c>
      <c r="I423" s="146">
        <f>IF(입출금내역Rawdata!G417=0,"",입출금내역Rawdata!G417)</f>
        <v>3000</v>
      </c>
      <c r="J423" s="146">
        <f t="shared" si="13"/>
        <v>-3000</v>
      </c>
      <c r="K423" s="146">
        <f t="shared" si="12"/>
        <v>970186546</v>
      </c>
      <c r="L423" s="284" t="str">
        <f>입출금내역Rawdata!D417</f>
        <v>카카오페이(택시)</v>
      </c>
      <c r="M423" s="148"/>
      <c r="N423" s="148"/>
      <c r="O423" s="284" t="str">
        <f>입출금내역Rawdata!L417</f>
        <v>하나은행(자본금)</v>
      </c>
      <c r="P423" s="284" t="str">
        <f>입출금내역Rawdata!M417</f>
        <v>391-910029-71304</v>
      </c>
      <c r="Q423" s="148"/>
      <c r="R423" s="148"/>
      <c r="S423" s="148"/>
    </row>
    <row r="424" spans="1:19" ht="15.6" customHeight="1" outlineLevel="1">
      <c r="A424" s="142"/>
      <c r="B424" s="142">
        <f>입출금내역Rawdata!B418</f>
        <v>45427</v>
      </c>
      <c r="C424" s="143" t="s">
        <v>120</v>
      </c>
      <c r="D424" s="284" t="str">
        <f>입출금내역Rawdata!N418</f>
        <v>운영비</v>
      </c>
      <c r="E424" s="284" t="str">
        <f>입출금내역Rawdata!O418</f>
        <v>여비교통비</v>
      </c>
      <c r="F424" s="137">
        <f>IF(D424="계좌 대체","",VLOOKUP($D424,월별_CashFlow!$H$3:$I$61,2,FALSE))</f>
        <v>120204</v>
      </c>
      <c r="G424" s="145"/>
      <c r="H424" s="283" t="str">
        <f>IF(입출금내역Rawdata!F418=0,"",입출금내역Rawdata!F418)</f>
        <v/>
      </c>
      <c r="I424" s="146">
        <f>IF(입출금내역Rawdata!G418=0,"",입출금내역Rawdata!G418)</f>
        <v>9400</v>
      </c>
      <c r="J424" s="146">
        <f t="shared" si="13"/>
        <v>-9400</v>
      </c>
      <c r="K424" s="146">
        <f t="shared" si="12"/>
        <v>970177146</v>
      </c>
      <c r="L424" s="284" t="str">
        <f>입출금내역Rawdata!D418</f>
        <v>카카오페이(택시)</v>
      </c>
      <c r="M424" s="148"/>
      <c r="N424" s="148"/>
      <c r="O424" s="284" t="str">
        <f>입출금내역Rawdata!L418</f>
        <v>하나은행(자본금)</v>
      </c>
      <c r="P424" s="284" t="str">
        <f>입출금내역Rawdata!M418</f>
        <v>391-910029-71304</v>
      </c>
      <c r="Q424" s="148"/>
      <c r="R424" s="148"/>
      <c r="S424" s="148"/>
    </row>
    <row r="425" spans="1:19" ht="15.6" customHeight="1" outlineLevel="1">
      <c r="A425" s="142"/>
      <c r="B425" s="142">
        <f>입출금내역Rawdata!B419</f>
        <v>45428</v>
      </c>
      <c r="C425" s="143" t="s">
        <v>120</v>
      </c>
      <c r="D425" s="284" t="str">
        <f>입출금내역Rawdata!N419</f>
        <v>운영비</v>
      </c>
      <c r="E425" s="284" t="str">
        <f>입출금내역Rawdata!O419</f>
        <v>여비교통비</v>
      </c>
      <c r="F425" s="137">
        <f>IF(D425="계좌 대체","",VLOOKUP($D425,월별_CashFlow!$H$3:$I$61,2,FALSE))</f>
        <v>120204</v>
      </c>
      <c r="G425" s="145"/>
      <c r="H425" s="283" t="str">
        <f>IF(입출금내역Rawdata!F419=0,"",입출금내역Rawdata!F419)</f>
        <v/>
      </c>
      <c r="I425" s="146">
        <f>IF(입출금내역Rawdata!G419=0,"",입출금내역Rawdata!G419)</f>
        <v>12200</v>
      </c>
      <c r="J425" s="146">
        <f t="shared" si="13"/>
        <v>-12200</v>
      </c>
      <c r="K425" s="146">
        <f t="shared" si="12"/>
        <v>970164946</v>
      </c>
      <c r="L425" s="284" t="str">
        <f>입출금내역Rawdata!D419</f>
        <v>카카오페이(택시)</v>
      </c>
      <c r="M425" s="148"/>
      <c r="N425" s="148"/>
      <c r="O425" s="284" t="str">
        <f>입출금내역Rawdata!L419</f>
        <v>하나은행(자본금)</v>
      </c>
      <c r="P425" s="284" t="str">
        <f>입출금내역Rawdata!M419</f>
        <v>391-910029-71304</v>
      </c>
      <c r="Q425" s="148"/>
      <c r="R425" s="148"/>
      <c r="S425" s="148"/>
    </row>
    <row r="426" spans="1:19" ht="15.6" customHeight="1" outlineLevel="1">
      <c r="A426" s="142"/>
      <c r="B426" s="142">
        <f>입출금내역Rawdata!B420</f>
        <v>45428</v>
      </c>
      <c r="C426" s="143" t="s">
        <v>120</v>
      </c>
      <c r="D426" s="284" t="str">
        <f>입출금내역Rawdata!N420</f>
        <v>운영비</v>
      </c>
      <c r="E426" s="284" t="str">
        <f>입출금내역Rawdata!O420</f>
        <v>여비교통비</v>
      </c>
      <c r="F426" s="137">
        <f>IF(D426="계좌 대체","",VLOOKUP($D426,월별_CashFlow!$H$3:$I$61,2,FALSE))</f>
        <v>120204</v>
      </c>
      <c r="G426" s="145"/>
      <c r="H426" s="283">
        <f>IF(입출금내역Rawdata!F420=0,"",입출금내역Rawdata!F420)</f>
        <v>12200</v>
      </c>
      <c r="I426" s="146" t="str">
        <f>IF(입출금내역Rawdata!G420=0,"",입출금내역Rawdata!G420)</f>
        <v/>
      </c>
      <c r="J426" s="146">
        <f t="shared" si="13"/>
        <v>12200</v>
      </c>
      <c r="K426" s="146">
        <f t="shared" si="12"/>
        <v>970177146</v>
      </c>
      <c r="L426" s="284" t="str">
        <f>입출금내역Rawdata!D420</f>
        <v>카카오페이(택시)</v>
      </c>
      <c r="M426" s="148"/>
      <c r="N426" s="148"/>
      <c r="O426" s="284" t="str">
        <f>입출금내역Rawdata!L420</f>
        <v>하나은행(자본금)</v>
      </c>
      <c r="P426" s="284" t="str">
        <f>입출금내역Rawdata!M420</f>
        <v>391-910029-71304</v>
      </c>
      <c r="Q426" s="148"/>
      <c r="R426" s="148"/>
      <c r="S426" s="148"/>
    </row>
    <row r="427" spans="1:19" ht="15.6" customHeight="1" outlineLevel="1">
      <c r="A427" s="142"/>
      <c r="B427" s="142">
        <f>입출금내역Rawdata!B421</f>
        <v>45428</v>
      </c>
      <c r="C427" s="143" t="s">
        <v>120</v>
      </c>
      <c r="D427" s="284" t="str">
        <f>입출금내역Rawdata!N421</f>
        <v>운영비</v>
      </c>
      <c r="E427" s="284" t="str">
        <f>입출금내역Rawdata!O421</f>
        <v>여비교통비</v>
      </c>
      <c r="F427" s="137">
        <f>IF(D427="계좌 대체","",VLOOKUP($D427,월별_CashFlow!$H$3:$I$61,2,FALSE))</f>
        <v>120204</v>
      </c>
      <c r="G427" s="145"/>
      <c r="H427" s="283" t="str">
        <f>IF(입출금내역Rawdata!F421=0,"",입출금내역Rawdata!F421)</f>
        <v/>
      </c>
      <c r="I427" s="146">
        <f>IF(입출금내역Rawdata!G421=0,"",입출금내역Rawdata!G421)</f>
        <v>11600</v>
      </c>
      <c r="J427" s="146">
        <f t="shared" si="13"/>
        <v>-11600</v>
      </c>
      <c r="K427" s="146">
        <f t="shared" si="12"/>
        <v>970165546</v>
      </c>
      <c r="L427" s="284" t="str">
        <f>입출금내역Rawdata!D421</f>
        <v>카카오페이(택시)</v>
      </c>
      <c r="M427" s="148"/>
      <c r="N427" s="148"/>
      <c r="O427" s="284" t="str">
        <f>입출금내역Rawdata!L421</f>
        <v>하나은행(자본금)</v>
      </c>
      <c r="P427" s="284" t="str">
        <f>입출금내역Rawdata!M421</f>
        <v>391-910029-71304</v>
      </c>
      <c r="Q427" s="148"/>
      <c r="R427" s="148"/>
      <c r="S427" s="148"/>
    </row>
    <row r="428" spans="1:19" ht="15.6" customHeight="1" outlineLevel="1">
      <c r="A428" s="142"/>
      <c r="B428" s="142">
        <f>입출금내역Rawdata!B422</f>
        <v>45428</v>
      </c>
      <c r="C428" s="143" t="s">
        <v>120</v>
      </c>
      <c r="D428" s="284" t="str">
        <f>입출금내역Rawdata!N422</f>
        <v>운영비</v>
      </c>
      <c r="E428" s="284" t="str">
        <f>입출금내역Rawdata!O422</f>
        <v>여비교통비</v>
      </c>
      <c r="F428" s="137">
        <f>IF(D428="계좌 대체","",VLOOKUP($D428,월별_CashFlow!$H$3:$I$61,2,FALSE))</f>
        <v>120204</v>
      </c>
      <c r="G428" s="145"/>
      <c r="H428" s="283" t="str">
        <f>IF(입출금내역Rawdata!F422=0,"",입출금내역Rawdata!F422)</f>
        <v/>
      </c>
      <c r="I428" s="146">
        <f>IF(입출금내역Rawdata!G422=0,"",입출금내역Rawdata!G422)</f>
        <v>4900</v>
      </c>
      <c r="J428" s="146">
        <f t="shared" si="13"/>
        <v>-4900</v>
      </c>
      <c r="K428" s="146">
        <f t="shared" si="12"/>
        <v>970160646</v>
      </c>
      <c r="L428" s="284" t="str">
        <f>입출금내역Rawdata!D422</f>
        <v>티머니개인택시(K</v>
      </c>
      <c r="M428" s="148"/>
      <c r="N428" s="148"/>
      <c r="O428" s="284" t="str">
        <f>입출금내역Rawdata!L422</f>
        <v>하나은행(자본금)</v>
      </c>
      <c r="P428" s="284" t="str">
        <f>입출금내역Rawdata!M422</f>
        <v>391-910029-71304</v>
      </c>
      <c r="Q428" s="148"/>
      <c r="R428" s="148"/>
      <c r="S428" s="148"/>
    </row>
    <row r="429" spans="1:19" ht="15.6" customHeight="1" outlineLevel="1">
      <c r="A429" s="142"/>
      <c r="B429" s="142">
        <f>입출금내역Rawdata!B423</f>
        <v>45428</v>
      </c>
      <c r="C429" s="143" t="s">
        <v>120</v>
      </c>
      <c r="D429" s="284" t="str">
        <f>입출금내역Rawdata!N423</f>
        <v>운영비</v>
      </c>
      <c r="E429" s="284" t="str">
        <f>입출금내역Rawdata!O423</f>
        <v>운영비</v>
      </c>
      <c r="F429" s="137">
        <f>IF(D429="계좌 대체","",VLOOKUP($D429,월별_CashFlow!$H$3:$I$61,2,FALSE))</f>
        <v>120204</v>
      </c>
      <c r="G429" s="145"/>
      <c r="H429" s="283" t="str">
        <f>IF(입출금내역Rawdata!F423=0,"",입출금내역Rawdata!F423)</f>
        <v/>
      </c>
      <c r="I429" s="146">
        <f>IF(입출금내역Rawdata!G423=0,"",입출금내역Rawdata!G423)</f>
        <v>83000</v>
      </c>
      <c r="J429" s="146">
        <f t="shared" si="13"/>
        <v>-83000</v>
      </c>
      <c r="K429" s="146">
        <f t="shared" si="12"/>
        <v>970077646</v>
      </c>
      <c r="L429" s="284" t="str">
        <f>입출금내역Rawdata!D423</f>
        <v>투다리노형점</v>
      </c>
      <c r="M429" s="148"/>
      <c r="N429" s="148"/>
      <c r="O429" s="284" t="str">
        <f>입출금내역Rawdata!L423</f>
        <v>하나은행(자본금)</v>
      </c>
      <c r="P429" s="284" t="str">
        <f>입출금내역Rawdata!M423</f>
        <v>391-910029-71304</v>
      </c>
      <c r="Q429" s="148"/>
      <c r="R429" s="148"/>
      <c r="S429" s="148"/>
    </row>
    <row r="430" spans="1:19" ht="15.6" customHeight="1" outlineLevel="1">
      <c r="A430" s="142"/>
      <c r="B430" s="142">
        <f>입출금내역Rawdata!B424</f>
        <v>45429</v>
      </c>
      <c r="C430" s="143" t="s">
        <v>120</v>
      </c>
      <c r="D430" s="284" t="str">
        <f>입출금내역Rawdata!N424</f>
        <v>운영비</v>
      </c>
      <c r="E430" s="284" t="str">
        <f>입출금내역Rawdata!O424</f>
        <v>여비교통비</v>
      </c>
      <c r="F430" s="137">
        <f>IF(D430="계좌 대체","",VLOOKUP($D430,월별_CashFlow!$H$3:$I$61,2,FALSE))</f>
        <v>120204</v>
      </c>
      <c r="G430" s="145"/>
      <c r="H430" s="283" t="str">
        <f>IF(입출금내역Rawdata!F424=0,"",입출금내역Rawdata!F424)</f>
        <v/>
      </c>
      <c r="I430" s="146">
        <f>IF(입출금내역Rawdata!G424=0,"",입출금내역Rawdata!G424)</f>
        <v>6700</v>
      </c>
      <c r="J430" s="146">
        <f t="shared" si="13"/>
        <v>-6700</v>
      </c>
      <c r="K430" s="146">
        <f t="shared" si="12"/>
        <v>970070946</v>
      </c>
      <c r="L430" s="284" t="str">
        <f>입출금내역Rawdata!D424</f>
        <v>티머니개인택시(K</v>
      </c>
      <c r="M430" s="148"/>
      <c r="N430" s="148"/>
      <c r="O430" s="284" t="str">
        <f>입출금내역Rawdata!L424</f>
        <v>하나은행(자본금)</v>
      </c>
      <c r="P430" s="284" t="str">
        <f>입출금내역Rawdata!M424</f>
        <v>391-910029-71304</v>
      </c>
      <c r="Q430" s="148"/>
      <c r="R430" s="148"/>
      <c r="S430" s="148"/>
    </row>
    <row r="431" spans="1:19" ht="15.6" customHeight="1" outlineLevel="1">
      <c r="A431" s="142"/>
      <c r="B431" s="142">
        <f>입출금내역Rawdata!B425</f>
        <v>45429</v>
      </c>
      <c r="C431" s="143" t="s">
        <v>120</v>
      </c>
      <c r="D431" s="284" t="str">
        <f>입출금내역Rawdata!N425</f>
        <v>운영비</v>
      </c>
      <c r="E431" s="284" t="str">
        <f>입출금내역Rawdata!O425</f>
        <v>기타세금과공과</v>
      </c>
      <c r="F431" s="137">
        <f>IF(D431="계좌 대체","",VLOOKUP($D431,월별_CashFlow!$H$3:$I$61,2,FALSE))</f>
        <v>120204</v>
      </c>
      <c r="G431" s="145"/>
      <c r="H431" s="283" t="str">
        <f>IF(입출금내역Rawdata!F425=0,"",입출금내역Rawdata!F425)</f>
        <v/>
      </c>
      <c r="I431" s="146">
        <f>IF(입출금내역Rawdata!G425=0,"",입출금내역Rawdata!G425)</f>
        <v>23500</v>
      </c>
      <c r="J431" s="146">
        <f t="shared" si="13"/>
        <v>-23500</v>
      </c>
      <c r="K431" s="146">
        <f t="shared" si="12"/>
        <v>970047446</v>
      </c>
      <c r="L431" s="284" t="str">
        <f>입출금내역Rawdata!D425</f>
        <v>공공서비스요금창</v>
      </c>
      <c r="M431" s="148"/>
      <c r="N431" s="148"/>
      <c r="O431" s="284" t="str">
        <f>입출금내역Rawdata!L425</f>
        <v>하나은행(자본금)</v>
      </c>
      <c r="P431" s="284" t="str">
        <f>입출금내역Rawdata!M425</f>
        <v>391-910029-71304</v>
      </c>
      <c r="Q431" s="148"/>
      <c r="R431" s="148"/>
      <c r="S431" s="148"/>
    </row>
    <row r="432" spans="1:19" ht="15.6" customHeight="1" outlineLevel="1">
      <c r="A432" s="142"/>
      <c r="B432" s="142">
        <f>입출금내역Rawdata!B426</f>
        <v>45432</v>
      </c>
      <c r="C432" s="143" t="s">
        <v>120</v>
      </c>
      <c r="D432" s="284" t="str">
        <f>입출금내역Rawdata!N426</f>
        <v>운영비</v>
      </c>
      <c r="E432" s="284" t="str">
        <f>입출금내역Rawdata!O426</f>
        <v>지급수수료</v>
      </c>
      <c r="F432" s="137">
        <f>IF(D432="계좌 대체","",VLOOKUP($D432,월별_CashFlow!$H$3:$I$61,2,FALSE))</f>
        <v>120204</v>
      </c>
      <c r="G432" s="145"/>
      <c r="H432" s="283" t="str">
        <f>IF(입출금내역Rawdata!F426=0,"",입출금내역Rawdata!F426)</f>
        <v/>
      </c>
      <c r="I432" s="146">
        <f>IF(입출금내역Rawdata!G426=0,"",입출금내역Rawdata!G426)</f>
        <v>12150500</v>
      </c>
      <c r="J432" s="146">
        <f t="shared" si="13"/>
        <v>-12150500</v>
      </c>
      <c r="K432" s="146">
        <f t="shared" si="12"/>
        <v>957896946</v>
      </c>
      <c r="L432" s="284" t="str">
        <f>입출금내역Rawdata!D426</f>
        <v>창업진흥원</v>
      </c>
      <c r="M432" s="148"/>
      <c r="N432" s="148"/>
      <c r="O432" s="284" t="str">
        <f>입출금내역Rawdata!L426</f>
        <v>하나은행(GS투자금)</v>
      </c>
      <c r="P432" s="284" t="str">
        <f>입출금내역Rawdata!M426</f>
        <v>391-910033-23404</v>
      </c>
      <c r="Q432" s="148"/>
      <c r="R432" s="148"/>
      <c r="S432" s="148"/>
    </row>
    <row r="433" spans="1:19" ht="15.6" customHeight="1" outlineLevel="1">
      <c r="A433" s="142"/>
      <c r="B433" s="142">
        <f>입출금내역Rawdata!B427</f>
        <v>45432</v>
      </c>
      <c r="C433" s="143" t="s">
        <v>120</v>
      </c>
      <c r="D433" s="284" t="str">
        <f>입출금내역Rawdata!N427</f>
        <v>운영비</v>
      </c>
      <c r="E433" s="284" t="str">
        <f>입출금내역Rawdata!O427</f>
        <v>지급수수료</v>
      </c>
      <c r="F433" s="137">
        <f>IF(D433="계좌 대체","",VLOOKUP($D433,월별_CashFlow!$H$3:$I$61,2,FALSE))</f>
        <v>120204</v>
      </c>
      <c r="G433" s="145"/>
      <c r="H433" s="283" t="str">
        <f>IF(입출금내역Rawdata!F427=0,"",입출금내역Rawdata!F427)</f>
        <v/>
      </c>
      <c r="I433" s="146">
        <f>IF(입출금내역Rawdata!G427=0,"",입출금내역Rawdata!G427)</f>
        <v>39200</v>
      </c>
      <c r="J433" s="146">
        <f t="shared" si="13"/>
        <v>-39200</v>
      </c>
      <c r="K433" s="146">
        <f t="shared" si="12"/>
        <v>957857746</v>
      </c>
      <c r="L433" s="284" t="str">
        <f>입출금내역Rawdata!D427</f>
        <v>LGU인터넷</v>
      </c>
      <c r="M433" s="148"/>
      <c r="N433" s="148"/>
      <c r="O433" s="284" t="str">
        <f>입출금내역Rawdata!L427</f>
        <v>하나은행(자본금)</v>
      </c>
      <c r="P433" s="284" t="str">
        <f>입출금내역Rawdata!M427</f>
        <v>391-910029-71304</v>
      </c>
      <c r="Q433" s="148"/>
      <c r="R433" s="148"/>
      <c r="S433" s="148"/>
    </row>
    <row r="434" spans="1:19" ht="15.6" customHeight="1" outlineLevel="1">
      <c r="A434" s="142"/>
      <c r="B434" s="142">
        <f>입출금내역Rawdata!B428</f>
        <v>45432</v>
      </c>
      <c r="C434" s="143" t="s">
        <v>120</v>
      </c>
      <c r="D434" s="284" t="str">
        <f>입출금내역Rawdata!N428</f>
        <v>운영비</v>
      </c>
      <c r="E434" s="284" t="str">
        <f>입출금내역Rawdata!O428</f>
        <v>기타세금과공과</v>
      </c>
      <c r="F434" s="137">
        <f>IF(D434="계좌 대체","",VLOOKUP($D434,월별_CashFlow!$H$3:$I$61,2,FALSE))</f>
        <v>120204</v>
      </c>
      <c r="G434" s="145"/>
      <c r="H434" s="283" t="str">
        <f>IF(입출금내역Rawdata!F428=0,"",입출금내역Rawdata!F428)</f>
        <v/>
      </c>
      <c r="I434" s="146">
        <f>IF(입출금내역Rawdata!G428=0,"",입출금내역Rawdata!G428)</f>
        <v>79000</v>
      </c>
      <c r="J434" s="146">
        <f t="shared" si="13"/>
        <v>-79000</v>
      </c>
      <c r="K434" s="146">
        <f t="shared" si="12"/>
        <v>957778746</v>
      </c>
      <c r="L434" s="284" t="str">
        <f>입출금내역Rawdata!D428</f>
        <v>공공서비스요금창</v>
      </c>
      <c r="M434" s="148"/>
      <c r="N434" s="148"/>
      <c r="O434" s="284" t="str">
        <f>입출금내역Rawdata!L428</f>
        <v>하나은행(자본금)</v>
      </c>
      <c r="P434" s="284" t="str">
        <f>입출금내역Rawdata!M428</f>
        <v>391-910029-71304</v>
      </c>
      <c r="Q434" s="148"/>
      <c r="R434" s="148"/>
      <c r="S434" s="148"/>
    </row>
    <row r="435" spans="1:19" ht="15.6" customHeight="1" outlineLevel="1">
      <c r="A435" s="142"/>
      <c r="B435" s="142">
        <f>입출금내역Rawdata!B429</f>
        <v>45432</v>
      </c>
      <c r="C435" s="143" t="s">
        <v>120</v>
      </c>
      <c r="D435" s="284" t="str">
        <f>입출금내역Rawdata!N429</f>
        <v>운영비</v>
      </c>
      <c r="E435" s="284" t="str">
        <f>입출금내역Rawdata!O429</f>
        <v>여비교통비</v>
      </c>
      <c r="F435" s="137">
        <f>IF(D435="계좌 대체","",VLOOKUP($D435,월별_CashFlow!$H$3:$I$61,2,FALSE))</f>
        <v>120204</v>
      </c>
      <c r="G435" s="145"/>
      <c r="H435" s="283" t="str">
        <f>IF(입출금내역Rawdata!F429=0,"",입출금내역Rawdata!F429)</f>
        <v/>
      </c>
      <c r="I435" s="146">
        <f>IF(입출금내역Rawdata!G429=0,"",입출금내역Rawdata!G429)</f>
        <v>10700</v>
      </c>
      <c r="J435" s="146">
        <f t="shared" si="13"/>
        <v>-10700</v>
      </c>
      <c r="K435" s="146">
        <f t="shared" si="12"/>
        <v>957768046</v>
      </c>
      <c r="L435" s="284" t="str">
        <f>입출금내역Rawdata!D429</f>
        <v>카카오페이(택시)</v>
      </c>
      <c r="M435" s="148"/>
      <c r="N435" s="148"/>
      <c r="O435" s="284" t="str">
        <f>입출금내역Rawdata!L429</f>
        <v>하나은행(자본금)</v>
      </c>
      <c r="P435" s="284" t="str">
        <f>입출금내역Rawdata!M429</f>
        <v>391-910029-71304</v>
      </c>
      <c r="Q435" s="148"/>
      <c r="R435" s="148"/>
      <c r="S435" s="148"/>
    </row>
    <row r="436" spans="1:19" ht="15.6" customHeight="1" outlineLevel="1">
      <c r="A436" s="142"/>
      <c r="B436" s="142">
        <f>입출금내역Rawdata!B430</f>
        <v>45432</v>
      </c>
      <c r="C436" s="143" t="s">
        <v>120</v>
      </c>
      <c r="D436" s="284" t="str">
        <f>입출금내역Rawdata!N430</f>
        <v>운영비</v>
      </c>
      <c r="E436" s="284" t="str">
        <f>입출금내역Rawdata!O430</f>
        <v>여비교통비</v>
      </c>
      <c r="F436" s="137">
        <f>IF(D436="계좌 대체","",VLOOKUP($D436,월별_CashFlow!$H$3:$I$61,2,FALSE))</f>
        <v>120204</v>
      </c>
      <c r="G436" s="145"/>
      <c r="H436" s="283">
        <f>IF(입출금내역Rawdata!F430=0,"",입출금내역Rawdata!F430)</f>
        <v>10700</v>
      </c>
      <c r="I436" s="146" t="str">
        <f>IF(입출금내역Rawdata!G430=0,"",입출금내역Rawdata!G430)</f>
        <v/>
      </c>
      <c r="J436" s="146">
        <f t="shared" si="13"/>
        <v>10700</v>
      </c>
      <c r="K436" s="146">
        <f t="shared" si="12"/>
        <v>957778746</v>
      </c>
      <c r="L436" s="284" t="str">
        <f>입출금내역Rawdata!D430</f>
        <v>카카오페이(택시)</v>
      </c>
      <c r="M436" s="148" t="s">
        <v>128</v>
      </c>
      <c r="N436" s="148"/>
      <c r="O436" s="284" t="str">
        <f>입출금내역Rawdata!L430</f>
        <v>하나은행(자본금)</v>
      </c>
      <c r="P436" s="284" t="str">
        <f>입출금내역Rawdata!M430</f>
        <v>391-910029-71304</v>
      </c>
      <c r="Q436" s="148"/>
      <c r="R436" s="148"/>
      <c r="S436" s="148"/>
    </row>
    <row r="437" spans="1:19" ht="15.6" customHeight="1" outlineLevel="1">
      <c r="A437" s="142"/>
      <c r="B437" s="142">
        <f>입출금내역Rawdata!B431</f>
        <v>45432</v>
      </c>
      <c r="C437" s="143" t="s">
        <v>120</v>
      </c>
      <c r="D437" s="284" t="str">
        <f>입출금내역Rawdata!N431</f>
        <v>운영비</v>
      </c>
      <c r="E437" s="284" t="str">
        <f>입출금내역Rawdata!O431</f>
        <v>여비교통비</v>
      </c>
      <c r="F437" s="137">
        <f>IF(D437="계좌 대체","",VLOOKUP($D437,월별_CashFlow!$H$3:$I$61,2,FALSE))</f>
        <v>120204</v>
      </c>
      <c r="G437" s="145"/>
      <c r="H437" s="283" t="str">
        <f>IF(입출금내역Rawdata!F431=0,"",입출금내역Rawdata!F431)</f>
        <v/>
      </c>
      <c r="I437" s="146">
        <f>IF(입출금내역Rawdata!G431=0,"",입출금내역Rawdata!G431)</f>
        <v>11200</v>
      </c>
      <c r="J437" s="146">
        <f t="shared" si="13"/>
        <v>-11200</v>
      </c>
      <c r="K437" s="146">
        <f t="shared" si="12"/>
        <v>957767546</v>
      </c>
      <c r="L437" s="284" t="str">
        <f>입출금내역Rawdata!D431</f>
        <v>카카오페이(택시)</v>
      </c>
      <c r="M437" s="148"/>
      <c r="N437" s="148"/>
      <c r="O437" s="284" t="str">
        <f>입출금내역Rawdata!L431</f>
        <v>하나은행(자본금)</v>
      </c>
      <c r="P437" s="284" t="str">
        <f>입출금내역Rawdata!M431</f>
        <v>391-910029-71304</v>
      </c>
      <c r="Q437" s="148"/>
      <c r="R437" s="148"/>
      <c r="S437" s="148"/>
    </row>
    <row r="438" spans="1:19" ht="15.6" customHeight="1" outlineLevel="1">
      <c r="A438" s="142"/>
      <c r="B438" s="142">
        <f>입출금내역Rawdata!B432</f>
        <v>45433</v>
      </c>
      <c r="C438" s="143" t="s">
        <v>120</v>
      </c>
      <c r="D438" s="284" t="str">
        <f>입출금내역Rawdata!N432</f>
        <v>보조금</v>
      </c>
      <c r="E438" s="284" t="str">
        <f>입출금내역Rawdata!O432</f>
        <v>보조금</v>
      </c>
      <c r="F438" s="137">
        <f>IF(D438="계좌 대체","",VLOOKUP($D438,월별_CashFlow!$H$3:$I$61,2,FALSE))</f>
        <v>310001</v>
      </c>
      <c r="G438" s="145"/>
      <c r="H438" s="283">
        <f>IF(입출금내역Rawdata!F432=0,"",입출금내역Rawdata!F432)</f>
        <v>66800</v>
      </c>
      <c r="I438" s="146" t="str">
        <f>IF(입출금내역Rawdata!G432=0,"",입출금내역Rawdata!G432)</f>
        <v/>
      </c>
      <c r="J438" s="146">
        <f t="shared" si="13"/>
        <v>66800</v>
      </c>
      <c r="K438" s="146">
        <f t="shared" si="12"/>
        <v>957834346</v>
      </c>
      <c r="L438" s="284" t="str">
        <f>입출금내역Rawdata!D432</f>
        <v>여비공현진</v>
      </c>
      <c r="M438" s="148"/>
      <c r="N438" s="148"/>
      <c r="O438" s="284" t="str">
        <f>입출금내역Rawdata!L432</f>
        <v>하나은행(서울형팁스)</v>
      </c>
      <c r="P438" s="284" t="str">
        <f>입출금내역Rawdata!M432</f>
        <v>511-910017-45704</v>
      </c>
      <c r="Q438" s="148"/>
      <c r="R438" s="148"/>
      <c r="S438" s="148"/>
    </row>
    <row r="439" spans="1:19" ht="15.6" customHeight="1" outlineLevel="1">
      <c r="A439" s="142"/>
      <c r="B439" s="142">
        <f>입출금내역Rawdata!B433</f>
        <v>45433</v>
      </c>
      <c r="C439" s="143" t="s">
        <v>120</v>
      </c>
      <c r="D439" s="284" t="str">
        <f>입출금내역Rawdata!N433</f>
        <v>보조금</v>
      </c>
      <c r="E439" s="284" t="str">
        <f>입출금내역Rawdata!O433</f>
        <v>보조금</v>
      </c>
      <c r="F439" s="137">
        <f>IF(D439="계좌 대체","",VLOOKUP($D439,월별_CashFlow!$H$3:$I$61,2,FALSE))</f>
        <v>310001</v>
      </c>
      <c r="G439" s="145"/>
      <c r="H439" s="283" t="str">
        <f>IF(입출금내역Rawdata!F433=0,"",입출금내역Rawdata!F433)</f>
        <v/>
      </c>
      <c r="I439" s="146">
        <f>IF(입출금내역Rawdata!G433=0,"",입출금내역Rawdata!G433)</f>
        <v>66800</v>
      </c>
      <c r="J439" s="146">
        <f t="shared" si="13"/>
        <v>-66800</v>
      </c>
      <c r="K439" s="146">
        <f t="shared" si="12"/>
        <v>957767546</v>
      </c>
      <c r="L439" s="284" t="str">
        <f>입출금내역Rawdata!D433</f>
        <v>여비공현진</v>
      </c>
      <c r="M439" s="148"/>
      <c r="N439" s="148"/>
      <c r="O439" s="284" t="str">
        <f>입출금내역Rawdata!L433</f>
        <v>하나은행(서울형팁스)</v>
      </c>
      <c r="P439" s="284" t="str">
        <f>입출금내역Rawdata!M433</f>
        <v>511-910017-45704</v>
      </c>
      <c r="Q439" s="148"/>
      <c r="R439" s="148"/>
      <c r="S439" s="148"/>
    </row>
    <row r="440" spans="1:19" ht="15.6" customHeight="1" outlineLevel="1">
      <c r="A440" s="142"/>
      <c r="B440" s="142">
        <f>입출금내역Rawdata!B434</f>
        <v>45434</v>
      </c>
      <c r="C440" s="143" t="s">
        <v>120</v>
      </c>
      <c r="D440" s="284" t="str">
        <f>입출금내역Rawdata!N434</f>
        <v>운영비</v>
      </c>
      <c r="E440" s="284" t="str">
        <f>입출금내역Rawdata!O434</f>
        <v>여비교통비</v>
      </c>
      <c r="F440" s="137">
        <f>IF(D440="계좌 대체","",VLOOKUP($D440,월별_CashFlow!$H$3:$I$61,2,FALSE))</f>
        <v>120204</v>
      </c>
      <c r="G440" s="145"/>
      <c r="H440" s="283" t="str">
        <f>IF(입출금내역Rawdata!F434=0,"",입출금내역Rawdata!F434)</f>
        <v/>
      </c>
      <c r="I440" s="146">
        <f>IF(입출금내역Rawdata!G434=0,"",입출금내역Rawdata!G434)</f>
        <v>12200</v>
      </c>
      <c r="J440" s="146">
        <f t="shared" si="13"/>
        <v>-12200</v>
      </c>
      <c r="K440" s="146">
        <f t="shared" si="12"/>
        <v>957755346</v>
      </c>
      <c r="L440" s="284" t="str">
        <f>입출금내역Rawdata!D434</f>
        <v>카카오페이(택시)</v>
      </c>
      <c r="M440" s="148"/>
      <c r="N440" s="148"/>
      <c r="O440" s="284" t="str">
        <f>입출금내역Rawdata!L434</f>
        <v>하나은행(자본금)</v>
      </c>
      <c r="P440" s="284" t="str">
        <f>입출금내역Rawdata!M434</f>
        <v>391-910029-71304</v>
      </c>
      <c r="Q440" s="148"/>
      <c r="R440" s="148"/>
      <c r="S440" s="148"/>
    </row>
    <row r="441" spans="1:19" ht="15.6" customHeight="1" outlineLevel="1">
      <c r="A441" s="142"/>
      <c r="B441" s="142">
        <f>입출금내역Rawdata!B435</f>
        <v>45434</v>
      </c>
      <c r="C441" s="143" t="s">
        <v>120</v>
      </c>
      <c r="D441" s="284" t="str">
        <f>입출금내역Rawdata!N435</f>
        <v>운영비</v>
      </c>
      <c r="E441" s="284" t="str">
        <f>입출금내역Rawdata!O435</f>
        <v>여비교통비</v>
      </c>
      <c r="F441" s="137">
        <f>IF(D441="계좌 대체","",VLOOKUP($D441,월별_CashFlow!$H$3:$I$61,2,FALSE))</f>
        <v>120204</v>
      </c>
      <c r="G441" s="145"/>
      <c r="H441" s="283">
        <f>IF(입출금내역Rawdata!F435=0,"",입출금내역Rawdata!F435)</f>
        <v>12200</v>
      </c>
      <c r="I441" s="146" t="str">
        <f>IF(입출금내역Rawdata!G435=0,"",입출금내역Rawdata!G435)</f>
        <v/>
      </c>
      <c r="J441" s="146">
        <f t="shared" si="13"/>
        <v>12200</v>
      </c>
      <c r="K441" s="146">
        <f t="shared" si="12"/>
        <v>957767546</v>
      </c>
      <c r="L441" s="284" t="str">
        <f>입출금내역Rawdata!D435</f>
        <v>카카오페이(택시)</v>
      </c>
      <c r="M441" s="148"/>
      <c r="N441" s="148"/>
      <c r="O441" s="284" t="str">
        <f>입출금내역Rawdata!L435</f>
        <v>하나은행(자본금)</v>
      </c>
      <c r="P441" s="284" t="str">
        <f>입출금내역Rawdata!M435</f>
        <v>391-910029-71304</v>
      </c>
      <c r="Q441" s="148"/>
      <c r="R441" s="148"/>
      <c r="S441" s="148"/>
    </row>
    <row r="442" spans="1:19" ht="15.6" customHeight="1" outlineLevel="1">
      <c r="A442" s="142"/>
      <c r="B442" s="142">
        <f>입출금내역Rawdata!B436</f>
        <v>45434</v>
      </c>
      <c r="C442" s="143" t="s">
        <v>120</v>
      </c>
      <c r="D442" s="284" t="str">
        <f>입출금내역Rawdata!N436</f>
        <v>운영비</v>
      </c>
      <c r="E442" s="284" t="str">
        <f>입출금내역Rawdata!O436</f>
        <v>여비교통비</v>
      </c>
      <c r="F442" s="137">
        <f>IF(D442="계좌 대체","",VLOOKUP($D442,월별_CashFlow!$H$3:$I$61,2,FALSE))</f>
        <v>120204</v>
      </c>
      <c r="G442" s="145"/>
      <c r="H442" s="283" t="str">
        <f>IF(입출금내역Rawdata!F436=0,"",입출금내역Rawdata!F436)</f>
        <v/>
      </c>
      <c r="I442" s="146">
        <f>IF(입출금내역Rawdata!G436=0,"",입출금내역Rawdata!G436)</f>
        <v>11800</v>
      </c>
      <c r="J442" s="146">
        <f t="shared" si="13"/>
        <v>-11800</v>
      </c>
      <c r="K442" s="146">
        <f t="shared" si="12"/>
        <v>957755746</v>
      </c>
      <c r="L442" s="284" t="str">
        <f>입출금내역Rawdata!D436</f>
        <v>카카오페이(택시)</v>
      </c>
      <c r="M442" s="148"/>
      <c r="N442" s="148"/>
      <c r="O442" s="284" t="str">
        <f>입출금내역Rawdata!L436</f>
        <v>하나은행(자본금)</v>
      </c>
      <c r="P442" s="284" t="str">
        <f>입출금내역Rawdata!M436</f>
        <v>391-910029-71304</v>
      </c>
      <c r="Q442" s="148"/>
      <c r="R442" s="148"/>
      <c r="S442" s="148"/>
    </row>
    <row r="443" spans="1:19" ht="15.6" customHeight="1" outlineLevel="1">
      <c r="A443" s="142"/>
      <c r="B443" s="142">
        <f>입출금내역Rawdata!B437</f>
        <v>45434</v>
      </c>
      <c r="C443" s="143" t="s">
        <v>120</v>
      </c>
      <c r="D443" s="284" t="str">
        <f>입출금내역Rawdata!N437</f>
        <v>보조금</v>
      </c>
      <c r="E443" s="284" t="str">
        <f>입출금내역Rawdata!O437</f>
        <v>보조금</v>
      </c>
      <c r="F443" s="137">
        <f>IF(D443="계좌 대체","",VLOOKUP($D443,월별_CashFlow!$H$3:$I$61,2,FALSE))</f>
        <v>310001</v>
      </c>
      <c r="G443" s="145"/>
      <c r="H443" s="283">
        <f>IF(입출금내역Rawdata!F437=0,"",입출금내역Rawdata!F437)</f>
        <v>1</v>
      </c>
      <c r="I443" s="146" t="str">
        <f>IF(입출금내역Rawdata!G437=0,"",입출금내역Rawdata!G437)</f>
        <v/>
      </c>
      <c r="J443" s="146">
        <f t="shared" si="13"/>
        <v>1</v>
      </c>
      <c r="K443" s="146">
        <f t="shared" si="12"/>
        <v>957755747</v>
      </c>
      <c r="L443" s="284" t="str">
        <f>입출금내역Rawdata!D437</f>
        <v>FB이체</v>
      </c>
      <c r="M443" s="148"/>
      <c r="N443" s="148"/>
      <c r="O443" s="284" t="str">
        <f>입출금내역Rawdata!L437</f>
        <v>신한은행(초창패)</v>
      </c>
      <c r="P443" s="284" t="str">
        <f>입출금내역Rawdata!M437</f>
        <v>100-037-099578</v>
      </c>
      <c r="Q443" s="148"/>
      <c r="R443" s="148"/>
      <c r="S443" s="148"/>
    </row>
    <row r="444" spans="1:19" ht="15.6" customHeight="1" outlineLevel="1">
      <c r="A444" s="142"/>
      <c r="B444" s="142">
        <f>입출금내역Rawdata!B438</f>
        <v>45435</v>
      </c>
      <c r="C444" s="143" t="s">
        <v>120</v>
      </c>
      <c r="D444" s="284" t="str">
        <f>입출금내역Rawdata!N438</f>
        <v>계좌 대체</v>
      </c>
      <c r="E444" s="284" t="str">
        <f>입출금내역Rawdata!O438</f>
        <v>계좌 대체</v>
      </c>
      <c r="F444" s="137" t="str">
        <f>IF(D444="계좌 대체","",VLOOKUP($D444,월별_CashFlow!$H$3:$I$61,2,FALSE))</f>
        <v/>
      </c>
      <c r="G444" s="145"/>
      <c r="H444" s="283">
        <f>IF(입출금내역Rawdata!F438=0,"",입출금내역Rawdata!F438)</f>
        <v>137400</v>
      </c>
      <c r="I444" s="146" t="str">
        <f>IF(입출금내역Rawdata!G438=0,"",입출금내역Rawdata!G438)</f>
        <v/>
      </c>
      <c r="J444" s="146">
        <f t="shared" si="13"/>
        <v>137400</v>
      </c>
      <c r="K444" s="146">
        <f t="shared" si="12"/>
        <v>957893147</v>
      </c>
      <c r="L444" s="284" t="str">
        <f>입출금내역Rawdata!D438</f>
        <v>ＴＩＰＡ</v>
      </c>
      <c r="M444" s="148"/>
      <c r="N444" s="148"/>
      <c r="O444" s="284" t="str">
        <f>입출금내역Rawdata!L438</f>
        <v>하나은행(팁스)</v>
      </c>
      <c r="P444" s="284" t="str">
        <f>입출금내역Rawdata!M438</f>
        <v>391-910031-48404</v>
      </c>
      <c r="Q444" s="148"/>
      <c r="R444" s="148"/>
      <c r="S444" s="148"/>
    </row>
    <row r="445" spans="1:19" ht="15.6" customHeight="1" outlineLevel="1">
      <c r="A445" s="142"/>
      <c r="B445" s="142">
        <f>입출금내역Rawdata!B439</f>
        <v>45435</v>
      </c>
      <c r="C445" s="143" t="s">
        <v>120</v>
      </c>
      <c r="D445" s="284" t="str">
        <f>입출금내역Rawdata!N439</f>
        <v>계좌 대체</v>
      </c>
      <c r="E445" s="284" t="str">
        <f>입출금내역Rawdata!O439</f>
        <v>계좌 대체</v>
      </c>
      <c r="F445" s="137" t="str">
        <f>IF(D445="계좌 대체","",VLOOKUP($D445,월별_CashFlow!$H$3:$I$61,2,FALSE))</f>
        <v/>
      </c>
      <c r="G445" s="145"/>
      <c r="H445" s="283" t="str">
        <f>IF(입출금내역Rawdata!F439=0,"",입출금내역Rawdata!F439)</f>
        <v/>
      </c>
      <c r="I445" s="146">
        <f>IF(입출금내역Rawdata!G439=0,"",입출금내역Rawdata!G439)</f>
        <v>137400</v>
      </c>
      <c r="J445" s="146">
        <f t="shared" si="13"/>
        <v>-137400</v>
      </c>
      <c r="K445" s="146">
        <f t="shared" si="12"/>
        <v>957755747</v>
      </c>
      <c r="L445" s="284" t="str">
        <f>입출금내역Rawdata!D439</f>
        <v>０４３０여비</v>
      </c>
      <c r="M445" s="148"/>
      <c r="N445" s="148"/>
      <c r="O445" s="284" t="str">
        <f>입출금내역Rawdata!L439</f>
        <v>하나은행(팁스)</v>
      </c>
      <c r="P445" s="284" t="str">
        <f>입출금내역Rawdata!M439</f>
        <v>391-910031-48404</v>
      </c>
      <c r="Q445" s="148"/>
      <c r="R445" s="148"/>
      <c r="S445" s="148"/>
    </row>
    <row r="446" spans="1:19" ht="15.6" customHeight="1" outlineLevel="1">
      <c r="A446" s="142"/>
      <c r="B446" s="142">
        <f>입출금내역Rawdata!B440</f>
        <v>45435</v>
      </c>
      <c r="C446" s="143" t="s">
        <v>120</v>
      </c>
      <c r="D446" s="284" t="str">
        <f>입출금내역Rawdata!N440</f>
        <v>계좌 대체</v>
      </c>
      <c r="E446" s="284" t="str">
        <f>입출금내역Rawdata!O440</f>
        <v>계좌 대체</v>
      </c>
      <c r="F446" s="137" t="str">
        <f>IF(D446="계좌 대체","",VLOOKUP($D446,월별_CashFlow!$H$3:$I$61,2,FALSE))</f>
        <v/>
      </c>
      <c r="G446" s="145"/>
      <c r="H446" s="283">
        <f>IF(입출금내역Rawdata!F440=0,"",입출금내역Rawdata!F440)</f>
        <v>36800</v>
      </c>
      <c r="I446" s="146" t="str">
        <f>IF(입출금내역Rawdata!G440=0,"",입출금내역Rawdata!G440)</f>
        <v/>
      </c>
      <c r="J446" s="146">
        <f t="shared" si="13"/>
        <v>36800</v>
      </c>
      <c r="K446" s="146">
        <f t="shared" si="12"/>
        <v>957792547</v>
      </c>
      <c r="L446" s="284" t="str">
        <f>입출금내역Rawdata!D440</f>
        <v>ＴＩＰＡ</v>
      </c>
      <c r="M446" s="148"/>
      <c r="N446" s="148"/>
      <c r="O446" s="284" t="str">
        <f>입출금내역Rawdata!L440</f>
        <v>하나은행(팁스)</v>
      </c>
      <c r="P446" s="284" t="str">
        <f>입출금내역Rawdata!M440</f>
        <v>391-910031-48404</v>
      </c>
      <c r="Q446" s="148"/>
      <c r="R446" s="148"/>
      <c r="S446" s="148"/>
    </row>
    <row r="447" spans="1:19" ht="15.6" customHeight="1" outlineLevel="1">
      <c r="A447" s="142"/>
      <c r="B447" s="142">
        <f>입출금내역Rawdata!B441</f>
        <v>45435</v>
      </c>
      <c r="C447" s="143" t="s">
        <v>120</v>
      </c>
      <c r="D447" s="284" t="str">
        <f>입출금내역Rawdata!N441</f>
        <v>계좌 대체</v>
      </c>
      <c r="E447" s="284" t="str">
        <f>입출금내역Rawdata!O441</f>
        <v>계좌 대체</v>
      </c>
      <c r="F447" s="137" t="str">
        <f>IF(D447="계좌 대체","",VLOOKUP($D447,월별_CashFlow!$H$3:$I$61,2,FALSE))</f>
        <v/>
      </c>
      <c r="G447" s="145"/>
      <c r="H447" s="283" t="str">
        <f>IF(입출금내역Rawdata!F441=0,"",입출금내역Rawdata!F441)</f>
        <v/>
      </c>
      <c r="I447" s="146">
        <f>IF(입출금내역Rawdata!G441=0,"",입출금내역Rawdata!G441)</f>
        <v>36800</v>
      </c>
      <c r="J447" s="146">
        <f t="shared" si="13"/>
        <v>-36800</v>
      </c>
      <c r="K447" s="146">
        <f t="shared" si="12"/>
        <v>957755747</v>
      </c>
      <c r="L447" s="284" t="str">
        <f>입출금내역Rawdata!D441</f>
        <v>０５１７여비</v>
      </c>
      <c r="M447" s="148"/>
      <c r="N447" s="148"/>
      <c r="O447" s="284" t="str">
        <f>입출금내역Rawdata!L441</f>
        <v>하나은행(팁스)</v>
      </c>
      <c r="P447" s="284" t="str">
        <f>입출금내역Rawdata!M441</f>
        <v>391-910031-48404</v>
      </c>
      <c r="Q447" s="148"/>
      <c r="R447" s="148"/>
      <c r="S447" s="148"/>
    </row>
    <row r="448" spans="1:19" ht="15.6" customHeight="1" outlineLevel="1">
      <c r="A448" s="142"/>
      <c r="B448" s="142">
        <f>입출금내역Rawdata!B442</f>
        <v>45435</v>
      </c>
      <c r="C448" s="143" t="s">
        <v>120</v>
      </c>
      <c r="D448" s="284" t="str">
        <f>입출금내역Rawdata!N442</f>
        <v>계좌 대체</v>
      </c>
      <c r="E448" s="284" t="str">
        <f>입출금내역Rawdata!O442</f>
        <v>계좌 대체</v>
      </c>
      <c r="F448" s="137" t="str">
        <f>IF(D448="계좌 대체","",VLOOKUP($D448,월별_CashFlow!$H$3:$I$61,2,FALSE))</f>
        <v/>
      </c>
      <c r="G448" s="145"/>
      <c r="H448" s="283">
        <f>IF(입출금내역Rawdata!F442=0,"",입출금내역Rawdata!F442)</f>
        <v>840517</v>
      </c>
      <c r="I448" s="146" t="str">
        <f>IF(입출금내역Rawdata!G442=0,"",입출금내역Rawdata!G442)</f>
        <v/>
      </c>
      <c r="J448" s="146">
        <f t="shared" si="13"/>
        <v>840517</v>
      </c>
      <c r="K448" s="146">
        <f t="shared" si="12"/>
        <v>958596264</v>
      </c>
      <c r="L448" s="284" t="str">
        <f>입출금내역Rawdata!D442</f>
        <v>ＴＩＰＡ</v>
      </c>
      <c r="M448" s="148"/>
      <c r="N448" s="148"/>
      <c r="O448" s="284" t="str">
        <f>입출금내역Rawdata!L442</f>
        <v>하나은행(팁스)</v>
      </c>
      <c r="P448" s="284" t="str">
        <f>입출금내역Rawdata!M442</f>
        <v>391-910031-48404</v>
      </c>
      <c r="Q448" s="148"/>
      <c r="R448" s="148"/>
      <c r="S448" s="148"/>
    </row>
    <row r="449" spans="1:19" ht="15.6" customHeight="1" outlineLevel="1">
      <c r="A449" s="142"/>
      <c r="B449" s="142">
        <f>입출금내역Rawdata!B443</f>
        <v>45435</v>
      </c>
      <c r="C449" s="143" t="s">
        <v>120</v>
      </c>
      <c r="D449" s="284" t="str">
        <f>입출금내역Rawdata!N443</f>
        <v>계좌 대체</v>
      </c>
      <c r="E449" s="284" t="str">
        <f>입출금내역Rawdata!O443</f>
        <v>계좌 대체</v>
      </c>
      <c r="F449" s="137" t="str">
        <f>IF(D449="계좌 대체","",VLOOKUP($D449,월별_CashFlow!$H$3:$I$61,2,FALSE))</f>
        <v/>
      </c>
      <c r="G449" s="145"/>
      <c r="H449" s="283" t="str">
        <f>IF(입출금내역Rawdata!F443=0,"",입출금내역Rawdata!F443)</f>
        <v/>
      </c>
      <c r="I449" s="146">
        <f>IF(입출금내역Rawdata!G443=0,"",입출금내역Rawdata!G443)</f>
        <v>840517</v>
      </c>
      <c r="J449" s="146">
        <f t="shared" si="13"/>
        <v>-840517</v>
      </c>
      <c r="K449" s="146">
        <f t="shared" si="12"/>
        <v>957755747</v>
      </c>
      <c r="L449" s="284" t="str">
        <f>입출금내역Rawdata!D443</f>
        <v>고려대학교　기</v>
      </c>
      <c r="M449" s="148"/>
      <c r="N449" s="148"/>
      <c r="O449" s="284" t="str">
        <f>입출금내역Rawdata!L443</f>
        <v>하나은행(팁스)</v>
      </c>
      <c r="P449" s="284" t="str">
        <f>입출금내역Rawdata!M443</f>
        <v>391-910031-48404</v>
      </c>
      <c r="Q449" s="148"/>
      <c r="R449" s="148"/>
      <c r="S449" s="148"/>
    </row>
    <row r="450" spans="1:19" ht="15.6" customHeight="1" outlineLevel="1">
      <c r="A450" s="142"/>
      <c r="B450" s="142">
        <f>입출금내역Rawdata!B444</f>
        <v>45435</v>
      </c>
      <c r="C450" s="143" t="s">
        <v>120</v>
      </c>
      <c r="D450" s="284" t="str">
        <f>입출금내역Rawdata!N444</f>
        <v>보조금</v>
      </c>
      <c r="E450" s="284" t="str">
        <f>입출금내역Rawdata!O444</f>
        <v>보조금</v>
      </c>
      <c r="F450" s="137">
        <f>IF(D450="계좌 대체","",VLOOKUP($D450,월별_CashFlow!$H$3:$I$61,2,FALSE))</f>
        <v>310001</v>
      </c>
      <c r="G450" s="145"/>
      <c r="H450" s="283">
        <f>IF(입출금내역Rawdata!F444=0,"",입출금내역Rawdata!F444)</f>
        <v>9900000</v>
      </c>
      <c r="I450" s="146" t="str">
        <f>IF(입출금내역Rawdata!G444=0,"",입출금내역Rawdata!G444)</f>
        <v/>
      </c>
      <c r="J450" s="146">
        <f t="shared" si="13"/>
        <v>9900000</v>
      </c>
      <c r="K450" s="146">
        <f t="shared" si="12"/>
        <v>967655747</v>
      </c>
      <c r="L450" s="284" t="str">
        <f>입출금내역Rawdata!D444</f>
        <v>(주)에이코트</v>
      </c>
      <c r="M450" s="148"/>
      <c r="N450" s="148"/>
      <c r="O450" s="284" t="str">
        <f>입출금내역Rawdata!L444</f>
        <v>하나은행(서울형팁스)</v>
      </c>
      <c r="P450" s="284" t="str">
        <f>입출금내역Rawdata!M444</f>
        <v>511-910017-45704</v>
      </c>
      <c r="Q450" s="148"/>
      <c r="R450" s="148"/>
      <c r="S450" s="148"/>
    </row>
    <row r="451" spans="1:19" ht="15.6" customHeight="1" outlineLevel="1">
      <c r="A451" s="142"/>
      <c r="B451" s="142">
        <f>입출금내역Rawdata!B445</f>
        <v>45435</v>
      </c>
      <c r="C451" s="143" t="s">
        <v>120</v>
      </c>
      <c r="D451" s="284" t="str">
        <f>입출금내역Rawdata!N445</f>
        <v>보조금</v>
      </c>
      <c r="E451" s="284" t="str">
        <f>입출금내역Rawdata!O445</f>
        <v>보조금</v>
      </c>
      <c r="F451" s="137">
        <f>IF(D451="계좌 대체","",VLOOKUP($D451,월별_CashFlow!$H$3:$I$61,2,FALSE))</f>
        <v>310001</v>
      </c>
      <c r="G451" s="145"/>
      <c r="H451" s="283" t="str">
        <f>IF(입출금내역Rawdata!F445=0,"",입출금내역Rawdata!F445)</f>
        <v/>
      </c>
      <c r="I451" s="146">
        <f>IF(입출금내역Rawdata!G445=0,"",입출금내역Rawdata!G445)</f>
        <v>9900000</v>
      </c>
      <c r="J451" s="146">
        <f t="shared" si="13"/>
        <v>-9900000</v>
      </c>
      <c r="K451" s="146">
        <f t="shared" si="12"/>
        <v>957755747</v>
      </c>
      <c r="L451" s="284" t="str">
        <f>입출금내역Rawdata!D445</f>
        <v>(주)나인솔</v>
      </c>
      <c r="M451" s="148"/>
      <c r="N451" s="148"/>
      <c r="O451" s="284" t="str">
        <f>입출금내역Rawdata!L445</f>
        <v>하나은행(서울형팁스)</v>
      </c>
      <c r="P451" s="284" t="str">
        <f>입출금내역Rawdata!M445</f>
        <v>511-910017-45704</v>
      </c>
      <c r="Q451" s="148"/>
      <c r="R451" s="148"/>
      <c r="S451" s="148"/>
    </row>
    <row r="452" spans="1:19" ht="15.6" customHeight="1" outlineLevel="1">
      <c r="A452" s="142"/>
      <c r="B452" s="142">
        <f>입출금내역Rawdata!B446</f>
        <v>45435</v>
      </c>
      <c r="C452" s="143" t="s">
        <v>120</v>
      </c>
      <c r="D452" s="284" t="str">
        <f>입출금내역Rawdata!N446</f>
        <v>보조금</v>
      </c>
      <c r="E452" s="284" t="str">
        <f>입출금내역Rawdata!O446</f>
        <v>보조금</v>
      </c>
      <c r="F452" s="137">
        <f>IF(D452="계좌 대체","",VLOOKUP($D452,월별_CashFlow!$H$3:$I$61,2,FALSE))</f>
        <v>310001</v>
      </c>
      <c r="G452" s="145"/>
      <c r="H452" s="283">
        <f>IF(입출금내역Rawdata!F446=0,"",입출금내역Rawdata!F446)</f>
        <v>9834000</v>
      </c>
      <c r="I452" s="146" t="str">
        <f>IF(입출금내역Rawdata!G446=0,"",입출금내역Rawdata!G446)</f>
        <v/>
      </c>
      <c r="J452" s="146">
        <f t="shared" si="13"/>
        <v>9834000</v>
      </c>
      <c r="K452" s="146">
        <f t="shared" si="12"/>
        <v>967589747</v>
      </c>
      <c r="L452" s="284" t="str">
        <f>입출금내역Rawdata!D446</f>
        <v>(주)에이코트</v>
      </c>
      <c r="M452" s="148"/>
      <c r="N452" s="148"/>
      <c r="O452" s="284" t="str">
        <f>입출금내역Rawdata!L446</f>
        <v>하나은행(서울형팁스)</v>
      </c>
      <c r="P452" s="284" t="str">
        <f>입출금내역Rawdata!M446</f>
        <v>511-910017-45704</v>
      </c>
      <c r="Q452" s="148"/>
      <c r="R452" s="148"/>
      <c r="S452" s="148"/>
    </row>
    <row r="453" spans="1:19" ht="15.6" customHeight="1" outlineLevel="1">
      <c r="A453" s="142"/>
      <c r="B453" s="142">
        <f>입출금내역Rawdata!B447</f>
        <v>45435</v>
      </c>
      <c r="C453" s="143" t="s">
        <v>120</v>
      </c>
      <c r="D453" s="284" t="str">
        <f>입출금내역Rawdata!N447</f>
        <v>보조금</v>
      </c>
      <c r="E453" s="284" t="str">
        <f>입출금내역Rawdata!O447</f>
        <v>보조금</v>
      </c>
      <c r="F453" s="137">
        <f>IF(D453="계좌 대체","",VLOOKUP($D453,월별_CashFlow!$H$3:$I$61,2,FALSE))</f>
        <v>310001</v>
      </c>
      <c r="G453" s="145"/>
      <c r="H453" s="283" t="str">
        <f>IF(입출금내역Rawdata!F447=0,"",입출금내역Rawdata!F447)</f>
        <v/>
      </c>
      <c r="I453" s="146">
        <f>IF(입출금내역Rawdata!G447=0,"",입출금내역Rawdata!G447)</f>
        <v>9834000</v>
      </c>
      <c r="J453" s="146">
        <f t="shared" si="13"/>
        <v>-9834000</v>
      </c>
      <c r="K453" s="146">
        <f t="shared" si="12"/>
        <v>957755747</v>
      </c>
      <c r="L453" s="284" t="str">
        <f>입출금내역Rawdata!D447</f>
        <v>(주)나인솔</v>
      </c>
      <c r="M453" s="148"/>
      <c r="N453" s="148"/>
      <c r="O453" s="284" t="str">
        <f>입출금내역Rawdata!L447</f>
        <v>하나은행(서울형팁스)</v>
      </c>
      <c r="P453" s="284" t="str">
        <f>입출금내역Rawdata!M447</f>
        <v>511-910017-45704</v>
      </c>
      <c r="Q453" s="148"/>
      <c r="R453" s="148"/>
      <c r="S453" s="148"/>
    </row>
    <row r="454" spans="1:19" ht="15.6" customHeight="1" outlineLevel="1">
      <c r="A454" s="142"/>
      <c r="B454" s="142">
        <f>입출금내역Rawdata!B448</f>
        <v>45436</v>
      </c>
      <c r="C454" s="143" t="s">
        <v>120</v>
      </c>
      <c r="D454" s="284" t="str">
        <f>입출금내역Rawdata!N448</f>
        <v>인건비(급여, 퇴직금, 사대보험)</v>
      </c>
      <c r="E454" s="284" t="str">
        <f>입출금내역Rawdata!O448</f>
        <v>급여</v>
      </c>
      <c r="F454" s="137">
        <f>IF(D454="계좌 대체","",VLOOKUP($D454,월별_CashFlow!$H$3:$I$61,2,FALSE))</f>
        <v>120202</v>
      </c>
      <c r="G454" s="145"/>
      <c r="H454" s="283" t="str">
        <f>IF(입출금내역Rawdata!F448=0,"",입출금내역Rawdata!F448)</f>
        <v/>
      </c>
      <c r="I454" s="146">
        <f>IF(입출금내역Rawdata!G448=0,"",입출금내역Rawdata!G448)</f>
        <v>15546950</v>
      </c>
      <c r="J454" s="146">
        <f t="shared" si="13"/>
        <v>-15546950</v>
      </c>
      <c r="K454" s="146">
        <f t="shared" si="12"/>
        <v>942208797</v>
      </c>
      <c r="L454" s="284" t="str">
        <f>입출금내역Rawdata!D448</f>
        <v>HNB_대량이체_KO</v>
      </c>
      <c r="M454" s="148"/>
      <c r="N454" s="148"/>
      <c r="O454" s="284" t="str">
        <f>입출금내역Rawdata!L448</f>
        <v>하나은행(GS투자금)</v>
      </c>
      <c r="P454" s="284" t="str">
        <f>입출금내역Rawdata!M448</f>
        <v>391-910033-23404</v>
      </c>
      <c r="Q454" s="148"/>
      <c r="R454" s="148"/>
      <c r="S454" s="148"/>
    </row>
    <row r="455" spans="1:19" ht="15.6" customHeight="1" outlineLevel="1">
      <c r="A455" s="142"/>
      <c r="B455" s="142">
        <f>입출금내역Rawdata!B449</f>
        <v>45436</v>
      </c>
      <c r="C455" s="143" t="s">
        <v>120</v>
      </c>
      <c r="D455" s="284" t="str">
        <f>입출금내역Rawdata!N449</f>
        <v>운영비</v>
      </c>
      <c r="E455" s="284" t="str">
        <f>입출금내역Rawdata!O449</f>
        <v>여비교통비</v>
      </c>
      <c r="F455" s="137">
        <f>IF(D455="계좌 대체","",VLOOKUP($D455,월별_CashFlow!$H$3:$I$61,2,FALSE))</f>
        <v>120204</v>
      </c>
      <c r="G455" s="145"/>
      <c r="H455" s="283" t="str">
        <f>IF(입출금내역Rawdata!F449=0,"",입출금내역Rawdata!F449)</f>
        <v/>
      </c>
      <c r="I455" s="146">
        <f>IF(입출금내역Rawdata!G449=0,"",입출금내역Rawdata!G449)</f>
        <v>14100</v>
      </c>
      <c r="J455" s="146">
        <f t="shared" si="13"/>
        <v>-14100</v>
      </c>
      <c r="K455" s="146">
        <f t="shared" si="12"/>
        <v>942194697</v>
      </c>
      <c r="L455" s="284" t="str">
        <f>입출금내역Rawdata!D449</f>
        <v>카카오페이(택시)</v>
      </c>
      <c r="M455" s="148"/>
      <c r="N455" s="148"/>
      <c r="O455" s="284" t="str">
        <f>입출금내역Rawdata!L449</f>
        <v>하나은행(자본금)</v>
      </c>
      <c r="P455" s="284" t="str">
        <f>입출금내역Rawdata!M449</f>
        <v>391-910029-71304</v>
      </c>
      <c r="Q455" s="148"/>
      <c r="R455" s="148"/>
      <c r="S455" s="148"/>
    </row>
    <row r="456" spans="1:19" ht="15.6" customHeight="1" outlineLevel="1">
      <c r="A456" s="142"/>
      <c r="B456" s="142">
        <f>입출금내역Rawdata!B450</f>
        <v>45436</v>
      </c>
      <c r="C456" s="143" t="s">
        <v>120</v>
      </c>
      <c r="D456" s="284" t="str">
        <f>입출금내역Rawdata!N450</f>
        <v>운영비</v>
      </c>
      <c r="E456" s="284" t="str">
        <f>입출금내역Rawdata!O450</f>
        <v>여비교통비</v>
      </c>
      <c r="F456" s="137">
        <f>IF(D456="계좌 대체","",VLOOKUP($D456,월별_CashFlow!$H$3:$I$61,2,FALSE))</f>
        <v>120204</v>
      </c>
      <c r="G456" s="145"/>
      <c r="H456" s="283">
        <f>IF(입출금내역Rawdata!F450=0,"",입출금내역Rawdata!F450)</f>
        <v>14100</v>
      </c>
      <c r="I456" s="146" t="str">
        <f>IF(입출금내역Rawdata!G450=0,"",입출금내역Rawdata!G450)</f>
        <v/>
      </c>
      <c r="J456" s="146">
        <f t="shared" si="13"/>
        <v>14100</v>
      </c>
      <c r="K456" s="146">
        <f t="shared" ref="K456:K519" si="14">J456+K455</f>
        <v>942208797</v>
      </c>
      <c r="L456" s="284" t="str">
        <f>입출금내역Rawdata!D450</f>
        <v>카카오페이(택시)</v>
      </c>
      <c r="M456" s="148"/>
      <c r="N456" s="148"/>
      <c r="O456" s="284" t="str">
        <f>입출금내역Rawdata!L450</f>
        <v>하나은행(자본금)</v>
      </c>
      <c r="P456" s="284" t="str">
        <f>입출금내역Rawdata!M450</f>
        <v>391-910029-71304</v>
      </c>
      <c r="Q456" s="148"/>
      <c r="R456" s="148"/>
      <c r="S456" s="148"/>
    </row>
    <row r="457" spans="1:19" ht="15.6" customHeight="1" outlineLevel="1">
      <c r="A457" s="142"/>
      <c r="B457" s="142">
        <f>입출금내역Rawdata!B451</f>
        <v>45436</v>
      </c>
      <c r="C457" s="143" t="s">
        <v>120</v>
      </c>
      <c r="D457" s="284" t="str">
        <f>입출금내역Rawdata!N451</f>
        <v>운영비</v>
      </c>
      <c r="E457" s="284" t="str">
        <f>입출금내역Rawdata!O451</f>
        <v>여비교통비</v>
      </c>
      <c r="F457" s="137">
        <f>IF(D457="계좌 대체","",VLOOKUP($D457,월별_CashFlow!$H$3:$I$61,2,FALSE))</f>
        <v>120204</v>
      </c>
      <c r="G457" s="145"/>
      <c r="H457" s="283" t="str">
        <f>IF(입출금내역Rawdata!F451=0,"",입출금내역Rawdata!F451)</f>
        <v/>
      </c>
      <c r="I457" s="146">
        <f>IF(입출금내역Rawdata!G451=0,"",입출금내역Rawdata!G451)</f>
        <v>13400</v>
      </c>
      <c r="J457" s="146">
        <f t="shared" ref="J457:J520" si="15">IF(H457="",IF(I457="",0,-I457),H457)</f>
        <v>-13400</v>
      </c>
      <c r="K457" s="146">
        <f t="shared" si="14"/>
        <v>942195397</v>
      </c>
      <c r="L457" s="284" t="str">
        <f>입출금내역Rawdata!D451</f>
        <v>카카오페이(택시)</v>
      </c>
      <c r="M457" s="148"/>
      <c r="N457" s="148"/>
      <c r="O457" s="284" t="str">
        <f>입출금내역Rawdata!L451</f>
        <v>하나은행(자본금)</v>
      </c>
      <c r="P457" s="284" t="str">
        <f>입출금내역Rawdata!M451</f>
        <v>391-910029-71304</v>
      </c>
      <c r="Q457" s="148"/>
      <c r="R457" s="148"/>
      <c r="S457" s="148"/>
    </row>
    <row r="458" spans="1:19" ht="15.6" customHeight="1" outlineLevel="1">
      <c r="A458" s="142"/>
      <c r="B458" s="142">
        <f>입출금내역Rawdata!B452</f>
        <v>45436</v>
      </c>
      <c r="C458" s="143" t="s">
        <v>120</v>
      </c>
      <c r="D458" s="284" t="str">
        <f>입출금내역Rawdata!N452</f>
        <v>운영비</v>
      </c>
      <c r="E458" s="284" t="str">
        <f>입출금내역Rawdata!O452</f>
        <v>여비교통비</v>
      </c>
      <c r="F458" s="137">
        <f>IF(D458="계좌 대체","",VLOOKUP($D458,월별_CashFlow!$H$3:$I$61,2,FALSE))</f>
        <v>120204</v>
      </c>
      <c r="G458" s="145"/>
      <c r="H458" s="283" t="str">
        <f>IF(입출금내역Rawdata!F452=0,"",입출금내역Rawdata!F452)</f>
        <v/>
      </c>
      <c r="I458" s="146">
        <f>IF(입출금내역Rawdata!G452=0,"",입출금내역Rawdata!G452)</f>
        <v>61500</v>
      </c>
      <c r="J458" s="146">
        <f t="shared" si="15"/>
        <v>-61500</v>
      </c>
      <c r="K458" s="146">
        <f t="shared" si="14"/>
        <v>942133897</v>
      </c>
      <c r="L458" s="284" t="str">
        <f>입출금내역Rawdata!D452</f>
        <v>카카오페이(택시)</v>
      </c>
      <c r="M458" s="148"/>
      <c r="N458" s="148"/>
      <c r="O458" s="284" t="str">
        <f>입출금내역Rawdata!L452</f>
        <v>하나은행(자본금)</v>
      </c>
      <c r="P458" s="284" t="str">
        <f>입출금내역Rawdata!M452</f>
        <v>391-910029-71304</v>
      </c>
      <c r="Q458" s="148"/>
      <c r="R458" s="148"/>
      <c r="S458" s="148"/>
    </row>
    <row r="459" spans="1:19" ht="15.6" customHeight="1" outlineLevel="1">
      <c r="A459" s="142"/>
      <c r="B459" s="142">
        <f>입출금내역Rawdata!B453</f>
        <v>45436</v>
      </c>
      <c r="C459" s="143" t="s">
        <v>120</v>
      </c>
      <c r="D459" s="284" t="str">
        <f>입출금내역Rawdata!N453</f>
        <v>운영비</v>
      </c>
      <c r="E459" s="284" t="str">
        <f>입출금내역Rawdata!O453</f>
        <v>여비교통비</v>
      </c>
      <c r="F459" s="137">
        <f>IF(D459="계좌 대체","",VLOOKUP($D459,월별_CashFlow!$H$3:$I$61,2,FALSE))</f>
        <v>120204</v>
      </c>
      <c r="G459" s="145"/>
      <c r="H459" s="283">
        <f>IF(입출금내역Rawdata!F453=0,"",입출금내역Rawdata!F453)</f>
        <v>61500</v>
      </c>
      <c r="I459" s="146" t="str">
        <f>IF(입출금내역Rawdata!G453=0,"",입출금내역Rawdata!G453)</f>
        <v/>
      </c>
      <c r="J459" s="146">
        <f t="shared" si="15"/>
        <v>61500</v>
      </c>
      <c r="K459" s="146">
        <f t="shared" si="14"/>
        <v>942195397</v>
      </c>
      <c r="L459" s="284" t="str">
        <f>입출금내역Rawdata!D453</f>
        <v>카카오페이(택시)</v>
      </c>
      <c r="M459" s="148"/>
      <c r="N459" s="148"/>
      <c r="O459" s="284" t="str">
        <f>입출금내역Rawdata!L453</f>
        <v>하나은행(자본금)</v>
      </c>
      <c r="P459" s="284" t="str">
        <f>입출금내역Rawdata!M453</f>
        <v>391-910029-71304</v>
      </c>
      <c r="Q459" s="148"/>
      <c r="R459" s="148"/>
      <c r="S459" s="148"/>
    </row>
    <row r="460" spans="1:19" ht="15.6" customHeight="1" outlineLevel="1">
      <c r="A460" s="142"/>
      <c r="B460" s="142">
        <f>입출금내역Rawdata!B454</f>
        <v>45436</v>
      </c>
      <c r="C460" s="143" t="s">
        <v>120</v>
      </c>
      <c r="D460" s="284" t="str">
        <f>입출금내역Rawdata!N454</f>
        <v>운영비</v>
      </c>
      <c r="E460" s="284" t="str">
        <f>입출금내역Rawdata!O454</f>
        <v>여비교통비</v>
      </c>
      <c r="F460" s="137">
        <f>IF(D460="계좌 대체","",VLOOKUP($D460,월별_CashFlow!$H$3:$I$61,2,FALSE))</f>
        <v>120204</v>
      </c>
      <c r="G460" s="145"/>
      <c r="H460" s="283" t="str">
        <f>IF(입출금내역Rawdata!F454=0,"",입출금내역Rawdata!F454)</f>
        <v/>
      </c>
      <c r="I460" s="146">
        <f>IF(입출금내역Rawdata!G454=0,"",입출금내역Rawdata!G454)</f>
        <v>75200</v>
      </c>
      <c r="J460" s="146">
        <f t="shared" si="15"/>
        <v>-75200</v>
      </c>
      <c r="K460" s="146">
        <f t="shared" si="14"/>
        <v>942120197</v>
      </c>
      <c r="L460" s="284" t="str">
        <f>입출금내역Rawdata!D454</f>
        <v>카카오페이(택시)</v>
      </c>
      <c r="M460" s="148"/>
      <c r="N460" s="148"/>
      <c r="O460" s="284" t="str">
        <f>입출금내역Rawdata!L454</f>
        <v>하나은행(자본금)</v>
      </c>
      <c r="P460" s="284" t="str">
        <f>입출금내역Rawdata!M454</f>
        <v>391-910029-71304</v>
      </c>
      <c r="Q460" s="148"/>
      <c r="R460" s="148"/>
      <c r="S460" s="148"/>
    </row>
    <row r="461" spans="1:19" ht="15.6" customHeight="1" outlineLevel="1">
      <c r="A461" s="142"/>
      <c r="B461" s="142">
        <f>입출금내역Rawdata!B455</f>
        <v>45439</v>
      </c>
      <c r="C461" s="143" t="s">
        <v>120</v>
      </c>
      <c r="D461" s="284" t="str">
        <f>입출금내역Rawdata!N455</f>
        <v>법인카드</v>
      </c>
      <c r="E461" s="284" t="str">
        <f>입출금내역Rawdata!O455</f>
        <v>법인카드</v>
      </c>
      <c r="F461" s="137">
        <f>IF(D461="계좌 대체","",VLOOKUP($D461,월별_CashFlow!$H$3:$I$61,2,FALSE))</f>
        <v>120203</v>
      </c>
      <c r="G461" s="145"/>
      <c r="H461" s="283" t="str">
        <f>IF(입출금내역Rawdata!F455=0,"",입출금내역Rawdata!F455)</f>
        <v/>
      </c>
      <c r="I461" s="146">
        <f>IF(입출금내역Rawdata!G455=0,"",입출금내역Rawdata!G455)</f>
        <v>377662</v>
      </c>
      <c r="J461" s="146">
        <f t="shared" si="15"/>
        <v>-377662</v>
      </c>
      <c r="K461" s="146">
        <f t="shared" si="14"/>
        <v>941742535</v>
      </c>
      <c r="L461" s="284" t="str">
        <f>입출금내역Rawdata!D455</f>
        <v>하나카드기업</v>
      </c>
      <c r="M461" s="148"/>
      <c r="N461" s="148"/>
      <c r="O461" s="284" t="str">
        <f>입출금내역Rawdata!L455</f>
        <v>하나은행(자본금)</v>
      </c>
      <c r="P461" s="284" t="str">
        <f>입출금내역Rawdata!M455</f>
        <v>391-910029-71304</v>
      </c>
      <c r="Q461" s="148"/>
      <c r="R461" s="148"/>
      <c r="S461" s="148"/>
    </row>
    <row r="462" spans="1:19" ht="15.6" customHeight="1" outlineLevel="1">
      <c r="A462" s="142"/>
      <c r="B462" s="142">
        <f>입출금내역Rawdata!B456</f>
        <v>45439</v>
      </c>
      <c r="C462" s="143" t="s">
        <v>120</v>
      </c>
      <c r="D462" s="284" t="str">
        <f>입출금내역Rawdata!N456</f>
        <v>법인카드</v>
      </c>
      <c r="E462" s="284" t="str">
        <f>입출금내역Rawdata!O456</f>
        <v>법인카드</v>
      </c>
      <c r="F462" s="137">
        <f>IF(D462="계좌 대체","",VLOOKUP($D462,월별_CashFlow!$H$3:$I$61,2,FALSE))</f>
        <v>120203</v>
      </c>
      <c r="G462" s="145"/>
      <c r="H462" s="283" t="str">
        <f>IF(입출금내역Rawdata!F456=0,"",입출금내역Rawdata!F456)</f>
        <v/>
      </c>
      <c r="I462" s="146">
        <f>IF(입출금내역Rawdata!G456=0,"",입출금내역Rawdata!G456)</f>
        <v>800</v>
      </c>
      <c r="J462" s="146">
        <f t="shared" si="15"/>
        <v>-800</v>
      </c>
      <c r="K462" s="146">
        <f t="shared" si="14"/>
        <v>941741735</v>
      </c>
      <c r="L462" s="284" t="str">
        <f>입출금내역Rawdata!D456</f>
        <v>하나카드기업</v>
      </c>
      <c r="M462" s="148"/>
      <c r="N462" s="148"/>
      <c r="O462" s="284" t="str">
        <f>입출금내역Rawdata!L456</f>
        <v>하나은행(자본금)</v>
      </c>
      <c r="P462" s="284" t="str">
        <f>입출금내역Rawdata!M456</f>
        <v>391-910029-71304</v>
      </c>
      <c r="Q462" s="148"/>
      <c r="R462" s="148"/>
      <c r="S462" s="148"/>
    </row>
    <row r="463" spans="1:19" ht="15.6" customHeight="1" outlineLevel="1">
      <c r="A463" s="142"/>
      <c r="B463" s="142">
        <f>입출금내역Rawdata!B457</f>
        <v>45439</v>
      </c>
      <c r="C463" s="143" t="s">
        <v>120</v>
      </c>
      <c r="D463" s="284" t="str">
        <f>입출금내역Rawdata!N457</f>
        <v>법인카드</v>
      </c>
      <c r="E463" s="284" t="str">
        <f>입출금내역Rawdata!O457</f>
        <v>법인카드</v>
      </c>
      <c r="F463" s="137">
        <f>IF(D463="계좌 대체","",VLOOKUP($D463,월별_CashFlow!$H$3:$I$61,2,FALSE))</f>
        <v>120203</v>
      </c>
      <c r="G463" s="145"/>
      <c r="H463" s="283" t="str">
        <f>IF(입출금내역Rawdata!F457=0,"",입출금내역Rawdata!F457)</f>
        <v/>
      </c>
      <c r="I463" s="146">
        <f>IF(입출금내역Rawdata!G457=0,"",입출금내역Rawdata!G457)</f>
        <v>157100</v>
      </c>
      <c r="J463" s="146">
        <f t="shared" si="15"/>
        <v>-157100</v>
      </c>
      <c r="K463" s="146">
        <f t="shared" si="14"/>
        <v>941584635</v>
      </c>
      <c r="L463" s="284" t="str">
        <f>입출금내역Rawdata!D457</f>
        <v>하나카드기업</v>
      </c>
      <c r="M463" s="148"/>
      <c r="N463" s="148"/>
      <c r="O463" s="284" t="str">
        <f>입출금내역Rawdata!L457</f>
        <v>하나은행(팁스)</v>
      </c>
      <c r="P463" s="284" t="str">
        <f>입출금내역Rawdata!M457</f>
        <v>391-910031-48404</v>
      </c>
      <c r="Q463" s="148"/>
      <c r="R463" s="148"/>
      <c r="S463" s="148"/>
    </row>
    <row r="464" spans="1:19" ht="15.6" customHeight="1" outlineLevel="1">
      <c r="A464" s="142"/>
      <c r="B464" s="142">
        <f>입출금내역Rawdata!B458</f>
        <v>45439</v>
      </c>
      <c r="C464" s="143" t="s">
        <v>120</v>
      </c>
      <c r="D464" s="284" t="str">
        <f>입출금내역Rawdata!N458</f>
        <v>보조금</v>
      </c>
      <c r="E464" s="284" t="str">
        <f>입출금내역Rawdata!O458</f>
        <v>보조금</v>
      </c>
      <c r="F464" s="137">
        <f>IF(D464="계좌 대체","",VLOOKUP($D464,월별_CashFlow!$H$3:$I$61,2,FALSE))</f>
        <v>310001</v>
      </c>
      <c r="G464" s="145"/>
      <c r="H464" s="283">
        <f>IF(입출금내역Rawdata!F458=0,"",입출금내역Rawdata!F458)</f>
        <v>156700</v>
      </c>
      <c r="I464" s="146" t="str">
        <f>IF(입출금내역Rawdata!G458=0,"",입출금내역Rawdata!G458)</f>
        <v/>
      </c>
      <c r="J464" s="146">
        <f t="shared" si="15"/>
        <v>156700</v>
      </c>
      <c r="K464" s="146">
        <f t="shared" si="14"/>
        <v>941741335</v>
      </c>
      <c r="L464" s="284" t="str">
        <f>입출금내역Rawdata!D458</f>
        <v>ＲＣＭＳ카드결제</v>
      </c>
      <c r="M464" s="148"/>
      <c r="N464" s="148"/>
      <c r="O464" s="284" t="str">
        <f>입출금내역Rawdata!L458</f>
        <v>하나은행(팁스)</v>
      </c>
      <c r="P464" s="284" t="str">
        <f>입출금내역Rawdata!M458</f>
        <v>391-910031-48404</v>
      </c>
      <c r="Q464" s="148"/>
      <c r="R464" s="148"/>
      <c r="S464" s="148"/>
    </row>
    <row r="465" spans="1:19" ht="15.6" customHeight="1" outlineLevel="1">
      <c r="A465" s="142"/>
      <c r="B465" s="142">
        <f>입출금내역Rawdata!B459</f>
        <v>45440</v>
      </c>
      <c r="C465" s="143" t="s">
        <v>120</v>
      </c>
      <c r="D465" s="284" t="str">
        <f>입출금내역Rawdata!N459</f>
        <v>운영비</v>
      </c>
      <c r="E465" s="284" t="str">
        <f>입출금내역Rawdata!O459</f>
        <v>여비교통비</v>
      </c>
      <c r="F465" s="137">
        <f>IF(D465="계좌 대체","",VLOOKUP($D465,월별_CashFlow!$H$3:$I$61,2,FALSE))</f>
        <v>120204</v>
      </c>
      <c r="G465" s="145"/>
      <c r="H465" s="283" t="str">
        <f>IF(입출금내역Rawdata!F459=0,"",입출금내역Rawdata!F459)</f>
        <v/>
      </c>
      <c r="I465" s="146">
        <f>IF(입출금내역Rawdata!G459=0,"",입출금내역Rawdata!G459)</f>
        <v>92096</v>
      </c>
      <c r="J465" s="146">
        <f t="shared" si="15"/>
        <v>-92096</v>
      </c>
      <c r="K465" s="146">
        <f t="shared" si="14"/>
        <v>941649239</v>
      </c>
      <c r="L465" s="284" t="str">
        <f>입출금내역Rawdata!D459</f>
        <v>0525_SHELL OIL</v>
      </c>
      <c r="M465" s="148"/>
      <c r="N465" s="148"/>
      <c r="O465" s="284" t="str">
        <f>입출금내역Rawdata!L459</f>
        <v>하나은행(자본금)</v>
      </c>
      <c r="P465" s="284" t="str">
        <f>입출금내역Rawdata!M459</f>
        <v>391-910029-71304</v>
      </c>
      <c r="Q465" s="148"/>
      <c r="R465" s="148"/>
      <c r="S465" s="148"/>
    </row>
    <row r="466" spans="1:19" ht="15.6" customHeight="1" outlineLevel="1">
      <c r="A466" s="142"/>
      <c r="B466" s="142">
        <f>입출금내역Rawdata!B460</f>
        <v>45441</v>
      </c>
      <c r="C466" s="143" t="s">
        <v>120</v>
      </c>
      <c r="D466" s="284" t="str">
        <f>입출금내역Rawdata!N460</f>
        <v>보조금</v>
      </c>
      <c r="E466" s="284" t="str">
        <f>입출금내역Rawdata!O460</f>
        <v>보조금</v>
      </c>
      <c r="F466" s="137">
        <f>IF(D466="계좌 대체","",VLOOKUP($D466,월별_CashFlow!$H$3:$I$61,2,FALSE))</f>
        <v>310001</v>
      </c>
      <c r="G466" s="145"/>
      <c r="H466" s="283">
        <f>IF(입출금내역Rawdata!F460=0,"",입출금내역Rawdata!F460)</f>
        <v>1103700</v>
      </c>
      <c r="I466" s="146" t="str">
        <f>IF(입출금내역Rawdata!G460=0,"",입출금내역Rawdata!G460)</f>
        <v/>
      </c>
      <c r="J466" s="146">
        <f t="shared" si="15"/>
        <v>1103700</v>
      </c>
      <c r="K466" s="146">
        <f t="shared" si="14"/>
        <v>942752939</v>
      </c>
      <c r="L466" s="284" t="str">
        <f>입출금내역Rawdata!D460</f>
        <v>5월인건비</v>
      </c>
      <c r="M466" s="148"/>
      <c r="N466" s="148"/>
      <c r="O466" s="284" t="str">
        <f>입출금내역Rawdata!L460</f>
        <v>하나은행(자본금)</v>
      </c>
      <c r="P466" s="284" t="str">
        <f>입출금내역Rawdata!M460</f>
        <v>391-910029-71304</v>
      </c>
      <c r="Q466" s="148"/>
      <c r="R466" s="148"/>
      <c r="S466" s="148"/>
    </row>
    <row r="467" spans="1:19" ht="15.6" customHeight="1" outlineLevel="1">
      <c r="A467" s="142"/>
      <c r="B467" s="142">
        <f>입출금내역Rawdata!B461</f>
        <v>45441</v>
      </c>
      <c r="C467" s="143" t="s">
        <v>120</v>
      </c>
      <c r="D467" s="284" t="str">
        <f>입출금내역Rawdata!N461</f>
        <v>보조금</v>
      </c>
      <c r="E467" s="284" t="str">
        <f>입출금내역Rawdata!O461</f>
        <v>보조금</v>
      </c>
      <c r="F467" s="137">
        <f>IF(D467="계좌 대체","",VLOOKUP($D467,월별_CashFlow!$H$3:$I$61,2,FALSE))</f>
        <v>310001</v>
      </c>
      <c r="G467" s="145"/>
      <c r="H467" s="283">
        <f>IF(입출금내역Rawdata!F461=0,"",입출금내역Rawdata!F461)</f>
        <v>4385700</v>
      </c>
      <c r="I467" s="146" t="str">
        <f>IF(입출금내역Rawdata!G461=0,"",입출금내역Rawdata!G461)</f>
        <v/>
      </c>
      <c r="J467" s="146">
        <f t="shared" si="15"/>
        <v>4385700</v>
      </c>
      <c r="K467" s="146">
        <f t="shared" si="14"/>
        <v>947138639</v>
      </c>
      <c r="L467" s="284" t="str">
        <f>입출금내역Rawdata!D461</f>
        <v>(주)에이코트</v>
      </c>
      <c r="M467" s="148"/>
      <c r="N467" s="148"/>
      <c r="O467" s="284" t="str">
        <f>입출금내역Rawdata!L461</f>
        <v>하나은행(서울형팁스)</v>
      </c>
      <c r="P467" s="284" t="str">
        <f>입출금내역Rawdata!M461</f>
        <v>511-910017-45704</v>
      </c>
      <c r="Q467" s="148"/>
      <c r="R467" s="148"/>
      <c r="S467" s="148"/>
    </row>
    <row r="468" spans="1:19" ht="15.6" customHeight="1" outlineLevel="1">
      <c r="A468" s="142"/>
      <c r="B468" s="142">
        <f>입출금내역Rawdata!B462</f>
        <v>45441</v>
      </c>
      <c r="C468" s="143" t="s">
        <v>120</v>
      </c>
      <c r="D468" s="284" t="str">
        <f>입출금내역Rawdata!N462</f>
        <v>보조금</v>
      </c>
      <c r="E468" s="284" t="str">
        <f>입출금내역Rawdata!O462</f>
        <v>보조금</v>
      </c>
      <c r="F468" s="137">
        <f>IF(D468="계좌 대체","",VLOOKUP($D468,월별_CashFlow!$H$3:$I$61,2,FALSE))</f>
        <v>310001</v>
      </c>
      <c r="G468" s="145"/>
      <c r="H468" s="283" t="str">
        <f>IF(입출금내역Rawdata!F462=0,"",입출금내역Rawdata!F462)</f>
        <v/>
      </c>
      <c r="I468" s="146">
        <f>IF(입출금내역Rawdata!G462=0,"",입출금내역Rawdata!G462)</f>
        <v>4385700</v>
      </c>
      <c r="J468" s="146">
        <f t="shared" si="15"/>
        <v>-4385700</v>
      </c>
      <c r="K468" s="146">
        <f t="shared" si="14"/>
        <v>942752939</v>
      </c>
      <c r="L468" s="284" t="str">
        <f>입출금내역Rawdata!D462</f>
        <v>(주)나인솔</v>
      </c>
      <c r="M468" s="148"/>
      <c r="N468" s="148"/>
      <c r="O468" s="284" t="str">
        <f>입출금내역Rawdata!L462</f>
        <v>하나은행(서울형팁스)</v>
      </c>
      <c r="P468" s="284" t="str">
        <f>입출금내역Rawdata!M462</f>
        <v>511-910017-45704</v>
      </c>
      <c r="Q468" s="148"/>
      <c r="R468" s="148"/>
      <c r="S468" s="148"/>
    </row>
    <row r="469" spans="1:19" ht="15.6" customHeight="1" outlineLevel="1">
      <c r="A469" s="142"/>
      <c r="B469" s="142">
        <f>입출금내역Rawdata!B463</f>
        <v>45441</v>
      </c>
      <c r="C469" s="143" t="s">
        <v>120</v>
      </c>
      <c r="D469" s="284" t="str">
        <f>입출금내역Rawdata!N463</f>
        <v>보조금</v>
      </c>
      <c r="E469" s="284" t="str">
        <f>입출금내역Rawdata!O463</f>
        <v>보조금</v>
      </c>
      <c r="F469" s="137">
        <f>IF(D469="계좌 대체","",VLOOKUP($D469,월별_CashFlow!$H$3:$I$61,2,FALSE))</f>
        <v>310001</v>
      </c>
      <c r="G469" s="145"/>
      <c r="H469" s="283">
        <f>IF(입출금내역Rawdata!F463=0,"",입출금내역Rawdata!F463)</f>
        <v>9317000</v>
      </c>
      <c r="I469" s="146" t="str">
        <f>IF(입출금내역Rawdata!G463=0,"",입출금내역Rawdata!G463)</f>
        <v/>
      </c>
      <c r="J469" s="146">
        <f t="shared" si="15"/>
        <v>9317000</v>
      </c>
      <c r="K469" s="146">
        <f t="shared" si="14"/>
        <v>952069939</v>
      </c>
      <c r="L469" s="284" t="str">
        <f>입출금내역Rawdata!D463</f>
        <v>(주)에이코트</v>
      </c>
      <c r="M469" s="148"/>
      <c r="N469" s="148"/>
      <c r="O469" s="284" t="str">
        <f>입출금내역Rawdata!L463</f>
        <v>하나은행(서울형팁스)</v>
      </c>
      <c r="P469" s="284" t="str">
        <f>입출금내역Rawdata!M463</f>
        <v>511-910017-45704</v>
      </c>
      <c r="Q469" s="148"/>
      <c r="R469" s="148"/>
      <c r="S469" s="148"/>
    </row>
    <row r="470" spans="1:19" ht="15.6" customHeight="1" outlineLevel="1">
      <c r="A470" s="142"/>
      <c r="B470" s="142">
        <f>입출금내역Rawdata!B464</f>
        <v>45441</v>
      </c>
      <c r="C470" s="143" t="s">
        <v>120</v>
      </c>
      <c r="D470" s="284" t="str">
        <f>입출금내역Rawdata!N464</f>
        <v>보조금</v>
      </c>
      <c r="E470" s="284" t="str">
        <f>입출금내역Rawdata!O464</f>
        <v>보조금</v>
      </c>
      <c r="F470" s="137">
        <f>IF(D470="계좌 대체","",VLOOKUP($D470,월별_CashFlow!$H$3:$I$61,2,FALSE))</f>
        <v>310001</v>
      </c>
      <c r="G470" s="145"/>
      <c r="H470" s="283" t="str">
        <f>IF(입출금내역Rawdata!F464=0,"",입출금내역Rawdata!F464)</f>
        <v/>
      </c>
      <c r="I470" s="146">
        <f>IF(입출금내역Rawdata!G464=0,"",입출금내역Rawdata!G464)</f>
        <v>9317000</v>
      </c>
      <c r="J470" s="146">
        <f t="shared" si="15"/>
        <v>-9317000</v>
      </c>
      <c r="K470" s="146">
        <f t="shared" si="14"/>
        <v>942752939</v>
      </c>
      <c r="L470" s="284" t="str">
        <f>입출금내역Rawdata!D464</f>
        <v>(주)푸른기술에</v>
      </c>
      <c r="M470" s="148"/>
      <c r="N470" s="148"/>
      <c r="O470" s="284" t="str">
        <f>입출금내역Rawdata!L464</f>
        <v>하나은행(서울형팁스)</v>
      </c>
      <c r="P470" s="284" t="str">
        <f>입출금내역Rawdata!M464</f>
        <v>511-910017-45704</v>
      </c>
      <c r="Q470" s="148"/>
      <c r="R470" s="148"/>
      <c r="S470" s="148"/>
    </row>
    <row r="471" spans="1:19" ht="15.6" customHeight="1" outlineLevel="1">
      <c r="A471" s="142"/>
      <c r="B471" s="142">
        <f>입출금내역Rawdata!B465</f>
        <v>45441</v>
      </c>
      <c r="C471" s="143" t="s">
        <v>120</v>
      </c>
      <c r="D471" s="284" t="str">
        <f>입출금내역Rawdata!N465</f>
        <v>보조금</v>
      </c>
      <c r="E471" s="284" t="str">
        <f>입출금내역Rawdata!O465</f>
        <v>보조금</v>
      </c>
      <c r="F471" s="137">
        <f>IF(D471="계좌 대체","",VLOOKUP($D471,월별_CashFlow!$H$3:$I$61,2,FALSE))</f>
        <v>310001</v>
      </c>
      <c r="G471" s="145"/>
      <c r="H471" s="283">
        <f>IF(입출금내역Rawdata!F465=0,"",입출금내역Rawdata!F465)</f>
        <v>9900000</v>
      </c>
      <c r="I471" s="146" t="str">
        <f>IF(입출금내역Rawdata!G465=0,"",입출금내역Rawdata!G465)</f>
        <v/>
      </c>
      <c r="J471" s="146">
        <f t="shared" si="15"/>
        <v>9900000</v>
      </c>
      <c r="K471" s="146">
        <f t="shared" si="14"/>
        <v>952652939</v>
      </c>
      <c r="L471" s="284" t="str">
        <f>입출금내역Rawdata!D465</f>
        <v>(주)에이코트</v>
      </c>
      <c r="M471" s="148"/>
      <c r="N471" s="148"/>
      <c r="O471" s="284" t="str">
        <f>입출금내역Rawdata!L465</f>
        <v>하나은행(서울형팁스)</v>
      </c>
      <c r="P471" s="284" t="str">
        <f>입출금내역Rawdata!M465</f>
        <v>511-910017-45704</v>
      </c>
      <c r="Q471" s="148"/>
      <c r="R471" s="148"/>
      <c r="S471" s="148"/>
    </row>
    <row r="472" spans="1:19" ht="15.6" customHeight="1" outlineLevel="1">
      <c r="A472" s="142"/>
      <c r="B472" s="142">
        <f>입출금내역Rawdata!B466</f>
        <v>45441</v>
      </c>
      <c r="C472" s="143" t="s">
        <v>120</v>
      </c>
      <c r="D472" s="284" t="str">
        <f>입출금내역Rawdata!N466</f>
        <v>보조금</v>
      </c>
      <c r="E472" s="284" t="str">
        <f>입출금내역Rawdata!O466</f>
        <v>보조금</v>
      </c>
      <c r="F472" s="137">
        <f>IF(D472="계좌 대체","",VLOOKUP($D472,월별_CashFlow!$H$3:$I$61,2,FALSE))</f>
        <v>310001</v>
      </c>
      <c r="G472" s="145"/>
      <c r="H472" s="283" t="str">
        <f>IF(입출금내역Rawdata!F466=0,"",입출금내역Rawdata!F466)</f>
        <v/>
      </c>
      <c r="I472" s="146">
        <f>IF(입출금내역Rawdata!G466=0,"",입출금내역Rawdata!G466)</f>
        <v>9900000</v>
      </c>
      <c r="J472" s="146">
        <f t="shared" si="15"/>
        <v>-9900000</v>
      </c>
      <c r="K472" s="146">
        <f t="shared" si="14"/>
        <v>942752939</v>
      </c>
      <c r="L472" s="284" t="str">
        <f>입출금내역Rawdata!D466</f>
        <v>(주)정민실업</v>
      </c>
      <c r="M472" s="148"/>
      <c r="N472" s="148"/>
      <c r="O472" s="284" t="str">
        <f>입출금내역Rawdata!L466</f>
        <v>하나은행(서울형팁스)</v>
      </c>
      <c r="P472" s="284" t="str">
        <f>입출금내역Rawdata!M466</f>
        <v>511-910017-45704</v>
      </c>
      <c r="Q472" s="148"/>
      <c r="R472" s="148"/>
      <c r="S472" s="148"/>
    </row>
    <row r="473" spans="1:19" ht="15.6" customHeight="1" outlineLevel="1">
      <c r="A473" s="142"/>
      <c r="B473" s="142">
        <f>입출금내역Rawdata!B467</f>
        <v>45441</v>
      </c>
      <c r="C473" s="143" t="s">
        <v>120</v>
      </c>
      <c r="D473" s="284" t="str">
        <f>입출금내역Rawdata!N467</f>
        <v>보조금</v>
      </c>
      <c r="E473" s="284" t="str">
        <f>입출금내역Rawdata!O467</f>
        <v>보조금</v>
      </c>
      <c r="F473" s="137">
        <f>IF(D473="계좌 대체","",VLOOKUP($D473,월별_CashFlow!$H$3:$I$61,2,FALSE))</f>
        <v>310001</v>
      </c>
      <c r="G473" s="145"/>
      <c r="H473" s="283">
        <f>IF(입출금내역Rawdata!F467=0,"",입출금내역Rawdata!F467)</f>
        <v>8910000</v>
      </c>
      <c r="I473" s="146" t="str">
        <f>IF(입출금내역Rawdata!G467=0,"",입출금내역Rawdata!G467)</f>
        <v/>
      </c>
      <c r="J473" s="146">
        <f t="shared" si="15"/>
        <v>8910000</v>
      </c>
      <c r="K473" s="146">
        <f t="shared" si="14"/>
        <v>951662939</v>
      </c>
      <c r="L473" s="284" t="str">
        <f>입출금내역Rawdata!D467</f>
        <v>(주)에이코트</v>
      </c>
      <c r="M473" s="148"/>
      <c r="N473" s="148"/>
      <c r="O473" s="284" t="str">
        <f>입출금내역Rawdata!L467</f>
        <v>하나은행(서울형팁스)</v>
      </c>
      <c r="P473" s="284" t="str">
        <f>입출금내역Rawdata!M467</f>
        <v>511-910017-45704</v>
      </c>
      <c r="Q473" s="148"/>
      <c r="R473" s="148"/>
      <c r="S473" s="148"/>
    </row>
    <row r="474" spans="1:19" ht="15.6" customHeight="1" outlineLevel="1">
      <c r="A474" s="142"/>
      <c r="B474" s="142">
        <f>입출금내역Rawdata!B468</f>
        <v>45441</v>
      </c>
      <c r="C474" s="143" t="s">
        <v>120</v>
      </c>
      <c r="D474" s="284" t="str">
        <f>입출금내역Rawdata!N468</f>
        <v>보조금</v>
      </c>
      <c r="E474" s="284" t="str">
        <f>입출금내역Rawdata!O468</f>
        <v>보조금</v>
      </c>
      <c r="F474" s="137">
        <f>IF(D474="계좌 대체","",VLOOKUP($D474,월별_CashFlow!$H$3:$I$61,2,FALSE))</f>
        <v>310001</v>
      </c>
      <c r="G474" s="145"/>
      <c r="H474" s="283" t="str">
        <f>IF(입출금내역Rawdata!F468=0,"",입출금내역Rawdata!F468)</f>
        <v/>
      </c>
      <c r="I474" s="146">
        <f>IF(입출금내역Rawdata!G468=0,"",입출금내역Rawdata!G468)</f>
        <v>8910000</v>
      </c>
      <c r="J474" s="146">
        <f t="shared" si="15"/>
        <v>-8910000</v>
      </c>
      <c r="K474" s="146">
        <f t="shared" si="14"/>
        <v>942752939</v>
      </c>
      <c r="L474" s="284" t="str">
        <f>입출금내역Rawdata!D468</f>
        <v>(주)CNLENERGY</v>
      </c>
      <c r="M474" s="148"/>
      <c r="N474" s="148"/>
      <c r="O474" s="284" t="str">
        <f>입출금내역Rawdata!L468</f>
        <v>하나은행(서울형팁스)</v>
      </c>
      <c r="P474" s="284" t="str">
        <f>입출금내역Rawdata!M468</f>
        <v>511-910017-45704</v>
      </c>
      <c r="Q474" s="148"/>
      <c r="R474" s="148"/>
      <c r="S474" s="148"/>
    </row>
    <row r="475" spans="1:19" ht="15.6" customHeight="1" outlineLevel="1">
      <c r="A475" s="142"/>
      <c r="B475" s="142">
        <f>입출금내역Rawdata!B469</f>
        <v>45441</v>
      </c>
      <c r="C475" s="143" t="s">
        <v>120</v>
      </c>
      <c r="D475" s="284" t="str">
        <f>입출금내역Rawdata!N469</f>
        <v>보조금</v>
      </c>
      <c r="E475" s="284" t="str">
        <f>입출금내역Rawdata!O469</f>
        <v>보조금</v>
      </c>
      <c r="F475" s="137">
        <f>IF(D475="계좌 대체","",VLOOKUP($D475,월별_CashFlow!$H$3:$I$61,2,FALSE))</f>
        <v>310001</v>
      </c>
      <c r="G475" s="145"/>
      <c r="H475" s="283">
        <f>IF(입출금내역Rawdata!F469=0,"",입출금내역Rawdata!F469)</f>
        <v>2970000</v>
      </c>
      <c r="I475" s="146" t="str">
        <f>IF(입출금내역Rawdata!G469=0,"",입출금내역Rawdata!G469)</f>
        <v/>
      </c>
      <c r="J475" s="146">
        <f t="shared" si="15"/>
        <v>2970000</v>
      </c>
      <c r="K475" s="146">
        <f t="shared" si="14"/>
        <v>945722939</v>
      </c>
      <c r="L475" s="284" t="str">
        <f>입출금내역Rawdata!D469</f>
        <v>(주)에이코트</v>
      </c>
      <c r="M475" s="148"/>
      <c r="N475" s="148"/>
      <c r="O475" s="284" t="str">
        <f>입출금내역Rawdata!L469</f>
        <v>하나은행(서울형팁스)</v>
      </c>
      <c r="P475" s="284" t="str">
        <f>입출금내역Rawdata!M469</f>
        <v>511-910017-45704</v>
      </c>
      <c r="Q475" s="148"/>
      <c r="R475" s="148"/>
      <c r="S475" s="148"/>
    </row>
    <row r="476" spans="1:19" ht="15.6" customHeight="1" outlineLevel="1">
      <c r="A476" s="142"/>
      <c r="B476" s="142">
        <f>입출금내역Rawdata!B470</f>
        <v>45441</v>
      </c>
      <c r="C476" s="143" t="s">
        <v>120</v>
      </c>
      <c r="D476" s="284" t="str">
        <f>입출금내역Rawdata!N470</f>
        <v>보조금</v>
      </c>
      <c r="E476" s="284" t="str">
        <f>입출금내역Rawdata!O470</f>
        <v>보조금</v>
      </c>
      <c r="F476" s="137">
        <f>IF(D476="계좌 대체","",VLOOKUP($D476,월별_CashFlow!$H$3:$I$61,2,FALSE))</f>
        <v>310001</v>
      </c>
      <c r="G476" s="145"/>
      <c r="H476" s="283" t="str">
        <f>IF(입출금내역Rawdata!F470=0,"",입출금내역Rawdata!F470)</f>
        <v/>
      </c>
      <c r="I476" s="146">
        <f>IF(입출금내역Rawdata!G470=0,"",입출금내역Rawdata!G470)</f>
        <v>2970000</v>
      </c>
      <c r="J476" s="146">
        <f t="shared" si="15"/>
        <v>-2970000</v>
      </c>
      <c r="K476" s="146">
        <f t="shared" si="14"/>
        <v>942752939</v>
      </c>
      <c r="L476" s="284" t="str">
        <f>입출금내역Rawdata!D470</f>
        <v>(주)씨엔엘에너</v>
      </c>
      <c r="M476" s="148"/>
      <c r="N476" s="148"/>
      <c r="O476" s="284" t="str">
        <f>입출금내역Rawdata!L470</f>
        <v>하나은행(서울형팁스)</v>
      </c>
      <c r="P476" s="284" t="str">
        <f>입출금내역Rawdata!M470</f>
        <v>511-910017-45704</v>
      </c>
      <c r="Q476" s="148"/>
      <c r="R476" s="148"/>
      <c r="S476" s="148"/>
    </row>
    <row r="477" spans="1:19" ht="15.6" customHeight="1" outlineLevel="1">
      <c r="A477" s="142"/>
      <c r="B477" s="142">
        <f>입출금내역Rawdata!B471</f>
        <v>45441</v>
      </c>
      <c r="C477" s="143" t="s">
        <v>120</v>
      </c>
      <c r="D477" s="284" t="str">
        <f>입출금내역Rawdata!N471</f>
        <v>보조금</v>
      </c>
      <c r="E477" s="284" t="str">
        <f>입출금내역Rawdata!O471</f>
        <v>보조금</v>
      </c>
      <c r="F477" s="137">
        <f>IF(D477="계좌 대체","",VLOOKUP($D477,월별_CashFlow!$H$3:$I$61,2,FALSE))</f>
        <v>310001</v>
      </c>
      <c r="G477" s="145"/>
      <c r="H477" s="283">
        <f>IF(입출금내역Rawdata!F471=0,"",입출금내역Rawdata!F471)</f>
        <v>1103700</v>
      </c>
      <c r="I477" s="146" t="str">
        <f>IF(입출금내역Rawdata!G471=0,"",입출금내역Rawdata!G471)</f>
        <v/>
      </c>
      <c r="J477" s="146">
        <f t="shared" si="15"/>
        <v>1103700</v>
      </c>
      <c r="K477" s="146">
        <f t="shared" si="14"/>
        <v>943856639</v>
      </c>
      <c r="L477" s="284" t="str">
        <f>입출금내역Rawdata!D471</f>
        <v>5월인건비</v>
      </c>
      <c r="M477" s="148"/>
      <c r="N477" s="148"/>
      <c r="O477" s="284" t="str">
        <f>입출금내역Rawdata!L471</f>
        <v>하나은행(서울형팁스)</v>
      </c>
      <c r="P477" s="284" t="str">
        <f>입출금내역Rawdata!M471</f>
        <v>511-910017-45704</v>
      </c>
      <c r="Q477" s="148"/>
      <c r="R477" s="148"/>
      <c r="S477" s="148"/>
    </row>
    <row r="478" spans="1:19" ht="15.6" customHeight="1" outlineLevel="1">
      <c r="A478" s="142"/>
      <c r="B478" s="142">
        <f>입출금내역Rawdata!B472</f>
        <v>45441</v>
      </c>
      <c r="C478" s="143" t="s">
        <v>120</v>
      </c>
      <c r="D478" s="284" t="str">
        <f>입출금내역Rawdata!N472</f>
        <v>보조금</v>
      </c>
      <c r="E478" s="284" t="str">
        <f>입출금내역Rawdata!O472</f>
        <v>보조금</v>
      </c>
      <c r="F478" s="137">
        <f>IF(D478="계좌 대체","",VLOOKUP($D478,월별_CashFlow!$H$3:$I$61,2,FALSE))</f>
        <v>310001</v>
      </c>
      <c r="G478" s="145"/>
      <c r="H478" s="283" t="str">
        <f>IF(입출금내역Rawdata!F472=0,"",입출금내역Rawdata!F472)</f>
        <v/>
      </c>
      <c r="I478" s="146">
        <f>IF(입출금내역Rawdata!G472=0,"",입출금내역Rawdata!G472)</f>
        <v>1103700</v>
      </c>
      <c r="J478" s="146">
        <f t="shared" si="15"/>
        <v>-1103700</v>
      </c>
      <c r="K478" s="146">
        <f t="shared" si="14"/>
        <v>942752939</v>
      </c>
      <c r="L478" s="284" t="str">
        <f>입출금내역Rawdata!D472</f>
        <v>5월인건비</v>
      </c>
      <c r="M478" s="148"/>
      <c r="N478" s="148"/>
      <c r="O478" s="284" t="str">
        <f>입출금내역Rawdata!L472</f>
        <v>하나은행(서울형팁스)</v>
      </c>
      <c r="P478" s="284" t="str">
        <f>입출금내역Rawdata!M472</f>
        <v>511-910017-45704</v>
      </c>
      <c r="Q478" s="148"/>
      <c r="R478" s="148"/>
      <c r="S478" s="148"/>
    </row>
    <row r="479" spans="1:19" ht="15.6" customHeight="1" outlineLevel="1">
      <c r="A479" s="142"/>
      <c r="B479" s="142">
        <f>입출금내역Rawdata!B473</f>
        <v>45442</v>
      </c>
      <c r="C479" s="143" t="s">
        <v>120</v>
      </c>
      <c r="D479" s="284" t="str">
        <f>입출금내역Rawdata!N473</f>
        <v>운영비</v>
      </c>
      <c r="E479" s="284" t="str">
        <f>입출금내역Rawdata!O473</f>
        <v>지급수수료</v>
      </c>
      <c r="F479" s="137">
        <f>IF(D479="계좌 대체","",VLOOKUP($D479,월별_CashFlow!$H$3:$I$61,2,FALSE))</f>
        <v>120204</v>
      </c>
      <c r="G479" s="145"/>
      <c r="H479" s="283" t="str">
        <f>IF(입출금내역Rawdata!F473=0,"",입출금내역Rawdata!F473)</f>
        <v/>
      </c>
      <c r="I479" s="146">
        <f>IF(입출금내역Rawdata!G473=0,"",입출금내역Rawdata!G473)</f>
        <v>2200000</v>
      </c>
      <c r="J479" s="146">
        <f t="shared" si="15"/>
        <v>-2200000</v>
      </c>
      <c r="K479" s="146">
        <f t="shared" si="14"/>
        <v>940552939</v>
      </c>
      <c r="L479" s="284" t="str">
        <f>입출금내역Rawdata!D473</f>
        <v>(주)미라파트너스</v>
      </c>
      <c r="M479" s="148"/>
      <c r="N479" s="148"/>
      <c r="O479" s="284" t="str">
        <f>입출금내역Rawdata!L473</f>
        <v>하나은행(GS투자금)</v>
      </c>
      <c r="P479" s="284" t="str">
        <f>입출금내역Rawdata!M473</f>
        <v>391-910033-23404</v>
      </c>
      <c r="Q479" s="148"/>
      <c r="R479" s="148"/>
      <c r="S479" s="148"/>
    </row>
    <row r="480" spans="1:19" ht="15.6" customHeight="1" outlineLevel="1">
      <c r="A480" s="142"/>
      <c r="B480" s="142">
        <f>입출금내역Rawdata!B474</f>
        <v>45442</v>
      </c>
      <c r="C480" s="143" t="s">
        <v>120</v>
      </c>
      <c r="D480" s="284" t="str">
        <f>입출금내역Rawdata!N474</f>
        <v>운영비</v>
      </c>
      <c r="E480" s="284" t="str">
        <f>입출금내역Rawdata!O474</f>
        <v>지급수수료</v>
      </c>
      <c r="F480" s="137">
        <f>IF(D480="계좌 대체","",VLOOKUP($D480,월별_CashFlow!$H$3:$I$61,2,FALSE))</f>
        <v>120204</v>
      </c>
      <c r="G480" s="145"/>
      <c r="H480" s="283" t="str">
        <f>IF(입출금내역Rawdata!F474=0,"",입출금내역Rawdata!F474)</f>
        <v/>
      </c>
      <c r="I480" s="146">
        <f>IF(입출금내역Rawdata!G474=0,"",입출금내역Rawdata!G474)</f>
        <v>440500</v>
      </c>
      <c r="J480" s="146">
        <f t="shared" si="15"/>
        <v>-440500</v>
      </c>
      <c r="K480" s="146">
        <f t="shared" si="14"/>
        <v>940112439</v>
      </c>
      <c r="L480" s="284" t="str">
        <f>입출금내역Rawdata!D474</f>
        <v>이창원(이창원세무회</v>
      </c>
      <c r="M480" s="148"/>
      <c r="N480" s="148"/>
      <c r="O480" s="284" t="str">
        <f>입출금내역Rawdata!L474</f>
        <v>하나은행(GS투자금)</v>
      </c>
      <c r="P480" s="284" t="str">
        <f>입출금내역Rawdata!M474</f>
        <v>391-910033-23404</v>
      </c>
      <c r="Q480" s="148"/>
      <c r="R480" s="148"/>
      <c r="S480" s="148"/>
    </row>
    <row r="481" spans="1:19" ht="15.6" customHeight="1" outlineLevel="1">
      <c r="A481" s="142"/>
      <c r="B481" s="142">
        <f>입출금내역Rawdata!B475</f>
        <v>45442</v>
      </c>
      <c r="C481" s="143" t="s">
        <v>120</v>
      </c>
      <c r="D481" s="284" t="str">
        <f>입출금내역Rawdata!N475</f>
        <v>운영비</v>
      </c>
      <c r="E481" s="284" t="str">
        <f>입출금내역Rawdata!O475</f>
        <v>지급수수료</v>
      </c>
      <c r="F481" s="137">
        <f>IF(D481="계좌 대체","",VLOOKUP($D481,월별_CashFlow!$H$3:$I$61,2,FALSE))</f>
        <v>120204</v>
      </c>
      <c r="G481" s="145"/>
      <c r="H481" s="283" t="str">
        <f>IF(입출금내역Rawdata!F475=0,"",입출금내역Rawdata!F475)</f>
        <v/>
      </c>
      <c r="I481" s="146">
        <f>IF(입출금내역Rawdata!G475=0,"",입출금내역Rawdata!G475)</f>
        <v>550000</v>
      </c>
      <c r="J481" s="146">
        <f t="shared" si="15"/>
        <v>-550000</v>
      </c>
      <c r="K481" s="146">
        <f t="shared" si="14"/>
        <v>939562439</v>
      </c>
      <c r="L481" s="284" t="str">
        <f>입출금내역Rawdata!D475</f>
        <v>법무법인(유한)태평양</v>
      </c>
      <c r="M481" s="148" t="s">
        <v>124</v>
      </c>
      <c r="N481" s="148"/>
      <c r="O481" s="284" t="str">
        <f>입출금내역Rawdata!L475</f>
        <v>하나은행(GS투자금)</v>
      </c>
      <c r="P481" s="284" t="str">
        <f>입출금내역Rawdata!M475</f>
        <v>391-910033-23404</v>
      </c>
      <c r="Q481" s="148"/>
      <c r="R481" s="148"/>
      <c r="S481" s="148"/>
    </row>
    <row r="482" spans="1:19" ht="15.6" customHeight="1" outlineLevel="1">
      <c r="A482" s="142"/>
      <c r="B482" s="142">
        <f>입출금내역Rawdata!B476</f>
        <v>45442</v>
      </c>
      <c r="C482" s="143" t="s">
        <v>120</v>
      </c>
      <c r="D482" s="284" t="str">
        <f>입출금내역Rawdata!N476</f>
        <v>인건비(급여, 퇴직금, 사대보험)</v>
      </c>
      <c r="E482" s="284" t="str">
        <f>입출금내역Rawdata!O476</f>
        <v>소득세 등</v>
      </c>
      <c r="F482" s="137">
        <f>IF(D482="계좌 대체","",VLOOKUP($D482,월별_CashFlow!$H$3:$I$61,2,FALSE))</f>
        <v>120202</v>
      </c>
      <c r="G482" s="145"/>
      <c r="H482" s="283" t="str">
        <f>IF(입출금내역Rawdata!F476=0,"",입출금내역Rawdata!F476)</f>
        <v/>
      </c>
      <c r="I482" s="146">
        <f>IF(입출금내역Rawdata!G476=0,"",입출금내역Rawdata!G476)</f>
        <v>204090</v>
      </c>
      <c r="J482" s="146">
        <f t="shared" si="15"/>
        <v>-204090</v>
      </c>
      <c r="K482" s="146">
        <f t="shared" si="14"/>
        <v>939358349</v>
      </c>
      <c r="L482" s="284" t="str">
        <f>입출금내역Rawdata!D476</f>
        <v>서울특징주식회사 에</v>
      </c>
      <c r="M482" s="148" t="s">
        <v>124</v>
      </c>
      <c r="N482" s="148"/>
      <c r="O482" s="284" t="str">
        <f>입출금내역Rawdata!L476</f>
        <v>하나은행(GS투자금)</v>
      </c>
      <c r="P482" s="284" t="str">
        <f>입출금내역Rawdata!M476</f>
        <v>391-910033-23404</v>
      </c>
      <c r="Q482" s="148"/>
      <c r="R482" s="148"/>
      <c r="S482" s="148"/>
    </row>
    <row r="483" spans="1:19" ht="15.6" customHeight="1" outlineLevel="1">
      <c r="A483" s="142"/>
      <c r="B483" s="142">
        <f>입출금내역Rawdata!B477</f>
        <v>45442</v>
      </c>
      <c r="C483" s="143" t="s">
        <v>120</v>
      </c>
      <c r="D483" s="284" t="str">
        <f>입출금내역Rawdata!N477</f>
        <v>인건비(급여, 퇴직금, 사대보험)</v>
      </c>
      <c r="E483" s="284" t="str">
        <f>입출금내역Rawdata!O477</f>
        <v>소득세 등</v>
      </c>
      <c r="F483" s="137">
        <f>IF(D483="계좌 대체","",VLOOKUP($D483,월별_CashFlow!$H$3:$I$61,2,FALSE))</f>
        <v>120202</v>
      </c>
      <c r="G483" s="145"/>
      <c r="H483" s="283" t="str">
        <f>IF(입출금내역Rawdata!F477=0,"",입출금내역Rawdata!F477)</f>
        <v/>
      </c>
      <c r="I483" s="146">
        <f>IF(입출금내역Rawdata!G477=0,"",입출금내역Rawdata!G477)</f>
        <v>2041020</v>
      </c>
      <c r="J483" s="146">
        <f t="shared" si="15"/>
        <v>-2041020</v>
      </c>
      <c r="K483" s="146">
        <f t="shared" si="14"/>
        <v>937317329</v>
      </c>
      <c r="L483" s="284" t="str">
        <f>입출금내역Rawdata!D477</f>
        <v>국고_주식회사 에이</v>
      </c>
      <c r="M483" s="148"/>
      <c r="N483" s="148"/>
      <c r="O483" s="284" t="str">
        <f>입출금내역Rawdata!L477</f>
        <v>하나은행(GS투자금)</v>
      </c>
      <c r="P483" s="284" t="str">
        <f>입출금내역Rawdata!M477</f>
        <v>391-910033-23404</v>
      </c>
      <c r="Q483" s="148"/>
      <c r="R483" s="148"/>
      <c r="S483" s="148"/>
    </row>
    <row r="484" spans="1:19" ht="15.6" customHeight="1" outlineLevel="1">
      <c r="A484" s="142"/>
      <c r="B484" s="142">
        <f>입출금내역Rawdata!B478</f>
        <v>45442</v>
      </c>
      <c r="C484" s="143" t="s">
        <v>120</v>
      </c>
      <c r="D484" s="284" t="str">
        <f>입출금내역Rawdata!N478</f>
        <v>보조금</v>
      </c>
      <c r="E484" s="284" t="str">
        <f>입출금내역Rawdata!O478</f>
        <v>보조금</v>
      </c>
      <c r="F484" s="137">
        <f>IF(D484="계좌 대체","",VLOOKUP($D484,월별_CashFlow!$H$3:$I$61,2,FALSE))</f>
        <v>310001</v>
      </c>
      <c r="G484" s="145"/>
      <c r="H484" s="283">
        <f>IF(입출금내역Rawdata!F478=0,"",입출금내역Rawdata!F478)</f>
        <v>12000</v>
      </c>
      <c r="I484" s="146" t="str">
        <f>IF(입출금내역Rawdata!G478=0,"",입출금내역Rawdata!G478)</f>
        <v/>
      </c>
      <c r="J484" s="146">
        <f t="shared" si="15"/>
        <v>12000</v>
      </c>
      <c r="K484" s="146">
        <f t="shared" si="14"/>
        <v>937329329</v>
      </c>
      <c r="L484" s="284" t="str">
        <f>입출금내역Rawdata!D478</f>
        <v>sba_카드_우편</v>
      </c>
      <c r="M484" s="148"/>
      <c r="N484" s="148"/>
      <c r="O484" s="284" t="str">
        <f>입출금내역Rawdata!L478</f>
        <v>하나은행(서울형팁스)</v>
      </c>
      <c r="P484" s="284" t="str">
        <f>입출금내역Rawdata!M478</f>
        <v>511-910017-45704</v>
      </c>
      <c r="Q484" s="148"/>
      <c r="R484" s="148"/>
      <c r="S484" s="148"/>
    </row>
    <row r="485" spans="1:19" ht="15.6" customHeight="1" outlineLevel="1">
      <c r="A485" s="142"/>
      <c r="B485" s="142">
        <f>입출금내역Rawdata!B479</f>
        <v>45443</v>
      </c>
      <c r="C485" s="143" t="s">
        <v>120</v>
      </c>
      <c r="D485" s="284" t="str">
        <f>입출금내역Rawdata!N479</f>
        <v>보조금</v>
      </c>
      <c r="E485" s="284" t="str">
        <f>입출금내역Rawdata!O479</f>
        <v>보조금</v>
      </c>
      <c r="F485" s="137">
        <f>IF(D485="계좌 대체","",VLOOKUP($D485,월별_CashFlow!$H$3:$I$61,2,FALSE))</f>
        <v>310001</v>
      </c>
      <c r="G485" s="145"/>
      <c r="H485" s="283" t="str">
        <f>IF(입출금내역Rawdata!F479=0,"",입출금내역Rawdata!F479)</f>
        <v/>
      </c>
      <c r="I485" s="146">
        <f>IF(입출금내역Rawdata!G479=0,"",입출금내역Rawdata!G479)</f>
        <v>131363</v>
      </c>
      <c r="J485" s="146">
        <f t="shared" si="15"/>
        <v>-131363</v>
      </c>
      <c r="K485" s="146">
        <f t="shared" si="14"/>
        <v>937197966</v>
      </c>
      <c r="L485" s="284" t="str">
        <f>입출금내역Rawdata!D479</f>
        <v>서울시팁스부가세환원</v>
      </c>
      <c r="M485" s="148"/>
      <c r="N485" s="148"/>
      <c r="O485" s="284" t="str">
        <f>입출금내역Rawdata!L479</f>
        <v>하나은행(GS투자금)</v>
      </c>
      <c r="P485" s="284" t="str">
        <f>입출금내역Rawdata!M479</f>
        <v>391-910033-23404</v>
      </c>
      <c r="Q485" s="148"/>
      <c r="R485" s="148"/>
      <c r="S485" s="148"/>
    </row>
    <row r="486" spans="1:19" ht="15.6" customHeight="1" outlineLevel="1">
      <c r="A486" s="142"/>
      <c r="B486" s="142">
        <f>입출금내역Rawdata!B480</f>
        <v>45443</v>
      </c>
      <c r="C486" s="143" t="s">
        <v>120</v>
      </c>
      <c r="D486" s="284" t="str">
        <f>입출금내역Rawdata!N480</f>
        <v>보조금</v>
      </c>
      <c r="E486" s="284" t="str">
        <f>입출금내역Rawdata!O480</f>
        <v>보조금</v>
      </c>
      <c r="F486" s="137">
        <f>IF(D486="계좌 대체","",VLOOKUP($D486,월별_CashFlow!$H$3:$I$61,2,FALSE))</f>
        <v>310001</v>
      </c>
      <c r="G486" s="145"/>
      <c r="H486" s="283" t="str">
        <f>IF(입출금내역Rawdata!F480=0,"",입출금내역Rawdata!F480)</f>
        <v/>
      </c>
      <c r="I486" s="146">
        <f>IF(입출금내역Rawdata!G480=0,"",입출금내역Rawdata!G480)</f>
        <v>7728200</v>
      </c>
      <c r="J486" s="146">
        <f t="shared" si="15"/>
        <v>-7728200</v>
      </c>
      <c r="K486" s="146">
        <f t="shared" si="14"/>
        <v>929469766</v>
      </c>
      <c r="L486" s="284" t="str">
        <f>입출금내역Rawdata!D480</f>
        <v>서울시팁스부가세환원</v>
      </c>
      <c r="M486" s="148" t="s">
        <v>129</v>
      </c>
      <c r="N486" s="148"/>
      <c r="O486" s="284" t="str">
        <f>입출금내역Rawdata!L480</f>
        <v>하나은행(GS투자금)</v>
      </c>
      <c r="P486" s="284" t="str">
        <f>입출금내역Rawdata!M480</f>
        <v>391-910033-23404</v>
      </c>
      <c r="Q486" s="148"/>
      <c r="R486" s="148"/>
      <c r="S486" s="148"/>
    </row>
    <row r="487" spans="1:19" ht="15.6" customHeight="1" outlineLevel="1">
      <c r="A487" s="142"/>
      <c r="B487" s="142">
        <f>입출금내역Rawdata!B481</f>
        <v>45443</v>
      </c>
      <c r="C487" s="143" t="s">
        <v>120</v>
      </c>
      <c r="D487" s="284" t="str">
        <f>입출금내역Rawdata!N481</f>
        <v>운영비</v>
      </c>
      <c r="E487" s="284" t="str">
        <f>입출금내역Rawdata!O481</f>
        <v>여비교통비</v>
      </c>
      <c r="F487" s="137">
        <f>IF(D487="계좌 대체","",VLOOKUP($D487,월별_CashFlow!$H$3:$I$61,2,FALSE))</f>
        <v>120204</v>
      </c>
      <c r="G487" s="145"/>
      <c r="H487" s="283" t="str">
        <f>IF(입출금내역Rawdata!F481=0,"",입출금내역Rawdata!F481)</f>
        <v/>
      </c>
      <c r="I487" s="146">
        <f>IF(입출금내역Rawdata!G481=0,"",입출금내역Rawdata!G481)</f>
        <v>9116</v>
      </c>
      <c r="J487" s="146">
        <f t="shared" si="15"/>
        <v>-9116</v>
      </c>
      <c r="K487" s="146">
        <f t="shared" si="14"/>
        <v>929460650</v>
      </c>
      <c r="L487" s="284" t="str">
        <f>입출금내역Rawdata!D481</f>
        <v>0530_LAZ PARKI</v>
      </c>
      <c r="M487" s="148" t="s">
        <v>124</v>
      </c>
      <c r="N487" s="148"/>
      <c r="O487" s="284" t="str">
        <f>입출금내역Rawdata!L481</f>
        <v>하나은행(자본금)</v>
      </c>
      <c r="P487" s="284" t="str">
        <f>입출금내역Rawdata!M481</f>
        <v>391-910029-71304</v>
      </c>
      <c r="Q487" s="148"/>
      <c r="R487" s="148"/>
      <c r="S487" s="148"/>
    </row>
    <row r="488" spans="1:19" ht="15.6" customHeight="1" outlineLevel="1">
      <c r="A488" s="142"/>
      <c r="B488" s="142">
        <f>입출금내역Rawdata!B482</f>
        <v>45446</v>
      </c>
      <c r="C488" s="143" t="s">
        <v>120</v>
      </c>
      <c r="D488" s="284" t="str">
        <f>입출금내역Rawdata!N482</f>
        <v>운영비</v>
      </c>
      <c r="E488" s="284" t="str">
        <f>입출금내역Rawdata!O482</f>
        <v>여비교통비</v>
      </c>
      <c r="F488" s="137">
        <f>IF(D488="계좌 대체","",VLOOKUP($D488,월별_CashFlow!$H$3:$I$61,2,FALSE))</f>
        <v>120204</v>
      </c>
      <c r="G488" s="145"/>
      <c r="H488" s="283" t="str">
        <f>IF(입출금내역Rawdata!F482=0,"",입출금내역Rawdata!F482)</f>
        <v/>
      </c>
      <c r="I488" s="146">
        <f>IF(입출금내역Rawdata!G482=0,"",입출금내역Rawdata!G482)</f>
        <v>129436</v>
      </c>
      <c r="J488" s="146">
        <f t="shared" si="15"/>
        <v>-129436</v>
      </c>
      <c r="K488" s="146">
        <f t="shared" si="14"/>
        <v>929331214</v>
      </c>
      <c r="L488" s="284" t="str">
        <f>입출금내역Rawdata!D482</f>
        <v>0530_TST* OLYM</v>
      </c>
      <c r="M488" s="148"/>
      <c r="N488" s="148"/>
      <c r="O488" s="284" t="str">
        <f>입출금내역Rawdata!L482</f>
        <v>하나은행(자본금)</v>
      </c>
      <c r="P488" s="284" t="str">
        <f>입출금내역Rawdata!M482</f>
        <v>391-910029-71304</v>
      </c>
      <c r="Q488" s="148"/>
      <c r="R488" s="148"/>
      <c r="S488" s="148"/>
    </row>
    <row r="489" spans="1:19" ht="15.6" customHeight="1" outlineLevel="1">
      <c r="A489" s="142"/>
      <c r="B489" s="142">
        <f>입출금내역Rawdata!B483</f>
        <v>45447</v>
      </c>
      <c r="C489" s="143" t="s">
        <v>120</v>
      </c>
      <c r="D489" s="284" t="str">
        <f>입출금내역Rawdata!N483</f>
        <v>보조금</v>
      </c>
      <c r="E489" s="284" t="str">
        <f>입출금내역Rawdata!O483</f>
        <v>보조금</v>
      </c>
      <c r="F489" s="137">
        <f>IF(D489="계좌 대체","",VLOOKUP($D489,월별_CashFlow!$H$3:$I$61,2,FALSE))</f>
        <v>310001</v>
      </c>
      <c r="G489" s="145"/>
      <c r="H489" s="283" t="str">
        <f>IF(입출금내역Rawdata!F483=0,"",입출금내역Rawdata!F483)</f>
        <v/>
      </c>
      <c r="I489" s="146">
        <f>IF(입출금내역Rawdata!G483=0,"",입출금내역Rawdata!G483)</f>
        <v>806850</v>
      </c>
      <c r="J489" s="146">
        <f t="shared" si="15"/>
        <v>-806850</v>
      </c>
      <c r="K489" s="146">
        <f t="shared" si="14"/>
        <v>928524364</v>
      </c>
      <c r="L489" s="284" t="str">
        <f>입출금내역Rawdata!D483</f>
        <v>팁스부가세환원</v>
      </c>
      <c r="M489" s="148" t="s">
        <v>130</v>
      </c>
      <c r="N489" s="148"/>
      <c r="O489" s="284" t="str">
        <f>입출금내역Rawdata!L483</f>
        <v>하나은행(GS투자금)</v>
      </c>
      <c r="P489" s="284" t="str">
        <f>입출금내역Rawdata!M483</f>
        <v>391-910033-23404</v>
      </c>
      <c r="Q489" s="148"/>
      <c r="R489" s="148"/>
      <c r="S489" s="148"/>
    </row>
    <row r="490" spans="1:19" ht="15.6" customHeight="1" outlineLevel="1">
      <c r="A490" s="142"/>
      <c r="B490" s="142">
        <f>입출금내역Rawdata!B484</f>
        <v>45447</v>
      </c>
      <c r="C490" s="143" t="s">
        <v>120</v>
      </c>
      <c r="D490" s="284" t="str">
        <f>입출금내역Rawdata!N484</f>
        <v>계좌 대체</v>
      </c>
      <c r="E490" s="284" t="str">
        <f>입출금내역Rawdata!O484</f>
        <v>계좌 대체</v>
      </c>
      <c r="F490" s="137" t="str">
        <f>IF(D490="계좌 대체","",VLOOKUP($D490,월별_CashFlow!$H$3:$I$61,2,FALSE))</f>
        <v/>
      </c>
      <c r="G490" s="145"/>
      <c r="H490" s="283" t="str">
        <f>IF(입출금내역Rawdata!F484=0,"",입출금내역Rawdata!F484)</f>
        <v/>
      </c>
      <c r="I490" s="146">
        <f>IF(입출금내역Rawdata!G484=0,"",입출금내역Rawdata!G484)</f>
        <v>56000</v>
      </c>
      <c r="J490" s="146">
        <f t="shared" si="15"/>
        <v>-56000</v>
      </c>
      <c r="K490" s="146">
        <f t="shared" si="14"/>
        <v>928468364</v>
      </c>
      <c r="L490" s="284" t="str">
        <f>입출금내역Rawdata!D484</f>
        <v>카카오_택시_선승</v>
      </c>
      <c r="M490" s="148"/>
      <c r="N490" s="148"/>
      <c r="O490" s="284" t="str">
        <f>입출금내역Rawdata!L484</f>
        <v>하나은행(자본금)</v>
      </c>
      <c r="P490" s="284" t="str">
        <f>입출금내역Rawdata!M484</f>
        <v>391-910029-71304</v>
      </c>
      <c r="Q490" s="148"/>
      <c r="R490" s="148"/>
      <c r="S490" s="148"/>
    </row>
    <row r="491" spans="1:19" ht="15.6" customHeight="1" outlineLevel="1">
      <c r="A491" s="142"/>
      <c r="B491" s="142">
        <f>입출금내역Rawdata!B485</f>
        <v>45447</v>
      </c>
      <c r="C491" s="143" t="s">
        <v>120</v>
      </c>
      <c r="D491" s="284" t="str">
        <f>입출금내역Rawdata!N485</f>
        <v>계좌 대체</v>
      </c>
      <c r="E491" s="284" t="str">
        <f>입출금내역Rawdata!O485</f>
        <v>계좌 대체</v>
      </c>
      <c r="F491" s="137" t="str">
        <f>IF(D491="계좌 대체","",VLOOKUP($D491,월별_CashFlow!$H$3:$I$61,2,FALSE))</f>
        <v/>
      </c>
      <c r="G491" s="145"/>
      <c r="H491" s="283">
        <f>IF(입출금내역Rawdata!F485=0,"",입출금내역Rawdata!F485)</f>
        <v>56000</v>
      </c>
      <c r="I491" s="146" t="str">
        <f>IF(입출금내역Rawdata!G485=0,"",입출금내역Rawdata!G485)</f>
        <v/>
      </c>
      <c r="J491" s="146">
        <f t="shared" si="15"/>
        <v>56000</v>
      </c>
      <c r="K491" s="146">
        <f t="shared" si="14"/>
        <v>928524364</v>
      </c>
      <c r="L491" s="284" t="str">
        <f>입출금내역Rawdata!D485</f>
        <v>카카오_택시_선승</v>
      </c>
      <c r="M491" s="148"/>
      <c r="N491" s="148"/>
      <c r="O491" s="284" t="str">
        <f>입출금내역Rawdata!L485</f>
        <v>하나은행(자본금)</v>
      </c>
      <c r="P491" s="284" t="str">
        <f>입출금내역Rawdata!M485</f>
        <v>391-910029-71304</v>
      </c>
      <c r="Q491" s="148"/>
      <c r="R491" s="148"/>
      <c r="S491" s="148"/>
    </row>
    <row r="492" spans="1:19" ht="15.6" customHeight="1" outlineLevel="1">
      <c r="A492" s="142"/>
      <c r="B492" s="142">
        <f>입출금내역Rawdata!B486</f>
        <v>45447</v>
      </c>
      <c r="C492" s="143" t="s">
        <v>120</v>
      </c>
      <c r="D492" s="284" t="str">
        <f>입출금내역Rawdata!N486</f>
        <v>운영비</v>
      </c>
      <c r="E492" s="284" t="str">
        <f>입출금내역Rawdata!O486</f>
        <v>여비교통비</v>
      </c>
      <c r="F492" s="137">
        <f>IF(D492="계좌 대체","",VLOOKUP($D492,월별_CashFlow!$H$3:$I$61,2,FALSE))</f>
        <v>120204</v>
      </c>
      <c r="G492" s="145"/>
      <c r="H492" s="283" t="str">
        <f>IF(입출금내역Rawdata!F486=0,"",입출금내역Rawdata!F486)</f>
        <v/>
      </c>
      <c r="I492" s="146">
        <f>IF(입출금내역Rawdata!G486=0,"",입출금내역Rawdata!G486)</f>
        <v>55400</v>
      </c>
      <c r="J492" s="146">
        <f t="shared" si="15"/>
        <v>-55400</v>
      </c>
      <c r="K492" s="146">
        <f t="shared" si="14"/>
        <v>928468964</v>
      </c>
      <c r="L492" s="284" t="str">
        <f>입출금내역Rawdata!D486</f>
        <v>카카오_택시_0</v>
      </c>
      <c r="M492" s="148"/>
      <c r="N492" s="148"/>
      <c r="O492" s="284" t="str">
        <f>입출금내역Rawdata!L486</f>
        <v>하나은행(자본금)</v>
      </c>
      <c r="P492" s="284" t="str">
        <f>입출금내역Rawdata!M486</f>
        <v>391-910029-71304</v>
      </c>
      <c r="Q492" s="148"/>
      <c r="R492" s="148"/>
      <c r="S492" s="148"/>
    </row>
    <row r="493" spans="1:19" ht="15.6" customHeight="1" outlineLevel="1">
      <c r="A493" s="142"/>
      <c r="B493" s="142">
        <f>입출금내역Rawdata!B487</f>
        <v>45447</v>
      </c>
      <c r="C493" s="143" t="s">
        <v>120</v>
      </c>
      <c r="D493" s="284" t="str">
        <f>입출금내역Rawdata!N487</f>
        <v>운영비</v>
      </c>
      <c r="E493" s="284" t="str">
        <f>입출금내역Rawdata!O487</f>
        <v>여비교통비</v>
      </c>
      <c r="F493" s="137">
        <f>IF(D493="계좌 대체","",VLOOKUP($D493,월별_CashFlow!$H$3:$I$61,2,FALSE))</f>
        <v>120204</v>
      </c>
      <c r="G493" s="145"/>
      <c r="H493" s="283" t="str">
        <f>IF(입출금내역Rawdata!F487=0,"",입출금내역Rawdata!F487)</f>
        <v/>
      </c>
      <c r="I493" s="146">
        <f>IF(입출금내역Rawdata!G487=0,"",입출금내역Rawdata!G487)</f>
        <v>11300</v>
      </c>
      <c r="J493" s="146">
        <f t="shared" si="15"/>
        <v>-11300</v>
      </c>
      <c r="K493" s="146">
        <f t="shared" si="14"/>
        <v>928457664</v>
      </c>
      <c r="L493" s="284" t="str">
        <f>입출금내역Rawdata!D487</f>
        <v>카카오페이(택시)</v>
      </c>
      <c r="M493" s="148"/>
      <c r="N493" s="148"/>
      <c r="O493" s="284" t="str">
        <f>입출금내역Rawdata!L487</f>
        <v>하나은행(자본금)</v>
      </c>
      <c r="P493" s="284" t="str">
        <f>입출금내역Rawdata!M487</f>
        <v>391-910029-71304</v>
      </c>
      <c r="Q493" s="148"/>
      <c r="R493" s="148"/>
      <c r="S493" s="148"/>
    </row>
    <row r="494" spans="1:19" ht="15.6" customHeight="1" outlineLevel="1">
      <c r="A494" s="142"/>
      <c r="B494" s="142">
        <f>입출금내역Rawdata!B488</f>
        <v>45447</v>
      </c>
      <c r="C494" s="143" t="s">
        <v>120</v>
      </c>
      <c r="D494" s="284" t="str">
        <f>입출금내역Rawdata!N488</f>
        <v>운영비</v>
      </c>
      <c r="E494" s="284" t="str">
        <f>입출금내역Rawdata!O488</f>
        <v>여비교통비</v>
      </c>
      <c r="F494" s="137">
        <f>IF(D494="계좌 대체","",VLOOKUP($D494,월별_CashFlow!$H$3:$I$61,2,FALSE))</f>
        <v>120204</v>
      </c>
      <c r="G494" s="145"/>
      <c r="H494" s="283">
        <f>IF(입출금내역Rawdata!F488=0,"",입출금내역Rawdata!F488)</f>
        <v>11300</v>
      </c>
      <c r="I494" s="146" t="str">
        <f>IF(입출금내역Rawdata!G488=0,"",입출금내역Rawdata!G488)</f>
        <v/>
      </c>
      <c r="J494" s="146">
        <f t="shared" si="15"/>
        <v>11300</v>
      </c>
      <c r="K494" s="146">
        <f t="shared" si="14"/>
        <v>928468964</v>
      </c>
      <c r="L494" s="284" t="str">
        <f>입출금내역Rawdata!D488</f>
        <v>카카오페이(택시)</v>
      </c>
      <c r="M494" s="148"/>
      <c r="N494" s="148"/>
      <c r="O494" s="284" t="str">
        <f>입출금내역Rawdata!L488</f>
        <v>하나은행(자본금)</v>
      </c>
      <c r="P494" s="284" t="str">
        <f>입출금내역Rawdata!M488</f>
        <v>391-910029-71304</v>
      </c>
      <c r="Q494" s="148"/>
      <c r="R494" s="148"/>
      <c r="S494" s="148"/>
    </row>
    <row r="495" spans="1:19" ht="15.6" customHeight="1" outlineLevel="1">
      <c r="A495" s="142"/>
      <c r="B495" s="142">
        <f>입출금내역Rawdata!B489</f>
        <v>45447</v>
      </c>
      <c r="C495" s="143" t="s">
        <v>120</v>
      </c>
      <c r="D495" s="284" t="str">
        <f>입출금내역Rawdata!N489</f>
        <v>운영비</v>
      </c>
      <c r="E495" s="284" t="str">
        <f>입출금내역Rawdata!O489</f>
        <v>여비교통비</v>
      </c>
      <c r="F495" s="137">
        <f>IF(D495="계좌 대체","",VLOOKUP($D495,월별_CashFlow!$H$3:$I$61,2,FALSE))</f>
        <v>120204</v>
      </c>
      <c r="G495" s="145"/>
      <c r="H495" s="283" t="str">
        <f>IF(입출금내역Rawdata!F489=0,"",입출금내역Rawdata!F489)</f>
        <v/>
      </c>
      <c r="I495" s="146">
        <f>IF(입출금내역Rawdata!G489=0,"",입출금내역Rawdata!G489)</f>
        <v>10800</v>
      </c>
      <c r="J495" s="146">
        <f t="shared" si="15"/>
        <v>-10800</v>
      </c>
      <c r="K495" s="146">
        <f t="shared" si="14"/>
        <v>928458164</v>
      </c>
      <c r="L495" s="284" t="str">
        <f>입출금내역Rawdata!D489</f>
        <v>카카오페이(택시)</v>
      </c>
      <c r="M495" s="148"/>
      <c r="N495" s="148"/>
      <c r="O495" s="284" t="str">
        <f>입출금내역Rawdata!L489</f>
        <v>하나은행(자본금)</v>
      </c>
      <c r="P495" s="284" t="str">
        <f>입출금내역Rawdata!M489</f>
        <v>391-910029-71304</v>
      </c>
      <c r="Q495" s="148"/>
      <c r="R495" s="148"/>
      <c r="S495" s="148"/>
    </row>
    <row r="496" spans="1:19" ht="15.6" customHeight="1" outlineLevel="1">
      <c r="A496" s="142"/>
      <c r="B496" s="142">
        <f>입출금내역Rawdata!B490</f>
        <v>45447</v>
      </c>
      <c r="C496" s="143" t="s">
        <v>120</v>
      </c>
      <c r="D496" s="284" t="str">
        <f>입출금내역Rawdata!N490</f>
        <v>운영비</v>
      </c>
      <c r="E496" s="284" t="str">
        <f>입출금내역Rawdata!O490</f>
        <v>운영비</v>
      </c>
      <c r="F496" s="137">
        <f>IF(D496="계좌 대체","",VLOOKUP($D496,월별_CashFlow!$H$3:$I$61,2,FALSE))</f>
        <v>120204</v>
      </c>
      <c r="G496" s="145"/>
      <c r="H496" s="283">
        <f>IF(입출금내역Rawdata!F490=0,"",입출금내역Rawdata!F490)</f>
        <v>2100</v>
      </c>
      <c r="I496" s="146" t="str">
        <f>IF(입출금내역Rawdata!G490=0,"",입출금내역Rawdata!G490)</f>
        <v/>
      </c>
      <c r="J496" s="146">
        <f t="shared" si="15"/>
        <v>2100</v>
      </c>
      <c r="K496" s="146">
        <f t="shared" si="14"/>
        <v>928460264</v>
      </c>
      <c r="L496" s="284" t="str">
        <f>입출금내역Rawdata!D490</f>
        <v>성북구지방소득</v>
      </c>
      <c r="M496" s="148"/>
      <c r="N496" s="148"/>
      <c r="O496" s="284" t="str">
        <f>입출금내역Rawdata!L490</f>
        <v>하나은행(자본금)</v>
      </c>
      <c r="P496" s="284" t="str">
        <f>입출금내역Rawdata!M490</f>
        <v>391-910029-71304</v>
      </c>
      <c r="Q496" s="148"/>
      <c r="R496" s="148"/>
      <c r="S496" s="148"/>
    </row>
    <row r="497" spans="1:19" ht="15.6" customHeight="1" outlineLevel="1">
      <c r="A497" s="142"/>
      <c r="B497" s="142">
        <f>입출금내역Rawdata!B491</f>
        <v>45448</v>
      </c>
      <c r="C497" s="143" t="s">
        <v>120</v>
      </c>
      <c r="D497" s="284" t="str">
        <f>입출금내역Rawdata!N491</f>
        <v>운영비</v>
      </c>
      <c r="E497" s="284" t="str">
        <f>입출금내역Rawdata!O491</f>
        <v>여비교통비</v>
      </c>
      <c r="F497" s="137">
        <f>IF(D497="계좌 대체","",VLOOKUP($D497,월별_CashFlow!$H$3:$I$61,2,FALSE))</f>
        <v>120204</v>
      </c>
      <c r="G497" s="145"/>
      <c r="H497" s="283" t="str">
        <f>IF(입출금내역Rawdata!F491=0,"",입출금내역Rawdata!F491)</f>
        <v/>
      </c>
      <c r="I497" s="146">
        <f>IF(입출금내역Rawdata!G491=0,"",입출금내역Rawdata!G491)</f>
        <v>11800</v>
      </c>
      <c r="J497" s="146">
        <f t="shared" si="15"/>
        <v>-11800</v>
      </c>
      <c r="K497" s="146">
        <f t="shared" si="14"/>
        <v>928448464</v>
      </c>
      <c r="L497" s="284" t="str">
        <f>입출금내역Rawdata!D491</f>
        <v>카카오페이(택시)</v>
      </c>
      <c r="M497" s="148"/>
      <c r="N497" s="148"/>
      <c r="O497" s="284" t="str">
        <f>입출금내역Rawdata!L491</f>
        <v>하나은행(자본금)</v>
      </c>
      <c r="P497" s="284" t="str">
        <f>입출금내역Rawdata!M491</f>
        <v>391-910029-71304</v>
      </c>
      <c r="Q497" s="148"/>
      <c r="R497" s="148"/>
      <c r="S497" s="148"/>
    </row>
    <row r="498" spans="1:19" ht="15.6" customHeight="1" outlineLevel="1">
      <c r="A498" s="142"/>
      <c r="B498" s="142">
        <f>입출금내역Rawdata!B492</f>
        <v>45448</v>
      </c>
      <c r="C498" s="143" t="s">
        <v>120</v>
      </c>
      <c r="D498" s="284" t="str">
        <f>입출금내역Rawdata!N492</f>
        <v>운영비</v>
      </c>
      <c r="E498" s="284" t="str">
        <f>입출금내역Rawdata!O492</f>
        <v>여비교통비</v>
      </c>
      <c r="F498" s="137">
        <f>IF(D498="계좌 대체","",VLOOKUP($D498,월별_CashFlow!$H$3:$I$61,2,FALSE))</f>
        <v>120204</v>
      </c>
      <c r="G498" s="145"/>
      <c r="H498" s="283">
        <f>IF(입출금내역Rawdata!F492=0,"",입출금내역Rawdata!F492)</f>
        <v>11800</v>
      </c>
      <c r="I498" s="146" t="str">
        <f>IF(입출금내역Rawdata!G492=0,"",입출금내역Rawdata!G492)</f>
        <v/>
      </c>
      <c r="J498" s="146">
        <f t="shared" si="15"/>
        <v>11800</v>
      </c>
      <c r="K498" s="146">
        <f t="shared" si="14"/>
        <v>928460264</v>
      </c>
      <c r="L498" s="284" t="str">
        <f>입출금내역Rawdata!D492</f>
        <v>카카오페이(택시)</v>
      </c>
      <c r="M498" s="148"/>
      <c r="N498" s="148"/>
      <c r="O498" s="284" t="str">
        <f>입출금내역Rawdata!L492</f>
        <v>하나은행(자본금)</v>
      </c>
      <c r="P498" s="284" t="str">
        <f>입출금내역Rawdata!M492</f>
        <v>391-910029-71304</v>
      </c>
      <c r="Q498" s="148"/>
      <c r="R498" s="148"/>
      <c r="S498" s="148"/>
    </row>
    <row r="499" spans="1:19" ht="15.6" customHeight="1" outlineLevel="1">
      <c r="A499" s="142"/>
      <c r="B499" s="142">
        <f>입출금내역Rawdata!B493</f>
        <v>45448</v>
      </c>
      <c r="C499" s="143" t="s">
        <v>120</v>
      </c>
      <c r="D499" s="284" t="str">
        <f>입출금내역Rawdata!N493</f>
        <v>운영비</v>
      </c>
      <c r="E499" s="284" t="str">
        <f>입출금내역Rawdata!O493</f>
        <v>여비교통비</v>
      </c>
      <c r="F499" s="137">
        <f>IF(D499="계좌 대체","",VLOOKUP($D499,월별_CashFlow!$H$3:$I$61,2,FALSE))</f>
        <v>120204</v>
      </c>
      <c r="G499" s="145"/>
      <c r="H499" s="283" t="str">
        <f>IF(입출금내역Rawdata!F493=0,"",입출금내역Rawdata!F493)</f>
        <v/>
      </c>
      <c r="I499" s="146">
        <f>IF(입출금내역Rawdata!G493=0,"",입출금내역Rawdata!G493)</f>
        <v>11600</v>
      </c>
      <c r="J499" s="146">
        <f t="shared" si="15"/>
        <v>-11600</v>
      </c>
      <c r="K499" s="146">
        <f t="shared" si="14"/>
        <v>928448664</v>
      </c>
      <c r="L499" s="284" t="str">
        <f>입출금내역Rawdata!D493</f>
        <v>카카오페이(택시)</v>
      </c>
      <c r="M499" s="148"/>
      <c r="N499" s="148"/>
      <c r="O499" s="284" t="str">
        <f>입출금내역Rawdata!L493</f>
        <v>하나은행(자본금)</v>
      </c>
      <c r="P499" s="284" t="str">
        <f>입출금내역Rawdata!M493</f>
        <v>391-910029-71304</v>
      </c>
      <c r="Q499" s="148"/>
      <c r="R499" s="148"/>
      <c r="S499" s="148"/>
    </row>
    <row r="500" spans="1:19" ht="15.6" customHeight="1" outlineLevel="1">
      <c r="A500" s="142"/>
      <c r="B500" s="142">
        <f>입출금내역Rawdata!B494</f>
        <v>45448</v>
      </c>
      <c r="C500" s="143" t="s">
        <v>120</v>
      </c>
      <c r="D500" s="284" t="str">
        <f>입출금내역Rawdata!N494</f>
        <v>운영비</v>
      </c>
      <c r="E500" s="284" t="str">
        <f>입출금내역Rawdata!O494</f>
        <v>여비교통비</v>
      </c>
      <c r="F500" s="137">
        <f>IF(D500="계좌 대체","",VLOOKUP($D500,월별_CashFlow!$H$3:$I$61,2,FALSE))</f>
        <v>120204</v>
      </c>
      <c r="G500" s="145"/>
      <c r="H500" s="283">
        <f>IF(입출금내역Rawdata!F494=0,"",입출금내역Rawdata!F494)</f>
        <v>11600</v>
      </c>
      <c r="I500" s="146" t="str">
        <f>IF(입출금내역Rawdata!G494=0,"",입출금내역Rawdata!G494)</f>
        <v/>
      </c>
      <c r="J500" s="146">
        <f t="shared" si="15"/>
        <v>11600</v>
      </c>
      <c r="K500" s="146">
        <f t="shared" si="14"/>
        <v>928460264</v>
      </c>
      <c r="L500" s="284" t="str">
        <f>입출금내역Rawdata!D494</f>
        <v>카카오페이(택시)</v>
      </c>
      <c r="M500" s="148"/>
      <c r="N500" s="148"/>
      <c r="O500" s="284" t="str">
        <f>입출금내역Rawdata!L494</f>
        <v>하나은행(자본금)</v>
      </c>
      <c r="P500" s="284" t="str">
        <f>입출금내역Rawdata!M494</f>
        <v>391-910029-71304</v>
      </c>
      <c r="Q500" s="148"/>
      <c r="R500" s="148"/>
      <c r="S500" s="148"/>
    </row>
    <row r="501" spans="1:19" ht="15.6" customHeight="1" outlineLevel="1">
      <c r="A501" s="142"/>
      <c r="B501" s="142">
        <f>입출금내역Rawdata!B495</f>
        <v>45448</v>
      </c>
      <c r="C501" s="143" t="s">
        <v>120</v>
      </c>
      <c r="D501" s="284" t="str">
        <f>입출금내역Rawdata!N495</f>
        <v>운영비</v>
      </c>
      <c r="E501" s="284" t="str">
        <f>입출금내역Rawdata!O495</f>
        <v>여비교통비</v>
      </c>
      <c r="F501" s="137">
        <f>IF(D501="계좌 대체","",VLOOKUP($D501,월별_CashFlow!$H$3:$I$61,2,FALSE))</f>
        <v>120204</v>
      </c>
      <c r="G501" s="145"/>
      <c r="H501" s="283" t="str">
        <f>IF(입출금내역Rawdata!F495=0,"",입출금내역Rawdata!F495)</f>
        <v/>
      </c>
      <c r="I501" s="146">
        <f>IF(입출금내역Rawdata!G495=0,"",입출금내역Rawdata!G495)</f>
        <v>11000</v>
      </c>
      <c r="J501" s="146">
        <f t="shared" si="15"/>
        <v>-11000</v>
      </c>
      <c r="K501" s="146">
        <f t="shared" si="14"/>
        <v>928449264</v>
      </c>
      <c r="L501" s="284" t="str">
        <f>입출금내역Rawdata!D495</f>
        <v>카카오페이(택시)</v>
      </c>
      <c r="M501" s="148"/>
      <c r="N501" s="148"/>
      <c r="O501" s="284" t="str">
        <f>입출금내역Rawdata!L495</f>
        <v>하나은행(자본금)</v>
      </c>
      <c r="P501" s="284" t="str">
        <f>입출금내역Rawdata!M495</f>
        <v>391-910029-71304</v>
      </c>
      <c r="Q501" s="148"/>
      <c r="R501" s="148"/>
      <c r="S501" s="148"/>
    </row>
    <row r="502" spans="1:19" ht="15.6" customHeight="1" outlineLevel="1">
      <c r="A502" s="142"/>
      <c r="B502" s="142">
        <f>입출금내역Rawdata!B496</f>
        <v>45448</v>
      </c>
      <c r="C502" s="143" t="s">
        <v>120</v>
      </c>
      <c r="D502" s="284" t="str">
        <f>입출금내역Rawdata!N496</f>
        <v>운영비</v>
      </c>
      <c r="E502" s="284" t="str">
        <f>입출금내역Rawdata!O496</f>
        <v>여비교통비</v>
      </c>
      <c r="F502" s="137">
        <f>IF(D502="계좌 대체","",VLOOKUP($D502,월별_CashFlow!$H$3:$I$61,2,FALSE))</f>
        <v>120204</v>
      </c>
      <c r="G502" s="145"/>
      <c r="H502" s="283" t="str">
        <f>IF(입출금내역Rawdata!F496=0,"",입출금내역Rawdata!F496)</f>
        <v/>
      </c>
      <c r="I502" s="146">
        <f>IF(입출금내역Rawdata!G496=0,"",입출금내역Rawdata!G496)</f>
        <v>11895</v>
      </c>
      <c r="J502" s="146">
        <f t="shared" si="15"/>
        <v>-11895</v>
      </c>
      <c r="K502" s="146">
        <f t="shared" si="14"/>
        <v>928437369</v>
      </c>
      <c r="L502" s="284" t="str">
        <f>입출금내역Rawdata!D496</f>
        <v>0602_60774 - S</v>
      </c>
      <c r="M502" s="148"/>
      <c r="N502" s="148"/>
      <c r="O502" s="284" t="str">
        <f>입출금내역Rawdata!L496</f>
        <v>하나은행(자본금)</v>
      </c>
      <c r="P502" s="284" t="str">
        <f>입출금내역Rawdata!M496</f>
        <v>391-910029-71304</v>
      </c>
      <c r="Q502" s="148"/>
      <c r="R502" s="148"/>
      <c r="S502" s="148"/>
    </row>
    <row r="503" spans="1:19" ht="15.6" customHeight="1" outlineLevel="1">
      <c r="A503" s="142"/>
      <c r="B503" s="142">
        <f>입출금내역Rawdata!B497</f>
        <v>45450</v>
      </c>
      <c r="C503" s="143" t="s">
        <v>120</v>
      </c>
      <c r="D503" s="284" t="str">
        <f>입출금내역Rawdata!N497</f>
        <v>보조금</v>
      </c>
      <c r="E503" s="284" t="str">
        <f>입출금내역Rawdata!O497</f>
        <v>보조금</v>
      </c>
      <c r="F503" s="137">
        <f>IF(D503="계좌 대체","",VLOOKUP($D503,월별_CashFlow!$H$3:$I$61,2,FALSE))</f>
        <v>310001</v>
      </c>
      <c r="G503" s="145"/>
      <c r="H503" s="283">
        <f>IF(입출금내역Rawdata!F497=0,"",입출금내역Rawdata!F497)</f>
        <v>9029400</v>
      </c>
      <c r="I503" s="146" t="str">
        <f>IF(입출금내역Rawdata!G497=0,"",입출금내역Rawdata!G497)</f>
        <v/>
      </c>
      <c r="J503" s="146">
        <f t="shared" si="15"/>
        <v>9029400</v>
      </c>
      <c r="K503" s="146">
        <f t="shared" si="14"/>
        <v>937466769</v>
      </c>
      <c r="L503" s="284" t="str">
        <f>입출금내역Rawdata!D497</f>
        <v>５월팁스</v>
      </c>
      <c r="M503" s="148" t="s">
        <v>131</v>
      </c>
      <c r="N503" s="148"/>
      <c r="O503" s="284" t="str">
        <f>입출금내역Rawdata!L497</f>
        <v>하나은행(자본금)</v>
      </c>
      <c r="P503" s="284" t="str">
        <f>입출금내역Rawdata!M497</f>
        <v>391-910029-71304</v>
      </c>
      <c r="Q503" s="148"/>
      <c r="R503" s="148"/>
      <c r="S503" s="148"/>
    </row>
    <row r="504" spans="1:19" ht="15.6" customHeight="1" outlineLevel="1">
      <c r="A504" s="142"/>
      <c r="B504" s="142">
        <f>입출금내역Rawdata!B498</f>
        <v>45450</v>
      </c>
      <c r="C504" s="143" t="s">
        <v>120</v>
      </c>
      <c r="D504" s="284" t="str">
        <f>입출금내역Rawdata!N498</f>
        <v>운영비</v>
      </c>
      <c r="E504" s="284" t="str">
        <f>입출금내역Rawdata!O498</f>
        <v>여비교통비</v>
      </c>
      <c r="F504" s="137">
        <f>IF(D504="계좌 대체","",VLOOKUP($D504,월별_CashFlow!$H$3:$I$61,2,FALSE))</f>
        <v>120204</v>
      </c>
      <c r="G504" s="145"/>
      <c r="H504" s="283" t="str">
        <f>IF(입출금내역Rawdata!F498=0,"",입출금내역Rawdata!F498)</f>
        <v/>
      </c>
      <c r="I504" s="146">
        <f>IF(입출금내역Rawdata!G498=0,"",입출금내역Rawdata!G498)</f>
        <v>6000</v>
      </c>
      <c r="J504" s="146">
        <f t="shared" si="15"/>
        <v>-6000</v>
      </c>
      <c r="K504" s="146">
        <f t="shared" si="14"/>
        <v>937460769</v>
      </c>
      <c r="L504" s="284" t="str">
        <f>입출금내역Rawdata!D498</f>
        <v>카카오페이(택시)</v>
      </c>
      <c r="M504" s="148"/>
      <c r="N504" s="148"/>
      <c r="O504" s="284" t="str">
        <f>입출금내역Rawdata!L498</f>
        <v>하나은행(자본금)</v>
      </c>
      <c r="P504" s="284" t="str">
        <f>입출금내역Rawdata!M498</f>
        <v>391-910029-71304</v>
      </c>
      <c r="Q504" s="148"/>
      <c r="R504" s="148"/>
      <c r="S504" s="148"/>
    </row>
    <row r="505" spans="1:19" ht="15.6" customHeight="1" outlineLevel="1">
      <c r="A505" s="142"/>
      <c r="B505" s="142">
        <f>입출금내역Rawdata!B499</f>
        <v>45450</v>
      </c>
      <c r="C505" s="143" t="s">
        <v>120</v>
      </c>
      <c r="D505" s="284" t="str">
        <f>입출금내역Rawdata!N499</f>
        <v>운영비</v>
      </c>
      <c r="E505" s="284" t="str">
        <f>입출금내역Rawdata!O499</f>
        <v>여비교통비</v>
      </c>
      <c r="F505" s="137">
        <f>IF(D505="계좌 대체","",VLOOKUP($D505,월별_CashFlow!$H$3:$I$61,2,FALSE))</f>
        <v>120204</v>
      </c>
      <c r="G505" s="145"/>
      <c r="H505" s="283">
        <f>IF(입출금내역Rawdata!F499=0,"",입출금내역Rawdata!F499)</f>
        <v>6000</v>
      </c>
      <c r="I505" s="146" t="str">
        <f>IF(입출금내역Rawdata!G499=0,"",입출금내역Rawdata!G499)</f>
        <v/>
      </c>
      <c r="J505" s="146">
        <f t="shared" si="15"/>
        <v>6000</v>
      </c>
      <c r="K505" s="146">
        <f t="shared" si="14"/>
        <v>937466769</v>
      </c>
      <c r="L505" s="284" t="str">
        <f>입출금내역Rawdata!D499</f>
        <v>카카오페이(택시)</v>
      </c>
      <c r="M505" s="148"/>
      <c r="N505" s="148"/>
      <c r="O505" s="284" t="str">
        <f>입출금내역Rawdata!L499</f>
        <v>하나은행(자본금)</v>
      </c>
      <c r="P505" s="284" t="str">
        <f>입출금내역Rawdata!M499</f>
        <v>391-910029-71304</v>
      </c>
      <c r="Q505" s="148"/>
      <c r="R505" s="148"/>
      <c r="S505" s="148"/>
    </row>
    <row r="506" spans="1:19" ht="15.6" customHeight="1" outlineLevel="1">
      <c r="A506" s="142"/>
      <c r="B506" s="142">
        <f>입출금내역Rawdata!B500</f>
        <v>45450</v>
      </c>
      <c r="C506" s="143" t="s">
        <v>120</v>
      </c>
      <c r="D506" s="284" t="str">
        <f>입출금내역Rawdata!N500</f>
        <v>운영비</v>
      </c>
      <c r="E506" s="284" t="str">
        <f>입출금내역Rawdata!O500</f>
        <v>여비교통비</v>
      </c>
      <c r="F506" s="137">
        <f>IF(D506="계좌 대체","",VLOOKUP($D506,월별_CashFlow!$H$3:$I$61,2,FALSE))</f>
        <v>120204</v>
      </c>
      <c r="G506" s="145"/>
      <c r="H506" s="283" t="str">
        <f>IF(입출금내역Rawdata!F500=0,"",입출금내역Rawdata!F500)</f>
        <v/>
      </c>
      <c r="I506" s="146">
        <f>IF(입출금내역Rawdata!G500=0,"",입출금내역Rawdata!G500)</f>
        <v>5700</v>
      </c>
      <c r="J506" s="146">
        <f t="shared" si="15"/>
        <v>-5700</v>
      </c>
      <c r="K506" s="146">
        <f t="shared" si="14"/>
        <v>937461069</v>
      </c>
      <c r="L506" s="284" t="str">
        <f>입출금내역Rawdata!D500</f>
        <v>카카오페이(택시)</v>
      </c>
      <c r="M506" s="148" t="s">
        <v>132</v>
      </c>
      <c r="N506" s="148"/>
      <c r="O506" s="284" t="str">
        <f>입출금내역Rawdata!L500</f>
        <v>하나은행(자본금)</v>
      </c>
      <c r="P506" s="284" t="str">
        <f>입출금내역Rawdata!M500</f>
        <v>391-910029-71304</v>
      </c>
      <c r="Q506" s="148"/>
      <c r="R506" s="148"/>
      <c r="S506" s="148"/>
    </row>
    <row r="507" spans="1:19" ht="15.6" customHeight="1" outlineLevel="1">
      <c r="A507" s="142"/>
      <c r="B507" s="142">
        <f>입출금내역Rawdata!B501</f>
        <v>45450</v>
      </c>
      <c r="C507" s="143" t="s">
        <v>120</v>
      </c>
      <c r="D507" s="284" t="str">
        <f>입출금내역Rawdata!N501</f>
        <v>운영비</v>
      </c>
      <c r="E507" s="284" t="str">
        <f>입출금내역Rawdata!O501</f>
        <v>여비교통비</v>
      </c>
      <c r="F507" s="137">
        <f>IF(D507="계좌 대체","",VLOOKUP($D507,월별_CashFlow!$H$3:$I$61,2,FALSE))</f>
        <v>120204</v>
      </c>
      <c r="G507" s="145"/>
      <c r="H507" s="283" t="str">
        <f>IF(입출금내역Rawdata!F501=0,"",입출금내역Rawdata!F501)</f>
        <v/>
      </c>
      <c r="I507" s="146">
        <f>IF(입출금내역Rawdata!G501=0,"",입출금내역Rawdata!G501)</f>
        <v>4800</v>
      </c>
      <c r="J507" s="146">
        <f t="shared" si="15"/>
        <v>-4800</v>
      </c>
      <c r="K507" s="146">
        <f t="shared" si="14"/>
        <v>937456269</v>
      </c>
      <c r="L507" s="284" t="str">
        <f>입출금내역Rawdata!D501</f>
        <v>카카오페이(택시)</v>
      </c>
      <c r="M507" s="148"/>
      <c r="N507" s="148"/>
      <c r="O507" s="284" t="str">
        <f>입출금내역Rawdata!L501</f>
        <v>하나은행(자본금)</v>
      </c>
      <c r="P507" s="284" t="str">
        <f>입출금내역Rawdata!M501</f>
        <v>391-910029-71304</v>
      </c>
      <c r="Q507" s="148"/>
      <c r="R507" s="148"/>
      <c r="S507" s="148"/>
    </row>
    <row r="508" spans="1:19" ht="15.6" customHeight="1" outlineLevel="1">
      <c r="A508" s="142"/>
      <c r="B508" s="142">
        <f>입출금내역Rawdata!B502</f>
        <v>45450</v>
      </c>
      <c r="C508" s="143" t="s">
        <v>120</v>
      </c>
      <c r="D508" s="284" t="str">
        <f>입출금내역Rawdata!N502</f>
        <v>운영비</v>
      </c>
      <c r="E508" s="284" t="str">
        <f>입출금내역Rawdata!O502</f>
        <v>여비교통비</v>
      </c>
      <c r="F508" s="137">
        <f>IF(D508="계좌 대체","",VLOOKUP($D508,월별_CashFlow!$H$3:$I$61,2,FALSE))</f>
        <v>120204</v>
      </c>
      <c r="G508" s="145"/>
      <c r="H508" s="283">
        <f>IF(입출금내역Rawdata!F502=0,"",입출금내역Rawdata!F502)</f>
        <v>4800</v>
      </c>
      <c r="I508" s="146" t="str">
        <f>IF(입출금내역Rawdata!G502=0,"",입출금내역Rawdata!G502)</f>
        <v/>
      </c>
      <c r="J508" s="146">
        <f t="shared" si="15"/>
        <v>4800</v>
      </c>
      <c r="K508" s="146">
        <f t="shared" si="14"/>
        <v>937461069</v>
      </c>
      <c r="L508" s="284" t="str">
        <f>입출금내역Rawdata!D502</f>
        <v>카카오페이(택시)</v>
      </c>
      <c r="M508" s="148"/>
      <c r="N508" s="148"/>
      <c r="O508" s="284" t="str">
        <f>입출금내역Rawdata!L502</f>
        <v>하나은행(자본금)</v>
      </c>
      <c r="P508" s="284" t="str">
        <f>입출금내역Rawdata!M502</f>
        <v>391-910029-71304</v>
      </c>
      <c r="Q508" s="148"/>
      <c r="R508" s="148"/>
      <c r="S508" s="148"/>
    </row>
    <row r="509" spans="1:19" ht="15.6" customHeight="1" outlineLevel="1">
      <c r="A509" s="142"/>
      <c r="B509" s="142">
        <f>입출금내역Rawdata!B503</f>
        <v>45450</v>
      </c>
      <c r="C509" s="143" t="s">
        <v>120</v>
      </c>
      <c r="D509" s="284" t="str">
        <f>입출금내역Rawdata!N503</f>
        <v>운영비</v>
      </c>
      <c r="E509" s="284" t="str">
        <f>입출금내역Rawdata!O503</f>
        <v>여비교통비</v>
      </c>
      <c r="F509" s="137">
        <f>IF(D509="계좌 대체","",VLOOKUP($D509,월별_CashFlow!$H$3:$I$61,2,FALSE))</f>
        <v>120204</v>
      </c>
      <c r="G509" s="145"/>
      <c r="H509" s="283" t="str">
        <f>IF(입출금내역Rawdata!F503=0,"",입출금내역Rawdata!F503)</f>
        <v/>
      </c>
      <c r="I509" s="146">
        <f>IF(입출금내역Rawdata!G503=0,"",입출금내역Rawdata!G503)</f>
        <v>4800</v>
      </c>
      <c r="J509" s="146">
        <f t="shared" si="15"/>
        <v>-4800</v>
      </c>
      <c r="K509" s="146">
        <f t="shared" si="14"/>
        <v>937456269</v>
      </c>
      <c r="L509" s="284" t="str">
        <f>입출금내역Rawdata!D503</f>
        <v>카카오페이(택시)</v>
      </c>
      <c r="M509" s="148"/>
      <c r="N509" s="148"/>
      <c r="O509" s="284" t="str">
        <f>입출금내역Rawdata!L503</f>
        <v>하나은행(자본금)</v>
      </c>
      <c r="P509" s="284" t="str">
        <f>입출금내역Rawdata!M503</f>
        <v>391-910029-71304</v>
      </c>
      <c r="Q509" s="148"/>
      <c r="R509" s="148"/>
      <c r="S509" s="148"/>
    </row>
    <row r="510" spans="1:19" ht="15.6" customHeight="1" outlineLevel="1">
      <c r="A510" s="142"/>
      <c r="B510" s="142">
        <f>입출금내역Rawdata!B504</f>
        <v>45450</v>
      </c>
      <c r="C510" s="143" t="s">
        <v>120</v>
      </c>
      <c r="D510" s="284" t="str">
        <f>입출금내역Rawdata!N504</f>
        <v>운영비</v>
      </c>
      <c r="E510" s="284" t="str">
        <f>입출금내역Rawdata!O504</f>
        <v>여비교통비</v>
      </c>
      <c r="F510" s="137">
        <f>IF(D510="계좌 대체","",VLOOKUP($D510,월별_CashFlow!$H$3:$I$61,2,FALSE))</f>
        <v>120204</v>
      </c>
      <c r="G510" s="145"/>
      <c r="H510" s="283" t="str">
        <f>IF(입출금내역Rawdata!F504=0,"",입출금내역Rawdata!F504)</f>
        <v/>
      </c>
      <c r="I510" s="146">
        <f>IF(입출금내역Rawdata!G504=0,"",입출금내역Rawdata!G504)</f>
        <v>88000</v>
      </c>
      <c r="J510" s="146">
        <f t="shared" si="15"/>
        <v>-88000</v>
      </c>
      <c r="K510" s="146">
        <f t="shared" si="14"/>
        <v>937368269</v>
      </c>
      <c r="L510" s="284" t="str">
        <f>입출금내역Rawdata!D504</f>
        <v>풍한주유소</v>
      </c>
      <c r="M510" s="148"/>
      <c r="N510" s="148"/>
      <c r="O510" s="284" t="str">
        <f>입출금내역Rawdata!L504</f>
        <v>하나은행(자본금)</v>
      </c>
      <c r="P510" s="284" t="str">
        <f>입출금내역Rawdata!M504</f>
        <v>391-910029-71304</v>
      </c>
      <c r="Q510" s="148"/>
      <c r="R510" s="148"/>
      <c r="S510" s="148"/>
    </row>
    <row r="511" spans="1:19" ht="15.6" customHeight="1" outlineLevel="1">
      <c r="A511" s="142"/>
      <c r="B511" s="142">
        <f>입출금내역Rawdata!B505</f>
        <v>45450</v>
      </c>
      <c r="C511" s="143" t="s">
        <v>120</v>
      </c>
      <c r="D511" s="284" t="str">
        <f>입출금내역Rawdata!N505</f>
        <v>계좌 대체</v>
      </c>
      <c r="E511" s="284" t="str">
        <f>입출금내역Rawdata!O505</f>
        <v>계좌 대체</v>
      </c>
      <c r="F511" s="137" t="str">
        <f>IF(D511="계좌 대체","",VLOOKUP($D511,월별_CashFlow!$H$3:$I$61,2,FALSE))</f>
        <v/>
      </c>
      <c r="G511" s="145"/>
      <c r="H511" s="283">
        <f>IF(입출금내역Rawdata!F505=0,"",입출금내역Rawdata!F505)</f>
        <v>9029400</v>
      </c>
      <c r="I511" s="146" t="str">
        <f>IF(입출금내역Rawdata!G505=0,"",입출금내역Rawdata!G505)</f>
        <v/>
      </c>
      <c r="J511" s="146">
        <f t="shared" si="15"/>
        <v>9029400</v>
      </c>
      <c r="K511" s="146">
        <f t="shared" si="14"/>
        <v>946397669</v>
      </c>
      <c r="L511" s="284" t="str">
        <f>입출금내역Rawdata!D505</f>
        <v>ＴＩＰＡ</v>
      </c>
      <c r="M511" s="148" t="s">
        <v>132</v>
      </c>
      <c r="N511" s="148"/>
      <c r="O511" s="284" t="str">
        <f>입출금내역Rawdata!L505</f>
        <v>하나은행(팁스)</v>
      </c>
      <c r="P511" s="284" t="str">
        <f>입출금내역Rawdata!M505</f>
        <v>391-910031-48404</v>
      </c>
      <c r="Q511" s="148"/>
      <c r="R511" s="148"/>
      <c r="S511" s="148"/>
    </row>
    <row r="512" spans="1:19" ht="15.6" customHeight="1" outlineLevel="1">
      <c r="A512" s="142"/>
      <c r="B512" s="142">
        <f>입출금내역Rawdata!B506</f>
        <v>45450</v>
      </c>
      <c r="C512" s="143" t="s">
        <v>120</v>
      </c>
      <c r="D512" s="284" t="str">
        <f>입출금내역Rawdata!N506</f>
        <v>계좌 대체</v>
      </c>
      <c r="E512" s="284" t="str">
        <f>입출금내역Rawdata!O506</f>
        <v>계좌 대체</v>
      </c>
      <c r="F512" s="137" t="str">
        <f>IF(D512="계좌 대체","",VLOOKUP($D512,월별_CashFlow!$H$3:$I$61,2,FALSE))</f>
        <v/>
      </c>
      <c r="G512" s="145"/>
      <c r="H512" s="283" t="str">
        <f>IF(입출금내역Rawdata!F506=0,"",입출금내역Rawdata!F506)</f>
        <v/>
      </c>
      <c r="I512" s="146">
        <f>IF(입출금내역Rawdata!G506=0,"",입출금내역Rawdata!G506)</f>
        <v>9029400</v>
      </c>
      <c r="J512" s="146">
        <f t="shared" si="15"/>
        <v>-9029400</v>
      </c>
      <c r="K512" s="146">
        <f t="shared" si="14"/>
        <v>937368269</v>
      </c>
      <c r="L512" s="284" t="str">
        <f>입출금내역Rawdata!D506</f>
        <v>５월인건비</v>
      </c>
      <c r="M512" s="148" t="s">
        <v>133</v>
      </c>
      <c r="N512" s="148"/>
      <c r="O512" s="284" t="str">
        <f>입출금내역Rawdata!L506</f>
        <v>하나은행(팁스)</v>
      </c>
      <c r="P512" s="284" t="str">
        <f>입출금내역Rawdata!M506</f>
        <v>391-910031-48404</v>
      </c>
      <c r="Q512" s="148"/>
      <c r="R512" s="148"/>
      <c r="S512" s="148"/>
    </row>
    <row r="513" spans="1:19" ht="15.6" customHeight="1" outlineLevel="1">
      <c r="A513" s="142"/>
      <c r="B513" s="142">
        <f>입출금내역Rawdata!B507</f>
        <v>45453</v>
      </c>
      <c r="C513" s="143" t="s">
        <v>120</v>
      </c>
      <c r="D513" s="284" t="str">
        <f>입출금내역Rawdata!N507</f>
        <v>인건비(급여, 퇴직금, 사대보험)</v>
      </c>
      <c r="E513" s="284" t="str">
        <f>입출금내역Rawdata!O507</f>
        <v>사대보험</v>
      </c>
      <c r="F513" s="137">
        <f>IF(D513="계좌 대체","",VLOOKUP($D513,월별_CashFlow!$H$3:$I$61,2,FALSE))</f>
        <v>120202</v>
      </c>
      <c r="G513" s="145"/>
      <c r="H513" s="283" t="str">
        <f>IF(입출금내역Rawdata!F507=0,"",입출금내역Rawdata!F507)</f>
        <v/>
      </c>
      <c r="I513" s="146">
        <f>IF(입출금내역Rawdata!G507=0,"",입출금내역Rawdata!G507)</f>
        <v>1467020</v>
      </c>
      <c r="J513" s="146">
        <f t="shared" si="15"/>
        <v>-1467020</v>
      </c>
      <c r="K513" s="146">
        <f t="shared" si="14"/>
        <v>935901249</v>
      </c>
      <c r="L513" s="284" t="str">
        <f>입출금내역Rawdata!D507</f>
        <v>2405국민건강</v>
      </c>
      <c r="M513" s="148"/>
      <c r="N513" s="148"/>
      <c r="O513" s="284" t="str">
        <f>입출금내역Rawdata!L507</f>
        <v>하나은행(GS투자금)</v>
      </c>
      <c r="P513" s="284" t="str">
        <f>입출금내역Rawdata!M507</f>
        <v>391-910033-23404</v>
      </c>
      <c r="Q513" s="148"/>
      <c r="R513" s="148"/>
      <c r="S513" s="148"/>
    </row>
    <row r="514" spans="1:19" ht="15.6" customHeight="1" outlineLevel="1">
      <c r="A514" s="142"/>
      <c r="B514" s="142">
        <f>입출금내역Rawdata!B508</f>
        <v>45453</v>
      </c>
      <c r="C514" s="143" t="s">
        <v>120</v>
      </c>
      <c r="D514" s="284" t="str">
        <f>입출금내역Rawdata!N508</f>
        <v>인건비(급여, 퇴직금, 사대보험)</v>
      </c>
      <c r="E514" s="284" t="str">
        <f>입출금내역Rawdata!O508</f>
        <v>사대보험</v>
      </c>
      <c r="F514" s="137">
        <f>IF(D514="계좌 대체","",VLOOKUP($D514,월별_CashFlow!$H$3:$I$61,2,FALSE))</f>
        <v>120202</v>
      </c>
      <c r="G514" s="145"/>
      <c r="H514" s="283" t="str">
        <f>IF(입출금내역Rawdata!F508=0,"",입출금내역Rawdata!F508)</f>
        <v/>
      </c>
      <c r="I514" s="146">
        <f>IF(입출금내역Rawdata!G508=0,"",입출금내역Rawdata!G508)</f>
        <v>567000</v>
      </c>
      <c r="J514" s="146">
        <f t="shared" si="15"/>
        <v>-567000</v>
      </c>
      <c r="K514" s="146">
        <f t="shared" si="14"/>
        <v>935334249</v>
      </c>
      <c r="L514" s="284" t="str">
        <f>입출금내역Rawdata!D508</f>
        <v>2405국민연금</v>
      </c>
      <c r="M514" s="148"/>
      <c r="N514" s="148"/>
      <c r="O514" s="284" t="str">
        <f>입출금내역Rawdata!L508</f>
        <v>하나은행(GS투자금)</v>
      </c>
      <c r="P514" s="284" t="str">
        <f>입출금내역Rawdata!M508</f>
        <v>391-910033-23404</v>
      </c>
      <c r="Q514" s="148"/>
      <c r="R514" s="148"/>
      <c r="S514" s="148"/>
    </row>
    <row r="515" spans="1:19" ht="15.6" customHeight="1" outlineLevel="1">
      <c r="A515" s="142"/>
      <c r="B515" s="142">
        <f>입출금내역Rawdata!B509</f>
        <v>45453</v>
      </c>
      <c r="C515" s="143" t="s">
        <v>120</v>
      </c>
      <c r="D515" s="284" t="str">
        <f>입출금내역Rawdata!N509</f>
        <v>인건비(급여, 퇴직금, 사대보험)</v>
      </c>
      <c r="E515" s="284" t="str">
        <f>입출금내역Rawdata!O509</f>
        <v>사대보험</v>
      </c>
      <c r="F515" s="137">
        <f>IF(D515="계좌 대체","",VLOOKUP($D515,월별_CashFlow!$H$3:$I$61,2,FALSE))</f>
        <v>120202</v>
      </c>
      <c r="G515" s="145"/>
      <c r="H515" s="283" t="str">
        <f>IF(입출금내역Rawdata!F509=0,"",입출금내역Rawdata!F509)</f>
        <v/>
      </c>
      <c r="I515" s="146">
        <f>IF(입출금내역Rawdata!G509=0,"",입출금내역Rawdata!G509)</f>
        <v>38500</v>
      </c>
      <c r="J515" s="146">
        <f t="shared" si="15"/>
        <v>-38500</v>
      </c>
      <c r="K515" s="146">
        <f t="shared" si="14"/>
        <v>935295749</v>
      </c>
      <c r="L515" s="284" t="str">
        <f>입출금내역Rawdata!D509</f>
        <v>2405고용보험</v>
      </c>
      <c r="M515" s="148"/>
      <c r="N515" s="148"/>
      <c r="O515" s="284" t="str">
        <f>입출금내역Rawdata!L509</f>
        <v>하나은행(GS투자금)</v>
      </c>
      <c r="P515" s="284" t="str">
        <f>입출금내역Rawdata!M509</f>
        <v>391-910033-23404</v>
      </c>
      <c r="Q515" s="148"/>
      <c r="R515" s="148"/>
      <c r="S515" s="148"/>
    </row>
    <row r="516" spans="1:19" ht="15.6" customHeight="1" outlineLevel="1">
      <c r="A516" s="142"/>
      <c r="B516" s="142">
        <f>입출금내역Rawdata!B510</f>
        <v>45453</v>
      </c>
      <c r="C516" s="143" t="s">
        <v>120</v>
      </c>
      <c r="D516" s="284" t="str">
        <f>입출금내역Rawdata!N510</f>
        <v>인건비(급여, 퇴직금, 사대보험)</v>
      </c>
      <c r="E516" s="284" t="str">
        <f>입출금내역Rawdata!O510</f>
        <v>사대보험</v>
      </c>
      <c r="F516" s="137">
        <f>IF(D516="계좌 대체","",VLOOKUP($D516,월별_CashFlow!$H$3:$I$61,2,FALSE))</f>
        <v>120202</v>
      </c>
      <c r="G516" s="145"/>
      <c r="H516" s="283" t="str">
        <f>IF(입출금내역Rawdata!F510=0,"",입출금내역Rawdata!F510)</f>
        <v/>
      </c>
      <c r="I516" s="146">
        <f>IF(입출금내역Rawdata!G510=0,"",입출금내역Rawdata!G510)</f>
        <v>13360</v>
      </c>
      <c r="J516" s="146">
        <f t="shared" si="15"/>
        <v>-13360</v>
      </c>
      <c r="K516" s="146">
        <f t="shared" si="14"/>
        <v>935282389</v>
      </c>
      <c r="L516" s="284" t="str">
        <f>입출금내역Rawdata!D510</f>
        <v>2405산재보험</v>
      </c>
      <c r="M516" s="148"/>
      <c r="N516" s="148"/>
      <c r="O516" s="284" t="str">
        <f>입출금내역Rawdata!L510</f>
        <v>하나은행(GS투자금)</v>
      </c>
      <c r="P516" s="284" t="str">
        <f>입출금내역Rawdata!M510</f>
        <v>391-910033-23404</v>
      </c>
      <c r="Q516" s="148"/>
      <c r="R516" s="148"/>
      <c r="S516" s="148"/>
    </row>
    <row r="517" spans="1:19" ht="15.6" customHeight="1" outlineLevel="1">
      <c r="A517" s="142"/>
      <c r="B517" s="142">
        <f>입출금내역Rawdata!B511</f>
        <v>45453</v>
      </c>
      <c r="C517" s="143" t="s">
        <v>120</v>
      </c>
      <c r="D517" s="284" t="str">
        <f>입출금내역Rawdata!N511</f>
        <v>운영비</v>
      </c>
      <c r="E517" s="284" t="str">
        <f>입출금내역Rawdata!O511</f>
        <v>여비교통비</v>
      </c>
      <c r="F517" s="137">
        <f>IF(D517="계좌 대체","",VLOOKUP($D517,월별_CashFlow!$H$3:$I$61,2,FALSE))</f>
        <v>120204</v>
      </c>
      <c r="G517" s="145"/>
      <c r="H517" s="283" t="str">
        <f>IF(입출금내역Rawdata!F511=0,"",입출금내역Rawdata!F511)</f>
        <v/>
      </c>
      <c r="I517" s="146">
        <f>IF(입출금내역Rawdata!G511=0,"",입출금내역Rawdata!G511)</f>
        <v>9300</v>
      </c>
      <c r="J517" s="146">
        <f t="shared" si="15"/>
        <v>-9300</v>
      </c>
      <c r="K517" s="146">
        <f t="shared" si="14"/>
        <v>935273089</v>
      </c>
      <c r="L517" s="284" t="str">
        <f>입출금내역Rawdata!D511</f>
        <v>카카오페이(택시)</v>
      </c>
      <c r="M517" s="148"/>
      <c r="N517" s="148"/>
      <c r="O517" s="284" t="str">
        <f>입출금내역Rawdata!L511</f>
        <v>하나은행(자본금)</v>
      </c>
      <c r="P517" s="284" t="str">
        <f>입출금내역Rawdata!M511</f>
        <v>391-910029-71304</v>
      </c>
      <c r="Q517" s="148"/>
      <c r="R517" s="148"/>
      <c r="S517" s="148"/>
    </row>
    <row r="518" spans="1:19" ht="15.6" customHeight="1" outlineLevel="1">
      <c r="A518" s="142"/>
      <c r="B518" s="142">
        <f>입출금내역Rawdata!B512</f>
        <v>45453</v>
      </c>
      <c r="C518" s="143" t="s">
        <v>120</v>
      </c>
      <c r="D518" s="284" t="str">
        <f>입출금내역Rawdata!N512</f>
        <v>운영비</v>
      </c>
      <c r="E518" s="284" t="str">
        <f>입출금내역Rawdata!O512</f>
        <v>여비교통비</v>
      </c>
      <c r="F518" s="137">
        <f>IF(D518="계좌 대체","",VLOOKUP($D518,월별_CashFlow!$H$3:$I$61,2,FALSE))</f>
        <v>120204</v>
      </c>
      <c r="G518" s="145"/>
      <c r="H518" s="283">
        <f>IF(입출금내역Rawdata!F512=0,"",입출금내역Rawdata!F512)</f>
        <v>9300</v>
      </c>
      <c r="I518" s="146" t="str">
        <f>IF(입출금내역Rawdata!G512=0,"",입출금내역Rawdata!G512)</f>
        <v/>
      </c>
      <c r="J518" s="146">
        <f t="shared" si="15"/>
        <v>9300</v>
      </c>
      <c r="K518" s="146">
        <f t="shared" si="14"/>
        <v>935282389</v>
      </c>
      <c r="L518" s="284" t="str">
        <f>입출금내역Rawdata!D512</f>
        <v>카카오페이(택시)</v>
      </c>
      <c r="M518" s="148" t="s">
        <v>134</v>
      </c>
      <c r="N518" s="148"/>
      <c r="O518" s="284" t="str">
        <f>입출금내역Rawdata!L512</f>
        <v>하나은행(자본금)</v>
      </c>
      <c r="P518" s="284" t="str">
        <f>입출금내역Rawdata!M512</f>
        <v>391-910029-71304</v>
      </c>
      <c r="Q518" s="148"/>
      <c r="R518" s="148"/>
      <c r="S518" s="148"/>
    </row>
    <row r="519" spans="1:19" ht="15.6" customHeight="1" outlineLevel="1">
      <c r="A519" s="142"/>
      <c r="B519" s="142">
        <f>입출금내역Rawdata!B513</f>
        <v>45453</v>
      </c>
      <c r="C519" s="143" t="s">
        <v>120</v>
      </c>
      <c r="D519" s="284" t="str">
        <f>입출금내역Rawdata!N513</f>
        <v>운영비</v>
      </c>
      <c r="E519" s="284" t="str">
        <f>입출금내역Rawdata!O513</f>
        <v>여비교통비</v>
      </c>
      <c r="F519" s="137">
        <f>IF(D519="계좌 대체","",VLOOKUP($D519,월별_CashFlow!$H$3:$I$61,2,FALSE))</f>
        <v>120204</v>
      </c>
      <c r="G519" s="145"/>
      <c r="H519" s="283" t="str">
        <f>IF(입출금내역Rawdata!F513=0,"",입출금내역Rawdata!F513)</f>
        <v/>
      </c>
      <c r="I519" s="146">
        <f>IF(입출금내역Rawdata!G513=0,"",입출금내역Rawdata!G513)</f>
        <v>9000</v>
      </c>
      <c r="J519" s="146">
        <f t="shared" si="15"/>
        <v>-9000</v>
      </c>
      <c r="K519" s="146">
        <f t="shared" si="14"/>
        <v>935273389</v>
      </c>
      <c r="L519" s="284" t="str">
        <f>입출금내역Rawdata!D513</f>
        <v>카카오페이(택시)</v>
      </c>
      <c r="M519" s="148"/>
      <c r="N519" s="148"/>
      <c r="O519" s="284" t="str">
        <f>입출금내역Rawdata!L513</f>
        <v>하나은행(자본금)</v>
      </c>
      <c r="P519" s="284" t="str">
        <f>입출금내역Rawdata!M513</f>
        <v>391-910029-71304</v>
      </c>
      <c r="Q519" s="148"/>
      <c r="R519" s="148"/>
      <c r="S519" s="148"/>
    </row>
    <row r="520" spans="1:19" ht="15.6" customHeight="1" outlineLevel="1">
      <c r="A520" s="142"/>
      <c r="B520" s="142">
        <f>입출금내역Rawdata!B514</f>
        <v>45453</v>
      </c>
      <c r="C520" s="143" t="s">
        <v>120</v>
      </c>
      <c r="D520" s="284" t="str">
        <f>입출금내역Rawdata!N514</f>
        <v>운영비</v>
      </c>
      <c r="E520" s="284" t="str">
        <f>입출금내역Rawdata!O514</f>
        <v>여비교통비</v>
      </c>
      <c r="F520" s="137">
        <f>IF(D520="계좌 대체","",VLOOKUP($D520,월별_CashFlow!$H$3:$I$61,2,FALSE))</f>
        <v>120204</v>
      </c>
      <c r="G520" s="145"/>
      <c r="H520" s="283" t="str">
        <f>IF(입출금내역Rawdata!F514=0,"",입출금내역Rawdata!F514)</f>
        <v/>
      </c>
      <c r="I520" s="146">
        <f>IF(입출금내역Rawdata!G514=0,"",입출금내역Rawdata!G514)</f>
        <v>6200</v>
      </c>
      <c r="J520" s="146">
        <f t="shared" si="15"/>
        <v>-6200</v>
      </c>
      <c r="K520" s="146">
        <f t="shared" ref="K520:K583" si="16">J520+K519</f>
        <v>935267189</v>
      </c>
      <c r="L520" s="284" t="str">
        <f>입출금내역Rawdata!D514</f>
        <v>카카오페이(택시)</v>
      </c>
      <c r="M520" s="148" t="s">
        <v>135</v>
      </c>
      <c r="N520" s="148"/>
      <c r="O520" s="284" t="str">
        <f>입출금내역Rawdata!L514</f>
        <v>하나은행(자본금)</v>
      </c>
      <c r="P520" s="284" t="str">
        <f>입출금내역Rawdata!M514</f>
        <v>391-910029-71304</v>
      </c>
      <c r="Q520" s="148"/>
      <c r="R520" s="148"/>
      <c r="S520" s="148"/>
    </row>
    <row r="521" spans="1:19" ht="15.6" customHeight="1" outlineLevel="1">
      <c r="A521" s="142"/>
      <c r="B521" s="142">
        <f>입출금내역Rawdata!B515</f>
        <v>45453</v>
      </c>
      <c r="C521" s="143" t="s">
        <v>120</v>
      </c>
      <c r="D521" s="284" t="str">
        <f>입출금내역Rawdata!N515</f>
        <v>운영비</v>
      </c>
      <c r="E521" s="284" t="str">
        <f>입출금내역Rawdata!O515</f>
        <v>여비교통비</v>
      </c>
      <c r="F521" s="137">
        <f>IF(D521="계좌 대체","",VLOOKUP($D521,월별_CashFlow!$H$3:$I$61,2,FALSE))</f>
        <v>120204</v>
      </c>
      <c r="G521" s="145"/>
      <c r="H521" s="283">
        <f>IF(입출금내역Rawdata!F515=0,"",입출금내역Rawdata!F515)</f>
        <v>6200</v>
      </c>
      <c r="I521" s="146" t="str">
        <f>IF(입출금내역Rawdata!G515=0,"",입출금내역Rawdata!G515)</f>
        <v/>
      </c>
      <c r="J521" s="146">
        <f t="shared" ref="J521:J584" si="17">IF(H521="",IF(I521="",0,-I521),H521)</f>
        <v>6200</v>
      </c>
      <c r="K521" s="146">
        <f t="shared" si="16"/>
        <v>935273389</v>
      </c>
      <c r="L521" s="284" t="str">
        <f>입출금내역Rawdata!D515</f>
        <v>카카오페이(택시)</v>
      </c>
      <c r="M521" s="148" t="s">
        <v>135</v>
      </c>
      <c r="N521" s="148"/>
      <c r="O521" s="284" t="str">
        <f>입출금내역Rawdata!L515</f>
        <v>하나은행(자본금)</v>
      </c>
      <c r="P521" s="284" t="str">
        <f>입출금내역Rawdata!M515</f>
        <v>391-910029-71304</v>
      </c>
      <c r="Q521" s="148"/>
      <c r="R521" s="148"/>
      <c r="S521" s="148"/>
    </row>
    <row r="522" spans="1:19" ht="15.6" customHeight="1" outlineLevel="1">
      <c r="A522" s="142"/>
      <c r="B522" s="142">
        <f>입출금내역Rawdata!B516</f>
        <v>45453</v>
      </c>
      <c r="C522" s="143" t="s">
        <v>120</v>
      </c>
      <c r="D522" s="284" t="str">
        <f>입출금내역Rawdata!N516</f>
        <v>운영비</v>
      </c>
      <c r="E522" s="284" t="str">
        <f>입출금내역Rawdata!O516</f>
        <v>여비교통비</v>
      </c>
      <c r="F522" s="137">
        <f>IF(D522="계좌 대체","",VLOOKUP($D522,월별_CashFlow!$H$3:$I$61,2,FALSE))</f>
        <v>120204</v>
      </c>
      <c r="G522" s="145"/>
      <c r="H522" s="283" t="str">
        <f>IF(입출금내역Rawdata!F516=0,"",입출금내역Rawdata!F516)</f>
        <v/>
      </c>
      <c r="I522" s="146">
        <f>IF(입출금내역Rawdata!G516=0,"",입출금내역Rawdata!G516)</f>
        <v>6500</v>
      </c>
      <c r="J522" s="146">
        <f t="shared" si="17"/>
        <v>-6500</v>
      </c>
      <c r="K522" s="146">
        <f t="shared" si="16"/>
        <v>935266889</v>
      </c>
      <c r="L522" s="284" t="str">
        <f>입출금내역Rawdata!D516</f>
        <v>카카오페이(택시)</v>
      </c>
      <c r="M522" s="148" t="s">
        <v>135</v>
      </c>
      <c r="N522" s="148"/>
      <c r="O522" s="284" t="str">
        <f>입출금내역Rawdata!L516</f>
        <v>하나은행(자본금)</v>
      </c>
      <c r="P522" s="284" t="str">
        <f>입출금내역Rawdata!M516</f>
        <v>391-910029-71304</v>
      </c>
      <c r="Q522" s="148"/>
      <c r="R522" s="148"/>
      <c r="S522" s="148"/>
    </row>
    <row r="523" spans="1:19" ht="15.6" customHeight="1" outlineLevel="1">
      <c r="A523" s="142"/>
      <c r="B523" s="142">
        <f>입출금내역Rawdata!B517</f>
        <v>45454</v>
      </c>
      <c r="C523" s="143" t="s">
        <v>120</v>
      </c>
      <c r="D523" s="284" t="str">
        <f>입출금내역Rawdata!N517</f>
        <v>보조금</v>
      </c>
      <c r="E523" s="284" t="str">
        <f>입출금내역Rawdata!O517</f>
        <v>보조금</v>
      </c>
      <c r="F523" s="137">
        <f>IF(D523="계좌 대체","",VLOOKUP($D523,월별_CashFlow!$H$3:$I$61,2,FALSE))</f>
        <v>310001</v>
      </c>
      <c r="G523" s="145"/>
      <c r="H523" s="283" t="str">
        <f>IF(입출금내역Rawdata!F517=0,"",입출금내역Rawdata!F517)</f>
        <v/>
      </c>
      <c r="I523" s="146">
        <f>IF(입출금내역Rawdata!G517=0,"",입출금내역Rawdata!G517)</f>
        <v>80000</v>
      </c>
      <c r="J523" s="146">
        <f t="shared" si="17"/>
        <v>-80000</v>
      </c>
      <c r="K523" s="146">
        <f t="shared" si="16"/>
        <v>935186889</v>
      </c>
      <c r="L523" s="284" t="str">
        <f>입출금내역Rawdata!D517</f>
        <v>(주)씨앤에스자산</v>
      </c>
      <c r="M523" s="148" t="s">
        <v>135</v>
      </c>
      <c r="N523" s="148"/>
      <c r="O523" s="284" t="str">
        <f>입출금내역Rawdata!L517</f>
        <v>하나은행(GS투자금)</v>
      </c>
      <c r="P523" s="284" t="str">
        <f>입출금내역Rawdata!M517</f>
        <v>391-910033-23404</v>
      </c>
      <c r="Q523" s="148"/>
      <c r="R523" s="148"/>
      <c r="S523" s="148"/>
    </row>
    <row r="524" spans="1:19" ht="15.6" customHeight="1" outlineLevel="1">
      <c r="A524" s="142"/>
      <c r="B524" s="142">
        <f>입출금내역Rawdata!B518</f>
        <v>45454</v>
      </c>
      <c r="C524" s="143" t="s">
        <v>120</v>
      </c>
      <c r="D524" s="284" t="str">
        <f>입출금내역Rawdata!N518</f>
        <v>운영비</v>
      </c>
      <c r="E524" s="284" t="str">
        <f>입출금내역Rawdata!O518</f>
        <v>여비교통비</v>
      </c>
      <c r="F524" s="137">
        <f>IF(D524="계좌 대체","",VLOOKUP($D524,월별_CashFlow!$H$3:$I$61,2,FALSE))</f>
        <v>120204</v>
      </c>
      <c r="G524" s="145"/>
      <c r="H524" s="283" t="str">
        <f>IF(입출금내역Rawdata!F518=0,"",입출금내역Rawdata!F518)</f>
        <v/>
      </c>
      <c r="I524" s="146">
        <f>IF(입출금내역Rawdata!G518=0,"",입출금내역Rawdata!G518)</f>
        <v>13300</v>
      </c>
      <c r="J524" s="146">
        <f t="shared" si="17"/>
        <v>-13300</v>
      </c>
      <c r="K524" s="146">
        <f t="shared" si="16"/>
        <v>935173589</v>
      </c>
      <c r="L524" s="284" t="str">
        <f>입출금내역Rawdata!D518</f>
        <v>카카오페이(택시)</v>
      </c>
      <c r="M524" s="148" t="s">
        <v>135</v>
      </c>
      <c r="N524" s="148"/>
      <c r="O524" s="284" t="str">
        <f>입출금내역Rawdata!L518</f>
        <v>하나은행(자본금)</v>
      </c>
      <c r="P524" s="284" t="str">
        <f>입출금내역Rawdata!M518</f>
        <v>391-910029-71304</v>
      </c>
      <c r="Q524" s="148"/>
      <c r="R524" s="148"/>
      <c r="S524" s="148"/>
    </row>
    <row r="525" spans="1:19" ht="15.6" customHeight="1" outlineLevel="1">
      <c r="A525" s="142"/>
      <c r="B525" s="142">
        <f>입출금내역Rawdata!B519</f>
        <v>45454</v>
      </c>
      <c r="C525" s="143" t="s">
        <v>120</v>
      </c>
      <c r="D525" s="284" t="str">
        <f>입출금내역Rawdata!N519</f>
        <v>운영비</v>
      </c>
      <c r="E525" s="284" t="str">
        <f>입출금내역Rawdata!O519</f>
        <v>여비교통비</v>
      </c>
      <c r="F525" s="137">
        <f>IF(D525="계좌 대체","",VLOOKUP($D525,월별_CashFlow!$H$3:$I$61,2,FALSE))</f>
        <v>120204</v>
      </c>
      <c r="G525" s="145"/>
      <c r="H525" s="283">
        <f>IF(입출금내역Rawdata!F519=0,"",입출금내역Rawdata!F519)</f>
        <v>13300</v>
      </c>
      <c r="I525" s="146" t="str">
        <f>IF(입출금내역Rawdata!G519=0,"",입출금내역Rawdata!G519)</f>
        <v/>
      </c>
      <c r="J525" s="146">
        <f t="shared" si="17"/>
        <v>13300</v>
      </c>
      <c r="K525" s="146">
        <f t="shared" si="16"/>
        <v>935186889</v>
      </c>
      <c r="L525" s="284" t="str">
        <f>입출금내역Rawdata!D519</f>
        <v>카카오페이(택시)</v>
      </c>
      <c r="M525" s="148" t="s">
        <v>136</v>
      </c>
      <c r="N525" s="148"/>
      <c r="O525" s="284" t="str">
        <f>입출금내역Rawdata!L519</f>
        <v>하나은행(자본금)</v>
      </c>
      <c r="P525" s="284" t="str">
        <f>입출금내역Rawdata!M519</f>
        <v>391-910029-71304</v>
      </c>
      <c r="Q525" s="148"/>
      <c r="R525" s="148"/>
      <c r="S525" s="148"/>
    </row>
    <row r="526" spans="1:19" ht="15.6" customHeight="1" outlineLevel="1">
      <c r="A526" s="142"/>
      <c r="B526" s="142">
        <f>입출금내역Rawdata!B520</f>
        <v>45454</v>
      </c>
      <c r="C526" s="143" t="s">
        <v>120</v>
      </c>
      <c r="D526" s="284" t="str">
        <f>입출금내역Rawdata!N520</f>
        <v>운영비</v>
      </c>
      <c r="E526" s="284" t="str">
        <f>입출금내역Rawdata!O520</f>
        <v>여비교통비</v>
      </c>
      <c r="F526" s="137">
        <f>IF(D526="계좌 대체","",VLOOKUP($D526,월별_CashFlow!$H$3:$I$61,2,FALSE))</f>
        <v>120204</v>
      </c>
      <c r="G526" s="145"/>
      <c r="H526" s="283" t="str">
        <f>IF(입출금내역Rawdata!F520=0,"",입출금내역Rawdata!F520)</f>
        <v/>
      </c>
      <c r="I526" s="146">
        <f>IF(입출금내역Rawdata!G520=0,"",입출금내역Rawdata!G520)</f>
        <v>13100</v>
      </c>
      <c r="J526" s="146">
        <f t="shared" si="17"/>
        <v>-13100</v>
      </c>
      <c r="K526" s="146">
        <f t="shared" si="16"/>
        <v>935173789</v>
      </c>
      <c r="L526" s="284" t="str">
        <f>입출금내역Rawdata!D520</f>
        <v>카카오페이(택시)</v>
      </c>
      <c r="M526" s="148" t="s">
        <v>136</v>
      </c>
      <c r="N526" s="148"/>
      <c r="O526" s="284" t="str">
        <f>입출금내역Rawdata!L520</f>
        <v>하나은행(자본금)</v>
      </c>
      <c r="P526" s="284" t="str">
        <f>입출금내역Rawdata!M520</f>
        <v>391-910029-71304</v>
      </c>
      <c r="Q526" s="148"/>
      <c r="R526" s="148"/>
      <c r="S526" s="148"/>
    </row>
    <row r="527" spans="1:19" ht="15.6" customHeight="1" outlineLevel="1">
      <c r="A527" s="142"/>
      <c r="B527" s="142">
        <f>입출금내역Rawdata!B521</f>
        <v>45456</v>
      </c>
      <c r="C527" s="143" t="s">
        <v>120</v>
      </c>
      <c r="D527" s="284" t="str">
        <f>입출금내역Rawdata!N521</f>
        <v>운영비</v>
      </c>
      <c r="E527" s="284" t="str">
        <f>입출금내역Rawdata!O521</f>
        <v>여비교통비</v>
      </c>
      <c r="F527" s="137">
        <f>IF(D527="계좌 대체","",VLOOKUP($D527,월별_CashFlow!$H$3:$I$61,2,FALSE))</f>
        <v>120204</v>
      </c>
      <c r="G527" s="145"/>
      <c r="H527" s="283" t="str">
        <f>IF(입출금내역Rawdata!F521=0,"",입출금내역Rawdata!F521)</f>
        <v/>
      </c>
      <c r="I527" s="146">
        <f>IF(입출금내역Rawdata!G521=0,"",입출금내역Rawdata!G521)</f>
        <v>25000</v>
      </c>
      <c r="J527" s="146">
        <f t="shared" si="17"/>
        <v>-25000</v>
      </c>
      <c r="K527" s="146">
        <f t="shared" si="16"/>
        <v>935148789</v>
      </c>
      <c r="L527" s="284" t="str">
        <f>입출금내역Rawdata!D521</f>
        <v>카카오T대리_카</v>
      </c>
      <c r="M527" s="148" t="s">
        <v>137</v>
      </c>
      <c r="N527" s="148"/>
      <c r="O527" s="284" t="str">
        <f>입출금내역Rawdata!L521</f>
        <v>하나은행(자본금)</v>
      </c>
      <c r="P527" s="284" t="str">
        <f>입출금내역Rawdata!M521</f>
        <v>391-910029-71304</v>
      </c>
      <c r="Q527" s="148"/>
      <c r="R527" s="148"/>
      <c r="S527" s="148"/>
    </row>
    <row r="528" spans="1:19" ht="15.6" customHeight="1" outlineLevel="1">
      <c r="A528" s="142"/>
      <c r="B528" s="142">
        <f>입출금내역Rawdata!B522</f>
        <v>45457</v>
      </c>
      <c r="C528" s="143" t="s">
        <v>120</v>
      </c>
      <c r="D528" s="284" t="str">
        <f>입출금내역Rawdata!N522</f>
        <v>운영비</v>
      </c>
      <c r="E528" s="284" t="str">
        <f>입출금내역Rawdata!O522</f>
        <v>여비교통비</v>
      </c>
      <c r="F528" s="137">
        <f>IF(D528="계좌 대체","",VLOOKUP($D528,월별_CashFlow!$H$3:$I$61,2,FALSE))</f>
        <v>120204</v>
      </c>
      <c r="G528" s="145"/>
      <c r="H528" s="283" t="str">
        <f>IF(입출금내역Rawdata!F522=0,"",입출금내역Rawdata!F522)</f>
        <v/>
      </c>
      <c r="I528" s="146">
        <f>IF(입출금내역Rawdata!G522=0,"",입출금내역Rawdata!G522)</f>
        <v>70604</v>
      </c>
      <c r="J528" s="146">
        <f t="shared" si="17"/>
        <v>-70604</v>
      </c>
      <c r="K528" s="146">
        <f t="shared" si="16"/>
        <v>935078185</v>
      </c>
      <c r="L528" s="284" t="str">
        <f>입출금내역Rawdata!D522</f>
        <v>0612_76 - DBA</v>
      </c>
      <c r="M528" s="148"/>
      <c r="N528" s="148"/>
      <c r="O528" s="284" t="str">
        <f>입출금내역Rawdata!L522</f>
        <v>하나은행(자본금)</v>
      </c>
      <c r="P528" s="284" t="str">
        <f>입출금내역Rawdata!M522</f>
        <v>391-910029-71304</v>
      </c>
      <c r="Q528" s="148"/>
      <c r="R528" s="148"/>
      <c r="S528" s="148"/>
    </row>
    <row r="529" spans="1:19" ht="15.6" customHeight="1" outlineLevel="1">
      <c r="A529" s="142"/>
      <c r="B529" s="142">
        <f>입출금내역Rawdata!B523</f>
        <v>45457</v>
      </c>
      <c r="C529" s="143" t="s">
        <v>120</v>
      </c>
      <c r="D529" s="284" t="str">
        <f>입출금내역Rawdata!N523</f>
        <v>운영비</v>
      </c>
      <c r="E529" s="284" t="str">
        <f>입출금내역Rawdata!O523</f>
        <v>여비교통비</v>
      </c>
      <c r="F529" s="137">
        <f>IF(D529="계좌 대체","",VLOOKUP($D529,월별_CashFlow!$H$3:$I$61,2,FALSE))</f>
        <v>120204</v>
      </c>
      <c r="G529" s="145"/>
      <c r="H529" s="283" t="str">
        <f>IF(입출금내역Rawdata!F523=0,"",입출금내역Rawdata!F523)</f>
        <v/>
      </c>
      <c r="I529" s="146">
        <f>IF(입출금내역Rawdata!G523=0,"",입출금내역Rawdata!G523)</f>
        <v>28000</v>
      </c>
      <c r="J529" s="146">
        <f t="shared" si="17"/>
        <v>-28000</v>
      </c>
      <c r="K529" s="146">
        <f t="shared" si="16"/>
        <v>935050185</v>
      </c>
      <c r="L529" s="284" t="str">
        <f>입출금내역Rawdata!D523</f>
        <v>카카오T대리_카</v>
      </c>
      <c r="M529" s="148"/>
      <c r="N529" s="148"/>
      <c r="O529" s="284" t="str">
        <f>입출금내역Rawdata!L523</f>
        <v>하나은행(자본금)</v>
      </c>
      <c r="P529" s="284" t="str">
        <f>입출금내역Rawdata!M523</f>
        <v>391-910029-71304</v>
      </c>
      <c r="Q529" s="148"/>
      <c r="R529" s="148"/>
      <c r="S529" s="148"/>
    </row>
    <row r="530" spans="1:19" ht="15.6" customHeight="1" outlineLevel="1">
      <c r="A530" s="142"/>
      <c r="B530" s="142">
        <f>입출금내역Rawdata!B524</f>
        <v>45458</v>
      </c>
      <c r="C530" s="143" t="s">
        <v>120</v>
      </c>
      <c r="D530" s="284" t="str">
        <f>입출금내역Rawdata!N524</f>
        <v>기타 유입</v>
      </c>
      <c r="E530" s="284" t="str">
        <f>입출금내역Rawdata!O524</f>
        <v>이자 수입</v>
      </c>
      <c r="F530" s="137">
        <f>IF(D530="계좌 대체","",VLOOKUP($D530,월별_CashFlow!$H$3:$I$61,2,FALSE))</f>
        <v>310100</v>
      </c>
      <c r="G530" s="145"/>
      <c r="H530" s="283">
        <f>IF(입출금내역Rawdata!F524=0,"",입출금내역Rawdata!F524)</f>
        <v>102365</v>
      </c>
      <c r="I530" s="146" t="str">
        <f>IF(입출금내역Rawdata!G524=0,"",입출금내역Rawdata!G524)</f>
        <v/>
      </c>
      <c r="J530" s="146">
        <f t="shared" si="17"/>
        <v>102365</v>
      </c>
      <c r="K530" s="146">
        <f t="shared" si="16"/>
        <v>935152550</v>
      </c>
      <c r="L530" s="284">
        <f>입출금내역Rawdata!D524</f>
        <v>0</v>
      </c>
      <c r="M530" s="148"/>
      <c r="N530" s="148"/>
      <c r="O530" s="284" t="str">
        <f>입출금내역Rawdata!L524</f>
        <v>하나은행(GS투자금)</v>
      </c>
      <c r="P530" s="284" t="str">
        <f>입출금내역Rawdata!M524</f>
        <v>391-910033-23404</v>
      </c>
      <c r="Q530" s="148"/>
      <c r="R530" s="148"/>
      <c r="S530" s="148"/>
    </row>
    <row r="531" spans="1:19" ht="15.6" customHeight="1" outlineLevel="1">
      <c r="A531" s="142"/>
      <c r="B531" s="142">
        <f>입출금내역Rawdata!B525</f>
        <v>45458</v>
      </c>
      <c r="C531" s="143" t="s">
        <v>120</v>
      </c>
      <c r="D531" s="284" t="str">
        <f>입출금내역Rawdata!N525</f>
        <v>기타 유입</v>
      </c>
      <c r="E531" s="284" t="str">
        <f>입출금내역Rawdata!O525</f>
        <v>이자 수입</v>
      </c>
      <c r="F531" s="137">
        <f>IF(D531="계좌 대체","",VLOOKUP($D531,월별_CashFlow!$H$3:$I$61,2,FALSE))</f>
        <v>310100</v>
      </c>
      <c r="G531" s="145"/>
      <c r="H531" s="283">
        <f>IF(입출금내역Rawdata!F525=0,"",입출금내역Rawdata!F525)</f>
        <v>28595</v>
      </c>
      <c r="I531" s="146" t="str">
        <f>IF(입출금내역Rawdata!G525=0,"",입출금내역Rawdata!G525)</f>
        <v/>
      </c>
      <c r="J531" s="146">
        <f t="shared" si="17"/>
        <v>28595</v>
      </c>
      <c r="K531" s="146">
        <f t="shared" si="16"/>
        <v>935181145</v>
      </c>
      <c r="L531" s="284">
        <f>입출금내역Rawdata!D525</f>
        <v>0</v>
      </c>
      <c r="M531" s="148"/>
      <c r="N531" s="148"/>
      <c r="O531" s="284" t="str">
        <f>입출금내역Rawdata!L525</f>
        <v>하나은행(자본금)</v>
      </c>
      <c r="P531" s="284" t="str">
        <f>입출금내역Rawdata!M525</f>
        <v>391-910029-71304</v>
      </c>
      <c r="Q531" s="148"/>
      <c r="R531" s="148"/>
      <c r="S531" s="148"/>
    </row>
    <row r="532" spans="1:19" ht="15.6" customHeight="1" outlineLevel="1">
      <c r="A532" s="142"/>
      <c r="B532" s="142">
        <f>입출금내역Rawdata!B526</f>
        <v>45458</v>
      </c>
      <c r="C532" s="143" t="s">
        <v>120</v>
      </c>
      <c r="D532" s="284" t="str">
        <f>입출금내역Rawdata!N526</f>
        <v>기타 유입</v>
      </c>
      <c r="E532" s="284" t="str">
        <f>입출금내역Rawdata!O526</f>
        <v>이자 수입</v>
      </c>
      <c r="F532" s="137">
        <f>IF(D532="계좌 대체","",VLOOKUP($D532,월별_CashFlow!$H$3:$I$61,2,FALSE))</f>
        <v>310100</v>
      </c>
      <c r="G532" s="145"/>
      <c r="H532" s="283">
        <f>IF(입출금내역Rawdata!F526=0,"",입출금내역Rawdata!F526)</f>
        <v>492</v>
      </c>
      <c r="I532" s="146" t="str">
        <f>IF(입출금내역Rawdata!G526=0,"",입출금내역Rawdata!G526)</f>
        <v/>
      </c>
      <c r="J532" s="146">
        <f t="shared" si="17"/>
        <v>492</v>
      </c>
      <c r="K532" s="146">
        <f t="shared" si="16"/>
        <v>935181637</v>
      </c>
      <c r="L532" s="284">
        <f>입출금내역Rawdata!D526</f>
        <v>0</v>
      </c>
      <c r="M532" s="148"/>
      <c r="N532" s="148"/>
      <c r="O532" s="284" t="str">
        <f>입출금내역Rawdata!L526</f>
        <v>하나은행(팁스)</v>
      </c>
      <c r="P532" s="284" t="str">
        <f>입출금내역Rawdata!M526</f>
        <v>391-910031-48404</v>
      </c>
      <c r="Q532" s="148"/>
      <c r="R532" s="148"/>
      <c r="S532" s="148"/>
    </row>
    <row r="533" spans="1:19" ht="15.6" customHeight="1" outlineLevel="1">
      <c r="A533" s="142"/>
      <c r="B533" s="142">
        <f>입출금내역Rawdata!B527</f>
        <v>45458</v>
      </c>
      <c r="C533" s="143" t="s">
        <v>120</v>
      </c>
      <c r="D533" s="284" t="str">
        <f>입출금내역Rawdata!N527</f>
        <v>기타 유입</v>
      </c>
      <c r="E533" s="284" t="str">
        <f>입출금내역Rawdata!O527</f>
        <v>이자 수입</v>
      </c>
      <c r="F533" s="137">
        <f>IF(D533="계좌 대체","",VLOOKUP($D533,월별_CashFlow!$H$3:$I$61,2,FALSE))</f>
        <v>310100</v>
      </c>
      <c r="G533" s="145"/>
      <c r="H533" s="283">
        <f>IF(입출금내역Rawdata!F527=0,"",입출금내역Rawdata!F527)</f>
        <v>49</v>
      </c>
      <c r="I533" s="146" t="str">
        <f>IF(입출금내역Rawdata!G527=0,"",입출금내역Rawdata!G527)</f>
        <v/>
      </c>
      <c r="J533" s="146">
        <f t="shared" si="17"/>
        <v>49</v>
      </c>
      <c r="K533" s="146">
        <f t="shared" si="16"/>
        <v>935181686</v>
      </c>
      <c r="L533" s="284">
        <f>입출금내역Rawdata!D527</f>
        <v>0</v>
      </c>
      <c r="M533" s="148"/>
      <c r="N533" s="148"/>
      <c r="O533" s="284" t="str">
        <f>입출금내역Rawdata!L527</f>
        <v>하나은행(서울형팁스)</v>
      </c>
      <c r="P533" s="284" t="str">
        <f>입출금내역Rawdata!M527</f>
        <v>511-910017-45704</v>
      </c>
      <c r="Q533" s="148"/>
      <c r="R533" s="148"/>
      <c r="S533" s="148"/>
    </row>
    <row r="534" spans="1:19" ht="15.6" customHeight="1" outlineLevel="1">
      <c r="A534" s="142"/>
      <c r="B534" s="142">
        <f>입출금내역Rawdata!B528</f>
        <v>45460</v>
      </c>
      <c r="C534" s="143" t="s">
        <v>120</v>
      </c>
      <c r="D534" s="284" t="str">
        <f>입출금내역Rawdata!N528</f>
        <v>운영비</v>
      </c>
      <c r="E534" s="284" t="str">
        <f>입출금내역Rawdata!O528</f>
        <v>여비교통비</v>
      </c>
      <c r="F534" s="137">
        <f>IF(D534="계좌 대체","",VLOOKUP($D534,월별_CashFlow!$H$3:$I$61,2,FALSE))</f>
        <v>120204</v>
      </c>
      <c r="G534" s="145"/>
      <c r="H534" s="283" t="str">
        <f>IF(입출금내역Rawdata!F528=0,"",입출금내역Rawdata!F528)</f>
        <v/>
      </c>
      <c r="I534" s="146">
        <f>IF(입출금내역Rawdata!G528=0,"",입출금내역Rawdata!G528)</f>
        <v>150000</v>
      </c>
      <c r="J534" s="146">
        <f t="shared" si="17"/>
        <v>-150000</v>
      </c>
      <c r="K534" s="146">
        <f t="shared" si="16"/>
        <v>935031686</v>
      </c>
      <c r="L534" s="284" t="str">
        <f>입출금내역Rawdata!D528</f>
        <v>이케이에너지(주)</v>
      </c>
      <c r="M534" s="148"/>
      <c r="N534" s="148"/>
      <c r="O534" s="284" t="str">
        <f>입출금내역Rawdata!L528</f>
        <v>하나은행(자본금)</v>
      </c>
      <c r="P534" s="284" t="str">
        <f>입출금내역Rawdata!M528</f>
        <v>391-910029-71304</v>
      </c>
      <c r="Q534" s="148"/>
      <c r="R534" s="148"/>
      <c r="S534" s="148"/>
    </row>
    <row r="535" spans="1:19" ht="15.6" customHeight="1" outlineLevel="1">
      <c r="A535" s="142"/>
      <c r="B535" s="142">
        <f>입출금내역Rawdata!B529</f>
        <v>45460</v>
      </c>
      <c r="C535" s="143" t="s">
        <v>120</v>
      </c>
      <c r="D535" s="284" t="str">
        <f>입출금내역Rawdata!N529</f>
        <v>운영비</v>
      </c>
      <c r="E535" s="284" t="str">
        <f>입출금내역Rawdata!O529</f>
        <v>여비교통비</v>
      </c>
      <c r="F535" s="137">
        <f>IF(D535="계좌 대체","",VLOOKUP($D535,월별_CashFlow!$H$3:$I$61,2,FALSE))</f>
        <v>120204</v>
      </c>
      <c r="G535" s="145"/>
      <c r="H535" s="283" t="str">
        <f>IF(입출금내역Rawdata!F529=0,"",입출금내역Rawdata!F529)</f>
        <v/>
      </c>
      <c r="I535" s="146">
        <f>IF(입출금내역Rawdata!G529=0,"",입출금내역Rawdata!G529)</f>
        <v>105000</v>
      </c>
      <c r="J535" s="146">
        <f t="shared" si="17"/>
        <v>-105000</v>
      </c>
      <c r="K535" s="146">
        <f t="shared" si="16"/>
        <v>934926686</v>
      </c>
      <c r="L535" s="284" t="str">
        <f>입출금내역Rawdata!D529</f>
        <v>이케이에너지(주)</v>
      </c>
      <c r="M535" s="148"/>
      <c r="N535" s="148"/>
      <c r="O535" s="284" t="str">
        <f>입출금내역Rawdata!L529</f>
        <v>하나은행(자본금)</v>
      </c>
      <c r="P535" s="284" t="str">
        <f>입출금내역Rawdata!M529</f>
        <v>391-910029-71304</v>
      </c>
      <c r="Q535" s="148"/>
      <c r="R535" s="148"/>
      <c r="S535" s="148"/>
    </row>
    <row r="536" spans="1:19" ht="15.6" customHeight="1" outlineLevel="1">
      <c r="A536" s="142"/>
      <c r="B536" s="142">
        <f>입출금내역Rawdata!B530</f>
        <v>45460</v>
      </c>
      <c r="C536" s="143" t="s">
        <v>120</v>
      </c>
      <c r="D536" s="284" t="str">
        <f>입출금내역Rawdata!N530</f>
        <v>운영비</v>
      </c>
      <c r="E536" s="284" t="str">
        <f>입출금내역Rawdata!O530</f>
        <v>여비교통비</v>
      </c>
      <c r="F536" s="137">
        <f>IF(D536="계좌 대체","",VLOOKUP($D536,월별_CashFlow!$H$3:$I$61,2,FALSE))</f>
        <v>120204</v>
      </c>
      <c r="G536" s="145"/>
      <c r="H536" s="283">
        <f>IF(입출금내역Rawdata!F530=0,"",입출금내역Rawdata!F530)</f>
        <v>150000</v>
      </c>
      <c r="I536" s="146" t="str">
        <f>IF(입출금내역Rawdata!G530=0,"",입출금내역Rawdata!G530)</f>
        <v/>
      </c>
      <c r="J536" s="146">
        <f t="shared" si="17"/>
        <v>150000</v>
      </c>
      <c r="K536" s="146">
        <f t="shared" si="16"/>
        <v>935076686</v>
      </c>
      <c r="L536" s="284" t="str">
        <f>입출금내역Rawdata!D530</f>
        <v>이케이에너지(주)</v>
      </c>
      <c r="M536" s="148"/>
      <c r="N536" s="148"/>
      <c r="O536" s="284" t="str">
        <f>입출금내역Rawdata!L530</f>
        <v>하나은행(자본금)</v>
      </c>
      <c r="P536" s="284" t="str">
        <f>입출금내역Rawdata!M530</f>
        <v>391-910029-71304</v>
      </c>
      <c r="Q536" s="148"/>
      <c r="R536" s="148"/>
      <c r="S536" s="148"/>
    </row>
    <row r="537" spans="1:19" ht="15.6" customHeight="1" outlineLevel="1">
      <c r="A537" s="142"/>
      <c r="B537" s="142">
        <f>입출금내역Rawdata!B531</f>
        <v>45461</v>
      </c>
      <c r="C537" s="143" t="s">
        <v>120</v>
      </c>
      <c r="D537" s="284" t="str">
        <f>입출금내역Rawdata!N531</f>
        <v>운영비</v>
      </c>
      <c r="E537" s="284" t="str">
        <f>입출금내역Rawdata!O531</f>
        <v>지급수수료</v>
      </c>
      <c r="F537" s="137">
        <f>IF(D537="계좌 대체","",VLOOKUP($D537,월별_CashFlow!$H$3:$I$61,2,FALSE))</f>
        <v>120204</v>
      </c>
      <c r="G537" s="145"/>
      <c r="H537" s="283" t="str">
        <f>IF(입출금내역Rawdata!F531=0,"",입출금내역Rawdata!F531)</f>
        <v/>
      </c>
      <c r="I537" s="146">
        <f>IF(입출금내역Rawdata!G531=0,"",입출금내역Rawdata!G531)</f>
        <v>39200</v>
      </c>
      <c r="J537" s="146">
        <f t="shared" si="17"/>
        <v>-39200</v>
      </c>
      <c r="K537" s="146">
        <f t="shared" si="16"/>
        <v>935037486</v>
      </c>
      <c r="L537" s="284" t="str">
        <f>입출금내역Rawdata!D531</f>
        <v>LGU인터넷</v>
      </c>
      <c r="M537" s="148"/>
      <c r="N537" s="148"/>
      <c r="O537" s="284" t="str">
        <f>입출금내역Rawdata!L531</f>
        <v>하나은행(자본금)</v>
      </c>
      <c r="P537" s="284" t="str">
        <f>입출금내역Rawdata!M531</f>
        <v>391-910029-71304</v>
      </c>
      <c r="Q537" s="148"/>
      <c r="R537" s="148"/>
      <c r="S537" s="148"/>
    </row>
    <row r="538" spans="1:19" ht="15.6" customHeight="1" outlineLevel="1">
      <c r="A538" s="142"/>
      <c r="B538" s="142">
        <f>입출금내역Rawdata!B532</f>
        <v>45461</v>
      </c>
      <c r="C538" s="143" t="s">
        <v>120</v>
      </c>
      <c r="D538" s="284" t="str">
        <f>입출금내역Rawdata!N532</f>
        <v>운영비</v>
      </c>
      <c r="E538" s="284" t="str">
        <f>입출금내역Rawdata!O532</f>
        <v>운영비</v>
      </c>
      <c r="F538" s="137">
        <f>IF(D538="계좌 대체","",VLOOKUP($D538,월별_CashFlow!$H$3:$I$61,2,FALSE))</f>
        <v>120204</v>
      </c>
      <c r="G538" s="145"/>
      <c r="H538" s="283" t="str">
        <f>IF(입출금내역Rawdata!F532=0,"",입출금내역Rawdata!F532)</f>
        <v/>
      </c>
      <c r="I538" s="146">
        <f>IF(입출금내역Rawdata!G532=0,"",입출금내역Rawdata!G532)</f>
        <v>5500</v>
      </c>
      <c r="J538" s="146">
        <f t="shared" si="17"/>
        <v>-5500</v>
      </c>
      <c r="K538" s="146">
        <f t="shared" si="16"/>
        <v>935031986</v>
      </c>
      <c r="L538" s="284" t="str">
        <f>입출금내역Rawdata!D532</f>
        <v>서범근</v>
      </c>
      <c r="M538" s="148"/>
      <c r="N538" s="148"/>
      <c r="O538" s="284" t="str">
        <f>입출금내역Rawdata!L532</f>
        <v>하나은행(자본금)</v>
      </c>
      <c r="P538" s="284" t="str">
        <f>입출금내역Rawdata!M532</f>
        <v>391-910029-71304</v>
      </c>
      <c r="Q538" s="148"/>
      <c r="R538" s="148"/>
      <c r="S538" s="148"/>
    </row>
    <row r="539" spans="1:19" ht="15.6" customHeight="1" outlineLevel="1">
      <c r="A539" s="142"/>
      <c r="B539" s="142">
        <f>입출금내역Rawdata!B533</f>
        <v>45462</v>
      </c>
      <c r="C539" s="143" t="s">
        <v>120</v>
      </c>
      <c r="D539" s="284" t="str">
        <f>입출금내역Rawdata!N533</f>
        <v>운영비</v>
      </c>
      <c r="E539" s="284" t="str">
        <f>입출금내역Rawdata!O533</f>
        <v>여비교통비</v>
      </c>
      <c r="F539" s="137">
        <f>IF(D539="계좌 대체","",VLOOKUP($D539,월별_CashFlow!$H$3:$I$61,2,FALSE))</f>
        <v>120204</v>
      </c>
      <c r="G539" s="145"/>
      <c r="H539" s="283" t="str">
        <f>IF(입출금내역Rawdata!F533=0,"",입출금내역Rawdata!F533)</f>
        <v/>
      </c>
      <c r="I539" s="146">
        <f>IF(입출금내역Rawdata!G533=0,"",입출금내역Rawdata!G533)</f>
        <v>13800</v>
      </c>
      <c r="J539" s="146">
        <f t="shared" si="17"/>
        <v>-13800</v>
      </c>
      <c r="K539" s="146">
        <f t="shared" si="16"/>
        <v>935018186</v>
      </c>
      <c r="L539" s="284" t="str">
        <f>입출금내역Rawdata!D533</f>
        <v>카카오페이(택시)</v>
      </c>
      <c r="M539" s="148"/>
      <c r="N539" s="148"/>
      <c r="O539" s="284" t="str">
        <f>입출금내역Rawdata!L533</f>
        <v>하나은행(자본금)</v>
      </c>
      <c r="P539" s="284" t="str">
        <f>입출금내역Rawdata!M533</f>
        <v>391-910029-71304</v>
      </c>
      <c r="Q539" s="148"/>
      <c r="R539" s="148"/>
      <c r="S539" s="148"/>
    </row>
    <row r="540" spans="1:19" ht="15.6" customHeight="1" outlineLevel="1">
      <c r="A540" s="142"/>
      <c r="B540" s="142">
        <f>입출금내역Rawdata!B534</f>
        <v>45462</v>
      </c>
      <c r="C540" s="143" t="s">
        <v>120</v>
      </c>
      <c r="D540" s="284" t="str">
        <f>입출금내역Rawdata!N534</f>
        <v>운영비</v>
      </c>
      <c r="E540" s="284" t="str">
        <f>입출금내역Rawdata!O534</f>
        <v>여비교통비</v>
      </c>
      <c r="F540" s="137">
        <f>IF(D540="계좌 대체","",VLOOKUP($D540,월별_CashFlow!$H$3:$I$61,2,FALSE))</f>
        <v>120204</v>
      </c>
      <c r="G540" s="145"/>
      <c r="H540" s="283">
        <f>IF(입출금내역Rawdata!F534=0,"",입출금내역Rawdata!F534)</f>
        <v>13800</v>
      </c>
      <c r="I540" s="146" t="str">
        <f>IF(입출금내역Rawdata!G534=0,"",입출금내역Rawdata!G534)</f>
        <v/>
      </c>
      <c r="J540" s="146">
        <f t="shared" si="17"/>
        <v>13800</v>
      </c>
      <c r="K540" s="146">
        <f t="shared" si="16"/>
        <v>935031986</v>
      </c>
      <c r="L540" s="284" t="str">
        <f>입출금내역Rawdata!D534</f>
        <v>카카오페이(택시)</v>
      </c>
      <c r="M540" s="148"/>
      <c r="N540" s="148"/>
      <c r="O540" s="284" t="str">
        <f>입출금내역Rawdata!L534</f>
        <v>하나은행(자본금)</v>
      </c>
      <c r="P540" s="284" t="str">
        <f>입출금내역Rawdata!M534</f>
        <v>391-910029-71304</v>
      </c>
      <c r="Q540" s="148"/>
      <c r="R540" s="148"/>
      <c r="S540" s="148"/>
    </row>
    <row r="541" spans="1:19" ht="15.6" customHeight="1" outlineLevel="1">
      <c r="A541" s="142"/>
      <c r="B541" s="142">
        <f>입출금내역Rawdata!B535</f>
        <v>45462</v>
      </c>
      <c r="C541" s="143" t="s">
        <v>120</v>
      </c>
      <c r="D541" s="284" t="str">
        <f>입출금내역Rawdata!N535</f>
        <v>운영비</v>
      </c>
      <c r="E541" s="284" t="str">
        <f>입출금내역Rawdata!O535</f>
        <v>여비교통비</v>
      </c>
      <c r="F541" s="137">
        <f>IF(D541="계좌 대체","",VLOOKUP($D541,월별_CashFlow!$H$3:$I$61,2,FALSE))</f>
        <v>120204</v>
      </c>
      <c r="G541" s="145"/>
      <c r="H541" s="283" t="str">
        <f>IF(입출금내역Rawdata!F535=0,"",입출금내역Rawdata!F535)</f>
        <v/>
      </c>
      <c r="I541" s="146">
        <f>IF(입출금내역Rawdata!G535=0,"",입출금내역Rawdata!G535)</f>
        <v>12000</v>
      </c>
      <c r="J541" s="146">
        <f t="shared" si="17"/>
        <v>-12000</v>
      </c>
      <c r="K541" s="146">
        <f t="shared" si="16"/>
        <v>935019986</v>
      </c>
      <c r="L541" s="284" t="str">
        <f>입출금내역Rawdata!D535</f>
        <v>카카오페이(택시)</v>
      </c>
      <c r="M541" s="148" t="s">
        <v>138</v>
      </c>
      <c r="N541" s="148"/>
      <c r="O541" s="284" t="str">
        <f>입출금내역Rawdata!L535</f>
        <v>하나은행(자본금)</v>
      </c>
      <c r="P541" s="284" t="str">
        <f>입출금내역Rawdata!M535</f>
        <v>391-910029-71304</v>
      </c>
      <c r="Q541" s="148"/>
      <c r="R541" s="148"/>
      <c r="S541" s="148"/>
    </row>
    <row r="542" spans="1:19" ht="15.6" customHeight="1" outlineLevel="1">
      <c r="A542" s="142"/>
      <c r="B542" s="142">
        <f>입출금내역Rawdata!B536</f>
        <v>45462</v>
      </c>
      <c r="C542" s="143" t="s">
        <v>120</v>
      </c>
      <c r="D542" s="284" t="str">
        <f>입출금내역Rawdata!N536</f>
        <v>계좌 대체</v>
      </c>
      <c r="E542" s="284" t="str">
        <f>입출금내역Rawdata!O536</f>
        <v>계좌 대체</v>
      </c>
      <c r="F542" s="137" t="str">
        <f>IF(D542="계좌 대체","",VLOOKUP($D542,월별_CashFlow!$H$3:$I$61,2,FALSE))</f>
        <v/>
      </c>
      <c r="G542" s="145"/>
      <c r="H542" s="283" t="str">
        <f>IF(입출금내역Rawdata!F536=0,"",입출금내역Rawdata!F536)</f>
        <v/>
      </c>
      <c r="I542" s="146">
        <f>IF(입출금내역Rawdata!G536=0,"",입출금내역Rawdata!G536)</f>
        <v>56100</v>
      </c>
      <c r="J542" s="146">
        <f t="shared" si="17"/>
        <v>-56100</v>
      </c>
      <c r="K542" s="146">
        <f t="shared" si="16"/>
        <v>934963886</v>
      </c>
      <c r="L542" s="284" t="str">
        <f>입출금내역Rawdata!D536</f>
        <v>카카오_택시_선승</v>
      </c>
      <c r="M542" s="148" t="s">
        <v>137</v>
      </c>
      <c r="N542" s="148"/>
      <c r="O542" s="284" t="str">
        <f>입출금내역Rawdata!L536</f>
        <v>하나은행(자본금)</v>
      </c>
      <c r="P542" s="284" t="str">
        <f>입출금내역Rawdata!M536</f>
        <v>391-910029-71304</v>
      </c>
      <c r="Q542" s="148"/>
      <c r="R542" s="148"/>
      <c r="S542" s="148"/>
    </row>
    <row r="543" spans="1:19" ht="15.6" customHeight="1" outlineLevel="1">
      <c r="A543" s="142"/>
      <c r="B543" s="142">
        <f>입출금내역Rawdata!B537</f>
        <v>45462</v>
      </c>
      <c r="C543" s="143" t="s">
        <v>120</v>
      </c>
      <c r="D543" s="284" t="str">
        <f>입출금내역Rawdata!N537</f>
        <v>계좌 대체</v>
      </c>
      <c r="E543" s="284" t="str">
        <f>입출금내역Rawdata!O537</f>
        <v>계좌 대체</v>
      </c>
      <c r="F543" s="137" t="str">
        <f>IF(D543="계좌 대체","",VLOOKUP($D543,월별_CashFlow!$H$3:$I$61,2,FALSE))</f>
        <v/>
      </c>
      <c r="G543" s="145"/>
      <c r="H543" s="283">
        <f>IF(입출금내역Rawdata!F537=0,"",입출금내역Rawdata!F537)</f>
        <v>56100</v>
      </c>
      <c r="I543" s="146" t="str">
        <f>IF(입출금내역Rawdata!G537=0,"",입출금내역Rawdata!G537)</f>
        <v/>
      </c>
      <c r="J543" s="146">
        <f t="shared" si="17"/>
        <v>56100</v>
      </c>
      <c r="K543" s="146">
        <f t="shared" si="16"/>
        <v>935019986</v>
      </c>
      <c r="L543" s="284" t="str">
        <f>입출금내역Rawdata!D537</f>
        <v>카카오_택시_선승</v>
      </c>
      <c r="M543" s="148" t="s">
        <v>139</v>
      </c>
      <c r="N543" s="148"/>
      <c r="O543" s="284" t="str">
        <f>입출금내역Rawdata!L537</f>
        <v>하나은행(자본금)</v>
      </c>
      <c r="P543" s="284" t="str">
        <f>입출금내역Rawdata!M537</f>
        <v>391-910029-71304</v>
      </c>
      <c r="Q543" s="148"/>
      <c r="R543" s="148"/>
      <c r="S543" s="148"/>
    </row>
    <row r="544" spans="1:19" ht="15.6" customHeight="1" outlineLevel="1">
      <c r="A544" s="142"/>
      <c r="B544" s="142">
        <f>입출금내역Rawdata!B538</f>
        <v>45462</v>
      </c>
      <c r="C544" s="143" t="s">
        <v>120</v>
      </c>
      <c r="D544" s="284" t="str">
        <f>입출금내역Rawdata!N538</f>
        <v>운영비</v>
      </c>
      <c r="E544" s="284" t="str">
        <f>입출금내역Rawdata!O538</f>
        <v>여비교통비</v>
      </c>
      <c r="F544" s="137">
        <f>IF(D544="계좌 대체","",VLOOKUP($D544,월별_CashFlow!$H$3:$I$61,2,FALSE))</f>
        <v>120204</v>
      </c>
      <c r="G544" s="145"/>
      <c r="H544" s="283" t="str">
        <f>IF(입출금내역Rawdata!F538=0,"",입출금내역Rawdata!F538)</f>
        <v/>
      </c>
      <c r="I544" s="146">
        <f>IF(입출금내역Rawdata!G538=0,"",입출금내역Rawdata!G538)</f>
        <v>56900</v>
      </c>
      <c r="J544" s="146">
        <f t="shared" si="17"/>
        <v>-56900</v>
      </c>
      <c r="K544" s="146">
        <f t="shared" si="16"/>
        <v>934963086</v>
      </c>
      <c r="L544" s="284" t="str">
        <f>입출금내역Rawdata!D538</f>
        <v>카카오_택시_0</v>
      </c>
      <c r="M544" s="148" t="s">
        <v>139</v>
      </c>
      <c r="N544" s="148"/>
      <c r="O544" s="284" t="str">
        <f>입출금내역Rawdata!L538</f>
        <v>하나은행(자본금)</v>
      </c>
      <c r="P544" s="284" t="str">
        <f>입출금내역Rawdata!M538</f>
        <v>391-910029-71304</v>
      </c>
      <c r="Q544" s="148"/>
      <c r="R544" s="148"/>
      <c r="S544" s="148"/>
    </row>
    <row r="545" spans="1:19" ht="15.6" customHeight="1" outlineLevel="1">
      <c r="A545" s="142"/>
      <c r="B545" s="142">
        <f>입출금내역Rawdata!B539</f>
        <v>45463</v>
      </c>
      <c r="C545" s="143" t="s">
        <v>120</v>
      </c>
      <c r="D545" s="284" t="str">
        <f>입출금내역Rawdata!N539</f>
        <v>운영비</v>
      </c>
      <c r="E545" s="284" t="str">
        <f>입출금내역Rawdata!O539</f>
        <v>여비교통비</v>
      </c>
      <c r="F545" s="137">
        <f>IF(D545="계좌 대체","",VLOOKUP($D545,월별_CashFlow!$H$3:$I$61,2,FALSE))</f>
        <v>120204</v>
      </c>
      <c r="G545" s="145"/>
      <c r="H545" s="283" t="str">
        <f>IF(입출금내역Rawdata!F539=0,"",입출금내역Rawdata!F539)</f>
        <v/>
      </c>
      <c r="I545" s="146">
        <f>IF(입출금내역Rawdata!G539=0,"",입출금내역Rawdata!G539)</f>
        <v>72433</v>
      </c>
      <c r="J545" s="146">
        <f t="shared" si="17"/>
        <v>-72433</v>
      </c>
      <c r="K545" s="146">
        <f t="shared" si="16"/>
        <v>934890653</v>
      </c>
      <c r="L545" s="284" t="str">
        <f>입출금내역Rawdata!D539</f>
        <v>0618_ROYAL GAS</v>
      </c>
      <c r="M545" s="148"/>
      <c r="N545" s="148"/>
      <c r="O545" s="284" t="str">
        <f>입출금내역Rawdata!L539</f>
        <v>하나은행(자본금)</v>
      </c>
      <c r="P545" s="284" t="str">
        <f>입출금내역Rawdata!M539</f>
        <v>391-910029-71304</v>
      </c>
      <c r="Q545" s="148"/>
      <c r="R545" s="148"/>
      <c r="S545" s="148"/>
    </row>
    <row r="546" spans="1:19" ht="15.6" customHeight="1" outlineLevel="1">
      <c r="A546" s="142"/>
      <c r="B546" s="142">
        <f>입출금내역Rawdata!B540</f>
        <v>45465</v>
      </c>
      <c r="C546" s="143" t="s">
        <v>120</v>
      </c>
      <c r="D546" s="284" t="str">
        <f>입출금내역Rawdata!N540</f>
        <v>보조금</v>
      </c>
      <c r="E546" s="284" t="str">
        <f>입출금내역Rawdata!O540</f>
        <v>보조금</v>
      </c>
      <c r="F546" s="137">
        <f>IF(D546="계좌 대체","",VLOOKUP($D546,월별_CashFlow!$H$3:$I$61,2,FALSE))</f>
        <v>310001</v>
      </c>
      <c r="G546" s="145"/>
      <c r="H546" s="283" t="str">
        <f>IF(입출금내역Rawdata!F540=0,"",입출금내역Rawdata!F540)</f>
        <v/>
      </c>
      <c r="I546" s="146" t="str">
        <f>IF(입출금내역Rawdata!G540=0,"",입출금내역Rawdata!G540)</f>
        <v/>
      </c>
      <c r="J546" s="146">
        <f t="shared" si="17"/>
        <v>0</v>
      </c>
      <c r="K546" s="146">
        <f t="shared" si="16"/>
        <v>934890653</v>
      </c>
      <c r="L546" s="284" t="str">
        <f>입출금내역Rawdata!D540</f>
        <v>이자</v>
      </c>
      <c r="M546" s="148" t="s">
        <v>137</v>
      </c>
      <c r="N546" s="148"/>
      <c r="O546" s="284" t="str">
        <f>입출금내역Rawdata!L540</f>
        <v>신한은행(초창패)</v>
      </c>
      <c r="P546" s="284" t="str">
        <f>입출금내역Rawdata!M540</f>
        <v>100-037-099578</v>
      </c>
      <c r="Q546" s="148"/>
      <c r="R546" s="148"/>
      <c r="S546" s="148"/>
    </row>
    <row r="547" spans="1:19" ht="15.6" customHeight="1" outlineLevel="1">
      <c r="A547" s="142"/>
      <c r="B547" s="142">
        <f>입출금내역Rawdata!B541</f>
        <v>45466</v>
      </c>
      <c r="C547" s="143" t="s">
        <v>120</v>
      </c>
      <c r="D547" s="284" t="str">
        <f>입출금내역Rawdata!N541</f>
        <v>보조금</v>
      </c>
      <c r="E547" s="284" t="str">
        <f>입출금내역Rawdata!O541</f>
        <v>보조금</v>
      </c>
      <c r="F547" s="137">
        <f>IF(D547="계좌 대체","",VLOOKUP($D547,월별_CashFlow!$H$3:$I$61,2,FALSE))</f>
        <v>310001</v>
      </c>
      <c r="G547" s="145"/>
      <c r="H547" s="283">
        <f>IF(입출금내역Rawdata!F541=0,"",입출금내역Rawdata!F541)</f>
        <v>12935</v>
      </c>
      <c r="I547" s="146" t="str">
        <f>IF(입출금내역Rawdata!G541=0,"",입출금내역Rawdata!G541)</f>
        <v/>
      </c>
      <c r="J547" s="146">
        <f t="shared" si="17"/>
        <v>12935</v>
      </c>
      <c r="K547" s="146">
        <f t="shared" si="16"/>
        <v>934903588</v>
      </c>
      <c r="L547" s="284" t="str">
        <f>입출금내역Rawdata!D541</f>
        <v>RCMS이자</v>
      </c>
      <c r="M547" s="148"/>
      <c r="N547" s="148"/>
      <c r="O547" s="284" t="str">
        <f>입출금내역Rawdata!L541</f>
        <v>하나은행(팁스)</v>
      </c>
      <c r="P547" s="284" t="str">
        <f>입출금내역Rawdata!M541</f>
        <v>391-910031-48404</v>
      </c>
      <c r="Q547" s="148"/>
      <c r="R547" s="148"/>
      <c r="S547" s="148"/>
    </row>
    <row r="548" spans="1:19" ht="15.6" customHeight="1" outlineLevel="1">
      <c r="A548" s="142"/>
      <c r="B548" s="142">
        <f>입출금내역Rawdata!B542</f>
        <v>45467</v>
      </c>
      <c r="C548" s="143" t="s">
        <v>120</v>
      </c>
      <c r="D548" s="284" t="str">
        <f>입출금내역Rawdata!N542</f>
        <v>보조금</v>
      </c>
      <c r="E548" s="284" t="str">
        <f>입출금내역Rawdata!O542</f>
        <v>보조금</v>
      </c>
      <c r="F548" s="137">
        <f>IF(D548="계좌 대체","",VLOOKUP($D548,월별_CashFlow!$H$3:$I$61,2,FALSE))</f>
        <v>310001</v>
      </c>
      <c r="G548" s="145"/>
      <c r="H548" s="283" t="str">
        <f>IF(입출금내역Rawdata!F542=0,"",입출금내역Rawdata!F542)</f>
        <v/>
      </c>
      <c r="I548" s="146">
        <f>IF(입출금내역Rawdata!G542=0,"",입출금내역Rawdata!G542)</f>
        <v>250500</v>
      </c>
      <c r="J548" s="146">
        <f t="shared" si="17"/>
        <v>-250500</v>
      </c>
      <c r="K548" s="146">
        <f t="shared" si="16"/>
        <v>934653088</v>
      </c>
      <c r="L548" s="284" t="str">
        <f>입출금내역Rawdata!D542</f>
        <v>케이엠텍(주)</v>
      </c>
      <c r="M548" s="148"/>
      <c r="N548" s="148"/>
      <c r="O548" s="284" t="str">
        <f>입출금내역Rawdata!L542</f>
        <v>하나은행(GS투자금)</v>
      </c>
      <c r="P548" s="284" t="str">
        <f>입출금내역Rawdata!M542</f>
        <v>391-910033-23404</v>
      </c>
      <c r="Q548" s="148"/>
      <c r="R548" s="148"/>
      <c r="S548" s="148"/>
    </row>
    <row r="549" spans="1:19" ht="15.6" customHeight="1" outlineLevel="1">
      <c r="A549" s="142"/>
      <c r="B549" s="142">
        <f>입출금내역Rawdata!B543</f>
        <v>45468</v>
      </c>
      <c r="C549" s="143" t="s">
        <v>120</v>
      </c>
      <c r="D549" s="284" t="str">
        <f>입출금내역Rawdata!N543</f>
        <v>인건비(급여, 퇴직금, 사대보험)</v>
      </c>
      <c r="E549" s="284" t="str">
        <f>입출금내역Rawdata!O543</f>
        <v>급여</v>
      </c>
      <c r="F549" s="137">
        <f>IF(D549="계좌 대체","",VLOOKUP($D549,월별_CashFlow!$H$3:$I$61,2,FALSE))</f>
        <v>120202</v>
      </c>
      <c r="G549" s="145"/>
      <c r="H549" s="283" t="str">
        <f>IF(입출금내역Rawdata!F543=0,"",입출금내역Rawdata!F543)</f>
        <v/>
      </c>
      <c r="I549" s="146">
        <f>IF(입출금내역Rawdata!G543=0,"",입출금내역Rawdata!G543)</f>
        <v>7575260</v>
      </c>
      <c r="J549" s="146">
        <f t="shared" si="17"/>
        <v>-7575260</v>
      </c>
      <c r="K549" s="146">
        <f t="shared" si="16"/>
        <v>927077828</v>
      </c>
      <c r="L549" s="284" t="str">
        <f>입출금내역Rawdata!D543</f>
        <v>6월급여</v>
      </c>
      <c r="M549" s="148"/>
      <c r="N549" s="148"/>
      <c r="O549" s="284" t="str">
        <f>입출금내역Rawdata!L543</f>
        <v>하나은행(GS투자금)</v>
      </c>
      <c r="P549" s="284" t="str">
        <f>입출금내역Rawdata!M543</f>
        <v>391-910033-23404</v>
      </c>
      <c r="Q549" s="148"/>
      <c r="R549" s="148"/>
      <c r="S549" s="148"/>
    </row>
    <row r="550" spans="1:19" ht="15.6" customHeight="1" outlineLevel="1">
      <c r="A550" s="142"/>
      <c r="B550" s="142">
        <f>입출금내역Rawdata!B544</f>
        <v>45468</v>
      </c>
      <c r="C550" s="143" t="s">
        <v>120</v>
      </c>
      <c r="D550" s="284" t="str">
        <f>입출금내역Rawdata!N544</f>
        <v>인건비(급여, 퇴직금, 사대보험)</v>
      </c>
      <c r="E550" s="284" t="str">
        <f>입출금내역Rawdata!O544</f>
        <v>급여</v>
      </c>
      <c r="F550" s="137">
        <f>IF(D550="계좌 대체","",VLOOKUP($D550,월별_CashFlow!$H$3:$I$61,2,FALSE))</f>
        <v>120202</v>
      </c>
      <c r="G550" s="145"/>
      <c r="H550" s="283" t="str">
        <f>IF(입출금내역Rawdata!F544=0,"",입출금내역Rawdata!F544)</f>
        <v/>
      </c>
      <c r="I550" s="146">
        <f>IF(입출금내역Rawdata!G544=0,"",입출금내역Rawdata!G544)</f>
        <v>6158770</v>
      </c>
      <c r="J550" s="146">
        <f t="shared" si="17"/>
        <v>-6158770</v>
      </c>
      <c r="K550" s="146">
        <f t="shared" si="16"/>
        <v>920919058</v>
      </c>
      <c r="L550" s="284" t="str">
        <f>입출금내역Rawdata!D544</f>
        <v>6월급여</v>
      </c>
      <c r="M550" s="148"/>
      <c r="N550" s="148"/>
      <c r="O550" s="284" t="str">
        <f>입출금내역Rawdata!L544</f>
        <v>하나은행(GS투자금)</v>
      </c>
      <c r="P550" s="284" t="str">
        <f>입출금내역Rawdata!M544</f>
        <v>391-910033-23404</v>
      </c>
      <c r="Q550" s="148"/>
      <c r="R550" s="148"/>
      <c r="S550" s="148"/>
    </row>
    <row r="551" spans="1:19" ht="15.6" customHeight="1" outlineLevel="1">
      <c r="A551" s="142"/>
      <c r="B551" s="142">
        <f>입출금내역Rawdata!B545</f>
        <v>45468</v>
      </c>
      <c r="C551" s="143" t="s">
        <v>120</v>
      </c>
      <c r="D551" s="284" t="str">
        <f>입출금내역Rawdata!N545</f>
        <v>인건비(급여, 퇴직금, 사대보험)</v>
      </c>
      <c r="E551" s="284" t="str">
        <f>입출금내역Rawdata!O545</f>
        <v>급여</v>
      </c>
      <c r="F551" s="137">
        <f>IF(D551="계좌 대체","",VLOOKUP($D551,월별_CashFlow!$H$3:$I$61,2,FALSE))</f>
        <v>120202</v>
      </c>
      <c r="G551" s="145"/>
      <c r="H551" s="283" t="str">
        <f>IF(입출금내역Rawdata!F545=0,"",입출금내역Rawdata!F545)</f>
        <v/>
      </c>
      <c r="I551" s="146">
        <f>IF(입출금내역Rawdata!G545=0,"",입출금내역Rawdata!G545)</f>
        <v>906460</v>
      </c>
      <c r="J551" s="146">
        <f t="shared" si="17"/>
        <v>-906460</v>
      </c>
      <c r="K551" s="146">
        <f t="shared" si="16"/>
        <v>920012598</v>
      </c>
      <c r="L551" s="284" t="str">
        <f>입출금내역Rawdata!D545</f>
        <v>6월급여</v>
      </c>
      <c r="M551" s="148"/>
      <c r="N551" s="148"/>
      <c r="O551" s="284" t="str">
        <f>입출금내역Rawdata!L545</f>
        <v>하나은행(GS투자금)</v>
      </c>
      <c r="P551" s="284" t="str">
        <f>입출금내역Rawdata!M545</f>
        <v>391-910033-23404</v>
      </c>
      <c r="Q551" s="148"/>
      <c r="R551" s="148"/>
      <c r="S551" s="148"/>
    </row>
    <row r="552" spans="1:19" ht="15.6" customHeight="1" outlineLevel="1">
      <c r="A552" s="142"/>
      <c r="B552" s="142">
        <f>입출금내역Rawdata!B546</f>
        <v>45468</v>
      </c>
      <c r="C552" s="143" t="s">
        <v>120</v>
      </c>
      <c r="D552" s="284" t="str">
        <f>입출금내역Rawdata!N546</f>
        <v>인건비(급여, 퇴직금, 사대보험)</v>
      </c>
      <c r="E552" s="284" t="str">
        <f>입출금내역Rawdata!O546</f>
        <v>급여</v>
      </c>
      <c r="F552" s="137">
        <f>IF(D552="계좌 대체","",VLOOKUP($D552,월별_CashFlow!$H$3:$I$61,2,FALSE))</f>
        <v>120202</v>
      </c>
      <c r="G552" s="145"/>
      <c r="H552" s="283" t="str">
        <f>IF(입출금내역Rawdata!F546=0,"",입출금내역Rawdata!F546)</f>
        <v/>
      </c>
      <c r="I552" s="146">
        <f>IF(입출금내역Rawdata!G546=0,"",입출금내역Rawdata!G546)</f>
        <v>906460</v>
      </c>
      <c r="J552" s="146">
        <f t="shared" si="17"/>
        <v>-906460</v>
      </c>
      <c r="K552" s="146">
        <f t="shared" si="16"/>
        <v>919106138</v>
      </c>
      <c r="L552" s="284" t="str">
        <f>입출금내역Rawdata!D546</f>
        <v>6월급여</v>
      </c>
      <c r="M552" s="148"/>
      <c r="N552" s="148"/>
      <c r="O552" s="284" t="str">
        <f>입출금내역Rawdata!L546</f>
        <v>하나은행(GS투자금)</v>
      </c>
      <c r="P552" s="284" t="str">
        <f>입출금내역Rawdata!M546</f>
        <v>391-910033-23404</v>
      </c>
      <c r="Q552" s="148"/>
      <c r="R552" s="148"/>
      <c r="S552" s="148"/>
    </row>
    <row r="553" spans="1:19" ht="15.6" customHeight="1" outlineLevel="1">
      <c r="A553" s="142"/>
      <c r="B553" s="142">
        <f>입출금내역Rawdata!B547</f>
        <v>45468</v>
      </c>
      <c r="C553" s="143" t="s">
        <v>120</v>
      </c>
      <c r="D553" s="284" t="str">
        <f>입출금내역Rawdata!N547</f>
        <v>인건비(급여, 퇴직금, 사대보험)</v>
      </c>
      <c r="E553" s="284" t="str">
        <f>입출금내역Rawdata!O547</f>
        <v>급여</v>
      </c>
      <c r="F553" s="137">
        <f>IF(D553="계좌 대체","",VLOOKUP($D553,월별_CashFlow!$H$3:$I$61,2,FALSE))</f>
        <v>120202</v>
      </c>
      <c r="G553" s="145"/>
      <c r="H553" s="283" t="str">
        <f>IF(입출금내역Rawdata!F547=0,"",입출금내역Rawdata!F547)</f>
        <v/>
      </c>
      <c r="I553" s="146">
        <f>IF(입출금내역Rawdata!G547=0,"",입출금내역Rawdata!G547)</f>
        <v>905960</v>
      </c>
      <c r="J553" s="146">
        <f t="shared" si="17"/>
        <v>-905960</v>
      </c>
      <c r="K553" s="146">
        <f t="shared" si="16"/>
        <v>918200178</v>
      </c>
      <c r="L553" s="284" t="str">
        <f>입출금내역Rawdata!D547</f>
        <v>6월급여</v>
      </c>
      <c r="M553" s="148"/>
      <c r="N553" s="148"/>
      <c r="O553" s="284" t="str">
        <f>입출금내역Rawdata!L547</f>
        <v>하나은행(GS투자금)</v>
      </c>
      <c r="P553" s="284" t="str">
        <f>입출금내역Rawdata!M547</f>
        <v>391-910033-23404</v>
      </c>
      <c r="Q553" s="148"/>
      <c r="R553" s="148"/>
      <c r="S553" s="148"/>
    </row>
    <row r="554" spans="1:19" ht="15.6" customHeight="1" outlineLevel="1">
      <c r="A554" s="142"/>
      <c r="B554" s="142">
        <f>입출금내역Rawdata!B548</f>
        <v>45468</v>
      </c>
      <c r="C554" s="143" t="s">
        <v>120</v>
      </c>
      <c r="D554" s="284" t="str">
        <f>입출금내역Rawdata!N548</f>
        <v>법인카드</v>
      </c>
      <c r="E554" s="284" t="str">
        <f>입출금내역Rawdata!O548</f>
        <v>법인카드</v>
      </c>
      <c r="F554" s="137">
        <f>IF(D554="계좌 대체","",VLOOKUP($D554,월별_CashFlow!$H$3:$I$61,2,FALSE))</f>
        <v>120203</v>
      </c>
      <c r="G554" s="145"/>
      <c r="H554" s="283" t="str">
        <f>IF(입출금내역Rawdata!F548=0,"",입출금내역Rawdata!F548)</f>
        <v/>
      </c>
      <c r="I554" s="146">
        <f>IF(입출금내역Rawdata!G548=0,"",입출금내역Rawdata!G548)</f>
        <v>12000</v>
      </c>
      <c r="J554" s="146">
        <f t="shared" si="17"/>
        <v>-12000</v>
      </c>
      <c r="K554" s="146">
        <f t="shared" si="16"/>
        <v>918188178</v>
      </c>
      <c r="L554" s="284" t="str">
        <f>입출금내역Rawdata!D548</f>
        <v>하나카드기업</v>
      </c>
      <c r="M554" s="148"/>
      <c r="N554" s="148"/>
      <c r="O554" s="284" t="str">
        <f>입출금내역Rawdata!L548</f>
        <v>하나은행(서울형팁스)</v>
      </c>
      <c r="P554" s="284" t="str">
        <f>입출금내역Rawdata!M548</f>
        <v>511-910017-45704</v>
      </c>
      <c r="Q554" s="148"/>
      <c r="R554" s="148"/>
      <c r="S554" s="148"/>
    </row>
    <row r="555" spans="1:19" ht="15.6" customHeight="1" outlineLevel="1">
      <c r="A555" s="142"/>
      <c r="B555" s="142">
        <f>입출금내역Rawdata!B549</f>
        <v>45469</v>
      </c>
      <c r="C555" s="143" t="s">
        <v>120</v>
      </c>
      <c r="D555" s="284" t="str">
        <f>입출금내역Rawdata!N549</f>
        <v>보조금</v>
      </c>
      <c r="E555" s="284" t="str">
        <f>입출금내역Rawdata!O549</f>
        <v>보조금</v>
      </c>
      <c r="F555" s="137">
        <f>IF(D555="계좌 대체","",VLOOKUP($D555,월별_CashFlow!$H$3:$I$61,2,FALSE))</f>
        <v>310001</v>
      </c>
      <c r="G555" s="145"/>
      <c r="H555" s="283">
        <f>IF(입출금내역Rawdata!F549=0,"",입출금내역Rawdata!F549)</f>
        <v>5400000</v>
      </c>
      <c r="I555" s="146" t="str">
        <f>IF(입출금내역Rawdata!G549=0,"",입출금내역Rawdata!G549)</f>
        <v/>
      </c>
      <c r="J555" s="146">
        <f t="shared" si="17"/>
        <v>5400000</v>
      </c>
      <c r="K555" s="146">
        <f t="shared" si="16"/>
        <v>923588178</v>
      </c>
      <c r="L555" s="284" t="str">
        <f>입출금내역Rawdata!D549</f>
        <v>FB이체</v>
      </c>
      <c r="M555" s="148"/>
      <c r="N555" s="148"/>
      <c r="O555" s="284" t="str">
        <f>입출금내역Rawdata!L549</f>
        <v>신한은행(초창패)</v>
      </c>
      <c r="P555" s="284" t="str">
        <f>입출금내역Rawdata!M549</f>
        <v>100-037-099578</v>
      </c>
      <c r="Q555" s="148"/>
      <c r="R555" s="148"/>
      <c r="S555" s="148"/>
    </row>
    <row r="556" spans="1:19" ht="15.6" customHeight="1" outlineLevel="1">
      <c r="A556" s="142"/>
      <c r="B556" s="142">
        <f>입출금내역Rawdata!B550</f>
        <v>45469</v>
      </c>
      <c r="C556" s="143" t="s">
        <v>120</v>
      </c>
      <c r="D556" s="284" t="str">
        <f>입출금내역Rawdata!N550</f>
        <v>보조금</v>
      </c>
      <c r="E556" s="284" t="str">
        <f>입출금내역Rawdata!O550</f>
        <v>보조금</v>
      </c>
      <c r="F556" s="137">
        <f>IF(D556="계좌 대체","",VLOOKUP($D556,월별_CashFlow!$H$3:$I$61,2,FALSE))</f>
        <v>310001</v>
      </c>
      <c r="G556" s="145"/>
      <c r="H556" s="283" t="str">
        <f>IF(입출금내역Rawdata!F550=0,"",입출금내역Rawdata!F550)</f>
        <v/>
      </c>
      <c r="I556" s="146">
        <f>IF(입출금내역Rawdata!G550=0,"",입출금내역Rawdata!G550)</f>
        <v>5400000</v>
      </c>
      <c r="J556" s="146">
        <f t="shared" si="17"/>
        <v>-5400000</v>
      </c>
      <c r="K556" s="146">
        <f t="shared" si="16"/>
        <v>918188178</v>
      </c>
      <c r="L556" s="284" t="str">
        <f>입출금내역Rawdata!D550</f>
        <v>FB-RTF</v>
      </c>
      <c r="M556" s="148" t="s">
        <v>140</v>
      </c>
      <c r="N556" s="148"/>
      <c r="O556" s="284" t="str">
        <f>입출금내역Rawdata!L550</f>
        <v>신한은행(초창패)</v>
      </c>
      <c r="P556" s="284" t="str">
        <f>입출금내역Rawdata!M550</f>
        <v>100-037-099578</v>
      </c>
      <c r="Q556" s="148"/>
      <c r="R556" s="148"/>
      <c r="S556" s="148"/>
    </row>
    <row r="557" spans="1:19" ht="15.6" customHeight="1" outlineLevel="1">
      <c r="A557" s="142"/>
      <c r="B557" s="142">
        <f>입출금내역Rawdata!B551</f>
        <v>45470</v>
      </c>
      <c r="C557" s="143" t="s">
        <v>120</v>
      </c>
      <c r="D557" s="284" t="str">
        <f>입출금내역Rawdata!N551</f>
        <v>법인카드</v>
      </c>
      <c r="E557" s="284" t="str">
        <f>입출금내역Rawdata!O551</f>
        <v>법인카드</v>
      </c>
      <c r="F557" s="137">
        <f>IF(D557="계좌 대체","",VLOOKUP($D557,월별_CashFlow!$H$3:$I$61,2,FALSE))</f>
        <v>120203</v>
      </c>
      <c r="G557" s="145"/>
      <c r="H557" s="283" t="str">
        <f>IF(입출금내역Rawdata!F551=0,"",입출금내역Rawdata!F551)</f>
        <v/>
      </c>
      <c r="I557" s="146">
        <f>IF(입출금내역Rawdata!G551=0,"",입출금내역Rawdata!G551)</f>
        <v>800</v>
      </c>
      <c r="J557" s="146">
        <f t="shared" si="17"/>
        <v>-800</v>
      </c>
      <c r="K557" s="146">
        <f t="shared" si="16"/>
        <v>918187378</v>
      </c>
      <c r="L557" s="284" t="str">
        <f>입출금내역Rawdata!D551</f>
        <v>하나카드기업</v>
      </c>
      <c r="M557" s="148" t="s">
        <v>141</v>
      </c>
      <c r="N557" s="148"/>
      <c r="O557" s="284" t="str">
        <f>입출금내역Rawdata!L551</f>
        <v>하나은행(자본금)</v>
      </c>
      <c r="P557" s="284" t="str">
        <f>입출금내역Rawdata!M551</f>
        <v>391-910029-71304</v>
      </c>
      <c r="Q557" s="148"/>
      <c r="R557" s="148"/>
      <c r="S557" s="148"/>
    </row>
    <row r="558" spans="1:19" ht="15.6" customHeight="1" outlineLevel="1">
      <c r="A558" s="142"/>
      <c r="B558" s="142">
        <f>입출금내역Rawdata!B552</f>
        <v>45470</v>
      </c>
      <c r="C558" s="143" t="s">
        <v>120</v>
      </c>
      <c r="D558" s="284" t="str">
        <f>입출금내역Rawdata!N552</f>
        <v>법인카드</v>
      </c>
      <c r="E558" s="284" t="str">
        <f>입출금내역Rawdata!O552</f>
        <v>법인카드</v>
      </c>
      <c r="F558" s="137">
        <f>IF(D558="계좌 대체","",VLOOKUP($D558,월별_CashFlow!$H$3:$I$61,2,FALSE))</f>
        <v>120203</v>
      </c>
      <c r="G558" s="145"/>
      <c r="H558" s="283" t="str">
        <f>IF(입출금내역Rawdata!F552=0,"",입출금내역Rawdata!F552)</f>
        <v/>
      </c>
      <c r="I558" s="146">
        <f>IF(입출금내역Rawdata!G552=0,"",입출금내역Rawdata!G552)</f>
        <v>471914</v>
      </c>
      <c r="J558" s="146">
        <f t="shared" si="17"/>
        <v>-471914</v>
      </c>
      <c r="K558" s="146">
        <f t="shared" si="16"/>
        <v>917715464</v>
      </c>
      <c r="L558" s="284" t="str">
        <f>입출금내역Rawdata!D552</f>
        <v>하나카드기업</v>
      </c>
      <c r="M558" s="148" t="s">
        <v>142</v>
      </c>
      <c r="N558" s="148"/>
      <c r="O558" s="284" t="str">
        <f>입출금내역Rawdata!L552</f>
        <v>하나은행(자본금)</v>
      </c>
      <c r="P558" s="284" t="str">
        <f>입출금내역Rawdata!M552</f>
        <v>391-910029-71304</v>
      </c>
      <c r="Q558" s="148"/>
      <c r="R558" s="148"/>
      <c r="S558" s="148"/>
    </row>
    <row r="559" spans="1:19" ht="15.6" customHeight="1" outlineLevel="1">
      <c r="A559" s="142"/>
      <c r="B559" s="142">
        <f>입출금내역Rawdata!B553</f>
        <v>45470</v>
      </c>
      <c r="C559" s="143" t="s">
        <v>120</v>
      </c>
      <c r="D559" s="284" t="str">
        <f>입출금내역Rawdata!N553</f>
        <v>운영비</v>
      </c>
      <c r="E559" s="284" t="str">
        <f>입출금내역Rawdata!O553</f>
        <v>여비교통비</v>
      </c>
      <c r="F559" s="137">
        <f>IF(D559="계좌 대체","",VLOOKUP($D559,월별_CashFlow!$H$3:$I$61,2,FALSE))</f>
        <v>120204</v>
      </c>
      <c r="G559" s="145"/>
      <c r="H559" s="283" t="str">
        <f>IF(입출금내역Rawdata!F553=0,"",입출금내역Rawdata!F553)</f>
        <v/>
      </c>
      <c r="I559" s="146">
        <f>IF(입출금내역Rawdata!G553=0,"",입출금내역Rawdata!G553)</f>
        <v>78157</v>
      </c>
      <c r="J559" s="146">
        <f t="shared" si="17"/>
        <v>-78157</v>
      </c>
      <c r="K559" s="146">
        <f t="shared" si="16"/>
        <v>917637307</v>
      </c>
      <c r="L559" s="284" t="str">
        <f>입출금내역Rawdata!D553</f>
        <v>0625_WOODSIDE</v>
      </c>
      <c r="M559" s="148" t="s">
        <v>143</v>
      </c>
      <c r="N559" s="148"/>
      <c r="O559" s="284" t="str">
        <f>입출금내역Rawdata!L553</f>
        <v>하나은행(자본금)</v>
      </c>
      <c r="P559" s="284" t="str">
        <f>입출금내역Rawdata!M553</f>
        <v>391-910029-71304</v>
      </c>
      <c r="Q559" s="148"/>
      <c r="R559" s="148"/>
      <c r="S559" s="148"/>
    </row>
    <row r="560" spans="1:19" ht="15.6" customHeight="1" outlineLevel="1">
      <c r="A560" s="142"/>
      <c r="B560" s="142">
        <f>입출금내역Rawdata!B554</f>
        <v>45470</v>
      </c>
      <c r="C560" s="143" t="s">
        <v>120</v>
      </c>
      <c r="D560" s="284" t="str">
        <f>입출금내역Rawdata!N554</f>
        <v>법인카드</v>
      </c>
      <c r="E560" s="284" t="str">
        <f>입출금내역Rawdata!O554</f>
        <v>법인카드</v>
      </c>
      <c r="F560" s="137">
        <f>IF(D560="계좌 대체","",VLOOKUP($D560,월별_CashFlow!$H$3:$I$61,2,FALSE))</f>
        <v>120203</v>
      </c>
      <c r="G560" s="145"/>
      <c r="H560" s="283" t="str">
        <f>IF(입출금내역Rawdata!F554=0,"",입출금내역Rawdata!F554)</f>
        <v/>
      </c>
      <c r="I560" s="146">
        <f>IF(입출금내역Rawdata!G554=0,"",입출금내역Rawdata!G554)</f>
        <v>268400</v>
      </c>
      <c r="J560" s="146">
        <f t="shared" si="17"/>
        <v>-268400</v>
      </c>
      <c r="K560" s="146">
        <f t="shared" si="16"/>
        <v>917368907</v>
      </c>
      <c r="L560" s="284" t="str">
        <f>입출금내역Rawdata!D554</f>
        <v>하나카드기업</v>
      </c>
      <c r="M560" s="148" t="s">
        <v>143</v>
      </c>
      <c r="N560" s="148"/>
      <c r="O560" s="284" t="str">
        <f>입출금내역Rawdata!L554</f>
        <v>하나은행(팁스)</v>
      </c>
      <c r="P560" s="284" t="str">
        <f>입출금내역Rawdata!M554</f>
        <v>391-910031-48404</v>
      </c>
      <c r="Q560" s="148"/>
      <c r="R560" s="148"/>
      <c r="S560" s="148"/>
    </row>
    <row r="561" spans="1:19" ht="15.6" customHeight="1" outlineLevel="1">
      <c r="A561" s="142"/>
      <c r="B561" s="142">
        <f>입출금내역Rawdata!B555</f>
        <v>45470</v>
      </c>
      <c r="C561" s="143" t="s">
        <v>120</v>
      </c>
      <c r="D561" s="284" t="str">
        <f>입출금내역Rawdata!N555</f>
        <v>보조금</v>
      </c>
      <c r="E561" s="284" t="str">
        <f>입출금내역Rawdata!O555</f>
        <v>보조금</v>
      </c>
      <c r="F561" s="137">
        <f>IF(D561="계좌 대체","",VLOOKUP($D561,월별_CashFlow!$H$3:$I$61,2,FALSE))</f>
        <v>310001</v>
      </c>
      <c r="G561" s="145"/>
      <c r="H561" s="283">
        <f>IF(입출금내역Rawdata!F555=0,"",입출금내역Rawdata!F555)</f>
        <v>268000</v>
      </c>
      <c r="I561" s="146" t="str">
        <f>IF(입출금내역Rawdata!G555=0,"",입출금내역Rawdata!G555)</f>
        <v/>
      </c>
      <c r="J561" s="146">
        <f t="shared" si="17"/>
        <v>268000</v>
      </c>
      <c r="K561" s="146">
        <f t="shared" si="16"/>
        <v>917636907</v>
      </c>
      <c r="L561" s="284" t="str">
        <f>입출금내역Rawdata!D555</f>
        <v>ＲＣＭＳ카드결제</v>
      </c>
      <c r="M561" s="148" t="s">
        <v>143</v>
      </c>
      <c r="N561" s="148"/>
      <c r="O561" s="284" t="str">
        <f>입출금내역Rawdata!L555</f>
        <v>하나은행(팁스)</v>
      </c>
      <c r="P561" s="284" t="str">
        <f>입출금내역Rawdata!M555</f>
        <v>391-910031-48404</v>
      </c>
      <c r="Q561" s="148"/>
      <c r="R561" s="148"/>
      <c r="S561" s="148"/>
    </row>
    <row r="562" spans="1:19" ht="15.6" customHeight="1" outlineLevel="1">
      <c r="A562" s="142"/>
      <c r="B562" s="142">
        <f>입출금내역Rawdata!B556</f>
        <v>45474</v>
      </c>
      <c r="C562" s="143" t="s">
        <v>120</v>
      </c>
      <c r="D562" s="284" t="str">
        <f>입출금내역Rawdata!N556</f>
        <v>계좌 대체</v>
      </c>
      <c r="E562" s="284" t="str">
        <f>입출금내역Rawdata!O556</f>
        <v>계좌 대체</v>
      </c>
      <c r="F562" s="137" t="str">
        <f>IF(D562="계좌 대체","",VLOOKUP($D562,월별_CashFlow!$H$3:$I$61,2,FALSE))</f>
        <v/>
      </c>
      <c r="G562" s="145"/>
      <c r="H562" s="283">
        <f>IF(입출금내역Rawdata!F556=0,"",입출금내역Rawdata!F556)</f>
        <v>820145</v>
      </c>
      <c r="I562" s="146" t="str">
        <f>IF(입출금내역Rawdata!G556=0,"",입출금내역Rawdata!G556)</f>
        <v/>
      </c>
      <c r="J562" s="146">
        <f t="shared" si="17"/>
        <v>820145</v>
      </c>
      <c r="K562" s="146">
        <f t="shared" si="16"/>
        <v>918457052</v>
      </c>
      <c r="L562" s="284" t="str">
        <f>입출금내역Rawdata!D556</f>
        <v>ＴＩＰＡ</v>
      </c>
      <c r="M562" s="148" t="s">
        <v>144</v>
      </c>
      <c r="N562" s="148"/>
      <c r="O562" s="284" t="str">
        <f>입출금내역Rawdata!L556</f>
        <v>하나은행(팁스)</v>
      </c>
      <c r="P562" s="284" t="str">
        <f>입출금내역Rawdata!M556</f>
        <v>391-910031-48404</v>
      </c>
      <c r="Q562" s="148"/>
      <c r="R562" s="148"/>
      <c r="S562" s="148"/>
    </row>
    <row r="563" spans="1:19" ht="15.6" customHeight="1" outlineLevel="1">
      <c r="A563" s="142"/>
      <c r="B563" s="142">
        <f>입출금내역Rawdata!B557</f>
        <v>45474</v>
      </c>
      <c r="C563" s="143" t="s">
        <v>120</v>
      </c>
      <c r="D563" s="284" t="str">
        <f>입출금내역Rawdata!N557</f>
        <v>계좌 대체</v>
      </c>
      <c r="E563" s="284" t="str">
        <f>입출금내역Rawdata!O557</f>
        <v>계좌 대체</v>
      </c>
      <c r="F563" s="137" t="str">
        <f>IF(D563="계좌 대체","",VLOOKUP($D563,월별_CashFlow!$H$3:$I$61,2,FALSE))</f>
        <v/>
      </c>
      <c r="G563" s="145"/>
      <c r="H563" s="283" t="str">
        <f>IF(입출금내역Rawdata!F557=0,"",입출금내역Rawdata!F557)</f>
        <v/>
      </c>
      <c r="I563" s="146">
        <f>IF(입출금내역Rawdata!G557=0,"",입출금내역Rawdata!G557)</f>
        <v>820145</v>
      </c>
      <c r="J563" s="146">
        <f t="shared" si="17"/>
        <v>-820145</v>
      </c>
      <c r="K563" s="146">
        <f t="shared" si="16"/>
        <v>917636907</v>
      </c>
      <c r="L563" s="284" t="str">
        <f>입출금내역Rawdata!D557</f>
        <v>고려대학교　기</v>
      </c>
      <c r="M563" s="148" t="s">
        <v>144</v>
      </c>
      <c r="N563" s="148"/>
      <c r="O563" s="284" t="str">
        <f>입출금내역Rawdata!L557</f>
        <v>하나은행(팁스)</v>
      </c>
      <c r="P563" s="284" t="str">
        <f>입출금내역Rawdata!M557</f>
        <v>391-910031-48404</v>
      </c>
      <c r="Q563" s="148"/>
      <c r="R563" s="148"/>
      <c r="S563" s="148"/>
    </row>
    <row r="564" spans="1:19" ht="15.6" customHeight="1" outlineLevel="1">
      <c r="A564" s="142"/>
      <c r="B564" s="142">
        <f>입출금내역Rawdata!B558</f>
        <v>45474</v>
      </c>
      <c r="C564" s="143" t="s">
        <v>120</v>
      </c>
      <c r="D564" s="284" t="str">
        <f>입출금내역Rawdata!N558</f>
        <v>보조금</v>
      </c>
      <c r="E564" s="284" t="str">
        <f>입출금내역Rawdata!O558</f>
        <v>보조금</v>
      </c>
      <c r="F564" s="137">
        <f>IF(D564="계좌 대체","",VLOOKUP($D564,월별_CashFlow!$H$3:$I$61,2,FALSE))</f>
        <v>310001</v>
      </c>
      <c r="G564" s="145"/>
      <c r="H564" s="283">
        <f>IF(입출금내역Rawdata!F558=0,"",입출금내역Rawdata!F558)</f>
        <v>9029400</v>
      </c>
      <c r="I564" s="146" t="str">
        <f>IF(입출금내역Rawdata!G558=0,"",입출금내역Rawdata!G558)</f>
        <v/>
      </c>
      <c r="J564" s="146">
        <f t="shared" si="17"/>
        <v>9029400</v>
      </c>
      <c r="K564" s="146">
        <f t="shared" si="16"/>
        <v>926666307</v>
      </c>
      <c r="L564" s="284" t="str">
        <f>입출금내역Rawdata!D558</f>
        <v>ＴＩＰＡ</v>
      </c>
      <c r="M564" s="148" t="s">
        <v>145</v>
      </c>
      <c r="N564" s="148"/>
      <c r="O564" s="284" t="str">
        <f>입출금내역Rawdata!L558</f>
        <v>하나은행(팁스)</v>
      </c>
      <c r="P564" s="284" t="str">
        <f>입출금내역Rawdata!M558</f>
        <v>391-910031-48404</v>
      </c>
      <c r="Q564" s="148"/>
      <c r="R564" s="148"/>
      <c r="S564" s="148"/>
    </row>
    <row r="565" spans="1:19" ht="15.6" customHeight="1" outlineLevel="1">
      <c r="A565" s="142"/>
      <c r="B565" s="142">
        <f>입출금내역Rawdata!B559</f>
        <v>45475</v>
      </c>
      <c r="C565" s="143" t="s">
        <v>120</v>
      </c>
      <c r="D565" s="284" t="str">
        <f>입출금내역Rawdata!N559</f>
        <v>운영비</v>
      </c>
      <c r="E565" s="284" t="str">
        <f>입출금내역Rawdata!O559</f>
        <v>여비교통비</v>
      </c>
      <c r="F565" s="137">
        <f>IF(D565="계좌 대체","",VLOOKUP($D565,월별_CashFlow!$H$3:$I$61,2,FALSE))</f>
        <v>120204</v>
      </c>
      <c r="G565" s="145"/>
      <c r="H565" s="283" t="str">
        <f>IF(입출금내역Rawdata!F559=0,"",입출금내역Rawdata!F559)</f>
        <v/>
      </c>
      <c r="I565" s="146">
        <f>IF(입출금내역Rawdata!G559=0,"",입출금내역Rawdata!G559)</f>
        <v>57933</v>
      </c>
      <c r="J565" s="146">
        <f t="shared" si="17"/>
        <v>-57933</v>
      </c>
      <c r="K565" s="146">
        <f t="shared" si="16"/>
        <v>926608374</v>
      </c>
      <c r="L565" s="284" t="str">
        <f>입출금내역Rawdata!D559</f>
        <v>0630_ARCO#0300</v>
      </c>
      <c r="M565" s="148" t="s">
        <v>145</v>
      </c>
      <c r="N565" s="148"/>
      <c r="O565" s="284" t="str">
        <f>입출금내역Rawdata!L559</f>
        <v>하나은행(자본금)</v>
      </c>
      <c r="P565" s="284" t="str">
        <f>입출금내역Rawdata!M559</f>
        <v>391-910029-71304</v>
      </c>
      <c r="Q565" s="148"/>
      <c r="R565" s="148"/>
      <c r="S565" s="148"/>
    </row>
    <row r="566" spans="1:19" ht="15.6" customHeight="1" outlineLevel="1">
      <c r="A566" s="142"/>
      <c r="B566" s="142">
        <f>입출금내역Rawdata!B560</f>
        <v>45475</v>
      </c>
      <c r="C566" s="143" t="s">
        <v>120</v>
      </c>
      <c r="D566" s="284" t="str">
        <f>입출금내역Rawdata!N560</f>
        <v>보조금</v>
      </c>
      <c r="E566" s="284" t="str">
        <f>입출금내역Rawdata!O560</f>
        <v>보조금</v>
      </c>
      <c r="F566" s="137">
        <f>IF(D566="계좌 대체","",VLOOKUP($D566,월별_CashFlow!$H$3:$I$61,2,FALSE))</f>
        <v>310001</v>
      </c>
      <c r="G566" s="145"/>
      <c r="H566" s="283">
        <f>IF(입출금내역Rawdata!F560=0,"",입출금내역Rawdata!F560)</f>
        <v>1103700</v>
      </c>
      <c r="I566" s="146" t="str">
        <f>IF(입출금내역Rawdata!G560=0,"",입출금내역Rawdata!G560)</f>
        <v/>
      </c>
      <c r="J566" s="146">
        <f t="shared" si="17"/>
        <v>1103700</v>
      </c>
      <c r="K566" s="146">
        <f t="shared" si="16"/>
        <v>927712074</v>
      </c>
      <c r="L566" s="284" t="str">
        <f>입출금내역Rawdata!D560</f>
        <v>6월인건비</v>
      </c>
      <c r="M566" s="148" t="s">
        <v>141</v>
      </c>
      <c r="N566" s="148"/>
      <c r="O566" s="284" t="str">
        <f>입출금내역Rawdata!L560</f>
        <v>하나은행(자본금)</v>
      </c>
      <c r="P566" s="284" t="str">
        <f>입출금내역Rawdata!M560</f>
        <v>391-910029-71304</v>
      </c>
      <c r="Q566" s="148"/>
      <c r="R566" s="148"/>
      <c r="S566" s="148"/>
    </row>
    <row r="567" spans="1:19" ht="15.6" customHeight="1" outlineLevel="1">
      <c r="A567" s="142"/>
      <c r="B567" s="142">
        <f>입출금내역Rawdata!B561</f>
        <v>45475</v>
      </c>
      <c r="C567" s="143" t="s">
        <v>120</v>
      </c>
      <c r="D567" s="284" t="str">
        <f>입출금내역Rawdata!N561</f>
        <v>보조금</v>
      </c>
      <c r="E567" s="284" t="str">
        <f>입출금내역Rawdata!O561</f>
        <v>보조금</v>
      </c>
      <c r="F567" s="137">
        <f>IF(D567="계좌 대체","",VLOOKUP($D567,월별_CashFlow!$H$3:$I$61,2,FALSE))</f>
        <v>310001</v>
      </c>
      <c r="G567" s="145"/>
      <c r="H567" s="283">
        <f>IF(입출금내역Rawdata!F561=0,"",입출금내역Rawdata!F561)</f>
        <v>1103700</v>
      </c>
      <c r="I567" s="146" t="str">
        <f>IF(입출금내역Rawdata!G561=0,"",입출금내역Rawdata!G561)</f>
        <v/>
      </c>
      <c r="J567" s="146">
        <f t="shared" si="17"/>
        <v>1103700</v>
      </c>
      <c r="K567" s="146">
        <f t="shared" si="16"/>
        <v>928815774</v>
      </c>
      <c r="L567" s="284" t="str">
        <f>입출금내역Rawdata!D561</f>
        <v>6월인건비</v>
      </c>
      <c r="M567" s="148" t="s">
        <v>146</v>
      </c>
      <c r="N567" s="148"/>
      <c r="O567" s="284" t="str">
        <f>입출금내역Rawdata!L561</f>
        <v>하나은행(서울형팁스)</v>
      </c>
      <c r="P567" s="284" t="str">
        <f>입출금내역Rawdata!M561</f>
        <v>511-910017-45704</v>
      </c>
      <c r="Q567" s="148"/>
      <c r="R567" s="148"/>
      <c r="S567" s="148"/>
    </row>
    <row r="568" spans="1:19" ht="15.6" customHeight="1" outlineLevel="1">
      <c r="A568" s="142"/>
      <c r="B568" s="142">
        <f>입출금내역Rawdata!B562</f>
        <v>45475</v>
      </c>
      <c r="C568" s="143" t="s">
        <v>120</v>
      </c>
      <c r="D568" s="284" t="str">
        <f>입출금내역Rawdata!N562</f>
        <v>보조금</v>
      </c>
      <c r="E568" s="284" t="str">
        <f>입출금내역Rawdata!O562</f>
        <v>보조금</v>
      </c>
      <c r="F568" s="137">
        <f>IF(D568="계좌 대체","",VLOOKUP($D568,월별_CashFlow!$H$3:$I$61,2,FALSE))</f>
        <v>310001</v>
      </c>
      <c r="G568" s="145"/>
      <c r="H568" s="283" t="str">
        <f>IF(입출금내역Rawdata!F562=0,"",입출금내역Rawdata!F562)</f>
        <v/>
      </c>
      <c r="I568" s="146">
        <f>IF(입출금내역Rawdata!G562=0,"",입출금내역Rawdata!G562)</f>
        <v>1103700</v>
      </c>
      <c r="J568" s="146">
        <f t="shared" si="17"/>
        <v>-1103700</v>
      </c>
      <c r="K568" s="146">
        <f t="shared" si="16"/>
        <v>927712074</v>
      </c>
      <c r="L568" s="284" t="str">
        <f>입출금내역Rawdata!D562</f>
        <v>6월인건비</v>
      </c>
      <c r="M568" s="148" t="s">
        <v>147</v>
      </c>
      <c r="N568" s="148"/>
      <c r="O568" s="284" t="str">
        <f>입출금내역Rawdata!L562</f>
        <v>하나은행(서울형팁스)</v>
      </c>
      <c r="P568" s="284" t="str">
        <f>입출금내역Rawdata!M562</f>
        <v>511-910017-45704</v>
      </c>
      <c r="Q568" s="148"/>
      <c r="R568" s="148"/>
      <c r="S568" s="148"/>
    </row>
    <row r="569" spans="1:19" ht="15.6" customHeight="1" outlineLevel="1">
      <c r="A569" s="142"/>
      <c r="B569" s="142">
        <f>입출금내역Rawdata!B563</f>
        <v>45475</v>
      </c>
      <c r="C569" s="143" t="s">
        <v>120</v>
      </c>
      <c r="D569" s="284" t="str">
        <f>입출금내역Rawdata!N563</f>
        <v>보조금</v>
      </c>
      <c r="E569" s="284" t="str">
        <f>입출금내역Rawdata!O563</f>
        <v>보조금</v>
      </c>
      <c r="F569" s="137">
        <f>IF(D569="계좌 대체","",VLOOKUP($D569,월별_CashFlow!$H$3:$I$61,2,FALSE))</f>
        <v>310001</v>
      </c>
      <c r="G569" s="145"/>
      <c r="H569" s="283">
        <f>IF(입출금내역Rawdata!F563=0,"",입출금내역Rawdata!F563)</f>
        <v>198000</v>
      </c>
      <c r="I569" s="146" t="str">
        <f>IF(입출금내역Rawdata!G563=0,"",입출금내역Rawdata!G563)</f>
        <v/>
      </c>
      <c r="J569" s="146">
        <f t="shared" si="17"/>
        <v>198000</v>
      </c>
      <c r="K569" s="146">
        <f t="shared" si="16"/>
        <v>927910074</v>
      </c>
      <c r="L569" s="284" t="str">
        <f>입출금내역Rawdata!D563</f>
        <v>(주)에이코트</v>
      </c>
      <c r="M569" s="148" t="s">
        <v>141</v>
      </c>
      <c r="N569" s="148"/>
      <c r="O569" s="284" t="str">
        <f>입출금내역Rawdata!L563</f>
        <v>하나은행(서울형팁스)</v>
      </c>
      <c r="P569" s="284" t="str">
        <f>입출금내역Rawdata!M563</f>
        <v>511-910017-45704</v>
      </c>
      <c r="Q569" s="148"/>
      <c r="R569" s="148"/>
      <c r="S569" s="148"/>
    </row>
    <row r="570" spans="1:19" ht="15.6" customHeight="1" outlineLevel="1">
      <c r="A570" s="142"/>
      <c r="B570" s="142">
        <f>입출금내역Rawdata!B564</f>
        <v>45475</v>
      </c>
      <c r="C570" s="143" t="s">
        <v>120</v>
      </c>
      <c r="D570" s="284" t="str">
        <f>입출금내역Rawdata!N564</f>
        <v>보조금</v>
      </c>
      <c r="E570" s="284" t="str">
        <f>입출금내역Rawdata!O564</f>
        <v>보조금</v>
      </c>
      <c r="F570" s="137">
        <f>IF(D570="계좌 대체","",VLOOKUP($D570,월별_CashFlow!$H$3:$I$61,2,FALSE))</f>
        <v>310001</v>
      </c>
      <c r="G570" s="145"/>
      <c r="H570" s="283" t="str">
        <f>IF(입출금내역Rawdata!F564=0,"",입출금내역Rawdata!F564)</f>
        <v/>
      </c>
      <c r="I570" s="146">
        <f>IF(입출금내역Rawdata!G564=0,"",입출금내역Rawdata!G564)</f>
        <v>198000</v>
      </c>
      <c r="J570" s="146">
        <f t="shared" si="17"/>
        <v>-198000</v>
      </c>
      <c r="K570" s="146">
        <f t="shared" si="16"/>
        <v>927712074</v>
      </c>
      <c r="L570" s="284" t="str">
        <f>입출금내역Rawdata!D564</f>
        <v>분석료koptri</v>
      </c>
      <c r="M570" s="148" t="s">
        <v>148</v>
      </c>
      <c r="N570" s="148"/>
      <c r="O570" s="284" t="str">
        <f>입출금내역Rawdata!L564</f>
        <v>하나은행(서울형팁스)</v>
      </c>
      <c r="P570" s="284" t="str">
        <f>입출금내역Rawdata!M564</f>
        <v>511-910017-45704</v>
      </c>
      <c r="Q570" s="148"/>
      <c r="R570" s="148"/>
      <c r="S570" s="148"/>
    </row>
    <row r="571" spans="1:19" ht="15.6" customHeight="1" outlineLevel="1">
      <c r="A571" s="142"/>
      <c r="B571" s="142">
        <f>입출금내역Rawdata!B565</f>
        <v>45475</v>
      </c>
      <c r="C571" s="143" t="s">
        <v>120</v>
      </c>
      <c r="D571" s="284" t="str">
        <f>입출금내역Rawdata!N565</f>
        <v>보조금</v>
      </c>
      <c r="E571" s="284" t="str">
        <f>입출금내역Rawdata!O565</f>
        <v>보조금</v>
      </c>
      <c r="F571" s="137">
        <f>IF(D571="계좌 대체","",VLOOKUP($D571,월별_CashFlow!$H$3:$I$61,2,FALSE))</f>
        <v>310001</v>
      </c>
      <c r="G571" s="145"/>
      <c r="H571" s="283">
        <f>IF(입출금내역Rawdata!F565=0,"",입출금내역Rawdata!F565)</f>
        <v>4950000</v>
      </c>
      <c r="I571" s="146" t="str">
        <f>IF(입출금내역Rawdata!G565=0,"",입출금내역Rawdata!G565)</f>
        <v/>
      </c>
      <c r="J571" s="146">
        <f t="shared" si="17"/>
        <v>4950000</v>
      </c>
      <c r="K571" s="146">
        <f t="shared" si="16"/>
        <v>932662074</v>
      </c>
      <c r="L571" s="284" t="str">
        <f>입출금내역Rawdata!D565</f>
        <v>(주)에이코트</v>
      </c>
      <c r="M571" s="148" t="s">
        <v>149</v>
      </c>
      <c r="N571" s="148"/>
      <c r="O571" s="284" t="str">
        <f>입출금내역Rawdata!L565</f>
        <v>하나은행(서울형팁스)</v>
      </c>
      <c r="P571" s="284" t="str">
        <f>입출금내역Rawdata!M565</f>
        <v>511-910017-45704</v>
      </c>
      <c r="Q571" s="148"/>
      <c r="R571" s="148"/>
      <c r="S571" s="148"/>
    </row>
    <row r="572" spans="1:19" ht="15.6" customHeight="1" outlineLevel="1">
      <c r="A572" s="142"/>
      <c r="B572" s="142">
        <f>입출금내역Rawdata!B566</f>
        <v>45475</v>
      </c>
      <c r="C572" s="143" t="s">
        <v>120</v>
      </c>
      <c r="D572" s="284" t="str">
        <f>입출금내역Rawdata!N566</f>
        <v>보조금</v>
      </c>
      <c r="E572" s="284" t="str">
        <f>입출금내역Rawdata!O566</f>
        <v>보조금</v>
      </c>
      <c r="F572" s="137">
        <f>IF(D572="계좌 대체","",VLOOKUP($D572,월별_CashFlow!$H$3:$I$61,2,FALSE))</f>
        <v>310001</v>
      </c>
      <c r="G572" s="145"/>
      <c r="H572" s="283" t="str">
        <f>IF(입출금내역Rawdata!F566=0,"",입출금내역Rawdata!F566)</f>
        <v/>
      </c>
      <c r="I572" s="146">
        <f>IF(입출금내역Rawdata!G566=0,"",입출금내역Rawdata!G566)</f>
        <v>4950000</v>
      </c>
      <c r="J572" s="146">
        <f t="shared" si="17"/>
        <v>-4950000</v>
      </c>
      <c r="K572" s="146">
        <f t="shared" si="16"/>
        <v>927712074</v>
      </c>
      <c r="L572" s="284" t="str">
        <f>입출금내역Rawdata!D566</f>
        <v>(주)현대이엔지</v>
      </c>
      <c r="M572" s="148" t="s">
        <v>150</v>
      </c>
      <c r="N572" s="148"/>
      <c r="O572" s="284" t="str">
        <f>입출금내역Rawdata!L566</f>
        <v>하나은행(서울형팁스)</v>
      </c>
      <c r="P572" s="284" t="str">
        <f>입출금내역Rawdata!M566</f>
        <v>511-910017-45704</v>
      </c>
      <c r="Q572" s="148"/>
      <c r="R572" s="148"/>
      <c r="S572" s="148"/>
    </row>
    <row r="573" spans="1:19" ht="15.6" customHeight="1" outlineLevel="1">
      <c r="A573" s="142"/>
      <c r="B573" s="142">
        <f>입출금내역Rawdata!B567</f>
        <v>45476</v>
      </c>
      <c r="C573" s="143" t="s">
        <v>120</v>
      </c>
      <c r="D573" s="284" t="str">
        <f>입출금내역Rawdata!N567</f>
        <v>운영비</v>
      </c>
      <c r="E573" s="284" t="str">
        <f>입출금내역Rawdata!O567</f>
        <v>여비교통비</v>
      </c>
      <c r="F573" s="137">
        <f>IF(D573="계좌 대체","",VLOOKUP($D573,월별_CashFlow!$H$3:$I$61,2,FALSE))</f>
        <v>120204</v>
      </c>
      <c r="G573" s="145"/>
      <c r="H573" s="283" t="str">
        <f>IF(입출금내역Rawdata!F567=0,"",입출금내역Rawdata!F567)</f>
        <v/>
      </c>
      <c r="I573" s="146">
        <f>IF(입출금내역Rawdata!G567=0,"",입출금내역Rawdata!G567)</f>
        <v>56736</v>
      </c>
      <c r="J573" s="146">
        <f t="shared" si="17"/>
        <v>-56736</v>
      </c>
      <c r="K573" s="146">
        <f t="shared" si="16"/>
        <v>927655338</v>
      </c>
      <c r="L573" s="284" t="str">
        <f>입출금내역Rawdata!D567</f>
        <v>0702_WOODSIDE</v>
      </c>
      <c r="M573" s="148" t="s">
        <v>151</v>
      </c>
      <c r="N573" s="148"/>
      <c r="O573" s="284" t="str">
        <f>입출금내역Rawdata!L567</f>
        <v>하나은행(자본금)</v>
      </c>
      <c r="P573" s="284" t="str">
        <f>입출금내역Rawdata!M567</f>
        <v>391-910029-71304</v>
      </c>
      <c r="Q573" s="148"/>
      <c r="R573" s="148"/>
      <c r="S573" s="148"/>
    </row>
    <row r="574" spans="1:19" ht="15.6" customHeight="1" outlineLevel="1">
      <c r="A574" s="142"/>
      <c r="B574" s="142">
        <f>입출금내역Rawdata!B568</f>
        <v>45476</v>
      </c>
      <c r="C574" s="143" t="s">
        <v>120</v>
      </c>
      <c r="D574" s="284" t="str">
        <f>입출금내역Rawdata!N568</f>
        <v>계좌 대체</v>
      </c>
      <c r="E574" s="284" t="str">
        <f>입출금내역Rawdata!O568</f>
        <v>계좌 대체</v>
      </c>
      <c r="F574" s="137" t="str">
        <f>IF(D574="계좌 대체","",VLOOKUP($D574,월별_CashFlow!$H$3:$I$61,2,FALSE))</f>
        <v/>
      </c>
      <c r="G574" s="145"/>
      <c r="H574" s="283" t="str">
        <f>IF(입출금내역Rawdata!F568=0,"",입출금내역Rawdata!F568)</f>
        <v/>
      </c>
      <c r="I574" s="146">
        <f>IF(입출금내역Rawdata!G568=0,"",입출금내역Rawdata!G568)</f>
        <v>58200</v>
      </c>
      <c r="J574" s="146">
        <f t="shared" si="17"/>
        <v>-58200</v>
      </c>
      <c r="K574" s="146">
        <f t="shared" si="16"/>
        <v>927597138</v>
      </c>
      <c r="L574" s="284" t="str">
        <f>입출금내역Rawdata!D568</f>
        <v>카카오_택시_선승</v>
      </c>
      <c r="M574" s="148" t="s">
        <v>152</v>
      </c>
      <c r="N574" s="148"/>
      <c r="O574" s="284" t="str">
        <f>입출금내역Rawdata!L568</f>
        <v>하나은행(자본금)</v>
      </c>
      <c r="P574" s="284" t="str">
        <f>입출금내역Rawdata!M568</f>
        <v>391-910029-71304</v>
      </c>
      <c r="Q574" s="148"/>
      <c r="R574" s="148"/>
      <c r="S574" s="148"/>
    </row>
    <row r="575" spans="1:19" ht="15.6" customHeight="1" outlineLevel="1">
      <c r="A575" s="142"/>
      <c r="B575" s="142">
        <f>입출금내역Rawdata!B569</f>
        <v>45476</v>
      </c>
      <c r="C575" s="143" t="s">
        <v>120</v>
      </c>
      <c r="D575" s="284" t="str">
        <f>입출금내역Rawdata!N569</f>
        <v>계좌 대체</v>
      </c>
      <c r="E575" s="284" t="str">
        <f>입출금내역Rawdata!O569</f>
        <v>계좌 대체</v>
      </c>
      <c r="F575" s="137" t="str">
        <f>IF(D575="계좌 대체","",VLOOKUP($D575,월별_CashFlow!$H$3:$I$61,2,FALSE))</f>
        <v/>
      </c>
      <c r="G575" s="145"/>
      <c r="H575" s="283">
        <f>IF(입출금내역Rawdata!F569=0,"",입출금내역Rawdata!F569)</f>
        <v>58200</v>
      </c>
      <c r="I575" s="146" t="str">
        <f>IF(입출금내역Rawdata!G569=0,"",입출금내역Rawdata!G569)</f>
        <v/>
      </c>
      <c r="J575" s="146">
        <f t="shared" si="17"/>
        <v>58200</v>
      </c>
      <c r="K575" s="146">
        <f t="shared" si="16"/>
        <v>927655338</v>
      </c>
      <c r="L575" s="284" t="str">
        <f>입출금내역Rawdata!D569</f>
        <v>카카오_택시_선승</v>
      </c>
      <c r="M575" s="148" t="s">
        <v>153</v>
      </c>
      <c r="N575" s="148"/>
      <c r="O575" s="284" t="str">
        <f>입출금내역Rawdata!L569</f>
        <v>하나은행(자본금)</v>
      </c>
      <c r="P575" s="284" t="str">
        <f>입출금내역Rawdata!M569</f>
        <v>391-910029-71304</v>
      </c>
      <c r="Q575" s="148"/>
      <c r="R575" s="148"/>
      <c r="S575" s="148"/>
    </row>
    <row r="576" spans="1:19" ht="15.6" customHeight="1" outlineLevel="1">
      <c r="A576" s="142"/>
      <c r="B576" s="142">
        <f>입출금내역Rawdata!B570</f>
        <v>45476</v>
      </c>
      <c r="C576" s="143" t="s">
        <v>120</v>
      </c>
      <c r="D576" s="284" t="str">
        <f>입출금내역Rawdata!N570</f>
        <v>운영비</v>
      </c>
      <c r="E576" s="284" t="str">
        <f>입출금내역Rawdata!O570</f>
        <v>여비교통비</v>
      </c>
      <c r="F576" s="137">
        <f>IF(D576="계좌 대체","",VLOOKUP($D576,월별_CashFlow!$H$3:$I$61,2,FALSE))</f>
        <v>120204</v>
      </c>
      <c r="G576" s="145"/>
      <c r="H576" s="283" t="str">
        <f>IF(입출금내역Rawdata!F570=0,"",입출금내역Rawdata!F570)</f>
        <v/>
      </c>
      <c r="I576" s="146">
        <f>IF(입출금내역Rawdata!G570=0,"",입출금내역Rawdata!G570)</f>
        <v>56300</v>
      </c>
      <c r="J576" s="146">
        <f t="shared" si="17"/>
        <v>-56300</v>
      </c>
      <c r="K576" s="146">
        <f t="shared" si="16"/>
        <v>927599038</v>
      </c>
      <c r="L576" s="284" t="str">
        <f>입출금내역Rawdata!D570</f>
        <v>카카오_택시9</v>
      </c>
      <c r="M576" s="148" t="s">
        <v>141</v>
      </c>
      <c r="N576" s="148"/>
      <c r="O576" s="284" t="str">
        <f>입출금내역Rawdata!L570</f>
        <v>하나은행(자본금)</v>
      </c>
      <c r="P576" s="284" t="str">
        <f>입출금내역Rawdata!M570</f>
        <v>391-910029-71304</v>
      </c>
      <c r="Q576" s="148"/>
      <c r="R576" s="148"/>
      <c r="S576" s="148"/>
    </row>
    <row r="577" spans="1:19" ht="15.6" customHeight="1" outlineLevel="1">
      <c r="A577" s="142"/>
      <c r="B577" s="142">
        <f>입출금내역Rawdata!B571</f>
        <v>45476</v>
      </c>
      <c r="C577" s="143" t="s">
        <v>120</v>
      </c>
      <c r="D577" s="284" t="str">
        <f>입출금내역Rawdata!N571</f>
        <v>보조금</v>
      </c>
      <c r="E577" s="284" t="str">
        <f>입출금내역Rawdata!O571</f>
        <v>보조금</v>
      </c>
      <c r="F577" s="137">
        <f>IF(D577="계좌 대체","",VLOOKUP($D577,월별_CashFlow!$H$3:$I$61,2,FALSE))</f>
        <v>310001</v>
      </c>
      <c r="G577" s="145"/>
      <c r="H577" s="283">
        <f>IF(입출금내역Rawdata!F571=0,"",입출금내역Rawdata!F571)</f>
        <v>2500000</v>
      </c>
      <c r="I577" s="146" t="str">
        <f>IF(입출금내역Rawdata!G571=0,"",입출금내역Rawdata!G571)</f>
        <v/>
      </c>
      <c r="J577" s="146">
        <f t="shared" si="17"/>
        <v>2500000</v>
      </c>
      <c r="K577" s="146">
        <f t="shared" si="16"/>
        <v>930099038</v>
      </c>
      <c r="L577" s="284" t="str">
        <f>입출금내역Rawdata!D571</f>
        <v>FB이체</v>
      </c>
      <c r="M577" s="148" t="s">
        <v>141</v>
      </c>
      <c r="N577" s="148"/>
      <c r="O577" s="284" t="str">
        <f>입출금내역Rawdata!L571</f>
        <v>신한은행(초창패)</v>
      </c>
      <c r="P577" s="284" t="str">
        <f>입출금내역Rawdata!M571</f>
        <v>100-037-099578</v>
      </c>
      <c r="Q577" s="148"/>
      <c r="R577" s="148"/>
      <c r="S577" s="148"/>
    </row>
    <row r="578" spans="1:19" ht="15.6" customHeight="1" outlineLevel="1">
      <c r="A578" s="142"/>
      <c r="B578" s="142">
        <f>입출금내역Rawdata!B572</f>
        <v>45476</v>
      </c>
      <c r="C578" s="143" t="s">
        <v>120</v>
      </c>
      <c r="D578" s="284" t="str">
        <f>입출금내역Rawdata!N572</f>
        <v>보조금</v>
      </c>
      <c r="E578" s="284" t="str">
        <f>입출금내역Rawdata!O572</f>
        <v>보조금</v>
      </c>
      <c r="F578" s="137">
        <f>IF(D578="계좌 대체","",VLOOKUP($D578,월별_CashFlow!$H$3:$I$61,2,FALSE))</f>
        <v>310001</v>
      </c>
      <c r="G578" s="145"/>
      <c r="H578" s="283" t="str">
        <f>IF(입출금내역Rawdata!F572=0,"",입출금내역Rawdata!F572)</f>
        <v/>
      </c>
      <c r="I578" s="146">
        <f>IF(입출금내역Rawdata!G572=0,"",입출금내역Rawdata!G572)</f>
        <v>2500000</v>
      </c>
      <c r="J578" s="146">
        <f t="shared" si="17"/>
        <v>-2500000</v>
      </c>
      <c r="K578" s="146">
        <f t="shared" si="16"/>
        <v>927599038</v>
      </c>
      <c r="L578" s="284" t="str">
        <f>입출금내역Rawdata!D572</f>
        <v>FB-RTF</v>
      </c>
      <c r="M578" s="148" t="s">
        <v>141</v>
      </c>
      <c r="N578" s="148"/>
      <c r="O578" s="284" t="str">
        <f>입출금내역Rawdata!L572</f>
        <v>신한은행(초창패)</v>
      </c>
      <c r="P578" s="284" t="str">
        <f>입출금내역Rawdata!M572</f>
        <v>100-037-099578</v>
      </c>
      <c r="Q578" s="148"/>
      <c r="R578" s="148"/>
      <c r="S578" s="148"/>
    </row>
    <row r="579" spans="1:19" ht="15.6" customHeight="1" outlineLevel="1">
      <c r="A579" s="142"/>
      <c r="B579" s="142">
        <f>입출금내역Rawdata!B573</f>
        <v>45477</v>
      </c>
      <c r="C579" s="143" t="s">
        <v>120</v>
      </c>
      <c r="D579" s="284" t="str">
        <f>입출금내역Rawdata!N573</f>
        <v>보조금</v>
      </c>
      <c r="E579" s="284" t="str">
        <f>입출금내역Rawdata!O573</f>
        <v>보조금</v>
      </c>
      <c r="F579" s="137">
        <f>IF(D579="계좌 대체","",VLOOKUP($D579,월별_CashFlow!$H$3:$I$61,2,FALSE))</f>
        <v>310001</v>
      </c>
      <c r="G579" s="145"/>
      <c r="H579" s="283" t="str">
        <f>IF(입출금내역Rawdata!F573=0,"",입출금내역Rawdata!F573)</f>
        <v/>
      </c>
      <c r="I579" s="146">
        <f>IF(입출금내역Rawdata!G573=0,"",입출금내역Rawdata!G573)</f>
        <v>8160500</v>
      </c>
      <c r="J579" s="146">
        <f t="shared" si="17"/>
        <v>-8160500</v>
      </c>
      <c r="K579" s="146">
        <f t="shared" si="16"/>
        <v>919438538</v>
      </c>
      <c r="L579" s="284" t="str">
        <f>입출금내역Rawdata!D573</f>
        <v>(주)나인솔</v>
      </c>
      <c r="M579" s="148" t="s">
        <v>141</v>
      </c>
      <c r="N579" s="148"/>
      <c r="O579" s="284" t="str">
        <f>입출금내역Rawdata!L573</f>
        <v>하나은행(GS투자금)</v>
      </c>
      <c r="P579" s="284" t="str">
        <f>입출금내역Rawdata!M573</f>
        <v>391-910033-23404</v>
      </c>
      <c r="Q579" s="148"/>
      <c r="R579" s="148"/>
      <c r="S579" s="148"/>
    </row>
    <row r="580" spans="1:19" ht="15.6" customHeight="1" outlineLevel="1">
      <c r="A580" s="142"/>
      <c r="B580" s="142">
        <f>입출금내역Rawdata!B574</f>
        <v>45477</v>
      </c>
      <c r="C580" s="143" t="s">
        <v>120</v>
      </c>
      <c r="D580" s="284" t="str">
        <f>입출금내역Rawdata!N574</f>
        <v>운영비</v>
      </c>
      <c r="E580" s="284" t="str">
        <f>입출금내역Rawdata!O574</f>
        <v>지급수수료</v>
      </c>
      <c r="F580" s="137">
        <f>IF(D580="계좌 대체","",VLOOKUP($D580,월별_CashFlow!$H$3:$I$61,2,FALSE))</f>
        <v>120204</v>
      </c>
      <c r="G580" s="145"/>
      <c r="H580" s="283" t="str">
        <f>IF(입출금내역Rawdata!F574=0,"",입출금내역Rawdata!F574)</f>
        <v/>
      </c>
      <c r="I580" s="146">
        <f>IF(입출금내역Rawdata!G574=0,"",입출금내역Rawdata!G574)</f>
        <v>2220000</v>
      </c>
      <c r="J580" s="146">
        <f t="shared" si="17"/>
        <v>-2220000</v>
      </c>
      <c r="K580" s="146">
        <f t="shared" si="16"/>
        <v>917218538</v>
      </c>
      <c r="L580" s="284" t="str">
        <f>입출금내역Rawdata!D574</f>
        <v>(주)미라파트너스</v>
      </c>
      <c r="M580" s="148" t="s">
        <v>154</v>
      </c>
      <c r="N580" s="148"/>
      <c r="O580" s="284" t="str">
        <f>입출금내역Rawdata!L574</f>
        <v>하나은행(GS투자금)</v>
      </c>
      <c r="P580" s="284" t="str">
        <f>입출금내역Rawdata!M574</f>
        <v>391-910033-23404</v>
      </c>
      <c r="Q580" s="148"/>
      <c r="R580" s="148"/>
      <c r="S580" s="148"/>
    </row>
    <row r="581" spans="1:19" ht="15.6" customHeight="1" outlineLevel="1">
      <c r="A581" s="142"/>
      <c r="B581" s="142">
        <f>입출금내역Rawdata!B575</f>
        <v>45477</v>
      </c>
      <c r="C581" s="143" t="s">
        <v>120</v>
      </c>
      <c r="D581" s="284" t="str">
        <f>입출금내역Rawdata!N575</f>
        <v>운영비</v>
      </c>
      <c r="E581" s="284" t="str">
        <f>입출금내역Rawdata!O575</f>
        <v>지급수수료</v>
      </c>
      <c r="F581" s="137">
        <f>IF(D581="계좌 대체","",VLOOKUP($D581,월별_CashFlow!$H$3:$I$61,2,FALSE))</f>
        <v>120204</v>
      </c>
      <c r="G581" s="145"/>
      <c r="H581" s="283" t="str">
        <f>IF(입출금내역Rawdata!F575=0,"",입출금내역Rawdata!F575)</f>
        <v/>
      </c>
      <c r="I581" s="146">
        <f>IF(입출금내역Rawdata!G575=0,"",입출금내역Rawdata!G575)</f>
        <v>440500</v>
      </c>
      <c r="J581" s="146">
        <f t="shared" si="17"/>
        <v>-440500</v>
      </c>
      <c r="K581" s="146">
        <f t="shared" si="16"/>
        <v>916778038</v>
      </c>
      <c r="L581" s="284" t="str">
        <f>입출금내역Rawdata!D575</f>
        <v>이창원(이창원세무회</v>
      </c>
      <c r="M581" s="148" t="s">
        <v>155</v>
      </c>
      <c r="N581" s="148"/>
      <c r="O581" s="284" t="str">
        <f>입출금내역Rawdata!L575</f>
        <v>하나은행(GS투자금)</v>
      </c>
      <c r="P581" s="284" t="str">
        <f>입출금내역Rawdata!M575</f>
        <v>391-910033-23404</v>
      </c>
      <c r="Q581" s="148"/>
      <c r="R581" s="148"/>
      <c r="S581" s="148"/>
    </row>
    <row r="582" spans="1:19" ht="15.6" customHeight="1" outlineLevel="1">
      <c r="A582" s="142"/>
      <c r="B582" s="142">
        <f>입출금내역Rawdata!B576</f>
        <v>45477</v>
      </c>
      <c r="C582" s="143" t="s">
        <v>120</v>
      </c>
      <c r="D582" s="284" t="str">
        <f>입출금내역Rawdata!N576</f>
        <v>인건비(급여, 퇴직금, 사대보험)</v>
      </c>
      <c r="E582" s="284" t="str">
        <f>입출금내역Rawdata!O576</f>
        <v>소득세 등</v>
      </c>
      <c r="F582" s="137">
        <f>IF(D582="계좌 대체","",VLOOKUP($D582,월별_CashFlow!$H$3:$I$61,2,FALSE))</f>
        <v>120202</v>
      </c>
      <c r="G582" s="145"/>
      <c r="H582" s="283" t="str">
        <f>IF(입출금내역Rawdata!F576=0,"",입출금내역Rawdata!F576)</f>
        <v/>
      </c>
      <c r="I582" s="146">
        <f>IF(입출금내역Rawdata!G576=0,"",입출금내역Rawdata!G576)</f>
        <v>204090</v>
      </c>
      <c r="J582" s="146">
        <f t="shared" si="17"/>
        <v>-204090</v>
      </c>
      <c r="K582" s="146">
        <f t="shared" si="16"/>
        <v>916573948</v>
      </c>
      <c r="L582" s="284" t="str">
        <f>입출금내역Rawdata!D576</f>
        <v>서울특징주식회사 에</v>
      </c>
      <c r="M582" s="148" t="s">
        <v>156</v>
      </c>
      <c r="N582" s="148"/>
      <c r="O582" s="284" t="str">
        <f>입출금내역Rawdata!L576</f>
        <v>하나은행(GS투자금)</v>
      </c>
      <c r="P582" s="284" t="str">
        <f>입출금내역Rawdata!M576</f>
        <v>391-910033-23404</v>
      </c>
      <c r="Q582" s="148"/>
      <c r="R582" s="148"/>
      <c r="S582" s="148"/>
    </row>
    <row r="583" spans="1:19" ht="15.6" customHeight="1" outlineLevel="1">
      <c r="A583" s="142"/>
      <c r="B583" s="142">
        <f>입출금내역Rawdata!B577</f>
        <v>45477</v>
      </c>
      <c r="C583" s="143" t="s">
        <v>120</v>
      </c>
      <c r="D583" s="284" t="str">
        <f>입출금내역Rawdata!N577</f>
        <v>인건비(급여, 퇴직금, 사대보험)</v>
      </c>
      <c r="E583" s="284" t="str">
        <f>입출금내역Rawdata!O577</f>
        <v>소득세 등</v>
      </c>
      <c r="F583" s="137">
        <f>IF(D583="계좌 대체","",VLOOKUP($D583,월별_CashFlow!$H$3:$I$61,2,FALSE))</f>
        <v>120202</v>
      </c>
      <c r="G583" s="145"/>
      <c r="H583" s="283" t="str">
        <f>IF(입출금내역Rawdata!F577=0,"",입출금내역Rawdata!F577)</f>
        <v/>
      </c>
      <c r="I583" s="146">
        <f>IF(입출금내역Rawdata!G577=0,"",입출금내역Rawdata!G577)</f>
        <v>2041020</v>
      </c>
      <c r="J583" s="146">
        <f t="shared" si="17"/>
        <v>-2041020</v>
      </c>
      <c r="K583" s="146">
        <f t="shared" si="16"/>
        <v>914532928</v>
      </c>
      <c r="L583" s="284" t="str">
        <f>입출금내역Rawdata!D577</f>
        <v>국고_주식회사 에이</v>
      </c>
      <c r="M583" s="148" t="s">
        <v>156</v>
      </c>
      <c r="N583" s="148"/>
      <c r="O583" s="284" t="str">
        <f>입출금내역Rawdata!L577</f>
        <v>하나은행(GS투자금)</v>
      </c>
      <c r="P583" s="284" t="str">
        <f>입출금내역Rawdata!M577</f>
        <v>391-910033-23404</v>
      </c>
      <c r="Q583" s="148"/>
      <c r="R583" s="148"/>
      <c r="S583" s="148"/>
    </row>
    <row r="584" spans="1:19" ht="15.6" customHeight="1" outlineLevel="1">
      <c r="A584" s="142"/>
      <c r="B584" s="142">
        <f>입출금내역Rawdata!B578</f>
        <v>45477</v>
      </c>
      <c r="C584" s="143" t="s">
        <v>120</v>
      </c>
      <c r="D584" s="284" t="str">
        <f>입출금내역Rawdata!N578</f>
        <v>운영비</v>
      </c>
      <c r="E584" s="284" t="str">
        <f>입출금내역Rawdata!O578</f>
        <v>여비교통비</v>
      </c>
      <c r="F584" s="137">
        <f>IF(D584="계좌 대체","",VLOOKUP($D584,월별_CashFlow!$H$3:$I$61,2,FALSE))</f>
        <v>120204</v>
      </c>
      <c r="G584" s="145"/>
      <c r="H584" s="283" t="str">
        <f>IF(입출금내역Rawdata!F578=0,"",입출금내역Rawdata!F578)</f>
        <v/>
      </c>
      <c r="I584" s="146">
        <f>IF(입출금내역Rawdata!G578=0,"",입출금내역Rawdata!G578)</f>
        <v>11200</v>
      </c>
      <c r="J584" s="146">
        <f t="shared" si="17"/>
        <v>-11200</v>
      </c>
      <c r="K584" s="146">
        <f t="shared" ref="K584:K647" si="18">J584+K583</f>
        <v>914521728</v>
      </c>
      <c r="L584" s="284" t="str">
        <f>입출금내역Rawdata!D578</f>
        <v>카카오페이(택시)</v>
      </c>
      <c r="M584" s="148" t="s">
        <v>156</v>
      </c>
      <c r="N584" s="148"/>
      <c r="O584" s="284" t="str">
        <f>입출금내역Rawdata!L578</f>
        <v>하나은행(자본금)</v>
      </c>
      <c r="P584" s="284" t="str">
        <f>입출금내역Rawdata!M578</f>
        <v>391-910029-71304</v>
      </c>
      <c r="Q584" s="148"/>
      <c r="R584" s="148"/>
      <c r="S584" s="148"/>
    </row>
    <row r="585" spans="1:19" ht="15.6" customHeight="1" outlineLevel="1">
      <c r="A585" s="142"/>
      <c r="B585" s="142">
        <f>입출금내역Rawdata!B579</f>
        <v>45477</v>
      </c>
      <c r="C585" s="143" t="s">
        <v>120</v>
      </c>
      <c r="D585" s="284" t="str">
        <f>입출금내역Rawdata!N579</f>
        <v>운영비</v>
      </c>
      <c r="E585" s="284" t="str">
        <f>입출금내역Rawdata!O579</f>
        <v>여비교통비</v>
      </c>
      <c r="F585" s="137">
        <f>IF(D585="계좌 대체","",VLOOKUP($D585,월별_CashFlow!$H$3:$I$61,2,FALSE))</f>
        <v>120204</v>
      </c>
      <c r="G585" s="145"/>
      <c r="H585" s="283">
        <f>IF(입출금내역Rawdata!F579=0,"",입출금내역Rawdata!F579)</f>
        <v>11200</v>
      </c>
      <c r="I585" s="146" t="str">
        <f>IF(입출금내역Rawdata!G579=0,"",입출금내역Rawdata!G579)</f>
        <v/>
      </c>
      <c r="J585" s="146">
        <f t="shared" ref="J585:J648" si="19">IF(H585="",IF(I585="",0,-I585),H585)</f>
        <v>11200</v>
      </c>
      <c r="K585" s="146">
        <f t="shared" si="18"/>
        <v>914532928</v>
      </c>
      <c r="L585" s="284" t="str">
        <f>입출금내역Rawdata!D579</f>
        <v>카카오페이(택시)</v>
      </c>
      <c r="M585" s="148" t="s">
        <v>156</v>
      </c>
      <c r="N585" s="148"/>
      <c r="O585" s="284" t="str">
        <f>입출금내역Rawdata!L579</f>
        <v>하나은행(자본금)</v>
      </c>
      <c r="P585" s="284" t="str">
        <f>입출금내역Rawdata!M579</f>
        <v>391-910029-71304</v>
      </c>
      <c r="Q585" s="148"/>
      <c r="R585" s="148"/>
      <c r="S585" s="148"/>
    </row>
    <row r="586" spans="1:19" ht="15.6" customHeight="1" outlineLevel="1">
      <c r="A586" s="142"/>
      <c r="B586" s="142">
        <f>입출금내역Rawdata!B580</f>
        <v>45477</v>
      </c>
      <c r="C586" s="143" t="s">
        <v>120</v>
      </c>
      <c r="D586" s="284" t="str">
        <f>입출금내역Rawdata!N580</f>
        <v>운영비</v>
      </c>
      <c r="E586" s="284" t="str">
        <f>입출금내역Rawdata!O580</f>
        <v>여비교통비</v>
      </c>
      <c r="F586" s="137">
        <f>IF(D586="계좌 대체","",VLOOKUP($D586,월별_CashFlow!$H$3:$I$61,2,FALSE))</f>
        <v>120204</v>
      </c>
      <c r="G586" s="145"/>
      <c r="H586" s="283" t="str">
        <f>IF(입출금내역Rawdata!F580=0,"",입출금내역Rawdata!F580)</f>
        <v/>
      </c>
      <c r="I586" s="146">
        <f>IF(입출금내역Rawdata!G580=0,"",입출금내역Rawdata!G580)</f>
        <v>10800</v>
      </c>
      <c r="J586" s="146">
        <f t="shared" si="19"/>
        <v>-10800</v>
      </c>
      <c r="K586" s="146">
        <f t="shared" si="18"/>
        <v>914522128</v>
      </c>
      <c r="L586" s="284" t="str">
        <f>입출금내역Rawdata!D580</f>
        <v>카카오페이(택시)</v>
      </c>
      <c r="M586" s="148" t="s">
        <v>141</v>
      </c>
      <c r="N586" s="148"/>
      <c r="O586" s="284" t="str">
        <f>입출금내역Rawdata!L580</f>
        <v>하나은행(자본금)</v>
      </c>
      <c r="P586" s="284" t="str">
        <f>입출금내역Rawdata!M580</f>
        <v>391-910029-71304</v>
      </c>
      <c r="Q586" s="148"/>
      <c r="R586" s="148"/>
      <c r="S586" s="148"/>
    </row>
    <row r="587" spans="1:19" ht="15.6" customHeight="1" outlineLevel="1">
      <c r="A587" s="142"/>
      <c r="B587" s="142">
        <f>입출금내역Rawdata!B581</f>
        <v>45477</v>
      </c>
      <c r="C587" s="143" t="s">
        <v>120</v>
      </c>
      <c r="D587" s="284" t="str">
        <f>입출금내역Rawdata!N581</f>
        <v>운영비</v>
      </c>
      <c r="E587" s="284" t="str">
        <f>입출금내역Rawdata!O581</f>
        <v>여비교통비</v>
      </c>
      <c r="F587" s="137">
        <f>IF(D587="계좌 대체","",VLOOKUP($D587,월별_CashFlow!$H$3:$I$61,2,FALSE))</f>
        <v>120204</v>
      </c>
      <c r="G587" s="145"/>
      <c r="H587" s="283" t="str">
        <f>IF(입출금내역Rawdata!F581=0,"",입출금내역Rawdata!F581)</f>
        <v/>
      </c>
      <c r="I587" s="146">
        <f>IF(입출금내역Rawdata!G581=0,"",입출금내역Rawdata!G581)</f>
        <v>14400</v>
      </c>
      <c r="J587" s="146">
        <f t="shared" si="19"/>
        <v>-14400</v>
      </c>
      <c r="K587" s="146">
        <f t="shared" si="18"/>
        <v>914507728</v>
      </c>
      <c r="L587" s="284" t="str">
        <f>입출금내역Rawdata!D581</f>
        <v>코레일유통(주)(</v>
      </c>
      <c r="M587" s="148" t="s">
        <v>141</v>
      </c>
      <c r="N587" s="148"/>
      <c r="O587" s="284" t="str">
        <f>입출금내역Rawdata!L581</f>
        <v>하나은행(자본금)</v>
      </c>
      <c r="P587" s="284" t="str">
        <f>입출금내역Rawdata!M581</f>
        <v>391-910029-71304</v>
      </c>
      <c r="Q587" s="148"/>
      <c r="R587" s="148"/>
      <c r="S587" s="148"/>
    </row>
    <row r="588" spans="1:19" ht="15.6" customHeight="1" outlineLevel="1">
      <c r="A588" s="142"/>
      <c r="B588" s="142">
        <f>입출금내역Rawdata!B582</f>
        <v>45477</v>
      </c>
      <c r="C588" s="143" t="s">
        <v>120</v>
      </c>
      <c r="D588" s="284" t="str">
        <f>입출금내역Rawdata!N582</f>
        <v>운영비</v>
      </c>
      <c r="E588" s="284" t="str">
        <f>입출금내역Rawdata!O582</f>
        <v>여비교통비</v>
      </c>
      <c r="F588" s="137">
        <f>IF(D588="계좌 대체","",VLOOKUP($D588,월별_CashFlow!$H$3:$I$61,2,FALSE))</f>
        <v>120204</v>
      </c>
      <c r="G588" s="145"/>
      <c r="H588" s="283" t="str">
        <f>IF(입출금내역Rawdata!F582=0,"",입출금내역Rawdata!F582)</f>
        <v/>
      </c>
      <c r="I588" s="146">
        <f>IF(입출금내역Rawdata!G582=0,"",입출금내역Rawdata!G582)</f>
        <v>17100</v>
      </c>
      <c r="J588" s="146">
        <f t="shared" si="19"/>
        <v>-17100</v>
      </c>
      <c r="K588" s="146">
        <f t="shared" si="18"/>
        <v>914490628</v>
      </c>
      <c r="L588" s="284" t="str">
        <f>입출금내역Rawdata!D582</f>
        <v>카카오페이(택시)</v>
      </c>
      <c r="M588" s="148" t="s">
        <v>141</v>
      </c>
      <c r="N588" s="148"/>
      <c r="O588" s="284" t="str">
        <f>입출금내역Rawdata!L582</f>
        <v>하나은행(자본금)</v>
      </c>
      <c r="P588" s="284" t="str">
        <f>입출금내역Rawdata!M582</f>
        <v>391-910029-71304</v>
      </c>
      <c r="Q588" s="148"/>
      <c r="R588" s="148"/>
      <c r="S588" s="148"/>
    </row>
    <row r="589" spans="1:19" ht="15.6" customHeight="1" outlineLevel="1">
      <c r="A589" s="142"/>
      <c r="B589" s="142">
        <f>입출금내역Rawdata!B583</f>
        <v>45477</v>
      </c>
      <c r="C589" s="143" t="s">
        <v>120</v>
      </c>
      <c r="D589" s="284" t="str">
        <f>입출금내역Rawdata!N583</f>
        <v>운영비</v>
      </c>
      <c r="E589" s="284" t="str">
        <f>입출금내역Rawdata!O583</f>
        <v>여비교통비</v>
      </c>
      <c r="F589" s="137">
        <f>IF(D589="계좌 대체","",VLOOKUP($D589,월별_CashFlow!$H$3:$I$61,2,FALSE))</f>
        <v>120204</v>
      </c>
      <c r="G589" s="145"/>
      <c r="H589" s="283">
        <f>IF(입출금내역Rawdata!F583=0,"",입출금내역Rawdata!F583)</f>
        <v>17100</v>
      </c>
      <c r="I589" s="146" t="str">
        <f>IF(입출금내역Rawdata!G583=0,"",입출금내역Rawdata!G583)</f>
        <v/>
      </c>
      <c r="J589" s="146">
        <f t="shared" si="19"/>
        <v>17100</v>
      </c>
      <c r="K589" s="146">
        <f t="shared" si="18"/>
        <v>914507728</v>
      </c>
      <c r="L589" s="284" t="str">
        <f>입출금내역Rawdata!D583</f>
        <v>카카오페이(택시)</v>
      </c>
      <c r="M589" s="148" t="s">
        <v>141</v>
      </c>
      <c r="N589" s="148"/>
      <c r="O589" s="284" t="str">
        <f>입출금내역Rawdata!L583</f>
        <v>하나은행(자본금)</v>
      </c>
      <c r="P589" s="284" t="str">
        <f>입출금내역Rawdata!M583</f>
        <v>391-910029-71304</v>
      </c>
      <c r="Q589" s="148"/>
      <c r="R589" s="148"/>
      <c r="S589" s="148"/>
    </row>
    <row r="590" spans="1:19" ht="15.6" customHeight="1" outlineLevel="1">
      <c r="A590" s="142"/>
      <c r="B590" s="142">
        <f>입출금내역Rawdata!B584</f>
        <v>45477</v>
      </c>
      <c r="C590" s="143" t="s">
        <v>120</v>
      </c>
      <c r="D590" s="284" t="str">
        <f>입출금내역Rawdata!N584</f>
        <v>운영비</v>
      </c>
      <c r="E590" s="284" t="str">
        <f>입출금내역Rawdata!O584</f>
        <v>여비교통비</v>
      </c>
      <c r="F590" s="137">
        <f>IF(D590="계좌 대체","",VLOOKUP($D590,월별_CashFlow!$H$3:$I$61,2,FALSE))</f>
        <v>120204</v>
      </c>
      <c r="G590" s="145"/>
      <c r="H590" s="283" t="str">
        <f>IF(입출금내역Rawdata!F584=0,"",입출금내역Rawdata!F584)</f>
        <v/>
      </c>
      <c r="I590" s="146">
        <f>IF(입출금내역Rawdata!G584=0,"",입출금내역Rawdata!G584)</f>
        <v>17500</v>
      </c>
      <c r="J590" s="146">
        <f t="shared" si="19"/>
        <v>-17500</v>
      </c>
      <c r="K590" s="146">
        <f t="shared" si="18"/>
        <v>914490228</v>
      </c>
      <c r="L590" s="284" t="str">
        <f>입출금내역Rawdata!D584</f>
        <v>카카오페이(택시)</v>
      </c>
      <c r="M590" s="148" t="s">
        <v>141</v>
      </c>
      <c r="N590" s="148"/>
      <c r="O590" s="284" t="str">
        <f>입출금내역Rawdata!L584</f>
        <v>하나은행(자본금)</v>
      </c>
      <c r="P590" s="284" t="str">
        <f>입출금내역Rawdata!M584</f>
        <v>391-910029-71304</v>
      </c>
      <c r="Q590" s="148"/>
      <c r="R590" s="148"/>
      <c r="S590" s="148"/>
    </row>
    <row r="591" spans="1:19" ht="15.6" customHeight="1" outlineLevel="1">
      <c r="A591" s="142"/>
      <c r="B591" s="142">
        <f>입출금내역Rawdata!B585</f>
        <v>45477</v>
      </c>
      <c r="C591" s="143" t="s">
        <v>120</v>
      </c>
      <c r="D591" s="284" t="str">
        <f>입출금내역Rawdata!N585</f>
        <v>계좌 대체</v>
      </c>
      <c r="E591" s="284" t="str">
        <f>입출금내역Rawdata!O585</f>
        <v>계좌 대체</v>
      </c>
      <c r="F591" s="137" t="str">
        <f>IF(D591="계좌 대체","",VLOOKUP($D591,월별_CashFlow!$H$3:$I$61,2,FALSE))</f>
        <v/>
      </c>
      <c r="G591" s="145"/>
      <c r="H591" s="283">
        <f>IF(입출금내역Rawdata!F585=0,"",입출금내역Rawdata!F585)</f>
        <v>81600000</v>
      </c>
      <c r="I591" s="146" t="str">
        <f>IF(입출금내역Rawdata!G585=0,"",입출금내역Rawdata!G585)</f>
        <v/>
      </c>
      <c r="J591" s="146">
        <f t="shared" si="19"/>
        <v>81600000</v>
      </c>
      <c r="K591" s="146">
        <f t="shared" si="18"/>
        <v>996090228</v>
      </c>
      <c r="L591" s="284" t="str">
        <f>입출금내역Rawdata!D585</f>
        <v>ＴＩＰＡ</v>
      </c>
      <c r="M591" s="148" t="s">
        <v>146</v>
      </c>
      <c r="N591" s="148"/>
      <c r="O591" s="284" t="str">
        <f>입출금내역Rawdata!L585</f>
        <v>하나은행(팁스)</v>
      </c>
      <c r="P591" s="284" t="str">
        <f>입출금내역Rawdata!M585</f>
        <v>391-910031-48404</v>
      </c>
      <c r="Q591" s="148"/>
      <c r="R591" s="148"/>
      <c r="S591" s="148"/>
    </row>
    <row r="592" spans="1:19" ht="15.6" customHeight="1" outlineLevel="1">
      <c r="A592" s="142"/>
      <c r="B592" s="142">
        <f>입출금내역Rawdata!B586</f>
        <v>45477</v>
      </c>
      <c r="C592" s="143" t="s">
        <v>120</v>
      </c>
      <c r="D592" s="284" t="str">
        <f>입출금내역Rawdata!N586</f>
        <v>계좌 대체</v>
      </c>
      <c r="E592" s="284" t="str">
        <f>입출금내역Rawdata!O586</f>
        <v>계좌 대체</v>
      </c>
      <c r="F592" s="137" t="str">
        <f>IF(D592="계좌 대체","",VLOOKUP($D592,월별_CashFlow!$H$3:$I$61,2,FALSE))</f>
        <v/>
      </c>
      <c r="G592" s="145"/>
      <c r="H592" s="283" t="str">
        <f>IF(입출금내역Rawdata!F586=0,"",입출금내역Rawdata!F586)</f>
        <v/>
      </c>
      <c r="I592" s="146">
        <f>IF(입출금내역Rawdata!G586=0,"",입출금내역Rawdata!G586)</f>
        <v>81600000</v>
      </c>
      <c r="J592" s="146">
        <f t="shared" si="19"/>
        <v>-81600000</v>
      </c>
      <c r="K592" s="146">
        <f t="shared" si="18"/>
        <v>914490228</v>
      </c>
      <c r="L592" s="284" t="str">
        <f>입출금내역Rawdata!D586</f>
        <v>（주）　나인솔</v>
      </c>
      <c r="M592" s="148" t="s">
        <v>157</v>
      </c>
      <c r="N592" s="148"/>
      <c r="O592" s="284" t="str">
        <f>입출금내역Rawdata!L586</f>
        <v>하나은행(팁스)</v>
      </c>
      <c r="P592" s="284" t="str">
        <f>입출금내역Rawdata!M586</f>
        <v>391-910031-48404</v>
      </c>
      <c r="Q592" s="148"/>
      <c r="R592" s="148"/>
      <c r="S592" s="148"/>
    </row>
    <row r="593" spans="1:19" ht="15.6" customHeight="1" outlineLevel="1">
      <c r="A593" s="142"/>
      <c r="B593" s="142">
        <f>입출금내역Rawdata!B587</f>
        <v>45478</v>
      </c>
      <c r="C593" s="143" t="s">
        <v>120</v>
      </c>
      <c r="D593" s="284" t="str">
        <f>입출금내역Rawdata!N587</f>
        <v>운영비</v>
      </c>
      <c r="E593" s="284" t="str">
        <f>입출금내역Rawdata!O587</f>
        <v>지급수수료</v>
      </c>
      <c r="F593" s="137">
        <f>IF(D593="계좌 대체","",VLOOKUP($D593,월별_CashFlow!$H$3:$I$61,2,FALSE))</f>
        <v>120204</v>
      </c>
      <c r="G593" s="145"/>
      <c r="H593" s="283">
        <f>IF(입출금내역Rawdata!F587=0,"",입출금내역Rawdata!F587)</f>
        <v>20000</v>
      </c>
      <c r="I593" s="146" t="str">
        <f>IF(입출금내역Rawdata!G587=0,"",입출금내역Rawdata!G587)</f>
        <v/>
      </c>
      <c r="J593" s="146">
        <f t="shared" si="19"/>
        <v>20000</v>
      </c>
      <c r="K593" s="146">
        <f t="shared" si="18"/>
        <v>914510228</v>
      </c>
      <c r="L593" s="284" t="str">
        <f>입출금내역Rawdata!D587</f>
        <v>(주)미라파트너스</v>
      </c>
      <c r="M593" s="148" t="s">
        <v>158</v>
      </c>
      <c r="N593" s="148"/>
      <c r="O593" s="284" t="str">
        <f>입출금내역Rawdata!L587</f>
        <v>하나은행(GS투자금)</v>
      </c>
      <c r="P593" s="284" t="str">
        <f>입출금내역Rawdata!M587</f>
        <v>391-910033-23404</v>
      </c>
      <c r="Q593" s="148"/>
      <c r="R593" s="148"/>
      <c r="S593" s="148"/>
    </row>
    <row r="594" spans="1:19" ht="15.6" customHeight="1" outlineLevel="1">
      <c r="A594" s="142"/>
      <c r="B594" s="142">
        <f>입출금내역Rawdata!B588</f>
        <v>45478</v>
      </c>
      <c r="C594" s="143" t="s">
        <v>120</v>
      </c>
      <c r="D594" s="284" t="str">
        <f>입출금내역Rawdata!N588</f>
        <v>운영비</v>
      </c>
      <c r="E594" s="284" t="str">
        <f>입출금내역Rawdata!O588</f>
        <v>여비교통비</v>
      </c>
      <c r="F594" s="137">
        <f>IF(D594="계좌 대체","",VLOOKUP($D594,월별_CashFlow!$H$3:$I$61,2,FALSE))</f>
        <v>120204</v>
      </c>
      <c r="G594" s="145"/>
      <c r="H594" s="283" t="str">
        <f>IF(입출금내역Rawdata!F588=0,"",입출금내역Rawdata!F588)</f>
        <v/>
      </c>
      <c r="I594" s="146">
        <f>IF(입출금내역Rawdata!G588=0,"",입출금내역Rawdata!G588)</f>
        <v>11100</v>
      </c>
      <c r="J594" s="146">
        <f t="shared" si="19"/>
        <v>-11100</v>
      </c>
      <c r="K594" s="146">
        <f t="shared" si="18"/>
        <v>914499128</v>
      </c>
      <c r="L594" s="284" t="str">
        <f>입출금내역Rawdata!D588</f>
        <v>카카오페이(택시)</v>
      </c>
      <c r="M594" s="148" t="s">
        <v>141</v>
      </c>
      <c r="N594" s="148"/>
      <c r="O594" s="284" t="str">
        <f>입출금내역Rawdata!L588</f>
        <v>하나은행(자본금)</v>
      </c>
      <c r="P594" s="284" t="str">
        <f>입출금내역Rawdata!M588</f>
        <v>391-910029-71304</v>
      </c>
      <c r="Q594" s="148"/>
      <c r="R594" s="148"/>
      <c r="S594" s="148"/>
    </row>
    <row r="595" spans="1:19" ht="15.6" customHeight="1" outlineLevel="1">
      <c r="A595" s="142"/>
      <c r="B595" s="142">
        <f>입출금내역Rawdata!B589</f>
        <v>45478</v>
      </c>
      <c r="C595" s="143" t="s">
        <v>120</v>
      </c>
      <c r="D595" s="284" t="str">
        <f>입출금내역Rawdata!N589</f>
        <v>운영비</v>
      </c>
      <c r="E595" s="284" t="str">
        <f>입출금내역Rawdata!O589</f>
        <v>여비교통비</v>
      </c>
      <c r="F595" s="137">
        <f>IF(D595="계좌 대체","",VLOOKUP($D595,월별_CashFlow!$H$3:$I$61,2,FALSE))</f>
        <v>120204</v>
      </c>
      <c r="G595" s="145"/>
      <c r="H595" s="283">
        <f>IF(입출금내역Rawdata!F589=0,"",입출금내역Rawdata!F589)</f>
        <v>11100</v>
      </c>
      <c r="I595" s="146" t="str">
        <f>IF(입출금내역Rawdata!G589=0,"",입출금내역Rawdata!G589)</f>
        <v/>
      </c>
      <c r="J595" s="146">
        <f t="shared" si="19"/>
        <v>11100</v>
      </c>
      <c r="K595" s="146">
        <f t="shared" si="18"/>
        <v>914510228</v>
      </c>
      <c r="L595" s="284" t="str">
        <f>입출금내역Rawdata!D589</f>
        <v>카카오페이(택시)</v>
      </c>
      <c r="M595" s="148" t="s">
        <v>159</v>
      </c>
      <c r="N595" s="148"/>
      <c r="O595" s="284" t="str">
        <f>입출금내역Rawdata!L589</f>
        <v>하나은행(자본금)</v>
      </c>
      <c r="P595" s="284" t="str">
        <f>입출금내역Rawdata!M589</f>
        <v>391-910029-71304</v>
      </c>
      <c r="Q595" s="148"/>
      <c r="R595" s="148"/>
      <c r="S595" s="148"/>
    </row>
    <row r="596" spans="1:19" ht="15.6" customHeight="1" outlineLevel="1">
      <c r="A596" s="142"/>
      <c r="B596" s="142">
        <f>입출금내역Rawdata!B590</f>
        <v>45478</v>
      </c>
      <c r="C596" s="143" t="s">
        <v>120</v>
      </c>
      <c r="D596" s="284" t="str">
        <f>입출금내역Rawdata!N590</f>
        <v>운영비</v>
      </c>
      <c r="E596" s="284" t="str">
        <f>입출금내역Rawdata!O590</f>
        <v>여비교통비</v>
      </c>
      <c r="F596" s="137">
        <f>IF(D596="계좌 대체","",VLOOKUP($D596,월별_CashFlow!$H$3:$I$61,2,FALSE))</f>
        <v>120204</v>
      </c>
      <c r="G596" s="145"/>
      <c r="H596" s="283" t="str">
        <f>IF(입출금내역Rawdata!F590=0,"",입출금내역Rawdata!F590)</f>
        <v/>
      </c>
      <c r="I596" s="146">
        <f>IF(입출금내역Rawdata!G590=0,"",입출금내역Rawdata!G590)</f>
        <v>12400</v>
      </c>
      <c r="J596" s="146">
        <f t="shared" si="19"/>
        <v>-12400</v>
      </c>
      <c r="K596" s="146">
        <f t="shared" si="18"/>
        <v>914497828</v>
      </c>
      <c r="L596" s="284" t="str">
        <f>입출금내역Rawdata!D590</f>
        <v>카카오페이(택시)</v>
      </c>
      <c r="M596" s="148" t="s">
        <v>141</v>
      </c>
      <c r="N596" s="148"/>
      <c r="O596" s="284" t="str">
        <f>입출금내역Rawdata!L590</f>
        <v>하나은행(자본금)</v>
      </c>
      <c r="P596" s="284" t="str">
        <f>입출금내역Rawdata!M590</f>
        <v>391-910029-71304</v>
      </c>
      <c r="Q596" s="148"/>
      <c r="R596" s="148"/>
      <c r="S596" s="148"/>
    </row>
    <row r="597" spans="1:19" ht="15.6" customHeight="1" outlineLevel="1">
      <c r="A597" s="142"/>
      <c r="B597" s="142">
        <f>입출금내역Rawdata!B591</f>
        <v>45478</v>
      </c>
      <c r="C597" s="143" t="s">
        <v>120</v>
      </c>
      <c r="D597" s="284" t="str">
        <f>입출금내역Rawdata!N591</f>
        <v>운영비</v>
      </c>
      <c r="E597" s="284" t="str">
        <f>입출금내역Rawdata!O591</f>
        <v>운영비</v>
      </c>
      <c r="F597" s="137">
        <f>IF(D597="계좌 대체","",VLOOKUP($D597,월별_CashFlow!$H$3:$I$61,2,FALSE))</f>
        <v>120204</v>
      </c>
      <c r="G597" s="145"/>
      <c r="H597" s="283" t="str">
        <f>IF(입출금내역Rawdata!F591=0,"",입출금내역Rawdata!F591)</f>
        <v/>
      </c>
      <c r="I597" s="146">
        <f>IF(입출금내역Rawdata!G591=0,"",입출금내역Rawdata!G591)</f>
        <v>110750</v>
      </c>
      <c r="J597" s="146">
        <f t="shared" si="19"/>
        <v>-110750</v>
      </c>
      <c r="K597" s="146">
        <f t="shared" si="18"/>
        <v>914387078</v>
      </c>
      <c r="L597" s="284" t="str">
        <f>입출금내역Rawdata!D591</f>
        <v>쎄븐일레븐고대4</v>
      </c>
      <c r="M597" s="148" t="s">
        <v>141</v>
      </c>
      <c r="N597" s="148"/>
      <c r="O597" s="284" t="str">
        <f>입출금내역Rawdata!L591</f>
        <v>하나은행(자본금)</v>
      </c>
      <c r="P597" s="284" t="str">
        <f>입출금내역Rawdata!M591</f>
        <v>391-910029-71304</v>
      </c>
      <c r="Q597" s="148"/>
      <c r="R597" s="148"/>
      <c r="S597" s="148"/>
    </row>
    <row r="598" spans="1:19" ht="15.6" customHeight="1" outlineLevel="1">
      <c r="A598" s="142"/>
      <c r="B598" s="142">
        <f>입출금내역Rawdata!B592</f>
        <v>45478</v>
      </c>
      <c r="C598" s="143" t="s">
        <v>120</v>
      </c>
      <c r="D598" s="284" t="str">
        <f>입출금내역Rawdata!N592</f>
        <v>운영비</v>
      </c>
      <c r="E598" s="284" t="str">
        <f>입출금내역Rawdata!O592</f>
        <v>여비교통비</v>
      </c>
      <c r="F598" s="137">
        <f>IF(D598="계좌 대체","",VLOOKUP($D598,월별_CashFlow!$H$3:$I$61,2,FALSE))</f>
        <v>120204</v>
      </c>
      <c r="G598" s="145"/>
      <c r="H598" s="283" t="str">
        <f>IF(입출금내역Rawdata!F592=0,"",입출금내역Rawdata!F592)</f>
        <v/>
      </c>
      <c r="I598" s="146">
        <f>IF(입출금내역Rawdata!G592=0,"",입출금내역Rawdata!G592)</f>
        <v>12600</v>
      </c>
      <c r="J598" s="146">
        <f t="shared" si="19"/>
        <v>-12600</v>
      </c>
      <c r="K598" s="146">
        <f t="shared" si="18"/>
        <v>914374478</v>
      </c>
      <c r="L598" s="284" t="str">
        <f>입출금내역Rawdata!D592</f>
        <v>티머니개인택시(K</v>
      </c>
      <c r="M598" s="148" t="s">
        <v>141</v>
      </c>
      <c r="N598" s="148"/>
      <c r="O598" s="284" t="str">
        <f>입출금내역Rawdata!L592</f>
        <v>하나은행(자본금)</v>
      </c>
      <c r="P598" s="284" t="str">
        <f>입출금내역Rawdata!M592</f>
        <v>391-910029-71304</v>
      </c>
      <c r="Q598" s="148"/>
      <c r="R598" s="148"/>
      <c r="S598" s="148"/>
    </row>
    <row r="599" spans="1:19" ht="15.6" customHeight="1" outlineLevel="1">
      <c r="A599" s="142"/>
      <c r="B599" s="142">
        <f>입출금내역Rawdata!B593</f>
        <v>45478</v>
      </c>
      <c r="C599" s="143" t="s">
        <v>120</v>
      </c>
      <c r="D599" s="284" t="str">
        <f>입출금내역Rawdata!N593</f>
        <v>보조금</v>
      </c>
      <c r="E599" s="284" t="str">
        <f>입출금내역Rawdata!O593</f>
        <v>보조금</v>
      </c>
      <c r="F599" s="137">
        <f>IF(D599="계좌 대체","",VLOOKUP($D599,월별_CashFlow!$H$3:$I$61,2,FALSE))</f>
        <v>310001</v>
      </c>
      <c r="G599" s="145"/>
      <c r="H599" s="283">
        <f>IF(입출금내역Rawdata!F593=0,"",입출금내역Rawdata!F593)</f>
        <v>5665000</v>
      </c>
      <c r="I599" s="146" t="str">
        <f>IF(입출금내역Rawdata!G593=0,"",입출금내역Rawdata!G593)</f>
        <v/>
      </c>
      <c r="J599" s="146">
        <f t="shared" si="19"/>
        <v>5665000</v>
      </c>
      <c r="K599" s="146">
        <f t="shared" si="18"/>
        <v>920039478</v>
      </c>
      <c r="L599" s="284" t="str">
        <f>입출금내역Rawdata!D593</f>
        <v>(주)에이코트</v>
      </c>
      <c r="M599" s="148" t="s">
        <v>141</v>
      </c>
      <c r="N599" s="148"/>
      <c r="O599" s="284" t="str">
        <f>입출금내역Rawdata!L593</f>
        <v>하나은행(서울형팁스)</v>
      </c>
      <c r="P599" s="284" t="str">
        <f>입출금내역Rawdata!M593</f>
        <v>511-910017-45704</v>
      </c>
      <c r="Q599" s="148"/>
      <c r="R599" s="148"/>
      <c r="S599" s="148"/>
    </row>
    <row r="600" spans="1:19" ht="15.6" customHeight="1" outlineLevel="1">
      <c r="A600" s="142"/>
      <c r="B600" s="142">
        <f>입출금내역Rawdata!B594</f>
        <v>45478</v>
      </c>
      <c r="C600" s="143" t="s">
        <v>120</v>
      </c>
      <c r="D600" s="284" t="str">
        <f>입출금내역Rawdata!N594</f>
        <v>보조금</v>
      </c>
      <c r="E600" s="284" t="str">
        <f>입출금내역Rawdata!O594</f>
        <v>보조금</v>
      </c>
      <c r="F600" s="137">
        <f>IF(D600="계좌 대체","",VLOOKUP($D600,월별_CashFlow!$H$3:$I$61,2,FALSE))</f>
        <v>310001</v>
      </c>
      <c r="G600" s="145"/>
      <c r="H600" s="283" t="str">
        <f>IF(입출금내역Rawdata!F594=0,"",입출금내역Rawdata!F594)</f>
        <v/>
      </c>
      <c r="I600" s="146">
        <f>IF(입출금내역Rawdata!G594=0,"",입출금내역Rawdata!G594)</f>
        <v>5665000</v>
      </c>
      <c r="J600" s="146">
        <f t="shared" si="19"/>
        <v>-5665000</v>
      </c>
      <c r="K600" s="146">
        <f t="shared" si="18"/>
        <v>914374478</v>
      </c>
      <c r="L600" s="284" t="str">
        <f>입출금내역Rawdata!D594</f>
        <v>(주)아이켐스</v>
      </c>
      <c r="M600" s="148" t="s">
        <v>141</v>
      </c>
      <c r="N600" s="148"/>
      <c r="O600" s="284" t="str">
        <f>입출금내역Rawdata!L594</f>
        <v>하나은행(서울형팁스)</v>
      </c>
      <c r="P600" s="284" t="str">
        <f>입출금내역Rawdata!M594</f>
        <v>511-910017-45704</v>
      </c>
      <c r="Q600" s="148"/>
      <c r="R600" s="148"/>
      <c r="S600" s="148"/>
    </row>
    <row r="601" spans="1:19" ht="15.6" customHeight="1" outlineLevel="1">
      <c r="A601" s="142"/>
      <c r="B601" s="142">
        <f>입출금내역Rawdata!B595</f>
        <v>45478</v>
      </c>
      <c r="C601" s="143" t="s">
        <v>120</v>
      </c>
      <c r="D601" s="284" t="str">
        <f>입출금내역Rawdata!N595</f>
        <v>보조금</v>
      </c>
      <c r="E601" s="284" t="str">
        <f>입출금내역Rawdata!O595</f>
        <v>보조금</v>
      </c>
      <c r="F601" s="137">
        <f>IF(D601="계좌 대체","",VLOOKUP($D601,월별_CashFlow!$H$3:$I$61,2,FALSE))</f>
        <v>310001</v>
      </c>
      <c r="G601" s="145"/>
      <c r="H601" s="283">
        <f>IF(입출금내역Rawdata!F595=0,"",입출금내역Rawdata!F595)</f>
        <v>9240000</v>
      </c>
      <c r="I601" s="146" t="str">
        <f>IF(입출금내역Rawdata!G595=0,"",입출금내역Rawdata!G595)</f>
        <v/>
      </c>
      <c r="J601" s="146">
        <f t="shared" si="19"/>
        <v>9240000</v>
      </c>
      <c r="K601" s="146">
        <f t="shared" si="18"/>
        <v>923614478</v>
      </c>
      <c r="L601" s="284" t="str">
        <f>입출금내역Rawdata!D595</f>
        <v>(주)에이코트</v>
      </c>
      <c r="M601" s="148" t="s">
        <v>160</v>
      </c>
      <c r="N601" s="148"/>
      <c r="O601" s="284" t="str">
        <f>입출금내역Rawdata!L595</f>
        <v>하나은행(서울형팁스)</v>
      </c>
      <c r="P601" s="284" t="str">
        <f>입출금내역Rawdata!M595</f>
        <v>511-910017-45704</v>
      </c>
      <c r="Q601" s="148"/>
      <c r="R601" s="148"/>
      <c r="S601" s="148"/>
    </row>
    <row r="602" spans="1:19" ht="15.6" customHeight="1" outlineLevel="1">
      <c r="A602" s="142"/>
      <c r="B602" s="142">
        <f>입출금내역Rawdata!B596</f>
        <v>45478</v>
      </c>
      <c r="C602" s="143" t="s">
        <v>120</v>
      </c>
      <c r="D602" s="284" t="str">
        <f>입출금내역Rawdata!N596</f>
        <v>보조금</v>
      </c>
      <c r="E602" s="284" t="str">
        <f>입출금내역Rawdata!O596</f>
        <v>보조금</v>
      </c>
      <c r="F602" s="137">
        <f>IF(D602="계좌 대체","",VLOOKUP($D602,월별_CashFlow!$H$3:$I$61,2,FALSE))</f>
        <v>310001</v>
      </c>
      <c r="G602" s="145"/>
      <c r="H602" s="283" t="str">
        <f>IF(입출금내역Rawdata!F596=0,"",입출금내역Rawdata!F596)</f>
        <v/>
      </c>
      <c r="I602" s="146">
        <f>IF(입출금내역Rawdata!G596=0,"",입출금내역Rawdata!G596)</f>
        <v>9240000</v>
      </c>
      <c r="J602" s="146">
        <f t="shared" si="19"/>
        <v>-9240000</v>
      </c>
      <c r="K602" s="146">
        <f t="shared" si="18"/>
        <v>914374478</v>
      </c>
      <c r="L602" s="284" t="str">
        <f>입출금내역Rawdata!D596</f>
        <v>(주)보야스에너</v>
      </c>
      <c r="M602" s="148" t="s">
        <v>124</v>
      </c>
      <c r="N602" s="148"/>
      <c r="O602" s="284" t="str">
        <f>입출금내역Rawdata!L596</f>
        <v>하나은행(서울형팁스)</v>
      </c>
      <c r="P602" s="284" t="str">
        <f>입출금내역Rawdata!M596</f>
        <v>511-910017-45704</v>
      </c>
      <c r="Q602" s="148"/>
      <c r="R602" s="148"/>
      <c r="S602" s="148"/>
    </row>
    <row r="603" spans="1:19" ht="15.6" customHeight="1" outlineLevel="1">
      <c r="A603" s="142"/>
      <c r="B603" s="142">
        <f>입출금내역Rawdata!B597</f>
        <v>45478</v>
      </c>
      <c r="C603" s="143" t="s">
        <v>120</v>
      </c>
      <c r="D603" s="284" t="str">
        <f>입출금내역Rawdata!N597</f>
        <v>보조금</v>
      </c>
      <c r="E603" s="284" t="str">
        <f>입출금내역Rawdata!O597</f>
        <v>보조금</v>
      </c>
      <c r="F603" s="137">
        <f>IF(D603="계좌 대체","",VLOOKUP($D603,월별_CashFlow!$H$3:$I$61,2,FALSE))</f>
        <v>310001</v>
      </c>
      <c r="G603" s="145"/>
      <c r="H603" s="283">
        <f>IF(입출금내역Rawdata!F597=0,"",입출금내역Rawdata!F597)</f>
        <v>3860</v>
      </c>
      <c r="I603" s="146" t="str">
        <f>IF(입출금내역Rawdata!G597=0,"",입출금내역Rawdata!G597)</f>
        <v/>
      </c>
      <c r="J603" s="146">
        <f t="shared" si="19"/>
        <v>3860</v>
      </c>
      <c r="K603" s="146">
        <f t="shared" si="18"/>
        <v>914378338</v>
      </c>
      <c r="L603" s="284" t="str">
        <f>입출금내역Rawdata!D597</f>
        <v>sba_카드_우편</v>
      </c>
      <c r="M603" s="148" t="s">
        <v>124</v>
      </c>
      <c r="N603" s="148"/>
      <c r="O603" s="284" t="str">
        <f>입출금내역Rawdata!L597</f>
        <v>하나은행(서울형팁스)</v>
      </c>
      <c r="P603" s="284" t="str">
        <f>입출금내역Rawdata!M597</f>
        <v>511-910017-45704</v>
      </c>
      <c r="Q603" s="148"/>
      <c r="R603" s="148"/>
      <c r="S603" s="148"/>
    </row>
    <row r="604" spans="1:19" ht="15.6" customHeight="1" outlineLevel="1">
      <c r="A604" s="142"/>
      <c r="B604" s="142">
        <f>입출금내역Rawdata!B598</f>
        <v>45478</v>
      </c>
      <c r="C604" s="143" t="s">
        <v>120</v>
      </c>
      <c r="D604" s="284" t="str">
        <f>입출금내역Rawdata!N598</f>
        <v>보조금</v>
      </c>
      <c r="E604" s="284" t="str">
        <f>입출금내역Rawdata!O598</f>
        <v>보조금</v>
      </c>
      <c r="F604" s="137">
        <f>IF(D604="계좌 대체","",VLOOKUP($D604,월별_CashFlow!$H$3:$I$61,2,FALSE))</f>
        <v>310001</v>
      </c>
      <c r="G604" s="145"/>
      <c r="H604" s="283">
        <f>IF(입출금내역Rawdata!F598=0,"",입출금내역Rawdata!F598)</f>
        <v>150</v>
      </c>
      <c r="I604" s="146" t="str">
        <f>IF(입출금내역Rawdata!G598=0,"",입출금내역Rawdata!G598)</f>
        <v/>
      </c>
      <c r="J604" s="146">
        <f t="shared" si="19"/>
        <v>150</v>
      </c>
      <c r="K604" s="146">
        <f t="shared" si="18"/>
        <v>914378488</v>
      </c>
      <c r="L604" s="284" t="str">
        <f>입출금내역Rawdata!D598</f>
        <v>sba_카드_우편</v>
      </c>
      <c r="M604" s="148" t="s">
        <v>161</v>
      </c>
      <c r="N604" s="148"/>
      <c r="O604" s="284" t="str">
        <f>입출금내역Rawdata!L598</f>
        <v>하나은행(서울형팁스)</v>
      </c>
      <c r="P604" s="284" t="str">
        <f>입출금내역Rawdata!M598</f>
        <v>511-910017-45704</v>
      </c>
      <c r="Q604" s="148"/>
      <c r="R604" s="148"/>
      <c r="S604" s="148"/>
    </row>
    <row r="605" spans="1:19" ht="15.6" customHeight="1" outlineLevel="1">
      <c r="A605" s="142"/>
      <c r="B605" s="142">
        <f>입출금내역Rawdata!B599</f>
        <v>45478</v>
      </c>
      <c r="C605" s="143" t="s">
        <v>120</v>
      </c>
      <c r="D605" s="284" t="str">
        <f>입출금내역Rawdata!N599</f>
        <v>보조금</v>
      </c>
      <c r="E605" s="284" t="str">
        <f>입출금내역Rawdata!O599</f>
        <v>보조금</v>
      </c>
      <c r="F605" s="137">
        <f>IF(D605="계좌 대체","",VLOOKUP($D605,월별_CashFlow!$H$3:$I$61,2,FALSE))</f>
        <v>310001</v>
      </c>
      <c r="G605" s="145"/>
      <c r="H605" s="283">
        <f>IF(입출금내역Rawdata!F599=0,"",입출금내역Rawdata!F599)</f>
        <v>4000</v>
      </c>
      <c r="I605" s="146" t="str">
        <f>IF(입출금내역Rawdata!G599=0,"",입출금내역Rawdata!G599)</f>
        <v/>
      </c>
      <c r="J605" s="146">
        <f t="shared" si="19"/>
        <v>4000</v>
      </c>
      <c r="K605" s="146">
        <f t="shared" si="18"/>
        <v>914382488</v>
      </c>
      <c r="L605" s="284" t="str">
        <f>입출금내역Rawdata!D599</f>
        <v>sba_카드_우편</v>
      </c>
      <c r="M605" s="148" t="s">
        <v>161</v>
      </c>
      <c r="N605" s="148"/>
      <c r="O605" s="284" t="str">
        <f>입출금내역Rawdata!L599</f>
        <v>하나은행(서울형팁스)</v>
      </c>
      <c r="P605" s="284" t="str">
        <f>입출금내역Rawdata!M599</f>
        <v>511-910017-45704</v>
      </c>
      <c r="Q605" s="148"/>
      <c r="R605" s="148"/>
      <c r="S605" s="148"/>
    </row>
    <row r="606" spans="1:19" ht="15.6" customHeight="1" outlineLevel="1">
      <c r="A606" s="142"/>
      <c r="B606" s="142">
        <f>입출금내역Rawdata!B600</f>
        <v>45478</v>
      </c>
      <c r="C606" s="143" t="s">
        <v>120</v>
      </c>
      <c r="D606" s="284" t="str">
        <f>입출금내역Rawdata!N600</f>
        <v>보조금</v>
      </c>
      <c r="E606" s="284" t="str">
        <f>입출금내역Rawdata!O600</f>
        <v>보조금</v>
      </c>
      <c r="F606" s="137">
        <f>IF(D606="계좌 대체","",VLOOKUP($D606,월별_CashFlow!$H$3:$I$61,2,FALSE))</f>
        <v>310001</v>
      </c>
      <c r="G606" s="145"/>
      <c r="H606" s="283">
        <f>IF(입출금내역Rawdata!F600=0,"",입출금내역Rawdata!F600)</f>
        <v>800</v>
      </c>
      <c r="I606" s="146" t="str">
        <f>IF(입출금내역Rawdata!G600=0,"",입출금내역Rawdata!G600)</f>
        <v/>
      </c>
      <c r="J606" s="146">
        <f t="shared" si="19"/>
        <v>800</v>
      </c>
      <c r="K606" s="146">
        <f t="shared" si="18"/>
        <v>914383288</v>
      </c>
      <c r="L606" s="284" t="str">
        <f>입출금내역Rawdata!D600</f>
        <v>sba_카드_박스</v>
      </c>
      <c r="M606" s="148" t="s">
        <v>162</v>
      </c>
      <c r="N606" s="148"/>
      <c r="O606" s="284" t="str">
        <f>입출금내역Rawdata!L600</f>
        <v>하나은행(서울형팁스)</v>
      </c>
      <c r="P606" s="284" t="str">
        <f>입출금내역Rawdata!M600</f>
        <v>511-910017-45704</v>
      </c>
      <c r="Q606" s="148"/>
      <c r="R606" s="148"/>
      <c r="S606" s="148"/>
    </row>
    <row r="607" spans="1:19" ht="15.6" customHeight="1" outlineLevel="1">
      <c r="A607" s="142"/>
      <c r="B607" s="142">
        <f>입출금내역Rawdata!B601</f>
        <v>45479</v>
      </c>
      <c r="C607" s="143" t="s">
        <v>120</v>
      </c>
      <c r="D607" s="284" t="str">
        <f>입출금내역Rawdata!N601</f>
        <v>운영비</v>
      </c>
      <c r="E607" s="284" t="str">
        <f>입출금내역Rawdata!O601</f>
        <v>여비교통비</v>
      </c>
      <c r="F607" s="137">
        <f>IF(D607="계좌 대체","",VLOOKUP($D607,월별_CashFlow!$H$3:$I$61,2,FALSE))</f>
        <v>120204</v>
      </c>
      <c r="G607" s="145"/>
      <c r="H607" s="283" t="str">
        <f>IF(입출금내역Rawdata!F601=0,"",입출금내역Rawdata!F601)</f>
        <v/>
      </c>
      <c r="I607" s="146">
        <f>IF(입출금내역Rawdata!G601=0,"",입출금내역Rawdata!G601)</f>
        <v>57600</v>
      </c>
      <c r="J607" s="146">
        <f t="shared" si="19"/>
        <v>-57600</v>
      </c>
      <c r="K607" s="146">
        <f t="shared" si="18"/>
        <v>914325688</v>
      </c>
      <c r="L607" s="284" t="str">
        <f>입출금내역Rawdata!D601</f>
        <v>카카오페이(택시)</v>
      </c>
      <c r="M607" s="148" t="s">
        <v>157</v>
      </c>
      <c r="N607" s="148"/>
      <c r="O607" s="284" t="str">
        <f>입출금내역Rawdata!L601</f>
        <v>하나은행(자본금)</v>
      </c>
      <c r="P607" s="284" t="str">
        <f>입출금내역Rawdata!M601</f>
        <v>391-910029-71304</v>
      </c>
      <c r="Q607" s="148"/>
      <c r="R607" s="148"/>
      <c r="S607" s="148"/>
    </row>
    <row r="608" spans="1:19" ht="15.6" customHeight="1" outlineLevel="1">
      <c r="A608" s="142"/>
      <c r="B608" s="142">
        <f>입출금내역Rawdata!B602</f>
        <v>45479</v>
      </c>
      <c r="C608" s="143" t="s">
        <v>120</v>
      </c>
      <c r="D608" s="284" t="str">
        <f>입출금내역Rawdata!N602</f>
        <v>운영비</v>
      </c>
      <c r="E608" s="284" t="str">
        <f>입출금내역Rawdata!O602</f>
        <v>여비교통비</v>
      </c>
      <c r="F608" s="137">
        <f>IF(D608="계좌 대체","",VLOOKUP($D608,월별_CashFlow!$H$3:$I$61,2,FALSE))</f>
        <v>120204</v>
      </c>
      <c r="G608" s="145"/>
      <c r="H608" s="283">
        <f>IF(입출금내역Rawdata!F602=0,"",입출금내역Rawdata!F602)</f>
        <v>57600</v>
      </c>
      <c r="I608" s="146" t="str">
        <f>IF(입출금내역Rawdata!G602=0,"",입출금내역Rawdata!G602)</f>
        <v/>
      </c>
      <c r="J608" s="146">
        <f t="shared" si="19"/>
        <v>57600</v>
      </c>
      <c r="K608" s="146">
        <f t="shared" si="18"/>
        <v>914383288</v>
      </c>
      <c r="L608" s="284" t="str">
        <f>입출금내역Rawdata!D602</f>
        <v>카카오페이(택시)</v>
      </c>
      <c r="M608" s="148" t="s">
        <v>163</v>
      </c>
      <c r="N608" s="148"/>
      <c r="O608" s="284" t="str">
        <f>입출금내역Rawdata!L602</f>
        <v>하나은행(자본금)</v>
      </c>
      <c r="P608" s="284" t="str">
        <f>입출금내역Rawdata!M602</f>
        <v>391-910029-71304</v>
      </c>
      <c r="Q608" s="148"/>
      <c r="R608" s="148"/>
      <c r="S608" s="148"/>
    </row>
    <row r="609" spans="1:19" ht="15.6" customHeight="1" outlineLevel="1">
      <c r="A609" s="142"/>
      <c r="B609" s="142">
        <f>입출금내역Rawdata!B603</f>
        <v>45479</v>
      </c>
      <c r="C609" s="143" t="s">
        <v>120</v>
      </c>
      <c r="D609" s="284" t="str">
        <f>입출금내역Rawdata!N603</f>
        <v>운영비</v>
      </c>
      <c r="E609" s="284" t="str">
        <f>입출금내역Rawdata!O603</f>
        <v>여비교통비</v>
      </c>
      <c r="F609" s="137">
        <f>IF(D609="계좌 대체","",VLOOKUP($D609,월별_CashFlow!$H$3:$I$61,2,FALSE))</f>
        <v>120204</v>
      </c>
      <c r="G609" s="145"/>
      <c r="H609" s="283" t="str">
        <f>IF(입출금내역Rawdata!F603=0,"",입출금내역Rawdata!F603)</f>
        <v/>
      </c>
      <c r="I609" s="146">
        <f>IF(입출금내역Rawdata!G603=0,"",입출금내역Rawdata!G603)</f>
        <v>62700</v>
      </c>
      <c r="J609" s="146">
        <f t="shared" si="19"/>
        <v>-62700</v>
      </c>
      <c r="K609" s="146">
        <f t="shared" si="18"/>
        <v>914320588</v>
      </c>
      <c r="L609" s="284" t="str">
        <f>입출금내역Rawdata!D603</f>
        <v>카카오페이(택시)</v>
      </c>
      <c r="M609" s="148" t="s">
        <v>141</v>
      </c>
      <c r="N609" s="148"/>
      <c r="O609" s="284" t="str">
        <f>입출금내역Rawdata!L603</f>
        <v>하나은행(자본금)</v>
      </c>
      <c r="P609" s="284" t="str">
        <f>입출금내역Rawdata!M603</f>
        <v>391-910029-71304</v>
      </c>
      <c r="Q609" s="148"/>
      <c r="R609" s="148"/>
      <c r="S609" s="148"/>
    </row>
    <row r="610" spans="1:19" ht="15.6" customHeight="1" outlineLevel="1">
      <c r="A610" s="142"/>
      <c r="B610" s="142">
        <f>입출금내역Rawdata!B604</f>
        <v>45481</v>
      </c>
      <c r="C610" s="143" t="s">
        <v>120</v>
      </c>
      <c r="D610" s="284" t="str">
        <f>입출금내역Rawdata!N604</f>
        <v>운영비</v>
      </c>
      <c r="E610" s="284" t="str">
        <f>입출금내역Rawdata!O604</f>
        <v>여비교통비</v>
      </c>
      <c r="F610" s="137">
        <f>IF(D610="계좌 대체","",VLOOKUP($D610,월별_CashFlow!$H$3:$I$61,2,FALSE))</f>
        <v>120204</v>
      </c>
      <c r="G610" s="145"/>
      <c r="H610" s="283" t="str">
        <f>IF(입출금내역Rawdata!F604=0,"",입출금내역Rawdata!F604)</f>
        <v/>
      </c>
      <c r="I610" s="146">
        <f>IF(입출금내역Rawdata!G604=0,"",입출금내역Rawdata!G604)</f>
        <v>141338</v>
      </c>
      <c r="J610" s="146">
        <f t="shared" si="19"/>
        <v>-141338</v>
      </c>
      <c r="K610" s="146">
        <f t="shared" si="18"/>
        <v>914179250</v>
      </c>
      <c r="L610" s="284" t="str">
        <f>입출금내역Rawdata!D604</f>
        <v>0702_KOREAN AI</v>
      </c>
      <c r="M610" s="148" t="s">
        <v>141</v>
      </c>
      <c r="N610" s="148"/>
      <c r="O610" s="284" t="str">
        <f>입출금내역Rawdata!L604</f>
        <v>하나은행(자본금)</v>
      </c>
      <c r="P610" s="284" t="str">
        <f>입출금내역Rawdata!M604</f>
        <v>391-910029-71304</v>
      </c>
      <c r="Q610" s="148"/>
      <c r="R610" s="148"/>
      <c r="S610" s="148"/>
    </row>
    <row r="611" spans="1:19" ht="15.6" customHeight="1" outlineLevel="1">
      <c r="A611" s="142"/>
      <c r="B611" s="142">
        <f>입출금내역Rawdata!B605</f>
        <v>45481</v>
      </c>
      <c r="C611" s="143" t="s">
        <v>120</v>
      </c>
      <c r="D611" s="284" t="str">
        <f>입출금내역Rawdata!N605</f>
        <v>보조금</v>
      </c>
      <c r="E611" s="284" t="str">
        <f>입출금내역Rawdata!O605</f>
        <v>보조금</v>
      </c>
      <c r="F611" s="137">
        <f>IF(D611="계좌 대체","",VLOOKUP($D611,월별_CashFlow!$H$3:$I$61,2,FALSE))</f>
        <v>310001</v>
      </c>
      <c r="G611" s="145"/>
      <c r="H611" s="283" t="str">
        <f>IF(입출금내역Rawdata!F605=0,"",입출금내역Rawdata!F605)</f>
        <v/>
      </c>
      <c r="I611" s="146">
        <f>IF(입출금내역Rawdata!G605=0,"",입출금내역Rawdata!G605)</f>
        <v>9029900</v>
      </c>
      <c r="J611" s="146">
        <f t="shared" si="19"/>
        <v>-9029900</v>
      </c>
      <c r="K611" s="146">
        <f t="shared" si="18"/>
        <v>905149350</v>
      </c>
      <c r="L611" s="284" t="str">
        <f>입출금내역Rawdata!D605</f>
        <v>RC주식회사 에이코</v>
      </c>
      <c r="M611" s="148" t="s">
        <v>141</v>
      </c>
      <c r="N611" s="148"/>
      <c r="O611" s="284" t="str">
        <f>입출금내역Rawdata!L605</f>
        <v>하나은행(팁스)</v>
      </c>
      <c r="P611" s="284" t="str">
        <f>입출금내역Rawdata!M605</f>
        <v>391-910031-48404</v>
      </c>
      <c r="Q611" s="148"/>
      <c r="R611" s="148"/>
      <c r="S611" s="148"/>
    </row>
    <row r="612" spans="1:19" ht="15.6" customHeight="1" outlineLevel="1">
      <c r="A612" s="142"/>
      <c r="B612" s="142">
        <f>입출금내역Rawdata!B606</f>
        <v>45482</v>
      </c>
      <c r="C612" s="143" t="s">
        <v>120</v>
      </c>
      <c r="D612" s="284" t="str">
        <f>입출금내역Rawdata!N606</f>
        <v>보조금</v>
      </c>
      <c r="E612" s="284" t="str">
        <f>입출금내역Rawdata!O606</f>
        <v>보조금</v>
      </c>
      <c r="F612" s="137">
        <f>IF(D612="계좌 대체","",VLOOKUP($D612,월별_CashFlow!$H$3:$I$61,2,FALSE))</f>
        <v>310001</v>
      </c>
      <c r="G612" s="145"/>
      <c r="H612" s="283">
        <f>IF(입출금내역Rawdata!F606=0,"",입출금내역Rawdata!F606)</f>
        <v>9029400</v>
      </c>
      <c r="I612" s="146" t="str">
        <f>IF(입출금내역Rawdata!G606=0,"",입출금내역Rawdata!G606)</f>
        <v/>
      </c>
      <c r="J612" s="146">
        <f t="shared" si="19"/>
        <v>9029400</v>
      </c>
      <c r="K612" s="146">
        <f t="shared" si="18"/>
        <v>914178750</v>
      </c>
      <c r="L612" s="284" t="str">
        <f>입출금내역Rawdata!D606</f>
        <v>６월팁스</v>
      </c>
      <c r="M612" s="148" t="s">
        <v>141</v>
      </c>
      <c r="N612" s="148"/>
      <c r="O612" s="284" t="str">
        <f>입출금내역Rawdata!L606</f>
        <v>하나은행(자본금)</v>
      </c>
      <c r="P612" s="284" t="str">
        <f>입출금내역Rawdata!M606</f>
        <v>391-910029-71304</v>
      </c>
      <c r="Q612" s="148"/>
      <c r="R612" s="148"/>
      <c r="S612" s="148"/>
    </row>
    <row r="613" spans="1:19" ht="15.6" customHeight="1" outlineLevel="1">
      <c r="A613" s="142"/>
      <c r="B613" s="142">
        <f>입출금내역Rawdata!B607</f>
        <v>45482</v>
      </c>
      <c r="C613" s="143" t="s">
        <v>120</v>
      </c>
      <c r="D613" s="284" t="str">
        <f>입출금내역Rawdata!N607</f>
        <v>계좌 대체</v>
      </c>
      <c r="E613" s="284" t="str">
        <f>입출금내역Rawdata!O607</f>
        <v>계좌 대체</v>
      </c>
      <c r="F613" s="137" t="str">
        <f>IF(D613="계좌 대체","",VLOOKUP($D613,월별_CashFlow!$H$3:$I$61,2,FALSE))</f>
        <v/>
      </c>
      <c r="G613" s="145"/>
      <c r="H613" s="283">
        <f>IF(입출금내역Rawdata!F607=0,"",입출금내역Rawdata!F607)</f>
        <v>9029400</v>
      </c>
      <c r="I613" s="146" t="str">
        <f>IF(입출금내역Rawdata!G607=0,"",입출금내역Rawdata!G607)</f>
        <v/>
      </c>
      <c r="J613" s="146">
        <f t="shared" si="19"/>
        <v>9029400</v>
      </c>
      <c r="K613" s="146">
        <f t="shared" si="18"/>
        <v>923208150</v>
      </c>
      <c r="L613" s="284" t="str">
        <f>입출금내역Rawdata!D607</f>
        <v>ＴＩＰＡ</v>
      </c>
      <c r="M613" s="148" t="s">
        <v>146</v>
      </c>
      <c r="N613" s="148"/>
      <c r="O613" s="284" t="str">
        <f>입출금내역Rawdata!L607</f>
        <v>하나은행(팁스)</v>
      </c>
      <c r="P613" s="284" t="str">
        <f>입출금내역Rawdata!M607</f>
        <v>391-910031-48404</v>
      </c>
      <c r="Q613" s="148"/>
      <c r="R613" s="148"/>
      <c r="S613" s="148"/>
    </row>
    <row r="614" spans="1:19" ht="15.6" customHeight="1" outlineLevel="1">
      <c r="A614" s="142"/>
      <c r="B614" s="142">
        <f>입출금내역Rawdata!B608</f>
        <v>45482</v>
      </c>
      <c r="C614" s="143" t="s">
        <v>120</v>
      </c>
      <c r="D614" s="284" t="str">
        <f>입출금내역Rawdata!N608</f>
        <v>계좌 대체</v>
      </c>
      <c r="E614" s="284" t="str">
        <f>입출금내역Rawdata!O608</f>
        <v>계좌 대체</v>
      </c>
      <c r="F614" s="137" t="str">
        <f>IF(D614="계좌 대체","",VLOOKUP($D614,월별_CashFlow!$H$3:$I$61,2,FALSE))</f>
        <v/>
      </c>
      <c r="G614" s="145"/>
      <c r="H614" s="283" t="str">
        <f>IF(입출금내역Rawdata!F608=0,"",입출금내역Rawdata!F608)</f>
        <v/>
      </c>
      <c r="I614" s="146">
        <f>IF(입출금내역Rawdata!G608=0,"",입출금내역Rawdata!G608)</f>
        <v>9029400</v>
      </c>
      <c r="J614" s="146">
        <f t="shared" si="19"/>
        <v>-9029400</v>
      </c>
      <c r="K614" s="146">
        <f t="shared" si="18"/>
        <v>914178750</v>
      </c>
      <c r="L614" s="284" t="str">
        <f>입출금내역Rawdata!D608</f>
        <v>６월인건비</v>
      </c>
      <c r="M614" s="148" t="s">
        <v>164</v>
      </c>
      <c r="N614" s="148"/>
      <c r="O614" s="284" t="str">
        <f>입출금내역Rawdata!L608</f>
        <v>하나은행(팁스)</v>
      </c>
      <c r="P614" s="284" t="str">
        <f>입출금내역Rawdata!M608</f>
        <v>391-910031-48404</v>
      </c>
      <c r="Q614" s="148"/>
      <c r="R614" s="148"/>
      <c r="S614" s="148"/>
    </row>
    <row r="615" spans="1:19" ht="15.6" customHeight="1" outlineLevel="1">
      <c r="A615" s="142"/>
      <c r="B615" s="142">
        <f>입출금내역Rawdata!B609</f>
        <v>45483</v>
      </c>
      <c r="C615" s="143" t="s">
        <v>120</v>
      </c>
      <c r="D615" s="284" t="str">
        <f>입출금내역Rawdata!N609</f>
        <v>인건비(급여, 퇴직금, 사대보험)</v>
      </c>
      <c r="E615" s="284" t="str">
        <f>입출금내역Rawdata!O609</f>
        <v>사대보험</v>
      </c>
      <c r="F615" s="137">
        <f>IF(D615="계좌 대체","",VLOOKUP($D615,월별_CashFlow!$H$3:$I$61,2,FALSE))</f>
        <v>120202</v>
      </c>
      <c r="G615" s="145"/>
      <c r="H615" s="283" t="str">
        <f>IF(입출금내역Rawdata!F609=0,"",입출금내역Rawdata!F609)</f>
        <v/>
      </c>
      <c r="I615" s="146">
        <f>IF(입출금내역Rawdata!G609=0,"",입출금내역Rawdata!G609)</f>
        <v>1555960</v>
      </c>
      <c r="J615" s="146">
        <f t="shared" si="19"/>
        <v>-1555960</v>
      </c>
      <c r="K615" s="146">
        <f t="shared" si="18"/>
        <v>912622790</v>
      </c>
      <c r="L615" s="284" t="str">
        <f>입출금내역Rawdata!D609</f>
        <v>2406국민건강</v>
      </c>
      <c r="M615" s="148" t="s">
        <v>157</v>
      </c>
      <c r="N615" s="148"/>
      <c r="O615" s="284" t="str">
        <f>입출금내역Rawdata!L609</f>
        <v>하나은행(GS투자금)</v>
      </c>
      <c r="P615" s="284" t="str">
        <f>입출금내역Rawdata!M609</f>
        <v>391-910033-23404</v>
      </c>
      <c r="Q615" s="148"/>
      <c r="R615" s="148"/>
      <c r="S615" s="148"/>
    </row>
    <row r="616" spans="1:19" ht="15.6" customHeight="1" outlineLevel="1">
      <c r="A616" s="142"/>
      <c r="B616" s="142">
        <f>입출금내역Rawdata!B610</f>
        <v>45483</v>
      </c>
      <c r="C616" s="143" t="s">
        <v>120</v>
      </c>
      <c r="D616" s="284" t="str">
        <f>입출금내역Rawdata!N610</f>
        <v>인건비(급여, 퇴직금, 사대보험)</v>
      </c>
      <c r="E616" s="284" t="str">
        <f>입출금내역Rawdata!O610</f>
        <v>사대보험</v>
      </c>
      <c r="F616" s="137">
        <f>IF(D616="계좌 대체","",VLOOKUP($D616,월별_CashFlow!$H$3:$I$61,2,FALSE))</f>
        <v>120202</v>
      </c>
      <c r="G616" s="145"/>
      <c r="H616" s="283" t="str">
        <f>IF(입출금내역Rawdata!F610=0,"",입출금내역Rawdata!F610)</f>
        <v/>
      </c>
      <c r="I616" s="146">
        <f>IF(입출금내역Rawdata!G610=0,"",입출금내역Rawdata!G610)</f>
        <v>657000</v>
      </c>
      <c r="J616" s="146">
        <f t="shared" si="19"/>
        <v>-657000</v>
      </c>
      <c r="K616" s="146">
        <f t="shared" si="18"/>
        <v>911965790</v>
      </c>
      <c r="L616" s="284" t="str">
        <f>입출금내역Rawdata!D610</f>
        <v>2406국민연금</v>
      </c>
      <c r="M616" s="148" t="s">
        <v>151</v>
      </c>
      <c r="N616" s="148"/>
      <c r="O616" s="284" t="str">
        <f>입출금내역Rawdata!L610</f>
        <v>하나은행(GS투자금)</v>
      </c>
      <c r="P616" s="284" t="str">
        <f>입출금내역Rawdata!M610</f>
        <v>391-910033-23404</v>
      </c>
      <c r="Q616" s="148"/>
      <c r="R616" s="148"/>
      <c r="S616" s="148"/>
    </row>
    <row r="617" spans="1:19" ht="15.6" customHeight="1" outlineLevel="1">
      <c r="A617" s="142"/>
      <c r="B617" s="142">
        <f>입출금내역Rawdata!B611</f>
        <v>45483</v>
      </c>
      <c r="C617" s="143" t="s">
        <v>120</v>
      </c>
      <c r="D617" s="284" t="str">
        <f>입출금내역Rawdata!N611</f>
        <v>인건비(급여, 퇴직금, 사대보험)</v>
      </c>
      <c r="E617" s="284" t="str">
        <f>입출금내역Rawdata!O611</f>
        <v>사대보험</v>
      </c>
      <c r="F617" s="137">
        <f>IF(D617="계좌 대체","",VLOOKUP($D617,월별_CashFlow!$H$3:$I$61,2,FALSE))</f>
        <v>120202</v>
      </c>
      <c r="G617" s="145"/>
      <c r="H617" s="283" t="str">
        <f>IF(입출금내역Rawdata!F611=0,"",입출금내역Rawdata!F611)</f>
        <v/>
      </c>
      <c r="I617" s="146">
        <f>IF(입출금내역Rawdata!G611=0,"",입출금내역Rawdata!G611)</f>
        <v>61250</v>
      </c>
      <c r="J617" s="146">
        <f t="shared" si="19"/>
        <v>-61250</v>
      </c>
      <c r="K617" s="146">
        <f t="shared" si="18"/>
        <v>911904540</v>
      </c>
      <c r="L617" s="284" t="str">
        <f>입출금내역Rawdata!D611</f>
        <v>2406고용보험</v>
      </c>
      <c r="M617" s="148" t="s">
        <v>165</v>
      </c>
      <c r="N617" s="148"/>
      <c r="O617" s="284" t="str">
        <f>입출금내역Rawdata!L611</f>
        <v>하나은행(GS투자금)</v>
      </c>
      <c r="P617" s="284" t="str">
        <f>입출금내역Rawdata!M611</f>
        <v>391-910033-23404</v>
      </c>
      <c r="Q617" s="148"/>
      <c r="R617" s="148"/>
      <c r="S617" s="148"/>
    </row>
    <row r="618" spans="1:19" ht="15.6" customHeight="1" outlineLevel="1">
      <c r="A618" s="142"/>
      <c r="B618" s="142">
        <f>입출금내역Rawdata!B612</f>
        <v>45483</v>
      </c>
      <c r="C618" s="143" t="s">
        <v>120</v>
      </c>
      <c r="D618" s="284" t="str">
        <f>입출금내역Rawdata!N612</f>
        <v>인건비(급여, 퇴직금, 사대보험)</v>
      </c>
      <c r="E618" s="284" t="str">
        <f>입출금내역Rawdata!O612</f>
        <v>사대보험</v>
      </c>
      <c r="F618" s="137">
        <f>IF(D618="계좌 대체","",VLOOKUP($D618,월별_CashFlow!$H$3:$I$61,2,FALSE))</f>
        <v>120202</v>
      </c>
      <c r="G618" s="145"/>
      <c r="H618" s="283" t="str">
        <f>IF(입출금내역Rawdata!F612=0,"",입출금내역Rawdata!F612)</f>
        <v/>
      </c>
      <c r="I618" s="146">
        <f>IF(입출금내역Rawdata!G612=0,"",입출금내역Rawdata!G612)</f>
        <v>21350</v>
      </c>
      <c r="J618" s="146">
        <f t="shared" si="19"/>
        <v>-21350</v>
      </c>
      <c r="K618" s="146">
        <f t="shared" si="18"/>
        <v>911883190</v>
      </c>
      <c r="L618" s="284" t="str">
        <f>입출금내역Rawdata!D612</f>
        <v>2406산재보험</v>
      </c>
      <c r="M618" s="148" t="s">
        <v>165</v>
      </c>
      <c r="N618" s="148"/>
      <c r="O618" s="284" t="str">
        <f>입출금내역Rawdata!L612</f>
        <v>하나은행(GS투자금)</v>
      </c>
      <c r="P618" s="284" t="str">
        <f>입출금내역Rawdata!M612</f>
        <v>391-910033-23404</v>
      </c>
      <c r="Q618" s="148"/>
      <c r="R618" s="148"/>
      <c r="S618" s="148"/>
    </row>
    <row r="619" spans="1:19" ht="15.6" customHeight="1" outlineLevel="1">
      <c r="A619" s="142"/>
      <c r="B619" s="142">
        <f>입출금내역Rawdata!B613</f>
        <v>45483</v>
      </c>
      <c r="C619" s="143" t="s">
        <v>120</v>
      </c>
      <c r="D619" s="284" t="str">
        <f>입출금내역Rawdata!N613</f>
        <v>운영비</v>
      </c>
      <c r="E619" s="284" t="str">
        <f>입출금내역Rawdata!O613</f>
        <v>지급수수료</v>
      </c>
      <c r="F619" s="137">
        <f>IF(D619="계좌 대체","",VLOOKUP($D619,월별_CashFlow!$H$3:$I$61,2,FALSE))</f>
        <v>120204</v>
      </c>
      <c r="G619" s="145"/>
      <c r="H619" s="283" t="str">
        <f>IF(입출금내역Rawdata!F613=0,"",입출금내역Rawdata!F613)</f>
        <v/>
      </c>
      <c r="I619" s="146">
        <f>IF(입출금내역Rawdata!G613=0,"",입출금내역Rawdata!G613)</f>
        <v>2620</v>
      </c>
      <c r="J619" s="146">
        <f t="shared" si="19"/>
        <v>-2620</v>
      </c>
      <c r="K619" s="146">
        <f t="shared" si="18"/>
        <v>911880570</v>
      </c>
      <c r="L619" s="284" t="str">
        <f>입출금내역Rawdata!D613</f>
        <v>우정사업본부(우</v>
      </c>
      <c r="M619" s="148" t="s">
        <v>159</v>
      </c>
      <c r="N619" s="148"/>
      <c r="O619" s="284" t="str">
        <f>입출금내역Rawdata!L613</f>
        <v>하나은행(GS투자금)</v>
      </c>
      <c r="P619" s="284" t="str">
        <f>입출금내역Rawdata!M613</f>
        <v>391-910033-23404</v>
      </c>
      <c r="Q619" s="148"/>
      <c r="R619" s="148"/>
      <c r="S619" s="148"/>
    </row>
    <row r="620" spans="1:19" ht="15.6" customHeight="1" outlineLevel="1">
      <c r="A620" s="142"/>
      <c r="B620" s="142">
        <f>입출금내역Rawdata!B614</f>
        <v>45483</v>
      </c>
      <c r="C620" s="143" t="s">
        <v>120</v>
      </c>
      <c r="D620" s="284" t="str">
        <f>입출금내역Rawdata!N614</f>
        <v>운영비</v>
      </c>
      <c r="E620" s="284" t="str">
        <f>입출금내역Rawdata!O614</f>
        <v>지급수수료</v>
      </c>
      <c r="F620" s="137">
        <f>IF(D620="계좌 대체","",VLOOKUP($D620,월별_CashFlow!$H$3:$I$61,2,FALSE))</f>
        <v>120204</v>
      </c>
      <c r="G620" s="145"/>
      <c r="H620" s="283" t="str">
        <f>IF(입출금내역Rawdata!F614=0,"",입출금내역Rawdata!F614)</f>
        <v/>
      </c>
      <c r="I620" s="146">
        <f>IF(입출금내역Rawdata!G614=0,"",입출금내역Rawdata!G614)</f>
        <v>150</v>
      </c>
      <c r="J620" s="146">
        <f t="shared" si="19"/>
        <v>-150</v>
      </c>
      <c r="K620" s="146">
        <f t="shared" si="18"/>
        <v>911880420</v>
      </c>
      <c r="L620" s="284" t="str">
        <f>입출금내역Rawdata!D614</f>
        <v>우정사업본부(우</v>
      </c>
      <c r="M620" s="148" t="s">
        <v>166</v>
      </c>
      <c r="N620" s="148"/>
      <c r="O620" s="284" t="str">
        <f>입출금내역Rawdata!L614</f>
        <v>하나은행(GS투자금)</v>
      </c>
      <c r="P620" s="284" t="str">
        <f>입출금내역Rawdata!M614</f>
        <v>391-910033-23404</v>
      </c>
      <c r="Q620" s="148"/>
      <c r="R620" s="148"/>
      <c r="S620" s="148"/>
    </row>
    <row r="621" spans="1:19" ht="15.6" customHeight="1" outlineLevel="1">
      <c r="A621" s="142"/>
      <c r="B621" s="142">
        <f>입출금내역Rawdata!B615</f>
        <v>45483</v>
      </c>
      <c r="C621" s="143" t="s">
        <v>120</v>
      </c>
      <c r="D621" s="284" t="str">
        <f>입출금내역Rawdata!N615</f>
        <v>운영비</v>
      </c>
      <c r="E621" s="284" t="str">
        <f>입출금내역Rawdata!O615</f>
        <v>여비교통비</v>
      </c>
      <c r="F621" s="137">
        <f>IF(D621="계좌 대체","",VLOOKUP($D621,월별_CashFlow!$H$3:$I$61,2,FALSE))</f>
        <v>120204</v>
      </c>
      <c r="G621" s="145"/>
      <c r="H621" s="283" t="str">
        <f>IF(입출금내역Rawdata!F615=0,"",입출금내역Rawdata!F615)</f>
        <v/>
      </c>
      <c r="I621" s="146">
        <f>IF(입출금내역Rawdata!G615=0,"",입출금내역Rawdata!G615)</f>
        <v>51475</v>
      </c>
      <c r="J621" s="146">
        <f t="shared" si="19"/>
        <v>-51475</v>
      </c>
      <c r="K621" s="146">
        <f t="shared" si="18"/>
        <v>911828945</v>
      </c>
      <c r="L621" s="284" t="str">
        <f>입출금내역Rawdata!D615</f>
        <v>0708_LYFT   *R</v>
      </c>
      <c r="M621" s="148" t="s">
        <v>167</v>
      </c>
      <c r="N621" s="148"/>
      <c r="O621" s="284" t="str">
        <f>입출금내역Rawdata!L615</f>
        <v>하나은행(자본금)</v>
      </c>
      <c r="P621" s="284" t="str">
        <f>입출금내역Rawdata!M615</f>
        <v>391-910029-71304</v>
      </c>
      <c r="Q621" s="148"/>
      <c r="R621" s="148"/>
      <c r="S621" s="148"/>
    </row>
    <row r="622" spans="1:19" ht="15.6" customHeight="1" outlineLevel="1">
      <c r="A622" s="142"/>
      <c r="B622" s="142">
        <f>입출금내역Rawdata!B616</f>
        <v>45483</v>
      </c>
      <c r="C622" s="143" t="s">
        <v>120</v>
      </c>
      <c r="D622" s="284" t="str">
        <f>입출금내역Rawdata!N616</f>
        <v>운영비</v>
      </c>
      <c r="E622" s="284" t="str">
        <f>입출금내역Rawdata!O616</f>
        <v>여비교통비</v>
      </c>
      <c r="F622" s="137">
        <f>IF(D622="계좌 대체","",VLOOKUP($D622,월별_CashFlow!$H$3:$I$61,2,FALSE))</f>
        <v>120204</v>
      </c>
      <c r="G622" s="145"/>
      <c r="H622" s="283" t="str">
        <f>IF(입출금내역Rawdata!F616=0,"",입출금내역Rawdata!F616)</f>
        <v/>
      </c>
      <c r="I622" s="146">
        <f>IF(입출금내역Rawdata!G616=0,"",입출금내역Rawdata!G616)</f>
        <v>93452</v>
      </c>
      <c r="J622" s="146">
        <f t="shared" si="19"/>
        <v>-93452</v>
      </c>
      <c r="K622" s="146">
        <f t="shared" si="18"/>
        <v>911735493</v>
      </c>
      <c r="L622" s="284" t="str">
        <f>입출금내역Rawdata!D616</f>
        <v>0707_LYFT   *R</v>
      </c>
      <c r="M622" s="148" t="s">
        <v>168</v>
      </c>
      <c r="N622" s="148"/>
      <c r="O622" s="284" t="str">
        <f>입출금내역Rawdata!L616</f>
        <v>하나은행(자본금)</v>
      </c>
      <c r="P622" s="284" t="str">
        <f>입출금내역Rawdata!M616</f>
        <v>391-910029-71304</v>
      </c>
      <c r="Q622" s="148"/>
      <c r="R622" s="148"/>
      <c r="S622" s="148"/>
    </row>
    <row r="623" spans="1:19" ht="15.6" customHeight="1" outlineLevel="1">
      <c r="A623" s="142"/>
      <c r="B623" s="142">
        <f>입출금내역Rawdata!B617</f>
        <v>45483</v>
      </c>
      <c r="C623" s="143" t="s">
        <v>120</v>
      </c>
      <c r="D623" s="284" t="str">
        <f>입출금내역Rawdata!N617</f>
        <v>운영비</v>
      </c>
      <c r="E623" s="284" t="str">
        <f>입출금내역Rawdata!O617</f>
        <v>여비교통비</v>
      </c>
      <c r="F623" s="137">
        <f>IF(D623="계좌 대체","",VLOOKUP($D623,월별_CashFlow!$H$3:$I$61,2,FALSE))</f>
        <v>120204</v>
      </c>
      <c r="G623" s="145"/>
      <c r="H623" s="283" t="str">
        <f>IF(입출금내역Rawdata!F617=0,"",입출금내역Rawdata!F617)</f>
        <v/>
      </c>
      <c r="I623" s="146">
        <f>IF(입출금내역Rawdata!G617=0,"",입출금내역Rawdata!G617)</f>
        <v>39853</v>
      </c>
      <c r="J623" s="146">
        <f t="shared" si="19"/>
        <v>-39853</v>
      </c>
      <c r="K623" s="146">
        <f t="shared" si="18"/>
        <v>911695640</v>
      </c>
      <c r="L623" s="284" t="str">
        <f>입출금내역Rawdata!D617</f>
        <v>0708_LYFT   *R</v>
      </c>
      <c r="M623" s="148" t="s">
        <v>169</v>
      </c>
      <c r="N623" s="148"/>
      <c r="O623" s="284" t="str">
        <f>입출금내역Rawdata!L617</f>
        <v>하나은행(자본금)</v>
      </c>
      <c r="P623" s="284" t="str">
        <f>입출금내역Rawdata!M617</f>
        <v>391-910029-71304</v>
      </c>
      <c r="Q623" s="148"/>
      <c r="R623" s="148"/>
      <c r="S623" s="148"/>
    </row>
    <row r="624" spans="1:19" ht="15.6" customHeight="1" outlineLevel="1">
      <c r="A624" s="142"/>
      <c r="B624" s="142">
        <f>입출금내역Rawdata!B618</f>
        <v>45483</v>
      </c>
      <c r="C624" s="143" t="s">
        <v>120</v>
      </c>
      <c r="D624" s="284" t="str">
        <f>입출금내역Rawdata!N618</f>
        <v>운영비</v>
      </c>
      <c r="E624" s="284" t="str">
        <f>입출금내역Rawdata!O618</f>
        <v>여비교통비</v>
      </c>
      <c r="F624" s="137">
        <f>IF(D624="계좌 대체","",VLOOKUP($D624,월별_CashFlow!$H$3:$I$61,2,FALSE))</f>
        <v>120204</v>
      </c>
      <c r="G624" s="145"/>
      <c r="H624" s="283" t="str">
        <f>IF(입출금내역Rawdata!F618=0,"",입출금내역Rawdata!F618)</f>
        <v/>
      </c>
      <c r="I624" s="146">
        <f>IF(입출금내역Rawdata!G618=0,"",입출금내역Rawdata!G618)</f>
        <v>37659</v>
      </c>
      <c r="J624" s="146">
        <f t="shared" si="19"/>
        <v>-37659</v>
      </c>
      <c r="K624" s="146">
        <f t="shared" si="18"/>
        <v>911657981</v>
      </c>
      <c r="L624" s="284" t="str">
        <f>입출금내역Rawdata!D618</f>
        <v>0708_LYFT   *R</v>
      </c>
      <c r="M624" s="148" t="s">
        <v>170</v>
      </c>
      <c r="N624" s="148"/>
      <c r="O624" s="284" t="str">
        <f>입출금내역Rawdata!L618</f>
        <v>하나은행(자본금)</v>
      </c>
      <c r="P624" s="284" t="str">
        <f>입출금내역Rawdata!M618</f>
        <v>391-910029-71304</v>
      </c>
      <c r="Q624" s="148"/>
      <c r="R624" s="148"/>
      <c r="S624" s="148"/>
    </row>
    <row r="625" spans="1:19" ht="15.6" customHeight="1" outlineLevel="1">
      <c r="A625" s="142"/>
      <c r="B625" s="142">
        <f>입출금내역Rawdata!B619</f>
        <v>45483</v>
      </c>
      <c r="C625" s="143" t="s">
        <v>120</v>
      </c>
      <c r="D625" s="284" t="str">
        <f>입출금내역Rawdata!N619</f>
        <v>보조금</v>
      </c>
      <c r="E625" s="284" t="str">
        <f>입출금내역Rawdata!O619</f>
        <v>보조금</v>
      </c>
      <c r="F625" s="137">
        <f>IF(D625="계좌 대체","",VLOOKUP($D625,월별_CashFlow!$H$3:$I$61,2,FALSE))</f>
        <v>310001</v>
      </c>
      <c r="G625" s="145"/>
      <c r="H625" s="283">
        <f>IF(입출금내역Rawdata!F619=0,"",입출금내역Rawdata!F619)</f>
        <v>882627</v>
      </c>
      <c r="I625" s="146" t="str">
        <f>IF(입출금내역Rawdata!G619=0,"",입출금내역Rawdata!G619)</f>
        <v/>
      </c>
      <c r="J625" s="146">
        <f t="shared" si="19"/>
        <v>882627</v>
      </c>
      <c r="K625" s="146">
        <f t="shared" si="18"/>
        <v>912540608</v>
      </c>
      <c r="L625" s="284" t="str">
        <f>입출금내역Rawdata!D619</f>
        <v>FB이체</v>
      </c>
      <c r="M625" s="148" t="s">
        <v>171</v>
      </c>
      <c r="N625" s="148"/>
      <c r="O625" s="284" t="str">
        <f>입출금내역Rawdata!L619</f>
        <v>신한은행(초창패)</v>
      </c>
      <c r="P625" s="284" t="str">
        <f>입출금내역Rawdata!M619</f>
        <v>100-037-099578</v>
      </c>
      <c r="Q625" s="148"/>
      <c r="R625" s="148"/>
      <c r="S625" s="148"/>
    </row>
    <row r="626" spans="1:19" ht="15.6" customHeight="1" outlineLevel="1">
      <c r="A626" s="142"/>
      <c r="B626" s="142">
        <f>입출금내역Rawdata!B620</f>
        <v>45484</v>
      </c>
      <c r="C626" s="143" t="s">
        <v>120</v>
      </c>
      <c r="D626" s="284" t="str">
        <f>입출금내역Rawdata!N620</f>
        <v>운영비</v>
      </c>
      <c r="E626" s="284" t="str">
        <f>입출금내역Rawdata!O620</f>
        <v>여비교통비</v>
      </c>
      <c r="F626" s="137">
        <f>IF(D626="계좌 대체","",VLOOKUP($D626,월별_CashFlow!$H$3:$I$61,2,FALSE))</f>
        <v>120204</v>
      </c>
      <c r="G626" s="145"/>
      <c r="H626" s="283" t="str">
        <f>IF(입출금내역Rawdata!F620=0,"",입출금내역Rawdata!F620)</f>
        <v/>
      </c>
      <c r="I626" s="146">
        <f>IF(입출금내역Rawdata!G620=0,"",입출금내역Rawdata!G620)</f>
        <v>52633</v>
      </c>
      <c r="J626" s="146">
        <f t="shared" si="19"/>
        <v>-52633</v>
      </c>
      <c r="K626" s="146">
        <f t="shared" si="18"/>
        <v>912487975</v>
      </c>
      <c r="L626" s="284" t="str">
        <f>입출금내역Rawdata!D620</f>
        <v>0709_LYFT   *R</v>
      </c>
      <c r="M626" s="148" t="s">
        <v>172</v>
      </c>
      <c r="N626" s="148"/>
      <c r="O626" s="284" t="str">
        <f>입출금내역Rawdata!L620</f>
        <v>하나은행(자본금)</v>
      </c>
      <c r="P626" s="284" t="str">
        <f>입출금내역Rawdata!M620</f>
        <v>391-910029-71304</v>
      </c>
      <c r="Q626" s="148"/>
      <c r="R626" s="148"/>
      <c r="S626" s="148"/>
    </row>
    <row r="627" spans="1:19" ht="15.6" customHeight="1" outlineLevel="1">
      <c r="A627" s="142"/>
      <c r="B627" s="142">
        <f>입출금내역Rawdata!B621</f>
        <v>45484</v>
      </c>
      <c r="C627" s="143" t="s">
        <v>120</v>
      </c>
      <c r="D627" s="284" t="str">
        <f>입출금내역Rawdata!N621</f>
        <v>운영비</v>
      </c>
      <c r="E627" s="284" t="str">
        <f>입출금내역Rawdata!O621</f>
        <v>여비교통비</v>
      </c>
      <c r="F627" s="137">
        <f>IF(D627="계좌 대체","",VLOOKUP($D627,월별_CashFlow!$H$3:$I$61,2,FALSE))</f>
        <v>120204</v>
      </c>
      <c r="G627" s="145"/>
      <c r="H627" s="283" t="str">
        <f>IF(입출금내역Rawdata!F621=0,"",입출금내역Rawdata!F621)</f>
        <v/>
      </c>
      <c r="I627" s="146">
        <f>IF(입출금내역Rawdata!G621=0,"",입출금내역Rawdata!G621)</f>
        <v>37215</v>
      </c>
      <c r="J627" s="146">
        <f t="shared" si="19"/>
        <v>-37215</v>
      </c>
      <c r="K627" s="146">
        <f t="shared" si="18"/>
        <v>912450760</v>
      </c>
      <c r="L627" s="284" t="str">
        <f>입출금내역Rawdata!D621</f>
        <v>0709_LYFT   *R</v>
      </c>
      <c r="M627" s="148" t="s">
        <v>168</v>
      </c>
      <c r="N627" s="148"/>
      <c r="O627" s="284" t="str">
        <f>입출금내역Rawdata!L621</f>
        <v>하나은행(자본금)</v>
      </c>
      <c r="P627" s="284" t="str">
        <f>입출금내역Rawdata!M621</f>
        <v>391-910029-71304</v>
      </c>
      <c r="Q627" s="148"/>
      <c r="R627" s="148"/>
      <c r="S627" s="148"/>
    </row>
    <row r="628" spans="1:19" ht="15.6" customHeight="1" outlineLevel="1">
      <c r="A628" s="142"/>
      <c r="B628" s="142">
        <f>입출금내역Rawdata!B622</f>
        <v>45484</v>
      </c>
      <c r="C628" s="143" t="s">
        <v>120</v>
      </c>
      <c r="D628" s="284" t="str">
        <f>입출금내역Rawdata!N622</f>
        <v>운영비</v>
      </c>
      <c r="E628" s="284" t="str">
        <f>입출금내역Rawdata!O622</f>
        <v>여비교통비</v>
      </c>
      <c r="F628" s="137">
        <f>IF(D628="계좌 대체","",VLOOKUP($D628,월별_CashFlow!$H$3:$I$61,2,FALSE))</f>
        <v>120204</v>
      </c>
      <c r="G628" s="145"/>
      <c r="H628" s="283" t="str">
        <f>IF(입출금내역Rawdata!F622=0,"",입출금내역Rawdata!F622)</f>
        <v/>
      </c>
      <c r="I628" s="146">
        <f>IF(입출금내역Rawdata!G622=0,"",입출금내역Rawdata!G622)</f>
        <v>59587</v>
      </c>
      <c r="J628" s="146">
        <f t="shared" si="19"/>
        <v>-59587</v>
      </c>
      <c r="K628" s="146">
        <f t="shared" si="18"/>
        <v>912391173</v>
      </c>
      <c r="L628" s="284" t="str">
        <f>입출금내역Rawdata!D622</f>
        <v>0709_LYFT   *R</v>
      </c>
      <c r="M628" s="148"/>
      <c r="N628" s="148"/>
      <c r="O628" s="284" t="str">
        <f>입출금내역Rawdata!L622</f>
        <v>하나은행(자본금)</v>
      </c>
      <c r="P628" s="284" t="str">
        <f>입출금내역Rawdata!M622</f>
        <v>391-910029-71304</v>
      </c>
      <c r="Q628" s="148"/>
      <c r="R628" s="148"/>
      <c r="S628" s="148"/>
    </row>
    <row r="629" spans="1:19" ht="15.6" customHeight="1" outlineLevel="1">
      <c r="A629" s="142"/>
      <c r="B629" s="142">
        <f>입출금내역Rawdata!B623</f>
        <v>45485</v>
      </c>
      <c r="C629" s="143" t="s">
        <v>120</v>
      </c>
      <c r="D629" s="284" t="str">
        <f>입출금내역Rawdata!N623</f>
        <v>운영비</v>
      </c>
      <c r="E629" s="284" t="str">
        <f>입출금내역Rawdata!O623</f>
        <v>여비교통비</v>
      </c>
      <c r="F629" s="137">
        <f>IF(D629="계좌 대체","",VLOOKUP($D629,월별_CashFlow!$H$3:$I$61,2,FALSE))</f>
        <v>120204</v>
      </c>
      <c r="G629" s="145"/>
      <c r="H629" s="283" t="str">
        <f>IF(입출금내역Rawdata!F623=0,"",입출금내역Rawdata!F623)</f>
        <v/>
      </c>
      <c r="I629" s="146">
        <f>IF(입출금내역Rawdata!G623=0,"",입출금내역Rawdata!G623)</f>
        <v>497709</v>
      </c>
      <c r="J629" s="146">
        <f t="shared" si="19"/>
        <v>-497709</v>
      </c>
      <c r="K629" s="146">
        <f t="shared" si="18"/>
        <v>911893464</v>
      </c>
      <c r="L629" s="284" t="str">
        <f>입출금내역Rawdata!D623</f>
        <v>0709_TST* VIA</v>
      </c>
      <c r="M629" s="148" t="s">
        <v>159</v>
      </c>
      <c r="N629" s="148"/>
      <c r="O629" s="284" t="str">
        <f>입출금내역Rawdata!L623</f>
        <v>하나은행(자본금)</v>
      </c>
      <c r="P629" s="284" t="str">
        <f>입출금내역Rawdata!M623</f>
        <v>391-910029-71304</v>
      </c>
      <c r="Q629" s="148"/>
      <c r="R629" s="148"/>
      <c r="S629" s="148"/>
    </row>
    <row r="630" spans="1:19" ht="15.6" customHeight="1" outlineLevel="1">
      <c r="A630" s="142"/>
      <c r="B630" s="142">
        <f>입출금내역Rawdata!B624</f>
        <v>45485</v>
      </c>
      <c r="C630" s="143" t="s">
        <v>120</v>
      </c>
      <c r="D630" s="284" t="str">
        <f>입출금내역Rawdata!N624</f>
        <v>운영비</v>
      </c>
      <c r="E630" s="284" t="str">
        <f>입출금내역Rawdata!O624</f>
        <v>여비교통비</v>
      </c>
      <c r="F630" s="137">
        <f>IF(D630="계좌 대체","",VLOOKUP($D630,월별_CashFlow!$H$3:$I$61,2,FALSE))</f>
        <v>120204</v>
      </c>
      <c r="G630" s="145"/>
      <c r="H630" s="283" t="str">
        <f>IF(입출금내역Rawdata!F624=0,"",입출금내역Rawdata!F624)</f>
        <v/>
      </c>
      <c r="I630" s="146">
        <f>IF(입출금내역Rawdata!G624=0,"",입출금내역Rawdata!G624)</f>
        <v>42629</v>
      </c>
      <c r="J630" s="146">
        <f t="shared" si="19"/>
        <v>-42629</v>
      </c>
      <c r="K630" s="146">
        <f t="shared" si="18"/>
        <v>911850835</v>
      </c>
      <c r="L630" s="284" t="str">
        <f>입출금내역Rawdata!D624</f>
        <v>0709_LYFT   *R</v>
      </c>
      <c r="M630" s="148"/>
      <c r="N630" s="148"/>
      <c r="O630" s="284" t="str">
        <f>입출금내역Rawdata!L624</f>
        <v>하나은행(자본금)</v>
      </c>
      <c r="P630" s="284" t="str">
        <f>입출금내역Rawdata!M624</f>
        <v>391-910029-71304</v>
      </c>
      <c r="Q630" s="148"/>
      <c r="R630" s="148"/>
      <c r="S630" s="148"/>
    </row>
    <row r="631" spans="1:19" ht="15.6" customHeight="1" outlineLevel="1">
      <c r="A631" s="142"/>
      <c r="B631" s="142">
        <f>입출금내역Rawdata!B625</f>
        <v>45485</v>
      </c>
      <c r="C631" s="143" t="s">
        <v>120</v>
      </c>
      <c r="D631" s="284" t="str">
        <f>입출금내역Rawdata!N625</f>
        <v>운영비</v>
      </c>
      <c r="E631" s="284" t="str">
        <f>입출금내역Rawdata!O625</f>
        <v>여비교통비</v>
      </c>
      <c r="F631" s="137">
        <f>IF(D631="계좌 대체","",VLOOKUP($D631,월별_CashFlow!$H$3:$I$61,2,FALSE))</f>
        <v>120204</v>
      </c>
      <c r="G631" s="145"/>
      <c r="H631" s="283" t="str">
        <f>IF(입출금내역Rawdata!F625=0,"",입출금내역Rawdata!F625)</f>
        <v/>
      </c>
      <c r="I631" s="146">
        <f>IF(입출금내역Rawdata!G625=0,"",입출금내역Rawdata!G625)</f>
        <v>41068</v>
      </c>
      <c r="J631" s="146">
        <f t="shared" si="19"/>
        <v>-41068</v>
      </c>
      <c r="K631" s="146">
        <f t="shared" si="18"/>
        <v>911809767</v>
      </c>
      <c r="L631" s="284" t="str">
        <f>입출금내역Rawdata!D625</f>
        <v>0710_LYFT   *R</v>
      </c>
      <c r="M631" s="148" t="s">
        <v>173</v>
      </c>
      <c r="N631" s="148"/>
      <c r="O631" s="284" t="str">
        <f>입출금내역Rawdata!L625</f>
        <v>하나은행(자본금)</v>
      </c>
      <c r="P631" s="284" t="str">
        <f>입출금내역Rawdata!M625</f>
        <v>391-910029-71304</v>
      </c>
      <c r="Q631" s="148"/>
      <c r="R631" s="148"/>
      <c r="S631" s="148"/>
    </row>
    <row r="632" spans="1:19" ht="15.6" customHeight="1" outlineLevel="1">
      <c r="A632" s="142"/>
      <c r="B632" s="142">
        <f>입출금내역Rawdata!B626</f>
        <v>45488</v>
      </c>
      <c r="C632" s="143" t="s">
        <v>120</v>
      </c>
      <c r="D632" s="284" t="str">
        <f>입출금내역Rawdata!N626</f>
        <v>보조금</v>
      </c>
      <c r="E632" s="284" t="str">
        <f>입출금내역Rawdata!O626</f>
        <v>보조금</v>
      </c>
      <c r="F632" s="137">
        <f>IF(D632="계좌 대체","",VLOOKUP($D632,월별_CashFlow!$H$3:$I$61,2,FALSE))</f>
        <v>310001</v>
      </c>
      <c r="G632" s="145"/>
      <c r="H632" s="283" t="str">
        <f>IF(입출금내역Rawdata!F626=0,"",입출금내역Rawdata!F626)</f>
        <v/>
      </c>
      <c r="I632" s="146">
        <f>IF(입출금내역Rawdata!G626=0,"",입출금내역Rawdata!G626)</f>
        <v>155763</v>
      </c>
      <c r="J632" s="146">
        <f t="shared" si="19"/>
        <v>-155763</v>
      </c>
      <c r="K632" s="146">
        <f t="shared" si="18"/>
        <v>911654004</v>
      </c>
      <c r="L632" s="284" t="str">
        <f>입출금내역Rawdata!D626</f>
        <v>(주)에이코트</v>
      </c>
      <c r="M632" s="148" t="s">
        <v>173</v>
      </c>
      <c r="N632" s="148"/>
      <c r="O632" s="284" t="str">
        <f>입출금내역Rawdata!L626</f>
        <v>하나은행(GS투자금)</v>
      </c>
      <c r="P632" s="284" t="str">
        <f>입출금내역Rawdata!M626</f>
        <v>391-910033-23404</v>
      </c>
      <c r="Q632" s="148"/>
      <c r="R632" s="148"/>
      <c r="S632" s="148"/>
    </row>
    <row r="633" spans="1:19" ht="15.6" customHeight="1" outlineLevel="1">
      <c r="A633" s="142"/>
      <c r="B633" s="142">
        <f>입출금내역Rawdata!B627</f>
        <v>45488</v>
      </c>
      <c r="C633" s="143" t="s">
        <v>120</v>
      </c>
      <c r="D633" s="284" t="str">
        <f>입출금내역Rawdata!N627</f>
        <v>보조금</v>
      </c>
      <c r="E633" s="284" t="str">
        <f>입출금내역Rawdata!O627</f>
        <v>보조금</v>
      </c>
      <c r="F633" s="137">
        <f>IF(D633="계좌 대체","",VLOOKUP($D633,월별_CashFlow!$H$3:$I$61,2,FALSE))</f>
        <v>310001</v>
      </c>
      <c r="G633" s="145"/>
      <c r="H633" s="283" t="str">
        <f>IF(입출금내역Rawdata!F627=0,"",입출금내역Rawdata!F627)</f>
        <v/>
      </c>
      <c r="I633" s="146">
        <f>IF(입출금내역Rawdata!G627=0,"",입출금내역Rawdata!G627)</f>
        <v>125500</v>
      </c>
      <c r="J633" s="146">
        <f t="shared" si="19"/>
        <v>-125500</v>
      </c>
      <c r="K633" s="146">
        <f t="shared" si="18"/>
        <v>911528504</v>
      </c>
      <c r="L633" s="284" t="str">
        <f>입출금내역Rawdata!D627</f>
        <v>박창규(피케이랩(P</v>
      </c>
      <c r="M633" s="148"/>
      <c r="N633" s="148"/>
      <c r="O633" s="284" t="str">
        <f>입출금내역Rawdata!L627</f>
        <v>하나은행(GS투자금)</v>
      </c>
      <c r="P633" s="284" t="str">
        <f>입출금내역Rawdata!M627</f>
        <v>391-910033-23404</v>
      </c>
      <c r="Q633" s="148"/>
      <c r="R633" s="148"/>
      <c r="S633" s="148"/>
    </row>
    <row r="634" spans="1:19" ht="15.6" customHeight="1" outlineLevel="1">
      <c r="A634" s="142"/>
      <c r="B634" s="142">
        <f>입출금내역Rawdata!B628</f>
        <v>45488</v>
      </c>
      <c r="C634" s="143" t="s">
        <v>120</v>
      </c>
      <c r="D634" s="284" t="str">
        <f>입출금내역Rawdata!N628</f>
        <v>보조금</v>
      </c>
      <c r="E634" s="284" t="str">
        <f>입출금내역Rawdata!O628</f>
        <v>보조금</v>
      </c>
      <c r="F634" s="137">
        <f>IF(D634="계좌 대체","",VLOOKUP($D634,월별_CashFlow!$H$3:$I$61,2,FALSE))</f>
        <v>310001</v>
      </c>
      <c r="G634" s="145"/>
      <c r="H634" s="283" t="str">
        <f>IF(입출금내역Rawdata!F628=0,"",입출금내역Rawdata!F628)</f>
        <v/>
      </c>
      <c r="I634" s="146">
        <f>IF(입출금내역Rawdata!G628=0,"",입출금내역Rawdata!G628)</f>
        <v>540500</v>
      </c>
      <c r="J634" s="146">
        <f t="shared" si="19"/>
        <v>-540500</v>
      </c>
      <c r="K634" s="146">
        <f t="shared" si="18"/>
        <v>910988004</v>
      </c>
      <c r="L634" s="284" t="str">
        <f>입출금내역Rawdata!D628</f>
        <v>(주)씨엔엘에너지</v>
      </c>
      <c r="M634" s="148" t="s">
        <v>174</v>
      </c>
      <c r="N634" s="148"/>
      <c r="O634" s="284" t="str">
        <f>입출금내역Rawdata!L628</f>
        <v>하나은행(GS투자금)</v>
      </c>
      <c r="P634" s="284" t="str">
        <f>입출금내역Rawdata!M628</f>
        <v>391-910033-23404</v>
      </c>
      <c r="Q634" s="148"/>
      <c r="R634" s="148"/>
      <c r="S634" s="148"/>
    </row>
    <row r="635" spans="1:19" ht="15.6" customHeight="1" outlineLevel="1">
      <c r="A635" s="142"/>
      <c r="B635" s="142">
        <f>입출금내역Rawdata!B629</f>
        <v>45488</v>
      </c>
      <c r="C635" s="143" t="s">
        <v>120</v>
      </c>
      <c r="D635" s="284" t="str">
        <f>입출금내역Rawdata!N629</f>
        <v>보조금</v>
      </c>
      <c r="E635" s="284" t="str">
        <f>입출금내역Rawdata!O629</f>
        <v>보조금</v>
      </c>
      <c r="F635" s="137">
        <f>IF(D635="계좌 대체","",VLOOKUP($D635,월별_CashFlow!$H$3:$I$61,2,FALSE))</f>
        <v>310001</v>
      </c>
      <c r="G635" s="145"/>
      <c r="H635" s="283" t="str">
        <f>IF(입출금내역Rawdata!F629=0,"",입출금내역Rawdata!F629)</f>
        <v/>
      </c>
      <c r="I635" s="146">
        <f>IF(입출금내역Rawdata!G629=0,"",입출금내역Rawdata!G629)</f>
        <v>1823000</v>
      </c>
      <c r="J635" s="146">
        <f t="shared" si="19"/>
        <v>-1823000</v>
      </c>
      <c r="K635" s="146">
        <f t="shared" si="18"/>
        <v>909165004</v>
      </c>
      <c r="L635" s="284" t="str">
        <f>입출금내역Rawdata!D629</f>
        <v>(산학연)RCMS사업비지</v>
      </c>
      <c r="M635" s="148" t="s">
        <v>175</v>
      </c>
      <c r="N635" s="148"/>
      <c r="O635" s="284" t="str">
        <f>입출금내역Rawdata!L629</f>
        <v>하나은행(GS투자금)</v>
      </c>
      <c r="P635" s="284" t="str">
        <f>입출금내역Rawdata!M629</f>
        <v>391-910033-23404</v>
      </c>
      <c r="Q635" s="148"/>
      <c r="R635" s="148"/>
      <c r="S635" s="148"/>
    </row>
    <row r="636" spans="1:19" ht="15.6" customHeight="1" outlineLevel="1">
      <c r="A636" s="142"/>
      <c r="B636" s="142">
        <f>입출금내역Rawdata!B630</f>
        <v>45488</v>
      </c>
      <c r="C636" s="143" t="s">
        <v>120</v>
      </c>
      <c r="D636" s="284" t="str">
        <f>입출금내역Rawdata!N630</f>
        <v>연구개발비</v>
      </c>
      <c r="E636" s="284" t="str">
        <f>입출금내역Rawdata!O630</f>
        <v>연구개발비</v>
      </c>
      <c r="F636" s="137">
        <f>IF(D636="계좌 대체","",VLOOKUP($D636,월별_CashFlow!$H$3:$I$61,2,FALSE))</f>
        <v>120103</v>
      </c>
      <c r="G636" s="145"/>
      <c r="H636" s="283" t="str">
        <f>IF(입출금내역Rawdata!F630=0,"",입출금내역Rawdata!F630)</f>
        <v/>
      </c>
      <c r="I636" s="146">
        <f>IF(입출금내역Rawdata!G630=0,"",입출금내역Rawdata!G630)</f>
        <v>99421</v>
      </c>
      <c r="J636" s="146">
        <f t="shared" si="19"/>
        <v>-99421</v>
      </c>
      <c r="K636" s="146">
        <f t="shared" si="18"/>
        <v>909065583</v>
      </c>
      <c r="L636" s="284" t="str">
        <f>입출금내역Rawdata!D630</f>
        <v>RC주식회사 에이코</v>
      </c>
      <c r="M636" s="148" t="s">
        <v>175</v>
      </c>
      <c r="N636" s="148"/>
      <c r="O636" s="284" t="str">
        <f>입출금내역Rawdata!L630</f>
        <v>하나은행(GS투자금)</v>
      </c>
      <c r="P636" s="284" t="str">
        <f>입출금내역Rawdata!M630</f>
        <v>391-910033-23404</v>
      </c>
      <c r="Q636" s="148"/>
      <c r="R636" s="148"/>
      <c r="S636" s="148"/>
    </row>
    <row r="637" spans="1:19" ht="15.6" customHeight="1" outlineLevel="1">
      <c r="A637" s="142"/>
      <c r="B637" s="142">
        <f>입출금내역Rawdata!B631</f>
        <v>45488</v>
      </c>
      <c r="C637" s="143" t="s">
        <v>120</v>
      </c>
      <c r="D637" s="284" t="str">
        <f>입출금내역Rawdata!N631</f>
        <v>운영비</v>
      </c>
      <c r="E637" s="284" t="str">
        <f>입출금내역Rawdata!O631</f>
        <v>지급수수료</v>
      </c>
      <c r="F637" s="137">
        <f>IF(D637="계좌 대체","",VLOOKUP($D637,월별_CashFlow!$H$3:$I$61,2,FALSE))</f>
        <v>120204</v>
      </c>
      <c r="G637" s="145"/>
      <c r="H637" s="283" t="str">
        <f>IF(입출금내역Rawdata!F631=0,"",입출금내역Rawdata!F631)</f>
        <v/>
      </c>
      <c r="I637" s="146">
        <f>IF(입출금내역Rawdata!G631=0,"",입출금내역Rawdata!G631)</f>
        <v>550000</v>
      </c>
      <c r="J637" s="146">
        <f t="shared" si="19"/>
        <v>-550000</v>
      </c>
      <c r="K637" s="146">
        <f t="shared" si="18"/>
        <v>908515583</v>
      </c>
      <c r="L637" s="284" t="str">
        <f>입출금내역Rawdata!D631</f>
        <v>법무법인(유한)태평양</v>
      </c>
      <c r="M637" s="148" t="s">
        <v>175</v>
      </c>
      <c r="N637" s="148"/>
      <c r="O637" s="284" t="str">
        <f>입출금내역Rawdata!L631</f>
        <v>하나은행(GS투자금)</v>
      </c>
      <c r="P637" s="284" t="str">
        <f>입출금내역Rawdata!M631</f>
        <v>391-910033-23404</v>
      </c>
      <c r="Q637" s="148"/>
      <c r="R637" s="148"/>
      <c r="S637" s="148"/>
    </row>
    <row r="638" spans="1:19" ht="15.6" customHeight="1" outlineLevel="1">
      <c r="A638" s="142"/>
      <c r="B638" s="142">
        <f>입출금내역Rawdata!B632</f>
        <v>45488</v>
      </c>
      <c r="C638" s="143" t="s">
        <v>120</v>
      </c>
      <c r="D638" s="284" t="str">
        <f>입출금내역Rawdata!N632</f>
        <v>운영비</v>
      </c>
      <c r="E638" s="284" t="str">
        <f>입출금내역Rawdata!O632</f>
        <v>여비교통비</v>
      </c>
      <c r="F638" s="137">
        <f>IF(D638="계좌 대체","",VLOOKUP($D638,월별_CashFlow!$H$3:$I$61,2,FALSE))</f>
        <v>120204</v>
      </c>
      <c r="G638" s="145"/>
      <c r="H638" s="283" t="str">
        <f>IF(입출금내역Rawdata!F632=0,"",입출금내역Rawdata!F632)</f>
        <v/>
      </c>
      <c r="I638" s="146">
        <f>IF(입출금내역Rawdata!G632=0,"",입출금내역Rawdata!G632)</f>
        <v>19038</v>
      </c>
      <c r="J638" s="146">
        <f t="shared" si="19"/>
        <v>-19038</v>
      </c>
      <c r="K638" s="146">
        <f t="shared" si="18"/>
        <v>908496545</v>
      </c>
      <c r="L638" s="284" t="str">
        <f>입출금내역Rawdata!D632</f>
        <v>0711_LYFT   *R</v>
      </c>
      <c r="M638" s="148" t="s">
        <v>174</v>
      </c>
      <c r="N638" s="148"/>
      <c r="O638" s="284" t="str">
        <f>입출금내역Rawdata!L632</f>
        <v>하나은행(자본금)</v>
      </c>
      <c r="P638" s="284" t="str">
        <f>입출금내역Rawdata!M632</f>
        <v>391-910029-71304</v>
      </c>
      <c r="Q638" s="148"/>
      <c r="R638" s="148"/>
      <c r="S638" s="148"/>
    </row>
    <row r="639" spans="1:19" ht="15.6" customHeight="1" outlineLevel="1">
      <c r="A639" s="142"/>
      <c r="B639" s="142">
        <f>입출금내역Rawdata!B633</f>
        <v>45488</v>
      </c>
      <c r="C639" s="143" t="s">
        <v>120</v>
      </c>
      <c r="D639" s="284" t="str">
        <f>입출금내역Rawdata!N633</f>
        <v>운영비</v>
      </c>
      <c r="E639" s="284" t="str">
        <f>입출금내역Rawdata!O633</f>
        <v>여비교통비</v>
      </c>
      <c r="F639" s="137">
        <f>IF(D639="계좌 대체","",VLOOKUP($D639,월별_CashFlow!$H$3:$I$61,2,FALSE))</f>
        <v>120204</v>
      </c>
      <c r="G639" s="145"/>
      <c r="H639" s="283" t="str">
        <f>IF(입출금내역Rawdata!F633=0,"",입출금내역Rawdata!F633)</f>
        <v/>
      </c>
      <c r="I639" s="146">
        <f>IF(입출금내역Rawdata!G633=0,"",입출금내역Rawdata!G633)</f>
        <v>13312</v>
      </c>
      <c r="J639" s="146">
        <f t="shared" si="19"/>
        <v>-13312</v>
      </c>
      <c r="K639" s="146">
        <f t="shared" si="18"/>
        <v>908483233</v>
      </c>
      <c r="L639" s="284" t="str">
        <f>입출금내역Rawdata!D633</f>
        <v>0711_LYFT   *R</v>
      </c>
      <c r="M639" s="148"/>
      <c r="N639" s="148"/>
      <c r="O639" s="284" t="str">
        <f>입출금내역Rawdata!L633</f>
        <v>하나은행(자본금)</v>
      </c>
      <c r="P639" s="284" t="str">
        <f>입출금내역Rawdata!M633</f>
        <v>391-910029-71304</v>
      </c>
      <c r="Q639" s="148"/>
      <c r="R639" s="148"/>
      <c r="S639" s="148"/>
    </row>
    <row r="640" spans="1:19" ht="15.6" customHeight="1" outlineLevel="1">
      <c r="A640" s="142"/>
      <c r="B640" s="142">
        <f>입출금내역Rawdata!B634</f>
        <v>45488</v>
      </c>
      <c r="C640" s="143" t="s">
        <v>120</v>
      </c>
      <c r="D640" s="284" t="str">
        <f>입출금내역Rawdata!N634</f>
        <v>운영비</v>
      </c>
      <c r="E640" s="284" t="str">
        <f>입출금내역Rawdata!O634</f>
        <v>여비교통비</v>
      </c>
      <c r="F640" s="137">
        <f>IF(D640="계좌 대체","",VLOOKUP($D640,월별_CashFlow!$H$3:$I$61,2,FALSE))</f>
        <v>120204</v>
      </c>
      <c r="G640" s="145"/>
      <c r="H640" s="283" t="str">
        <f>IF(입출금내역Rawdata!F634=0,"",입출금내역Rawdata!F634)</f>
        <v/>
      </c>
      <c r="I640" s="146">
        <f>IF(입출금내역Rawdata!G634=0,"",입출금내역Rawdata!G634)</f>
        <v>31559</v>
      </c>
      <c r="J640" s="146">
        <f t="shared" si="19"/>
        <v>-31559</v>
      </c>
      <c r="K640" s="146">
        <f t="shared" si="18"/>
        <v>908451674</v>
      </c>
      <c r="L640" s="284" t="str">
        <f>입출금내역Rawdata!D634</f>
        <v>0711_LYFT   *R</v>
      </c>
      <c r="M640" s="148" t="s">
        <v>176</v>
      </c>
      <c r="N640" s="148"/>
      <c r="O640" s="284" t="str">
        <f>입출금내역Rawdata!L634</f>
        <v>하나은행(자본금)</v>
      </c>
      <c r="P640" s="284" t="str">
        <f>입출금내역Rawdata!M634</f>
        <v>391-910029-71304</v>
      </c>
      <c r="Q640" s="148"/>
      <c r="R640" s="148"/>
      <c r="S640" s="148"/>
    </row>
    <row r="641" spans="1:19" ht="15.6" customHeight="1" outlineLevel="1">
      <c r="A641" s="142"/>
      <c r="B641" s="142">
        <f>입출금내역Rawdata!B635</f>
        <v>45488</v>
      </c>
      <c r="C641" s="143" t="s">
        <v>120</v>
      </c>
      <c r="D641" s="284" t="str">
        <f>입출금내역Rawdata!N635</f>
        <v>운영비</v>
      </c>
      <c r="E641" s="284" t="str">
        <f>입출금내역Rawdata!O635</f>
        <v>여비교통비</v>
      </c>
      <c r="F641" s="137">
        <f>IF(D641="계좌 대체","",VLOOKUP($D641,월별_CashFlow!$H$3:$I$61,2,FALSE))</f>
        <v>120204</v>
      </c>
      <c r="G641" s="145"/>
      <c r="H641" s="283" t="str">
        <f>IF(입출금내역Rawdata!F635=0,"",입출금내역Rawdata!F635)</f>
        <v/>
      </c>
      <c r="I641" s="146">
        <f>IF(입출금내역Rawdata!G635=0,"",입출금내역Rawdata!G635)</f>
        <v>23624</v>
      </c>
      <c r="J641" s="146">
        <f t="shared" si="19"/>
        <v>-23624</v>
      </c>
      <c r="K641" s="146">
        <f t="shared" si="18"/>
        <v>908428050</v>
      </c>
      <c r="L641" s="284" t="str">
        <f>입출금내역Rawdata!D635</f>
        <v>0711_LYFT   *R</v>
      </c>
      <c r="M641" s="148"/>
      <c r="N641" s="148"/>
      <c r="O641" s="284" t="str">
        <f>입출금내역Rawdata!L635</f>
        <v>하나은행(자본금)</v>
      </c>
      <c r="P641" s="284" t="str">
        <f>입출금내역Rawdata!M635</f>
        <v>391-910029-71304</v>
      </c>
      <c r="Q641" s="148"/>
      <c r="R641" s="148"/>
      <c r="S641" s="148"/>
    </row>
    <row r="642" spans="1:19" ht="15.6" customHeight="1" outlineLevel="1">
      <c r="A642" s="142"/>
      <c r="B642" s="142">
        <f>입출금내역Rawdata!B636</f>
        <v>45488</v>
      </c>
      <c r="C642" s="143" t="s">
        <v>120</v>
      </c>
      <c r="D642" s="284" t="str">
        <f>입출금내역Rawdata!N636</f>
        <v>운영비</v>
      </c>
      <c r="E642" s="284" t="str">
        <f>입출금내역Rawdata!O636</f>
        <v>여비교통비</v>
      </c>
      <c r="F642" s="137">
        <f>IF(D642="계좌 대체","",VLOOKUP($D642,월별_CashFlow!$H$3:$I$61,2,FALSE))</f>
        <v>120204</v>
      </c>
      <c r="G642" s="145"/>
      <c r="H642" s="283" t="str">
        <f>IF(입출금내역Rawdata!F636=0,"",입출금내역Rawdata!F636)</f>
        <v/>
      </c>
      <c r="I642" s="146">
        <f>IF(입출금내역Rawdata!G636=0,"",입출금내역Rawdata!G636)</f>
        <v>14716</v>
      </c>
      <c r="J642" s="146">
        <f t="shared" si="19"/>
        <v>-14716</v>
      </c>
      <c r="K642" s="146">
        <f t="shared" si="18"/>
        <v>908413334</v>
      </c>
      <c r="L642" s="284" t="str">
        <f>입출금내역Rawdata!D636</f>
        <v>0712_LYFT   *R</v>
      </c>
      <c r="M642" s="148"/>
      <c r="N642" s="148"/>
      <c r="O642" s="284" t="str">
        <f>입출금내역Rawdata!L636</f>
        <v>하나은행(자본금)</v>
      </c>
      <c r="P642" s="284" t="str">
        <f>입출금내역Rawdata!M636</f>
        <v>391-910029-71304</v>
      </c>
      <c r="Q642" s="148"/>
      <c r="R642" s="148"/>
      <c r="S642" s="148"/>
    </row>
    <row r="643" spans="1:19" ht="15.6" customHeight="1" outlineLevel="1">
      <c r="A643" s="142"/>
      <c r="B643" s="142">
        <f>입출금내역Rawdata!B637</f>
        <v>45488</v>
      </c>
      <c r="C643" s="143" t="s">
        <v>120</v>
      </c>
      <c r="D643" s="284" t="str">
        <f>입출금내역Rawdata!N637</f>
        <v>운영비</v>
      </c>
      <c r="E643" s="284" t="str">
        <f>입출금내역Rawdata!O637</f>
        <v>여비교통비</v>
      </c>
      <c r="F643" s="137">
        <f>IF(D643="계좌 대체","",VLOOKUP($D643,월별_CashFlow!$H$3:$I$61,2,FALSE))</f>
        <v>120204</v>
      </c>
      <c r="G643" s="145"/>
      <c r="H643" s="283" t="str">
        <f>IF(입출금내역Rawdata!F637=0,"",입출금내역Rawdata!F637)</f>
        <v/>
      </c>
      <c r="I643" s="146">
        <f>IF(입출금내역Rawdata!G637=0,"",입출금내역Rawdata!G637)</f>
        <v>438894</v>
      </c>
      <c r="J643" s="146">
        <f t="shared" si="19"/>
        <v>-438894</v>
      </c>
      <c r="K643" s="146">
        <f t="shared" si="18"/>
        <v>907974440</v>
      </c>
      <c r="L643" s="284" t="str">
        <f>입출금내역Rawdata!D637</f>
        <v>0713_HOTELCOM7</v>
      </c>
      <c r="M643" s="148"/>
      <c r="N643" s="148"/>
      <c r="O643" s="284" t="str">
        <f>입출금내역Rawdata!L637</f>
        <v>하나은행(자본금)</v>
      </c>
      <c r="P643" s="284" t="str">
        <f>입출금내역Rawdata!M637</f>
        <v>391-910029-71304</v>
      </c>
      <c r="Q643" s="148"/>
      <c r="R643" s="148"/>
      <c r="S643" s="148"/>
    </row>
    <row r="644" spans="1:19" ht="15.6" customHeight="1" outlineLevel="1">
      <c r="A644" s="142"/>
      <c r="B644" s="142">
        <f>입출금내역Rawdata!B638</f>
        <v>45488</v>
      </c>
      <c r="C644" s="143" t="s">
        <v>120</v>
      </c>
      <c r="D644" s="284" t="str">
        <f>입출금내역Rawdata!N638</f>
        <v>운영비</v>
      </c>
      <c r="E644" s="284" t="str">
        <f>입출금내역Rawdata!O638</f>
        <v>여비교통비</v>
      </c>
      <c r="F644" s="137">
        <f>IF(D644="계좌 대체","",VLOOKUP($D644,월별_CashFlow!$H$3:$I$61,2,FALSE))</f>
        <v>120204</v>
      </c>
      <c r="G644" s="145"/>
      <c r="H644" s="283" t="str">
        <f>IF(입출금내역Rawdata!F638=0,"",입출금내역Rawdata!F638)</f>
        <v/>
      </c>
      <c r="I644" s="146">
        <f>IF(입출금내역Rawdata!G638=0,"",입출금내역Rawdata!G638)</f>
        <v>14716</v>
      </c>
      <c r="J644" s="146">
        <f t="shared" si="19"/>
        <v>-14716</v>
      </c>
      <c r="K644" s="146">
        <f t="shared" si="18"/>
        <v>907959724</v>
      </c>
      <c r="L644" s="284" t="str">
        <f>입출금내역Rawdata!D638</f>
        <v>0712_LYFT   *R</v>
      </c>
      <c r="M644" s="148"/>
      <c r="N644" s="148"/>
      <c r="O644" s="284" t="str">
        <f>입출금내역Rawdata!L638</f>
        <v>하나은행(자본금)</v>
      </c>
      <c r="P644" s="284" t="str">
        <f>입출금내역Rawdata!M638</f>
        <v>391-910029-71304</v>
      </c>
      <c r="Q644" s="148"/>
      <c r="R644" s="148"/>
      <c r="S644" s="148"/>
    </row>
    <row r="645" spans="1:19" ht="15.6" customHeight="1" outlineLevel="1">
      <c r="A645" s="142"/>
      <c r="B645" s="142">
        <f>입출금내역Rawdata!B639</f>
        <v>45488</v>
      </c>
      <c r="C645" s="143" t="s">
        <v>120</v>
      </c>
      <c r="D645" s="284" t="str">
        <f>입출금내역Rawdata!N639</f>
        <v>보조금</v>
      </c>
      <c r="E645" s="284" t="str">
        <f>입출금내역Rawdata!O639</f>
        <v>보조금</v>
      </c>
      <c r="F645" s="137">
        <f>IF(D645="계좌 대체","",VLOOKUP($D645,월별_CashFlow!$H$3:$I$61,2,FALSE))</f>
        <v>310001</v>
      </c>
      <c r="G645" s="145"/>
      <c r="H645" s="283">
        <f>IF(입출금내역Rawdata!F639=0,"",입출금내역Rawdata!F639)</f>
        <v>155263</v>
      </c>
      <c r="I645" s="146" t="str">
        <f>IF(입출금내역Rawdata!G639=0,"",입출금내역Rawdata!G639)</f>
        <v/>
      </c>
      <c r="J645" s="146">
        <f t="shared" si="19"/>
        <v>155263</v>
      </c>
      <c r="K645" s="146">
        <f t="shared" si="18"/>
        <v>908114987</v>
      </c>
      <c r="L645" s="284" t="str">
        <f>입출금내역Rawdata!D639</f>
        <v>타행IB</v>
      </c>
      <c r="M645" s="148" t="s">
        <v>177</v>
      </c>
      <c r="N645" s="148"/>
      <c r="O645" s="284" t="str">
        <f>입출금내역Rawdata!L639</f>
        <v>신한은행(초창패)</v>
      </c>
      <c r="P645" s="284" t="str">
        <f>입출금내역Rawdata!M639</f>
        <v>100-037-099578</v>
      </c>
      <c r="Q645" s="148"/>
      <c r="R645" s="148"/>
      <c r="S645" s="148"/>
    </row>
    <row r="646" spans="1:19" ht="15.6" customHeight="1" outlineLevel="1">
      <c r="A646" s="142"/>
      <c r="B646" s="142">
        <f>입출금내역Rawdata!B640</f>
        <v>45488</v>
      </c>
      <c r="C646" s="143" t="s">
        <v>120</v>
      </c>
      <c r="D646" s="284" t="str">
        <f>입출금내역Rawdata!N640</f>
        <v>법인카드</v>
      </c>
      <c r="E646" s="284" t="str">
        <f>입출금내역Rawdata!O640</f>
        <v>법인카드</v>
      </c>
      <c r="F646" s="137">
        <f>IF(D646="계좌 대체","",VLOOKUP($D646,월별_CashFlow!$H$3:$I$61,2,FALSE))</f>
        <v>120203</v>
      </c>
      <c r="G646" s="145"/>
      <c r="H646" s="283" t="str">
        <f>IF(입출금내역Rawdata!F640=0,"",입출금내역Rawdata!F640)</f>
        <v/>
      </c>
      <c r="I646" s="146">
        <f>IF(입출금내역Rawdata!G640=0,"",입출금내역Rawdata!G640)</f>
        <v>1037891</v>
      </c>
      <c r="J646" s="146">
        <f t="shared" si="19"/>
        <v>-1037891</v>
      </c>
      <c r="K646" s="146">
        <f t="shared" si="18"/>
        <v>907077096</v>
      </c>
      <c r="L646" s="284" t="str">
        <f>입출금내역Rawdata!D640</f>
        <v>카드결</v>
      </c>
      <c r="M646" s="148" t="s">
        <v>178</v>
      </c>
      <c r="N646" s="148"/>
      <c r="O646" s="284" t="str">
        <f>입출금내역Rawdata!L640</f>
        <v>신한은행(초창패)</v>
      </c>
      <c r="P646" s="284" t="str">
        <f>입출금내역Rawdata!M640</f>
        <v>100-037-099578</v>
      </c>
      <c r="Q646" s="148"/>
      <c r="R646" s="148"/>
      <c r="S646" s="148"/>
    </row>
    <row r="647" spans="1:19" ht="15.6" customHeight="1" outlineLevel="1">
      <c r="A647" s="142"/>
      <c r="B647" s="142">
        <f>입출금내역Rawdata!B641</f>
        <v>45489</v>
      </c>
      <c r="C647" s="143" t="s">
        <v>120</v>
      </c>
      <c r="D647" s="284" t="str">
        <f>입출금내역Rawdata!N641</f>
        <v>보조금</v>
      </c>
      <c r="E647" s="284" t="str">
        <f>입출금내역Rawdata!O641</f>
        <v>보조금</v>
      </c>
      <c r="F647" s="137">
        <f>IF(D647="계좌 대체","",VLOOKUP($D647,월별_CashFlow!$H$3:$I$61,2,FALSE))</f>
        <v>310001</v>
      </c>
      <c r="G647" s="145"/>
      <c r="H647" s="283" t="str">
        <f>IF(입출금내역Rawdata!F641=0,"",입출금내역Rawdata!F641)</f>
        <v/>
      </c>
      <c r="I647" s="146">
        <f>IF(입출금내역Rawdata!G641=0,"",입출금내역Rawdata!G641)</f>
        <v>670500</v>
      </c>
      <c r="J647" s="146">
        <f t="shared" si="19"/>
        <v>-670500</v>
      </c>
      <c r="K647" s="146">
        <f t="shared" si="18"/>
        <v>906406596</v>
      </c>
      <c r="L647" s="284" t="str">
        <f>입출금내역Rawdata!D641</f>
        <v>(주)에이코트</v>
      </c>
      <c r="M647" s="148" t="s">
        <v>179</v>
      </c>
      <c r="N647" s="148"/>
      <c r="O647" s="284" t="str">
        <f>입출금내역Rawdata!L641</f>
        <v>하나은행(GS투자금)</v>
      </c>
      <c r="P647" s="284" t="str">
        <f>입출금내역Rawdata!M641</f>
        <v>391-910033-23404</v>
      </c>
      <c r="Q647" s="148"/>
      <c r="R647" s="148"/>
      <c r="S647" s="148"/>
    </row>
    <row r="648" spans="1:19" ht="15.6" customHeight="1" outlineLevel="1">
      <c r="A648" s="142"/>
      <c r="B648" s="142">
        <f>입출금내역Rawdata!B642</f>
        <v>45489</v>
      </c>
      <c r="C648" s="143" t="s">
        <v>120</v>
      </c>
      <c r="D648" s="284" t="str">
        <f>입출금내역Rawdata!N642</f>
        <v>운영비</v>
      </c>
      <c r="E648" s="284" t="str">
        <f>입출금내역Rawdata!O642</f>
        <v>여비교통비</v>
      </c>
      <c r="F648" s="137">
        <f>IF(D648="계좌 대체","",VLOOKUP($D648,월별_CashFlow!$H$3:$I$61,2,FALSE))</f>
        <v>120204</v>
      </c>
      <c r="G648" s="145"/>
      <c r="H648" s="283" t="str">
        <f>IF(입출금내역Rawdata!F642=0,"",입출금내역Rawdata!F642)</f>
        <v/>
      </c>
      <c r="I648" s="146">
        <f>IF(입출금내역Rawdata!G642=0,"",입출금내역Rawdata!G642)</f>
        <v>306526</v>
      </c>
      <c r="J648" s="146">
        <f t="shared" si="19"/>
        <v>-306526</v>
      </c>
      <c r="K648" s="146">
        <f t="shared" ref="K648:K711" si="20">J648+K647</f>
        <v>906100070</v>
      </c>
      <c r="L648" s="284" t="str">
        <f>입출금내역Rawdata!D642</f>
        <v>0713_Bazaar Pe</v>
      </c>
      <c r="M648" s="148" t="s">
        <v>160</v>
      </c>
      <c r="N648" s="148"/>
      <c r="O648" s="284" t="str">
        <f>입출금내역Rawdata!L642</f>
        <v>하나은행(자본금)</v>
      </c>
      <c r="P648" s="284" t="str">
        <f>입출금내역Rawdata!M642</f>
        <v>391-910029-71304</v>
      </c>
      <c r="Q648" s="148"/>
      <c r="R648" s="148"/>
      <c r="S648" s="148"/>
    </row>
    <row r="649" spans="1:19" ht="15.6" customHeight="1" outlineLevel="1">
      <c r="A649" s="142"/>
      <c r="B649" s="142">
        <f>입출금내역Rawdata!B643</f>
        <v>45489</v>
      </c>
      <c r="C649" s="143" t="s">
        <v>120</v>
      </c>
      <c r="D649" s="284" t="str">
        <f>입출금내역Rawdata!N643</f>
        <v>운영비</v>
      </c>
      <c r="E649" s="284" t="str">
        <f>입출금내역Rawdata!O643</f>
        <v>여비교통비</v>
      </c>
      <c r="F649" s="137">
        <f>IF(D649="계좌 대체","",VLOOKUP($D649,월별_CashFlow!$H$3:$I$61,2,FALSE))</f>
        <v>120204</v>
      </c>
      <c r="G649" s="145"/>
      <c r="H649" s="283" t="str">
        <f>IF(입출금내역Rawdata!F643=0,"",입출금내역Rawdata!F643)</f>
        <v/>
      </c>
      <c r="I649" s="146">
        <f>IF(입출금내역Rawdata!G643=0,"",입출금내역Rawdata!G643)</f>
        <v>31688</v>
      </c>
      <c r="J649" s="146">
        <f t="shared" ref="J649:J712" si="21">IF(H649="",IF(I649="",0,-I649),H649)</f>
        <v>-31688</v>
      </c>
      <c r="K649" s="146">
        <f t="shared" si="20"/>
        <v>906068382</v>
      </c>
      <c r="L649" s="284" t="str">
        <f>입출금내역Rawdata!D643</f>
        <v>0715_LYFT   *R</v>
      </c>
      <c r="M649" s="148" t="s">
        <v>180</v>
      </c>
      <c r="N649" s="148"/>
      <c r="O649" s="284" t="str">
        <f>입출금내역Rawdata!L643</f>
        <v>하나은행(자본금)</v>
      </c>
      <c r="P649" s="284" t="str">
        <f>입출금내역Rawdata!M643</f>
        <v>391-910029-71304</v>
      </c>
      <c r="Q649" s="148"/>
      <c r="R649" s="148"/>
      <c r="S649" s="148"/>
    </row>
    <row r="650" spans="1:19" ht="15.6" customHeight="1" outlineLevel="1">
      <c r="A650" s="142"/>
      <c r="B650" s="142">
        <f>입출금내역Rawdata!B644</f>
        <v>45489</v>
      </c>
      <c r="C650" s="143" t="s">
        <v>120</v>
      </c>
      <c r="D650" s="284" t="str">
        <f>입출금내역Rawdata!N644</f>
        <v>운영비</v>
      </c>
      <c r="E650" s="284" t="str">
        <f>입출금내역Rawdata!O644</f>
        <v>여비교통비</v>
      </c>
      <c r="F650" s="137">
        <f>IF(D650="계좌 대체","",VLOOKUP($D650,월별_CashFlow!$H$3:$I$61,2,FALSE))</f>
        <v>120204</v>
      </c>
      <c r="G650" s="145"/>
      <c r="H650" s="283" t="str">
        <f>IF(입출금내역Rawdata!F644=0,"",입출금내역Rawdata!F644)</f>
        <v/>
      </c>
      <c r="I650" s="146">
        <f>IF(입출금내역Rawdata!G644=0,"",입출금내역Rawdata!G644)</f>
        <v>40591</v>
      </c>
      <c r="J650" s="146">
        <f t="shared" si="21"/>
        <v>-40591</v>
      </c>
      <c r="K650" s="146">
        <f t="shared" si="20"/>
        <v>906027791</v>
      </c>
      <c r="L650" s="284" t="str">
        <f>입출금내역Rawdata!D644</f>
        <v>0715_LYFT   *R</v>
      </c>
      <c r="M650" s="148" t="s">
        <v>181</v>
      </c>
      <c r="N650" s="148"/>
      <c r="O650" s="284" t="str">
        <f>입출금내역Rawdata!L644</f>
        <v>하나은행(자본금)</v>
      </c>
      <c r="P650" s="284" t="str">
        <f>입출금내역Rawdata!M644</f>
        <v>391-910029-71304</v>
      </c>
      <c r="Q650" s="148"/>
      <c r="R650" s="148"/>
      <c r="S650" s="148"/>
    </row>
    <row r="651" spans="1:19" ht="15.6" customHeight="1" outlineLevel="1">
      <c r="A651" s="142"/>
      <c r="B651" s="142">
        <f>입출금내역Rawdata!B645</f>
        <v>45489</v>
      </c>
      <c r="C651" s="143" t="s">
        <v>120</v>
      </c>
      <c r="D651" s="284" t="str">
        <f>입출금내역Rawdata!N645</f>
        <v>운영비</v>
      </c>
      <c r="E651" s="284" t="str">
        <f>입출금내역Rawdata!O645</f>
        <v>여비교통비</v>
      </c>
      <c r="F651" s="137">
        <f>IF(D651="계좌 대체","",VLOOKUP($D651,월별_CashFlow!$H$3:$I$61,2,FALSE))</f>
        <v>120204</v>
      </c>
      <c r="G651" s="145"/>
      <c r="H651" s="283" t="str">
        <f>IF(입출금내역Rawdata!F645=0,"",입출금내역Rawdata!F645)</f>
        <v/>
      </c>
      <c r="I651" s="146">
        <f>IF(입출금내역Rawdata!G645=0,"",입출금내역Rawdata!G645)</f>
        <v>28535</v>
      </c>
      <c r="J651" s="146">
        <f t="shared" si="21"/>
        <v>-28535</v>
      </c>
      <c r="K651" s="146">
        <f t="shared" si="20"/>
        <v>905999256</v>
      </c>
      <c r="L651" s="284" t="str">
        <f>입출금내역Rawdata!D645</f>
        <v>0713_LYFT   *R</v>
      </c>
      <c r="M651" s="148" t="s">
        <v>182</v>
      </c>
      <c r="N651" s="148"/>
      <c r="O651" s="284" t="str">
        <f>입출금내역Rawdata!L645</f>
        <v>하나은행(자본금)</v>
      </c>
      <c r="P651" s="284" t="str">
        <f>입출금내역Rawdata!M645</f>
        <v>391-910029-71304</v>
      </c>
      <c r="Q651" s="148"/>
      <c r="R651" s="148"/>
      <c r="S651" s="148"/>
    </row>
    <row r="652" spans="1:19" ht="15.6" customHeight="1" outlineLevel="1">
      <c r="A652" s="142"/>
      <c r="B652" s="142">
        <f>입출금내역Rawdata!B646</f>
        <v>45489</v>
      </c>
      <c r="C652" s="143" t="s">
        <v>120</v>
      </c>
      <c r="D652" s="284" t="str">
        <f>입출금내역Rawdata!N646</f>
        <v>운영비</v>
      </c>
      <c r="E652" s="284" t="str">
        <f>입출금내역Rawdata!O646</f>
        <v>여비교통비</v>
      </c>
      <c r="F652" s="137">
        <f>IF(D652="계좌 대체","",VLOOKUP($D652,월별_CashFlow!$H$3:$I$61,2,FALSE))</f>
        <v>120204</v>
      </c>
      <c r="G652" s="145"/>
      <c r="H652" s="283" t="str">
        <f>IF(입출금내역Rawdata!F646=0,"",입출금내역Rawdata!F646)</f>
        <v/>
      </c>
      <c r="I652" s="146">
        <f>IF(입출금내역Rawdata!G646=0,"",입출금내역Rawdata!G646)</f>
        <v>113473</v>
      </c>
      <c r="J652" s="146">
        <f t="shared" si="21"/>
        <v>-113473</v>
      </c>
      <c r="K652" s="146">
        <f t="shared" si="20"/>
        <v>905885783</v>
      </c>
      <c r="L652" s="284" t="str">
        <f>입출금내역Rawdata!D646</f>
        <v>0714_LYFT   *R</v>
      </c>
      <c r="M652" s="148" t="s">
        <v>183</v>
      </c>
      <c r="N652" s="148"/>
      <c r="O652" s="284" t="str">
        <f>입출금내역Rawdata!L646</f>
        <v>하나은행(자본금)</v>
      </c>
      <c r="P652" s="284" t="str">
        <f>입출금내역Rawdata!M646</f>
        <v>391-910029-71304</v>
      </c>
      <c r="Q652" s="148"/>
      <c r="R652" s="148"/>
      <c r="S652" s="148"/>
    </row>
    <row r="653" spans="1:19" ht="15.6" customHeight="1" outlineLevel="1">
      <c r="A653" s="142"/>
      <c r="B653" s="142">
        <f>입출금내역Rawdata!B647</f>
        <v>45489</v>
      </c>
      <c r="C653" s="143" t="s">
        <v>120</v>
      </c>
      <c r="D653" s="284" t="str">
        <f>입출금내역Rawdata!N647</f>
        <v>보조금</v>
      </c>
      <c r="E653" s="284" t="str">
        <f>입출금내역Rawdata!O647</f>
        <v>보조금</v>
      </c>
      <c r="F653" s="137">
        <f>IF(D653="계좌 대체","",VLOOKUP($D653,월별_CashFlow!$H$3:$I$61,2,FALSE))</f>
        <v>310001</v>
      </c>
      <c r="G653" s="145"/>
      <c r="H653" s="283">
        <f>IF(입출금내역Rawdata!F647=0,"",입출금내역Rawdata!F647)</f>
        <v>670000</v>
      </c>
      <c r="I653" s="146" t="str">
        <f>IF(입출금내역Rawdata!G647=0,"",입출금내역Rawdata!G647)</f>
        <v/>
      </c>
      <c r="J653" s="146">
        <f t="shared" si="21"/>
        <v>670000</v>
      </c>
      <c r="K653" s="146">
        <f t="shared" si="20"/>
        <v>906555783</v>
      </c>
      <c r="L653" s="284" t="str">
        <f>입출금내역Rawdata!D647</f>
        <v>타행IB</v>
      </c>
      <c r="M653" s="148" t="s">
        <v>183</v>
      </c>
      <c r="N653" s="148"/>
      <c r="O653" s="284" t="str">
        <f>입출금내역Rawdata!L647</f>
        <v>신한은행(초창패)</v>
      </c>
      <c r="P653" s="284" t="str">
        <f>입출금내역Rawdata!M647</f>
        <v>100-037-099578</v>
      </c>
      <c r="Q653" s="148"/>
      <c r="R653" s="148"/>
      <c r="S653" s="148"/>
    </row>
    <row r="654" spans="1:19" ht="15.6" customHeight="1" outlineLevel="1">
      <c r="A654" s="142"/>
      <c r="B654" s="142">
        <f>입출금내역Rawdata!B648</f>
        <v>45489</v>
      </c>
      <c r="C654" s="143" t="s">
        <v>120</v>
      </c>
      <c r="D654" s="284" t="str">
        <f>입출금내역Rawdata!N648</f>
        <v>법인카드</v>
      </c>
      <c r="E654" s="284" t="str">
        <f>입출금내역Rawdata!O648</f>
        <v>법인카드</v>
      </c>
      <c r="F654" s="137">
        <f>IF(D654="계좌 대체","",VLOOKUP($D654,월별_CashFlow!$H$3:$I$61,2,FALSE))</f>
        <v>120203</v>
      </c>
      <c r="G654" s="145"/>
      <c r="H654" s="283" t="str">
        <f>IF(입출금내역Rawdata!F648=0,"",입출금내역Rawdata!F648)</f>
        <v/>
      </c>
      <c r="I654" s="146">
        <f>IF(입출금내역Rawdata!G648=0,"",입출금내역Rawdata!G648)</f>
        <v>670000</v>
      </c>
      <c r="J654" s="146">
        <f t="shared" si="21"/>
        <v>-670000</v>
      </c>
      <c r="K654" s="146">
        <f t="shared" si="20"/>
        <v>905885783</v>
      </c>
      <c r="L654" s="284" t="str">
        <f>입출금내역Rawdata!D648</f>
        <v>카드결</v>
      </c>
      <c r="M654" s="148" t="s">
        <v>141</v>
      </c>
      <c r="N654" s="148"/>
      <c r="O654" s="284" t="str">
        <f>입출금내역Rawdata!L648</f>
        <v>신한은행(초창패)</v>
      </c>
      <c r="P654" s="284" t="str">
        <f>입출금내역Rawdata!M648</f>
        <v>100-037-099578</v>
      </c>
      <c r="Q654" s="148"/>
      <c r="R654" s="148"/>
      <c r="S654" s="148"/>
    </row>
    <row r="655" spans="1:19" ht="15.6" customHeight="1" outlineLevel="1">
      <c r="A655" s="142"/>
      <c r="B655" s="142">
        <f>입출금내역Rawdata!B649</f>
        <v>45490</v>
      </c>
      <c r="C655" s="143" t="s">
        <v>120</v>
      </c>
      <c r="D655" s="284" t="str">
        <f>입출금내역Rawdata!N649</f>
        <v>운영비</v>
      </c>
      <c r="E655" s="284" t="str">
        <f>입출금내역Rawdata!O649</f>
        <v>여비교통비</v>
      </c>
      <c r="F655" s="137">
        <f>IF(D655="계좌 대체","",VLOOKUP($D655,월별_CashFlow!$H$3:$I$61,2,FALSE))</f>
        <v>120204</v>
      </c>
      <c r="G655" s="145"/>
      <c r="H655" s="283" t="str">
        <f>IF(입출금내역Rawdata!F649=0,"",입출금내역Rawdata!F649)</f>
        <v/>
      </c>
      <c r="I655" s="146">
        <f>IF(입출금내역Rawdata!G649=0,"",입출금내역Rawdata!G649)</f>
        <v>66251</v>
      </c>
      <c r="J655" s="146">
        <f t="shared" si="21"/>
        <v>-66251</v>
      </c>
      <c r="K655" s="146">
        <f t="shared" si="20"/>
        <v>905819532</v>
      </c>
      <c r="L655" s="284" t="str">
        <f>입출금내역Rawdata!D649</f>
        <v>0713_RIGGS DC</v>
      </c>
      <c r="M655" s="148" t="s">
        <v>141</v>
      </c>
      <c r="N655" s="148"/>
      <c r="O655" s="284" t="str">
        <f>입출금내역Rawdata!L649</f>
        <v>하나은행(자본금)</v>
      </c>
      <c r="P655" s="284" t="str">
        <f>입출금내역Rawdata!M649</f>
        <v>391-910029-71304</v>
      </c>
      <c r="Q655" s="148"/>
      <c r="R655" s="148"/>
      <c r="S655" s="148"/>
    </row>
    <row r="656" spans="1:19" ht="15.6" customHeight="1" outlineLevel="1">
      <c r="A656" s="142"/>
      <c r="B656" s="142">
        <f>입출금내역Rawdata!B650</f>
        <v>45490</v>
      </c>
      <c r="C656" s="143" t="s">
        <v>120</v>
      </c>
      <c r="D656" s="284" t="str">
        <f>입출금내역Rawdata!N650</f>
        <v>보조금</v>
      </c>
      <c r="E656" s="284" t="str">
        <f>입출금내역Rawdata!O650</f>
        <v>보조금</v>
      </c>
      <c r="F656" s="137">
        <f>IF(D656="계좌 대체","",VLOOKUP($D656,월별_CashFlow!$H$3:$I$61,2,FALSE))</f>
        <v>310001</v>
      </c>
      <c r="G656" s="145"/>
      <c r="H656" s="283">
        <f>IF(입출금내역Rawdata!F650=0,"",입출금내역Rawdata!F650)</f>
        <v>1250000</v>
      </c>
      <c r="I656" s="146" t="str">
        <f>IF(입출금내역Rawdata!G650=0,"",입출금내역Rawdata!G650)</f>
        <v/>
      </c>
      <c r="J656" s="146">
        <f t="shared" si="21"/>
        <v>1250000</v>
      </c>
      <c r="K656" s="146">
        <f t="shared" si="20"/>
        <v>907069532</v>
      </c>
      <c r="L656" s="284" t="str">
        <f>입출금내역Rawdata!D650</f>
        <v>FB이체</v>
      </c>
      <c r="M656" s="148" t="s">
        <v>141</v>
      </c>
      <c r="N656" s="148"/>
      <c r="O656" s="284" t="str">
        <f>입출금내역Rawdata!L650</f>
        <v>신한은행(초창패)</v>
      </c>
      <c r="P656" s="284" t="str">
        <f>입출금내역Rawdata!M650</f>
        <v>100-037-099578</v>
      </c>
      <c r="Q656" s="148"/>
      <c r="R656" s="148"/>
      <c r="S656" s="148"/>
    </row>
    <row r="657" spans="1:19" ht="15.6" customHeight="1" outlineLevel="1">
      <c r="A657" s="142"/>
      <c r="B657" s="142">
        <f>입출금내역Rawdata!B651</f>
        <v>45490</v>
      </c>
      <c r="C657" s="143" t="s">
        <v>120</v>
      </c>
      <c r="D657" s="284" t="str">
        <f>입출금내역Rawdata!N651</f>
        <v>보조금</v>
      </c>
      <c r="E657" s="284" t="str">
        <f>입출금내역Rawdata!O651</f>
        <v>보조금</v>
      </c>
      <c r="F657" s="137">
        <f>IF(D657="계좌 대체","",VLOOKUP($D657,월별_CashFlow!$H$3:$I$61,2,FALSE))</f>
        <v>310001</v>
      </c>
      <c r="G657" s="145"/>
      <c r="H657" s="283" t="str">
        <f>IF(입출금내역Rawdata!F651=0,"",입출금내역Rawdata!F651)</f>
        <v/>
      </c>
      <c r="I657" s="146">
        <f>IF(입출금내역Rawdata!G651=0,"",입출금내역Rawdata!G651)</f>
        <v>1250000</v>
      </c>
      <c r="J657" s="146">
        <f t="shared" si="21"/>
        <v>-1250000</v>
      </c>
      <c r="K657" s="146">
        <f t="shared" si="20"/>
        <v>905819532</v>
      </c>
      <c r="L657" s="284" t="str">
        <f>입출금내역Rawdata!D651</f>
        <v>FB-RTF</v>
      </c>
      <c r="M657" s="148" t="s">
        <v>141</v>
      </c>
      <c r="N657" s="148"/>
      <c r="O657" s="284" t="str">
        <f>입출금내역Rawdata!L651</f>
        <v>신한은행(초창패)</v>
      </c>
      <c r="P657" s="284" t="str">
        <f>입출금내역Rawdata!M651</f>
        <v>100-037-099578</v>
      </c>
      <c r="Q657" s="148"/>
      <c r="R657" s="148"/>
      <c r="S657" s="148"/>
    </row>
    <row r="658" spans="1:19" ht="15.6" customHeight="1" outlineLevel="1">
      <c r="A658" s="142"/>
      <c r="B658" s="142">
        <f>입출금내역Rawdata!B652</f>
        <v>45490</v>
      </c>
      <c r="C658" s="143" t="s">
        <v>120</v>
      </c>
      <c r="D658" s="284" t="str">
        <f>입출금내역Rawdata!N652</f>
        <v>보조금</v>
      </c>
      <c r="E658" s="284" t="str">
        <f>입출금내역Rawdata!O652</f>
        <v>보조금</v>
      </c>
      <c r="F658" s="137">
        <f>IF(D658="계좌 대체","",VLOOKUP($D658,월별_CashFlow!$H$3:$I$61,2,FALSE))</f>
        <v>310001</v>
      </c>
      <c r="G658" s="145"/>
      <c r="H658" s="283">
        <f>IF(입출금내역Rawdata!F652=0,"",입출금내역Rawdata!F652)</f>
        <v>1000000</v>
      </c>
      <c r="I658" s="146" t="str">
        <f>IF(입출금내역Rawdata!G652=0,"",입출금내역Rawdata!G652)</f>
        <v/>
      </c>
      <c r="J658" s="146">
        <f t="shared" si="21"/>
        <v>1000000</v>
      </c>
      <c r="K658" s="146">
        <f t="shared" si="20"/>
        <v>906819532</v>
      </c>
      <c r="L658" s="284" t="str">
        <f>입출금내역Rawdata!D652</f>
        <v>FB이체</v>
      </c>
      <c r="M658" s="148" t="s">
        <v>141</v>
      </c>
      <c r="N658" s="148"/>
      <c r="O658" s="284" t="str">
        <f>입출금내역Rawdata!L652</f>
        <v>신한은행(초창패)</v>
      </c>
      <c r="P658" s="284" t="str">
        <f>입출금내역Rawdata!M652</f>
        <v>100-037-099578</v>
      </c>
      <c r="Q658" s="148"/>
      <c r="R658" s="148"/>
      <c r="S658" s="148"/>
    </row>
    <row r="659" spans="1:19" ht="15.6" customHeight="1" outlineLevel="1">
      <c r="A659" s="142"/>
      <c r="B659" s="142">
        <f>입출금내역Rawdata!B653</f>
        <v>45490</v>
      </c>
      <c r="C659" s="143" t="s">
        <v>120</v>
      </c>
      <c r="D659" s="284" t="str">
        <f>입출금내역Rawdata!N653</f>
        <v>법인카드</v>
      </c>
      <c r="E659" s="284" t="str">
        <f>입출금내역Rawdata!O653</f>
        <v>법인카드</v>
      </c>
      <c r="F659" s="137">
        <f>IF(D659="계좌 대체","",VLOOKUP($D659,월별_CashFlow!$H$3:$I$61,2,FALSE))</f>
        <v>120203</v>
      </c>
      <c r="G659" s="145"/>
      <c r="H659" s="283" t="str">
        <f>IF(입출금내역Rawdata!F653=0,"",입출금내역Rawdata!F653)</f>
        <v/>
      </c>
      <c r="I659" s="146">
        <f>IF(입출금내역Rawdata!G653=0,"",입출금내역Rawdata!G653)</f>
        <v>282</v>
      </c>
      <c r="J659" s="146">
        <f t="shared" si="21"/>
        <v>-282</v>
      </c>
      <c r="K659" s="146">
        <f t="shared" si="20"/>
        <v>906819250</v>
      </c>
      <c r="L659" s="284" t="str">
        <f>입출금내역Rawdata!D653</f>
        <v>카드결</v>
      </c>
      <c r="M659" s="148" t="s">
        <v>141</v>
      </c>
      <c r="N659" s="148"/>
      <c r="O659" s="284" t="str">
        <f>입출금내역Rawdata!L653</f>
        <v>신한은행(초창패)</v>
      </c>
      <c r="P659" s="284" t="str">
        <f>입출금내역Rawdata!M653</f>
        <v>100-037-099578</v>
      </c>
      <c r="Q659" s="148"/>
      <c r="R659" s="148"/>
      <c r="S659" s="148"/>
    </row>
    <row r="660" spans="1:19" ht="15.6" customHeight="1" outlineLevel="1">
      <c r="A660" s="142"/>
      <c r="B660" s="142">
        <f>입출금내역Rawdata!B654</f>
        <v>45491</v>
      </c>
      <c r="C660" s="143" t="s">
        <v>120</v>
      </c>
      <c r="D660" s="284" t="str">
        <f>입출금내역Rawdata!N654</f>
        <v>운영비</v>
      </c>
      <c r="E660" s="284" t="str">
        <f>입출금내역Rawdata!O654</f>
        <v>지급수수료</v>
      </c>
      <c r="F660" s="137">
        <f>IF(D660="계좌 대체","",VLOOKUP($D660,월별_CashFlow!$H$3:$I$61,2,FALSE))</f>
        <v>120204</v>
      </c>
      <c r="G660" s="145"/>
      <c r="H660" s="283" t="str">
        <f>IF(입출금내역Rawdata!F654=0,"",입출금내역Rawdata!F654)</f>
        <v/>
      </c>
      <c r="I660" s="146">
        <f>IF(입출금내역Rawdata!G654=0,"",입출금내역Rawdata!G654)</f>
        <v>39200</v>
      </c>
      <c r="J660" s="146">
        <f t="shared" si="21"/>
        <v>-39200</v>
      </c>
      <c r="K660" s="146">
        <f t="shared" si="20"/>
        <v>906780050</v>
      </c>
      <c r="L660" s="284" t="str">
        <f>입출금내역Rawdata!D654</f>
        <v>LGU인터넷</v>
      </c>
      <c r="M660" s="148" t="s">
        <v>161</v>
      </c>
      <c r="N660" s="148"/>
      <c r="O660" s="284" t="str">
        <f>입출금내역Rawdata!L654</f>
        <v>하나은행(자본금)</v>
      </c>
      <c r="P660" s="284" t="str">
        <f>입출금내역Rawdata!M654</f>
        <v>391-910029-71304</v>
      </c>
      <c r="Q660" s="148"/>
      <c r="R660" s="148"/>
      <c r="S660" s="148"/>
    </row>
    <row r="661" spans="1:19" ht="15.6" customHeight="1" outlineLevel="1">
      <c r="A661" s="142"/>
      <c r="B661" s="142">
        <f>입출금내역Rawdata!B655</f>
        <v>45491</v>
      </c>
      <c r="C661" s="143" t="s">
        <v>120</v>
      </c>
      <c r="D661" s="284" t="str">
        <f>입출금내역Rawdata!N655</f>
        <v>보조금</v>
      </c>
      <c r="E661" s="284" t="str">
        <f>입출금내역Rawdata!O655</f>
        <v>보조금</v>
      </c>
      <c r="F661" s="137">
        <f>IF(D661="계좌 대체","",VLOOKUP($D661,월별_CashFlow!$H$3:$I$61,2,FALSE))</f>
        <v>310001</v>
      </c>
      <c r="G661" s="145"/>
      <c r="H661" s="283">
        <f>IF(입출금내역Rawdata!F655=0,"",입출금내역Rawdata!F655)</f>
        <v>670000</v>
      </c>
      <c r="I661" s="146" t="str">
        <f>IF(입출금내역Rawdata!G655=0,"",입출금내역Rawdata!G655)</f>
        <v/>
      </c>
      <c r="J661" s="146">
        <f t="shared" si="21"/>
        <v>670000</v>
      </c>
      <c r="K661" s="146">
        <f t="shared" si="20"/>
        <v>907450050</v>
      </c>
      <c r="L661" s="284" t="str">
        <f>입출금내역Rawdata!D655</f>
        <v>FB이체</v>
      </c>
      <c r="M661" s="148" t="s">
        <v>184</v>
      </c>
      <c r="N661" s="148"/>
      <c r="O661" s="284" t="str">
        <f>입출금내역Rawdata!L655</f>
        <v>신한은행(초창패)</v>
      </c>
      <c r="P661" s="284" t="str">
        <f>입출금내역Rawdata!M655</f>
        <v>100-037-099578</v>
      </c>
      <c r="Q661" s="148"/>
      <c r="R661" s="148"/>
      <c r="S661" s="148"/>
    </row>
    <row r="662" spans="1:19" ht="15.6" customHeight="1" outlineLevel="1">
      <c r="A662" s="142"/>
      <c r="B662" s="142">
        <f>입출금내역Rawdata!B656</f>
        <v>45492</v>
      </c>
      <c r="C662" s="143" t="s">
        <v>120</v>
      </c>
      <c r="D662" s="284" t="str">
        <f>입출금내역Rawdata!N656</f>
        <v>운영비</v>
      </c>
      <c r="E662" s="284" t="str">
        <f>입출금내역Rawdata!O656</f>
        <v>여비교통비</v>
      </c>
      <c r="F662" s="137">
        <f>IF(D662="계좌 대체","",VLOOKUP($D662,월별_CashFlow!$H$3:$I$61,2,FALSE))</f>
        <v>120204</v>
      </c>
      <c r="G662" s="145"/>
      <c r="H662" s="283" t="str">
        <f>IF(입출금내역Rawdata!F656=0,"",입출금내역Rawdata!F656)</f>
        <v/>
      </c>
      <c r="I662" s="146">
        <f>IF(입출금내역Rawdata!G656=0,"",입출금내역Rawdata!G656)</f>
        <v>83993</v>
      </c>
      <c r="J662" s="146">
        <f t="shared" si="21"/>
        <v>-83993</v>
      </c>
      <c r="K662" s="146">
        <f t="shared" si="20"/>
        <v>907366057</v>
      </c>
      <c r="L662" s="284" t="str">
        <f>입출금내역Rawdata!D656</f>
        <v>0716_SHELL OIL</v>
      </c>
      <c r="M662" s="148" t="s">
        <v>185</v>
      </c>
      <c r="N662" s="148"/>
      <c r="O662" s="284" t="str">
        <f>입출금내역Rawdata!L656</f>
        <v>하나은행(자본금)</v>
      </c>
      <c r="P662" s="284" t="str">
        <f>입출금내역Rawdata!M656</f>
        <v>391-910029-71304</v>
      </c>
      <c r="Q662" s="148"/>
      <c r="R662" s="148"/>
      <c r="S662" s="148"/>
    </row>
    <row r="663" spans="1:19" ht="15.6" customHeight="1" outlineLevel="1">
      <c r="A663" s="142"/>
      <c r="B663" s="142">
        <f>입출금내역Rawdata!B657</f>
        <v>45495</v>
      </c>
      <c r="C663" s="143" t="s">
        <v>120</v>
      </c>
      <c r="D663" s="284" t="str">
        <f>입출금내역Rawdata!N657</f>
        <v>보조금</v>
      </c>
      <c r="E663" s="284" t="str">
        <f>입출금내역Rawdata!O657</f>
        <v>보조금</v>
      </c>
      <c r="F663" s="137">
        <f>IF(D663="계좌 대체","",VLOOKUP($D663,월별_CashFlow!$H$3:$I$61,2,FALSE))</f>
        <v>310001</v>
      </c>
      <c r="G663" s="145"/>
      <c r="H663" s="283">
        <f>IF(입출금내역Rawdata!F657=0,"",입출금내역Rawdata!F657)</f>
        <v>669718</v>
      </c>
      <c r="I663" s="146" t="str">
        <f>IF(입출금내역Rawdata!G657=0,"",입출금내역Rawdata!G657)</f>
        <v/>
      </c>
      <c r="J663" s="146">
        <f t="shared" si="21"/>
        <v>669718</v>
      </c>
      <c r="K663" s="146">
        <f t="shared" si="20"/>
        <v>908035775</v>
      </c>
      <c r="L663" s="284" t="str">
        <f>입출금내역Rawdata!D657</f>
        <v>(주)에이코트</v>
      </c>
      <c r="M663" s="148" t="s">
        <v>141</v>
      </c>
      <c r="N663" s="148"/>
      <c r="O663" s="284" t="str">
        <f>입출금내역Rawdata!L657</f>
        <v>하나은행(자본금)</v>
      </c>
      <c r="P663" s="284" t="str">
        <f>입출금내역Rawdata!M657</f>
        <v>391-910029-71304</v>
      </c>
      <c r="Q663" s="148"/>
      <c r="R663" s="148"/>
      <c r="S663" s="148"/>
    </row>
    <row r="664" spans="1:19" ht="15.6" customHeight="1" outlineLevel="1">
      <c r="A664" s="142"/>
      <c r="B664" s="142">
        <f>입출금내역Rawdata!B658</f>
        <v>45495</v>
      </c>
      <c r="C664" s="143" t="s">
        <v>120</v>
      </c>
      <c r="D664" s="284" t="str">
        <f>입출금내역Rawdata!N658</f>
        <v>보조금</v>
      </c>
      <c r="E664" s="284" t="str">
        <f>입출금내역Rawdata!O658</f>
        <v>보조금</v>
      </c>
      <c r="F664" s="137">
        <f>IF(D664="계좌 대체","",VLOOKUP($D664,월별_CashFlow!$H$3:$I$61,2,FALSE))</f>
        <v>310001</v>
      </c>
      <c r="G664" s="145"/>
      <c r="H664" s="283">
        <f>IF(입출금내역Rawdata!F658=0,"",입출금내역Rawdata!F658)</f>
        <v>1000000</v>
      </c>
      <c r="I664" s="146" t="str">
        <f>IF(입출금내역Rawdata!G658=0,"",입출금내역Rawdata!G658)</f>
        <v/>
      </c>
      <c r="J664" s="146">
        <f t="shared" si="21"/>
        <v>1000000</v>
      </c>
      <c r="K664" s="146">
        <f t="shared" si="20"/>
        <v>909035775</v>
      </c>
      <c r="L664" s="284" t="str">
        <f>입출금내역Rawdata!D658</f>
        <v>(주)에이코트</v>
      </c>
      <c r="M664" s="148" t="s">
        <v>183</v>
      </c>
      <c r="N664" s="148"/>
      <c r="O664" s="284" t="str">
        <f>입출금내역Rawdata!L658</f>
        <v>하나은행(자본금)</v>
      </c>
      <c r="P664" s="284" t="str">
        <f>입출금내역Rawdata!M658</f>
        <v>391-910029-71304</v>
      </c>
      <c r="Q664" s="148"/>
      <c r="R664" s="148"/>
      <c r="S664" s="148"/>
    </row>
    <row r="665" spans="1:19" ht="15.6" customHeight="1" outlineLevel="1">
      <c r="A665" s="142"/>
      <c r="B665" s="142">
        <f>입출금내역Rawdata!B659</f>
        <v>45495</v>
      </c>
      <c r="C665" s="143" t="s">
        <v>120</v>
      </c>
      <c r="D665" s="284" t="str">
        <f>입출금내역Rawdata!N659</f>
        <v>운영비</v>
      </c>
      <c r="E665" s="284" t="str">
        <f>입출금내역Rawdata!O659</f>
        <v>여비교통비</v>
      </c>
      <c r="F665" s="137">
        <f>IF(D665="계좌 대체","",VLOOKUP($D665,월별_CashFlow!$H$3:$I$61,2,FALSE))</f>
        <v>120204</v>
      </c>
      <c r="G665" s="145"/>
      <c r="H665" s="283" t="str">
        <f>IF(입출금내역Rawdata!F659=0,"",입출금내역Rawdata!F659)</f>
        <v/>
      </c>
      <c r="I665" s="146">
        <f>IF(입출금내역Rawdata!G659=0,"",입출금내역Rawdata!G659)</f>
        <v>293110</v>
      </c>
      <c r="J665" s="146">
        <f t="shared" si="21"/>
        <v>-293110</v>
      </c>
      <c r="K665" s="146">
        <f t="shared" si="20"/>
        <v>908742665</v>
      </c>
      <c r="L665" s="284" t="str">
        <f>입출금내역Rawdata!D659</f>
        <v>0718_TST* TREE</v>
      </c>
      <c r="M665" s="148" t="s">
        <v>186</v>
      </c>
      <c r="N665" s="148"/>
      <c r="O665" s="284" t="str">
        <f>입출금내역Rawdata!L659</f>
        <v>하나은행(자본금)</v>
      </c>
      <c r="P665" s="284" t="str">
        <f>입출금내역Rawdata!M659</f>
        <v>391-910029-71304</v>
      </c>
      <c r="Q665" s="148"/>
      <c r="R665" s="148"/>
      <c r="S665" s="148"/>
    </row>
    <row r="666" spans="1:19" ht="15.6" customHeight="1" outlineLevel="1">
      <c r="A666" s="142"/>
      <c r="B666" s="142">
        <f>입출금내역Rawdata!B660</f>
        <v>45495</v>
      </c>
      <c r="C666" s="143" t="s">
        <v>120</v>
      </c>
      <c r="D666" s="284" t="str">
        <f>입출금내역Rawdata!N660</f>
        <v>운영비</v>
      </c>
      <c r="E666" s="284" t="str">
        <f>입출금내역Rawdata!O660</f>
        <v>여비교통비</v>
      </c>
      <c r="F666" s="137">
        <f>IF(D666="계좌 대체","",VLOOKUP($D666,월별_CashFlow!$H$3:$I$61,2,FALSE))</f>
        <v>120204</v>
      </c>
      <c r="G666" s="145"/>
      <c r="H666" s="283" t="str">
        <f>IF(입출금내역Rawdata!F660=0,"",입출금내역Rawdata!F660)</f>
        <v/>
      </c>
      <c r="I666" s="146">
        <f>IF(입출금내역Rawdata!G660=0,"",입출금내역Rawdata!G660)</f>
        <v>339202</v>
      </c>
      <c r="J666" s="146">
        <f t="shared" si="21"/>
        <v>-339202</v>
      </c>
      <c r="K666" s="146">
        <f t="shared" si="20"/>
        <v>908403463</v>
      </c>
      <c r="L666" s="284" t="str">
        <f>입출금내역Rawdata!D660</f>
        <v>0717_HOTELCOM7</v>
      </c>
      <c r="M666" s="148" t="s">
        <v>186</v>
      </c>
      <c r="N666" s="148"/>
      <c r="O666" s="284" t="str">
        <f>입출금내역Rawdata!L660</f>
        <v>하나은행(자본금)</v>
      </c>
      <c r="P666" s="284" t="str">
        <f>입출금내역Rawdata!M660</f>
        <v>391-910029-71304</v>
      </c>
      <c r="Q666" s="148"/>
      <c r="R666" s="148"/>
      <c r="S666" s="148"/>
    </row>
    <row r="667" spans="1:19" ht="15.6" customHeight="1" outlineLevel="1">
      <c r="A667" s="142"/>
      <c r="B667" s="142">
        <f>입출금내역Rawdata!B661</f>
        <v>45495</v>
      </c>
      <c r="C667" s="143" t="s">
        <v>120</v>
      </c>
      <c r="D667" s="284" t="str">
        <f>입출금내역Rawdata!N661</f>
        <v>운영비</v>
      </c>
      <c r="E667" s="284" t="str">
        <f>입출금내역Rawdata!O661</f>
        <v>여비교통비</v>
      </c>
      <c r="F667" s="137">
        <f>IF(D667="계좌 대체","",VLOOKUP($D667,월별_CashFlow!$H$3:$I$61,2,FALSE))</f>
        <v>120204</v>
      </c>
      <c r="G667" s="145"/>
      <c r="H667" s="283" t="str">
        <f>IF(입출금내역Rawdata!F661=0,"",입출금내역Rawdata!F661)</f>
        <v/>
      </c>
      <c r="I667" s="146">
        <f>IF(입출금내역Rawdata!G661=0,"",입출금내역Rawdata!G661)</f>
        <v>75983</v>
      </c>
      <c r="J667" s="146">
        <f t="shared" si="21"/>
        <v>-75983</v>
      </c>
      <c r="K667" s="146">
        <f t="shared" si="20"/>
        <v>908327480</v>
      </c>
      <c r="L667" s="284" t="str">
        <f>입출금내역Rawdata!D661</f>
        <v>0720_76 - ROCK</v>
      </c>
      <c r="M667" s="148" t="s">
        <v>187</v>
      </c>
      <c r="N667" s="148"/>
      <c r="O667" s="284" t="str">
        <f>입출금내역Rawdata!L661</f>
        <v>하나은행(자본금)</v>
      </c>
      <c r="P667" s="284" t="str">
        <f>입출금내역Rawdata!M661</f>
        <v>391-910029-71304</v>
      </c>
      <c r="Q667" s="148"/>
      <c r="R667" s="148"/>
      <c r="S667" s="148"/>
    </row>
    <row r="668" spans="1:19" ht="15.6" customHeight="1" outlineLevel="1">
      <c r="A668" s="142"/>
      <c r="B668" s="142">
        <f>입출금내역Rawdata!B662</f>
        <v>45495</v>
      </c>
      <c r="C668" s="143" t="s">
        <v>120</v>
      </c>
      <c r="D668" s="284" t="str">
        <f>입출금내역Rawdata!N662</f>
        <v>운영비</v>
      </c>
      <c r="E668" s="284" t="str">
        <f>입출금내역Rawdata!O662</f>
        <v>여비교통비</v>
      </c>
      <c r="F668" s="137">
        <f>IF(D668="계좌 대체","",VLOOKUP($D668,월별_CashFlow!$H$3:$I$61,2,FALSE))</f>
        <v>120204</v>
      </c>
      <c r="G668" s="145"/>
      <c r="H668" s="283" t="str">
        <f>IF(입출금내역Rawdata!F662=0,"",입출금내역Rawdata!F662)</f>
        <v/>
      </c>
      <c r="I668" s="146">
        <f>IF(입출금내역Rawdata!G662=0,"",입출금내역Rawdata!G662)</f>
        <v>55177</v>
      </c>
      <c r="J668" s="146">
        <f t="shared" si="21"/>
        <v>-55177</v>
      </c>
      <c r="K668" s="146">
        <f t="shared" si="20"/>
        <v>908272303</v>
      </c>
      <c r="L668" s="284" t="str">
        <f>입출금내역Rawdata!D662</f>
        <v>0720_GREAT GAS</v>
      </c>
      <c r="M668" s="148" t="s">
        <v>188</v>
      </c>
      <c r="N668" s="148"/>
      <c r="O668" s="284" t="str">
        <f>입출금내역Rawdata!L662</f>
        <v>하나은행(자본금)</v>
      </c>
      <c r="P668" s="284" t="str">
        <f>입출금내역Rawdata!M662</f>
        <v>391-910029-71304</v>
      </c>
      <c r="Q668" s="148"/>
      <c r="R668" s="148"/>
      <c r="S668" s="148"/>
    </row>
    <row r="669" spans="1:19" ht="15.6" customHeight="1" outlineLevel="1">
      <c r="A669" s="142"/>
      <c r="B669" s="142">
        <f>입출금내역Rawdata!B663</f>
        <v>45495</v>
      </c>
      <c r="C669" s="143" t="s">
        <v>120</v>
      </c>
      <c r="D669" s="284" t="str">
        <f>입출금내역Rawdata!N663</f>
        <v>보조금</v>
      </c>
      <c r="E669" s="284" t="str">
        <f>입출금내역Rawdata!O663</f>
        <v>보조금</v>
      </c>
      <c r="F669" s="137">
        <f>IF(D669="계좌 대체","",VLOOKUP($D669,월별_CashFlow!$H$3:$I$61,2,FALSE))</f>
        <v>310001</v>
      </c>
      <c r="G669" s="145"/>
      <c r="H669" s="283" t="str">
        <f>IF(입출금내역Rawdata!F663=0,"",입출금내역Rawdata!F663)</f>
        <v/>
      </c>
      <c r="I669" s="146">
        <f>IF(입출금내역Rawdata!G663=0,"",입출금내역Rawdata!G663)</f>
        <v>669718</v>
      </c>
      <c r="J669" s="146">
        <f t="shared" si="21"/>
        <v>-669718</v>
      </c>
      <c r="K669" s="146">
        <f t="shared" si="20"/>
        <v>907602585</v>
      </c>
      <c r="L669" s="284" t="str">
        <f>입출금내역Rawdata!D663</f>
        <v>BZ뱅크</v>
      </c>
      <c r="M669" s="148" t="s">
        <v>189</v>
      </c>
      <c r="N669" s="148"/>
      <c r="O669" s="284" t="str">
        <f>입출금내역Rawdata!L663</f>
        <v>신한은행(초창패)</v>
      </c>
      <c r="P669" s="284" t="str">
        <f>입출금내역Rawdata!M663</f>
        <v>100-037-099578</v>
      </c>
      <c r="Q669" s="148"/>
      <c r="R669" s="148"/>
      <c r="S669" s="148"/>
    </row>
    <row r="670" spans="1:19" ht="15.6" customHeight="1" outlineLevel="1">
      <c r="A670" s="142"/>
      <c r="B670" s="142">
        <f>입출금내역Rawdata!B664</f>
        <v>45495</v>
      </c>
      <c r="C670" s="143" t="s">
        <v>120</v>
      </c>
      <c r="D670" s="284" t="str">
        <f>입출금내역Rawdata!N664</f>
        <v>보조금</v>
      </c>
      <c r="E670" s="284" t="str">
        <f>입출금내역Rawdata!O664</f>
        <v>보조금</v>
      </c>
      <c r="F670" s="137">
        <f>IF(D670="계좌 대체","",VLOOKUP($D670,월별_CashFlow!$H$3:$I$61,2,FALSE))</f>
        <v>310001</v>
      </c>
      <c r="G670" s="145"/>
      <c r="H670" s="283" t="str">
        <f>IF(입출금내역Rawdata!F664=0,"",입출금내역Rawdata!F664)</f>
        <v/>
      </c>
      <c r="I670" s="146">
        <f>IF(입출금내역Rawdata!G664=0,"",입출금내역Rawdata!G664)</f>
        <v>1000000</v>
      </c>
      <c r="J670" s="146">
        <f t="shared" si="21"/>
        <v>-1000000</v>
      </c>
      <c r="K670" s="146">
        <f t="shared" si="20"/>
        <v>906602585</v>
      </c>
      <c r="L670" s="284" t="str">
        <f>입출금내역Rawdata!D664</f>
        <v>BZ뱅크</v>
      </c>
      <c r="M670" s="148" t="s">
        <v>189</v>
      </c>
      <c r="N670" s="148"/>
      <c r="O670" s="284" t="str">
        <f>입출금내역Rawdata!L664</f>
        <v>신한은행(초창패)</v>
      </c>
      <c r="P670" s="284" t="str">
        <f>입출금내역Rawdata!M664</f>
        <v>100-037-099578</v>
      </c>
      <c r="Q670" s="148"/>
      <c r="R670" s="148"/>
      <c r="S670" s="148"/>
    </row>
    <row r="671" spans="1:19" ht="15.6" customHeight="1" outlineLevel="1">
      <c r="A671" s="142"/>
      <c r="B671" s="142">
        <f>입출금내역Rawdata!B665</f>
        <v>45496</v>
      </c>
      <c r="C671" s="143" t="s">
        <v>120</v>
      </c>
      <c r="D671" s="284" t="str">
        <f>입출금내역Rawdata!N665</f>
        <v>운영비</v>
      </c>
      <c r="E671" s="284" t="str">
        <f>입출금내역Rawdata!O665</f>
        <v>여비교통비</v>
      </c>
      <c r="F671" s="137">
        <f>IF(D671="계좌 대체","",VLOOKUP($D671,월별_CashFlow!$H$3:$I$61,2,FALSE))</f>
        <v>120204</v>
      </c>
      <c r="G671" s="145"/>
      <c r="H671" s="283" t="str">
        <f>IF(입출금내역Rawdata!F665=0,"",입출금내역Rawdata!F665)</f>
        <v/>
      </c>
      <c r="I671" s="146">
        <f>IF(입출금내역Rawdata!G665=0,"",입출금내역Rawdata!G665)</f>
        <v>519052</v>
      </c>
      <c r="J671" s="146">
        <f t="shared" si="21"/>
        <v>-519052</v>
      </c>
      <c r="K671" s="146">
        <f t="shared" si="20"/>
        <v>906083533</v>
      </c>
      <c r="L671" s="284" t="str">
        <f>입출금내역Rawdata!D665</f>
        <v>0720_SHERATON</v>
      </c>
      <c r="M671" s="148" t="s">
        <v>189</v>
      </c>
      <c r="N671" s="148"/>
      <c r="O671" s="284" t="str">
        <f>입출금내역Rawdata!L665</f>
        <v>하나은행(자본금)</v>
      </c>
      <c r="P671" s="284" t="str">
        <f>입출금내역Rawdata!M665</f>
        <v>391-910029-71304</v>
      </c>
      <c r="Q671" s="148"/>
      <c r="R671" s="148"/>
      <c r="S671" s="148"/>
    </row>
    <row r="672" spans="1:19" ht="15.6" customHeight="1" outlineLevel="1">
      <c r="A672" s="142"/>
      <c r="B672" s="142">
        <f>입출금내역Rawdata!B666</f>
        <v>45496</v>
      </c>
      <c r="C672" s="143" t="s">
        <v>120</v>
      </c>
      <c r="D672" s="284" t="str">
        <f>입출금내역Rawdata!N666</f>
        <v>계좌 대체</v>
      </c>
      <c r="E672" s="284" t="str">
        <f>입출금내역Rawdata!O666</f>
        <v>계좌 대체</v>
      </c>
      <c r="F672" s="137" t="str">
        <f>IF(D672="계좌 대체","",VLOOKUP($D672,월별_CashFlow!$H$3:$I$61,2,FALSE))</f>
        <v/>
      </c>
      <c r="G672" s="145"/>
      <c r="H672" s="283">
        <f>IF(입출금내역Rawdata!F666=0,"",입출금내역Rawdata!F666)</f>
        <v>760662</v>
      </c>
      <c r="I672" s="146" t="str">
        <f>IF(입출금내역Rawdata!G666=0,"",입출금내역Rawdata!G666)</f>
        <v/>
      </c>
      <c r="J672" s="146">
        <f t="shared" si="21"/>
        <v>760662</v>
      </c>
      <c r="K672" s="146">
        <f t="shared" si="20"/>
        <v>906844195</v>
      </c>
      <c r="L672" s="284" t="str">
        <f>입출금내역Rawdata!D666</f>
        <v>ＴＩＰＡ</v>
      </c>
      <c r="M672" s="148" t="s">
        <v>141</v>
      </c>
      <c r="N672" s="148"/>
      <c r="O672" s="284" t="str">
        <f>입출금내역Rawdata!L666</f>
        <v>하나은행(팁스)</v>
      </c>
      <c r="P672" s="284" t="str">
        <f>입출금내역Rawdata!M666</f>
        <v>391-910031-48404</v>
      </c>
      <c r="Q672" s="148"/>
      <c r="R672" s="148"/>
      <c r="S672" s="148"/>
    </row>
    <row r="673" spans="1:19" ht="15.6" customHeight="1" outlineLevel="1">
      <c r="A673" s="142"/>
      <c r="B673" s="142">
        <f>입출금내역Rawdata!B667</f>
        <v>45496</v>
      </c>
      <c r="C673" s="143" t="s">
        <v>120</v>
      </c>
      <c r="D673" s="284" t="str">
        <f>입출금내역Rawdata!N667</f>
        <v>계좌 대체</v>
      </c>
      <c r="E673" s="284" t="str">
        <f>입출금내역Rawdata!O667</f>
        <v>계좌 대체</v>
      </c>
      <c r="F673" s="137" t="str">
        <f>IF(D673="계좌 대체","",VLOOKUP($D673,월별_CashFlow!$H$3:$I$61,2,FALSE))</f>
        <v/>
      </c>
      <c r="G673" s="145"/>
      <c r="H673" s="283" t="str">
        <f>IF(입출금내역Rawdata!F667=0,"",입출금내역Rawdata!F667)</f>
        <v/>
      </c>
      <c r="I673" s="146">
        <f>IF(입출금내역Rawdata!G667=0,"",입출금내역Rawdata!G667)</f>
        <v>760662</v>
      </c>
      <c r="J673" s="146">
        <f t="shared" si="21"/>
        <v>-760662</v>
      </c>
      <c r="K673" s="146">
        <f t="shared" si="20"/>
        <v>906083533</v>
      </c>
      <c r="L673" s="284" t="str">
        <f>입출금내역Rawdata!D667</f>
        <v>고려대학교　기</v>
      </c>
      <c r="M673" s="148" t="s">
        <v>161</v>
      </c>
      <c r="N673" s="148"/>
      <c r="O673" s="284" t="str">
        <f>입출금내역Rawdata!L667</f>
        <v>하나은행(팁스)</v>
      </c>
      <c r="P673" s="284" t="str">
        <f>입출금내역Rawdata!M667</f>
        <v>391-910031-48404</v>
      </c>
      <c r="Q673" s="148"/>
      <c r="R673" s="148"/>
      <c r="S673" s="148"/>
    </row>
    <row r="674" spans="1:19" ht="15.6" customHeight="1" outlineLevel="1">
      <c r="A674" s="142"/>
      <c r="B674" s="142">
        <f>입출금내역Rawdata!B668</f>
        <v>45498</v>
      </c>
      <c r="C674" s="143" t="s">
        <v>120</v>
      </c>
      <c r="D674" s="284" t="str">
        <f>입출금내역Rawdata!N668</f>
        <v>인건비(급여, 퇴직금, 사대보험)</v>
      </c>
      <c r="E674" s="284" t="str">
        <f>입출금내역Rawdata!O668</f>
        <v>급여</v>
      </c>
      <c r="F674" s="137">
        <f>IF(D674="계좌 대체","",VLOOKUP($D674,월별_CashFlow!$H$3:$I$61,2,FALSE))</f>
        <v>120202</v>
      </c>
      <c r="G674" s="145"/>
      <c r="H674" s="283" t="str">
        <f>IF(입출금내역Rawdata!F668=0,"",입출금내역Rawdata!F668)</f>
        <v/>
      </c>
      <c r="I674" s="146">
        <f>IF(입출금내역Rawdata!G668=0,"",입출금내역Rawdata!G668)</f>
        <v>7575260</v>
      </c>
      <c r="J674" s="146">
        <f t="shared" si="21"/>
        <v>-7575260</v>
      </c>
      <c r="K674" s="146">
        <f t="shared" si="20"/>
        <v>898508273</v>
      </c>
      <c r="L674" s="284" t="str">
        <f>입출금내역Rawdata!D668</f>
        <v>7월급여</v>
      </c>
      <c r="M674" s="148" t="s">
        <v>190</v>
      </c>
      <c r="N674" s="148"/>
      <c r="O674" s="284" t="str">
        <f>입출금내역Rawdata!L668</f>
        <v>하나은행(GS투자금)</v>
      </c>
      <c r="P674" s="284" t="str">
        <f>입출금내역Rawdata!M668</f>
        <v>391-910033-23404</v>
      </c>
      <c r="Q674" s="148"/>
      <c r="R674" s="148"/>
      <c r="S674" s="148"/>
    </row>
    <row r="675" spans="1:19" ht="15.6" customHeight="1" outlineLevel="1">
      <c r="A675" s="142"/>
      <c r="B675" s="142">
        <f>입출금내역Rawdata!B669</f>
        <v>45498</v>
      </c>
      <c r="C675" s="143" t="s">
        <v>120</v>
      </c>
      <c r="D675" s="284" t="str">
        <f>입출금내역Rawdata!N669</f>
        <v>인건비(급여, 퇴직금, 사대보험)</v>
      </c>
      <c r="E675" s="284" t="str">
        <f>입출금내역Rawdata!O669</f>
        <v>급여</v>
      </c>
      <c r="F675" s="137">
        <f>IF(D675="계좌 대체","",VLOOKUP($D675,월별_CashFlow!$H$3:$I$61,2,FALSE))</f>
        <v>120202</v>
      </c>
      <c r="G675" s="145"/>
      <c r="H675" s="283" t="str">
        <f>IF(입출금내역Rawdata!F669=0,"",입출금내역Rawdata!F669)</f>
        <v/>
      </c>
      <c r="I675" s="146">
        <f>IF(입출금내역Rawdata!G669=0,"",입출금내역Rawdata!G669)</f>
        <v>6158770</v>
      </c>
      <c r="J675" s="146">
        <f t="shared" si="21"/>
        <v>-6158770</v>
      </c>
      <c r="K675" s="146">
        <f t="shared" si="20"/>
        <v>892349503</v>
      </c>
      <c r="L675" s="284" t="str">
        <f>입출금내역Rawdata!D669</f>
        <v>7월급여</v>
      </c>
      <c r="M675" s="148" t="s">
        <v>190</v>
      </c>
      <c r="N675" s="148"/>
      <c r="O675" s="284" t="str">
        <f>입출금내역Rawdata!L669</f>
        <v>하나은행(GS투자금)</v>
      </c>
      <c r="P675" s="284" t="str">
        <f>입출금내역Rawdata!M669</f>
        <v>391-910033-23404</v>
      </c>
      <c r="Q675" s="148"/>
      <c r="R675" s="148"/>
      <c r="S675" s="148"/>
    </row>
    <row r="676" spans="1:19" ht="15.6" customHeight="1" outlineLevel="1">
      <c r="A676" s="142"/>
      <c r="B676" s="142">
        <f>입출금내역Rawdata!B670</f>
        <v>45498</v>
      </c>
      <c r="C676" s="143" t="s">
        <v>120</v>
      </c>
      <c r="D676" s="284" t="str">
        <f>입출금내역Rawdata!N670</f>
        <v>인건비(급여, 퇴직금, 사대보험)</v>
      </c>
      <c r="E676" s="284" t="str">
        <f>입출금내역Rawdata!O670</f>
        <v>급여</v>
      </c>
      <c r="F676" s="137">
        <f>IF(D676="계좌 대체","",VLOOKUP($D676,월별_CashFlow!$H$3:$I$61,2,FALSE))</f>
        <v>120202</v>
      </c>
      <c r="G676" s="145"/>
      <c r="H676" s="283" t="str">
        <f>IF(입출금내역Rawdata!F670=0,"",입출금내역Rawdata!F670)</f>
        <v/>
      </c>
      <c r="I676" s="146">
        <f>IF(입출금내역Rawdata!G670=0,"",입출금내역Rawdata!G670)</f>
        <v>902050</v>
      </c>
      <c r="J676" s="146">
        <f t="shared" si="21"/>
        <v>-902050</v>
      </c>
      <c r="K676" s="146">
        <f t="shared" si="20"/>
        <v>891447453</v>
      </c>
      <c r="L676" s="284" t="str">
        <f>입출금내역Rawdata!D670</f>
        <v>7월급여</v>
      </c>
      <c r="M676" s="148" t="s">
        <v>191</v>
      </c>
      <c r="N676" s="148"/>
      <c r="O676" s="284" t="str">
        <f>입출금내역Rawdata!L670</f>
        <v>하나은행(GS투자금)</v>
      </c>
      <c r="P676" s="284" t="str">
        <f>입출금내역Rawdata!M670</f>
        <v>391-910033-23404</v>
      </c>
      <c r="Q676" s="148"/>
      <c r="R676" s="148"/>
      <c r="S676" s="148"/>
    </row>
    <row r="677" spans="1:19" ht="15.6" customHeight="1" outlineLevel="1">
      <c r="A677" s="142"/>
      <c r="B677" s="142">
        <f>입출금내역Rawdata!B671</f>
        <v>45498</v>
      </c>
      <c r="C677" s="143" t="s">
        <v>120</v>
      </c>
      <c r="D677" s="284" t="str">
        <f>입출금내역Rawdata!N671</f>
        <v>인건비(급여, 퇴직금, 사대보험)</v>
      </c>
      <c r="E677" s="284" t="str">
        <f>입출금내역Rawdata!O671</f>
        <v>급여</v>
      </c>
      <c r="F677" s="137">
        <f>IF(D677="계좌 대체","",VLOOKUP($D677,월별_CashFlow!$H$3:$I$61,2,FALSE))</f>
        <v>120202</v>
      </c>
      <c r="G677" s="145"/>
      <c r="H677" s="283" t="str">
        <f>IF(입출금내역Rawdata!F671=0,"",입출금내역Rawdata!F671)</f>
        <v/>
      </c>
      <c r="I677" s="146">
        <f>IF(입출금내역Rawdata!G671=0,"",입출금내역Rawdata!G671)</f>
        <v>906460</v>
      </c>
      <c r="J677" s="146">
        <f t="shared" si="21"/>
        <v>-906460</v>
      </c>
      <c r="K677" s="146">
        <f t="shared" si="20"/>
        <v>890540993</v>
      </c>
      <c r="L677" s="284" t="str">
        <f>입출금내역Rawdata!D671</f>
        <v>7월급여</v>
      </c>
      <c r="M677" s="148" t="s">
        <v>191</v>
      </c>
      <c r="N677" s="148"/>
      <c r="O677" s="284" t="str">
        <f>입출금내역Rawdata!L671</f>
        <v>하나은행(GS투자금)</v>
      </c>
      <c r="P677" s="284" t="str">
        <f>입출금내역Rawdata!M671</f>
        <v>391-910033-23404</v>
      </c>
      <c r="Q677" s="148"/>
      <c r="R677" s="148"/>
      <c r="S677" s="148"/>
    </row>
    <row r="678" spans="1:19" ht="15.6" customHeight="1" outlineLevel="1">
      <c r="A678" s="142"/>
      <c r="B678" s="142">
        <f>입출금내역Rawdata!B672</f>
        <v>45498</v>
      </c>
      <c r="C678" s="143" t="s">
        <v>120</v>
      </c>
      <c r="D678" s="284" t="str">
        <f>입출금내역Rawdata!N672</f>
        <v>인건비(급여, 퇴직금, 사대보험)</v>
      </c>
      <c r="E678" s="284" t="str">
        <f>입출금내역Rawdata!O672</f>
        <v>급여</v>
      </c>
      <c r="F678" s="137">
        <f>IF(D678="계좌 대체","",VLOOKUP($D678,월별_CashFlow!$H$3:$I$61,2,FALSE))</f>
        <v>120202</v>
      </c>
      <c r="G678" s="145"/>
      <c r="H678" s="283" t="str">
        <f>IF(입출금내역Rawdata!F672=0,"",입출금내역Rawdata!F672)</f>
        <v/>
      </c>
      <c r="I678" s="146">
        <f>IF(입출금내역Rawdata!G672=0,"",입출금내역Rawdata!G672)</f>
        <v>905960</v>
      </c>
      <c r="J678" s="146">
        <f t="shared" si="21"/>
        <v>-905960</v>
      </c>
      <c r="K678" s="146">
        <f t="shared" si="20"/>
        <v>889635033</v>
      </c>
      <c r="L678" s="284" t="str">
        <f>입출금내역Rawdata!D672</f>
        <v>7월급여</v>
      </c>
      <c r="M678" s="148" t="s">
        <v>192</v>
      </c>
      <c r="N678" s="148"/>
      <c r="O678" s="284" t="str">
        <f>입출금내역Rawdata!L672</f>
        <v>하나은행(GS투자금)</v>
      </c>
      <c r="P678" s="284" t="str">
        <f>입출금내역Rawdata!M672</f>
        <v>391-910033-23404</v>
      </c>
      <c r="Q678" s="148"/>
      <c r="R678" s="148"/>
      <c r="S678" s="148"/>
    </row>
    <row r="679" spans="1:19" ht="15.6" customHeight="1" outlineLevel="1">
      <c r="A679" s="142"/>
      <c r="B679" s="142">
        <f>입출금내역Rawdata!B673</f>
        <v>45498</v>
      </c>
      <c r="C679" s="143" t="s">
        <v>120</v>
      </c>
      <c r="D679" s="284" t="str">
        <f>입출금내역Rawdata!N673</f>
        <v>운영비</v>
      </c>
      <c r="E679" s="284" t="str">
        <f>입출금내역Rawdata!O673</f>
        <v>여비교통비</v>
      </c>
      <c r="F679" s="137">
        <f>IF(D679="계좌 대체","",VLOOKUP($D679,월별_CashFlow!$H$3:$I$61,2,FALSE))</f>
        <v>120204</v>
      </c>
      <c r="G679" s="145"/>
      <c r="H679" s="283" t="str">
        <f>IF(입출금내역Rawdata!F673=0,"",입출금내역Rawdata!F673)</f>
        <v/>
      </c>
      <c r="I679" s="146">
        <f>IF(입출금내역Rawdata!G673=0,"",입출금내역Rawdata!G673)</f>
        <v>227146</v>
      </c>
      <c r="J679" s="146">
        <f t="shared" si="21"/>
        <v>-227146</v>
      </c>
      <c r="K679" s="146">
        <f t="shared" si="20"/>
        <v>889407887</v>
      </c>
      <c r="L679" s="284" t="str">
        <f>입출금내역Rawdata!D673</f>
        <v>0722_MAYBOURNE</v>
      </c>
      <c r="M679" s="148" t="s">
        <v>192</v>
      </c>
      <c r="N679" s="148"/>
      <c r="O679" s="284" t="str">
        <f>입출금내역Rawdata!L673</f>
        <v>하나은행(자본금)</v>
      </c>
      <c r="P679" s="284" t="str">
        <f>입출금내역Rawdata!M673</f>
        <v>391-910029-71304</v>
      </c>
      <c r="Q679" s="148"/>
      <c r="R679" s="148"/>
      <c r="S679" s="148"/>
    </row>
    <row r="680" spans="1:19" ht="15.6" customHeight="1" outlineLevel="1">
      <c r="A680" s="142"/>
      <c r="B680" s="142">
        <f>입출금내역Rawdata!B674</f>
        <v>45498</v>
      </c>
      <c r="C680" s="143" t="s">
        <v>120</v>
      </c>
      <c r="D680" s="284" t="str">
        <f>입출금내역Rawdata!N674</f>
        <v>법인카드</v>
      </c>
      <c r="E680" s="284" t="str">
        <f>입출금내역Rawdata!O674</f>
        <v>법인카드</v>
      </c>
      <c r="F680" s="137">
        <f>IF(D680="계좌 대체","",VLOOKUP($D680,월별_CashFlow!$H$3:$I$61,2,FALSE))</f>
        <v>120203</v>
      </c>
      <c r="G680" s="145"/>
      <c r="H680" s="283" t="str">
        <f>IF(입출금내역Rawdata!F674=0,"",입출금내역Rawdata!F674)</f>
        <v/>
      </c>
      <c r="I680" s="146">
        <f>IF(입출금내역Rawdata!G674=0,"",입출금내역Rawdata!G674)</f>
        <v>8810</v>
      </c>
      <c r="J680" s="146">
        <f t="shared" si="21"/>
        <v>-8810</v>
      </c>
      <c r="K680" s="146">
        <f t="shared" si="20"/>
        <v>889399077</v>
      </c>
      <c r="L680" s="284" t="str">
        <f>입출금내역Rawdata!D674</f>
        <v>하나카드기업</v>
      </c>
      <c r="M680" s="148" t="s">
        <v>192</v>
      </c>
      <c r="N680" s="148"/>
      <c r="O680" s="284" t="str">
        <f>입출금내역Rawdata!L674</f>
        <v>하나은행(서울형팁스)</v>
      </c>
      <c r="P680" s="284" t="str">
        <f>입출금내역Rawdata!M674</f>
        <v>511-910017-45704</v>
      </c>
      <c r="Q680" s="148"/>
      <c r="R680" s="148"/>
      <c r="S680" s="148"/>
    </row>
    <row r="681" spans="1:19" ht="15.6" customHeight="1" outlineLevel="1">
      <c r="A681" s="142"/>
      <c r="B681" s="142">
        <f>입출금내역Rawdata!B675</f>
        <v>45499</v>
      </c>
      <c r="C681" s="143" t="s">
        <v>120</v>
      </c>
      <c r="D681" s="284" t="str">
        <f>입출금내역Rawdata!N675</f>
        <v>운영비</v>
      </c>
      <c r="E681" s="284" t="str">
        <f>입출금내역Rawdata!O675</f>
        <v>여비교통비</v>
      </c>
      <c r="F681" s="137">
        <f>IF(D681="계좌 대체","",VLOOKUP($D681,월별_CashFlow!$H$3:$I$61,2,FALSE))</f>
        <v>120204</v>
      </c>
      <c r="G681" s="145"/>
      <c r="H681" s="283" t="str">
        <f>IF(입출금내역Rawdata!F675=0,"",입출금내역Rawdata!F675)</f>
        <v/>
      </c>
      <c r="I681" s="146">
        <f>IF(입출금내역Rawdata!G675=0,"",입출금내역Rawdata!G675)</f>
        <v>78827</v>
      </c>
      <c r="J681" s="146">
        <f t="shared" si="21"/>
        <v>-78827</v>
      </c>
      <c r="K681" s="146">
        <f t="shared" si="20"/>
        <v>889320250</v>
      </c>
      <c r="L681" s="284" t="str">
        <f>입출금내역Rawdata!D675</f>
        <v>0723_SHELL OIL</v>
      </c>
      <c r="M681" s="148" t="s">
        <v>192</v>
      </c>
      <c r="N681" s="148"/>
      <c r="O681" s="284" t="str">
        <f>입출금내역Rawdata!L675</f>
        <v>하나은행(자본금)</v>
      </c>
      <c r="P681" s="284" t="str">
        <f>입출금내역Rawdata!M675</f>
        <v>391-910029-71304</v>
      </c>
      <c r="Q681" s="148"/>
      <c r="R681" s="148"/>
      <c r="S681" s="148"/>
    </row>
    <row r="682" spans="1:19" ht="15.6" customHeight="1" outlineLevel="1">
      <c r="A682" s="142"/>
      <c r="B682" s="142">
        <f>입출금내역Rawdata!B676</f>
        <v>45502</v>
      </c>
      <c r="C682" s="143" t="s">
        <v>120</v>
      </c>
      <c r="D682" s="284" t="str">
        <f>입출금내역Rawdata!N676</f>
        <v>법인카드</v>
      </c>
      <c r="E682" s="284" t="str">
        <f>입출금내역Rawdata!O676</f>
        <v>법인카드</v>
      </c>
      <c r="F682" s="137">
        <f>IF(D682="계좌 대체","",VLOOKUP($D682,월별_CashFlow!$H$3:$I$61,2,FALSE))</f>
        <v>120203</v>
      </c>
      <c r="G682" s="145"/>
      <c r="H682" s="283" t="str">
        <f>IF(입출금내역Rawdata!F676=0,"",입출금내역Rawdata!F676)</f>
        <v/>
      </c>
      <c r="I682" s="146">
        <f>IF(입출금내역Rawdata!G676=0,"",입출금내역Rawdata!G676)</f>
        <v>4601423</v>
      </c>
      <c r="J682" s="146">
        <f t="shared" si="21"/>
        <v>-4601423</v>
      </c>
      <c r="K682" s="146">
        <f t="shared" si="20"/>
        <v>884718827</v>
      </c>
      <c r="L682" s="284" t="str">
        <f>입출금내역Rawdata!D676</f>
        <v>하나카드기업</v>
      </c>
      <c r="M682" s="148" t="s">
        <v>193</v>
      </c>
      <c r="N682" s="148"/>
      <c r="O682" s="284" t="str">
        <f>입출금내역Rawdata!L676</f>
        <v>하나은행(자본금)</v>
      </c>
      <c r="P682" s="284" t="str">
        <f>입출금내역Rawdata!M676</f>
        <v>391-910029-71304</v>
      </c>
      <c r="Q682" s="148"/>
      <c r="R682" s="148"/>
      <c r="S682" s="148"/>
    </row>
    <row r="683" spans="1:19" ht="15.6" customHeight="1" outlineLevel="1">
      <c r="A683" s="142"/>
      <c r="B683" s="142">
        <f>입출금내역Rawdata!B677</f>
        <v>45502</v>
      </c>
      <c r="C683" s="143" t="s">
        <v>120</v>
      </c>
      <c r="D683" s="284" t="str">
        <f>입출금내역Rawdata!N677</f>
        <v>법인카드</v>
      </c>
      <c r="E683" s="284" t="str">
        <f>입출금내역Rawdata!O677</f>
        <v>법인카드</v>
      </c>
      <c r="F683" s="137">
        <f>IF(D683="계좌 대체","",VLOOKUP($D683,월별_CashFlow!$H$3:$I$61,2,FALSE))</f>
        <v>120203</v>
      </c>
      <c r="G683" s="145"/>
      <c r="H683" s="283" t="str">
        <f>IF(입출금내역Rawdata!F677=0,"",입출금내역Rawdata!F677)</f>
        <v/>
      </c>
      <c r="I683" s="146">
        <f>IF(입출금내역Rawdata!G677=0,"",입출금내역Rawdata!G677)</f>
        <v>800</v>
      </c>
      <c r="J683" s="146">
        <f t="shared" si="21"/>
        <v>-800</v>
      </c>
      <c r="K683" s="146">
        <f t="shared" si="20"/>
        <v>884718027</v>
      </c>
      <c r="L683" s="284" t="str">
        <f>입출금내역Rawdata!D677</f>
        <v>하나카드기업</v>
      </c>
      <c r="M683" s="148" t="s">
        <v>141</v>
      </c>
      <c r="N683" s="148"/>
      <c r="O683" s="284" t="str">
        <f>입출금내역Rawdata!L677</f>
        <v>하나은행(자본금)</v>
      </c>
      <c r="P683" s="284" t="str">
        <f>입출금내역Rawdata!M677</f>
        <v>391-910029-71304</v>
      </c>
      <c r="Q683" s="148"/>
      <c r="R683" s="148"/>
      <c r="S683" s="148"/>
    </row>
    <row r="684" spans="1:19" ht="15.6" customHeight="1" outlineLevel="1">
      <c r="A684" s="142"/>
      <c r="B684" s="142">
        <f>입출금내역Rawdata!B678</f>
        <v>45502</v>
      </c>
      <c r="C684" s="143" t="s">
        <v>120</v>
      </c>
      <c r="D684" s="284" t="str">
        <f>입출금내역Rawdata!N678</f>
        <v>운영비</v>
      </c>
      <c r="E684" s="284" t="str">
        <f>입출금내역Rawdata!O678</f>
        <v>여비교통비</v>
      </c>
      <c r="F684" s="137">
        <f>IF(D684="계좌 대체","",VLOOKUP($D684,월별_CashFlow!$H$3:$I$61,2,FALSE))</f>
        <v>120204</v>
      </c>
      <c r="G684" s="145"/>
      <c r="H684" s="283" t="str">
        <f>IF(입출금내역Rawdata!F678=0,"",입출금내역Rawdata!F678)</f>
        <v/>
      </c>
      <c r="I684" s="146">
        <f>IF(입출금내역Rawdata!G678=0,"",입출금내역Rawdata!G678)</f>
        <v>47883</v>
      </c>
      <c r="J684" s="146">
        <f t="shared" si="21"/>
        <v>-47883</v>
      </c>
      <c r="K684" s="146">
        <f t="shared" si="20"/>
        <v>884670144</v>
      </c>
      <c r="L684" s="284" t="str">
        <f>입출금내역Rawdata!D678</f>
        <v>0726_WOODSIDE</v>
      </c>
      <c r="M684" s="148" t="s">
        <v>141</v>
      </c>
      <c r="N684" s="148"/>
      <c r="O684" s="284" t="str">
        <f>입출금내역Rawdata!L678</f>
        <v>하나은행(자본금)</v>
      </c>
      <c r="P684" s="284" t="str">
        <f>입출금내역Rawdata!M678</f>
        <v>391-910029-71304</v>
      </c>
      <c r="Q684" s="148"/>
      <c r="R684" s="148"/>
      <c r="S684" s="148"/>
    </row>
    <row r="685" spans="1:19" ht="15.6" customHeight="1" outlineLevel="1">
      <c r="A685" s="142"/>
      <c r="B685" s="142">
        <f>입출금내역Rawdata!B679</f>
        <v>45502</v>
      </c>
      <c r="C685" s="143" t="s">
        <v>120</v>
      </c>
      <c r="D685" s="284" t="str">
        <f>입출금내역Rawdata!N679</f>
        <v>법인카드</v>
      </c>
      <c r="E685" s="284" t="str">
        <f>입출금내역Rawdata!O679</f>
        <v>법인카드</v>
      </c>
      <c r="F685" s="137">
        <f>IF(D685="계좌 대체","",VLOOKUP($D685,월별_CashFlow!$H$3:$I$61,2,FALSE))</f>
        <v>120203</v>
      </c>
      <c r="G685" s="145"/>
      <c r="H685" s="283" t="str">
        <f>IF(입출금내역Rawdata!F679=0,"",입출금내역Rawdata!F679)</f>
        <v/>
      </c>
      <c r="I685" s="146">
        <f>IF(입출금내역Rawdata!G679=0,"",입출금내역Rawdata!G679)</f>
        <v>282600</v>
      </c>
      <c r="J685" s="146">
        <f t="shared" si="21"/>
        <v>-282600</v>
      </c>
      <c r="K685" s="146">
        <f t="shared" si="20"/>
        <v>884387544</v>
      </c>
      <c r="L685" s="284" t="str">
        <f>입출금내역Rawdata!D679</f>
        <v>하나카드기업</v>
      </c>
      <c r="M685" s="148" t="s">
        <v>141</v>
      </c>
      <c r="N685" s="148"/>
      <c r="O685" s="284" t="str">
        <f>입출금내역Rawdata!L679</f>
        <v>하나은행(팁스)</v>
      </c>
      <c r="P685" s="284" t="str">
        <f>입출금내역Rawdata!M679</f>
        <v>391-910031-48404</v>
      </c>
      <c r="Q685" s="148"/>
      <c r="R685" s="148"/>
      <c r="S685" s="148"/>
    </row>
    <row r="686" spans="1:19" ht="15.6" customHeight="1" outlineLevel="1">
      <c r="A686" s="142"/>
      <c r="B686" s="142">
        <f>입출금내역Rawdata!B680</f>
        <v>45502</v>
      </c>
      <c r="C686" s="143" t="s">
        <v>120</v>
      </c>
      <c r="D686" s="284" t="str">
        <f>입출금내역Rawdata!N680</f>
        <v>보조금</v>
      </c>
      <c r="E686" s="284" t="str">
        <f>입출금내역Rawdata!O680</f>
        <v>보조금</v>
      </c>
      <c r="F686" s="137">
        <f>IF(D686="계좌 대체","",VLOOKUP($D686,월별_CashFlow!$H$3:$I$61,2,FALSE))</f>
        <v>310001</v>
      </c>
      <c r="G686" s="145"/>
      <c r="H686" s="283">
        <f>IF(입출금내역Rawdata!F680=0,"",입출금내역Rawdata!F680)</f>
        <v>282200</v>
      </c>
      <c r="I686" s="146" t="str">
        <f>IF(입출금내역Rawdata!G680=0,"",입출금내역Rawdata!G680)</f>
        <v/>
      </c>
      <c r="J686" s="146">
        <f t="shared" si="21"/>
        <v>282200</v>
      </c>
      <c r="K686" s="146">
        <f t="shared" si="20"/>
        <v>884669744</v>
      </c>
      <c r="L686" s="284" t="str">
        <f>입출금내역Rawdata!D680</f>
        <v>ＲＣＭＳ카드결제</v>
      </c>
      <c r="M686" s="148" t="s">
        <v>141</v>
      </c>
      <c r="N686" s="148"/>
      <c r="O686" s="284" t="str">
        <f>입출금내역Rawdata!L680</f>
        <v>하나은행(팁스)</v>
      </c>
      <c r="P686" s="284" t="str">
        <f>입출금내역Rawdata!M680</f>
        <v>391-910031-48404</v>
      </c>
      <c r="Q686" s="148"/>
      <c r="R686" s="148"/>
      <c r="S686" s="148"/>
    </row>
    <row r="687" spans="1:19" ht="15.6" customHeight="1" outlineLevel="1">
      <c r="A687" s="142"/>
      <c r="B687" s="142">
        <f>입출금내역Rawdata!B681</f>
        <v>45503</v>
      </c>
      <c r="C687" s="143" t="s">
        <v>120</v>
      </c>
      <c r="D687" s="284" t="str">
        <f>입출금내역Rawdata!N681</f>
        <v>인건비(급여, 퇴직금, 사대보험)</v>
      </c>
      <c r="E687" s="284" t="str">
        <f>입출금내역Rawdata!O681</f>
        <v>소득세 등</v>
      </c>
      <c r="F687" s="137">
        <f>IF(D687="계좌 대체","",VLOOKUP($D687,월별_CashFlow!$H$3:$I$61,2,FALSE))</f>
        <v>120202</v>
      </c>
      <c r="G687" s="145"/>
      <c r="H687" s="283" t="str">
        <f>IF(입출금내역Rawdata!F681=0,"",입출금내역Rawdata!F681)</f>
        <v/>
      </c>
      <c r="I687" s="146">
        <f>IF(입출금내역Rawdata!G681=0,"",입출금내역Rawdata!G681)</f>
        <v>204090</v>
      </c>
      <c r="J687" s="146">
        <f t="shared" si="21"/>
        <v>-204090</v>
      </c>
      <c r="K687" s="146">
        <f t="shared" si="20"/>
        <v>884465654</v>
      </c>
      <c r="L687" s="284" t="str">
        <f>입출금내역Rawdata!D681</f>
        <v>서울특징주식회사 에</v>
      </c>
      <c r="M687" s="148" t="s">
        <v>167</v>
      </c>
      <c r="N687" s="148"/>
      <c r="O687" s="284" t="str">
        <f>입출금내역Rawdata!L681</f>
        <v>하나은행(GS투자금)</v>
      </c>
      <c r="P687" s="284" t="str">
        <f>입출금내역Rawdata!M681</f>
        <v>391-910033-23404</v>
      </c>
      <c r="Q687" s="148"/>
      <c r="R687" s="148"/>
      <c r="S687" s="148"/>
    </row>
    <row r="688" spans="1:19" ht="15.6" customHeight="1" outlineLevel="1">
      <c r="A688" s="142"/>
      <c r="B688" s="142">
        <f>입출금내역Rawdata!B682</f>
        <v>45503</v>
      </c>
      <c r="C688" s="143" t="s">
        <v>120</v>
      </c>
      <c r="D688" s="284" t="str">
        <f>입출금내역Rawdata!N682</f>
        <v>인건비(급여, 퇴직금, 사대보험)</v>
      </c>
      <c r="E688" s="284" t="str">
        <f>입출금내역Rawdata!O682</f>
        <v>소득세 등</v>
      </c>
      <c r="F688" s="137">
        <f>IF(D688="계좌 대체","",VLOOKUP($D688,월별_CashFlow!$H$3:$I$61,2,FALSE))</f>
        <v>120202</v>
      </c>
      <c r="G688" s="145"/>
      <c r="H688" s="283" t="str">
        <f>IF(입출금내역Rawdata!F682=0,"",입출금내역Rawdata!F682)</f>
        <v/>
      </c>
      <c r="I688" s="146">
        <f>IF(입출금내역Rawdata!G682=0,"",입출금내역Rawdata!G682)</f>
        <v>2041020</v>
      </c>
      <c r="J688" s="146">
        <f t="shared" si="21"/>
        <v>-2041020</v>
      </c>
      <c r="K688" s="146">
        <f t="shared" si="20"/>
        <v>882424634</v>
      </c>
      <c r="L688" s="284" t="str">
        <f>입출금내역Rawdata!D682</f>
        <v>국고_주식회사 에이</v>
      </c>
      <c r="M688" s="148" t="s">
        <v>141</v>
      </c>
      <c r="N688" s="148"/>
      <c r="O688" s="284" t="str">
        <f>입출금내역Rawdata!L682</f>
        <v>하나은행(GS투자금)</v>
      </c>
      <c r="P688" s="284" t="str">
        <f>입출금내역Rawdata!M682</f>
        <v>391-910033-23404</v>
      </c>
      <c r="Q688" s="148"/>
      <c r="R688" s="148"/>
      <c r="S688" s="148"/>
    </row>
    <row r="689" spans="1:19" ht="15.6" customHeight="1" outlineLevel="1">
      <c r="A689" s="142"/>
      <c r="B689" s="142">
        <f>입출금내역Rawdata!B683</f>
        <v>45503</v>
      </c>
      <c r="C689" s="143" t="s">
        <v>120</v>
      </c>
      <c r="D689" s="284" t="str">
        <f>입출금내역Rawdata!N683</f>
        <v>운영비</v>
      </c>
      <c r="E689" s="284" t="str">
        <f>입출금내역Rawdata!O683</f>
        <v>지급수수료</v>
      </c>
      <c r="F689" s="137">
        <f>IF(D689="계좌 대체","",VLOOKUP($D689,월별_CashFlow!$H$3:$I$61,2,FALSE))</f>
        <v>120204</v>
      </c>
      <c r="G689" s="145"/>
      <c r="H689" s="283" t="str">
        <f>IF(입출금내역Rawdata!F683=0,"",입출금내역Rawdata!F683)</f>
        <v/>
      </c>
      <c r="I689" s="146">
        <f>IF(입출금내역Rawdata!G683=0,"",입출금내역Rawdata!G683)</f>
        <v>550000</v>
      </c>
      <c r="J689" s="146">
        <f t="shared" si="21"/>
        <v>-550000</v>
      </c>
      <c r="K689" s="146">
        <f t="shared" si="20"/>
        <v>881874634</v>
      </c>
      <c r="L689" s="284" t="str">
        <f>입출금내역Rawdata!D683</f>
        <v>법무법인(유한)태평양</v>
      </c>
      <c r="M689" s="148" t="s">
        <v>141</v>
      </c>
      <c r="N689" s="148"/>
      <c r="O689" s="284" t="str">
        <f>입출금내역Rawdata!L683</f>
        <v>하나은행(GS투자금)</v>
      </c>
      <c r="P689" s="284" t="str">
        <f>입출금내역Rawdata!M683</f>
        <v>391-910033-23404</v>
      </c>
      <c r="Q689" s="148"/>
      <c r="R689" s="148"/>
      <c r="S689" s="148"/>
    </row>
    <row r="690" spans="1:19" ht="15.6" customHeight="1" outlineLevel="1">
      <c r="A690" s="142"/>
      <c r="B690" s="142">
        <f>입출금내역Rawdata!B684</f>
        <v>45503</v>
      </c>
      <c r="C690" s="143" t="s">
        <v>120</v>
      </c>
      <c r="D690" s="284" t="str">
        <f>입출금내역Rawdata!N684</f>
        <v>운영비</v>
      </c>
      <c r="E690" s="284" t="str">
        <f>입출금내역Rawdata!O684</f>
        <v>지급수수료</v>
      </c>
      <c r="F690" s="137">
        <f>IF(D690="계좌 대체","",VLOOKUP($D690,월별_CashFlow!$H$3:$I$61,2,FALSE))</f>
        <v>120204</v>
      </c>
      <c r="G690" s="145"/>
      <c r="H690" s="283" t="str">
        <f>IF(입출금내역Rawdata!F684=0,"",입출금내역Rawdata!F684)</f>
        <v/>
      </c>
      <c r="I690" s="146">
        <f>IF(입출금내역Rawdata!G684=0,"",입출금내역Rawdata!G684)</f>
        <v>440500</v>
      </c>
      <c r="J690" s="146">
        <f t="shared" si="21"/>
        <v>-440500</v>
      </c>
      <c r="K690" s="146">
        <f t="shared" si="20"/>
        <v>881434134</v>
      </c>
      <c r="L690" s="284" t="str">
        <f>입출금내역Rawdata!D684</f>
        <v>이창원(이창원세무회</v>
      </c>
      <c r="M690" s="148" t="s">
        <v>141</v>
      </c>
      <c r="N690" s="148"/>
      <c r="O690" s="284" t="str">
        <f>입출금내역Rawdata!L684</f>
        <v>하나은행(GS투자금)</v>
      </c>
      <c r="P690" s="284" t="str">
        <f>입출금내역Rawdata!M684</f>
        <v>391-910033-23404</v>
      </c>
      <c r="Q690" s="148"/>
      <c r="R690" s="148"/>
      <c r="S690" s="148"/>
    </row>
    <row r="691" spans="1:19" ht="15.6" customHeight="1" outlineLevel="1">
      <c r="A691" s="142"/>
      <c r="B691" s="142">
        <f>입출금내역Rawdata!B685</f>
        <v>45505</v>
      </c>
      <c r="C691" s="143" t="s">
        <v>120</v>
      </c>
      <c r="D691" s="284" t="str">
        <f>입출금내역Rawdata!N685</f>
        <v>보조금</v>
      </c>
      <c r="E691" s="284" t="str">
        <f>입출금내역Rawdata!O685</f>
        <v>보조금</v>
      </c>
      <c r="F691" s="137">
        <f>IF(D691="계좌 대체","",VLOOKUP($D691,월별_CashFlow!$H$3:$I$61,2,FALSE))</f>
        <v>310001</v>
      </c>
      <c r="G691" s="145"/>
      <c r="H691" s="283">
        <f>IF(입출금내역Rawdata!F685=0,"",입출금내역Rawdata!F685)</f>
        <v>1108150</v>
      </c>
      <c r="I691" s="146" t="str">
        <f>IF(입출금내역Rawdata!G685=0,"",입출금내역Rawdata!G685)</f>
        <v/>
      </c>
      <c r="J691" s="146">
        <f t="shared" si="21"/>
        <v>1108150</v>
      </c>
      <c r="K691" s="146">
        <f t="shared" si="20"/>
        <v>882542284</v>
      </c>
      <c r="L691" s="284" t="str">
        <f>입출금내역Rawdata!D685</f>
        <v>7월인건비</v>
      </c>
      <c r="M691" s="148" t="s">
        <v>123</v>
      </c>
      <c r="N691" s="148"/>
      <c r="O691" s="284" t="str">
        <f>입출금내역Rawdata!L685</f>
        <v>하나은행(자본금)</v>
      </c>
      <c r="P691" s="284" t="str">
        <f>입출금내역Rawdata!M685</f>
        <v>391-910029-71304</v>
      </c>
      <c r="Q691" s="148"/>
      <c r="R691" s="148"/>
      <c r="S691" s="148"/>
    </row>
    <row r="692" spans="1:19" ht="15.6" customHeight="1" outlineLevel="1">
      <c r="A692" s="142"/>
      <c r="B692" s="142">
        <f>입출금내역Rawdata!B686</f>
        <v>45505</v>
      </c>
      <c r="C692" s="143" t="s">
        <v>120</v>
      </c>
      <c r="D692" s="284" t="str">
        <f>입출금내역Rawdata!N686</f>
        <v>보조금</v>
      </c>
      <c r="E692" s="284" t="str">
        <f>입출금내역Rawdata!O686</f>
        <v>보조금</v>
      </c>
      <c r="F692" s="137">
        <f>IF(D692="계좌 대체","",VLOOKUP($D692,월별_CashFlow!$H$3:$I$61,2,FALSE))</f>
        <v>310001</v>
      </c>
      <c r="G692" s="145"/>
      <c r="H692" s="283">
        <f>IF(입출금내역Rawdata!F686=0,"",입출금내역Rawdata!F686)</f>
        <v>1108150</v>
      </c>
      <c r="I692" s="146" t="str">
        <f>IF(입출금내역Rawdata!G686=0,"",입출금내역Rawdata!G686)</f>
        <v/>
      </c>
      <c r="J692" s="146">
        <f t="shared" si="21"/>
        <v>1108150</v>
      </c>
      <c r="K692" s="146">
        <f t="shared" si="20"/>
        <v>883650434</v>
      </c>
      <c r="L692" s="284" t="str">
        <f>입출금내역Rawdata!D686</f>
        <v>7월인건비</v>
      </c>
      <c r="M692" s="148" t="s">
        <v>194</v>
      </c>
      <c r="N692" s="148"/>
      <c r="O692" s="284" t="str">
        <f>입출금내역Rawdata!L686</f>
        <v>하나은행(서울형팁스)</v>
      </c>
      <c r="P692" s="284" t="str">
        <f>입출금내역Rawdata!M686</f>
        <v>511-910017-45704</v>
      </c>
      <c r="Q692" s="148"/>
      <c r="R692" s="148"/>
      <c r="S692" s="148"/>
    </row>
    <row r="693" spans="1:19" ht="15.6" customHeight="1" outlineLevel="1">
      <c r="A693" s="142"/>
      <c r="B693" s="142">
        <f>입출금내역Rawdata!B687</f>
        <v>45505</v>
      </c>
      <c r="C693" s="143" t="s">
        <v>120</v>
      </c>
      <c r="D693" s="284" t="str">
        <f>입출금내역Rawdata!N687</f>
        <v>보조금</v>
      </c>
      <c r="E693" s="284" t="str">
        <f>입출금내역Rawdata!O687</f>
        <v>보조금</v>
      </c>
      <c r="F693" s="137">
        <f>IF(D693="계좌 대체","",VLOOKUP($D693,월별_CashFlow!$H$3:$I$61,2,FALSE))</f>
        <v>310001</v>
      </c>
      <c r="G693" s="145"/>
      <c r="H693" s="283" t="str">
        <f>IF(입출금내역Rawdata!F687=0,"",입출금내역Rawdata!F687)</f>
        <v/>
      </c>
      <c r="I693" s="146">
        <f>IF(입출금내역Rawdata!G687=0,"",입출금내역Rawdata!G687)</f>
        <v>1108150</v>
      </c>
      <c r="J693" s="146">
        <f t="shared" si="21"/>
        <v>-1108150</v>
      </c>
      <c r="K693" s="146">
        <f t="shared" si="20"/>
        <v>882542284</v>
      </c>
      <c r="L693" s="284" t="str">
        <f>입출금내역Rawdata!D687</f>
        <v>7월인건비</v>
      </c>
      <c r="M693" s="148" t="s">
        <v>194</v>
      </c>
      <c r="N693" s="148"/>
      <c r="O693" s="284" t="str">
        <f>입출금내역Rawdata!L687</f>
        <v>하나은행(서울형팁스)</v>
      </c>
      <c r="P693" s="284" t="str">
        <f>입출금내역Rawdata!M687</f>
        <v>511-910017-45704</v>
      </c>
      <c r="Q693" s="148"/>
      <c r="R693" s="148"/>
      <c r="S693" s="148"/>
    </row>
    <row r="694" spans="1:19" ht="15.6" customHeight="1" outlineLevel="1">
      <c r="A694" s="142"/>
      <c r="B694" s="142">
        <f>입출금내역Rawdata!B688</f>
        <v>45506</v>
      </c>
      <c r="C694" s="143" t="s">
        <v>120</v>
      </c>
      <c r="D694" s="284" t="str">
        <f>입출금내역Rawdata!N688</f>
        <v>운영비</v>
      </c>
      <c r="E694" s="284" t="str">
        <f>입출금내역Rawdata!O688</f>
        <v>지급수수료</v>
      </c>
      <c r="F694" s="137">
        <f>IF(D694="계좌 대체","",VLOOKUP($D694,월별_CashFlow!$H$3:$I$61,2,FALSE))</f>
        <v>120204</v>
      </c>
      <c r="G694" s="145"/>
      <c r="H694" s="283" t="str">
        <f>IF(입출금내역Rawdata!F688=0,"",입출금내역Rawdata!F688)</f>
        <v/>
      </c>
      <c r="I694" s="146">
        <f>IF(입출금내역Rawdata!G688=0,"",입출금내역Rawdata!G688)</f>
        <v>2200000</v>
      </c>
      <c r="J694" s="146">
        <f t="shared" si="21"/>
        <v>-2200000</v>
      </c>
      <c r="K694" s="146">
        <f t="shared" si="20"/>
        <v>880342284</v>
      </c>
      <c r="L694" s="284" t="str">
        <f>입출금내역Rawdata!D688</f>
        <v>(주)미라파트너스</v>
      </c>
      <c r="M694" s="148" t="s">
        <v>176</v>
      </c>
      <c r="N694" s="148"/>
      <c r="O694" s="284" t="str">
        <f>입출금내역Rawdata!L688</f>
        <v>하나은행(GS투자금)</v>
      </c>
      <c r="P694" s="284" t="str">
        <f>입출금내역Rawdata!M688</f>
        <v>391-910033-23404</v>
      </c>
      <c r="Q694" s="148"/>
      <c r="R694" s="148"/>
      <c r="S694" s="148"/>
    </row>
    <row r="695" spans="1:19" ht="15.6" customHeight="1" outlineLevel="1">
      <c r="A695" s="142"/>
      <c r="B695" s="142">
        <f>입출금내역Rawdata!B689</f>
        <v>45506</v>
      </c>
      <c r="C695" s="143" t="s">
        <v>120</v>
      </c>
      <c r="D695" s="284" t="str">
        <f>입출금내역Rawdata!N689</f>
        <v>운영비</v>
      </c>
      <c r="E695" s="284" t="str">
        <f>입출금내역Rawdata!O689</f>
        <v>지급수수료</v>
      </c>
      <c r="F695" s="137">
        <f>IF(D695="계좌 대체","",VLOOKUP($D695,월별_CashFlow!$H$3:$I$61,2,FALSE))</f>
        <v>120204</v>
      </c>
      <c r="G695" s="145"/>
      <c r="H695" s="283" t="str">
        <f>IF(입출금내역Rawdata!F689=0,"",입출금내역Rawdata!F689)</f>
        <v/>
      </c>
      <c r="I695" s="146">
        <f>IF(입출금내역Rawdata!G689=0,"",입출금내역Rawdata!G689)</f>
        <v>550500</v>
      </c>
      <c r="J695" s="146">
        <f t="shared" si="21"/>
        <v>-550500</v>
      </c>
      <c r="K695" s="146">
        <f t="shared" si="20"/>
        <v>879791784</v>
      </c>
      <c r="L695" s="284" t="str">
        <f>입출금내역Rawdata!D689</f>
        <v>이창원(이창원세무회</v>
      </c>
      <c r="M695" s="148" t="s">
        <v>176</v>
      </c>
      <c r="N695" s="148"/>
      <c r="O695" s="284" t="str">
        <f>입출금내역Rawdata!L689</f>
        <v>하나은행(GS투자금)</v>
      </c>
      <c r="P695" s="284" t="str">
        <f>입출금내역Rawdata!M689</f>
        <v>391-910033-23404</v>
      </c>
      <c r="Q695" s="148"/>
      <c r="R695" s="148"/>
      <c r="S695" s="148"/>
    </row>
    <row r="696" spans="1:19" ht="15.6" customHeight="1" outlineLevel="1">
      <c r="A696" s="142"/>
      <c r="B696" s="142">
        <f>입출금내역Rawdata!B690</f>
        <v>45506</v>
      </c>
      <c r="C696" s="143" t="s">
        <v>120</v>
      </c>
      <c r="D696" s="284" t="str">
        <f>입출금내역Rawdata!N690</f>
        <v>보조금</v>
      </c>
      <c r="E696" s="284" t="str">
        <f>입출금내역Rawdata!O690</f>
        <v>보조금</v>
      </c>
      <c r="F696" s="137">
        <f>IF(D696="계좌 대체","",VLOOKUP($D696,월별_CashFlow!$H$3:$I$61,2,FALSE))</f>
        <v>310001</v>
      </c>
      <c r="G696" s="145"/>
      <c r="H696" s="283" t="str">
        <f>IF(입출금내역Rawdata!F690=0,"",입출금내역Rawdata!F690)</f>
        <v/>
      </c>
      <c r="I696" s="146">
        <f>IF(입출금내역Rawdata!G690=0,"",입출금내역Rawdata!G690)</f>
        <v>450500</v>
      </c>
      <c r="J696" s="146">
        <f t="shared" si="21"/>
        <v>-450500</v>
      </c>
      <c r="K696" s="146">
        <f t="shared" si="20"/>
        <v>879341284</v>
      </c>
      <c r="L696" s="284" t="str">
        <f>입출금내역Rawdata!D690</f>
        <v>오창림(코옵)</v>
      </c>
      <c r="M696" s="148" t="s">
        <v>176</v>
      </c>
      <c r="N696" s="148"/>
      <c r="O696" s="284" t="str">
        <f>입출금내역Rawdata!L690</f>
        <v>하나은행(GS투자금)</v>
      </c>
      <c r="P696" s="284" t="str">
        <f>입출금내역Rawdata!M690</f>
        <v>391-910033-23404</v>
      </c>
      <c r="Q696" s="148"/>
      <c r="R696" s="148"/>
      <c r="S696" s="148"/>
    </row>
    <row r="697" spans="1:19" ht="15.6" customHeight="1" outlineLevel="1">
      <c r="A697" s="142"/>
      <c r="B697" s="142">
        <f>입출금내역Rawdata!B691</f>
        <v>45506</v>
      </c>
      <c r="C697" s="143" t="s">
        <v>120</v>
      </c>
      <c r="D697" s="284" t="str">
        <f>입출금내역Rawdata!N691</f>
        <v>계좌 대체</v>
      </c>
      <c r="E697" s="284" t="str">
        <f>입출금내역Rawdata!O691</f>
        <v>계좌 대체</v>
      </c>
      <c r="F697" s="137" t="str">
        <f>IF(D697="계좌 대체","",VLOOKUP($D697,월별_CashFlow!$H$3:$I$61,2,FALSE))</f>
        <v/>
      </c>
      <c r="G697" s="145"/>
      <c r="H697" s="283" t="str">
        <f>IF(입출금내역Rawdata!F691=0,"",입출금내역Rawdata!F691)</f>
        <v/>
      </c>
      <c r="I697" s="146">
        <f>IF(입출금내역Rawdata!G691=0,"",입출금내역Rawdata!G691)</f>
        <v>73800</v>
      </c>
      <c r="J697" s="146">
        <f t="shared" si="21"/>
        <v>-73800</v>
      </c>
      <c r="K697" s="146">
        <f t="shared" si="20"/>
        <v>879267484</v>
      </c>
      <c r="L697" s="284" t="str">
        <f>입출금내역Rawdata!D691</f>
        <v>카카오_택시_선승</v>
      </c>
      <c r="M697" s="148" t="s">
        <v>195</v>
      </c>
      <c r="N697" s="148"/>
      <c r="O697" s="284" t="str">
        <f>입출금내역Rawdata!L691</f>
        <v>하나은행(자본금)</v>
      </c>
      <c r="P697" s="284" t="str">
        <f>입출금내역Rawdata!M691</f>
        <v>391-910029-71304</v>
      </c>
      <c r="Q697" s="148"/>
      <c r="R697" s="148"/>
      <c r="S697" s="148"/>
    </row>
    <row r="698" spans="1:19" ht="15.6" customHeight="1" outlineLevel="1">
      <c r="A698" s="142"/>
      <c r="B698" s="142">
        <f>입출금내역Rawdata!B692</f>
        <v>45506</v>
      </c>
      <c r="C698" s="143" t="s">
        <v>120</v>
      </c>
      <c r="D698" s="284" t="str">
        <f>입출금내역Rawdata!N692</f>
        <v>계좌 대체</v>
      </c>
      <c r="E698" s="284" t="str">
        <f>입출금내역Rawdata!O692</f>
        <v>계좌 대체</v>
      </c>
      <c r="F698" s="137" t="str">
        <f>IF(D698="계좌 대체","",VLOOKUP($D698,월별_CashFlow!$H$3:$I$61,2,FALSE))</f>
        <v/>
      </c>
      <c r="G698" s="145"/>
      <c r="H698" s="283">
        <f>IF(입출금내역Rawdata!F692=0,"",입출금내역Rawdata!F692)</f>
        <v>73800</v>
      </c>
      <c r="I698" s="146" t="str">
        <f>IF(입출금내역Rawdata!G692=0,"",입출금내역Rawdata!G692)</f>
        <v/>
      </c>
      <c r="J698" s="146">
        <f t="shared" si="21"/>
        <v>73800</v>
      </c>
      <c r="K698" s="146">
        <f t="shared" si="20"/>
        <v>879341284</v>
      </c>
      <c r="L698" s="284" t="str">
        <f>입출금내역Rawdata!D692</f>
        <v>카카오_택시_선승</v>
      </c>
      <c r="M698" s="148" t="s">
        <v>196</v>
      </c>
      <c r="N698" s="148"/>
      <c r="O698" s="284" t="str">
        <f>입출금내역Rawdata!L692</f>
        <v>하나은행(자본금)</v>
      </c>
      <c r="P698" s="284" t="str">
        <f>입출금내역Rawdata!M692</f>
        <v>391-910029-71304</v>
      </c>
      <c r="Q698" s="148"/>
      <c r="R698" s="148"/>
      <c r="S698" s="148"/>
    </row>
    <row r="699" spans="1:19" ht="15.6" customHeight="1" outlineLevel="1">
      <c r="A699" s="142"/>
      <c r="B699" s="142">
        <f>입출금내역Rawdata!B693</f>
        <v>45506</v>
      </c>
      <c r="C699" s="143" t="s">
        <v>120</v>
      </c>
      <c r="D699" s="284" t="str">
        <f>입출금내역Rawdata!N693</f>
        <v>계좌 대체</v>
      </c>
      <c r="E699" s="284" t="str">
        <f>입출금내역Rawdata!O693</f>
        <v>계좌 대체</v>
      </c>
      <c r="F699" s="137" t="str">
        <f>IF(D699="계좌 대체","",VLOOKUP($D699,월별_CashFlow!$H$3:$I$61,2,FALSE))</f>
        <v/>
      </c>
      <c r="G699" s="145"/>
      <c r="H699" s="283" t="str">
        <f>IF(입출금내역Rawdata!F693=0,"",입출금내역Rawdata!F693)</f>
        <v/>
      </c>
      <c r="I699" s="146">
        <f>IF(입출금내역Rawdata!G693=0,"",입출금내역Rawdata!G693)</f>
        <v>74400</v>
      </c>
      <c r="J699" s="146">
        <f t="shared" si="21"/>
        <v>-74400</v>
      </c>
      <c r="K699" s="146">
        <f t="shared" si="20"/>
        <v>879266884</v>
      </c>
      <c r="L699" s="284" t="str">
        <f>입출금내역Rawdata!D693</f>
        <v>카카오T택시_가승</v>
      </c>
      <c r="M699" s="148" t="s">
        <v>196</v>
      </c>
      <c r="N699" s="148"/>
      <c r="O699" s="284" t="str">
        <f>입출금내역Rawdata!L693</f>
        <v>하나은행(자본금)</v>
      </c>
      <c r="P699" s="284" t="str">
        <f>입출금내역Rawdata!M693</f>
        <v>391-910029-71304</v>
      </c>
      <c r="Q699" s="148"/>
      <c r="R699" s="148"/>
      <c r="S699" s="148"/>
    </row>
    <row r="700" spans="1:19" ht="15.6" customHeight="1" outlineLevel="1">
      <c r="A700" s="142"/>
      <c r="B700" s="142">
        <f>입출금내역Rawdata!B694</f>
        <v>45506</v>
      </c>
      <c r="C700" s="143" t="s">
        <v>120</v>
      </c>
      <c r="D700" s="284" t="str">
        <f>입출금내역Rawdata!N694</f>
        <v>계좌 대체</v>
      </c>
      <c r="E700" s="284" t="str">
        <f>입출금내역Rawdata!O694</f>
        <v>계좌 대체</v>
      </c>
      <c r="F700" s="137" t="str">
        <f>IF(D700="계좌 대체","",VLOOKUP($D700,월별_CashFlow!$H$3:$I$61,2,FALSE))</f>
        <v/>
      </c>
      <c r="G700" s="145"/>
      <c r="H700" s="283">
        <f>IF(입출금내역Rawdata!F694=0,"",입출금내역Rawdata!F694)</f>
        <v>74400</v>
      </c>
      <c r="I700" s="146" t="str">
        <f>IF(입출금내역Rawdata!G694=0,"",입출금내역Rawdata!G694)</f>
        <v/>
      </c>
      <c r="J700" s="146">
        <f t="shared" si="21"/>
        <v>74400</v>
      </c>
      <c r="K700" s="146">
        <f t="shared" si="20"/>
        <v>879341284</v>
      </c>
      <c r="L700" s="284" t="str">
        <f>입출금내역Rawdata!D694</f>
        <v>카카오T택시_가승</v>
      </c>
      <c r="M700" s="148" t="s">
        <v>196</v>
      </c>
      <c r="N700" s="148"/>
      <c r="O700" s="284" t="str">
        <f>입출금내역Rawdata!L694</f>
        <v>하나은행(자본금)</v>
      </c>
      <c r="P700" s="284" t="str">
        <f>입출금내역Rawdata!M694</f>
        <v>391-910029-71304</v>
      </c>
      <c r="Q700" s="148"/>
      <c r="R700" s="148"/>
      <c r="S700" s="148"/>
    </row>
    <row r="701" spans="1:19" ht="15.6" customHeight="1" outlineLevel="1">
      <c r="A701" s="142"/>
      <c r="B701" s="142">
        <f>입출금내역Rawdata!B695</f>
        <v>45506</v>
      </c>
      <c r="C701" s="143" t="s">
        <v>120</v>
      </c>
      <c r="D701" s="284" t="str">
        <f>입출금내역Rawdata!N695</f>
        <v>운영비</v>
      </c>
      <c r="E701" s="284" t="str">
        <f>입출금내역Rawdata!O695</f>
        <v>여비교통비</v>
      </c>
      <c r="F701" s="137">
        <f>IF(D701="계좌 대체","",VLOOKUP($D701,월별_CashFlow!$H$3:$I$61,2,FALSE))</f>
        <v>120204</v>
      </c>
      <c r="G701" s="145"/>
      <c r="H701" s="283" t="str">
        <f>IF(입출금내역Rawdata!F695=0,"",입출금내역Rawdata!F695)</f>
        <v/>
      </c>
      <c r="I701" s="146">
        <f>IF(입출금내역Rawdata!G695=0,"",입출금내역Rawdata!G695)</f>
        <v>76500</v>
      </c>
      <c r="J701" s="146">
        <f t="shared" si="21"/>
        <v>-76500</v>
      </c>
      <c r="K701" s="146">
        <f t="shared" si="20"/>
        <v>879264784</v>
      </c>
      <c r="L701" s="284" t="str">
        <f>입출금내역Rawdata!D695</f>
        <v>카카오_택시_0</v>
      </c>
      <c r="M701" s="148" t="s">
        <v>195</v>
      </c>
      <c r="N701" s="148"/>
      <c r="O701" s="284" t="str">
        <f>입출금내역Rawdata!L695</f>
        <v>하나은행(자본금)</v>
      </c>
      <c r="P701" s="284" t="str">
        <f>입출금내역Rawdata!M695</f>
        <v>391-910029-71304</v>
      </c>
      <c r="Q701" s="148"/>
      <c r="R701" s="148"/>
      <c r="S701" s="148"/>
    </row>
    <row r="702" spans="1:19" ht="15.6" customHeight="1" outlineLevel="1">
      <c r="A702" s="142"/>
      <c r="B702" s="142">
        <f>입출금내역Rawdata!B696</f>
        <v>45506</v>
      </c>
      <c r="C702" s="143" t="s">
        <v>120</v>
      </c>
      <c r="D702" s="284" t="str">
        <f>입출금내역Rawdata!N696</f>
        <v>운영비</v>
      </c>
      <c r="E702" s="284" t="str">
        <f>입출금내역Rawdata!O696</f>
        <v>여비교통비</v>
      </c>
      <c r="F702" s="137">
        <f>IF(D702="계좌 대체","",VLOOKUP($D702,월별_CashFlow!$H$3:$I$61,2,FALSE))</f>
        <v>120204</v>
      </c>
      <c r="G702" s="145"/>
      <c r="H702" s="283" t="str">
        <f>IF(입출금내역Rawdata!F696=0,"",입출금내역Rawdata!F696)</f>
        <v/>
      </c>
      <c r="I702" s="146">
        <f>IF(입출금내역Rawdata!G696=0,"",입출금내역Rawdata!G696)</f>
        <v>77800</v>
      </c>
      <c r="J702" s="146">
        <f t="shared" si="21"/>
        <v>-77800</v>
      </c>
      <c r="K702" s="146">
        <f t="shared" si="20"/>
        <v>879186984</v>
      </c>
      <c r="L702" s="284" t="str">
        <f>입출금내역Rawdata!D696</f>
        <v>카카오T일반택시_</v>
      </c>
      <c r="M702" s="148" t="s">
        <v>141</v>
      </c>
      <c r="N702" s="148"/>
      <c r="O702" s="284" t="str">
        <f>입출금내역Rawdata!L696</f>
        <v>하나은행(자본금)</v>
      </c>
      <c r="P702" s="284" t="str">
        <f>입출금내역Rawdata!M696</f>
        <v>391-910029-71304</v>
      </c>
      <c r="Q702" s="148"/>
      <c r="R702" s="148"/>
      <c r="S702" s="148"/>
    </row>
    <row r="703" spans="1:19" ht="15.6" customHeight="1" outlineLevel="1">
      <c r="A703" s="142"/>
      <c r="B703" s="142">
        <f>입출금내역Rawdata!B697</f>
        <v>45506</v>
      </c>
      <c r="C703" s="143" t="s">
        <v>120</v>
      </c>
      <c r="D703" s="284" t="str">
        <f>입출금내역Rawdata!N697</f>
        <v>계좌 대체</v>
      </c>
      <c r="E703" s="284" t="str">
        <f>입출금내역Rawdata!O697</f>
        <v>계좌 대체</v>
      </c>
      <c r="F703" s="137" t="str">
        <f>IF(D703="계좌 대체","",VLOOKUP($D703,월별_CashFlow!$H$3:$I$61,2,FALSE))</f>
        <v/>
      </c>
      <c r="G703" s="145"/>
      <c r="H703" s="283" t="str">
        <f>IF(입출금내역Rawdata!F697=0,"",입출금내역Rawdata!F697)</f>
        <v/>
      </c>
      <c r="I703" s="146">
        <f>IF(입출금내역Rawdata!G697=0,"",입출금내역Rawdata!G697)</f>
        <v>11300</v>
      </c>
      <c r="J703" s="146">
        <f t="shared" si="21"/>
        <v>-11300</v>
      </c>
      <c r="K703" s="146">
        <f t="shared" si="20"/>
        <v>879175684</v>
      </c>
      <c r="L703" s="284" t="str">
        <f>입출금내역Rawdata!D697</f>
        <v>카카오T택시_가승</v>
      </c>
      <c r="M703" s="148" t="s">
        <v>141</v>
      </c>
      <c r="N703" s="148"/>
      <c r="O703" s="284" t="str">
        <f>입출금내역Rawdata!L697</f>
        <v>하나은행(자본금)</v>
      </c>
      <c r="P703" s="284" t="str">
        <f>입출금내역Rawdata!M697</f>
        <v>391-910029-71304</v>
      </c>
      <c r="Q703" s="148"/>
      <c r="R703" s="148"/>
      <c r="S703" s="148"/>
    </row>
    <row r="704" spans="1:19" ht="15.6" customHeight="1" outlineLevel="1">
      <c r="A704" s="142"/>
      <c r="B704" s="142">
        <f>입출금내역Rawdata!B698</f>
        <v>45506</v>
      </c>
      <c r="C704" s="143" t="s">
        <v>120</v>
      </c>
      <c r="D704" s="284" t="str">
        <f>입출금내역Rawdata!N698</f>
        <v>계좌 대체</v>
      </c>
      <c r="E704" s="284" t="str">
        <f>입출금내역Rawdata!O698</f>
        <v>계좌 대체</v>
      </c>
      <c r="F704" s="137" t="str">
        <f>IF(D704="계좌 대체","",VLOOKUP($D704,월별_CashFlow!$H$3:$I$61,2,FALSE))</f>
        <v/>
      </c>
      <c r="G704" s="145"/>
      <c r="H704" s="283">
        <f>IF(입출금내역Rawdata!F698=0,"",입출금내역Rawdata!F698)</f>
        <v>11300</v>
      </c>
      <c r="I704" s="146" t="str">
        <f>IF(입출금내역Rawdata!G698=0,"",입출금내역Rawdata!G698)</f>
        <v/>
      </c>
      <c r="J704" s="146">
        <f t="shared" si="21"/>
        <v>11300</v>
      </c>
      <c r="K704" s="146">
        <f t="shared" si="20"/>
        <v>879186984</v>
      </c>
      <c r="L704" s="284" t="str">
        <f>입출금내역Rawdata!D698</f>
        <v>카카오T택시_가승</v>
      </c>
      <c r="M704" s="148" t="s">
        <v>141</v>
      </c>
      <c r="N704" s="148"/>
      <c r="O704" s="284" t="str">
        <f>입출금내역Rawdata!L698</f>
        <v>하나은행(자본금)</v>
      </c>
      <c r="P704" s="284" t="str">
        <f>입출금내역Rawdata!M698</f>
        <v>391-910029-71304</v>
      </c>
      <c r="Q704" s="148"/>
      <c r="R704" s="148"/>
      <c r="S704" s="148"/>
    </row>
    <row r="705" spans="1:19" ht="15.6" customHeight="1" outlineLevel="1">
      <c r="A705" s="142"/>
      <c r="B705" s="142">
        <f>입출금내역Rawdata!B699</f>
        <v>45506</v>
      </c>
      <c r="C705" s="143" t="s">
        <v>120</v>
      </c>
      <c r="D705" s="284" t="str">
        <f>입출금내역Rawdata!N699</f>
        <v>운영비</v>
      </c>
      <c r="E705" s="284" t="str">
        <f>입출금내역Rawdata!O699</f>
        <v>여비교통비</v>
      </c>
      <c r="F705" s="137">
        <f>IF(D705="계좌 대체","",VLOOKUP($D705,월별_CashFlow!$H$3:$I$61,2,FALSE))</f>
        <v>120204</v>
      </c>
      <c r="G705" s="145"/>
      <c r="H705" s="283" t="str">
        <f>IF(입출금내역Rawdata!F699=0,"",입출금내역Rawdata!F699)</f>
        <v/>
      </c>
      <c r="I705" s="146">
        <f>IF(입출금내역Rawdata!G699=0,"",입출금내역Rawdata!G699)</f>
        <v>10900</v>
      </c>
      <c r="J705" s="146">
        <f t="shared" si="21"/>
        <v>-10900</v>
      </c>
      <c r="K705" s="146">
        <f t="shared" si="20"/>
        <v>879176084</v>
      </c>
      <c r="L705" s="284" t="str">
        <f>입출금내역Rawdata!D699</f>
        <v>카카오T일반택시_</v>
      </c>
      <c r="M705" s="148" t="s">
        <v>176</v>
      </c>
      <c r="N705" s="148"/>
      <c r="O705" s="284" t="str">
        <f>입출금내역Rawdata!L699</f>
        <v>하나은행(자본금)</v>
      </c>
      <c r="P705" s="284" t="str">
        <f>입출금내역Rawdata!M699</f>
        <v>391-910029-71304</v>
      </c>
      <c r="Q705" s="148"/>
      <c r="R705" s="148"/>
      <c r="S705" s="148"/>
    </row>
    <row r="706" spans="1:19" ht="15.6" customHeight="1" outlineLevel="1">
      <c r="A706" s="142"/>
      <c r="B706" s="142">
        <f>입출금내역Rawdata!B700</f>
        <v>45506</v>
      </c>
      <c r="C706" s="143" t="s">
        <v>120</v>
      </c>
      <c r="D706" s="284" t="str">
        <f>입출금내역Rawdata!N700</f>
        <v>계좌 대체</v>
      </c>
      <c r="E706" s="284" t="str">
        <f>입출금내역Rawdata!O700</f>
        <v>계좌 대체</v>
      </c>
      <c r="F706" s="137" t="str">
        <f>IF(D706="계좌 대체","",VLOOKUP($D706,월별_CashFlow!$H$3:$I$61,2,FALSE))</f>
        <v/>
      </c>
      <c r="G706" s="145"/>
      <c r="H706" s="283" t="str">
        <f>IF(입출금내역Rawdata!F700=0,"",입출금내역Rawdata!F700)</f>
        <v/>
      </c>
      <c r="I706" s="146">
        <f>IF(입출금내역Rawdata!G700=0,"",입출금내역Rawdata!G700)</f>
        <v>11200</v>
      </c>
      <c r="J706" s="146">
        <f t="shared" si="21"/>
        <v>-11200</v>
      </c>
      <c r="K706" s="146">
        <f t="shared" si="20"/>
        <v>879164884</v>
      </c>
      <c r="L706" s="284" t="str">
        <f>입출금내역Rawdata!D700</f>
        <v>카카오T택시_가승</v>
      </c>
      <c r="M706" s="148" t="s">
        <v>197</v>
      </c>
      <c r="N706" s="148"/>
      <c r="O706" s="284" t="str">
        <f>입출금내역Rawdata!L700</f>
        <v>하나은행(자본금)</v>
      </c>
      <c r="P706" s="284" t="str">
        <f>입출금내역Rawdata!M700</f>
        <v>391-910029-71304</v>
      </c>
      <c r="Q706" s="148"/>
      <c r="R706" s="148"/>
      <c r="S706" s="148"/>
    </row>
    <row r="707" spans="1:19" ht="15.6" customHeight="1" outlineLevel="1">
      <c r="A707" s="142"/>
      <c r="B707" s="142">
        <f>입출금내역Rawdata!B701</f>
        <v>45506</v>
      </c>
      <c r="C707" s="143" t="s">
        <v>120</v>
      </c>
      <c r="D707" s="284" t="str">
        <f>입출금내역Rawdata!N701</f>
        <v>계좌 대체</v>
      </c>
      <c r="E707" s="284" t="str">
        <f>입출금내역Rawdata!O701</f>
        <v>계좌 대체</v>
      </c>
      <c r="F707" s="137" t="str">
        <f>IF(D707="계좌 대체","",VLOOKUP($D707,월별_CashFlow!$H$3:$I$61,2,FALSE))</f>
        <v/>
      </c>
      <c r="G707" s="145"/>
      <c r="H707" s="283">
        <f>IF(입출금내역Rawdata!F701=0,"",입출금내역Rawdata!F701)</f>
        <v>11200</v>
      </c>
      <c r="I707" s="146" t="str">
        <f>IF(입출금내역Rawdata!G701=0,"",입출금내역Rawdata!G701)</f>
        <v/>
      </c>
      <c r="J707" s="146">
        <f t="shared" si="21"/>
        <v>11200</v>
      </c>
      <c r="K707" s="146">
        <f t="shared" si="20"/>
        <v>879176084</v>
      </c>
      <c r="L707" s="284" t="str">
        <f>입출금내역Rawdata!D701</f>
        <v>카카오T택시_가승</v>
      </c>
      <c r="M707" s="148" t="s">
        <v>198</v>
      </c>
      <c r="N707" s="148"/>
      <c r="O707" s="284" t="str">
        <f>입출금내역Rawdata!L701</f>
        <v>하나은행(자본금)</v>
      </c>
      <c r="P707" s="284" t="str">
        <f>입출금내역Rawdata!M701</f>
        <v>391-910029-71304</v>
      </c>
      <c r="Q707" s="148"/>
      <c r="R707" s="148"/>
      <c r="S707" s="148"/>
    </row>
    <row r="708" spans="1:19" ht="15.6" customHeight="1" outlineLevel="1">
      <c r="A708" s="142"/>
      <c r="B708" s="142">
        <f>입출금내역Rawdata!B702</f>
        <v>45506</v>
      </c>
      <c r="C708" s="143" t="s">
        <v>120</v>
      </c>
      <c r="D708" s="284" t="str">
        <f>입출금내역Rawdata!N702</f>
        <v>운영비</v>
      </c>
      <c r="E708" s="284" t="str">
        <f>입출금내역Rawdata!O702</f>
        <v>여비교통비</v>
      </c>
      <c r="F708" s="137">
        <f>IF(D708="계좌 대체","",VLOOKUP($D708,월별_CashFlow!$H$3:$I$61,2,FALSE))</f>
        <v>120204</v>
      </c>
      <c r="G708" s="145"/>
      <c r="H708" s="283" t="str">
        <f>IF(입출금내역Rawdata!F702=0,"",입출금내역Rawdata!F702)</f>
        <v/>
      </c>
      <c r="I708" s="146">
        <f>IF(입출금내역Rawdata!G702=0,"",입출금내역Rawdata!G702)</f>
        <v>10200</v>
      </c>
      <c r="J708" s="146">
        <f t="shared" si="21"/>
        <v>-10200</v>
      </c>
      <c r="K708" s="146">
        <f t="shared" si="20"/>
        <v>879165884</v>
      </c>
      <c r="L708" s="284" t="str">
        <f>입출금내역Rawdata!D702</f>
        <v>카카오T일반택시_</v>
      </c>
      <c r="M708" s="148" t="s">
        <v>178</v>
      </c>
      <c r="N708" s="148"/>
      <c r="O708" s="284" t="str">
        <f>입출금내역Rawdata!L702</f>
        <v>하나은행(자본금)</v>
      </c>
      <c r="P708" s="284" t="str">
        <f>입출금내역Rawdata!M702</f>
        <v>391-910029-71304</v>
      </c>
      <c r="Q708" s="148"/>
      <c r="R708" s="148"/>
      <c r="S708" s="148"/>
    </row>
    <row r="709" spans="1:19" ht="15.6" customHeight="1" outlineLevel="1">
      <c r="A709" s="142"/>
      <c r="B709" s="142">
        <f>입출금내역Rawdata!B703</f>
        <v>45506</v>
      </c>
      <c r="C709" s="143" t="s">
        <v>120</v>
      </c>
      <c r="D709" s="284" t="str">
        <f>입출금내역Rawdata!N703</f>
        <v>계좌 대체</v>
      </c>
      <c r="E709" s="284" t="str">
        <f>입출금내역Rawdata!O703</f>
        <v>계좌 대체</v>
      </c>
      <c r="F709" s="137" t="str">
        <f>IF(D709="계좌 대체","",VLOOKUP($D709,월별_CashFlow!$H$3:$I$61,2,FALSE))</f>
        <v/>
      </c>
      <c r="G709" s="145"/>
      <c r="H709" s="283" t="str">
        <f>IF(입출금내역Rawdata!F703=0,"",입출금내역Rawdata!F703)</f>
        <v/>
      </c>
      <c r="I709" s="146">
        <f>IF(입출금내역Rawdata!G703=0,"",입출금내역Rawdata!G703)</f>
        <v>11600</v>
      </c>
      <c r="J709" s="146">
        <f t="shared" si="21"/>
        <v>-11600</v>
      </c>
      <c r="K709" s="146">
        <f t="shared" si="20"/>
        <v>879154284</v>
      </c>
      <c r="L709" s="284" t="str">
        <f>입출금내역Rawdata!D703</f>
        <v>카카오T택시_가승</v>
      </c>
      <c r="M709" s="148" t="s">
        <v>199</v>
      </c>
      <c r="N709" s="148"/>
      <c r="O709" s="284" t="str">
        <f>입출금내역Rawdata!L703</f>
        <v>하나은행(자본금)</v>
      </c>
      <c r="P709" s="284" t="str">
        <f>입출금내역Rawdata!M703</f>
        <v>391-910029-71304</v>
      </c>
      <c r="Q709" s="148"/>
      <c r="R709" s="148"/>
      <c r="S709" s="148"/>
    </row>
    <row r="710" spans="1:19" ht="15.6" customHeight="1" outlineLevel="1">
      <c r="A710" s="142"/>
      <c r="B710" s="142">
        <f>입출금내역Rawdata!B704</f>
        <v>45506</v>
      </c>
      <c r="C710" s="143" t="s">
        <v>120</v>
      </c>
      <c r="D710" s="284" t="str">
        <f>입출금내역Rawdata!N704</f>
        <v>계좌 대체</v>
      </c>
      <c r="E710" s="284" t="str">
        <f>입출금내역Rawdata!O704</f>
        <v>계좌 대체</v>
      </c>
      <c r="F710" s="137" t="str">
        <f>IF(D710="계좌 대체","",VLOOKUP($D710,월별_CashFlow!$H$3:$I$61,2,FALSE))</f>
        <v/>
      </c>
      <c r="G710" s="145"/>
      <c r="H710" s="283">
        <f>IF(입출금내역Rawdata!F704=0,"",입출금내역Rawdata!F704)</f>
        <v>11600</v>
      </c>
      <c r="I710" s="146" t="str">
        <f>IF(입출금내역Rawdata!G704=0,"",입출금내역Rawdata!G704)</f>
        <v/>
      </c>
      <c r="J710" s="146">
        <f t="shared" si="21"/>
        <v>11600</v>
      </c>
      <c r="K710" s="146">
        <f t="shared" si="20"/>
        <v>879165884</v>
      </c>
      <c r="L710" s="284" t="str">
        <f>입출금내역Rawdata!D704</f>
        <v>카카오T택시_가승</v>
      </c>
      <c r="M710" s="148" t="s">
        <v>200</v>
      </c>
      <c r="N710" s="148"/>
      <c r="O710" s="284" t="str">
        <f>입출금내역Rawdata!L704</f>
        <v>하나은행(자본금)</v>
      </c>
      <c r="P710" s="284" t="str">
        <f>입출금내역Rawdata!M704</f>
        <v>391-910029-71304</v>
      </c>
      <c r="Q710" s="148"/>
      <c r="R710" s="148"/>
      <c r="S710" s="148"/>
    </row>
    <row r="711" spans="1:19" ht="15.6" customHeight="1" outlineLevel="1">
      <c r="A711" s="142"/>
      <c r="B711" s="142">
        <f>입출금내역Rawdata!B705</f>
        <v>45506</v>
      </c>
      <c r="C711" s="143" t="s">
        <v>120</v>
      </c>
      <c r="D711" s="284" t="str">
        <f>입출금내역Rawdata!N705</f>
        <v>계좌 대체</v>
      </c>
      <c r="E711" s="284" t="str">
        <f>입출금내역Rawdata!O705</f>
        <v>계좌 대체</v>
      </c>
      <c r="F711" s="137" t="str">
        <f>IF(D711="계좌 대체","",VLOOKUP($D711,월별_CashFlow!$H$3:$I$61,2,FALSE))</f>
        <v/>
      </c>
      <c r="G711" s="145"/>
      <c r="H711" s="283" t="str">
        <f>IF(입출금내역Rawdata!F705=0,"",입출금내역Rawdata!F705)</f>
        <v/>
      </c>
      <c r="I711" s="146">
        <f>IF(입출금내역Rawdata!G705=0,"",입출금내역Rawdata!G705)</f>
        <v>11500</v>
      </c>
      <c r="J711" s="146">
        <f t="shared" si="21"/>
        <v>-11500</v>
      </c>
      <c r="K711" s="146">
        <f t="shared" si="20"/>
        <v>879154384</v>
      </c>
      <c r="L711" s="284" t="str">
        <f>입출금내역Rawdata!D705</f>
        <v>카카오T택시_가승</v>
      </c>
      <c r="M711" s="148" t="s">
        <v>201</v>
      </c>
      <c r="N711" s="148"/>
      <c r="O711" s="284" t="str">
        <f>입출금내역Rawdata!L705</f>
        <v>하나은행(자본금)</v>
      </c>
      <c r="P711" s="284" t="str">
        <f>입출금내역Rawdata!M705</f>
        <v>391-910029-71304</v>
      </c>
      <c r="Q711" s="148"/>
      <c r="R711" s="148"/>
      <c r="S711" s="148"/>
    </row>
    <row r="712" spans="1:19" ht="15.6" customHeight="1" outlineLevel="1">
      <c r="A712" s="142"/>
      <c r="B712" s="142">
        <f>입출금내역Rawdata!B706</f>
        <v>45506</v>
      </c>
      <c r="C712" s="143" t="s">
        <v>120</v>
      </c>
      <c r="D712" s="284" t="str">
        <f>입출금내역Rawdata!N706</f>
        <v>계좌 대체</v>
      </c>
      <c r="E712" s="284" t="str">
        <f>입출금내역Rawdata!O706</f>
        <v>계좌 대체</v>
      </c>
      <c r="F712" s="137" t="str">
        <f>IF(D712="계좌 대체","",VLOOKUP($D712,월별_CashFlow!$H$3:$I$61,2,FALSE))</f>
        <v/>
      </c>
      <c r="G712" s="145"/>
      <c r="H712" s="283">
        <f>IF(입출금내역Rawdata!F706=0,"",입출금내역Rawdata!F706)</f>
        <v>11500</v>
      </c>
      <c r="I712" s="146" t="str">
        <f>IF(입출금내역Rawdata!G706=0,"",입출금내역Rawdata!G706)</f>
        <v/>
      </c>
      <c r="J712" s="146">
        <f t="shared" si="21"/>
        <v>11500</v>
      </c>
      <c r="K712" s="146">
        <f t="shared" ref="K712:K775" si="22">J712+K711</f>
        <v>879165884</v>
      </c>
      <c r="L712" s="284" t="str">
        <f>입출금내역Rawdata!D706</f>
        <v>카카오T택시_가승</v>
      </c>
      <c r="M712" s="148" t="s">
        <v>202</v>
      </c>
      <c r="N712" s="148"/>
      <c r="O712" s="284" t="str">
        <f>입출금내역Rawdata!L706</f>
        <v>하나은행(자본금)</v>
      </c>
      <c r="P712" s="284" t="str">
        <f>입출금내역Rawdata!M706</f>
        <v>391-910029-71304</v>
      </c>
      <c r="Q712" s="148"/>
      <c r="R712" s="148"/>
      <c r="S712" s="148"/>
    </row>
    <row r="713" spans="1:19" ht="15.6" customHeight="1" outlineLevel="1">
      <c r="A713" s="142"/>
      <c r="B713" s="142">
        <f>입출금내역Rawdata!B707</f>
        <v>45506</v>
      </c>
      <c r="C713" s="143" t="s">
        <v>120</v>
      </c>
      <c r="D713" s="284" t="str">
        <f>입출금내역Rawdata!N707</f>
        <v>운영비</v>
      </c>
      <c r="E713" s="284" t="str">
        <f>입출금내역Rawdata!O707</f>
        <v>여비교통비</v>
      </c>
      <c r="F713" s="137">
        <f>IF(D713="계좌 대체","",VLOOKUP($D713,월별_CashFlow!$H$3:$I$61,2,FALSE))</f>
        <v>120204</v>
      </c>
      <c r="G713" s="145"/>
      <c r="H713" s="283" t="str">
        <f>IF(입출금내역Rawdata!F707=0,"",입출금내역Rawdata!F707)</f>
        <v/>
      </c>
      <c r="I713" s="146">
        <f>IF(입출금내역Rawdata!G707=0,"",입출금내역Rawdata!G707)</f>
        <v>10000</v>
      </c>
      <c r="J713" s="146">
        <f t="shared" ref="J713:J776" si="23">IF(H713="",IF(I713="",0,-I713),H713)</f>
        <v>-10000</v>
      </c>
      <c r="K713" s="146">
        <f t="shared" si="22"/>
        <v>879155884</v>
      </c>
      <c r="L713" s="284" t="str">
        <f>입출금내역Rawdata!D707</f>
        <v>카카오T일반택시_</v>
      </c>
      <c r="M713" s="148" t="s">
        <v>141</v>
      </c>
      <c r="N713" s="148"/>
      <c r="O713" s="284" t="str">
        <f>입출금내역Rawdata!L707</f>
        <v>하나은행(자본금)</v>
      </c>
      <c r="P713" s="284" t="str">
        <f>입출금내역Rawdata!M707</f>
        <v>391-910029-71304</v>
      </c>
      <c r="Q713" s="148"/>
      <c r="R713" s="148"/>
      <c r="S713" s="148"/>
    </row>
    <row r="714" spans="1:19" ht="15.6" customHeight="1" outlineLevel="1">
      <c r="A714" s="142"/>
      <c r="B714" s="142">
        <f>입출금내역Rawdata!B708</f>
        <v>45506</v>
      </c>
      <c r="C714" s="143" t="s">
        <v>120</v>
      </c>
      <c r="D714" s="284" t="str">
        <f>입출금내역Rawdata!N708</f>
        <v>계좌 대체</v>
      </c>
      <c r="E714" s="284" t="str">
        <f>입출금내역Rawdata!O708</f>
        <v>계좌 대체</v>
      </c>
      <c r="F714" s="137" t="str">
        <f>IF(D714="계좌 대체","",VLOOKUP($D714,월별_CashFlow!$H$3:$I$61,2,FALSE))</f>
        <v/>
      </c>
      <c r="G714" s="145"/>
      <c r="H714" s="283" t="str">
        <f>IF(입출금내역Rawdata!F708=0,"",입출금내역Rawdata!F708)</f>
        <v/>
      </c>
      <c r="I714" s="146">
        <f>IF(입출금내역Rawdata!G708=0,"",입출금내역Rawdata!G708)</f>
        <v>12000</v>
      </c>
      <c r="J714" s="146">
        <f t="shared" si="23"/>
        <v>-12000</v>
      </c>
      <c r="K714" s="146">
        <f t="shared" si="22"/>
        <v>879143884</v>
      </c>
      <c r="L714" s="284" t="str">
        <f>입출금내역Rawdata!D708</f>
        <v>카카오T택시_가승</v>
      </c>
      <c r="M714" s="148" t="s">
        <v>141</v>
      </c>
      <c r="N714" s="148"/>
      <c r="O714" s="284" t="str">
        <f>입출금내역Rawdata!L708</f>
        <v>하나은행(자본금)</v>
      </c>
      <c r="P714" s="284" t="str">
        <f>입출금내역Rawdata!M708</f>
        <v>391-910029-71304</v>
      </c>
      <c r="Q714" s="148"/>
      <c r="R714" s="148"/>
      <c r="S714" s="148"/>
    </row>
    <row r="715" spans="1:19" ht="15.6" customHeight="1" outlineLevel="1">
      <c r="A715" s="142"/>
      <c r="B715" s="142">
        <f>입출금내역Rawdata!B709</f>
        <v>45506</v>
      </c>
      <c r="C715" s="143" t="s">
        <v>120</v>
      </c>
      <c r="D715" s="284" t="str">
        <f>입출금내역Rawdata!N709</f>
        <v>계좌 대체</v>
      </c>
      <c r="E715" s="284" t="str">
        <f>입출금내역Rawdata!O709</f>
        <v>계좌 대체</v>
      </c>
      <c r="F715" s="137" t="str">
        <f>IF(D715="계좌 대체","",VLOOKUP($D715,월별_CashFlow!$H$3:$I$61,2,FALSE))</f>
        <v/>
      </c>
      <c r="G715" s="145"/>
      <c r="H715" s="283">
        <f>IF(입출금내역Rawdata!F709=0,"",입출금내역Rawdata!F709)</f>
        <v>12000</v>
      </c>
      <c r="I715" s="146" t="str">
        <f>IF(입출금내역Rawdata!G709=0,"",입출금내역Rawdata!G709)</f>
        <v/>
      </c>
      <c r="J715" s="146">
        <f t="shared" si="23"/>
        <v>12000</v>
      </c>
      <c r="K715" s="146">
        <f t="shared" si="22"/>
        <v>879155884</v>
      </c>
      <c r="L715" s="284" t="str">
        <f>입출금내역Rawdata!D709</f>
        <v>카카오T택시_가승</v>
      </c>
      <c r="M715" s="148" t="s">
        <v>201</v>
      </c>
      <c r="N715" s="148"/>
      <c r="O715" s="284" t="str">
        <f>입출금내역Rawdata!L709</f>
        <v>하나은행(자본금)</v>
      </c>
      <c r="P715" s="284" t="str">
        <f>입출금내역Rawdata!M709</f>
        <v>391-910029-71304</v>
      </c>
      <c r="Q715" s="148"/>
      <c r="R715" s="148"/>
      <c r="S715" s="148"/>
    </row>
    <row r="716" spans="1:19" ht="15.6" customHeight="1" outlineLevel="1">
      <c r="A716" s="142"/>
      <c r="B716" s="142">
        <f>입출금내역Rawdata!B710</f>
        <v>45506</v>
      </c>
      <c r="C716" s="143" t="s">
        <v>120</v>
      </c>
      <c r="D716" s="284" t="str">
        <f>입출금내역Rawdata!N710</f>
        <v>운영비</v>
      </c>
      <c r="E716" s="284" t="str">
        <f>입출금내역Rawdata!O710</f>
        <v>여비교통비</v>
      </c>
      <c r="F716" s="137">
        <f>IF(D716="계좌 대체","",VLOOKUP($D716,월별_CashFlow!$H$3:$I$61,2,FALSE))</f>
        <v>120204</v>
      </c>
      <c r="G716" s="145"/>
      <c r="H716" s="283" t="str">
        <f>IF(입출금내역Rawdata!F710=0,"",입출금내역Rawdata!F710)</f>
        <v/>
      </c>
      <c r="I716" s="146">
        <f>IF(입출금내역Rawdata!G710=0,"",입출금내역Rawdata!G710)</f>
        <v>11600</v>
      </c>
      <c r="J716" s="146">
        <f t="shared" si="23"/>
        <v>-11600</v>
      </c>
      <c r="K716" s="146">
        <f t="shared" si="22"/>
        <v>879144284</v>
      </c>
      <c r="L716" s="284" t="str">
        <f>입출금내역Rawdata!D710</f>
        <v>카카오T일반택시_</v>
      </c>
      <c r="M716" s="148" t="s">
        <v>141</v>
      </c>
      <c r="N716" s="148"/>
      <c r="O716" s="284" t="str">
        <f>입출금내역Rawdata!L710</f>
        <v>하나은행(자본금)</v>
      </c>
      <c r="P716" s="284" t="str">
        <f>입출금내역Rawdata!M710</f>
        <v>391-910029-71304</v>
      </c>
      <c r="Q716" s="148"/>
      <c r="R716" s="148"/>
      <c r="S716" s="148"/>
    </row>
    <row r="717" spans="1:19" ht="15.6" customHeight="1" outlineLevel="1">
      <c r="A717" s="142"/>
      <c r="B717" s="142">
        <f>입출금내역Rawdata!B711</f>
        <v>45508</v>
      </c>
      <c r="C717" s="143" t="s">
        <v>120</v>
      </c>
      <c r="D717" s="284" t="str">
        <f>입출금내역Rawdata!N711</f>
        <v>계좌 대체</v>
      </c>
      <c r="E717" s="284" t="str">
        <f>입출금내역Rawdata!O711</f>
        <v>계좌 대체</v>
      </c>
      <c r="F717" s="137" t="str">
        <f>IF(D717="계좌 대체","",VLOOKUP($D717,월별_CashFlow!$H$3:$I$61,2,FALSE))</f>
        <v/>
      </c>
      <c r="G717" s="145"/>
      <c r="H717" s="283" t="str">
        <f>IF(입출금내역Rawdata!F711=0,"",입출금내역Rawdata!F711)</f>
        <v/>
      </c>
      <c r="I717" s="146">
        <f>IF(입출금내역Rawdata!G711=0,"",입출금내역Rawdata!G711)</f>
        <v>11700</v>
      </c>
      <c r="J717" s="146">
        <f t="shared" si="23"/>
        <v>-11700</v>
      </c>
      <c r="K717" s="146">
        <f t="shared" si="22"/>
        <v>879132584</v>
      </c>
      <c r="L717" s="284" t="str">
        <f>입출금내역Rawdata!D711</f>
        <v>카카오T택시_가승</v>
      </c>
      <c r="M717" s="148" t="s">
        <v>141</v>
      </c>
      <c r="N717" s="148"/>
      <c r="O717" s="284" t="str">
        <f>입출금내역Rawdata!L711</f>
        <v>하나은행(자본금)</v>
      </c>
      <c r="P717" s="284" t="str">
        <f>입출금내역Rawdata!M711</f>
        <v>391-910029-71304</v>
      </c>
      <c r="Q717" s="148"/>
      <c r="R717" s="148"/>
      <c r="S717" s="148"/>
    </row>
    <row r="718" spans="1:19" ht="15.6" customHeight="1" outlineLevel="1">
      <c r="A718" s="142"/>
      <c r="B718" s="142">
        <f>입출금내역Rawdata!B712</f>
        <v>45508</v>
      </c>
      <c r="C718" s="143" t="s">
        <v>120</v>
      </c>
      <c r="D718" s="284" t="str">
        <f>입출금내역Rawdata!N712</f>
        <v>계좌 대체</v>
      </c>
      <c r="E718" s="284" t="str">
        <f>입출금내역Rawdata!O712</f>
        <v>계좌 대체</v>
      </c>
      <c r="F718" s="137" t="str">
        <f>IF(D718="계좌 대체","",VLOOKUP($D718,월별_CashFlow!$H$3:$I$61,2,FALSE))</f>
        <v/>
      </c>
      <c r="G718" s="145"/>
      <c r="H718" s="283">
        <f>IF(입출금내역Rawdata!F712=0,"",입출금내역Rawdata!F712)</f>
        <v>11700</v>
      </c>
      <c r="I718" s="146" t="str">
        <f>IF(입출금내역Rawdata!G712=0,"",입출금내역Rawdata!G712)</f>
        <v/>
      </c>
      <c r="J718" s="146">
        <f t="shared" si="23"/>
        <v>11700</v>
      </c>
      <c r="K718" s="146">
        <f t="shared" si="22"/>
        <v>879144284</v>
      </c>
      <c r="L718" s="284" t="str">
        <f>입출금내역Rawdata!D712</f>
        <v>카카오T택시_가승</v>
      </c>
      <c r="M718" s="148" t="s">
        <v>141</v>
      </c>
      <c r="N718" s="148"/>
      <c r="O718" s="284" t="str">
        <f>입출금내역Rawdata!L712</f>
        <v>하나은행(자본금)</v>
      </c>
      <c r="P718" s="284" t="str">
        <f>입출금내역Rawdata!M712</f>
        <v>391-910029-71304</v>
      </c>
      <c r="Q718" s="148"/>
      <c r="R718" s="148"/>
      <c r="S718" s="148"/>
    </row>
    <row r="719" spans="1:19" ht="15.6" customHeight="1" outlineLevel="1">
      <c r="A719" s="142"/>
      <c r="B719" s="142">
        <f>입출금내역Rawdata!B713</f>
        <v>45508</v>
      </c>
      <c r="C719" s="143" t="s">
        <v>120</v>
      </c>
      <c r="D719" s="284" t="str">
        <f>입출금내역Rawdata!N713</f>
        <v>운영비</v>
      </c>
      <c r="E719" s="284" t="str">
        <f>입출금내역Rawdata!O713</f>
        <v>여비교통비</v>
      </c>
      <c r="F719" s="137">
        <f>IF(D719="계좌 대체","",VLOOKUP($D719,월별_CashFlow!$H$3:$I$61,2,FALSE))</f>
        <v>120204</v>
      </c>
      <c r="G719" s="145"/>
      <c r="H719" s="283" t="str">
        <f>IF(입출금내역Rawdata!F713=0,"",입출금내역Rawdata!F713)</f>
        <v/>
      </c>
      <c r="I719" s="146">
        <f>IF(입출금내역Rawdata!G713=0,"",입출금내역Rawdata!G713)</f>
        <v>10700</v>
      </c>
      <c r="J719" s="146">
        <f t="shared" si="23"/>
        <v>-10700</v>
      </c>
      <c r="K719" s="146">
        <f t="shared" si="22"/>
        <v>879133584</v>
      </c>
      <c r="L719" s="284" t="str">
        <f>입출금내역Rawdata!D713</f>
        <v>카카오T일반택시_</v>
      </c>
      <c r="M719" s="148" t="s">
        <v>141</v>
      </c>
      <c r="N719" s="148"/>
      <c r="O719" s="284" t="str">
        <f>입출금내역Rawdata!L713</f>
        <v>하나은행(자본금)</v>
      </c>
      <c r="P719" s="284" t="str">
        <f>입출금내역Rawdata!M713</f>
        <v>391-910029-71304</v>
      </c>
      <c r="Q719" s="148"/>
      <c r="R719" s="148"/>
      <c r="S719" s="148"/>
    </row>
    <row r="720" spans="1:19" ht="15.6" customHeight="1" outlineLevel="1">
      <c r="A720" s="142"/>
      <c r="B720" s="142">
        <f>입출금내역Rawdata!B714</f>
        <v>45511</v>
      </c>
      <c r="C720" s="143" t="s">
        <v>120</v>
      </c>
      <c r="D720" s="284" t="str">
        <f>입출금내역Rawdata!N714</f>
        <v>연구개발비</v>
      </c>
      <c r="E720" s="284" t="str">
        <f>입출금내역Rawdata!O714</f>
        <v>연구개발비</v>
      </c>
      <c r="F720" s="137">
        <f>IF(D720="계좌 대체","",VLOOKUP($D720,월별_CashFlow!$H$3:$I$61,2,FALSE))</f>
        <v>120103</v>
      </c>
      <c r="G720" s="145"/>
      <c r="H720" s="283" t="str">
        <f>IF(입출금내역Rawdata!F714=0,"",입출금내역Rawdata!F714)</f>
        <v/>
      </c>
      <c r="I720" s="146">
        <f>IF(입출금내역Rawdata!G714=0,"",입출금내역Rawdata!G714)</f>
        <v>7700</v>
      </c>
      <c r="J720" s="146">
        <f t="shared" si="23"/>
        <v>-7700</v>
      </c>
      <c r="K720" s="146">
        <f t="shared" si="22"/>
        <v>879125884</v>
      </c>
      <c r="L720" s="284" t="str">
        <f>입출금내역Rawdata!D714</f>
        <v>RC주식회사 에이코</v>
      </c>
      <c r="M720" s="148" t="s">
        <v>141</v>
      </c>
      <c r="N720" s="148"/>
      <c r="O720" s="284" t="str">
        <f>입출금내역Rawdata!L714</f>
        <v>하나은행(GS투자금)</v>
      </c>
      <c r="P720" s="284" t="str">
        <f>입출금내역Rawdata!M714</f>
        <v>391-910033-23404</v>
      </c>
      <c r="Q720" s="148"/>
      <c r="R720" s="148"/>
      <c r="S720" s="148"/>
    </row>
    <row r="721" spans="1:19" ht="15.6" customHeight="1" outlineLevel="1">
      <c r="A721" s="142"/>
      <c r="B721" s="142">
        <f>입출금내역Rawdata!B715</f>
        <v>45511</v>
      </c>
      <c r="C721" s="143" t="s">
        <v>120</v>
      </c>
      <c r="D721" s="284" t="str">
        <f>입출금내역Rawdata!N715</f>
        <v>연구개발비</v>
      </c>
      <c r="E721" s="284" t="str">
        <f>입출금내역Rawdata!O715</f>
        <v>연구개발비</v>
      </c>
      <c r="F721" s="137">
        <f>IF(D721="계좌 대체","",VLOOKUP($D721,월별_CashFlow!$H$3:$I$61,2,FALSE))</f>
        <v>120103</v>
      </c>
      <c r="G721" s="145"/>
      <c r="H721" s="283" t="str">
        <f>IF(입출금내역Rawdata!F715=0,"",입출금내역Rawdata!F715)</f>
        <v/>
      </c>
      <c r="I721" s="146">
        <f>IF(입출금내역Rawdata!G715=0,"",입출금내역Rawdata!G715)</f>
        <v>94649</v>
      </c>
      <c r="J721" s="146">
        <f t="shared" si="23"/>
        <v>-94649</v>
      </c>
      <c r="K721" s="146">
        <f t="shared" si="22"/>
        <v>879031235</v>
      </c>
      <c r="L721" s="284" t="str">
        <f>입출금내역Rawdata!D715</f>
        <v>RC주식회사 에이코</v>
      </c>
      <c r="M721" s="148" t="s">
        <v>141</v>
      </c>
      <c r="N721" s="148"/>
      <c r="O721" s="284" t="str">
        <f>입출금내역Rawdata!L715</f>
        <v>하나은행(GS투자금)</v>
      </c>
      <c r="P721" s="284" t="str">
        <f>입출금내역Rawdata!M715</f>
        <v>391-910033-23404</v>
      </c>
      <c r="Q721" s="148"/>
      <c r="R721" s="148"/>
      <c r="S721" s="148"/>
    </row>
    <row r="722" spans="1:19" ht="15.6" customHeight="1" outlineLevel="1">
      <c r="A722" s="142"/>
      <c r="B722" s="142">
        <f>입출금내역Rawdata!B716</f>
        <v>45511</v>
      </c>
      <c r="C722" s="143" t="s">
        <v>120</v>
      </c>
      <c r="D722" s="284" t="str">
        <f>입출금내역Rawdata!N716</f>
        <v>차입금상환 및 이자</v>
      </c>
      <c r="E722" s="284" t="str">
        <f>입출금내역Rawdata!O716</f>
        <v>차입금상환</v>
      </c>
      <c r="F722" s="137">
        <f>IF(D722="계좌 대체","",VLOOKUP($D722,월별_CashFlow!$H$3:$I$61,2,FALSE))</f>
        <v>320001</v>
      </c>
      <c r="G722" s="145"/>
      <c r="H722" s="283" t="str">
        <f>IF(입출금내역Rawdata!F716=0,"",입출금내역Rawdata!F716)</f>
        <v/>
      </c>
      <c r="I722" s="146">
        <f>IF(입출금내역Rawdata!G716=0,"",입출금내역Rawdata!G716)</f>
        <v>20000000</v>
      </c>
      <c r="J722" s="146">
        <f t="shared" si="23"/>
        <v>-20000000</v>
      </c>
      <c r="K722" s="146">
        <f t="shared" si="22"/>
        <v>859031235</v>
      </c>
      <c r="L722" s="284" t="str">
        <f>입출금내역Rawdata!D716</f>
        <v>심준형</v>
      </c>
      <c r="M722" s="148" t="s">
        <v>141</v>
      </c>
      <c r="N722" s="148"/>
      <c r="O722" s="284" t="str">
        <f>입출금내역Rawdata!L716</f>
        <v>하나은행(자본금)</v>
      </c>
      <c r="P722" s="284" t="str">
        <f>입출금내역Rawdata!M716</f>
        <v>391-910029-71304</v>
      </c>
      <c r="Q722" s="148"/>
      <c r="R722" s="148"/>
      <c r="S722" s="148"/>
    </row>
    <row r="723" spans="1:19" ht="15.6" customHeight="1" outlineLevel="1">
      <c r="A723" s="142"/>
      <c r="B723" s="142">
        <f>입출금내역Rawdata!B717</f>
        <v>45511</v>
      </c>
      <c r="C723" s="143" t="s">
        <v>120</v>
      </c>
      <c r="D723" s="284" t="str">
        <f>입출금내역Rawdata!N717</f>
        <v>차입금상환 및 이자</v>
      </c>
      <c r="E723" s="284" t="str">
        <f>입출금내역Rawdata!O717</f>
        <v>차입금상환</v>
      </c>
      <c r="F723" s="137">
        <f>IF(D723="계좌 대체","",VLOOKUP($D723,월별_CashFlow!$H$3:$I$61,2,FALSE))</f>
        <v>320001</v>
      </c>
      <c r="G723" s="145"/>
      <c r="H723" s="283" t="str">
        <f>IF(입출금내역Rawdata!F717=0,"",입출금내역Rawdata!F717)</f>
        <v/>
      </c>
      <c r="I723" s="146">
        <f>IF(입출금내역Rawdata!G717=0,"",입출금내역Rawdata!G717)</f>
        <v>2686840</v>
      </c>
      <c r="J723" s="146">
        <f t="shared" si="23"/>
        <v>-2686840</v>
      </c>
      <c r="K723" s="146">
        <f t="shared" si="22"/>
        <v>856344395</v>
      </c>
      <c r="L723" s="284" t="str">
        <f>입출금내역Rawdata!D717</f>
        <v>심준형</v>
      </c>
      <c r="M723" s="148" t="s">
        <v>141</v>
      </c>
      <c r="N723" s="148"/>
      <c r="O723" s="284" t="str">
        <f>입출금내역Rawdata!L717</f>
        <v>하나은행(자본금)</v>
      </c>
      <c r="P723" s="284" t="str">
        <f>입출금내역Rawdata!M717</f>
        <v>391-910029-71304</v>
      </c>
      <c r="Q723" s="148"/>
      <c r="R723" s="148"/>
      <c r="S723" s="148"/>
    </row>
    <row r="724" spans="1:19" ht="15.6" customHeight="1" outlineLevel="1">
      <c r="A724" s="142"/>
      <c r="B724" s="142">
        <f>입출금내역Rawdata!B718</f>
        <v>45511</v>
      </c>
      <c r="C724" s="143" t="s">
        <v>120</v>
      </c>
      <c r="D724" s="284" t="str">
        <f>입출금내역Rawdata!N718</f>
        <v>차입금상환 및 이자</v>
      </c>
      <c r="E724" s="284" t="str">
        <f>입출금내역Rawdata!O718</f>
        <v>차입금상환</v>
      </c>
      <c r="F724" s="137">
        <f>IF(D724="계좌 대체","",VLOOKUP($D724,월별_CashFlow!$H$3:$I$61,2,FALSE))</f>
        <v>320001</v>
      </c>
      <c r="G724" s="145"/>
      <c r="H724" s="283" t="str">
        <f>IF(입출금내역Rawdata!F718=0,"",입출금내역Rawdata!F718)</f>
        <v/>
      </c>
      <c r="I724" s="146">
        <f>IF(입출금내역Rawdata!G718=0,"",입출금내역Rawdata!G718)</f>
        <v>1463621</v>
      </c>
      <c r="J724" s="146">
        <f t="shared" si="23"/>
        <v>-1463621</v>
      </c>
      <c r="K724" s="146">
        <f t="shared" si="22"/>
        <v>854880774</v>
      </c>
      <c r="L724" s="284" t="str">
        <f>입출금내역Rawdata!D718</f>
        <v>심준형</v>
      </c>
      <c r="M724" s="148" t="s">
        <v>141</v>
      </c>
      <c r="N724" s="148"/>
      <c r="O724" s="284" t="str">
        <f>입출금내역Rawdata!L718</f>
        <v>하나은행(자본금)</v>
      </c>
      <c r="P724" s="284" t="str">
        <f>입출금내역Rawdata!M718</f>
        <v>391-910029-71304</v>
      </c>
      <c r="Q724" s="148"/>
      <c r="R724" s="148"/>
      <c r="S724" s="148"/>
    </row>
    <row r="725" spans="1:19" ht="15.6" customHeight="1" outlineLevel="1">
      <c r="A725" s="142"/>
      <c r="B725" s="142">
        <f>입출금내역Rawdata!B719</f>
        <v>45511</v>
      </c>
      <c r="C725" s="143" t="s">
        <v>120</v>
      </c>
      <c r="D725" s="284" t="str">
        <f>입출금내역Rawdata!N719</f>
        <v>보조금</v>
      </c>
      <c r="E725" s="284" t="str">
        <f>입출금내역Rawdata!O719</f>
        <v>보조금</v>
      </c>
      <c r="F725" s="137">
        <f>IF(D725="계좌 대체","",VLOOKUP($D725,월별_CashFlow!$H$3:$I$61,2,FALSE))</f>
        <v>310001</v>
      </c>
      <c r="G725" s="145"/>
      <c r="H725" s="283">
        <f>IF(입출금내역Rawdata!F719=0,"",입출금내역Rawdata!F719)</f>
        <v>4500000</v>
      </c>
      <c r="I725" s="146" t="str">
        <f>IF(입출금내역Rawdata!G719=0,"",입출금내역Rawdata!G719)</f>
        <v/>
      </c>
      <c r="J725" s="146">
        <f t="shared" si="23"/>
        <v>4500000</v>
      </c>
      <c r="K725" s="146">
        <f t="shared" si="22"/>
        <v>859380774</v>
      </c>
      <c r="L725" s="284" t="str">
        <f>입출금내역Rawdata!D719</f>
        <v>FB이체</v>
      </c>
      <c r="M725" s="148" t="s">
        <v>141</v>
      </c>
      <c r="N725" s="148"/>
      <c r="O725" s="284" t="str">
        <f>입출금내역Rawdata!L719</f>
        <v>신한은행(초창패)</v>
      </c>
      <c r="P725" s="284" t="str">
        <f>입출금내역Rawdata!M719</f>
        <v>100-037-099578</v>
      </c>
      <c r="Q725" s="148"/>
      <c r="R725" s="148"/>
      <c r="S725" s="148"/>
    </row>
    <row r="726" spans="1:19" ht="15.6" customHeight="1" outlineLevel="1">
      <c r="A726" s="142"/>
      <c r="B726" s="142">
        <f>입출금내역Rawdata!B720</f>
        <v>45511</v>
      </c>
      <c r="C726" s="143" t="s">
        <v>120</v>
      </c>
      <c r="D726" s="284" t="str">
        <f>입출금내역Rawdata!N720</f>
        <v>보조금</v>
      </c>
      <c r="E726" s="284" t="str">
        <f>입출금내역Rawdata!O720</f>
        <v>보조금</v>
      </c>
      <c r="F726" s="137">
        <f>IF(D726="계좌 대체","",VLOOKUP($D726,월별_CashFlow!$H$3:$I$61,2,FALSE))</f>
        <v>310001</v>
      </c>
      <c r="G726" s="145"/>
      <c r="H726" s="283" t="str">
        <f>IF(입출금내역Rawdata!F720=0,"",입출금내역Rawdata!F720)</f>
        <v/>
      </c>
      <c r="I726" s="146">
        <f>IF(입출금내역Rawdata!G720=0,"",입출금내역Rawdata!G720)</f>
        <v>4500000</v>
      </c>
      <c r="J726" s="146">
        <f t="shared" si="23"/>
        <v>-4500000</v>
      </c>
      <c r="K726" s="146">
        <f t="shared" si="22"/>
        <v>854880774</v>
      </c>
      <c r="L726" s="284" t="str">
        <f>입출금내역Rawdata!D720</f>
        <v>FB-RTF</v>
      </c>
      <c r="M726" s="148" t="s">
        <v>141</v>
      </c>
      <c r="N726" s="148"/>
      <c r="O726" s="284" t="str">
        <f>입출금내역Rawdata!L720</f>
        <v>신한은행(초창패)</v>
      </c>
      <c r="P726" s="284" t="str">
        <f>입출금내역Rawdata!M720</f>
        <v>100-037-099578</v>
      </c>
      <c r="Q726" s="148"/>
      <c r="R726" s="148"/>
      <c r="S726" s="148"/>
    </row>
    <row r="727" spans="1:19" ht="15.6" customHeight="1" outlineLevel="1">
      <c r="A727" s="142"/>
      <c r="B727" s="142">
        <f>입출금내역Rawdata!B721</f>
        <v>45511</v>
      </c>
      <c r="C727" s="143" t="s">
        <v>120</v>
      </c>
      <c r="D727" s="284" t="str">
        <f>입출금내역Rawdata!N721</f>
        <v>보조금</v>
      </c>
      <c r="E727" s="284" t="str">
        <f>입출금내역Rawdata!O721</f>
        <v>보조금</v>
      </c>
      <c r="F727" s="137">
        <f>IF(D727="계좌 대체","",VLOOKUP($D727,월별_CashFlow!$H$3:$I$61,2,FALSE))</f>
        <v>310001</v>
      </c>
      <c r="G727" s="145"/>
      <c r="H727" s="283">
        <f>IF(입출금내역Rawdata!F721=0,"",입출금내역Rawdata!F721)</f>
        <v>1000000</v>
      </c>
      <c r="I727" s="146" t="str">
        <f>IF(입출금내역Rawdata!G721=0,"",입출금내역Rawdata!G721)</f>
        <v/>
      </c>
      <c r="J727" s="146">
        <f t="shared" si="23"/>
        <v>1000000</v>
      </c>
      <c r="K727" s="146">
        <f t="shared" si="22"/>
        <v>855880774</v>
      </c>
      <c r="L727" s="284" t="str">
        <f>입출금내역Rawdata!D721</f>
        <v>FB이체</v>
      </c>
      <c r="M727" s="148" t="s">
        <v>203</v>
      </c>
      <c r="N727" s="148"/>
      <c r="O727" s="284" t="str">
        <f>입출금내역Rawdata!L721</f>
        <v>신한은행(초창패)</v>
      </c>
      <c r="P727" s="284" t="str">
        <f>입출금내역Rawdata!M721</f>
        <v>100-037-099578</v>
      </c>
      <c r="Q727" s="148"/>
      <c r="R727" s="148"/>
      <c r="S727" s="148"/>
    </row>
    <row r="728" spans="1:19" ht="15.6" customHeight="1" outlineLevel="1">
      <c r="A728" s="142"/>
      <c r="B728" s="142">
        <f>입출금내역Rawdata!B722</f>
        <v>45512</v>
      </c>
      <c r="C728" s="143" t="s">
        <v>120</v>
      </c>
      <c r="D728" s="284" t="str">
        <f>입출금내역Rawdata!N722</f>
        <v>보조금</v>
      </c>
      <c r="E728" s="284" t="str">
        <f>입출금내역Rawdata!O722</f>
        <v>보조금</v>
      </c>
      <c r="F728" s="137">
        <f>IF(D728="계좌 대체","",VLOOKUP($D728,월별_CashFlow!$H$3:$I$61,2,FALSE))</f>
        <v>310001</v>
      </c>
      <c r="G728" s="145"/>
      <c r="H728" s="283" t="str">
        <f>IF(입출금내역Rawdata!F722=0,"",입출금내역Rawdata!F722)</f>
        <v/>
      </c>
      <c r="I728" s="146">
        <f>IF(입출금내역Rawdata!G722=0,"",입출금내역Rawdata!G722)</f>
        <v>125500</v>
      </c>
      <c r="J728" s="146">
        <f t="shared" si="23"/>
        <v>-125500</v>
      </c>
      <c r="K728" s="146">
        <f t="shared" si="22"/>
        <v>855755274</v>
      </c>
      <c r="L728" s="284" t="str">
        <f>입출금내역Rawdata!D722</f>
        <v>박창규(피케이랩(P</v>
      </c>
      <c r="M728" s="148" t="s">
        <v>141</v>
      </c>
      <c r="N728" s="148"/>
      <c r="O728" s="284" t="str">
        <f>입출금내역Rawdata!L722</f>
        <v>하나은행(GS투자금)</v>
      </c>
      <c r="P728" s="284" t="str">
        <f>입출금내역Rawdata!M722</f>
        <v>391-910033-23404</v>
      </c>
      <c r="Q728" s="148"/>
      <c r="R728" s="148"/>
      <c r="S728" s="148"/>
    </row>
    <row r="729" spans="1:19" ht="15.6" customHeight="1" outlineLevel="1">
      <c r="A729" s="142"/>
      <c r="B729" s="142">
        <f>입출금내역Rawdata!B723</f>
        <v>45512</v>
      </c>
      <c r="C729" s="143" t="s">
        <v>120</v>
      </c>
      <c r="D729" s="284" t="str">
        <f>입출금내역Rawdata!N723</f>
        <v>계좌 대체</v>
      </c>
      <c r="E729" s="284" t="str">
        <f>입출금내역Rawdata!O723</f>
        <v>계좌 대체</v>
      </c>
      <c r="F729" s="137" t="str">
        <f>IF(D729="계좌 대체","",VLOOKUP($D729,월별_CashFlow!$H$3:$I$61,2,FALSE))</f>
        <v/>
      </c>
      <c r="G729" s="145"/>
      <c r="H729" s="283" t="str">
        <f>IF(입출금내역Rawdata!F723=0,"",입출금내역Rawdata!F723)</f>
        <v/>
      </c>
      <c r="I729" s="146">
        <f>IF(입출금내역Rawdata!G723=0,"",입출금내역Rawdata!G723)</f>
        <v>11200</v>
      </c>
      <c r="J729" s="146">
        <f t="shared" si="23"/>
        <v>-11200</v>
      </c>
      <c r="K729" s="146">
        <f t="shared" si="22"/>
        <v>855744074</v>
      </c>
      <c r="L729" s="284" t="str">
        <f>입출금내역Rawdata!D723</f>
        <v>카카오T택시_가승</v>
      </c>
      <c r="M729" s="148" t="s">
        <v>141</v>
      </c>
      <c r="N729" s="148"/>
      <c r="O729" s="284" t="str">
        <f>입출금내역Rawdata!L723</f>
        <v>하나은행(자본금)</v>
      </c>
      <c r="P729" s="284" t="str">
        <f>입출금내역Rawdata!M723</f>
        <v>391-910029-71304</v>
      </c>
      <c r="Q729" s="148"/>
      <c r="R729" s="148"/>
      <c r="S729" s="148"/>
    </row>
    <row r="730" spans="1:19" ht="15.6" customHeight="1" outlineLevel="1">
      <c r="A730" s="142"/>
      <c r="B730" s="142">
        <f>입출금내역Rawdata!B724</f>
        <v>45512</v>
      </c>
      <c r="C730" s="143" t="s">
        <v>120</v>
      </c>
      <c r="D730" s="284" t="str">
        <f>입출금내역Rawdata!N724</f>
        <v>계좌 대체</v>
      </c>
      <c r="E730" s="284" t="str">
        <f>입출금내역Rawdata!O724</f>
        <v>계좌 대체</v>
      </c>
      <c r="F730" s="137" t="str">
        <f>IF(D730="계좌 대체","",VLOOKUP($D730,월별_CashFlow!$H$3:$I$61,2,FALSE))</f>
        <v/>
      </c>
      <c r="G730" s="145"/>
      <c r="H730" s="283">
        <f>IF(입출금내역Rawdata!F724=0,"",입출금내역Rawdata!F724)</f>
        <v>11200</v>
      </c>
      <c r="I730" s="146" t="str">
        <f>IF(입출금내역Rawdata!G724=0,"",입출금내역Rawdata!G724)</f>
        <v/>
      </c>
      <c r="J730" s="146">
        <f t="shared" si="23"/>
        <v>11200</v>
      </c>
      <c r="K730" s="146">
        <f t="shared" si="22"/>
        <v>855755274</v>
      </c>
      <c r="L730" s="284" t="str">
        <f>입출금내역Rawdata!D724</f>
        <v>카카오T택시_가승</v>
      </c>
      <c r="M730" s="148" t="s">
        <v>204</v>
      </c>
      <c r="N730" s="148"/>
      <c r="O730" s="284" t="str">
        <f>입출금내역Rawdata!L724</f>
        <v>하나은행(자본금)</v>
      </c>
      <c r="P730" s="284" t="str">
        <f>입출금내역Rawdata!M724</f>
        <v>391-910029-71304</v>
      </c>
      <c r="Q730" s="148"/>
      <c r="R730" s="148"/>
      <c r="S730" s="148"/>
    </row>
    <row r="731" spans="1:19" ht="15.6" customHeight="1" outlineLevel="1">
      <c r="A731" s="142"/>
      <c r="B731" s="142">
        <f>입출금내역Rawdata!B725</f>
        <v>45512</v>
      </c>
      <c r="C731" s="143" t="s">
        <v>120</v>
      </c>
      <c r="D731" s="284" t="str">
        <f>입출금내역Rawdata!N725</f>
        <v>운영비</v>
      </c>
      <c r="E731" s="284" t="str">
        <f>입출금내역Rawdata!O725</f>
        <v>여비교통비</v>
      </c>
      <c r="F731" s="137">
        <f>IF(D731="계좌 대체","",VLOOKUP($D731,월별_CashFlow!$H$3:$I$61,2,FALSE))</f>
        <v>120204</v>
      </c>
      <c r="G731" s="145"/>
      <c r="H731" s="283" t="str">
        <f>IF(입출금내역Rawdata!F725=0,"",입출금내역Rawdata!F725)</f>
        <v/>
      </c>
      <c r="I731" s="146">
        <f>IF(입출금내역Rawdata!G725=0,"",입출금내역Rawdata!G725)</f>
        <v>11400</v>
      </c>
      <c r="J731" s="146">
        <f t="shared" si="23"/>
        <v>-11400</v>
      </c>
      <c r="K731" s="146">
        <f t="shared" si="22"/>
        <v>855743874</v>
      </c>
      <c r="L731" s="284" t="str">
        <f>입출금내역Rawdata!D725</f>
        <v>카카오T고급택시_</v>
      </c>
      <c r="M731" s="148" t="s">
        <v>141</v>
      </c>
      <c r="N731" s="148"/>
      <c r="O731" s="284" t="str">
        <f>입출금내역Rawdata!L725</f>
        <v>하나은행(자본금)</v>
      </c>
      <c r="P731" s="284" t="str">
        <f>입출금내역Rawdata!M725</f>
        <v>391-910029-71304</v>
      </c>
      <c r="Q731" s="148"/>
      <c r="R731" s="148"/>
      <c r="S731" s="148"/>
    </row>
    <row r="732" spans="1:19" ht="15.6" customHeight="1" outlineLevel="1">
      <c r="A732" s="142"/>
      <c r="B732" s="142">
        <f>입출금내역Rawdata!B726</f>
        <v>45512</v>
      </c>
      <c r="C732" s="143" t="s">
        <v>120</v>
      </c>
      <c r="D732" s="284" t="str">
        <f>입출금내역Rawdata!N726</f>
        <v>보조금</v>
      </c>
      <c r="E732" s="284" t="str">
        <f>입출금내역Rawdata!O726</f>
        <v>보조금</v>
      </c>
      <c r="F732" s="137">
        <f>IF(D732="계좌 대체","",VLOOKUP($D732,월별_CashFlow!$H$3:$I$61,2,FALSE))</f>
        <v>310001</v>
      </c>
      <c r="G732" s="145"/>
      <c r="H732" s="283">
        <f>IF(입출금내역Rawdata!F726=0,"",입출금내역Rawdata!F726)</f>
        <v>3828000</v>
      </c>
      <c r="I732" s="146" t="str">
        <f>IF(입출금내역Rawdata!G726=0,"",입출금내역Rawdata!G726)</f>
        <v/>
      </c>
      <c r="J732" s="146">
        <f t="shared" si="23"/>
        <v>3828000</v>
      </c>
      <c r="K732" s="146">
        <f t="shared" si="22"/>
        <v>859571874</v>
      </c>
      <c r="L732" s="284" t="str">
        <f>입출금내역Rawdata!D726</f>
        <v>(주)에이코트</v>
      </c>
      <c r="M732" s="148" t="s">
        <v>204</v>
      </c>
      <c r="N732" s="148"/>
      <c r="O732" s="284" t="str">
        <f>입출금내역Rawdata!L726</f>
        <v>하나은행(서울형팁스)</v>
      </c>
      <c r="P732" s="284" t="str">
        <f>입출금내역Rawdata!M726</f>
        <v>511-910017-45704</v>
      </c>
      <c r="Q732" s="148"/>
      <c r="R732" s="148"/>
      <c r="S732" s="148"/>
    </row>
    <row r="733" spans="1:19" ht="15.6" customHeight="1" outlineLevel="1">
      <c r="A733" s="142"/>
      <c r="B733" s="142">
        <f>입출금내역Rawdata!B727</f>
        <v>45512</v>
      </c>
      <c r="C733" s="143" t="s">
        <v>120</v>
      </c>
      <c r="D733" s="284" t="str">
        <f>입출금내역Rawdata!N727</f>
        <v>보조금</v>
      </c>
      <c r="E733" s="284" t="str">
        <f>입출금내역Rawdata!O727</f>
        <v>보조금</v>
      </c>
      <c r="F733" s="137">
        <f>IF(D733="계좌 대체","",VLOOKUP($D733,월별_CashFlow!$H$3:$I$61,2,FALSE))</f>
        <v>310001</v>
      </c>
      <c r="G733" s="145"/>
      <c r="H733" s="283" t="str">
        <f>IF(입출금내역Rawdata!F727=0,"",입출금내역Rawdata!F727)</f>
        <v/>
      </c>
      <c r="I733" s="146">
        <f>IF(입출금내역Rawdata!G727=0,"",입출금내역Rawdata!G727)</f>
        <v>3828000</v>
      </c>
      <c r="J733" s="146">
        <f t="shared" si="23"/>
        <v>-3828000</v>
      </c>
      <c r="K733" s="146">
        <f t="shared" si="22"/>
        <v>855743874</v>
      </c>
      <c r="L733" s="284" t="str">
        <f>입출금내역Rawdata!D727</f>
        <v>한국와이디피</v>
      </c>
      <c r="M733" s="148" t="s">
        <v>205</v>
      </c>
      <c r="N733" s="148"/>
      <c r="O733" s="284" t="str">
        <f>입출금내역Rawdata!L727</f>
        <v>하나은행(서울형팁스)</v>
      </c>
      <c r="P733" s="284" t="str">
        <f>입출금내역Rawdata!M727</f>
        <v>511-910017-45704</v>
      </c>
      <c r="Q733" s="148"/>
      <c r="R733" s="148"/>
      <c r="S733" s="148"/>
    </row>
    <row r="734" spans="1:19" ht="15.6" customHeight="1" outlineLevel="1">
      <c r="A734" s="142"/>
      <c r="B734" s="142">
        <f>입출금내역Rawdata!B728</f>
        <v>45512</v>
      </c>
      <c r="C734" s="143" t="s">
        <v>120</v>
      </c>
      <c r="D734" s="284" t="str">
        <f>입출금내역Rawdata!N728</f>
        <v>보조금</v>
      </c>
      <c r="E734" s="284" t="str">
        <f>입출금내역Rawdata!O728</f>
        <v>보조금</v>
      </c>
      <c r="F734" s="137">
        <f>IF(D734="계좌 대체","",VLOOKUP($D734,월별_CashFlow!$H$3:$I$61,2,FALSE))</f>
        <v>310001</v>
      </c>
      <c r="G734" s="145"/>
      <c r="H734" s="283">
        <f>IF(입출금내역Rawdata!F728=0,"",입출금내역Rawdata!F728)</f>
        <v>3982000</v>
      </c>
      <c r="I734" s="146" t="str">
        <f>IF(입출금내역Rawdata!G728=0,"",입출금내역Rawdata!G728)</f>
        <v/>
      </c>
      <c r="J734" s="146">
        <f t="shared" si="23"/>
        <v>3982000</v>
      </c>
      <c r="K734" s="146">
        <f t="shared" si="22"/>
        <v>859725874</v>
      </c>
      <c r="L734" s="284" t="str">
        <f>입출금내역Rawdata!D728</f>
        <v>(주)에이코트</v>
      </c>
      <c r="M734" s="148" t="s">
        <v>204</v>
      </c>
      <c r="N734" s="148"/>
      <c r="O734" s="284" t="str">
        <f>입출금내역Rawdata!L728</f>
        <v>하나은행(서울형팁스)</v>
      </c>
      <c r="P734" s="284" t="str">
        <f>입출금내역Rawdata!M728</f>
        <v>511-910017-45704</v>
      </c>
      <c r="Q734" s="148"/>
      <c r="R734" s="148"/>
      <c r="S734" s="148"/>
    </row>
    <row r="735" spans="1:19" ht="15.6" customHeight="1" outlineLevel="1">
      <c r="A735" s="142"/>
      <c r="B735" s="142">
        <f>입출금내역Rawdata!B729</f>
        <v>45512</v>
      </c>
      <c r="C735" s="143" t="s">
        <v>120</v>
      </c>
      <c r="D735" s="284" t="str">
        <f>입출금내역Rawdata!N729</f>
        <v>보조금</v>
      </c>
      <c r="E735" s="284" t="str">
        <f>입출금내역Rawdata!O729</f>
        <v>보조금</v>
      </c>
      <c r="F735" s="137">
        <f>IF(D735="계좌 대체","",VLOOKUP($D735,월별_CashFlow!$H$3:$I$61,2,FALSE))</f>
        <v>310001</v>
      </c>
      <c r="G735" s="145"/>
      <c r="H735" s="283" t="str">
        <f>IF(입출금내역Rawdata!F729=0,"",입출금내역Rawdata!F729)</f>
        <v/>
      </c>
      <c r="I735" s="146">
        <f>IF(입출금내역Rawdata!G729=0,"",입출금내역Rawdata!G729)</f>
        <v>3982000</v>
      </c>
      <c r="J735" s="146">
        <f t="shared" si="23"/>
        <v>-3982000</v>
      </c>
      <c r="K735" s="146">
        <f t="shared" si="22"/>
        <v>855743874</v>
      </c>
      <c r="L735" s="284" t="str">
        <f>입출금내역Rawdata!D729</f>
        <v>한국와이디피</v>
      </c>
      <c r="M735" s="148" t="s">
        <v>141</v>
      </c>
      <c r="N735" s="148"/>
      <c r="O735" s="284" t="str">
        <f>입출금내역Rawdata!L729</f>
        <v>하나은행(서울형팁스)</v>
      </c>
      <c r="P735" s="284" t="str">
        <f>입출금내역Rawdata!M729</f>
        <v>511-910017-45704</v>
      </c>
      <c r="Q735" s="148"/>
      <c r="R735" s="148"/>
      <c r="S735" s="148"/>
    </row>
    <row r="736" spans="1:19" ht="15.6" customHeight="1" outlineLevel="1">
      <c r="A736" s="142"/>
      <c r="B736" s="142">
        <f>입출금내역Rawdata!B730</f>
        <v>45516</v>
      </c>
      <c r="C736" s="143" t="s">
        <v>120</v>
      </c>
      <c r="D736" s="284" t="str">
        <f>입출금내역Rawdata!N730</f>
        <v>인건비(급여, 퇴직금, 사대보험)</v>
      </c>
      <c r="E736" s="284" t="str">
        <f>입출금내역Rawdata!O730</f>
        <v>사대보험</v>
      </c>
      <c r="F736" s="137">
        <f>IF(D736="계좌 대체","",VLOOKUP($D736,월별_CashFlow!$H$3:$I$61,2,FALSE))</f>
        <v>120202</v>
      </c>
      <c r="G736" s="145"/>
      <c r="H736" s="283" t="str">
        <f>IF(입출금내역Rawdata!F730=0,"",입출금내역Rawdata!F730)</f>
        <v/>
      </c>
      <c r="I736" s="146">
        <f>IF(입출금내역Rawdata!G730=0,"",입출금내역Rawdata!G730)</f>
        <v>1555960</v>
      </c>
      <c r="J736" s="146">
        <f t="shared" si="23"/>
        <v>-1555960</v>
      </c>
      <c r="K736" s="146">
        <f t="shared" si="22"/>
        <v>854187914</v>
      </c>
      <c r="L736" s="284" t="str">
        <f>입출금내역Rawdata!D730</f>
        <v>2407국민건강</v>
      </c>
      <c r="M736" s="148" t="s">
        <v>204</v>
      </c>
      <c r="N736" s="148"/>
      <c r="O736" s="284" t="str">
        <f>입출금내역Rawdata!L730</f>
        <v>하나은행(GS투자금)</v>
      </c>
      <c r="P736" s="284" t="str">
        <f>입출금내역Rawdata!M730</f>
        <v>391-910033-23404</v>
      </c>
      <c r="Q736" s="148"/>
      <c r="R736" s="148"/>
      <c r="S736" s="148"/>
    </row>
    <row r="737" spans="1:19" ht="15.6" customHeight="1" outlineLevel="1">
      <c r="A737" s="142"/>
      <c r="B737" s="142">
        <f>입출금내역Rawdata!B731</f>
        <v>45516</v>
      </c>
      <c r="C737" s="143" t="s">
        <v>120</v>
      </c>
      <c r="D737" s="284" t="str">
        <f>입출금내역Rawdata!N731</f>
        <v>인건비(급여, 퇴직금, 사대보험)</v>
      </c>
      <c r="E737" s="284" t="str">
        <f>입출금내역Rawdata!O731</f>
        <v>사대보험</v>
      </c>
      <c r="F737" s="137">
        <f>IF(D737="계좌 대체","",VLOOKUP($D737,월별_CashFlow!$H$3:$I$61,2,FALSE))</f>
        <v>120202</v>
      </c>
      <c r="G737" s="145"/>
      <c r="H737" s="283" t="str">
        <f>IF(입출금내역Rawdata!F731=0,"",입출금내역Rawdata!F731)</f>
        <v/>
      </c>
      <c r="I737" s="146">
        <f>IF(입출금내역Rawdata!G731=0,"",입출금내역Rawdata!G731)</f>
        <v>665820</v>
      </c>
      <c r="J737" s="146">
        <f t="shared" si="23"/>
        <v>-665820</v>
      </c>
      <c r="K737" s="146">
        <f t="shared" si="22"/>
        <v>853522094</v>
      </c>
      <c r="L737" s="284" t="str">
        <f>입출금내역Rawdata!D731</f>
        <v>2407국민연금</v>
      </c>
      <c r="M737" s="148" t="s">
        <v>206</v>
      </c>
      <c r="N737" s="148"/>
      <c r="O737" s="284" t="str">
        <f>입출금내역Rawdata!L731</f>
        <v>하나은행(GS투자금)</v>
      </c>
      <c r="P737" s="284" t="str">
        <f>입출금내역Rawdata!M731</f>
        <v>391-910033-23404</v>
      </c>
      <c r="Q737" s="148"/>
      <c r="R737" s="148"/>
      <c r="S737" s="148"/>
    </row>
    <row r="738" spans="1:19" ht="15.6" customHeight="1" outlineLevel="1">
      <c r="A738" s="142"/>
      <c r="B738" s="142">
        <f>입출금내역Rawdata!B732</f>
        <v>45516</v>
      </c>
      <c r="C738" s="143" t="s">
        <v>120</v>
      </c>
      <c r="D738" s="284" t="str">
        <f>입출금내역Rawdata!N732</f>
        <v>인건비(급여, 퇴직금, 사대보험)</v>
      </c>
      <c r="E738" s="284" t="str">
        <f>입출금내역Rawdata!O732</f>
        <v>사대보험</v>
      </c>
      <c r="F738" s="137">
        <f>IF(D738="계좌 대체","",VLOOKUP($D738,월별_CashFlow!$H$3:$I$61,2,FALSE))</f>
        <v>120202</v>
      </c>
      <c r="G738" s="145"/>
      <c r="H738" s="283" t="str">
        <f>IF(입출금내역Rawdata!F732=0,"",입출금내역Rawdata!F732)</f>
        <v/>
      </c>
      <c r="I738" s="146">
        <f>IF(입출금내역Rawdata!G732=0,"",입출금내역Rawdata!G732)</f>
        <v>61250</v>
      </c>
      <c r="J738" s="146">
        <f t="shared" si="23"/>
        <v>-61250</v>
      </c>
      <c r="K738" s="146">
        <f t="shared" si="22"/>
        <v>853460844</v>
      </c>
      <c r="L738" s="284" t="str">
        <f>입출금내역Rawdata!D732</f>
        <v>2407고용보험</v>
      </c>
      <c r="M738" s="148" t="s">
        <v>207</v>
      </c>
      <c r="N738" s="148"/>
      <c r="O738" s="284" t="str">
        <f>입출금내역Rawdata!L732</f>
        <v>하나은행(GS투자금)</v>
      </c>
      <c r="P738" s="284" t="str">
        <f>입출금내역Rawdata!M732</f>
        <v>391-910033-23404</v>
      </c>
      <c r="Q738" s="148"/>
      <c r="R738" s="148"/>
      <c r="S738" s="148"/>
    </row>
    <row r="739" spans="1:19" ht="15.6" customHeight="1" outlineLevel="1">
      <c r="A739" s="142"/>
      <c r="B739" s="142">
        <f>입출금내역Rawdata!B733</f>
        <v>45516</v>
      </c>
      <c r="C739" s="143" t="s">
        <v>120</v>
      </c>
      <c r="D739" s="284" t="str">
        <f>입출금내역Rawdata!N733</f>
        <v>인건비(급여, 퇴직금, 사대보험)</v>
      </c>
      <c r="E739" s="284" t="str">
        <f>입출금내역Rawdata!O733</f>
        <v>사대보험</v>
      </c>
      <c r="F739" s="137">
        <f>IF(D739="계좌 대체","",VLOOKUP($D739,월별_CashFlow!$H$3:$I$61,2,FALSE))</f>
        <v>120202</v>
      </c>
      <c r="G739" s="145"/>
      <c r="H739" s="283" t="str">
        <f>IF(입출금내역Rawdata!F733=0,"",입출금내역Rawdata!F733)</f>
        <v/>
      </c>
      <c r="I739" s="146">
        <f>IF(입출금내역Rawdata!G733=0,"",입출금내역Rawdata!G733)</f>
        <v>21350</v>
      </c>
      <c r="J739" s="146">
        <f t="shared" si="23"/>
        <v>-21350</v>
      </c>
      <c r="K739" s="146">
        <f t="shared" si="22"/>
        <v>853439494</v>
      </c>
      <c r="L739" s="284" t="str">
        <f>입출금내역Rawdata!D733</f>
        <v>2407산재보험</v>
      </c>
      <c r="M739" s="148"/>
      <c r="N739" s="148"/>
      <c r="O739" s="284" t="str">
        <f>입출금내역Rawdata!L733</f>
        <v>하나은행(GS투자금)</v>
      </c>
      <c r="P739" s="284" t="str">
        <f>입출금내역Rawdata!M733</f>
        <v>391-910033-23404</v>
      </c>
      <c r="Q739" s="148"/>
      <c r="R739" s="148"/>
      <c r="S739" s="148"/>
    </row>
    <row r="740" spans="1:19" ht="15.6" customHeight="1" outlineLevel="1">
      <c r="A740" s="142"/>
      <c r="B740" s="142">
        <f>입출금내역Rawdata!B734</f>
        <v>45516</v>
      </c>
      <c r="C740" s="143" t="s">
        <v>120</v>
      </c>
      <c r="D740" s="284" t="str">
        <f>입출금내역Rawdata!N734</f>
        <v>인건비(급여, 퇴직금, 사대보험)</v>
      </c>
      <c r="E740" s="284" t="str">
        <f>입출금내역Rawdata!O734</f>
        <v>소득세 등</v>
      </c>
      <c r="F740" s="137">
        <f>IF(D740="계좌 대체","",VLOOKUP($D740,월별_CashFlow!$H$3:$I$61,2,FALSE))</f>
        <v>120202</v>
      </c>
      <c r="G740" s="145"/>
      <c r="H740" s="283" t="str">
        <f>IF(입출금내역Rawdata!F734=0,"",입출금내역Rawdata!F734)</f>
        <v/>
      </c>
      <c r="I740" s="146">
        <f>IF(입출금내역Rawdata!G734=0,"",입출금내역Rawdata!G734)</f>
        <v>62500</v>
      </c>
      <c r="J740" s="146">
        <f t="shared" si="23"/>
        <v>-62500</v>
      </c>
      <c r="K740" s="146">
        <f t="shared" si="22"/>
        <v>853376994</v>
      </c>
      <c r="L740" s="284" t="str">
        <f>입출금내역Rawdata!D734</f>
        <v>서울시세입금</v>
      </c>
      <c r="M740" s="148"/>
      <c r="N740" s="148"/>
      <c r="O740" s="284" t="str">
        <f>입출금내역Rawdata!L734</f>
        <v>하나은행(GS투자금)</v>
      </c>
      <c r="P740" s="284" t="str">
        <f>입출금내역Rawdata!M734</f>
        <v>391-910033-23404</v>
      </c>
      <c r="Q740" s="148"/>
      <c r="R740" s="148"/>
      <c r="S740" s="148"/>
    </row>
    <row r="741" spans="1:19" ht="15.6" customHeight="1" outlineLevel="1">
      <c r="A741" s="142"/>
      <c r="B741" s="142">
        <f>입출금내역Rawdata!B735</f>
        <v>45516</v>
      </c>
      <c r="C741" s="143" t="s">
        <v>120</v>
      </c>
      <c r="D741" s="284" t="str">
        <f>입출금내역Rawdata!N735</f>
        <v>계좌 대체</v>
      </c>
      <c r="E741" s="284" t="str">
        <f>입출금내역Rawdata!O735</f>
        <v>계좌 대체</v>
      </c>
      <c r="F741" s="137" t="str">
        <f>IF(D741="계좌 대체","",VLOOKUP($D741,월별_CashFlow!$H$3:$I$61,2,FALSE))</f>
        <v/>
      </c>
      <c r="G741" s="145"/>
      <c r="H741" s="283" t="str">
        <f>IF(입출금내역Rawdata!F735=0,"",입출금내역Rawdata!F735)</f>
        <v/>
      </c>
      <c r="I741" s="146">
        <f>IF(입출금내역Rawdata!G735=0,"",입출금내역Rawdata!G735)</f>
        <v>8200</v>
      </c>
      <c r="J741" s="146">
        <f t="shared" si="23"/>
        <v>-8200</v>
      </c>
      <c r="K741" s="146">
        <f t="shared" si="22"/>
        <v>853368794</v>
      </c>
      <c r="L741" s="284" t="str">
        <f>입출금내역Rawdata!D735</f>
        <v>카카오T택시_가승</v>
      </c>
      <c r="M741" s="148"/>
      <c r="N741" s="148"/>
      <c r="O741" s="284" t="str">
        <f>입출금내역Rawdata!L735</f>
        <v>하나은행(자본금)</v>
      </c>
      <c r="P741" s="284" t="str">
        <f>입출금내역Rawdata!M735</f>
        <v>391-910029-71304</v>
      </c>
      <c r="Q741" s="148"/>
      <c r="R741" s="148"/>
      <c r="S741" s="148"/>
    </row>
    <row r="742" spans="1:19" ht="15.6" customHeight="1" outlineLevel="1">
      <c r="A742" s="142"/>
      <c r="B742" s="142">
        <f>입출금내역Rawdata!B736</f>
        <v>45516</v>
      </c>
      <c r="C742" s="143" t="s">
        <v>120</v>
      </c>
      <c r="D742" s="284" t="str">
        <f>입출금내역Rawdata!N736</f>
        <v>계좌 대체</v>
      </c>
      <c r="E742" s="284" t="str">
        <f>입출금내역Rawdata!O736</f>
        <v>계좌 대체</v>
      </c>
      <c r="F742" s="137" t="str">
        <f>IF(D742="계좌 대체","",VLOOKUP($D742,월별_CashFlow!$H$3:$I$61,2,FALSE))</f>
        <v/>
      </c>
      <c r="G742" s="145"/>
      <c r="H742" s="283">
        <f>IF(입출금내역Rawdata!F736=0,"",입출금내역Rawdata!F736)</f>
        <v>8200</v>
      </c>
      <c r="I742" s="146" t="str">
        <f>IF(입출금내역Rawdata!G736=0,"",입출금내역Rawdata!G736)</f>
        <v/>
      </c>
      <c r="J742" s="146">
        <f t="shared" si="23"/>
        <v>8200</v>
      </c>
      <c r="K742" s="146">
        <f t="shared" si="22"/>
        <v>853376994</v>
      </c>
      <c r="L742" s="284" t="str">
        <f>입출금내역Rawdata!D736</f>
        <v>카카오T택시_가승</v>
      </c>
      <c r="M742" s="148"/>
      <c r="N742" s="148"/>
      <c r="O742" s="284" t="str">
        <f>입출금내역Rawdata!L736</f>
        <v>하나은행(자본금)</v>
      </c>
      <c r="P742" s="284" t="str">
        <f>입출금내역Rawdata!M736</f>
        <v>391-910029-71304</v>
      </c>
      <c r="Q742" s="148"/>
      <c r="R742" s="148"/>
      <c r="S742" s="148"/>
    </row>
    <row r="743" spans="1:19" ht="15.6" customHeight="1" outlineLevel="1">
      <c r="A743" s="142"/>
      <c r="B743" s="142">
        <f>입출금내역Rawdata!B737</f>
        <v>45516</v>
      </c>
      <c r="C743" s="143" t="s">
        <v>120</v>
      </c>
      <c r="D743" s="284" t="str">
        <f>입출금내역Rawdata!N737</f>
        <v>운영비</v>
      </c>
      <c r="E743" s="284" t="str">
        <f>입출금내역Rawdata!O737</f>
        <v>여비교통비</v>
      </c>
      <c r="F743" s="137">
        <f>IF(D743="계좌 대체","",VLOOKUP($D743,월별_CashFlow!$H$3:$I$61,2,FALSE))</f>
        <v>120204</v>
      </c>
      <c r="G743" s="145"/>
      <c r="H743" s="283" t="str">
        <f>IF(입출금내역Rawdata!F737=0,"",입출금내역Rawdata!F737)</f>
        <v/>
      </c>
      <c r="I743" s="146">
        <f>IF(입출금내역Rawdata!G737=0,"",입출금내역Rawdata!G737)</f>
        <v>9200</v>
      </c>
      <c r="J743" s="146">
        <f t="shared" si="23"/>
        <v>-9200</v>
      </c>
      <c r="K743" s="146">
        <f t="shared" si="22"/>
        <v>853367794</v>
      </c>
      <c r="L743" s="284" t="str">
        <f>입출금내역Rawdata!D737</f>
        <v>카카오T일반택시_</v>
      </c>
      <c r="M743" s="148"/>
      <c r="N743" s="148"/>
      <c r="O743" s="284" t="str">
        <f>입출금내역Rawdata!L737</f>
        <v>하나은행(자본금)</v>
      </c>
      <c r="P743" s="284" t="str">
        <f>입출금내역Rawdata!M737</f>
        <v>391-910029-71304</v>
      </c>
      <c r="Q743" s="148"/>
      <c r="R743" s="148"/>
      <c r="S743" s="148"/>
    </row>
    <row r="744" spans="1:19" ht="15.6" customHeight="1" outlineLevel="1">
      <c r="A744" s="142"/>
      <c r="B744" s="142">
        <f>입출금내역Rawdata!B738</f>
        <v>45516</v>
      </c>
      <c r="C744" s="143" t="s">
        <v>120</v>
      </c>
      <c r="D744" s="284" t="str">
        <f>입출금내역Rawdata!N738</f>
        <v>계좌 대체</v>
      </c>
      <c r="E744" s="284" t="str">
        <f>입출금내역Rawdata!O738</f>
        <v>계좌 대체</v>
      </c>
      <c r="F744" s="137" t="str">
        <f>IF(D744="계좌 대체","",VLOOKUP($D744,월별_CashFlow!$H$3:$I$61,2,FALSE))</f>
        <v/>
      </c>
      <c r="G744" s="145"/>
      <c r="H744" s="283" t="str">
        <f>IF(입출금내역Rawdata!F738=0,"",입출금내역Rawdata!F738)</f>
        <v/>
      </c>
      <c r="I744" s="146">
        <f>IF(입출금내역Rawdata!G738=0,"",입출금내역Rawdata!G738)</f>
        <v>8900</v>
      </c>
      <c r="J744" s="146">
        <f t="shared" si="23"/>
        <v>-8900</v>
      </c>
      <c r="K744" s="146">
        <f t="shared" si="22"/>
        <v>853358894</v>
      </c>
      <c r="L744" s="284" t="str">
        <f>입출금내역Rawdata!D738</f>
        <v>카카오T택시_가승</v>
      </c>
      <c r="M744" s="148"/>
      <c r="N744" s="148"/>
      <c r="O744" s="284" t="str">
        <f>입출금내역Rawdata!L738</f>
        <v>하나은행(자본금)</v>
      </c>
      <c r="P744" s="284" t="str">
        <f>입출금내역Rawdata!M738</f>
        <v>391-910029-71304</v>
      </c>
      <c r="Q744" s="148"/>
      <c r="R744" s="148"/>
      <c r="S744" s="148"/>
    </row>
    <row r="745" spans="1:19" ht="15.6" customHeight="1" outlineLevel="1">
      <c r="A745" s="142"/>
      <c r="B745" s="142">
        <f>입출금내역Rawdata!B739</f>
        <v>45516</v>
      </c>
      <c r="C745" s="143" t="s">
        <v>120</v>
      </c>
      <c r="D745" s="284" t="str">
        <f>입출금내역Rawdata!N739</f>
        <v>계좌 대체</v>
      </c>
      <c r="E745" s="284" t="str">
        <f>입출금내역Rawdata!O739</f>
        <v>계좌 대체</v>
      </c>
      <c r="F745" s="137" t="str">
        <f>IF(D745="계좌 대체","",VLOOKUP($D745,월별_CashFlow!$H$3:$I$61,2,FALSE))</f>
        <v/>
      </c>
      <c r="G745" s="145"/>
      <c r="H745" s="283">
        <f>IF(입출금내역Rawdata!F739=0,"",입출금내역Rawdata!F739)</f>
        <v>8900</v>
      </c>
      <c r="I745" s="146" t="str">
        <f>IF(입출금내역Rawdata!G739=0,"",입출금내역Rawdata!G739)</f>
        <v/>
      </c>
      <c r="J745" s="146">
        <f t="shared" si="23"/>
        <v>8900</v>
      </c>
      <c r="K745" s="146">
        <f t="shared" si="22"/>
        <v>853367794</v>
      </c>
      <c r="L745" s="284" t="str">
        <f>입출금내역Rawdata!D739</f>
        <v>카카오T택시_가승</v>
      </c>
      <c r="M745" s="148" t="s">
        <v>141</v>
      </c>
      <c r="N745" s="148"/>
      <c r="O745" s="284" t="str">
        <f>입출금내역Rawdata!L739</f>
        <v>하나은행(자본금)</v>
      </c>
      <c r="P745" s="284" t="str">
        <f>입출금내역Rawdata!M739</f>
        <v>391-910029-71304</v>
      </c>
      <c r="Q745" s="148"/>
      <c r="R745" s="148"/>
      <c r="S745" s="148"/>
    </row>
    <row r="746" spans="1:19" ht="15.6" customHeight="1" outlineLevel="1">
      <c r="A746" s="142"/>
      <c r="B746" s="142">
        <f>입출금내역Rawdata!B740</f>
        <v>45516</v>
      </c>
      <c r="C746" s="143" t="s">
        <v>120</v>
      </c>
      <c r="D746" s="284" t="str">
        <f>입출금내역Rawdata!N740</f>
        <v>운영비</v>
      </c>
      <c r="E746" s="284" t="str">
        <f>입출금내역Rawdata!O740</f>
        <v>여비교통비</v>
      </c>
      <c r="F746" s="137">
        <f>IF(D746="계좌 대체","",VLOOKUP($D746,월별_CashFlow!$H$3:$I$61,2,FALSE))</f>
        <v>120204</v>
      </c>
      <c r="G746" s="145"/>
      <c r="H746" s="283" t="str">
        <f>IF(입출금내역Rawdata!F740=0,"",입출금내역Rawdata!F740)</f>
        <v/>
      </c>
      <c r="I746" s="146">
        <f>IF(입출금내역Rawdata!G740=0,"",입출금내역Rawdata!G740)</f>
        <v>8200</v>
      </c>
      <c r="J746" s="146">
        <f t="shared" si="23"/>
        <v>-8200</v>
      </c>
      <c r="K746" s="146">
        <f t="shared" si="22"/>
        <v>853359594</v>
      </c>
      <c r="L746" s="284" t="str">
        <f>입출금내역Rawdata!D740</f>
        <v>카카오T고급택시_</v>
      </c>
      <c r="M746" s="148"/>
      <c r="N746" s="148"/>
      <c r="O746" s="284" t="str">
        <f>입출금내역Rawdata!L740</f>
        <v>하나은행(자본금)</v>
      </c>
      <c r="P746" s="284" t="str">
        <f>입출금내역Rawdata!M740</f>
        <v>391-910029-71304</v>
      </c>
      <c r="Q746" s="148"/>
      <c r="R746" s="148"/>
      <c r="S746" s="148"/>
    </row>
    <row r="747" spans="1:19" ht="15.6" customHeight="1" outlineLevel="1">
      <c r="A747" s="142"/>
      <c r="B747" s="142">
        <f>입출금내역Rawdata!B741</f>
        <v>45517</v>
      </c>
      <c r="C747" s="143" t="s">
        <v>120</v>
      </c>
      <c r="D747" s="284" t="str">
        <f>입출금내역Rawdata!N741</f>
        <v>계좌 대체</v>
      </c>
      <c r="E747" s="284" t="str">
        <f>입출금내역Rawdata!O741</f>
        <v>계좌 대체</v>
      </c>
      <c r="F747" s="137" t="str">
        <f>IF(D747="계좌 대체","",VLOOKUP($D747,월별_CashFlow!$H$3:$I$61,2,FALSE))</f>
        <v/>
      </c>
      <c r="G747" s="145"/>
      <c r="H747" s="283" t="str">
        <f>IF(입출금내역Rawdata!F741=0,"",입출금내역Rawdata!F741)</f>
        <v/>
      </c>
      <c r="I747" s="146">
        <f>IF(입출금내역Rawdata!G741=0,"",입출금내역Rawdata!G741)</f>
        <v>9300</v>
      </c>
      <c r="J747" s="146">
        <f t="shared" si="23"/>
        <v>-9300</v>
      </c>
      <c r="K747" s="146">
        <f t="shared" si="22"/>
        <v>853350294</v>
      </c>
      <c r="L747" s="284" t="str">
        <f>입출금내역Rawdata!D741</f>
        <v>카카오T택시_가승</v>
      </c>
      <c r="M747" s="148" t="s">
        <v>208</v>
      </c>
      <c r="N747" s="148"/>
      <c r="O747" s="284" t="str">
        <f>입출금내역Rawdata!L741</f>
        <v>하나은행(자본금)</v>
      </c>
      <c r="P747" s="284" t="str">
        <f>입출금내역Rawdata!M741</f>
        <v>391-910029-71304</v>
      </c>
      <c r="Q747" s="148"/>
      <c r="R747" s="148"/>
      <c r="S747" s="148"/>
    </row>
    <row r="748" spans="1:19" ht="15.6" customHeight="1" outlineLevel="1">
      <c r="A748" s="142"/>
      <c r="B748" s="142">
        <f>입출금내역Rawdata!B742</f>
        <v>45517</v>
      </c>
      <c r="C748" s="143" t="s">
        <v>120</v>
      </c>
      <c r="D748" s="284" t="str">
        <f>입출금내역Rawdata!N742</f>
        <v>계좌 대체</v>
      </c>
      <c r="E748" s="284" t="str">
        <f>입출금내역Rawdata!O742</f>
        <v>계좌 대체</v>
      </c>
      <c r="F748" s="137" t="str">
        <f>IF(D748="계좌 대체","",VLOOKUP($D748,월별_CashFlow!$H$3:$I$61,2,FALSE))</f>
        <v/>
      </c>
      <c r="G748" s="145"/>
      <c r="H748" s="283">
        <f>IF(입출금내역Rawdata!F742=0,"",입출금내역Rawdata!F742)</f>
        <v>9300</v>
      </c>
      <c r="I748" s="146" t="str">
        <f>IF(입출금내역Rawdata!G742=0,"",입출금내역Rawdata!G742)</f>
        <v/>
      </c>
      <c r="J748" s="146">
        <f t="shared" si="23"/>
        <v>9300</v>
      </c>
      <c r="K748" s="146">
        <f t="shared" si="22"/>
        <v>853359594</v>
      </c>
      <c r="L748" s="284" t="str">
        <f>입출금내역Rawdata!D742</f>
        <v>카카오T택시_가승</v>
      </c>
      <c r="M748" s="148"/>
      <c r="N748" s="148"/>
      <c r="O748" s="284" t="str">
        <f>입출금내역Rawdata!L742</f>
        <v>하나은행(자본금)</v>
      </c>
      <c r="P748" s="284" t="str">
        <f>입출금내역Rawdata!M742</f>
        <v>391-910029-71304</v>
      </c>
      <c r="Q748" s="148"/>
      <c r="R748" s="148"/>
      <c r="S748" s="148"/>
    </row>
    <row r="749" spans="1:19" ht="15.6" customHeight="1" outlineLevel="1">
      <c r="A749" s="142"/>
      <c r="B749" s="142">
        <f>입출금내역Rawdata!B743</f>
        <v>45517</v>
      </c>
      <c r="C749" s="143" t="s">
        <v>120</v>
      </c>
      <c r="D749" s="284" t="str">
        <f>입출금내역Rawdata!N743</f>
        <v>운영비</v>
      </c>
      <c r="E749" s="284" t="str">
        <f>입출금내역Rawdata!O743</f>
        <v>여비교통비</v>
      </c>
      <c r="F749" s="137">
        <f>IF(D749="계좌 대체","",VLOOKUP($D749,월별_CashFlow!$H$3:$I$61,2,FALSE))</f>
        <v>120204</v>
      </c>
      <c r="G749" s="145"/>
      <c r="H749" s="283" t="str">
        <f>IF(입출금내역Rawdata!F743=0,"",입출금내역Rawdata!F743)</f>
        <v/>
      </c>
      <c r="I749" s="146">
        <f>IF(입출금내역Rawdata!G743=0,"",입출금내역Rawdata!G743)</f>
        <v>9900</v>
      </c>
      <c r="J749" s="146">
        <f t="shared" si="23"/>
        <v>-9900</v>
      </c>
      <c r="K749" s="146">
        <f t="shared" si="22"/>
        <v>853349694</v>
      </c>
      <c r="L749" s="284" t="str">
        <f>입출금내역Rawdata!D743</f>
        <v>카카오T일반택시_</v>
      </c>
      <c r="M749" s="148" t="s">
        <v>209</v>
      </c>
      <c r="N749" s="148"/>
      <c r="O749" s="284" t="str">
        <f>입출금내역Rawdata!L743</f>
        <v>하나은행(자본금)</v>
      </c>
      <c r="P749" s="284" t="str">
        <f>입출금내역Rawdata!M743</f>
        <v>391-910029-71304</v>
      </c>
      <c r="Q749" s="148"/>
      <c r="R749" s="148"/>
      <c r="S749" s="148"/>
    </row>
    <row r="750" spans="1:19" ht="15.6" customHeight="1" outlineLevel="1">
      <c r="A750" s="142"/>
      <c r="B750" s="142">
        <f>입출금내역Rawdata!B744</f>
        <v>45518</v>
      </c>
      <c r="C750" s="143" t="s">
        <v>120</v>
      </c>
      <c r="D750" s="284" t="str">
        <f>입출금내역Rawdata!N744</f>
        <v>계좌 대체</v>
      </c>
      <c r="E750" s="284" t="str">
        <f>입출금내역Rawdata!O744</f>
        <v>계좌 대체</v>
      </c>
      <c r="F750" s="137" t="str">
        <f>IF(D750="계좌 대체","",VLOOKUP($D750,월별_CashFlow!$H$3:$I$61,2,FALSE))</f>
        <v/>
      </c>
      <c r="G750" s="145"/>
      <c r="H750" s="283" t="str">
        <f>IF(입출금내역Rawdata!F744=0,"",입출금내역Rawdata!F744)</f>
        <v/>
      </c>
      <c r="I750" s="146">
        <f>IF(입출금내역Rawdata!G744=0,"",입출금내역Rawdata!G744)</f>
        <v>12200</v>
      </c>
      <c r="J750" s="146">
        <f t="shared" si="23"/>
        <v>-12200</v>
      </c>
      <c r="K750" s="146">
        <f t="shared" si="22"/>
        <v>853337494</v>
      </c>
      <c r="L750" s="284" t="str">
        <f>입출금내역Rawdata!D744</f>
        <v>카카오T택시_가승</v>
      </c>
      <c r="M750" s="148" t="s">
        <v>167</v>
      </c>
      <c r="N750" s="148"/>
      <c r="O750" s="284" t="str">
        <f>입출금내역Rawdata!L744</f>
        <v>하나은행(자본금)</v>
      </c>
      <c r="P750" s="284" t="str">
        <f>입출금내역Rawdata!M744</f>
        <v>391-910029-71304</v>
      </c>
      <c r="Q750" s="148"/>
      <c r="R750" s="148"/>
      <c r="S750" s="148"/>
    </row>
    <row r="751" spans="1:19" ht="15.6" customHeight="1" outlineLevel="1">
      <c r="A751" s="142"/>
      <c r="B751" s="142">
        <f>입출금내역Rawdata!B745</f>
        <v>45518</v>
      </c>
      <c r="C751" s="143" t="s">
        <v>120</v>
      </c>
      <c r="D751" s="284" t="str">
        <f>입출금내역Rawdata!N745</f>
        <v>계좌 대체</v>
      </c>
      <c r="E751" s="284" t="str">
        <f>입출금내역Rawdata!O745</f>
        <v>계좌 대체</v>
      </c>
      <c r="F751" s="137" t="str">
        <f>IF(D751="계좌 대체","",VLOOKUP($D751,월별_CashFlow!$H$3:$I$61,2,FALSE))</f>
        <v/>
      </c>
      <c r="G751" s="145"/>
      <c r="H751" s="283">
        <f>IF(입출금내역Rawdata!F745=0,"",입출금내역Rawdata!F745)</f>
        <v>12200</v>
      </c>
      <c r="I751" s="146" t="str">
        <f>IF(입출금내역Rawdata!G745=0,"",입출금내역Rawdata!G745)</f>
        <v/>
      </c>
      <c r="J751" s="146">
        <f t="shared" si="23"/>
        <v>12200</v>
      </c>
      <c r="K751" s="146">
        <f t="shared" si="22"/>
        <v>853349694</v>
      </c>
      <c r="L751" s="284" t="str">
        <f>입출금내역Rawdata!D745</f>
        <v>카카오T택시_가승</v>
      </c>
      <c r="M751" s="148"/>
      <c r="N751" s="148"/>
      <c r="O751" s="284" t="str">
        <f>입출금내역Rawdata!L745</f>
        <v>하나은행(자본금)</v>
      </c>
      <c r="P751" s="284" t="str">
        <f>입출금내역Rawdata!M745</f>
        <v>391-910029-71304</v>
      </c>
      <c r="Q751" s="148"/>
      <c r="R751" s="148"/>
      <c r="S751" s="148"/>
    </row>
    <row r="752" spans="1:19" ht="15.6" customHeight="1" outlineLevel="1">
      <c r="A752" s="142"/>
      <c r="B752" s="142">
        <f>입출금내역Rawdata!B746</f>
        <v>45518</v>
      </c>
      <c r="C752" s="143" t="s">
        <v>120</v>
      </c>
      <c r="D752" s="284" t="str">
        <f>입출금내역Rawdata!N746</f>
        <v>운영비</v>
      </c>
      <c r="E752" s="284" t="str">
        <f>입출금내역Rawdata!O746</f>
        <v>여비교통비</v>
      </c>
      <c r="F752" s="137">
        <f>IF(D752="계좌 대체","",VLOOKUP($D752,월별_CashFlow!$H$3:$I$61,2,FALSE))</f>
        <v>120204</v>
      </c>
      <c r="G752" s="145"/>
      <c r="H752" s="283" t="str">
        <f>IF(입출금내역Rawdata!F746=0,"",입출금내역Rawdata!F746)</f>
        <v/>
      </c>
      <c r="I752" s="146">
        <f>IF(입출금내역Rawdata!G746=0,"",입출금내역Rawdata!G746)</f>
        <v>12200</v>
      </c>
      <c r="J752" s="146">
        <f t="shared" si="23"/>
        <v>-12200</v>
      </c>
      <c r="K752" s="146">
        <f t="shared" si="22"/>
        <v>853337494</v>
      </c>
      <c r="L752" s="284" t="str">
        <f>입출금내역Rawdata!D746</f>
        <v>카카오T고급택시_</v>
      </c>
      <c r="M752" s="148"/>
      <c r="N752" s="148"/>
      <c r="O752" s="284" t="str">
        <f>입출금내역Rawdata!L746</f>
        <v>하나은행(자본금)</v>
      </c>
      <c r="P752" s="284" t="str">
        <f>입출금내역Rawdata!M746</f>
        <v>391-910029-71304</v>
      </c>
      <c r="Q752" s="148"/>
      <c r="R752" s="148"/>
      <c r="S752" s="148"/>
    </row>
    <row r="753" spans="1:19" ht="15.6" customHeight="1" outlineLevel="1">
      <c r="A753" s="142"/>
      <c r="B753" s="142">
        <f>입출금내역Rawdata!B747</f>
        <v>45523</v>
      </c>
      <c r="C753" s="143" t="s">
        <v>120</v>
      </c>
      <c r="D753" s="284" t="str">
        <f>입출금내역Rawdata!N747</f>
        <v>운영비</v>
      </c>
      <c r="E753" s="284" t="str">
        <f>입출금내역Rawdata!O747</f>
        <v>지급수수료</v>
      </c>
      <c r="F753" s="137">
        <f>IF(D753="계좌 대체","",VLOOKUP($D753,월별_CashFlow!$H$3:$I$61,2,FALSE))</f>
        <v>120204</v>
      </c>
      <c r="G753" s="145"/>
      <c r="H753" s="283" t="str">
        <f>IF(입출금내역Rawdata!F747=0,"",입출금내역Rawdata!F747)</f>
        <v/>
      </c>
      <c r="I753" s="146">
        <f>IF(입출금내역Rawdata!G747=0,"",입출금내역Rawdata!G747)</f>
        <v>39200</v>
      </c>
      <c r="J753" s="146">
        <f t="shared" si="23"/>
        <v>-39200</v>
      </c>
      <c r="K753" s="146">
        <f t="shared" si="22"/>
        <v>853298294</v>
      </c>
      <c r="L753" s="284" t="str">
        <f>입출금내역Rawdata!D747</f>
        <v>LGU인터넷</v>
      </c>
      <c r="M753" s="148"/>
      <c r="N753" s="148"/>
      <c r="O753" s="284" t="str">
        <f>입출금내역Rawdata!L747</f>
        <v>하나은행(자본금)</v>
      </c>
      <c r="P753" s="284" t="str">
        <f>입출금내역Rawdata!M747</f>
        <v>391-910029-71304</v>
      </c>
      <c r="Q753" s="148"/>
      <c r="R753" s="148"/>
      <c r="S753" s="148"/>
    </row>
    <row r="754" spans="1:19" ht="15.6" customHeight="1" outlineLevel="1">
      <c r="A754" s="142"/>
      <c r="B754" s="142">
        <f>입출금내역Rawdata!B748</f>
        <v>45524</v>
      </c>
      <c r="C754" s="143" t="s">
        <v>120</v>
      </c>
      <c r="D754" s="284" t="str">
        <f>입출금내역Rawdata!N748</f>
        <v>계좌 대체</v>
      </c>
      <c r="E754" s="284" t="str">
        <f>입출금내역Rawdata!O748</f>
        <v>계좌 대체</v>
      </c>
      <c r="F754" s="137" t="str">
        <f>IF(D754="계좌 대체","",VLOOKUP($D754,월별_CashFlow!$H$3:$I$61,2,FALSE))</f>
        <v/>
      </c>
      <c r="G754" s="145"/>
      <c r="H754" s="283" t="str">
        <f>IF(입출금내역Rawdata!F748=0,"",입출금내역Rawdata!F748)</f>
        <v/>
      </c>
      <c r="I754" s="146">
        <f>IF(입출금내역Rawdata!G748=0,"",입출금내역Rawdata!G748)</f>
        <v>8200</v>
      </c>
      <c r="J754" s="146">
        <f t="shared" si="23"/>
        <v>-8200</v>
      </c>
      <c r="K754" s="146">
        <f t="shared" si="22"/>
        <v>853290094</v>
      </c>
      <c r="L754" s="284" t="str">
        <f>입출금내역Rawdata!D748</f>
        <v>카카오T택시_가승</v>
      </c>
      <c r="M754" s="148"/>
      <c r="N754" s="148"/>
      <c r="O754" s="284" t="str">
        <f>입출금내역Rawdata!L748</f>
        <v>하나은행(자본금)</v>
      </c>
      <c r="P754" s="284" t="str">
        <f>입출금내역Rawdata!M748</f>
        <v>391-910029-71304</v>
      </c>
      <c r="Q754" s="148"/>
      <c r="R754" s="148"/>
      <c r="S754" s="148"/>
    </row>
    <row r="755" spans="1:19" ht="15.6" customHeight="1" outlineLevel="1">
      <c r="A755" s="142"/>
      <c r="B755" s="142">
        <f>입출금내역Rawdata!B749</f>
        <v>45524</v>
      </c>
      <c r="C755" s="143" t="s">
        <v>120</v>
      </c>
      <c r="D755" s="284" t="str">
        <f>입출금내역Rawdata!N749</f>
        <v>계좌 대체</v>
      </c>
      <c r="E755" s="284" t="str">
        <f>입출금내역Rawdata!O749</f>
        <v>계좌 대체</v>
      </c>
      <c r="F755" s="137" t="str">
        <f>IF(D755="계좌 대체","",VLOOKUP($D755,월별_CashFlow!$H$3:$I$61,2,FALSE))</f>
        <v/>
      </c>
      <c r="G755" s="145"/>
      <c r="H755" s="283">
        <f>IF(입출금내역Rawdata!F749=0,"",입출금내역Rawdata!F749)</f>
        <v>8200</v>
      </c>
      <c r="I755" s="146" t="str">
        <f>IF(입출금내역Rawdata!G749=0,"",입출금내역Rawdata!G749)</f>
        <v/>
      </c>
      <c r="J755" s="146">
        <f t="shared" si="23"/>
        <v>8200</v>
      </c>
      <c r="K755" s="146">
        <f t="shared" si="22"/>
        <v>853298294</v>
      </c>
      <c r="L755" s="284" t="str">
        <f>입출금내역Rawdata!D749</f>
        <v>카카오T택시_가승</v>
      </c>
      <c r="M755" s="148"/>
      <c r="N755" s="148"/>
      <c r="O755" s="284" t="str">
        <f>입출금내역Rawdata!L749</f>
        <v>하나은행(자본금)</v>
      </c>
      <c r="P755" s="284" t="str">
        <f>입출금내역Rawdata!M749</f>
        <v>391-910029-71304</v>
      </c>
      <c r="Q755" s="148"/>
      <c r="R755" s="148"/>
      <c r="S755" s="148"/>
    </row>
    <row r="756" spans="1:19" ht="15.6" customHeight="1" outlineLevel="1">
      <c r="A756" s="142"/>
      <c r="B756" s="142">
        <f>입출금내역Rawdata!B750</f>
        <v>45524</v>
      </c>
      <c r="C756" s="143" t="s">
        <v>120</v>
      </c>
      <c r="D756" s="284" t="str">
        <f>입출금내역Rawdata!N750</f>
        <v>운영비</v>
      </c>
      <c r="E756" s="284" t="str">
        <f>입출금내역Rawdata!O750</f>
        <v>여비교통비</v>
      </c>
      <c r="F756" s="137">
        <f>IF(D756="계좌 대체","",VLOOKUP($D756,월별_CashFlow!$H$3:$I$61,2,FALSE))</f>
        <v>120204</v>
      </c>
      <c r="G756" s="145"/>
      <c r="H756" s="283" t="str">
        <f>IF(입출금내역Rawdata!F750=0,"",입출금내역Rawdata!F750)</f>
        <v/>
      </c>
      <c r="I756" s="146">
        <f>IF(입출금내역Rawdata!G750=0,"",입출금내역Rawdata!G750)</f>
        <v>8200</v>
      </c>
      <c r="J756" s="146">
        <f t="shared" si="23"/>
        <v>-8200</v>
      </c>
      <c r="K756" s="146">
        <f t="shared" si="22"/>
        <v>853290094</v>
      </c>
      <c r="L756" s="284" t="str">
        <f>입출금내역Rawdata!D750</f>
        <v>카카오T고급택시_</v>
      </c>
      <c r="M756" s="148"/>
      <c r="N756" s="148"/>
      <c r="O756" s="284" t="str">
        <f>입출금내역Rawdata!L750</f>
        <v>하나은행(자본금)</v>
      </c>
      <c r="P756" s="284" t="str">
        <f>입출금내역Rawdata!M750</f>
        <v>391-910029-71304</v>
      </c>
      <c r="Q756" s="148"/>
      <c r="R756" s="148"/>
      <c r="S756" s="148"/>
    </row>
    <row r="757" spans="1:19" ht="15.6" customHeight="1" outlineLevel="1">
      <c r="A757" s="142"/>
      <c r="B757" s="142">
        <f>입출금내역Rawdata!B751</f>
        <v>45524</v>
      </c>
      <c r="C757" s="143" t="s">
        <v>120</v>
      </c>
      <c r="D757" s="284" t="str">
        <f>입출금내역Rawdata!N751</f>
        <v>계좌 대체</v>
      </c>
      <c r="E757" s="284" t="str">
        <f>입출금내역Rawdata!O751</f>
        <v>계좌 대체</v>
      </c>
      <c r="F757" s="137" t="str">
        <f>IF(D757="계좌 대체","",VLOOKUP($D757,월별_CashFlow!$H$3:$I$61,2,FALSE))</f>
        <v/>
      </c>
      <c r="G757" s="145"/>
      <c r="H757" s="283" t="str">
        <f>IF(입출금내역Rawdata!F751=0,"",입출금내역Rawdata!F751)</f>
        <v/>
      </c>
      <c r="I757" s="146">
        <f>IF(입출금내역Rawdata!G751=0,"",입출금내역Rawdata!G751)</f>
        <v>8400</v>
      </c>
      <c r="J757" s="146">
        <f t="shared" si="23"/>
        <v>-8400</v>
      </c>
      <c r="K757" s="146">
        <f t="shared" si="22"/>
        <v>853281694</v>
      </c>
      <c r="L757" s="284" t="str">
        <f>입출금내역Rawdata!D751</f>
        <v>카카오T택시_가승</v>
      </c>
      <c r="M757" s="148" t="s">
        <v>141</v>
      </c>
      <c r="N757" s="148"/>
      <c r="O757" s="284" t="str">
        <f>입출금내역Rawdata!L751</f>
        <v>하나은행(자본금)</v>
      </c>
      <c r="P757" s="284" t="str">
        <f>입출금내역Rawdata!M751</f>
        <v>391-910029-71304</v>
      </c>
      <c r="Q757" s="148"/>
      <c r="R757" s="148"/>
      <c r="S757" s="148"/>
    </row>
    <row r="758" spans="1:19" ht="15.6" customHeight="1" outlineLevel="1">
      <c r="A758" s="142"/>
      <c r="B758" s="142">
        <f>입출금내역Rawdata!B752</f>
        <v>45524</v>
      </c>
      <c r="C758" s="143" t="s">
        <v>120</v>
      </c>
      <c r="D758" s="284" t="str">
        <f>입출금내역Rawdata!N752</f>
        <v>계좌 대체</v>
      </c>
      <c r="E758" s="284" t="str">
        <f>입출금내역Rawdata!O752</f>
        <v>계좌 대체</v>
      </c>
      <c r="F758" s="137" t="str">
        <f>IF(D758="계좌 대체","",VLOOKUP($D758,월별_CashFlow!$H$3:$I$61,2,FALSE))</f>
        <v/>
      </c>
      <c r="G758" s="145"/>
      <c r="H758" s="283">
        <f>IF(입출금내역Rawdata!F752=0,"",입출금내역Rawdata!F752)</f>
        <v>8400</v>
      </c>
      <c r="I758" s="146" t="str">
        <f>IF(입출금내역Rawdata!G752=0,"",입출금내역Rawdata!G752)</f>
        <v/>
      </c>
      <c r="J758" s="146">
        <f t="shared" si="23"/>
        <v>8400</v>
      </c>
      <c r="K758" s="146">
        <f t="shared" si="22"/>
        <v>853290094</v>
      </c>
      <c r="L758" s="284" t="str">
        <f>입출금내역Rawdata!D752</f>
        <v>카카오T택시_가승</v>
      </c>
      <c r="M758" s="148"/>
      <c r="N758" s="148"/>
      <c r="O758" s="284" t="str">
        <f>입출금내역Rawdata!L752</f>
        <v>하나은행(자본금)</v>
      </c>
      <c r="P758" s="284" t="str">
        <f>입출금내역Rawdata!M752</f>
        <v>391-910029-71304</v>
      </c>
      <c r="Q758" s="148"/>
      <c r="R758" s="148"/>
      <c r="S758" s="148"/>
    </row>
    <row r="759" spans="1:19" ht="15.6" customHeight="1" outlineLevel="1">
      <c r="A759" s="142"/>
      <c r="B759" s="142">
        <f>입출금내역Rawdata!B753</f>
        <v>45524</v>
      </c>
      <c r="C759" s="143" t="s">
        <v>120</v>
      </c>
      <c r="D759" s="284" t="str">
        <f>입출금내역Rawdata!N753</f>
        <v>운영비</v>
      </c>
      <c r="E759" s="284" t="str">
        <f>입출금내역Rawdata!O753</f>
        <v>여비교통비</v>
      </c>
      <c r="F759" s="137">
        <f>IF(D759="계좌 대체","",VLOOKUP($D759,월별_CashFlow!$H$3:$I$61,2,FALSE))</f>
        <v>120204</v>
      </c>
      <c r="G759" s="145"/>
      <c r="H759" s="283" t="str">
        <f>IF(입출금내역Rawdata!F753=0,"",입출금내역Rawdata!F753)</f>
        <v/>
      </c>
      <c r="I759" s="146">
        <f>IF(입출금내역Rawdata!G753=0,"",입출금내역Rawdata!G753)</f>
        <v>8300</v>
      </c>
      <c r="J759" s="146">
        <f t="shared" si="23"/>
        <v>-8300</v>
      </c>
      <c r="K759" s="146">
        <f t="shared" si="22"/>
        <v>853281794</v>
      </c>
      <c r="L759" s="284" t="str">
        <f>입출금내역Rawdata!D753</f>
        <v>카카오T고급택시_</v>
      </c>
      <c r="M759" s="148" t="s">
        <v>141</v>
      </c>
      <c r="N759" s="148"/>
      <c r="O759" s="284" t="str">
        <f>입출금내역Rawdata!L753</f>
        <v>하나은행(자본금)</v>
      </c>
      <c r="P759" s="284" t="str">
        <f>입출금내역Rawdata!M753</f>
        <v>391-910029-71304</v>
      </c>
      <c r="Q759" s="148"/>
      <c r="R759" s="148"/>
      <c r="S759" s="148"/>
    </row>
    <row r="760" spans="1:19" ht="15.6" customHeight="1" outlineLevel="1">
      <c r="A760" s="142"/>
      <c r="B760" s="142">
        <f>입출금내역Rawdata!B754</f>
        <v>45525</v>
      </c>
      <c r="C760" s="143" t="s">
        <v>120</v>
      </c>
      <c r="D760" s="284" t="str">
        <f>입출금내역Rawdata!N754</f>
        <v>계좌 대체</v>
      </c>
      <c r="E760" s="284" t="str">
        <f>입출금내역Rawdata!O754</f>
        <v>계좌 대체</v>
      </c>
      <c r="F760" s="137" t="str">
        <f>IF(D760="계좌 대체","",VLOOKUP($D760,월별_CashFlow!$H$3:$I$61,2,FALSE))</f>
        <v/>
      </c>
      <c r="G760" s="145"/>
      <c r="H760" s="283" t="str">
        <f>IF(입출금내역Rawdata!F754=0,"",입출금내역Rawdata!F754)</f>
        <v/>
      </c>
      <c r="I760" s="146">
        <f>IF(입출금내역Rawdata!G754=0,"",입출금내역Rawdata!G754)</f>
        <v>11500</v>
      </c>
      <c r="J760" s="146">
        <f t="shared" si="23"/>
        <v>-11500</v>
      </c>
      <c r="K760" s="146">
        <f t="shared" si="22"/>
        <v>853270294</v>
      </c>
      <c r="L760" s="284" t="str">
        <f>입출금내역Rawdata!D754</f>
        <v>카카오T택시_가승</v>
      </c>
      <c r="M760" s="148" t="s">
        <v>141</v>
      </c>
      <c r="N760" s="148"/>
      <c r="O760" s="284" t="str">
        <f>입출금내역Rawdata!L754</f>
        <v>하나은행(자본금)</v>
      </c>
      <c r="P760" s="284" t="str">
        <f>입출금내역Rawdata!M754</f>
        <v>391-910029-71304</v>
      </c>
      <c r="Q760" s="148"/>
      <c r="R760" s="148"/>
      <c r="S760" s="148"/>
    </row>
    <row r="761" spans="1:19" ht="15.6" customHeight="1" outlineLevel="1">
      <c r="A761" s="142"/>
      <c r="B761" s="142">
        <f>입출금내역Rawdata!B755</f>
        <v>45525</v>
      </c>
      <c r="C761" s="143" t="s">
        <v>120</v>
      </c>
      <c r="D761" s="284" t="str">
        <f>입출금내역Rawdata!N755</f>
        <v>계좌 대체</v>
      </c>
      <c r="E761" s="284" t="str">
        <f>입출금내역Rawdata!O755</f>
        <v>계좌 대체</v>
      </c>
      <c r="F761" s="137" t="str">
        <f>IF(D761="계좌 대체","",VLOOKUP($D761,월별_CashFlow!$H$3:$I$61,2,FALSE))</f>
        <v/>
      </c>
      <c r="G761" s="145"/>
      <c r="H761" s="283">
        <f>IF(입출금내역Rawdata!F755=0,"",입출금내역Rawdata!F755)</f>
        <v>11500</v>
      </c>
      <c r="I761" s="146" t="str">
        <f>IF(입출금내역Rawdata!G755=0,"",입출금내역Rawdata!G755)</f>
        <v/>
      </c>
      <c r="J761" s="146">
        <f t="shared" si="23"/>
        <v>11500</v>
      </c>
      <c r="K761" s="146">
        <f t="shared" si="22"/>
        <v>853281794</v>
      </c>
      <c r="L761" s="284" t="str">
        <f>입출금내역Rawdata!D755</f>
        <v>카카오T택시_가승</v>
      </c>
      <c r="M761" s="148" t="s">
        <v>141</v>
      </c>
      <c r="N761" s="148"/>
      <c r="O761" s="284" t="str">
        <f>입출금내역Rawdata!L755</f>
        <v>하나은행(자본금)</v>
      </c>
      <c r="P761" s="284" t="str">
        <f>입출금내역Rawdata!M755</f>
        <v>391-910029-71304</v>
      </c>
      <c r="Q761" s="148"/>
      <c r="R761" s="148"/>
      <c r="S761" s="148"/>
    </row>
    <row r="762" spans="1:19" ht="15.6" customHeight="1" outlineLevel="1">
      <c r="A762" s="142"/>
      <c r="B762" s="142">
        <f>입출금내역Rawdata!B756</f>
        <v>45525</v>
      </c>
      <c r="C762" s="143" t="s">
        <v>120</v>
      </c>
      <c r="D762" s="284" t="str">
        <f>입출금내역Rawdata!N756</f>
        <v>운영비</v>
      </c>
      <c r="E762" s="284" t="str">
        <f>입출금내역Rawdata!O756</f>
        <v>여비교통비</v>
      </c>
      <c r="F762" s="137">
        <f>IF(D762="계좌 대체","",VLOOKUP($D762,월별_CashFlow!$H$3:$I$61,2,FALSE))</f>
        <v>120204</v>
      </c>
      <c r="G762" s="145"/>
      <c r="H762" s="283" t="str">
        <f>IF(입출금내역Rawdata!F756=0,"",입출금내역Rawdata!F756)</f>
        <v/>
      </c>
      <c r="I762" s="146">
        <f>IF(입출금내역Rawdata!G756=0,"",입출금내역Rawdata!G756)</f>
        <v>10200</v>
      </c>
      <c r="J762" s="146">
        <f t="shared" si="23"/>
        <v>-10200</v>
      </c>
      <c r="K762" s="146">
        <f t="shared" si="22"/>
        <v>853271594</v>
      </c>
      <c r="L762" s="284" t="str">
        <f>입출금내역Rawdata!D756</f>
        <v>카카오T고급택시_</v>
      </c>
      <c r="M762" s="148" t="s">
        <v>210</v>
      </c>
      <c r="N762" s="148"/>
      <c r="O762" s="284" t="str">
        <f>입출금내역Rawdata!L756</f>
        <v>하나은행(자본금)</v>
      </c>
      <c r="P762" s="284" t="str">
        <f>입출금내역Rawdata!M756</f>
        <v>391-910029-71304</v>
      </c>
      <c r="Q762" s="148"/>
      <c r="R762" s="148"/>
      <c r="S762" s="148"/>
    </row>
    <row r="763" spans="1:19" ht="15.6" customHeight="1" outlineLevel="1">
      <c r="A763" s="142"/>
      <c r="B763" s="142">
        <f>입출금내역Rawdata!B757</f>
        <v>45525</v>
      </c>
      <c r="C763" s="143" t="s">
        <v>120</v>
      </c>
      <c r="D763" s="284" t="str">
        <f>입출금내역Rawdata!N757</f>
        <v>기타 유입</v>
      </c>
      <c r="E763" s="284" t="str">
        <f>입출금내역Rawdata!O757</f>
        <v>원천세</v>
      </c>
      <c r="F763" s="137">
        <f>IF(D763="계좌 대체","",VLOOKUP($D763,월별_CashFlow!$H$3:$I$61,2,FALSE))</f>
        <v>310100</v>
      </c>
      <c r="G763" s="145"/>
      <c r="H763" s="283">
        <f>IF(입출금내역Rawdata!F757=0,"",입출금내역Rawdata!F757)</f>
        <v>31271230</v>
      </c>
      <c r="I763" s="146" t="str">
        <f>IF(입출금내역Rawdata!G757=0,"",입출금내역Rawdata!G757)</f>
        <v/>
      </c>
      <c r="J763" s="146">
        <f t="shared" si="23"/>
        <v>31271230</v>
      </c>
      <c r="K763" s="146">
        <f t="shared" si="22"/>
        <v>884542824</v>
      </c>
      <c r="L763" s="284" t="str">
        <f>입출금내역Rawdata!D757</f>
        <v>성북세무서</v>
      </c>
      <c r="M763" s="148" t="s">
        <v>210</v>
      </c>
      <c r="N763" s="148"/>
      <c r="O763" s="284" t="str">
        <f>입출금내역Rawdata!L757</f>
        <v>하나은행(자본금)</v>
      </c>
      <c r="P763" s="284" t="str">
        <f>입출금내역Rawdata!M757</f>
        <v>391-910029-71304</v>
      </c>
      <c r="Q763" s="148"/>
      <c r="R763" s="148"/>
      <c r="S763" s="148"/>
    </row>
    <row r="764" spans="1:19" ht="15.6" customHeight="1" outlineLevel="1">
      <c r="A764" s="142"/>
      <c r="B764" s="142">
        <f>입출금내역Rawdata!B758</f>
        <v>45525</v>
      </c>
      <c r="C764" s="143" t="s">
        <v>120</v>
      </c>
      <c r="D764" s="284" t="str">
        <f>입출금내역Rawdata!N758</f>
        <v>보조금</v>
      </c>
      <c r="E764" s="284" t="str">
        <f>입출금내역Rawdata!O758</f>
        <v>보조금</v>
      </c>
      <c r="F764" s="137">
        <f>IF(D764="계좌 대체","",VLOOKUP($D764,월별_CashFlow!$H$3:$I$61,2,FALSE))</f>
        <v>310001</v>
      </c>
      <c r="G764" s="145"/>
      <c r="H764" s="283">
        <f>IF(입출금내역Rawdata!F758=0,"",입출금내역Rawdata!F758)</f>
        <v>1000000</v>
      </c>
      <c r="I764" s="146" t="str">
        <f>IF(입출금내역Rawdata!G758=0,"",입출금내역Rawdata!G758)</f>
        <v/>
      </c>
      <c r="J764" s="146">
        <f t="shared" si="23"/>
        <v>1000000</v>
      </c>
      <c r="K764" s="146">
        <f t="shared" si="22"/>
        <v>885542824</v>
      </c>
      <c r="L764" s="284" t="str">
        <f>입출금내역Rawdata!D758</f>
        <v>(주)에이코트</v>
      </c>
      <c r="M764" s="148" t="s">
        <v>141</v>
      </c>
      <c r="N764" s="148"/>
      <c r="O764" s="284" t="str">
        <f>입출금내역Rawdata!L758</f>
        <v>하나은행(자본금)</v>
      </c>
      <c r="P764" s="284" t="str">
        <f>입출금내역Rawdata!M758</f>
        <v>391-910029-71304</v>
      </c>
      <c r="Q764" s="148"/>
      <c r="R764" s="148"/>
      <c r="S764" s="148"/>
    </row>
    <row r="765" spans="1:19" ht="15.6" customHeight="1" outlineLevel="1">
      <c r="A765" s="142"/>
      <c r="B765" s="142">
        <f>입출금내역Rawdata!B759</f>
        <v>45525</v>
      </c>
      <c r="C765" s="143" t="s">
        <v>120</v>
      </c>
      <c r="D765" s="284" t="str">
        <f>입출금내역Rawdata!N759</f>
        <v>보조금</v>
      </c>
      <c r="E765" s="284" t="str">
        <f>입출금내역Rawdata!O759</f>
        <v>보조금</v>
      </c>
      <c r="F765" s="137">
        <f>IF(D765="계좌 대체","",VLOOKUP($D765,월별_CashFlow!$H$3:$I$61,2,FALSE))</f>
        <v>310001</v>
      </c>
      <c r="G765" s="145"/>
      <c r="H765" s="283">
        <f>IF(입출금내역Rawdata!F759=0,"",입출금내역Rawdata!F759)</f>
        <v>4500</v>
      </c>
      <c r="I765" s="146" t="str">
        <f>IF(입출금내역Rawdata!G759=0,"",입출금내역Rawdata!G759)</f>
        <v/>
      </c>
      <c r="J765" s="146">
        <f t="shared" si="23"/>
        <v>4500</v>
      </c>
      <c r="K765" s="146">
        <f t="shared" si="22"/>
        <v>885547324</v>
      </c>
      <c r="L765" s="284" t="str">
        <f>입출금내역Rawdata!D759</f>
        <v>sba_카드_우편</v>
      </c>
      <c r="M765" s="148" t="s">
        <v>141</v>
      </c>
      <c r="N765" s="148"/>
      <c r="O765" s="284" t="str">
        <f>입출금내역Rawdata!L759</f>
        <v>하나은행(서울형팁스)</v>
      </c>
      <c r="P765" s="284" t="str">
        <f>입출금내역Rawdata!M759</f>
        <v>511-910017-45704</v>
      </c>
      <c r="Q765" s="148"/>
      <c r="R765" s="148"/>
      <c r="S765" s="148"/>
    </row>
    <row r="766" spans="1:19" ht="15.6" customHeight="1" outlineLevel="1">
      <c r="A766" s="142"/>
      <c r="B766" s="142">
        <f>입출금내역Rawdata!B760</f>
        <v>45525</v>
      </c>
      <c r="C766" s="143" t="s">
        <v>120</v>
      </c>
      <c r="D766" s="284" t="str">
        <f>입출금내역Rawdata!N760</f>
        <v>보조금</v>
      </c>
      <c r="E766" s="284" t="str">
        <f>입출금내역Rawdata!O760</f>
        <v>보조금</v>
      </c>
      <c r="F766" s="137">
        <f>IF(D766="계좌 대체","",VLOOKUP($D766,월별_CashFlow!$H$3:$I$61,2,FALSE))</f>
        <v>310001</v>
      </c>
      <c r="G766" s="145"/>
      <c r="H766" s="283">
        <f>IF(입출금내역Rawdata!F760=0,"",입출금내역Rawdata!F760)</f>
        <v>4500</v>
      </c>
      <c r="I766" s="146" t="str">
        <f>IF(입출금내역Rawdata!G760=0,"",입출금내역Rawdata!G760)</f>
        <v/>
      </c>
      <c r="J766" s="146">
        <f t="shared" si="23"/>
        <v>4500</v>
      </c>
      <c r="K766" s="146">
        <f t="shared" si="22"/>
        <v>885551824</v>
      </c>
      <c r="L766" s="284" t="str">
        <f>입출금내역Rawdata!D760</f>
        <v>sba_카드_우편</v>
      </c>
      <c r="M766" s="148" t="s">
        <v>141</v>
      </c>
      <c r="N766" s="148"/>
      <c r="O766" s="284" t="str">
        <f>입출금내역Rawdata!L760</f>
        <v>하나은행(서울형팁스)</v>
      </c>
      <c r="P766" s="284" t="str">
        <f>입출금내역Rawdata!M760</f>
        <v>511-910017-45704</v>
      </c>
      <c r="Q766" s="148"/>
      <c r="R766" s="148"/>
      <c r="S766" s="148"/>
    </row>
    <row r="767" spans="1:19" ht="15.6" customHeight="1" outlineLevel="1">
      <c r="A767" s="142"/>
      <c r="B767" s="142">
        <f>입출금내역Rawdata!B761</f>
        <v>45525</v>
      </c>
      <c r="C767" s="143" t="s">
        <v>120</v>
      </c>
      <c r="D767" s="284" t="str">
        <f>입출금내역Rawdata!N761</f>
        <v>보조금</v>
      </c>
      <c r="E767" s="284" t="str">
        <f>입출금내역Rawdata!O761</f>
        <v>보조금</v>
      </c>
      <c r="F767" s="137">
        <f>IF(D767="계좌 대체","",VLOOKUP($D767,월별_CashFlow!$H$3:$I$61,2,FALSE))</f>
        <v>310001</v>
      </c>
      <c r="G767" s="145"/>
      <c r="H767" s="283">
        <f>IF(입출금내역Rawdata!F761=0,"",입출금내역Rawdata!F761)</f>
        <v>291500</v>
      </c>
      <c r="I767" s="146" t="str">
        <f>IF(입출금내역Rawdata!G761=0,"",입출금내역Rawdata!G761)</f>
        <v/>
      </c>
      <c r="J767" s="146">
        <f t="shared" si="23"/>
        <v>291500</v>
      </c>
      <c r="K767" s="146">
        <f t="shared" si="22"/>
        <v>885843324</v>
      </c>
      <c r="L767" s="284" t="str">
        <f>입출금내역Rawdata!D761</f>
        <v>sba_카드_재료</v>
      </c>
      <c r="M767" s="148" t="s">
        <v>141</v>
      </c>
      <c r="N767" s="148"/>
      <c r="O767" s="284" t="str">
        <f>입출금내역Rawdata!L761</f>
        <v>하나은행(서울형팁스)</v>
      </c>
      <c r="P767" s="284" t="str">
        <f>입출금내역Rawdata!M761</f>
        <v>511-910017-45704</v>
      </c>
      <c r="Q767" s="148"/>
      <c r="R767" s="148"/>
      <c r="S767" s="148"/>
    </row>
    <row r="768" spans="1:19" ht="15.6" customHeight="1" outlineLevel="1">
      <c r="A768" s="142"/>
      <c r="B768" s="142">
        <f>입출금내역Rawdata!B762</f>
        <v>45525</v>
      </c>
      <c r="C768" s="143" t="s">
        <v>120</v>
      </c>
      <c r="D768" s="284" t="str">
        <f>입출금내역Rawdata!N762</f>
        <v>보조금</v>
      </c>
      <c r="E768" s="284" t="str">
        <f>입출금내역Rawdata!O762</f>
        <v>보조금</v>
      </c>
      <c r="F768" s="137">
        <f>IF(D768="계좌 대체","",VLOOKUP($D768,월별_CashFlow!$H$3:$I$61,2,FALSE))</f>
        <v>310001</v>
      </c>
      <c r="G768" s="145"/>
      <c r="H768" s="283" t="str">
        <f>IF(입출금내역Rawdata!F762=0,"",입출금내역Rawdata!F762)</f>
        <v/>
      </c>
      <c r="I768" s="146">
        <f>IF(입출금내역Rawdata!G762=0,"",입출금내역Rawdata!G762)</f>
        <v>1000000</v>
      </c>
      <c r="J768" s="146">
        <f t="shared" si="23"/>
        <v>-1000000</v>
      </c>
      <c r="K768" s="146">
        <f t="shared" si="22"/>
        <v>884843324</v>
      </c>
      <c r="L768" s="284" t="str">
        <f>입출금내역Rawdata!D762</f>
        <v>BZ뱅크</v>
      </c>
      <c r="M768" s="148" t="s">
        <v>211</v>
      </c>
      <c r="N768" s="148"/>
      <c r="O768" s="284" t="str">
        <f>입출금내역Rawdata!L762</f>
        <v>신한은행(초창패)</v>
      </c>
      <c r="P768" s="284" t="str">
        <f>입출금내역Rawdata!M762</f>
        <v>100-037-099578</v>
      </c>
      <c r="Q768" s="148"/>
      <c r="R768" s="148"/>
      <c r="S768" s="148"/>
    </row>
    <row r="769" spans="1:19" ht="15.6" customHeight="1" outlineLevel="1">
      <c r="A769" s="142"/>
      <c r="B769" s="142">
        <f>입출금내역Rawdata!B763</f>
        <v>45527</v>
      </c>
      <c r="C769" s="143" t="s">
        <v>120</v>
      </c>
      <c r="D769" s="284" t="str">
        <f>입출금내역Rawdata!N763</f>
        <v>인건비(급여, 퇴직금, 사대보험)</v>
      </c>
      <c r="E769" s="284" t="str">
        <f>입출금내역Rawdata!O763</f>
        <v>급여</v>
      </c>
      <c r="F769" s="137">
        <f>IF(D769="계좌 대체","",VLOOKUP($D769,월별_CashFlow!$H$3:$I$61,2,FALSE))</f>
        <v>120202</v>
      </c>
      <c r="G769" s="145"/>
      <c r="H769" s="283" t="str">
        <f>IF(입출금내역Rawdata!F763=0,"",입출금내역Rawdata!F763)</f>
        <v/>
      </c>
      <c r="I769" s="146">
        <f>IF(입출금내역Rawdata!G763=0,"",입출금내역Rawdata!G763)</f>
        <v>7575260</v>
      </c>
      <c r="J769" s="146">
        <f t="shared" si="23"/>
        <v>-7575260</v>
      </c>
      <c r="K769" s="146">
        <f t="shared" si="22"/>
        <v>877268064</v>
      </c>
      <c r="L769" s="284" t="str">
        <f>입출금내역Rawdata!D763</f>
        <v>8월급여</v>
      </c>
      <c r="M769" s="148" t="s">
        <v>212</v>
      </c>
      <c r="N769" s="148"/>
      <c r="O769" s="284" t="str">
        <f>입출금내역Rawdata!L763</f>
        <v>하나은행(GS투자금)</v>
      </c>
      <c r="P769" s="284" t="str">
        <f>입출금내역Rawdata!M763</f>
        <v>391-910033-23404</v>
      </c>
      <c r="Q769" s="148"/>
      <c r="R769" s="148"/>
      <c r="S769" s="148"/>
    </row>
    <row r="770" spans="1:19" ht="15.6" customHeight="1" outlineLevel="1">
      <c r="A770" s="142"/>
      <c r="B770" s="142">
        <f>입출금내역Rawdata!B764</f>
        <v>45527</v>
      </c>
      <c r="C770" s="143" t="s">
        <v>120</v>
      </c>
      <c r="D770" s="284" t="str">
        <f>입출금내역Rawdata!N764</f>
        <v>인건비(급여, 퇴직금, 사대보험)</v>
      </c>
      <c r="E770" s="284" t="str">
        <f>입출금내역Rawdata!O764</f>
        <v>급여</v>
      </c>
      <c r="F770" s="137">
        <f>IF(D770="계좌 대체","",VLOOKUP($D770,월별_CashFlow!$H$3:$I$61,2,FALSE))</f>
        <v>120202</v>
      </c>
      <c r="G770" s="145"/>
      <c r="H770" s="283" t="str">
        <f>IF(입출금내역Rawdata!F764=0,"",입출금내역Rawdata!F764)</f>
        <v/>
      </c>
      <c r="I770" s="146">
        <f>IF(입출금내역Rawdata!G764=0,"",입출금내역Rawdata!G764)</f>
        <v>6158770</v>
      </c>
      <c r="J770" s="146">
        <f t="shared" si="23"/>
        <v>-6158770</v>
      </c>
      <c r="K770" s="146">
        <f t="shared" si="22"/>
        <v>871109294</v>
      </c>
      <c r="L770" s="284" t="str">
        <f>입출금내역Rawdata!D764</f>
        <v>8월급여</v>
      </c>
      <c r="M770" s="148" t="s">
        <v>213</v>
      </c>
      <c r="N770" s="148"/>
      <c r="O770" s="284" t="str">
        <f>입출금내역Rawdata!L764</f>
        <v>하나은행(GS투자금)</v>
      </c>
      <c r="P770" s="284" t="str">
        <f>입출금내역Rawdata!M764</f>
        <v>391-910033-23404</v>
      </c>
      <c r="Q770" s="148"/>
      <c r="R770" s="148"/>
      <c r="S770" s="148"/>
    </row>
    <row r="771" spans="1:19" ht="15.6" customHeight="1" outlineLevel="1">
      <c r="A771" s="142"/>
      <c r="B771" s="142">
        <f>입출금내역Rawdata!B765</f>
        <v>45527</v>
      </c>
      <c r="C771" s="143" t="s">
        <v>120</v>
      </c>
      <c r="D771" s="284" t="str">
        <f>입출금내역Rawdata!N765</f>
        <v>인건비(급여, 퇴직금, 사대보험)</v>
      </c>
      <c r="E771" s="284" t="str">
        <f>입출금내역Rawdata!O765</f>
        <v>급여</v>
      </c>
      <c r="F771" s="137">
        <f>IF(D771="계좌 대체","",VLOOKUP($D771,월별_CashFlow!$H$3:$I$61,2,FALSE))</f>
        <v>120202</v>
      </c>
      <c r="G771" s="145"/>
      <c r="H771" s="283" t="str">
        <f>IF(입출금내역Rawdata!F765=0,"",입출금내역Rawdata!F765)</f>
        <v/>
      </c>
      <c r="I771" s="146">
        <f>IF(입출금내역Rawdata!G765=0,"",입출금내역Rawdata!G765)</f>
        <v>902050</v>
      </c>
      <c r="J771" s="146">
        <f t="shared" si="23"/>
        <v>-902050</v>
      </c>
      <c r="K771" s="146">
        <f t="shared" si="22"/>
        <v>870207244</v>
      </c>
      <c r="L771" s="284" t="str">
        <f>입출금내역Rawdata!D765</f>
        <v>8월급여</v>
      </c>
      <c r="M771" s="148" t="s">
        <v>214</v>
      </c>
      <c r="N771" s="148"/>
      <c r="O771" s="284" t="str">
        <f>입출금내역Rawdata!L765</f>
        <v>하나은행(GS투자금)</v>
      </c>
      <c r="P771" s="284" t="str">
        <f>입출금내역Rawdata!M765</f>
        <v>391-910033-23404</v>
      </c>
      <c r="Q771" s="148"/>
      <c r="R771" s="148"/>
      <c r="S771" s="148"/>
    </row>
    <row r="772" spans="1:19" ht="15.6" customHeight="1" outlineLevel="1">
      <c r="A772" s="142"/>
      <c r="B772" s="142">
        <f>입출금내역Rawdata!B766</f>
        <v>45527</v>
      </c>
      <c r="C772" s="143" t="s">
        <v>120</v>
      </c>
      <c r="D772" s="284" t="str">
        <f>입출금내역Rawdata!N766</f>
        <v>인건비(급여, 퇴직금, 사대보험)</v>
      </c>
      <c r="E772" s="284" t="str">
        <f>입출금내역Rawdata!O766</f>
        <v>급여</v>
      </c>
      <c r="F772" s="137">
        <f>IF(D772="계좌 대체","",VLOOKUP($D772,월별_CashFlow!$H$3:$I$61,2,FALSE))</f>
        <v>120202</v>
      </c>
      <c r="G772" s="145"/>
      <c r="H772" s="283" t="str">
        <f>IF(입출금내역Rawdata!F766=0,"",입출금내역Rawdata!F766)</f>
        <v/>
      </c>
      <c r="I772" s="146">
        <f>IF(입출금내역Rawdata!G766=0,"",입출금내역Rawdata!G766)</f>
        <v>906460</v>
      </c>
      <c r="J772" s="146">
        <f t="shared" si="23"/>
        <v>-906460</v>
      </c>
      <c r="K772" s="146">
        <f t="shared" si="22"/>
        <v>869300784</v>
      </c>
      <c r="L772" s="284" t="str">
        <f>입출금내역Rawdata!D766</f>
        <v>8월급여</v>
      </c>
      <c r="M772" s="148" t="s">
        <v>215</v>
      </c>
      <c r="N772" s="148"/>
      <c r="O772" s="284" t="str">
        <f>입출금내역Rawdata!L766</f>
        <v>하나은행(GS투자금)</v>
      </c>
      <c r="P772" s="284" t="str">
        <f>입출금내역Rawdata!M766</f>
        <v>391-910033-23404</v>
      </c>
      <c r="Q772" s="148"/>
      <c r="R772" s="148"/>
      <c r="S772" s="148"/>
    </row>
    <row r="773" spans="1:19" ht="15.6" customHeight="1" outlineLevel="1">
      <c r="A773" s="142"/>
      <c r="B773" s="142">
        <f>입출금내역Rawdata!B767</f>
        <v>45527</v>
      </c>
      <c r="C773" s="143" t="s">
        <v>120</v>
      </c>
      <c r="D773" s="284" t="str">
        <f>입출금내역Rawdata!N767</f>
        <v>인건비(급여, 퇴직금, 사대보험)</v>
      </c>
      <c r="E773" s="284" t="str">
        <f>입출금내역Rawdata!O767</f>
        <v>급여</v>
      </c>
      <c r="F773" s="137">
        <f>IF(D773="계좌 대체","",VLOOKUP($D773,월별_CashFlow!$H$3:$I$61,2,FALSE))</f>
        <v>120202</v>
      </c>
      <c r="G773" s="145"/>
      <c r="H773" s="283" t="str">
        <f>IF(입출금내역Rawdata!F767=0,"",입출금내역Rawdata!F767)</f>
        <v/>
      </c>
      <c r="I773" s="146">
        <f>IF(입출금내역Rawdata!G767=0,"",입출금내역Rawdata!G767)</f>
        <v>905960</v>
      </c>
      <c r="J773" s="146">
        <f t="shared" si="23"/>
        <v>-905960</v>
      </c>
      <c r="K773" s="146">
        <f t="shared" si="22"/>
        <v>868394824</v>
      </c>
      <c r="L773" s="284" t="str">
        <f>입출금내역Rawdata!D767</f>
        <v>8월급여</v>
      </c>
      <c r="M773" s="148" t="s">
        <v>141</v>
      </c>
      <c r="N773" s="148"/>
      <c r="O773" s="284" t="str">
        <f>입출금내역Rawdata!L767</f>
        <v>하나은행(GS투자금)</v>
      </c>
      <c r="P773" s="284" t="str">
        <f>입출금내역Rawdata!M767</f>
        <v>391-910033-23404</v>
      </c>
      <c r="Q773" s="148"/>
      <c r="R773" s="148"/>
      <c r="S773" s="148"/>
    </row>
    <row r="774" spans="1:19" ht="15.6" customHeight="1" outlineLevel="1">
      <c r="A774" s="142"/>
      <c r="B774" s="142">
        <f>입출금내역Rawdata!B768</f>
        <v>45528</v>
      </c>
      <c r="C774" s="143" t="s">
        <v>120</v>
      </c>
      <c r="D774" s="284" t="str">
        <f>입출금내역Rawdata!N768</f>
        <v>계좌 대체</v>
      </c>
      <c r="E774" s="284" t="str">
        <f>입출금내역Rawdata!O768</f>
        <v>계좌 대체</v>
      </c>
      <c r="F774" s="137" t="str">
        <f>IF(D774="계좌 대체","",VLOOKUP($D774,월별_CashFlow!$H$3:$I$61,2,FALSE))</f>
        <v/>
      </c>
      <c r="G774" s="145"/>
      <c r="H774" s="283" t="str">
        <f>IF(입출금내역Rawdata!F768=0,"",입출금내역Rawdata!F768)</f>
        <v/>
      </c>
      <c r="I774" s="146">
        <f>IF(입출금내역Rawdata!G768=0,"",입출금내역Rawdata!G768)</f>
        <v>9400</v>
      </c>
      <c r="J774" s="146">
        <f t="shared" si="23"/>
        <v>-9400</v>
      </c>
      <c r="K774" s="146">
        <f t="shared" si="22"/>
        <v>868385424</v>
      </c>
      <c r="L774" s="284" t="str">
        <f>입출금내역Rawdata!D768</f>
        <v>카카오T택시_가승</v>
      </c>
      <c r="M774" s="148" t="s">
        <v>141</v>
      </c>
      <c r="N774" s="148"/>
      <c r="O774" s="284" t="str">
        <f>입출금내역Rawdata!L768</f>
        <v>하나은행(자본금)</v>
      </c>
      <c r="P774" s="284" t="str">
        <f>입출금내역Rawdata!M768</f>
        <v>391-910029-71304</v>
      </c>
      <c r="Q774" s="148"/>
      <c r="R774" s="148"/>
      <c r="S774" s="148"/>
    </row>
    <row r="775" spans="1:19" ht="15.6" customHeight="1" outlineLevel="1">
      <c r="A775" s="142"/>
      <c r="B775" s="142">
        <f>입출금내역Rawdata!B769</f>
        <v>45528</v>
      </c>
      <c r="C775" s="143" t="s">
        <v>120</v>
      </c>
      <c r="D775" s="284" t="str">
        <f>입출금내역Rawdata!N769</f>
        <v>계좌 대체</v>
      </c>
      <c r="E775" s="284" t="str">
        <f>입출금내역Rawdata!O769</f>
        <v>계좌 대체</v>
      </c>
      <c r="F775" s="137" t="str">
        <f>IF(D775="계좌 대체","",VLOOKUP($D775,월별_CashFlow!$H$3:$I$61,2,FALSE))</f>
        <v/>
      </c>
      <c r="G775" s="145"/>
      <c r="H775" s="283">
        <f>IF(입출금내역Rawdata!F769=0,"",입출금내역Rawdata!F769)</f>
        <v>9400</v>
      </c>
      <c r="I775" s="146" t="str">
        <f>IF(입출금내역Rawdata!G769=0,"",입출금내역Rawdata!G769)</f>
        <v/>
      </c>
      <c r="J775" s="146">
        <f t="shared" si="23"/>
        <v>9400</v>
      </c>
      <c r="K775" s="146">
        <f t="shared" si="22"/>
        <v>868394824</v>
      </c>
      <c r="L775" s="284" t="str">
        <f>입출금내역Rawdata!D769</f>
        <v>카카오T택시_가승</v>
      </c>
      <c r="M775" s="148"/>
      <c r="N775" s="148"/>
      <c r="O775" s="284" t="str">
        <f>입출금내역Rawdata!L769</f>
        <v>하나은행(자본금)</v>
      </c>
      <c r="P775" s="284" t="str">
        <f>입출금내역Rawdata!M769</f>
        <v>391-910029-71304</v>
      </c>
      <c r="Q775" s="148"/>
      <c r="R775" s="148"/>
      <c r="S775" s="148"/>
    </row>
    <row r="776" spans="1:19" ht="15.6" customHeight="1" outlineLevel="1">
      <c r="A776" s="142"/>
      <c r="B776" s="142">
        <f>입출금내역Rawdata!B770</f>
        <v>45528</v>
      </c>
      <c r="C776" s="143" t="s">
        <v>120</v>
      </c>
      <c r="D776" s="284" t="str">
        <f>입출금내역Rawdata!N770</f>
        <v>계좌 대체</v>
      </c>
      <c r="E776" s="284" t="str">
        <f>입출금내역Rawdata!O770</f>
        <v>계좌 대체</v>
      </c>
      <c r="F776" s="137" t="str">
        <f>IF(D776="계좌 대체","",VLOOKUP($D776,월별_CashFlow!$H$3:$I$61,2,FALSE))</f>
        <v/>
      </c>
      <c r="G776" s="145"/>
      <c r="H776" s="283" t="str">
        <f>IF(입출금내역Rawdata!F770=0,"",입출금내역Rawdata!F770)</f>
        <v/>
      </c>
      <c r="I776" s="146">
        <f>IF(입출금내역Rawdata!G770=0,"",입출금내역Rawdata!G770)</f>
        <v>8900</v>
      </c>
      <c r="J776" s="146">
        <f t="shared" si="23"/>
        <v>-8900</v>
      </c>
      <c r="K776" s="146">
        <f t="shared" ref="K776:K839" si="24">J776+K775</f>
        <v>868385924</v>
      </c>
      <c r="L776" s="284" t="str">
        <f>입출금내역Rawdata!D770</f>
        <v>카카오T택시_가승</v>
      </c>
      <c r="M776" s="148" t="s">
        <v>141</v>
      </c>
      <c r="N776" s="148"/>
      <c r="O776" s="284" t="str">
        <f>입출금내역Rawdata!L770</f>
        <v>하나은행(자본금)</v>
      </c>
      <c r="P776" s="284" t="str">
        <f>입출금내역Rawdata!M770</f>
        <v>391-910029-71304</v>
      </c>
      <c r="Q776" s="148"/>
      <c r="R776" s="148"/>
      <c r="S776" s="148"/>
    </row>
    <row r="777" spans="1:19" ht="15.6" customHeight="1" outlineLevel="1">
      <c r="A777" s="142"/>
      <c r="B777" s="142">
        <f>입출금내역Rawdata!B771</f>
        <v>45528</v>
      </c>
      <c r="C777" s="143" t="s">
        <v>120</v>
      </c>
      <c r="D777" s="284" t="str">
        <f>입출금내역Rawdata!N771</f>
        <v>계좌 대체</v>
      </c>
      <c r="E777" s="284" t="str">
        <f>입출금내역Rawdata!O771</f>
        <v>계좌 대체</v>
      </c>
      <c r="F777" s="137" t="str">
        <f>IF(D777="계좌 대체","",VLOOKUP($D777,월별_CashFlow!$H$3:$I$61,2,FALSE))</f>
        <v/>
      </c>
      <c r="G777" s="145"/>
      <c r="H777" s="283">
        <f>IF(입출금내역Rawdata!F771=0,"",입출금내역Rawdata!F771)</f>
        <v>8900</v>
      </c>
      <c r="I777" s="146" t="str">
        <f>IF(입출금내역Rawdata!G771=0,"",입출금내역Rawdata!G771)</f>
        <v/>
      </c>
      <c r="J777" s="146">
        <f t="shared" ref="J777:J840" si="25">IF(H777="",IF(I777="",0,-I777),H777)</f>
        <v>8900</v>
      </c>
      <c r="K777" s="146">
        <f t="shared" si="24"/>
        <v>868394824</v>
      </c>
      <c r="L777" s="284" t="str">
        <f>입출금내역Rawdata!D771</f>
        <v>카카오T택시_가승</v>
      </c>
      <c r="M777" s="148" t="s">
        <v>141</v>
      </c>
      <c r="N777" s="148"/>
      <c r="O777" s="284" t="str">
        <f>입출금내역Rawdata!L771</f>
        <v>하나은행(자본금)</v>
      </c>
      <c r="P777" s="284" t="str">
        <f>입출금내역Rawdata!M771</f>
        <v>391-910029-71304</v>
      </c>
      <c r="Q777" s="148"/>
      <c r="R777" s="148"/>
      <c r="S777" s="148"/>
    </row>
    <row r="778" spans="1:19" ht="15.6" customHeight="1" outlineLevel="1">
      <c r="A778" s="142"/>
      <c r="B778" s="142">
        <f>입출금내역Rawdata!B772</f>
        <v>45528</v>
      </c>
      <c r="C778" s="143" t="s">
        <v>120</v>
      </c>
      <c r="D778" s="284" t="str">
        <f>입출금내역Rawdata!N772</f>
        <v>계좌 대체</v>
      </c>
      <c r="E778" s="284" t="str">
        <f>입출금내역Rawdata!O772</f>
        <v>계좌 대체</v>
      </c>
      <c r="F778" s="137" t="str">
        <f>IF(D778="계좌 대체","",VLOOKUP($D778,월별_CashFlow!$H$3:$I$61,2,FALSE))</f>
        <v/>
      </c>
      <c r="G778" s="145"/>
      <c r="H778" s="283" t="str">
        <f>IF(입출금내역Rawdata!F772=0,"",입출금내역Rawdata!F772)</f>
        <v/>
      </c>
      <c r="I778" s="146">
        <f>IF(입출금내역Rawdata!G772=0,"",입출금내역Rawdata!G772)</f>
        <v>8800</v>
      </c>
      <c r="J778" s="146">
        <f t="shared" si="25"/>
        <v>-8800</v>
      </c>
      <c r="K778" s="146">
        <f t="shared" si="24"/>
        <v>868386024</v>
      </c>
      <c r="L778" s="284" t="str">
        <f>입출금내역Rawdata!D772</f>
        <v>카카오T택시_가승</v>
      </c>
      <c r="M778" s="148" t="s">
        <v>198</v>
      </c>
      <c r="N778" s="148"/>
      <c r="O778" s="284" t="str">
        <f>입출금내역Rawdata!L772</f>
        <v>하나은행(자본금)</v>
      </c>
      <c r="P778" s="284" t="str">
        <f>입출금내역Rawdata!M772</f>
        <v>391-910029-71304</v>
      </c>
      <c r="Q778" s="148"/>
      <c r="R778" s="148"/>
      <c r="S778" s="148"/>
    </row>
    <row r="779" spans="1:19" ht="15.6" customHeight="1" outlineLevel="1">
      <c r="A779" s="142"/>
      <c r="B779" s="142">
        <f>입출금내역Rawdata!B773</f>
        <v>45528</v>
      </c>
      <c r="C779" s="143" t="s">
        <v>120</v>
      </c>
      <c r="D779" s="284" t="str">
        <f>입출금내역Rawdata!N773</f>
        <v>계좌 대체</v>
      </c>
      <c r="E779" s="284" t="str">
        <f>입출금내역Rawdata!O773</f>
        <v>계좌 대체</v>
      </c>
      <c r="F779" s="137" t="str">
        <f>IF(D779="계좌 대체","",VLOOKUP($D779,월별_CashFlow!$H$3:$I$61,2,FALSE))</f>
        <v/>
      </c>
      <c r="G779" s="145"/>
      <c r="H779" s="283">
        <f>IF(입출금내역Rawdata!F773=0,"",입출금내역Rawdata!F773)</f>
        <v>8800</v>
      </c>
      <c r="I779" s="146" t="str">
        <f>IF(입출금내역Rawdata!G773=0,"",입출금내역Rawdata!G773)</f>
        <v/>
      </c>
      <c r="J779" s="146">
        <f t="shared" si="25"/>
        <v>8800</v>
      </c>
      <c r="K779" s="146">
        <f t="shared" si="24"/>
        <v>868394824</v>
      </c>
      <c r="L779" s="284" t="str">
        <f>입출금내역Rawdata!D773</f>
        <v>카카오T택시_가승</v>
      </c>
      <c r="M779" s="148" t="s">
        <v>197</v>
      </c>
      <c r="N779" s="148"/>
      <c r="O779" s="284" t="str">
        <f>입출금내역Rawdata!L773</f>
        <v>하나은행(자본금)</v>
      </c>
      <c r="P779" s="284" t="str">
        <f>입출금내역Rawdata!M773</f>
        <v>391-910029-71304</v>
      </c>
      <c r="Q779" s="148"/>
      <c r="R779" s="148"/>
      <c r="S779" s="148"/>
    </row>
    <row r="780" spans="1:19" ht="15.6" customHeight="1" outlineLevel="1">
      <c r="A780" s="142"/>
      <c r="B780" s="142">
        <f>입출금내역Rawdata!B774</f>
        <v>45528</v>
      </c>
      <c r="C780" s="143" t="s">
        <v>120</v>
      </c>
      <c r="D780" s="284" t="str">
        <f>입출금내역Rawdata!N774</f>
        <v>운영비</v>
      </c>
      <c r="E780" s="284" t="str">
        <f>입출금내역Rawdata!O774</f>
        <v>여비교통비</v>
      </c>
      <c r="F780" s="137">
        <f>IF(D780="계좌 대체","",VLOOKUP($D780,월별_CashFlow!$H$3:$I$61,2,FALSE))</f>
        <v>120204</v>
      </c>
      <c r="G780" s="145"/>
      <c r="H780" s="283" t="str">
        <f>IF(입출금내역Rawdata!F774=0,"",입출금내역Rawdata!F774)</f>
        <v/>
      </c>
      <c r="I780" s="146">
        <f>IF(입출금내역Rawdata!G774=0,"",입출금내역Rawdata!G774)</f>
        <v>8400</v>
      </c>
      <c r="J780" s="146">
        <f t="shared" si="25"/>
        <v>-8400</v>
      </c>
      <c r="K780" s="146">
        <f t="shared" si="24"/>
        <v>868386424</v>
      </c>
      <c r="L780" s="284" t="str">
        <f>입출금내역Rawdata!D774</f>
        <v>카카오T일반택시_</v>
      </c>
      <c r="M780" s="148" t="s">
        <v>141</v>
      </c>
      <c r="N780" s="148"/>
      <c r="O780" s="284" t="str">
        <f>입출금내역Rawdata!L774</f>
        <v>하나은행(자본금)</v>
      </c>
      <c r="P780" s="284" t="str">
        <f>입출금내역Rawdata!M774</f>
        <v>391-910029-71304</v>
      </c>
      <c r="Q780" s="148"/>
      <c r="R780" s="148"/>
      <c r="S780" s="148"/>
    </row>
    <row r="781" spans="1:19" ht="15.6" customHeight="1" outlineLevel="1">
      <c r="A781" s="142"/>
      <c r="B781" s="142">
        <f>입출금내역Rawdata!B775</f>
        <v>45530</v>
      </c>
      <c r="C781" s="143" t="s">
        <v>120</v>
      </c>
      <c r="D781" s="284" t="str">
        <f>입출금내역Rawdata!N775</f>
        <v>계좌 대체</v>
      </c>
      <c r="E781" s="284" t="str">
        <f>입출금내역Rawdata!O775</f>
        <v>계좌 대체</v>
      </c>
      <c r="F781" s="137" t="str">
        <f>IF(D781="계좌 대체","",VLOOKUP($D781,월별_CashFlow!$H$3:$I$61,2,FALSE))</f>
        <v/>
      </c>
      <c r="G781" s="145"/>
      <c r="H781" s="283" t="str">
        <f>IF(입출금내역Rawdata!F775=0,"",입출금내역Rawdata!F775)</f>
        <v/>
      </c>
      <c r="I781" s="146">
        <f>IF(입출금내역Rawdata!G775=0,"",입출금내역Rawdata!G775)</f>
        <v>13200</v>
      </c>
      <c r="J781" s="146">
        <f t="shared" si="25"/>
        <v>-13200</v>
      </c>
      <c r="K781" s="146">
        <f t="shared" si="24"/>
        <v>868373224</v>
      </c>
      <c r="L781" s="284" t="str">
        <f>입출금내역Rawdata!D775</f>
        <v>카카오T택시_가승</v>
      </c>
      <c r="M781" s="148" t="s">
        <v>141</v>
      </c>
      <c r="N781" s="148"/>
      <c r="O781" s="284" t="str">
        <f>입출금내역Rawdata!L775</f>
        <v>하나은행(자본금)</v>
      </c>
      <c r="P781" s="284" t="str">
        <f>입출금내역Rawdata!M775</f>
        <v>391-910029-71304</v>
      </c>
      <c r="Q781" s="148"/>
      <c r="R781" s="148"/>
      <c r="S781" s="148"/>
    </row>
    <row r="782" spans="1:19" ht="15.6" customHeight="1" outlineLevel="1">
      <c r="A782" s="142"/>
      <c r="B782" s="142">
        <f>입출금내역Rawdata!B776</f>
        <v>45530</v>
      </c>
      <c r="C782" s="143" t="s">
        <v>120</v>
      </c>
      <c r="D782" s="284" t="str">
        <f>입출금내역Rawdata!N776</f>
        <v>계좌 대체</v>
      </c>
      <c r="E782" s="284" t="str">
        <f>입출금내역Rawdata!O776</f>
        <v>계좌 대체</v>
      </c>
      <c r="F782" s="137" t="str">
        <f>IF(D782="계좌 대체","",VLOOKUP($D782,월별_CashFlow!$H$3:$I$61,2,FALSE))</f>
        <v/>
      </c>
      <c r="G782" s="145"/>
      <c r="H782" s="283">
        <f>IF(입출금내역Rawdata!F776=0,"",입출금내역Rawdata!F776)</f>
        <v>13200</v>
      </c>
      <c r="I782" s="146" t="str">
        <f>IF(입출금내역Rawdata!G776=0,"",입출금내역Rawdata!G776)</f>
        <v/>
      </c>
      <c r="J782" s="146">
        <f t="shared" si="25"/>
        <v>13200</v>
      </c>
      <c r="K782" s="146">
        <f t="shared" si="24"/>
        <v>868386424</v>
      </c>
      <c r="L782" s="284" t="str">
        <f>입출금내역Rawdata!D776</f>
        <v>카카오T택시_가승</v>
      </c>
      <c r="M782" s="148" t="s">
        <v>141</v>
      </c>
      <c r="N782" s="148"/>
      <c r="O782" s="284" t="str">
        <f>입출금내역Rawdata!L776</f>
        <v>하나은행(자본금)</v>
      </c>
      <c r="P782" s="284" t="str">
        <f>입출금내역Rawdata!M776</f>
        <v>391-910029-71304</v>
      </c>
      <c r="Q782" s="148"/>
      <c r="R782" s="148"/>
      <c r="S782" s="148"/>
    </row>
    <row r="783" spans="1:19" ht="15.6" customHeight="1" outlineLevel="1">
      <c r="A783" s="142"/>
      <c r="B783" s="142">
        <f>입출금내역Rawdata!B777</f>
        <v>45530</v>
      </c>
      <c r="C783" s="143" t="s">
        <v>120</v>
      </c>
      <c r="D783" s="284" t="str">
        <f>입출금내역Rawdata!N777</f>
        <v>운영비</v>
      </c>
      <c r="E783" s="284" t="str">
        <f>입출금내역Rawdata!O777</f>
        <v>여비교통비</v>
      </c>
      <c r="F783" s="137">
        <f>IF(D783="계좌 대체","",VLOOKUP($D783,월별_CashFlow!$H$3:$I$61,2,FALSE))</f>
        <v>120204</v>
      </c>
      <c r="G783" s="145"/>
      <c r="H783" s="283" t="str">
        <f>IF(입출금내역Rawdata!F777=0,"",입출금내역Rawdata!F777)</f>
        <v/>
      </c>
      <c r="I783" s="146">
        <f>IF(입출금내역Rawdata!G777=0,"",입출금내역Rawdata!G777)</f>
        <v>12400</v>
      </c>
      <c r="J783" s="146">
        <f t="shared" si="25"/>
        <v>-12400</v>
      </c>
      <c r="K783" s="146">
        <f t="shared" si="24"/>
        <v>868374024</v>
      </c>
      <c r="L783" s="284" t="str">
        <f>입출금내역Rawdata!D777</f>
        <v>카카오T일반택시_</v>
      </c>
      <c r="M783" s="148" t="s">
        <v>216</v>
      </c>
      <c r="N783" s="148"/>
      <c r="O783" s="284" t="str">
        <f>입출금내역Rawdata!L777</f>
        <v>하나은행(자본금)</v>
      </c>
      <c r="P783" s="284" t="str">
        <f>입출금내역Rawdata!M777</f>
        <v>391-910029-71304</v>
      </c>
      <c r="Q783" s="148"/>
      <c r="R783" s="148"/>
      <c r="S783" s="148"/>
    </row>
    <row r="784" spans="1:19" ht="15.6" customHeight="1" outlineLevel="1">
      <c r="A784" s="142"/>
      <c r="B784" s="142">
        <f>입출금내역Rawdata!B778</f>
        <v>45530</v>
      </c>
      <c r="C784" s="143" t="s">
        <v>120</v>
      </c>
      <c r="D784" s="284" t="str">
        <f>입출금내역Rawdata!N778</f>
        <v>계좌 대체</v>
      </c>
      <c r="E784" s="284" t="str">
        <f>입출금내역Rawdata!O778</f>
        <v>계좌 대체</v>
      </c>
      <c r="F784" s="137" t="str">
        <f>IF(D784="계좌 대체","",VLOOKUP($D784,월별_CashFlow!$H$3:$I$61,2,FALSE))</f>
        <v/>
      </c>
      <c r="G784" s="145"/>
      <c r="H784" s="283" t="str">
        <f>IF(입출금내역Rawdata!F778=0,"",입출금내역Rawdata!F778)</f>
        <v/>
      </c>
      <c r="I784" s="146">
        <f>IF(입출금내역Rawdata!G778=0,"",입출금내역Rawdata!G778)</f>
        <v>8500</v>
      </c>
      <c r="J784" s="146">
        <f t="shared" si="25"/>
        <v>-8500</v>
      </c>
      <c r="K784" s="146">
        <f t="shared" si="24"/>
        <v>868365524</v>
      </c>
      <c r="L784" s="284" t="str">
        <f>입출금내역Rawdata!D778</f>
        <v>카카오T택시_가승</v>
      </c>
      <c r="M784" s="148"/>
      <c r="N784" s="148"/>
      <c r="O784" s="284" t="str">
        <f>입출금내역Rawdata!L778</f>
        <v>하나은행(자본금)</v>
      </c>
      <c r="P784" s="284" t="str">
        <f>입출금내역Rawdata!M778</f>
        <v>391-910029-71304</v>
      </c>
      <c r="Q784" s="148"/>
      <c r="R784" s="148"/>
      <c r="S784" s="148"/>
    </row>
    <row r="785" spans="1:19" ht="15.6" customHeight="1" outlineLevel="1">
      <c r="A785" s="142"/>
      <c r="B785" s="142">
        <f>입출금내역Rawdata!B779</f>
        <v>45530</v>
      </c>
      <c r="C785" s="143" t="s">
        <v>120</v>
      </c>
      <c r="D785" s="284" t="str">
        <f>입출금내역Rawdata!N779</f>
        <v>계좌 대체</v>
      </c>
      <c r="E785" s="284" t="str">
        <f>입출금내역Rawdata!O779</f>
        <v>계좌 대체</v>
      </c>
      <c r="F785" s="137" t="str">
        <f>IF(D785="계좌 대체","",VLOOKUP($D785,월별_CashFlow!$H$3:$I$61,2,FALSE))</f>
        <v/>
      </c>
      <c r="G785" s="145"/>
      <c r="H785" s="283">
        <f>IF(입출금내역Rawdata!F779=0,"",입출금내역Rawdata!F779)</f>
        <v>8500</v>
      </c>
      <c r="I785" s="146" t="str">
        <f>IF(입출금내역Rawdata!G779=0,"",입출금내역Rawdata!G779)</f>
        <v/>
      </c>
      <c r="J785" s="146">
        <f t="shared" si="25"/>
        <v>8500</v>
      </c>
      <c r="K785" s="146">
        <f t="shared" si="24"/>
        <v>868374024</v>
      </c>
      <c r="L785" s="284" t="str">
        <f>입출금내역Rawdata!D779</f>
        <v>카카오T택시_가승</v>
      </c>
      <c r="M785" s="148" t="s">
        <v>141</v>
      </c>
      <c r="N785" s="148"/>
      <c r="O785" s="284" t="str">
        <f>입출금내역Rawdata!L779</f>
        <v>하나은행(자본금)</v>
      </c>
      <c r="P785" s="284" t="str">
        <f>입출금내역Rawdata!M779</f>
        <v>391-910029-71304</v>
      </c>
      <c r="Q785" s="148"/>
      <c r="R785" s="148"/>
      <c r="S785" s="148"/>
    </row>
    <row r="786" spans="1:19" ht="15.6" customHeight="1" outlineLevel="1">
      <c r="A786" s="142"/>
      <c r="B786" s="142">
        <f>입출금내역Rawdata!B780</f>
        <v>45530</v>
      </c>
      <c r="C786" s="143" t="s">
        <v>120</v>
      </c>
      <c r="D786" s="284" t="str">
        <f>입출금내역Rawdata!N780</f>
        <v>운영비</v>
      </c>
      <c r="E786" s="284" t="str">
        <f>입출금내역Rawdata!O780</f>
        <v>여비교통비</v>
      </c>
      <c r="F786" s="137">
        <f>IF(D786="계좌 대체","",VLOOKUP($D786,월별_CashFlow!$H$3:$I$61,2,FALSE))</f>
        <v>120204</v>
      </c>
      <c r="G786" s="145"/>
      <c r="H786" s="283" t="str">
        <f>IF(입출금내역Rawdata!F780=0,"",입출금내역Rawdata!F780)</f>
        <v/>
      </c>
      <c r="I786" s="146">
        <f>IF(입출금내역Rawdata!G780=0,"",입출금내역Rawdata!G780)</f>
        <v>13000</v>
      </c>
      <c r="J786" s="146">
        <f t="shared" si="25"/>
        <v>-13000</v>
      </c>
      <c r="K786" s="146">
        <f t="shared" si="24"/>
        <v>868361024</v>
      </c>
      <c r="L786" s="284" t="str">
        <f>입출금내역Rawdata!D780</f>
        <v>카카오T일반택시_</v>
      </c>
      <c r="M786" s="148" t="s">
        <v>141</v>
      </c>
      <c r="N786" s="148"/>
      <c r="O786" s="284" t="str">
        <f>입출금내역Rawdata!L780</f>
        <v>하나은행(자본금)</v>
      </c>
      <c r="P786" s="284" t="str">
        <f>입출금내역Rawdata!M780</f>
        <v>391-910029-71304</v>
      </c>
      <c r="Q786" s="148"/>
      <c r="R786" s="148"/>
      <c r="S786" s="148"/>
    </row>
    <row r="787" spans="1:19" ht="15.6" customHeight="1" outlineLevel="1">
      <c r="A787" s="142"/>
      <c r="B787" s="142">
        <f>입출금내역Rawdata!B781</f>
        <v>45530</v>
      </c>
      <c r="C787" s="143" t="s">
        <v>120</v>
      </c>
      <c r="D787" s="284" t="str">
        <f>입출금내역Rawdata!N781</f>
        <v>법인카드</v>
      </c>
      <c r="E787" s="284" t="str">
        <f>입출금내역Rawdata!O781</f>
        <v>법인카드</v>
      </c>
      <c r="F787" s="137">
        <f>IF(D787="계좌 대체","",VLOOKUP($D787,월별_CashFlow!$H$3:$I$61,2,FALSE))</f>
        <v>120203</v>
      </c>
      <c r="G787" s="145"/>
      <c r="H787" s="283" t="str">
        <f>IF(입출금내역Rawdata!F781=0,"",입출금내역Rawdata!F781)</f>
        <v/>
      </c>
      <c r="I787" s="146">
        <f>IF(입출금내역Rawdata!G781=0,"",입출금내역Rawdata!G781)</f>
        <v>296000</v>
      </c>
      <c r="J787" s="146">
        <f t="shared" si="25"/>
        <v>-296000</v>
      </c>
      <c r="K787" s="146">
        <f t="shared" si="24"/>
        <v>868065024</v>
      </c>
      <c r="L787" s="284" t="str">
        <f>입출금내역Rawdata!D781</f>
        <v>하나카드기업</v>
      </c>
      <c r="M787" s="148"/>
      <c r="N787" s="148"/>
      <c r="O787" s="284" t="str">
        <f>입출금내역Rawdata!L781</f>
        <v>하나은행(서울형팁스)</v>
      </c>
      <c r="P787" s="284" t="str">
        <f>입출금내역Rawdata!M781</f>
        <v>511-910017-45704</v>
      </c>
      <c r="Q787" s="148"/>
      <c r="R787" s="148"/>
      <c r="S787" s="148"/>
    </row>
    <row r="788" spans="1:19" ht="15.6" customHeight="1" outlineLevel="1">
      <c r="A788" s="142"/>
      <c r="B788" s="142">
        <f>입출금내역Rawdata!B782</f>
        <v>45531</v>
      </c>
      <c r="C788" s="143" t="s">
        <v>120</v>
      </c>
      <c r="D788" s="284" t="str">
        <f>입출금내역Rawdata!N782</f>
        <v>보조금</v>
      </c>
      <c r="E788" s="284" t="str">
        <f>입출금내역Rawdata!O782</f>
        <v>보조금</v>
      </c>
      <c r="F788" s="137">
        <f>IF(D788="계좌 대체","",VLOOKUP($D788,월별_CashFlow!$H$3:$I$61,2,FALSE))</f>
        <v>310001</v>
      </c>
      <c r="G788" s="145"/>
      <c r="H788" s="283" t="str">
        <f>IF(입출금내역Rawdata!F782=0,"",입출금내역Rawdata!F782)</f>
        <v/>
      </c>
      <c r="I788" s="146">
        <f>IF(입출금내역Rawdata!G782=0,"",입출금내역Rawdata!G782)</f>
        <v>26572</v>
      </c>
      <c r="J788" s="146">
        <f t="shared" si="25"/>
        <v>-26572</v>
      </c>
      <c r="K788" s="146">
        <f t="shared" si="24"/>
        <v>868038452</v>
      </c>
      <c r="L788" s="284" t="str">
        <f>입출금내역Rawdata!D782</f>
        <v>(산학연)RCMS사업비지</v>
      </c>
      <c r="M788" s="148"/>
      <c r="N788" s="148"/>
      <c r="O788" s="284" t="str">
        <f>입출금내역Rawdata!L782</f>
        <v>하나은행(GS투자금)</v>
      </c>
      <c r="P788" s="284" t="str">
        <f>입출금내역Rawdata!M782</f>
        <v>391-910033-23404</v>
      </c>
      <c r="Q788" s="148"/>
      <c r="R788" s="148"/>
      <c r="S788" s="148"/>
    </row>
    <row r="789" spans="1:19" ht="15.6" customHeight="1" outlineLevel="1">
      <c r="A789" s="142"/>
      <c r="B789" s="142">
        <f>입출금내역Rawdata!B783</f>
        <v>45531</v>
      </c>
      <c r="C789" s="143" t="s">
        <v>120</v>
      </c>
      <c r="D789" s="284" t="str">
        <f>입출금내역Rawdata!N783</f>
        <v>보조금</v>
      </c>
      <c r="E789" s="284" t="str">
        <f>입출금내역Rawdata!O783</f>
        <v>보조금</v>
      </c>
      <c r="F789" s="137">
        <f>IF(D789="계좌 대체","",VLOOKUP($D789,월별_CashFlow!$H$3:$I$61,2,FALSE))</f>
        <v>310001</v>
      </c>
      <c r="G789" s="145"/>
      <c r="H789" s="283" t="str">
        <f>IF(입출금내역Rawdata!F783=0,"",입출금내역Rawdata!F783)</f>
        <v/>
      </c>
      <c r="I789" s="146">
        <f>IF(입출금내역Rawdata!G783=0,"",입출금내역Rawdata!G783)</f>
        <v>710000</v>
      </c>
      <c r="J789" s="146">
        <f t="shared" si="25"/>
        <v>-710000</v>
      </c>
      <c r="K789" s="146">
        <f t="shared" si="24"/>
        <v>867328452</v>
      </c>
      <c r="L789" s="284" t="str">
        <f>입출금내역Rawdata!D783</f>
        <v>(산학연)RCMS사업비지</v>
      </c>
      <c r="M789" s="148" t="s">
        <v>217</v>
      </c>
      <c r="N789" s="148"/>
      <c r="O789" s="284" t="str">
        <f>입출금내역Rawdata!L783</f>
        <v>하나은행(GS투자금)</v>
      </c>
      <c r="P789" s="284" t="str">
        <f>입출금내역Rawdata!M783</f>
        <v>391-910033-23404</v>
      </c>
      <c r="Q789" s="148"/>
      <c r="R789" s="148"/>
      <c r="S789" s="148"/>
    </row>
    <row r="790" spans="1:19" ht="15.6" customHeight="1" outlineLevel="1">
      <c r="A790" s="142"/>
      <c r="B790" s="142">
        <f>입출금내역Rawdata!B784</f>
        <v>45531</v>
      </c>
      <c r="C790" s="143" t="s">
        <v>120</v>
      </c>
      <c r="D790" s="284" t="str">
        <f>입출금내역Rawdata!N784</f>
        <v>법인카드</v>
      </c>
      <c r="E790" s="284" t="str">
        <f>입출금내역Rawdata!O784</f>
        <v>법인카드</v>
      </c>
      <c r="F790" s="137">
        <f>IF(D790="계좌 대체","",VLOOKUP($D790,월별_CashFlow!$H$3:$I$61,2,FALSE))</f>
        <v>120203</v>
      </c>
      <c r="G790" s="145"/>
      <c r="H790" s="283" t="str">
        <f>IF(입출금내역Rawdata!F784=0,"",입출금내역Rawdata!F784)</f>
        <v/>
      </c>
      <c r="I790" s="146">
        <f>IF(입출금내역Rawdata!G784=0,"",입출금내역Rawdata!G784)</f>
        <v>174219</v>
      </c>
      <c r="J790" s="146">
        <f t="shared" si="25"/>
        <v>-174219</v>
      </c>
      <c r="K790" s="146">
        <f t="shared" si="24"/>
        <v>867154233</v>
      </c>
      <c r="L790" s="284" t="str">
        <f>입출금내역Rawdata!D784</f>
        <v>하나카드기업</v>
      </c>
      <c r="M790" s="148" t="s">
        <v>217</v>
      </c>
      <c r="N790" s="148"/>
      <c r="O790" s="284" t="str">
        <f>입출금내역Rawdata!L784</f>
        <v>하나은행(자본금)</v>
      </c>
      <c r="P790" s="284" t="str">
        <f>입출금내역Rawdata!M784</f>
        <v>391-910029-71304</v>
      </c>
      <c r="Q790" s="148"/>
      <c r="R790" s="148"/>
      <c r="S790" s="148"/>
    </row>
    <row r="791" spans="1:19" ht="15.6" customHeight="1" outlineLevel="1">
      <c r="A791" s="142"/>
      <c r="B791" s="142">
        <f>입출금내역Rawdata!B785</f>
        <v>45531</v>
      </c>
      <c r="C791" s="143" t="s">
        <v>120</v>
      </c>
      <c r="D791" s="284" t="str">
        <f>입출금내역Rawdata!N785</f>
        <v>법인카드</v>
      </c>
      <c r="E791" s="284" t="str">
        <f>입출금내역Rawdata!O785</f>
        <v>법인카드</v>
      </c>
      <c r="F791" s="137">
        <f>IF(D791="계좌 대체","",VLOOKUP($D791,월별_CashFlow!$H$3:$I$61,2,FALSE))</f>
        <v>120203</v>
      </c>
      <c r="G791" s="145"/>
      <c r="H791" s="283" t="str">
        <f>IF(입출금내역Rawdata!F785=0,"",입출금내역Rawdata!F785)</f>
        <v/>
      </c>
      <c r="I791" s="146">
        <f>IF(입출금내역Rawdata!G785=0,"",입출금내역Rawdata!G785)</f>
        <v>800</v>
      </c>
      <c r="J791" s="146">
        <f t="shared" si="25"/>
        <v>-800</v>
      </c>
      <c r="K791" s="146">
        <f t="shared" si="24"/>
        <v>867153433</v>
      </c>
      <c r="L791" s="284" t="str">
        <f>입출금내역Rawdata!D785</f>
        <v>하나카드기업</v>
      </c>
      <c r="M791" s="148" t="s">
        <v>217</v>
      </c>
      <c r="N791" s="148"/>
      <c r="O791" s="284" t="str">
        <f>입출금내역Rawdata!L785</f>
        <v>하나은행(자본금)</v>
      </c>
      <c r="P791" s="284" t="str">
        <f>입출금내역Rawdata!M785</f>
        <v>391-910029-71304</v>
      </c>
      <c r="Q791" s="148"/>
      <c r="R791" s="148"/>
      <c r="S791" s="148"/>
    </row>
    <row r="792" spans="1:19" ht="15.6" customHeight="1" outlineLevel="1">
      <c r="A792" s="142"/>
      <c r="B792" s="142">
        <f>입출금내역Rawdata!B786</f>
        <v>45531</v>
      </c>
      <c r="C792" s="143" t="s">
        <v>120</v>
      </c>
      <c r="D792" s="284" t="str">
        <f>입출금내역Rawdata!N786</f>
        <v>법인카드</v>
      </c>
      <c r="E792" s="284" t="str">
        <f>입출금내역Rawdata!O786</f>
        <v>법인카드</v>
      </c>
      <c r="F792" s="137">
        <f>IF(D792="계좌 대체","",VLOOKUP($D792,월별_CashFlow!$H$3:$I$61,2,FALSE))</f>
        <v>120203</v>
      </c>
      <c r="G792" s="145"/>
      <c r="H792" s="283" t="str">
        <f>IF(입출금내역Rawdata!F786=0,"",입출금내역Rawdata!F786)</f>
        <v/>
      </c>
      <c r="I792" s="146">
        <f>IF(입출금내역Rawdata!G786=0,"",입출금내역Rawdata!G786)</f>
        <v>400</v>
      </c>
      <c r="J792" s="146">
        <f t="shared" si="25"/>
        <v>-400</v>
      </c>
      <c r="K792" s="146">
        <f t="shared" si="24"/>
        <v>867153033</v>
      </c>
      <c r="L792" s="284" t="str">
        <f>입출금내역Rawdata!D786</f>
        <v>하나카드기업</v>
      </c>
      <c r="M792" s="148" t="s">
        <v>217</v>
      </c>
      <c r="N792" s="148"/>
      <c r="O792" s="284" t="str">
        <f>입출금내역Rawdata!L786</f>
        <v>하나은행(팁스)</v>
      </c>
      <c r="P792" s="284" t="str">
        <f>입출금내역Rawdata!M786</f>
        <v>391-910031-48404</v>
      </c>
      <c r="Q792" s="148"/>
      <c r="R792" s="148"/>
      <c r="S792" s="148"/>
    </row>
    <row r="793" spans="1:19" ht="15.6" customHeight="1" outlineLevel="1">
      <c r="A793" s="142"/>
      <c r="B793" s="142">
        <f>입출금내역Rawdata!B787</f>
        <v>45532</v>
      </c>
      <c r="C793" s="143" t="s">
        <v>120</v>
      </c>
      <c r="D793" s="284" t="str">
        <f>입출금내역Rawdata!N787</f>
        <v>보조금</v>
      </c>
      <c r="E793" s="284" t="str">
        <f>입출금내역Rawdata!O787</f>
        <v>보조금</v>
      </c>
      <c r="F793" s="137">
        <f>IF(D793="계좌 대체","",VLOOKUP($D793,월별_CashFlow!$H$3:$I$61,2,FALSE))</f>
        <v>310001</v>
      </c>
      <c r="G793" s="145"/>
      <c r="H793" s="283">
        <f>IF(입출금내역Rawdata!F787=0,"",입출금내역Rawdata!F787)</f>
        <v>1108150</v>
      </c>
      <c r="I793" s="146" t="str">
        <f>IF(입출금내역Rawdata!G787=0,"",입출금내역Rawdata!G787)</f>
        <v/>
      </c>
      <c r="J793" s="146">
        <f t="shared" si="25"/>
        <v>1108150</v>
      </c>
      <c r="K793" s="146">
        <f t="shared" si="24"/>
        <v>868261183</v>
      </c>
      <c r="L793" s="284" t="str">
        <f>입출금내역Rawdata!D787</f>
        <v>8월 인건비</v>
      </c>
      <c r="M793" s="148" t="s">
        <v>217</v>
      </c>
      <c r="N793" s="148"/>
      <c r="O793" s="284" t="str">
        <f>입출금내역Rawdata!L787</f>
        <v>하나은행(자본금)</v>
      </c>
      <c r="P793" s="284" t="str">
        <f>입출금내역Rawdata!M787</f>
        <v>391-910029-71304</v>
      </c>
      <c r="Q793" s="148"/>
      <c r="R793" s="148"/>
      <c r="S793" s="148"/>
    </row>
    <row r="794" spans="1:19" ht="15.6" customHeight="1" outlineLevel="1">
      <c r="A794" s="142"/>
      <c r="B794" s="142">
        <f>입출금내역Rawdata!B788</f>
        <v>45532</v>
      </c>
      <c r="C794" s="143" t="s">
        <v>120</v>
      </c>
      <c r="D794" s="284" t="str">
        <f>입출금내역Rawdata!N788</f>
        <v>계좌 대체</v>
      </c>
      <c r="E794" s="284" t="str">
        <f>입출금내역Rawdata!O788</f>
        <v>계좌 대체</v>
      </c>
      <c r="F794" s="137" t="str">
        <f>IF(D794="계좌 대체","",VLOOKUP($D794,월별_CashFlow!$H$3:$I$61,2,FALSE))</f>
        <v/>
      </c>
      <c r="G794" s="145"/>
      <c r="H794" s="283" t="str">
        <f>IF(입출금내역Rawdata!F788=0,"",입출금내역Rawdata!F788)</f>
        <v/>
      </c>
      <c r="I794" s="146">
        <f>IF(입출금내역Rawdata!G788=0,"",입출금내역Rawdata!G788)</f>
        <v>10300</v>
      </c>
      <c r="J794" s="146">
        <f t="shared" si="25"/>
        <v>-10300</v>
      </c>
      <c r="K794" s="146">
        <f t="shared" si="24"/>
        <v>868250883</v>
      </c>
      <c r="L794" s="284" t="str">
        <f>입출금내역Rawdata!D788</f>
        <v>카카오T택시_가승</v>
      </c>
      <c r="M794" s="148" t="s">
        <v>218</v>
      </c>
      <c r="N794" s="148"/>
      <c r="O794" s="284" t="str">
        <f>입출금내역Rawdata!L788</f>
        <v>하나은행(자본금)</v>
      </c>
      <c r="P794" s="284" t="str">
        <f>입출금내역Rawdata!M788</f>
        <v>391-910029-71304</v>
      </c>
      <c r="Q794" s="148"/>
      <c r="R794" s="148"/>
      <c r="S794" s="148"/>
    </row>
    <row r="795" spans="1:19" ht="15.6" customHeight="1" outlineLevel="1">
      <c r="A795" s="142"/>
      <c r="B795" s="142">
        <f>입출금내역Rawdata!B789</f>
        <v>45532</v>
      </c>
      <c r="C795" s="143" t="s">
        <v>120</v>
      </c>
      <c r="D795" s="284" t="str">
        <f>입출금내역Rawdata!N789</f>
        <v>계좌 대체</v>
      </c>
      <c r="E795" s="284" t="str">
        <f>입출금내역Rawdata!O789</f>
        <v>계좌 대체</v>
      </c>
      <c r="F795" s="137" t="str">
        <f>IF(D795="계좌 대체","",VLOOKUP($D795,월별_CashFlow!$H$3:$I$61,2,FALSE))</f>
        <v/>
      </c>
      <c r="G795" s="145"/>
      <c r="H795" s="283">
        <f>IF(입출금내역Rawdata!F789=0,"",입출금내역Rawdata!F789)</f>
        <v>10300</v>
      </c>
      <c r="I795" s="146" t="str">
        <f>IF(입출금내역Rawdata!G789=0,"",입출금내역Rawdata!G789)</f>
        <v/>
      </c>
      <c r="J795" s="146">
        <f t="shared" si="25"/>
        <v>10300</v>
      </c>
      <c r="K795" s="146">
        <f t="shared" si="24"/>
        <v>868261183</v>
      </c>
      <c r="L795" s="284" t="str">
        <f>입출금내역Rawdata!D789</f>
        <v>카카오T택시_가승</v>
      </c>
      <c r="M795" s="148" t="s">
        <v>217</v>
      </c>
      <c r="N795" s="148"/>
      <c r="O795" s="284" t="str">
        <f>입출금내역Rawdata!L789</f>
        <v>하나은행(자본금)</v>
      </c>
      <c r="P795" s="284" t="str">
        <f>입출금내역Rawdata!M789</f>
        <v>391-910029-71304</v>
      </c>
      <c r="Q795" s="148"/>
      <c r="R795" s="148"/>
      <c r="S795" s="148"/>
    </row>
    <row r="796" spans="1:19" ht="15.6" customHeight="1" outlineLevel="1">
      <c r="A796" s="142"/>
      <c r="B796" s="142">
        <f>입출금내역Rawdata!B790</f>
        <v>45532</v>
      </c>
      <c r="C796" s="143" t="s">
        <v>120</v>
      </c>
      <c r="D796" s="284" t="str">
        <f>입출금내역Rawdata!N790</f>
        <v>운영비</v>
      </c>
      <c r="E796" s="284" t="str">
        <f>입출금내역Rawdata!O790</f>
        <v>여비교통비</v>
      </c>
      <c r="F796" s="137">
        <f>IF(D796="계좌 대체","",VLOOKUP($D796,월별_CashFlow!$H$3:$I$61,2,FALSE))</f>
        <v>120204</v>
      </c>
      <c r="G796" s="145"/>
      <c r="H796" s="283" t="str">
        <f>IF(입출금내역Rawdata!F790=0,"",입출금내역Rawdata!F790)</f>
        <v/>
      </c>
      <c r="I796" s="146">
        <f>IF(입출금내역Rawdata!G790=0,"",입출금내역Rawdata!G790)</f>
        <v>11000</v>
      </c>
      <c r="J796" s="146">
        <f t="shared" si="25"/>
        <v>-11000</v>
      </c>
      <c r="K796" s="146">
        <f t="shared" si="24"/>
        <v>868250183</v>
      </c>
      <c r="L796" s="284" t="str">
        <f>입출금내역Rawdata!D790</f>
        <v>카카오T일반택시_</v>
      </c>
      <c r="M796" s="148" t="s">
        <v>217</v>
      </c>
      <c r="N796" s="148"/>
      <c r="O796" s="284" t="str">
        <f>입출금내역Rawdata!L790</f>
        <v>하나은행(자본금)</v>
      </c>
      <c r="P796" s="284" t="str">
        <f>입출금내역Rawdata!M790</f>
        <v>391-910029-71304</v>
      </c>
      <c r="Q796" s="148"/>
      <c r="R796" s="148"/>
      <c r="S796" s="148"/>
    </row>
    <row r="797" spans="1:19" ht="15.6" customHeight="1" outlineLevel="1">
      <c r="A797" s="142"/>
      <c r="B797" s="142">
        <f>입출금내역Rawdata!B791</f>
        <v>45532</v>
      </c>
      <c r="C797" s="143" t="s">
        <v>120</v>
      </c>
      <c r="D797" s="284" t="str">
        <f>입출금내역Rawdata!N791</f>
        <v>계좌 대체</v>
      </c>
      <c r="E797" s="284" t="str">
        <f>입출금내역Rawdata!O791</f>
        <v>계좌 대체</v>
      </c>
      <c r="F797" s="137" t="str">
        <f>IF(D797="계좌 대체","",VLOOKUP($D797,월별_CashFlow!$H$3:$I$61,2,FALSE))</f>
        <v/>
      </c>
      <c r="G797" s="145"/>
      <c r="H797" s="283" t="str">
        <f>IF(입출금내역Rawdata!F791=0,"",입출금내역Rawdata!F791)</f>
        <v/>
      </c>
      <c r="I797" s="146">
        <f>IF(입출금내역Rawdata!G791=0,"",입출금내역Rawdata!G791)</f>
        <v>9300</v>
      </c>
      <c r="J797" s="146">
        <f t="shared" si="25"/>
        <v>-9300</v>
      </c>
      <c r="K797" s="146">
        <f t="shared" si="24"/>
        <v>868240883</v>
      </c>
      <c r="L797" s="284" t="str">
        <f>입출금내역Rawdata!D791</f>
        <v>카카오T택시_가승</v>
      </c>
      <c r="M797" s="148" t="s">
        <v>217</v>
      </c>
      <c r="N797" s="148"/>
      <c r="O797" s="284" t="str">
        <f>입출금내역Rawdata!L791</f>
        <v>하나은행(자본금)</v>
      </c>
      <c r="P797" s="284" t="str">
        <f>입출금내역Rawdata!M791</f>
        <v>391-910029-71304</v>
      </c>
      <c r="Q797" s="148"/>
      <c r="R797" s="148"/>
      <c r="S797" s="148"/>
    </row>
    <row r="798" spans="1:19" ht="15.6" customHeight="1" outlineLevel="1">
      <c r="A798" s="142"/>
      <c r="B798" s="142">
        <f>입출금내역Rawdata!B792</f>
        <v>45532</v>
      </c>
      <c r="C798" s="143" t="s">
        <v>120</v>
      </c>
      <c r="D798" s="284" t="str">
        <f>입출금내역Rawdata!N792</f>
        <v>계좌 대체</v>
      </c>
      <c r="E798" s="284" t="str">
        <f>입출금내역Rawdata!O792</f>
        <v>계좌 대체</v>
      </c>
      <c r="F798" s="137" t="str">
        <f>IF(D798="계좌 대체","",VLOOKUP($D798,월별_CashFlow!$H$3:$I$61,2,FALSE))</f>
        <v/>
      </c>
      <c r="G798" s="145"/>
      <c r="H798" s="283">
        <f>IF(입출금내역Rawdata!F792=0,"",입출금내역Rawdata!F792)</f>
        <v>9300</v>
      </c>
      <c r="I798" s="146" t="str">
        <f>IF(입출금내역Rawdata!G792=0,"",입출금내역Rawdata!G792)</f>
        <v/>
      </c>
      <c r="J798" s="146">
        <f t="shared" si="25"/>
        <v>9300</v>
      </c>
      <c r="K798" s="146">
        <f t="shared" si="24"/>
        <v>868250183</v>
      </c>
      <c r="L798" s="284" t="str">
        <f>입출금내역Rawdata!D792</f>
        <v>카카오T택시_가승</v>
      </c>
      <c r="M798" s="148" t="s">
        <v>217</v>
      </c>
      <c r="N798" s="148"/>
      <c r="O798" s="284" t="str">
        <f>입출금내역Rawdata!L792</f>
        <v>하나은행(자본금)</v>
      </c>
      <c r="P798" s="284" t="str">
        <f>입출금내역Rawdata!M792</f>
        <v>391-910029-71304</v>
      </c>
      <c r="Q798" s="148"/>
      <c r="R798" s="148"/>
      <c r="S798" s="148"/>
    </row>
    <row r="799" spans="1:19" ht="15.6" customHeight="1" outlineLevel="1">
      <c r="A799" s="142"/>
      <c r="B799" s="142">
        <f>입출금내역Rawdata!B793</f>
        <v>45532</v>
      </c>
      <c r="C799" s="143" t="s">
        <v>120</v>
      </c>
      <c r="D799" s="284" t="str">
        <f>입출금내역Rawdata!N793</f>
        <v>운영비</v>
      </c>
      <c r="E799" s="284" t="str">
        <f>입출금내역Rawdata!O793</f>
        <v>여비교통비</v>
      </c>
      <c r="F799" s="137">
        <f>IF(D799="계좌 대체","",VLOOKUP($D799,월별_CashFlow!$H$3:$I$61,2,FALSE))</f>
        <v>120204</v>
      </c>
      <c r="G799" s="145"/>
      <c r="H799" s="283" t="str">
        <f>IF(입출금내역Rawdata!F793=0,"",입출금내역Rawdata!F793)</f>
        <v/>
      </c>
      <c r="I799" s="146">
        <f>IF(입출금내역Rawdata!G793=0,"",입출금내역Rawdata!G793)</f>
        <v>8700</v>
      </c>
      <c r="J799" s="146">
        <f t="shared" si="25"/>
        <v>-8700</v>
      </c>
      <c r="K799" s="146">
        <f t="shared" si="24"/>
        <v>868241483</v>
      </c>
      <c r="L799" s="284" t="str">
        <f>입출금내역Rawdata!D793</f>
        <v>카카오T일반택시_</v>
      </c>
      <c r="M799" s="148" t="s">
        <v>217</v>
      </c>
      <c r="N799" s="148"/>
      <c r="O799" s="284" t="str">
        <f>입출금내역Rawdata!L793</f>
        <v>하나은행(자본금)</v>
      </c>
      <c r="P799" s="284" t="str">
        <f>입출금내역Rawdata!M793</f>
        <v>391-910029-71304</v>
      </c>
      <c r="Q799" s="148"/>
      <c r="R799" s="148"/>
      <c r="S799" s="148"/>
    </row>
    <row r="800" spans="1:19" ht="15.6" customHeight="1" outlineLevel="1">
      <c r="A800" s="142"/>
      <c r="B800" s="142">
        <f>입출금내역Rawdata!B794</f>
        <v>45532</v>
      </c>
      <c r="C800" s="143" t="s">
        <v>120</v>
      </c>
      <c r="D800" s="284" t="str">
        <f>입출금내역Rawdata!N794</f>
        <v>보조금</v>
      </c>
      <c r="E800" s="284" t="str">
        <f>입출금내역Rawdata!O794</f>
        <v>보조금</v>
      </c>
      <c r="F800" s="137">
        <f>IF(D800="계좌 대체","",VLOOKUP($D800,월별_CashFlow!$H$3:$I$61,2,FALSE))</f>
        <v>310001</v>
      </c>
      <c r="G800" s="145"/>
      <c r="H800" s="283">
        <f>IF(입출금내역Rawdata!F794=0,"",입출금내역Rawdata!F794)</f>
        <v>1108150</v>
      </c>
      <c r="I800" s="146" t="str">
        <f>IF(입출금내역Rawdata!G794=0,"",입출금내역Rawdata!G794)</f>
        <v/>
      </c>
      <c r="J800" s="146">
        <f t="shared" si="25"/>
        <v>1108150</v>
      </c>
      <c r="K800" s="146">
        <f t="shared" si="24"/>
        <v>869349633</v>
      </c>
      <c r="L800" s="284" t="str">
        <f>입출금내역Rawdata!D794</f>
        <v>8월 인건비</v>
      </c>
      <c r="M800" s="148" t="s">
        <v>217</v>
      </c>
      <c r="N800" s="148"/>
      <c r="O800" s="284" t="str">
        <f>입출금내역Rawdata!L794</f>
        <v>하나은행(서울형팁스)</v>
      </c>
      <c r="P800" s="284" t="str">
        <f>입출금내역Rawdata!M794</f>
        <v>511-910017-45704</v>
      </c>
      <c r="Q800" s="148"/>
      <c r="R800" s="148"/>
      <c r="S800" s="148"/>
    </row>
    <row r="801" spans="1:19" ht="15.6" customHeight="1" outlineLevel="1">
      <c r="A801" s="142"/>
      <c r="B801" s="142">
        <f>입출금내역Rawdata!B795</f>
        <v>45532</v>
      </c>
      <c r="C801" s="143" t="s">
        <v>120</v>
      </c>
      <c r="D801" s="284" t="str">
        <f>입출금내역Rawdata!N795</f>
        <v>보조금</v>
      </c>
      <c r="E801" s="284" t="str">
        <f>입출금내역Rawdata!O795</f>
        <v>보조금</v>
      </c>
      <c r="F801" s="137">
        <f>IF(D801="계좌 대체","",VLOOKUP($D801,월별_CashFlow!$H$3:$I$61,2,FALSE))</f>
        <v>310001</v>
      </c>
      <c r="G801" s="145"/>
      <c r="H801" s="283" t="str">
        <f>IF(입출금내역Rawdata!F795=0,"",입출금내역Rawdata!F795)</f>
        <v/>
      </c>
      <c r="I801" s="146">
        <f>IF(입출금내역Rawdata!G795=0,"",입출금내역Rawdata!G795)</f>
        <v>1108150</v>
      </c>
      <c r="J801" s="146">
        <f t="shared" si="25"/>
        <v>-1108150</v>
      </c>
      <c r="K801" s="146">
        <f t="shared" si="24"/>
        <v>868241483</v>
      </c>
      <c r="L801" s="284" t="str">
        <f>입출금내역Rawdata!D795</f>
        <v>8월 인건비</v>
      </c>
      <c r="M801" s="148" t="s">
        <v>217</v>
      </c>
      <c r="N801" s="148"/>
      <c r="O801" s="284" t="str">
        <f>입출금내역Rawdata!L795</f>
        <v>하나은행(서울형팁스)</v>
      </c>
      <c r="P801" s="284" t="str">
        <f>입출금내역Rawdata!M795</f>
        <v>511-910017-45704</v>
      </c>
      <c r="Q801" s="148"/>
      <c r="R801" s="148"/>
      <c r="S801" s="148"/>
    </row>
    <row r="802" spans="1:19" ht="15.6" customHeight="1" outlineLevel="1">
      <c r="A802" s="142"/>
      <c r="B802" s="142">
        <f>입출금내역Rawdata!B796</f>
        <v>45534</v>
      </c>
      <c r="C802" s="143" t="s">
        <v>120</v>
      </c>
      <c r="D802" s="284" t="str">
        <f>입출금내역Rawdata!N796</f>
        <v>계좌 대체</v>
      </c>
      <c r="E802" s="284" t="str">
        <f>입출금내역Rawdata!O796</f>
        <v>계좌 대체</v>
      </c>
      <c r="F802" s="137" t="str">
        <f>IF(D802="계좌 대체","",VLOOKUP($D802,월별_CashFlow!$H$3:$I$61,2,FALSE))</f>
        <v/>
      </c>
      <c r="G802" s="145"/>
      <c r="H802" s="283" t="str">
        <f>IF(입출금내역Rawdata!F796=0,"",입출금내역Rawdata!F796)</f>
        <v/>
      </c>
      <c r="I802" s="146">
        <f>IF(입출금내역Rawdata!G796=0,"",입출금내역Rawdata!G796)</f>
        <v>15400</v>
      </c>
      <c r="J802" s="146">
        <f t="shared" si="25"/>
        <v>-15400</v>
      </c>
      <c r="K802" s="146">
        <f t="shared" si="24"/>
        <v>868226083</v>
      </c>
      <c r="L802" s="284" t="str">
        <f>입출금내역Rawdata!D796</f>
        <v>카카오T택시_가승</v>
      </c>
      <c r="M802" s="148" t="s">
        <v>217</v>
      </c>
      <c r="N802" s="148"/>
      <c r="O802" s="284" t="str">
        <f>입출금내역Rawdata!L796</f>
        <v>하나은행(자본금)</v>
      </c>
      <c r="P802" s="284" t="str">
        <f>입출금내역Rawdata!M796</f>
        <v>391-910029-71304</v>
      </c>
      <c r="Q802" s="148"/>
      <c r="R802" s="148"/>
      <c r="S802" s="148"/>
    </row>
    <row r="803" spans="1:19" ht="15.6" customHeight="1" outlineLevel="1">
      <c r="A803" s="142"/>
      <c r="B803" s="142">
        <f>입출금내역Rawdata!B797</f>
        <v>45534</v>
      </c>
      <c r="C803" s="143" t="s">
        <v>120</v>
      </c>
      <c r="D803" s="284" t="str">
        <f>입출금내역Rawdata!N797</f>
        <v>계좌 대체</v>
      </c>
      <c r="E803" s="284" t="str">
        <f>입출금내역Rawdata!O797</f>
        <v>계좌 대체</v>
      </c>
      <c r="F803" s="137" t="str">
        <f>IF(D803="계좌 대체","",VLOOKUP($D803,월별_CashFlow!$H$3:$I$61,2,FALSE))</f>
        <v/>
      </c>
      <c r="G803" s="145"/>
      <c r="H803" s="283">
        <f>IF(입출금내역Rawdata!F797=0,"",입출금내역Rawdata!F797)</f>
        <v>15400</v>
      </c>
      <c r="I803" s="146" t="str">
        <f>IF(입출금내역Rawdata!G797=0,"",입출금내역Rawdata!G797)</f>
        <v/>
      </c>
      <c r="J803" s="146">
        <f t="shared" si="25"/>
        <v>15400</v>
      </c>
      <c r="K803" s="146">
        <f t="shared" si="24"/>
        <v>868241483</v>
      </c>
      <c r="L803" s="284" t="str">
        <f>입출금내역Rawdata!D797</f>
        <v>카카오T택시_가승</v>
      </c>
      <c r="M803" s="148" t="s">
        <v>219</v>
      </c>
      <c r="N803" s="148"/>
      <c r="O803" s="284" t="str">
        <f>입출금내역Rawdata!L797</f>
        <v>하나은행(자본금)</v>
      </c>
      <c r="P803" s="284" t="str">
        <f>입출금내역Rawdata!M797</f>
        <v>391-910029-71304</v>
      </c>
      <c r="Q803" s="148"/>
      <c r="R803" s="148"/>
      <c r="S803" s="148"/>
    </row>
    <row r="804" spans="1:19" ht="15.6" customHeight="1" outlineLevel="1">
      <c r="A804" s="142"/>
      <c r="B804" s="142">
        <f>입출금내역Rawdata!B798</f>
        <v>45534</v>
      </c>
      <c r="C804" s="143" t="s">
        <v>120</v>
      </c>
      <c r="D804" s="284" t="str">
        <f>입출금내역Rawdata!N798</f>
        <v>운영비</v>
      </c>
      <c r="E804" s="284" t="str">
        <f>입출금내역Rawdata!O798</f>
        <v>여비교통비</v>
      </c>
      <c r="F804" s="137">
        <f>IF(D804="계좌 대체","",VLOOKUP($D804,월별_CashFlow!$H$3:$I$61,2,FALSE))</f>
        <v>120204</v>
      </c>
      <c r="G804" s="145"/>
      <c r="H804" s="283" t="str">
        <f>IF(입출금내역Rawdata!F798=0,"",입출금내역Rawdata!F798)</f>
        <v/>
      </c>
      <c r="I804" s="146">
        <f>IF(입출금내역Rawdata!G798=0,"",입출금내역Rawdata!G798)</f>
        <v>14700</v>
      </c>
      <c r="J804" s="146">
        <f t="shared" si="25"/>
        <v>-14700</v>
      </c>
      <c r="K804" s="146">
        <f t="shared" si="24"/>
        <v>868226783</v>
      </c>
      <c r="L804" s="284" t="str">
        <f>입출금내역Rawdata!D798</f>
        <v>카카오T일반택시_</v>
      </c>
      <c r="M804" s="148"/>
      <c r="N804" s="148"/>
      <c r="O804" s="284" t="str">
        <f>입출금내역Rawdata!L798</f>
        <v>하나은행(자본금)</v>
      </c>
      <c r="P804" s="284" t="str">
        <f>입출금내역Rawdata!M798</f>
        <v>391-910029-71304</v>
      </c>
      <c r="Q804" s="148"/>
      <c r="R804" s="148"/>
      <c r="S804" s="148"/>
    </row>
    <row r="805" spans="1:19" ht="15.6" customHeight="1" outlineLevel="1">
      <c r="A805" s="142"/>
      <c r="B805" s="142">
        <f>입출금내역Rawdata!B799</f>
        <v>45534</v>
      </c>
      <c r="C805" s="143" t="s">
        <v>120</v>
      </c>
      <c r="D805" s="284" t="str">
        <f>입출금내역Rawdata!N799</f>
        <v>계좌 대체</v>
      </c>
      <c r="E805" s="284" t="str">
        <f>입출금내역Rawdata!O799</f>
        <v>계좌 대체</v>
      </c>
      <c r="F805" s="137" t="str">
        <f>IF(D805="계좌 대체","",VLOOKUP($D805,월별_CashFlow!$H$3:$I$61,2,FALSE))</f>
        <v/>
      </c>
      <c r="G805" s="145"/>
      <c r="H805" s="283" t="str">
        <f>IF(입출금내역Rawdata!F799=0,"",입출금내역Rawdata!F799)</f>
        <v/>
      </c>
      <c r="I805" s="146">
        <f>IF(입출금내역Rawdata!G799=0,"",입출금내역Rawdata!G799)</f>
        <v>12800</v>
      </c>
      <c r="J805" s="146">
        <f t="shared" si="25"/>
        <v>-12800</v>
      </c>
      <c r="K805" s="146">
        <f t="shared" si="24"/>
        <v>868213983</v>
      </c>
      <c r="L805" s="284" t="str">
        <f>입출금내역Rawdata!D799</f>
        <v>카카오T택시_가승</v>
      </c>
      <c r="M805" s="148" t="s">
        <v>207</v>
      </c>
      <c r="N805" s="148"/>
      <c r="O805" s="284" t="str">
        <f>입출금내역Rawdata!L799</f>
        <v>하나은행(자본금)</v>
      </c>
      <c r="P805" s="284" t="str">
        <f>입출금내역Rawdata!M799</f>
        <v>391-910029-71304</v>
      </c>
      <c r="Q805" s="148"/>
      <c r="R805" s="148"/>
      <c r="S805" s="148"/>
    </row>
    <row r="806" spans="1:19" ht="15.6" customHeight="1" outlineLevel="1">
      <c r="A806" s="142"/>
      <c r="B806" s="142">
        <f>입출금내역Rawdata!B800</f>
        <v>45534</v>
      </c>
      <c r="C806" s="143" t="s">
        <v>120</v>
      </c>
      <c r="D806" s="284" t="str">
        <f>입출금내역Rawdata!N800</f>
        <v>계좌 대체</v>
      </c>
      <c r="E806" s="284" t="str">
        <f>입출금내역Rawdata!O800</f>
        <v>계좌 대체</v>
      </c>
      <c r="F806" s="137" t="str">
        <f>IF(D806="계좌 대체","",VLOOKUP($D806,월별_CashFlow!$H$3:$I$61,2,FALSE))</f>
        <v/>
      </c>
      <c r="G806" s="145"/>
      <c r="H806" s="283">
        <f>IF(입출금내역Rawdata!F800=0,"",입출금내역Rawdata!F800)</f>
        <v>12800</v>
      </c>
      <c r="I806" s="146" t="str">
        <f>IF(입출금내역Rawdata!G800=0,"",입출금내역Rawdata!G800)</f>
        <v/>
      </c>
      <c r="J806" s="146">
        <f t="shared" si="25"/>
        <v>12800</v>
      </c>
      <c r="K806" s="146">
        <f t="shared" si="24"/>
        <v>868226783</v>
      </c>
      <c r="L806" s="284" t="str">
        <f>입출금내역Rawdata!D800</f>
        <v>카카오T택시_가승</v>
      </c>
      <c r="M806" s="148" t="s">
        <v>206</v>
      </c>
      <c r="N806" s="148"/>
      <c r="O806" s="284" t="str">
        <f>입출금내역Rawdata!L800</f>
        <v>하나은행(자본금)</v>
      </c>
      <c r="P806" s="284" t="str">
        <f>입출금내역Rawdata!M800</f>
        <v>391-910029-71304</v>
      </c>
      <c r="Q806" s="148"/>
      <c r="R806" s="148"/>
      <c r="S806" s="148"/>
    </row>
    <row r="807" spans="1:19" ht="15.6" customHeight="1" outlineLevel="1">
      <c r="A807" s="142"/>
      <c r="B807" s="142">
        <f>입출금내역Rawdata!B801</f>
        <v>45534</v>
      </c>
      <c r="C807" s="143" t="s">
        <v>120</v>
      </c>
      <c r="D807" s="284" t="str">
        <f>입출금내역Rawdata!N801</f>
        <v>운영비</v>
      </c>
      <c r="E807" s="284" t="str">
        <f>입출금내역Rawdata!O801</f>
        <v>여비교통비</v>
      </c>
      <c r="F807" s="137">
        <f>IF(D807="계좌 대체","",VLOOKUP($D807,월별_CashFlow!$H$3:$I$61,2,FALSE))</f>
        <v>120204</v>
      </c>
      <c r="G807" s="145"/>
      <c r="H807" s="283" t="str">
        <f>IF(입출금내역Rawdata!F801=0,"",입출금내역Rawdata!F801)</f>
        <v/>
      </c>
      <c r="I807" s="146">
        <f>IF(입출금내역Rawdata!G801=0,"",입출금내역Rawdata!G801)</f>
        <v>13000</v>
      </c>
      <c r="J807" s="146">
        <f t="shared" si="25"/>
        <v>-13000</v>
      </c>
      <c r="K807" s="146">
        <f t="shared" si="24"/>
        <v>868213783</v>
      </c>
      <c r="L807" s="284" t="str">
        <f>입출금내역Rawdata!D801</f>
        <v>카카오T일반택시_</v>
      </c>
      <c r="M807" s="148"/>
      <c r="N807" s="148"/>
      <c r="O807" s="284" t="str">
        <f>입출금내역Rawdata!L801</f>
        <v>하나은행(자본금)</v>
      </c>
      <c r="P807" s="284" t="str">
        <f>입출금내역Rawdata!M801</f>
        <v>391-910029-71304</v>
      </c>
      <c r="Q807" s="148"/>
      <c r="R807" s="148"/>
      <c r="S807" s="148"/>
    </row>
    <row r="808" spans="1:19" ht="15.6" customHeight="1" outlineLevel="1">
      <c r="A808" s="142"/>
      <c r="B808" s="142">
        <f>입출금내역Rawdata!B802</f>
        <v>45534</v>
      </c>
      <c r="C808" s="143" t="s">
        <v>120</v>
      </c>
      <c r="D808" s="284" t="str">
        <f>입출금내역Rawdata!N802</f>
        <v>계좌 대체</v>
      </c>
      <c r="E808" s="284" t="str">
        <f>입출금내역Rawdata!O802</f>
        <v>계좌 대체</v>
      </c>
      <c r="F808" s="137" t="str">
        <f>IF(D808="계좌 대체","",VLOOKUP($D808,월별_CashFlow!$H$3:$I$61,2,FALSE))</f>
        <v/>
      </c>
      <c r="G808" s="145"/>
      <c r="H808" s="283" t="str">
        <f>IF(입출금내역Rawdata!F802=0,"",입출금내역Rawdata!F802)</f>
        <v/>
      </c>
      <c r="I808" s="146">
        <f>IF(입출금내역Rawdata!G802=0,"",입출금내역Rawdata!G802)</f>
        <v>9800</v>
      </c>
      <c r="J808" s="146">
        <f t="shared" si="25"/>
        <v>-9800</v>
      </c>
      <c r="K808" s="146">
        <f t="shared" si="24"/>
        <v>868203983</v>
      </c>
      <c r="L808" s="284" t="str">
        <f>입출금내역Rawdata!D802</f>
        <v>카카오_택시_선승</v>
      </c>
      <c r="M808" s="148"/>
      <c r="N808" s="148"/>
      <c r="O808" s="284" t="str">
        <f>입출금내역Rawdata!L802</f>
        <v>하나은행(자본금)</v>
      </c>
      <c r="P808" s="284" t="str">
        <f>입출금내역Rawdata!M802</f>
        <v>391-910029-71304</v>
      </c>
      <c r="Q808" s="148"/>
      <c r="R808" s="148"/>
      <c r="S808" s="148"/>
    </row>
    <row r="809" spans="1:19" ht="15.6" customHeight="1" outlineLevel="1">
      <c r="A809" s="142"/>
      <c r="B809" s="142">
        <f>입출금내역Rawdata!B803</f>
        <v>45534</v>
      </c>
      <c r="C809" s="143" t="s">
        <v>120</v>
      </c>
      <c r="D809" s="284" t="str">
        <f>입출금내역Rawdata!N803</f>
        <v>계좌 대체</v>
      </c>
      <c r="E809" s="284" t="str">
        <f>입출금내역Rawdata!O803</f>
        <v>계좌 대체</v>
      </c>
      <c r="F809" s="137" t="str">
        <f>IF(D809="계좌 대체","",VLOOKUP($D809,월별_CashFlow!$H$3:$I$61,2,FALSE))</f>
        <v/>
      </c>
      <c r="G809" s="145"/>
      <c r="H809" s="283">
        <f>IF(입출금내역Rawdata!F803=0,"",입출금내역Rawdata!F803)</f>
        <v>9800</v>
      </c>
      <c r="I809" s="146" t="str">
        <f>IF(입출금내역Rawdata!G803=0,"",입출금내역Rawdata!G803)</f>
        <v/>
      </c>
      <c r="J809" s="146">
        <f t="shared" si="25"/>
        <v>9800</v>
      </c>
      <c r="K809" s="146">
        <f t="shared" si="24"/>
        <v>868213783</v>
      </c>
      <c r="L809" s="284" t="str">
        <f>입출금내역Rawdata!D803</f>
        <v>카카오_택시_선승</v>
      </c>
      <c r="M809" s="148"/>
      <c r="N809" s="148"/>
      <c r="O809" s="284" t="str">
        <f>입출금내역Rawdata!L803</f>
        <v>하나은행(자본금)</v>
      </c>
      <c r="P809" s="284" t="str">
        <f>입출금내역Rawdata!M803</f>
        <v>391-910029-71304</v>
      </c>
      <c r="Q809" s="148"/>
      <c r="R809" s="148"/>
      <c r="S809" s="148"/>
    </row>
    <row r="810" spans="1:19" ht="15.6" customHeight="1" outlineLevel="1">
      <c r="A810" s="142"/>
      <c r="B810" s="142">
        <f>입출금내역Rawdata!B804</f>
        <v>45534</v>
      </c>
      <c r="C810" s="143" t="s">
        <v>120</v>
      </c>
      <c r="D810" s="284" t="str">
        <f>입출금내역Rawdata!N804</f>
        <v>운영비</v>
      </c>
      <c r="E810" s="284" t="str">
        <f>입출금내역Rawdata!O804</f>
        <v>여비교통비</v>
      </c>
      <c r="F810" s="137">
        <f>IF(D810="계좌 대체","",VLOOKUP($D810,월별_CashFlow!$H$3:$I$61,2,FALSE))</f>
        <v>120204</v>
      </c>
      <c r="G810" s="145"/>
      <c r="H810" s="283" t="str">
        <f>IF(입출금내역Rawdata!F804=0,"",입출금내역Rawdata!F804)</f>
        <v/>
      </c>
      <c r="I810" s="146">
        <f>IF(입출금내역Rawdata!G804=0,"",입출금내역Rawdata!G804)</f>
        <v>8800</v>
      </c>
      <c r="J810" s="146">
        <f t="shared" si="25"/>
        <v>-8800</v>
      </c>
      <c r="K810" s="146">
        <f t="shared" si="24"/>
        <v>868204983</v>
      </c>
      <c r="L810" s="284" t="str">
        <f>입출금내역Rawdata!D804</f>
        <v>카카오_택시9</v>
      </c>
      <c r="M810" s="148" t="s">
        <v>220</v>
      </c>
      <c r="N810" s="148"/>
      <c r="O810" s="284" t="str">
        <f>입출금내역Rawdata!L804</f>
        <v>하나은행(자본금)</v>
      </c>
      <c r="P810" s="284" t="str">
        <f>입출금내역Rawdata!M804</f>
        <v>391-910029-71304</v>
      </c>
      <c r="Q810" s="148"/>
      <c r="R810" s="148"/>
      <c r="S810" s="148"/>
    </row>
    <row r="811" spans="1:19" ht="15.6" customHeight="1" outlineLevel="1">
      <c r="A811" s="142"/>
      <c r="B811" s="142">
        <f>입출금내역Rawdata!B805</f>
        <v>45534</v>
      </c>
      <c r="C811" s="143" t="s">
        <v>120</v>
      </c>
      <c r="D811" s="284" t="str">
        <f>입출금내역Rawdata!N805</f>
        <v>계좌 대체</v>
      </c>
      <c r="E811" s="284" t="str">
        <f>입출금내역Rawdata!O805</f>
        <v>계좌 대체</v>
      </c>
      <c r="F811" s="137" t="str">
        <f>IF(D811="계좌 대체","",VLOOKUP($D811,월별_CashFlow!$H$3:$I$61,2,FALSE))</f>
        <v/>
      </c>
      <c r="G811" s="145"/>
      <c r="H811" s="283" t="str">
        <f>IF(입출금내역Rawdata!F805=0,"",입출금내역Rawdata!F805)</f>
        <v/>
      </c>
      <c r="I811" s="146">
        <f>IF(입출금내역Rawdata!G805=0,"",입출금내역Rawdata!G805)</f>
        <v>9500</v>
      </c>
      <c r="J811" s="146">
        <f t="shared" si="25"/>
        <v>-9500</v>
      </c>
      <c r="K811" s="146">
        <f t="shared" si="24"/>
        <v>868195483</v>
      </c>
      <c r="L811" s="284" t="str">
        <f>입출금내역Rawdata!D805</f>
        <v>카카오_택시_선승</v>
      </c>
      <c r="M811" s="148" t="s">
        <v>217</v>
      </c>
      <c r="N811" s="148"/>
      <c r="O811" s="284" t="str">
        <f>입출금내역Rawdata!L805</f>
        <v>하나은행(자본금)</v>
      </c>
      <c r="P811" s="284" t="str">
        <f>입출금내역Rawdata!M805</f>
        <v>391-910029-71304</v>
      </c>
      <c r="Q811" s="148"/>
      <c r="R811" s="148"/>
      <c r="S811" s="148"/>
    </row>
    <row r="812" spans="1:19" ht="15.6" customHeight="1" outlineLevel="1">
      <c r="A812" s="142"/>
      <c r="B812" s="142">
        <f>입출금내역Rawdata!B806</f>
        <v>45534</v>
      </c>
      <c r="C812" s="143" t="s">
        <v>120</v>
      </c>
      <c r="D812" s="284" t="str">
        <f>입출금내역Rawdata!N806</f>
        <v>계좌 대체</v>
      </c>
      <c r="E812" s="284" t="str">
        <f>입출금내역Rawdata!O806</f>
        <v>계좌 대체</v>
      </c>
      <c r="F812" s="137" t="str">
        <f>IF(D812="계좌 대체","",VLOOKUP($D812,월별_CashFlow!$H$3:$I$61,2,FALSE))</f>
        <v/>
      </c>
      <c r="G812" s="145"/>
      <c r="H812" s="283">
        <f>IF(입출금내역Rawdata!F806=0,"",입출금내역Rawdata!F806)</f>
        <v>9500</v>
      </c>
      <c r="I812" s="146" t="str">
        <f>IF(입출금내역Rawdata!G806=0,"",입출금내역Rawdata!G806)</f>
        <v/>
      </c>
      <c r="J812" s="146">
        <f t="shared" si="25"/>
        <v>9500</v>
      </c>
      <c r="K812" s="146">
        <f t="shared" si="24"/>
        <v>868204983</v>
      </c>
      <c r="L812" s="284" t="str">
        <f>입출금내역Rawdata!D806</f>
        <v>카카오_택시_선승</v>
      </c>
      <c r="M812" s="148" t="s">
        <v>217</v>
      </c>
      <c r="N812" s="148"/>
      <c r="O812" s="284" t="str">
        <f>입출금내역Rawdata!L806</f>
        <v>하나은행(자본금)</v>
      </c>
      <c r="P812" s="284" t="str">
        <f>입출금내역Rawdata!M806</f>
        <v>391-910029-71304</v>
      </c>
      <c r="Q812" s="148"/>
      <c r="R812" s="148"/>
      <c r="S812" s="148"/>
    </row>
    <row r="813" spans="1:19" ht="15.6" customHeight="1" outlineLevel="1">
      <c r="A813" s="142"/>
      <c r="B813" s="142">
        <f>입출금내역Rawdata!B807</f>
        <v>45534</v>
      </c>
      <c r="C813" s="143" t="s">
        <v>120</v>
      </c>
      <c r="D813" s="284" t="str">
        <f>입출금내역Rawdata!N807</f>
        <v>운영비</v>
      </c>
      <c r="E813" s="284" t="str">
        <f>입출금내역Rawdata!O807</f>
        <v>여비교통비</v>
      </c>
      <c r="F813" s="137">
        <f>IF(D813="계좌 대체","",VLOOKUP($D813,월별_CashFlow!$H$3:$I$61,2,FALSE))</f>
        <v>120204</v>
      </c>
      <c r="G813" s="145"/>
      <c r="H813" s="283" t="str">
        <f>IF(입출금내역Rawdata!F807=0,"",입출금내역Rawdata!F807)</f>
        <v/>
      </c>
      <c r="I813" s="146">
        <f>IF(입출금내역Rawdata!G807=0,"",입출금내역Rawdata!G807)</f>
        <v>9120</v>
      </c>
      <c r="J813" s="146">
        <f t="shared" si="25"/>
        <v>-9120</v>
      </c>
      <c r="K813" s="146">
        <f t="shared" si="24"/>
        <v>868195863</v>
      </c>
      <c r="L813" s="284" t="str">
        <f>입출금내역Rawdata!D807</f>
        <v>카카오_택시9</v>
      </c>
      <c r="M813" s="148" t="s">
        <v>217</v>
      </c>
      <c r="N813" s="148"/>
      <c r="O813" s="284" t="str">
        <f>입출금내역Rawdata!L807</f>
        <v>하나은행(자본금)</v>
      </c>
      <c r="P813" s="284" t="str">
        <f>입출금내역Rawdata!M807</f>
        <v>391-910029-71304</v>
      </c>
      <c r="Q813" s="148"/>
      <c r="R813" s="148"/>
      <c r="S813" s="148"/>
    </row>
    <row r="814" spans="1:19" ht="15.6" customHeight="1" outlineLevel="1">
      <c r="A814" s="142"/>
      <c r="B814" s="142">
        <f>입출금내역Rawdata!B808</f>
        <v>45535</v>
      </c>
      <c r="C814" s="143" t="s">
        <v>120</v>
      </c>
      <c r="D814" s="284" t="str">
        <f>입출금내역Rawdata!N808</f>
        <v>계좌 대체</v>
      </c>
      <c r="E814" s="284" t="str">
        <f>입출금내역Rawdata!O808</f>
        <v>계좌 대체</v>
      </c>
      <c r="F814" s="137" t="str">
        <f>IF(D814="계좌 대체","",VLOOKUP($D814,월별_CashFlow!$H$3:$I$61,2,FALSE))</f>
        <v/>
      </c>
      <c r="G814" s="145"/>
      <c r="H814" s="283" t="str">
        <f>IF(입출금내역Rawdata!F808=0,"",입출금내역Rawdata!F808)</f>
        <v/>
      </c>
      <c r="I814" s="146">
        <f>IF(입출금내역Rawdata!G808=0,"",입출금내역Rawdata!G808)</f>
        <v>15100</v>
      </c>
      <c r="J814" s="146">
        <f t="shared" si="25"/>
        <v>-15100</v>
      </c>
      <c r="K814" s="146">
        <f t="shared" si="24"/>
        <v>868180763</v>
      </c>
      <c r="L814" s="284" t="str">
        <f>입출금내역Rawdata!D808</f>
        <v>카카오T택시_가승</v>
      </c>
      <c r="M814" s="148" t="s">
        <v>217</v>
      </c>
      <c r="N814" s="148"/>
      <c r="O814" s="284" t="str">
        <f>입출금내역Rawdata!L808</f>
        <v>하나은행(자본금)</v>
      </c>
      <c r="P814" s="284" t="str">
        <f>입출금내역Rawdata!M808</f>
        <v>391-910029-71304</v>
      </c>
      <c r="Q814" s="148"/>
      <c r="R814" s="148"/>
      <c r="S814" s="148"/>
    </row>
    <row r="815" spans="1:19" ht="15.6" customHeight="1" outlineLevel="1">
      <c r="A815" s="142"/>
      <c r="B815" s="142">
        <f>입출금내역Rawdata!B809</f>
        <v>45535</v>
      </c>
      <c r="C815" s="143" t="s">
        <v>120</v>
      </c>
      <c r="D815" s="284" t="str">
        <f>입출금내역Rawdata!N809</f>
        <v>계좌 대체</v>
      </c>
      <c r="E815" s="284" t="str">
        <f>입출금내역Rawdata!O809</f>
        <v>계좌 대체</v>
      </c>
      <c r="F815" s="137" t="str">
        <f>IF(D815="계좌 대체","",VLOOKUP($D815,월별_CashFlow!$H$3:$I$61,2,FALSE))</f>
        <v/>
      </c>
      <c r="G815" s="145"/>
      <c r="H815" s="283">
        <f>IF(입출금내역Rawdata!F809=0,"",입출금내역Rawdata!F809)</f>
        <v>15100</v>
      </c>
      <c r="I815" s="146" t="str">
        <f>IF(입출금내역Rawdata!G809=0,"",입출금내역Rawdata!G809)</f>
        <v/>
      </c>
      <c r="J815" s="146">
        <f t="shared" si="25"/>
        <v>15100</v>
      </c>
      <c r="K815" s="146">
        <f t="shared" si="24"/>
        <v>868195863</v>
      </c>
      <c r="L815" s="284" t="str">
        <f>입출금내역Rawdata!D809</f>
        <v>카카오T택시_가승</v>
      </c>
      <c r="M815" s="148" t="s">
        <v>217</v>
      </c>
      <c r="N815" s="148"/>
      <c r="O815" s="284" t="str">
        <f>입출금내역Rawdata!L809</f>
        <v>하나은행(자본금)</v>
      </c>
      <c r="P815" s="284" t="str">
        <f>입출금내역Rawdata!M809</f>
        <v>391-910029-71304</v>
      </c>
      <c r="Q815" s="148"/>
      <c r="R815" s="148"/>
      <c r="S815" s="148"/>
    </row>
    <row r="816" spans="1:19" ht="15.6" customHeight="1" outlineLevel="1">
      <c r="A816" s="142"/>
      <c r="B816" s="142">
        <f>입출금내역Rawdata!B810</f>
        <v>45535</v>
      </c>
      <c r="C816" s="143" t="s">
        <v>120</v>
      </c>
      <c r="D816" s="284" t="str">
        <f>입출금내역Rawdata!N810</f>
        <v>운영비</v>
      </c>
      <c r="E816" s="284" t="str">
        <f>입출금내역Rawdata!O810</f>
        <v>여비교통비</v>
      </c>
      <c r="F816" s="137">
        <f>IF(D816="계좌 대체","",VLOOKUP($D816,월별_CashFlow!$H$3:$I$61,2,FALSE))</f>
        <v>120204</v>
      </c>
      <c r="G816" s="145"/>
      <c r="H816" s="283" t="str">
        <f>IF(입출금내역Rawdata!F810=0,"",입출금내역Rawdata!F810)</f>
        <v/>
      </c>
      <c r="I816" s="146">
        <f>IF(입출금내역Rawdata!G810=0,"",입출금내역Rawdata!G810)</f>
        <v>15400</v>
      </c>
      <c r="J816" s="146">
        <f t="shared" si="25"/>
        <v>-15400</v>
      </c>
      <c r="K816" s="146">
        <f t="shared" si="24"/>
        <v>868180463</v>
      </c>
      <c r="L816" s="284" t="str">
        <f>입출금내역Rawdata!D810</f>
        <v>카카오T일반택시_</v>
      </c>
      <c r="M816" s="148" t="s">
        <v>217</v>
      </c>
      <c r="N816" s="148"/>
      <c r="O816" s="284" t="str">
        <f>입출금내역Rawdata!L810</f>
        <v>하나은행(자본금)</v>
      </c>
      <c r="P816" s="284" t="str">
        <f>입출금내역Rawdata!M810</f>
        <v>391-910029-71304</v>
      </c>
      <c r="Q816" s="148"/>
      <c r="R816" s="148"/>
      <c r="S816" s="148"/>
    </row>
    <row r="817" spans="1:19" ht="15.6" customHeight="1" outlineLevel="1">
      <c r="A817" s="142"/>
      <c r="B817" s="142">
        <f>입출금내역Rawdata!B811</f>
        <v>45535</v>
      </c>
      <c r="C817" s="143" t="s">
        <v>120</v>
      </c>
      <c r="D817" s="284" t="str">
        <f>입출금내역Rawdata!N811</f>
        <v>계좌 대체</v>
      </c>
      <c r="E817" s="284" t="str">
        <f>입출금내역Rawdata!O811</f>
        <v>계좌 대체</v>
      </c>
      <c r="F817" s="137" t="str">
        <f>IF(D817="계좌 대체","",VLOOKUP($D817,월별_CashFlow!$H$3:$I$61,2,FALSE))</f>
        <v/>
      </c>
      <c r="G817" s="145"/>
      <c r="H817" s="283" t="str">
        <f>IF(입출금내역Rawdata!F811=0,"",입출금내역Rawdata!F811)</f>
        <v/>
      </c>
      <c r="I817" s="146">
        <f>IF(입출금내역Rawdata!G811=0,"",입출금내역Rawdata!G811)</f>
        <v>21100</v>
      </c>
      <c r="J817" s="146">
        <f t="shared" si="25"/>
        <v>-21100</v>
      </c>
      <c r="K817" s="146">
        <f t="shared" si="24"/>
        <v>868159363</v>
      </c>
      <c r="L817" s="284" t="str">
        <f>입출금내역Rawdata!D811</f>
        <v>카카오_택시_선승</v>
      </c>
      <c r="M817" s="148" t="s">
        <v>217</v>
      </c>
      <c r="N817" s="148"/>
      <c r="O817" s="284" t="str">
        <f>입출금내역Rawdata!L811</f>
        <v>하나은행(자본금)</v>
      </c>
      <c r="P817" s="284" t="str">
        <f>입출금내역Rawdata!M811</f>
        <v>391-910029-71304</v>
      </c>
      <c r="Q817" s="148"/>
      <c r="R817" s="148"/>
      <c r="S817" s="148"/>
    </row>
    <row r="818" spans="1:19" ht="15.6" customHeight="1" outlineLevel="1">
      <c r="A818" s="142"/>
      <c r="B818" s="142">
        <f>입출금내역Rawdata!B812</f>
        <v>45535</v>
      </c>
      <c r="C818" s="143" t="s">
        <v>120</v>
      </c>
      <c r="D818" s="284" t="str">
        <f>입출금내역Rawdata!N812</f>
        <v>계좌 대체</v>
      </c>
      <c r="E818" s="284" t="str">
        <f>입출금내역Rawdata!O812</f>
        <v>계좌 대체</v>
      </c>
      <c r="F818" s="137" t="str">
        <f>IF(D818="계좌 대체","",VLOOKUP($D818,월별_CashFlow!$H$3:$I$61,2,FALSE))</f>
        <v/>
      </c>
      <c r="G818" s="145"/>
      <c r="H818" s="283">
        <f>IF(입출금내역Rawdata!F812=0,"",입출금내역Rawdata!F812)</f>
        <v>21100</v>
      </c>
      <c r="I818" s="146" t="str">
        <f>IF(입출금내역Rawdata!G812=0,"",입출금내역Rawdata!G812)</f>
        <v/>
      </c>
      <c r="J818" s="146">
        <f t="shared" si="25"/>
        <v>21100</v>
      </c>
      <c r="K818" s="146">
        <f t="shared" si="24"/>
        <v>868180463</v>
      </c>
      <c r="L818" s="284" t="str">
        <f>입출금내역Rawdata!D812</f>
        <v>카카오_택시_선승</v>
      </c>
      <c r="M818" s="148" t="s">
        <v>217</v>
      </c>
      <c r="N818" s="148"/>
      <c r="O818" s="284" t="str">
        <f>입출금내역Rawdata!L812</f>
        <v>하나은행(자본금)</v>
      </c>
      <c r="P818" s="284" t="str">
        <f>입출금내역Rawdata!M812</f>
        <v>391-910029-71304</v>
      </c>
      <c r="Q818" s="148"/>
      <c r="R818" s="148"/>
      <c r="S818" s="148"/>
    </row>
    <row r="819" spans="1:19" ht="15.6" customHeight="1" outlineLevel="1">
      <c r="A819" s="142"/>
      <c r="B819" s="142">
        <f>입출금내역Rawdata!B813</f>
        <v>45535</v>
      </c>
      <c r="C819" s="143" t="s">
        <v>120</v>
      </c>
      <c r="D819" s="284" t="str">
        <f>입출금내역Rawdata!N813</f>
        <v>운영비</v>
      </c>
      <c r="E819" s="284" t="str">
        <f>입출금내역Rawdata!O813</f>
        <v>여비교통비</v>
      </c>
      <c r="F819" s="137">
        <f>IF(D819="계좌 대체","",VLOOKUP($D819,월별_CashFlow!$H$3:$I$61,2,FALSE))</f>
        <v>120204</v>
      </c>
      <c r="G819" s="145"/>
      <c r="H819" s="283" t="str">
        <f>IF(입출금내역Rawdata!F813=0,"",입출금내역Rawdata!F813)</f>
        <v/>
      </c>
      <c r="I819" s="146">
        <f>IF(입출금내역Rawdata!G813=0,"",입출금내역Rawdata!G813)</f>
        <v>20400</v>
      </c>
      <c r="J819" s="146">
        <f t="shared" si="25"/>
        <v>-20400</v>
      </c>
      <c r="K819" s="146">
        <f t="shared" si="24"/>
        <v>868160063</v>
      </c>
      <c r="L819" s="284" t="str">
        <f>입출금내역Rawdata!D813</f>
        <v>카카오_택시_0</v>
      </c>
      <c r="M819" s="148" t="s">
        <v>217</v>
      </c>
      <c r="N819" s="148"/>
      <c r="O819" s="284" t="str">
        <f>입출금내역Rawdata!L813</f>
        <v>하나은행(자본금)</v>
      </c>
      <c r="P819" s="284" t="str">
        <f>입출금내역Rawdata!M813</f>
        <v>391-910029-71304</v>
      </c>
      <c r="Q819" s="148"/>
      <c r="R819" s="148"/>
      <c r="S819" s="148"/>
    </row>
    <row r="820" spans="1:19" ht="15.6" customHeight="1" outlineLevel="1">
      <c r="A820" s="142"/>
      <c r="B820" s="142">
        <f>입출금내역Rawdata!B814</f>
        <v>45536</v>
      </c>
      <c r="C820" s="143" t="s">
        <v>120</v>
      </c>
      <c r="D820" s="284" t="str">
        <f>입출금내역Rawdata!N814</f>
        <v>계좌 대체</v>
      </c>
      <c r="E820" s="284" t="str">
        <f>입출금내역Rawdata!O814</f>
        <v>계좌 대체</v>
      </c>
      <c r="F820" s="137" t="str">
        <f>IF(D820="계좌 대체","",VLOOKUP($D820,월별_CashFlow!$H$3:$I$61,2,FALSE))</f>
        <v/>
      </c>
      <c r="G820" s="145"/>
      <c r="H820" s="283" t="str">
        <f>IF(입출금내역Rawdata!F814=0,"",입출금내역Rawdata!F814)</f>
        <v/>
      </c>
      <c r="I820" s="146">
        <f>IF(입출금내역Rawdata!G814=0,"",입출금내역Rawdata!G814)</f>
        <v>14300</v>
      </c>
      <c r="J820" s="146">
        <f t="shared" si="25"/>
        <v>-14300</v>
      </c>
      <c r="K820" s="146">
        <f t="shared" si="24"/>
        <v>868145763</v>
      </c>
      <c r="L820" s="284" t="str">
        <f>입출금내역Rawdata!D814</f>
        <v>카카오T택시_가승</v>
      </c>
      <c r="M820" s="148" t="s">
        <v>217</v>
      </c>
      <c r="N820" s="148"/>
      <c r="O820" s="284" t="str">
        <f>입출금내역Rawdata!L814</f>
        <v>하나은행(자본금)</v>
      </c>
      <c r="P820" s="284" t="str">
        <f>입출금내역Rawdata!M814</f>
        <v>391-910029-71304</v>
      </c>
      <c r="Q820" s="148"/>
      <c r="R820" s="148"/>
      <c r="S820" s="148"/>
    </row>
    <row r="821" spans="1:19" ht="15.6" customHeight="1" outlineLevel="1">
      <c r="A821" s="142"/>
      <c r="B821" s="142">
        <f>입출금내역Rawdata!B815</f>
        <v>45536</v>
      </c>
      <c r="C821" s="143" t="s">
        <v>120</v>
      </c>
      <c r="D821" s="284" t="str">
        <f>입출금내역Rawdata!N815</f>
        <v>계좌 대체</v>
      </c>
      <c r="E821" s="284" t="str">
        <f>입출금내역Rawdata!O815</f>
        <v>계좌 대체</v>
      </c>
      <c r="F821" s="137" t="str">
        <f>IF(D821="계좌 대체","",VLOOKUP($D821,월별_CashFlow!$H$3:$I$61,2,FALSE))</f>
        <v/>
      </c>
      <c r="G821" s="145"/>
      <c r="H821" s="283">
        <f>IF(입출금내역Rawdata!F815=0,"",입출금내역Rawdata!F815)</f>
        <v>14300</v>
      </c>
      <c r="I821" s="146" t="str">
        <f>IF(입출금내역Rawdata!G815=0,"",입출금내역Rawdata!G815)</f>
        <v/>
      </c>
      <c r="J821" s="146">
        <f t="shared" si="25"/>
        <v>14300</v>
      </c>
      <c r="K821" s="146">
        <f t="shared" si="24"/>
        <v>868160063</v>
      </c>
      <c r="L821" s="284" t="str">
        <f>입출금내역Rawdata!D815</f>
        <v>카카오T택시_가승</v>
      </c>
      <c r="M821" s="148" t="s">
        <v>221</v>
      </c>
      <c r="N821" s="148"/>
      <c r="O821" s="284" t="str">
        <f>입출금내역Rawdata!L815</f>
        <v>하나은행(자본금)</v>
      </c>
      <c r="P821" s="284" t="str">
        <f>입출금내역Rawdata!M815</f>
        <v>391-910029-71304</v>
      </c>
      <c r="Q821" s="148"/>
      <c r="R821" s="148"/>
      <c r="S821" s="148"/>
    </row>
    <row r="822" spans="1:19" ht="15.6" customHeight="1" outlineLevel="1">
      <c r="A822" s="142"/>
      <c r="B822" s="142">
        <f>입출금내역Rawdata!B816</f>
        <v>45536</v>
      </c>
      <c r="C822" s="143" t="s">
        <v>120</v>
      </c>
      <c r="D822" s="284" t="str">
        <f>입출금내역Rawdata!N816</f>
        <v>운영비</v>
      </c>
      <c r="E822" s="284" t="str">
        <f>입출금내역Rawdata!O816</f>
        <v>여비교통비</v>
      </c>
      <c r="F822" s="137">
        <f>IF(D822="계좌 대체","",VLOOKUP($D822,월별_CashFlow!$H$3:$I$61,2,FALSE))</f>
        <v>120204</v>
      </c>
      <c r="G822" s="145"/>
      <c r="H822" s="283" t="str">
        <f>IF(입출금내역Rawdata!F816=0,"",입출금내역Rawdata!F816)</f>
        <v/>
      </c>
      <c r="I822" s="146">
        <f>IF(입출금내역Rawdata!G816=0,"",입출금내역Rawdata!G816)</f>
        <v>11400</v>
      </c>
      <c r="J822" s="146">
        <f t="shared" si="25"/>
        <v>-11400</v>
      </c>
      <c r="K822" s="146">
        <f t="shared" si="24"/>
        <v>868148663</v>
      </c>
      <c r="L822" s="284" t="str">
        <f>입출금내역Rawdata!D816</f>
        <v>카카오T일반택시_</v>
      </c>
      <c r="M822" s="148"/>
      <c r="N822" s="148"/>
      <c r="O822" s="284" t="str">
        <f>입출금내역Rawdata!L816</f>
        <v>하나은행(자본금)</v>
      </c>
      <c r="P822" s="284" t="str">
        <f>입출금내역Rawdata!M816</f>
        <v>391-910029-71304</v>
      </c>
      <c r="Q822" s="148"/>
      <c r="R822" s="148"/>
      <c r="S822" s="148"/>
    </row>
    <row r="823" spans="1:19" ht="15.6" customHeight="1" outlineLevel="1">
      <c r="A823" s="142"/>
      <c r="B823" s="142">
        <f>입출금내역Rawdata!B817</f>
        <v>45536</v>
      </c>
      <c r="C823" s="143" t="s">
        <v>120</v>
      </c>
      <c r="D823" s="284" t="str">
        <f>입출금내역Rawdata!N817</f>
        <v>계좌 대체</v>
      </c>
      <c r="E823" s="284" t="str">
        <f>입출금내역Rawdata!O817</f>
        <v>계좌 대체</v>
      </c>
      <c r="F823" s="137" t="str">
        <f>IF(D823="계좌 대체","",VLOOKUP($D823,월별_CashFlow!$H$3:$I$61,2,FALSE))</f>
        <v/>
      </c>
      <c r="G823" s="145"/>
      <c r="H823" s="283" t="str">
        <f>IF(입출금내역Rawdata!F817=0,"",입출금내역Rawdata!F817)</f>
        <v/>
      </c>
      <c r="I823" s="146">
        <f>IF(입출금내역Rawdata!G817=0,"",입출금내역Rawdata!G817)</f>
        <v>12100</v>
      </c>
      <c r="J823" s="146">
        <f t="shared" si="25"/>
        <v>-12100</v>
      </c>
      <c r="K823" s="146">
        <f t="shared" si="24"/>
        <v>868136563</v>
      </c>
      <c r="L823" s="284" t="str">
        <f>입출금내역Rawdata!D817</f>
        <v>카카오_택시_선승</v>
      </c>
      <c r="M823" s="148"/>
      <c r="N823" s="148"/>
      <c r="O823" s="284" t="str">
        <f>입출금내역Rawdata!L817</f>
        <v>하나은행(자본금)</v>
      </c>
      <c r="P823" s="284" t="str">
        <f>입출금내역Rawdata!M817</f>
        <v>391-910029-71304</v>
      </c>
      <c r="Q823" s="148"/>
      <c r="R823" s="148"/>
      <c r="S823" s="148"/>
    </row>
    <row r="824" spans="1:19" ht="15.6" customHeight="1" outlineLevel="1">
      <c r="A824" s="142"/>
      <c r="B824" s="142">
        <f>입출금내역Rawdata!B818</f>
        <v>45536</v>
      </c>
      <c r="C824" s="143" t="s">
        <v>120</v>
      </c>
      <c r="D824" s="284" t="str">
        <f>입출금내역Rawdata!N818</f>
        <v>계좌 대체</v>
      </c>
      <c r="E824" s="284" t="str">
        <f>입출금내역Rawdata!O818</f>
        <v>계좌 대체</v>
      </c>
      <c r="F824" s="137" t="str">
        <f>IF(D824="계좌 대체","",VLOOKUP($D824,월별_CashFlow!$H$3:$I$61,2,FALSE))</f>
        <v/>
      </c>
      <c r="G824" s="145"/>
      <c r="H824" s="283">
        <f>IF(입출금내역Rawdata!F818=0,"",입출금내역Rawdata!F818)</f>
        <v>12100</v>
      </c>
      <c r="I824" s="146" t="str">
        <f>IF(입출금내역Rawdata!G818=0,"",입출금내역Rawdata!G818)</f>
        <v/>
      </c>
      <c r="J824" s="146">
        <f t="shared" si="25"/>
        <v>12100</v>
      </c>
      <c r="K824" s="146">
        <f t="shared" si="24"/>
        <v>868148663</v>
      </c>
      <c r="L824" s="284" t="str">
        <f>입출금내역Rawdata!D818</f>
        <v>카카오_택시_선승</v>
      </c>
      <c r="M824" s="148"/>
      <c r="N824" s="148"/>
      <c r="O824" s="284" t="str">
        <f>입출금내역Rawdata!L818</f>
        <v>하나은행(자본금)</v>
      </c>
      <c r="P824" s="284" t="str">
        <f>입출금내역Rawdata!M818</f>
        <v>391-910029-71304</v>
      </c>
      <c r="Q824" s="148"/>
      <c r="R824" s="148"/>
      <c r="S824" s="148"/>
    </row>
    <row r="825" spans="1:19" ht="15.6" customHeight="1" outlineLevel="1">
      <c r="A825" s="142"/>
      <c r="B825" s="142">
        <f>입출금내역Rawdata!B819</f>
        <v>45536</v>
      </c>
      <c r="C825" s="143" t="s">
        <v>120</v>
      </c>
      <c r="D825" s="284" t="str">
        <f>입출금내역Rawdata!N819</f>
        <v>운영비</v>
      </c>
      <c r="E825" s="284" t="str">
        <f>입출금내역Rawdata!O819</f>
        <v>여비교통비</v>
      </c>
      <c r="F825" s="137">
        <f>IF(D825="계좌 대체","",VLOOKUP($D825,월별_CashFlow!$H$3:$I$61,2,FALSE))</f>
        <v>120204</v>
      </c>
      <c r="G825" s="145"/>
      <c r="H825" s="283" t="str">
        <f>IF(입출금내역Rawdata!F819=0,"",입출금내역Rawdata!F819)</f>
        <v/>
      </c>
      <c r="I825" s="146">
        <f>IF(입출금내역Rawdata!G819=0,"",입출금내역Rawdata!G819)</f>
        <v>28600</v>
      </c>
      <c r="J825" s="146">
        <f t="shared" si="25"/>
        <v>-28600</v>
      </c>
      <c r="K825" s="146">
        <f t="shared" si="24"/>
        <v>868120063</v>
      </c>
      <c r="L825" s="284" t="str">
        <f>입출금내역Rawdata!D819</f>
        <v>카카오_택시9</v>
      </c>
      <c r="M825" s="148"/>
      <c r="N825" s="148"/>
      <c r="O825" s="284" t="str">
        <f>입출금내역Rawdata!L819</f>
        <v>하나은행(자본금)</v>
      </c>
      <c r="P825" s="284" t="str">
        <f>입출금내역Rawdata!M819</f>
        <v>391-910029-71304</v>
      </c>
      <c r="Q825" s="148"/>
      <c r="R825" s="148"/>
      <c r="S825" s="148"/>
    </row>
    <row r="826" spans="1:19" ht="15.6" customHeight="1" outlineLevel="1">
      <c r="A826" s="142"/>
      <c r="B826" s="142">
        <f>입출금내역Rawdata!B820</f>
        <v>45536</v>
      </c>
      <c r="C826" s="143" t="s">
        <v>120</v>
      </c>
      <c r="D826" s="284" t="str">
        <f>입출금내역Rawdata!N820</f>
        <v>계좌 대체</v>
      </c>
      <c r="E826" s="284" t="str">
        <f>입출금내역Rawdata!O820</f>
        <v>계좌 대체</v>
      </c>
      <c r="F826" s="137" t="str">
        <f>IF(D826="계좌 대체","",VLOOKUP($D826,월별_CashFlow!$H$3:$I$61,2,FALSE))</f>
        <v/>
      </c>
      <c r="G826" s="145"/>
      <c r="H826" s="283" t="str">
        <f>IF(입출금내역Rawdata!F820=0,"",입출금내역Rawdata!F820)</f>
        <v/>
      </c>
      <c r="I826" s="146">
        <f>IF(입출금내역Rawdata!G820=0,"",입출금내역Rawdata!G820)</f>
        <v>14600</v>
      </c>
      <c r="J826" s="146">
        <f t="shared" si="25"/>
        <v>-14600</v>
      </c>
      <c r="K826" s="146">
        <f t="shared" si="24"/>
        <v>868105463</v>
      </c>
      <c r="L826" s="284" t="str">
        <f>입출금내역Rawdata!D820</f>
        <v>카카오T택시_가승</v>
      </c>
      <c r="M826" s="148" t="s">
        <v>222</v>
      </c>
      <c r="N826" s="148"/>
      <c r="O826" s="284" t="str">
        <f>입출금내역Rawdata!L820</f>
        <v>하나은행(자본금)</v>
      </c>
      <c r="P826" s="284" t="str">
        <f>입출금내역Rawdata!M820</f>
        <v>391-910029-71304</v>
      </c>
      <c r="Q826" s="148"/>
      <c r="R826" s="148"/>
      <c r="S826" s="148"/>
    </row>
    <row r="827" spans="1:19" ht="15.6" customHeight="1" outlineLevel="1">
      <c r="A827" s="142"/>
      <c r="B827" s="142">
        <f>입출금내역Rawdata!B821</f>
        <v>45536</v>
      </c>
      <c r="C827" s="143" t="s">
        <v>120</v>
      </c>
      <c r="D827" s="284" t="str">
        <f>입출금내역Rawdata!N821</f>
        <v>계좌 대체</v>
      </c>
      <c r="E827" s="284" t="str">
        <f>입출금내역Rawdata!O821</f>
        <v>계좌 대체</v>
      </c>
      <c r="F827" s="137" t="str">
        <f>IF(D827="계좌 대체","",VLOOKUP($D827,월별_CashFlow!$H$3:$I$61,2,FALSE))</f>
        <v/>
      </c>
      <c r="G827" s="145"/>
      <c r="H827" s="283">
        <f>IF(입출금내역Rawdata!F821=0,"",입출금내역Rawdata!F821)</f>
        <v>14600</v>
      </c>
      <c r="I827" s="146" t="str">
        <f>IF(입출금내역Rawdata!G821=0,"",입출금내역Rawdata!G821)</f>
        <v/>
      </c>
      <c r="J827" s="146">
        <f t="shared" si="25"/>
        <v>14600</v>
      </c>
      <c r="K827" s="146">
        <f t="shared" si="24"/>
        <v>868120063</v>
      </c>
      <c r="L827" s="284" t="str">
        <f>입출금내역Rawdata!D821</f>
        <v>카카오T택시_가승</v>
      </c>
      <c r="M827" s="148" t="s">
        <v>141</v>
      </c>
      <c r="N827" s="148"/>
      <c r="O827" s="284" t="str">
        <f>입출금내역Rawdata!L821</f>
        <v>하나은행(자본금)</v>
      </c>
      <c r="P827" s="284" t="str">
        <f>입출금내역Rawdata!M821</f>
        <v>391-910029-71304</v>
      </c>
      <c r="Q827" s="148"/>
      <c r="R827" s="148"/>
      <c r="S827" s="148"/>
    </row>
    <row r="828" spans="1:19" ht="15.6" customHeight="1" outlineLevel="1">
      <c r="A828" s="142"/>
      <c r="B828" s="142">
        <f>입출금내역Rawdata!B822</f>
        <v>45536</v>
      </c>
      <c r="C828" s="143" t="s">
        <v>120</v>
      </c>
      <c r="D828" s="284" t="str">
        <f>입출금내역Rawdata!N822</f>
        <v>운영비</v>
      </c>
      <c r="E828" s="284" t="str">
        <f>입출금내역Rawdata!O822</f>
        <v>여비교통비</v>
      </c>
      <c r="F828" s="137">
        <f>IF(D828="계좌 대체","",VLOOKUP($D828,월별_CashFlow!$H$3:$I$61,2,FALSE))</f>
        <v>120204</v>
      </c>
      <c r="G828" s="145"/>
      <c r="H828" s="283" t="str">
        <f>IF(입출금내역Rawdata!F822=0,"",입출금내역Rawdata!F822)</f>
        <v/>
      </c>
      <c r="I828" s="146">
        <f>IF(입출금내역Rawdata!G822=0,"",입출금내역Rawdata!G822)</f>
        <v>16600</v>
      </c>
      <c r="J828" s="146">
        <f t="shared" si="25"/>
        <v>-16600</v>
      </c>
      <c r="K828" s="146">
        <f t="shared" si="24"/>
        <v>868103463</v>
      </c>
      <c r="L828" s="284" t="str">
        <f>입출금내역Rawdata!D822</f>
        <v>카카오T일반택시_</v>
      </c>
      <c r="M828" s="148" t="s">
        <v>141</v>
      </c>
      <c r="N828" s="148"/>
      <c r="O828" s="284" t="str">
        <f>입출금내역Rawdata!L822</f>
        <v>하나은행(자본금)</v>
      </c>
      <c r="P828" s="284" t="str">
        <f>입출금내역Rawdata!M822</f>
        <v>391-910029-71304</v>
      </c>
      <c r="Q828" s="148"/>
      <c r="R828" s="148"/>
      <c r="S828" s="148"/>
    </row>
    <row r="829" spans="1:19" ht="15.6" customHeight="1" outlineLevel="1">
      <c r="A829" s="142"/>
      <c r="B829" s="142">
        <f>입출금내역Rawdata!B823</f>
        <v>45537</v>
      </c>
      <c r="C829" s="143" t="s">
        <v>120</v>
      </c>
      <c r="D829" s="284" t="str">
        <f>입출금내역Rawdata!N823</f>
        <v>계좌 대체</v>
      </c>
      <c r="E829" s="284" t="str">
        <f>입출금내역Rawdata!O823</f>
        <v>계좌 대체</v>
      </c>
      <c r="F829" s="137" t="str">
        <f>IF(D829="계좌 대체","",VLOOKUP($D829,월별_CashFlow!$H$3:$I$61,2,FALSE))</f>
        <v/>
      </c>
      <c r="G829" s="145"/>
      <c r="H829" s="283" t="str">
        <f>IF(입출금내역Rawdata!F823=0,"",입출금내역Rawdata!F823)</f>
        <v/>
      </c>
      <c r="I829" s="146">
        <f>IF(입출금내역Rawdata!G823=0,"",입출금내역Rawdata!G823)</f>
        <v>11200</v>
      </c>
      <c r="J829" s="146">
        <f t="shared" si="25"/>
        <v>-11200</v>
      </c>
      <c r="K829" s="146">
        <f t="shared" si="24"/>
        <v>868092263</v>
      </c>
      <c r="L829" s="284" t="str">
        <f>입출금내역Rawdata!D823</f>
        <v>카카오T택시_가승</v>
      </c>
      <c r="M829" s="148" t="s">
        <v>141</v>
      </c>
      <c r="N829" s="148"/>
      <c r="O829" s="284" t="str">
        <f>입출금내역Rawdata!L823</f>
        <v>하나은행(자본금)</v>
      </c>
      <c r="P829" s="284" t="str">
        <f>입출금내역Rawdata!M823</f>
        <v>391-910029-71304</v>
      </c>
      <c r="Q829" s="148"/>
      <c r="R829" s="148"/>
      <c r="S829" s="148"/>
    </row>
    <row r="830" spans="1:19" ht="15.6" customHeight="1" outlineLevel="1">
      <c r="A830" s="142"/>
      <c r="B830" s="142">
        <f>입출금내역Rawdata!B824</f>
        <v>45537</v>
      </c>
      <c r="C830" s="143" t="s">
        <v>120</v>
      </c>
      <c r="D830" s="284" t="str">
        <f>입출금내역Rawdata!N824</f>
        <v>계좌 대체</v>
      </c>
      <c r="E830" s="284" t="str">
        <f>입출금내역Rawdata!O824</f>
        <v>계좌 대체</v>
      </c>
      <c r="F830" s="137" t="str">
        <f>IF(D830="계좌 대체","",VLOOKUP($D830,월별_CashFlow!$H$3:$I$61,2,FALSE))</f>
        <v/>
      </c>
      <c r="G830" s="145"/>
      <c r="H830" s="283">
        <f>IF(입출금내역Rawdata!F824=0,"",입출금내역Rawdata!F824)</f>
        <v>11200</v>
      </c>
      <c r="I830" s="146" t="str">
        <f>IF(입출금내역Rawdata!G824=0,"",입출금내역Rawdata!G824)</f>
        <v/>
      </c>
      <c r="J830" s="146">
        <f t="shared" si="25"/>
        <v>11200</v>
      </c>
      <c r="K830" s="146">
        <f t="shared" si="24"/>
        <v>868103463</v>
      </c>
      <c r="L830" s="284" t="str">
        <f>입출금내역Rawdata!D824</f>
        <v>카카오T택시_가승</v>
      </c>
      <c r="M830" s="148" t="s">
        <v>141</v>
      </c>
      <c r="N830" s="148"/>
      <c r="O830" s="284" t="str">
        <f>입출금내역Rawdata!L824</f>
        <v>하나은행(자본금)</v>
      </c>
      <c r="P830" s="284" t="str">
        <f>입출금내역Rawdata!M824</f>
        <v>391-910029-71304</v>
      </c>
      <c r="Q830" s="148"/>
      <c r="R830" s="148"/>
      <c r="S830" s="148"/>
    </row>
    <row r="831" spans="1:19" ht="15.6" customHeight="1" outlineLevel="1">
      <c r="A831" s="142"/>
      <c r="B831" s="142">
        <f>입출금내역Rawdata!B825</f>
        <v>45537</v>
      </c>
      <c r="C831" s="143" t="s">
        <v>120</v>
      </c>
      <c r="D831" s="284" t="str">
        <f>입출금내역Rawdata!N825</f>
        <v>운영비</v>
      </c>
      <c r="E831" s="284" t="str">
        <f>입출금내역Rawdata!O825</f>
        <v>여비교통비</v>
      </c>
      <c r="F831" s="137">
        <f>IF(D831="계좌 대체","",VLOOKUP($D831,월별_CashFlow!$H$3:$I$61,2,FALSE))</f>
        <v>120204</v>
      </c>
      <c r="G831" s="145"/>
      <c r="H831" s="283" t="str">
        <f>IF(입출금내역Rawdata!F825=0,"",입출금내역Rawdata!F825)</f>
        <v/>
      </c>
      <c r="I831" s="146">
        <f>IF(입출금내역Rawdata!G825=0,"",입출금내역Rawdata!G825)</f>
        <v>10900</v>
      </c>
      <c r="J831" s="146">
        <f t="shared" si="25"/>
        <v>-10900</v>
      </c>
      <c r="K831" s="146">
        <f t="shared" si="24"/>
        <v>868092563</v>
      </c>
      <c r="L831" s="284" t="str">
        <f>입출금내역Rawdata!D825</f>
        <v>카카오T고급택시_</v>
      </c>
      <c r="M831" s="148" t="s">
        <v>141</v>
      </c>
      <c r="N831" s="148"/>
      <c r="O831" s="284" t="str">
        <f>입출금내역Rawdata!L825</f>
        <v>하나은행(자본금)</v>
      </c>
      <c r="P831" s="284" t="str">
        <f>입출금내역Rawdata!M825</f>
        <v>391-910029-71304</v>
      </c>
      <c r="Q831" s="148"/>
      <c r="R831" s="148"/>
      <c r="S831" s="148"/>
    </row>
    <row r="832" spans="1:19" ht="15.6" customHeight="1" outlineLevel="1">
      <c r="A832" s="142"/>
      <c r="B832" s="142">
        <f>입출금내역Rawdata!B826</f>
        <v>45537</v>
      </c>
      <c r="C832" s="143" t="s">
        <v>120</v>
      </c>
      <c r="D832" s="284" t="str">
        <f>입출금내역Rawdata!N826</f>
        <v>계좌 대체</v>
      </c>
      <c r="E832" s="284" t="str">
        <f>입출금내역Rawdata!O826</f>
        <v>계좌 대체</v>
      </c>
      <c r="F832" s="137" t="str">
        <f>IF(D832="계좌 대체","",VLOOKUP($D832,월별_CashFlow!$H$3:$I$61,2,FALSE))</f>
        <v/>
      </c>
      <c r="G832" s="145"/>
      <c r="H832" s="283" t="str">
        <f>IF(입출금내역Rawdata!F826=0,"",입출금내역Rawdata!F826)</f>
        <v/>
      </c>
      <c r="I832" s="146">
        <f>IF(입출금내역Rawdata!G826=0,"",입출금내역Rawdata!G826)</f>
        <v>11800</v>
      </c>
      <c r="J832" s="146">
        <f t="shared" si="25"/>
        <v>-11800</v>
      </c>
      <c r="K832" s="146">
        <f t="shared" si="24"/>
        <v>868080763</v>
      </c>
      <c r="L832" s="284" t="str">
        <f>입출금내역Rawdata!D826</f>
        <v>카카오T택시_가승</v>
      </c>
      <c r="M832" s="148" t="s">
        <v>141</v>
      </c>
      <c r="N832" s="148"/>
      <c r="O832" s="284" t="str">
        <f>입출금내역Rawdata!L826</f>
        <v>하나은행(자본금)</v>
      </c>
      <c r="P832" s="284" t="str">
        <f>입출금내역Rawdata!M826</f>
        <v>391-910029-71304</v>
      </c>
      <c r="Q832" s="148"/>
      <c r="R832" s="148"/>
      <c r="S832" s="148"/>
    </row>
    <row r="833" spans="1:19" ht="15.6" customHeight="1" outlineLevel="1">
      <c r="A833" s="142"/>
      <c r="B833" s="142">
        <f>입출금내역Rawdata!B827</f>
        <v>45537</v>
      </c>
      <c r="C833" s="143" t="s">
        <v>120</v>
      </c>
      <c r="D833" s="284" t="str">
        <f>입출금내역Rawdata!N827</f>
        <v>계좌 대체</v>
      </c>
      <c r="E833" s="284" t="str">
        <f>입출금내역Rawdata!O827</f>
        <v>계좌 대체</v>
      </c>
      <c r="F833" s="137" t="str">
        <f>IF(D833="계좌 대체","",VLOOKUP($D833,월별_CashFlow!$H$3:$I$61,2,FALSE))</f>
        <v/>
      </c>
      <c r="G833" s="145"/>
      <c r="H833" s="283">
        <f>IF(입출금내역Rawdata!F827=0,"",입출금내역Rawdata!F827)</f>
        <v>11800</v>
      </c>
      <c r="I833" s="146" t="str">
        <f>IF(입출금내역Rawdata!G827=0,"",입출금내역Rawdata!G827)</f>
        <v/>
      </c>
      <c r="J833" s="146">
        <f t="shared" si="25"/>
        <v>11800</v>
      </c>
      <c r="K833" s="146">
        <f t="shared" si="24"/>
        <v>868092563</v>
      </c>
      <c r="L833" s="284" t="str">
        <f>입출금내역Rawdata!D827</f>
        <v>카카오T택시_가승</v>
      </c>
      <c r="M833" s="148" t="s">
        <v>141</v>
      </c>
      <c r="N833" s="148"/>
      <c r="O833" s="284" t="str">
        <f>입출금내역Rawdata!L827</f>
        <v>하나은행(자본금)</v>
      </c>
      <c r="P833" s="284" t="str">
        <f>입출금내역Rawdata!M827</f>
        <v>391-910029-71304</v>
      </c>
      <c r="Q833" s="148"/>
      <c r="R833" s="148"/>
      <c r="S833" s="148"/>
    </row>
    <row r="834" spans="1:19" ht="15.6" customHeight="1" outlineLevel="1">
      <c r="A834" s="142"/>
      <c r="B834" s="142">
        <f>입출금내역Rawdata!B828</f>
        <v>45537</v>
      </c>
      <c r="C834" s="143" t="s">
        <v>120</v>
      </c>
      <c r="D834" s="284" t="str">
        <f>입출금내역Rawdata!N828</f>
        <v>운영비</v>
      </c>
      <c r="E834" s="284" t="str">
        <f>입출금내역Rawdata!O828</f>
        <v>여비교통비</v>
      </c>
      <c r="F834" s="137">
        <f>IF(D834="계좌 대체","",VLOOKUP($D834,월별_CashFlow!$H$3:$I$61,2,FALSE))</f>
        <v>120204</v>
      </c>
      <c r="G834" s="145"/>
      <c r="H834" s="283" t="str">
        <f>IF(입출금내역Rawdata!F828=0,"",입출금내역Rawdata!F828)</f>
        <v/>
      </c>
      <c r="I834" s="146">
        <f>IF(입출금내역Rawdata!G828=0,"",입출금내역Rawdata!G828)</f>
        <v>11800</v>
      </c>
      <c r="J834" s="146">
        <f t="shared" si="25"/>
        <v>-11800</v>
      </c>
      <c r="K834" s="146">
        <f t="shared" si="24"/>
        <v>868080763</v>
      </c>
      <c r="L834" s="284" t="str">
        <f>입출금내역Rawdata!D828</f>
        <v>카카오T일반택시_</v>
      </c>
      <c r="M834" s="148" t="s">
        <v>141</v>
      </c>
      <c r="N834" s="148"/>
      <c r="O834" s="284" t="str">
        <f>입출금내역Rawdata!L828</f>
        <v>하나은행(자본금)</v>
      </c>
      <c r="P834" s="284" t="str">
        <f>입출금내역Rawdata!M828</f>
        <v>391-910029-71304</v>
      </c>
      <c r="Q834" s="148"/>
      <c r="R834" s="148"/>
      <c r="S834" s="148"/>
    </row>
    <row r="835" spans="1:19" ht="15.6" customHeight="1" outlineLevel="1">
      <c r="A835" s="142"/>
      <c r="B835" s="142">
        <f>입출금내역Rawdata!B829</f>
        <v>45538</v>
      </c>
      <c r="C835" s="143" t="s">
        <v>120</v>
      </c>
      <c r="D835" s="284" t="str">
        <f>입출금내역Rawdata!N829</f>
        <v>계좌 대체</v>
      </c>
      <c r="E835" s="284" t="str">
        <f>입출금내역Rawdata!O829</f>
        <v>계좌 대체</v>
      </c>
      <c r="F835" s="137" t="str">
        <f>IF(D835="계좌 대체","",VLOOKUP($D835,월별_CashFlow!$H$3:$I$61,2,FALSE))</f>
        <v/>
      </c>
      <c r="G835" s="145"/>
      <c r="H835" s="283" t="str">
        <f>IF(입출금내역Rawdata!F829=0,"",입출금내역Rawdata!F829)</f>
        <v/>
      </c>
      <c r="I835" s="146">
        <f>IF(입출금내역Rawdata!G829=0,"",입출금내역Rawdata!G829)</f>
        <v>11300</v>
      </c>
      <c r="J835" s="146">
        <f t="shared" si="25"/>
        <v>-11300</v>
      </c>
      <c r="K835" s="146">
        <f t="shared" si="24"/>
        <v>868069463</v>
      </c>
      <c r="L835" s="284" t="str">
        <f>입출금내역Rawdata!D829</f>
        <v>카카오T택시_가승</v>
      </c>
      <c r="M835" s="148"/>
      <c r="N835" s="148"/>
      <c r="O835" s="284" t="str">
        <f>입출금내역Rawdata!L829</f>
        <v>하나은행(자본금)</v>
      </c>
      <c r="P835" s="284" t="str">
        <f>입출금내역Rawdata!M829</f>
        <v>391-910029-71304</v>
      </c>
      <c r="Q835" s="148"/>
      <c r="R835" s="148"/>
      <c r="S835" s="148"/>
    </row>
    <row r="836" spans="1:19" ht="15.6" customHeight="1" outlineLevel="1">
      <c r="A836" s="142"/>
      <c r="B836" s="142">
        <f>입출금내역Rawdata!B830</f>
        <v>45538</v>
      </c>
      <c r="C836" s="143" t="s">
        <v>120</v>
      </c>
      <c r="D836" s="284" t="str">
        <f>입출금내역Rawdata!N830</f>
        <v>계좌 대체</v>
      </c>
      <c r="E836" s="284" t="str">
        <f>입출금내역Rawdata!O830</f>
        <v>계좌 대체</v>
      </c>
      <c r="F836" s="137" t="str">
        <f>IF(D836="계좌 대체","",VLOOKUP($D836,월별_CashFlow!$H$3:$I$61,2,FALSE))</f>
        <v/>
      </c>
      <c r="G836" s="145"/>
      <c r="H836" s="283">
        <f>IF(입출금내역Rawdata!F830=0,"",입출금내역Rawdata!F830)</f>
        <v>11300</v>
      </c>
      <c r="I836" s="146" t="str">
        <f>IF(입출금내역Rawdata!G830=0,"",입출금내역Rawdata!G830)</f>
        <v/>
      </c>
      <c r="J836" s="146">
        <f t="shared" si="25"/>
        <v>11300</v>
      </c>
      <c r="K836" s="146">
        <f t="shared" si="24"/>
        <v>868080763</v>
      </c>
      <c r="L836" s="284" t="str">
        <f>입출금내역Rawdata!D830</f>
        <v>카카오T택시_가승</v>
      </c>
      <c r="M836" s="148"/>
      <c r="N836" s="148"/>
      <c r="O836" s="284" t="str">
        <f>입출금내역Rawdata!L830</f>
        <v>하나은행(자본금)</v>
      </c>
      <c r="P836" s="284" t="str">
        <f>입출금내역Rawdata!M830</f>
        <v>391-910029-71304</v>
      </c>
      <c r="Q836" s="148"/>
      <c r="R836" s="148"/>
      <c r="S836" s="148"/>
    </row>
    <row r="837" spans="1:19" ht="15.6" customHeight="1" outlineLevel="1">
      <c r="A837" s="142"/>
      <c r="B837" s="142">
        <f>입출금내역Rawdata!B831</f>
        <v>45538</v>
      </c>
      <c r="C837" s="143" t="s">
        <v>120</v>
      </c>
      <c r="D837" s="284" t="str">
        <f>입출금내역Rawdata!N831</f>
        <v>운영비</v>
      </c>
      <c r="E837" s="284" t="str">
        <f>입출금내역Rawdata!O831</f>
        <v>여비교통비</v>
      </c>
      <c r="F837" s="137">
        <f>IF(D837="계좌 대체","",VLOOKUP($D837,월별_CashFlow!$H$3:$I$61,2,FALSE))</f>
        <v>120204</v>
      </c>
      <c r="G837" s="145"/>
      <c r="H837" s="283" t="str">
        <f>IF(입출금내역Rawdata!F831=0,"",입출금내역Rawdata!F831)</f>
        <v/>
      </c>
      <c r="I837" s="146">
        <f>IF(입출금내역Rawdata!G831=0,"",입출금내역Rawdata!G831)</f>
        <v>12400</v>
      </c>
      <c r="J837" s="146">
        <f t="shared" si="25"/>
        <v>-12400</v>
      </c>
      <c r="K837" s="146">
        <f t="shared" si="24"/>
        <v>868068363</v>
      </c>
      <c r="L837" s="284" t="str">
        <f>입출금내역Rawdata!D831</f>
        <v>카카오T일반택시_</v>
      </c>
      <c r="M837" s="148"/>
      <c r="N837" s="148"/>
      <c r="O837" s="284" t="str">
        <f>입출금내역Rawdata!L831</f>
        <v>하나은행(자본금)</v>
      </c>
      <c r="P837" s="284" t="str">
        <f>입출금내역Rawdata!M831</f>
        <v>391-910029-71304</v>
      </c>
      <c r="Q837" s="148"/>
      <c r="R837" s="148"/>
      <c r="S837" s="148"/>
    </row>
    <row r="838" spans="1:19" ht="15.6" customHeight="1" outlineLevel="1">
      <c r="A838" s="142"/>
      <c r="B838" s="142">
        <f>입출금내역Rawdata!B832</f>
        <v>45538</v>
      </c>
      <c r="C838" s="143" t="s">
        <v>120</v>
      </c>
      <c r="D838" s="284" t="str">
        <f>입출금내역Rawdata!N832</f>
        <v>계좌 대체</v>
      </c>
      <c r="E838" s="284" t="str">
        <f>입출금내역Rawdata!O832</f>
        <v>계좌 대체</v>
      </c>
      <c r="F838" s="137" t="str">
        <f>IF(D838="계좌 대체","",VLOOKUP($D838,월별_CashFlow!$H$3:$I$61,2,FALSE))</f>
        <v/>
      </c>
      <c r="G838" s="145"/>
      <c r="H838" s="283" t="str">
        <f>IF(입출금내역Rawdata!F832=0,"",입출금내역Rawdata!F832)</f>
        <v/>
      </c>
      <c r="I838" s="146">
        <f>IF(입출금내역Rawdata!G832=0,"",입출금내역Rawdata!G832)</f>
        <v>13300</v>
      </c>
      <c r="J838" s="146">
        <f t="shared" si="25"/>
        <v>-13300</v>
      </c>
      <c r="K838" s="146">
        <f t="shared" si="24"/>
        <v>868055063</v>
      </c>
      <c r="L838" s="284" t="str">
        <f>입출금내역Rawdata!D832</f>
        <v>카카오T택시_가승</v>
      </c>
      <c r="M838" s="148"/>
      <c r="N838" s="148"/>
      <c r="O838" s="284" t="str">
        <f>입출금내역Rawdata!L832</f>
        <v>하나은행(자본금)</v>
      </c>
      <c r="P838" s="284" t="str">
        <f>입출금내역Rawdata!M832</f>
        <v>391-910029-71304</v>
      </c>
      <c r="Q838" s="148"/>
      <c r="R838" s="148"/>
      <c r="S838" s="148"/>
    </row>
    <row r="839" spans="1:19" ht="15.6" customHeight="1" outlineLevel="1">
      <c r="A839" s="142"/>
      <c r="B839" s="142">
        <f>입출금내역Rawdata!B833</f>
        <v>45538</v>
      </c>
      <c r="C839" s="143" t="s">
        <v>120</v>
      </c>
      <c r="D839" s="284" t="str">
        <f>입출금내역Rawdata!N833</f>
        <v>계좌 대체</v>
      </c>
      <c r="E839" s="284" t="str">
        <f>입출금내역Rawdata!O833</f>
        <v>계좌 대체</v>
      </c>
      <c r="F839" s="137" t="str">
        <f>IF(D839="계좌 대체","",VLOOKUP($D839,월별_CashFlow!$H$3:$I$61,2,FALSE))</f>
        <v/>
      </c>
      <c r="G839" s="145"/>
      <c r="H839" s="283">
        <f>IF(입출금내역Rawdata!F833=0,"",입출금내역Rawdata!F833)</f>
        <v>13300</v>
      </c>
      <c r="I839" s="146" t="str">
        <f>IF(입출금내역Rawdata!G833=0,"",입출금내역Rawdata!G833)</f>
        <v/>
      </c>
      <c r="J839" s="146">
        <f t="shared" si="25"/>
        <v>13300</v>
      </c>
      <c r="K839" s="146">
        <f t="shared" si="24"/>
        <v>868068363</v>
      </c>
      <c r="L839" s="284" t="str">
        <f>입출금내역Rawdata!D833</f>
        <v>카카오T택시_가승</v>
      </c>
      <c r="M839" s="148" t="s">
        <v>223</v>
      </c>
      <c r="N839" s="148"/>
      <c r="O839" s="284" t="str">
        <f>입출금내역Rawdata!L833</f>
        <v>하나은행(자본금)</v>
      </c>
      <c r="P839" s="284" t="str">
        <f>입출금내역Rawdata!M833</f>
        <v>391-910029-71304</v>
      </c>
      <c r="Q839" s="148"/>
      <c r="R839" s="148"/>
      <c r="S839" s="148"/>
    </row>
    <row r="840" spans="1:19" ht="15.6" customHeight="1" outlineLevel="1">
      <c r="A840" s="142"/>
      <c r="B840" s="142">
        <f>입출금내역Rawdata!B834</f>
        <v>45538</v>
      </c>
      <c r="C840" s="143" t="s">
        <v>120</v>
      </c>
      <c r="D840" s="284" t="str">
        <f>입출금내역Rawdata!N834</f>
        <v>운영비</v>
      </c>
      <c r="E840" s="284" t="str">
        <f>입출금내역Rawdata!O834</f>
        <v>여비교통비</v>
      </c>
      <c r="F840" s="137">
        <f>IF(D840="계좌 대체","",VLOOKUP($D840,월별_CashFlow!$H$3:$I$61,2,FALSE))</f>
        <v>120204</v>
      </c>
      <c r="G840" s="145"/>
      <c r="H840" s="283" t="str">
        <f>IF(입출금내역Rawdata!F834=0,"",입출금내역Rawdata!F834)</f>
        <v/>
      </c>
      <c r="I840" s="146">
        <f>IF(입출금내역Rawdata!G834=0,"",입출금내역Rawdata!G834)</f>
        <v>12100</v>
      </c>
      <c r="J840" s="146">
        <f t="shared" si="25"/>
        <v>-12100</v>
      </c>
      <c r="K840" s="146">
        <f t="shared" ref="K840:K903" si="26">J840+K839</f>
        <v>868056263</v>
      </c>
      <c r="L840" s="284" t="str">
        <f>입출금내역Rawdata!D834</f>
        <v>카카오T고급택시_</v>
      </c>
      <c r="M840" s="148" t="s">
        <v>141</v>
      </c>
      <c r="N840" s="148"/>
      <c r="O840" s="284" t="str">
        <f>입출금내역Rawdata!L834</f>
        <v>하나은행(자본금)</v>
      </c>
      <c r="P840" s="284" t="str">
        <f>입출금내역Rawdata!M834</f>
        <v>391-910029-71304</v>
      </c>
      <c r="Q840" s="148"/>
      <c r="R840" s="148"/>
      <c r="S840" s="148"/>
    </row>
    <row r="841" spans="1:19" ht="15.6" customHeight="1" outlineLevel="1">
      <c r="A841" s="142"/>
      <c r="B841" s="142">
        <f>입출금내역Rawdata!B835</f>
        <v>45538</v>
      </c>
      <c r="C841" s="143" t="s">
        <v>120</v>
      </c>
      <c r="D841" s="284" t="str">
        <f>입출금내역Rawdata!N835</f>
        <v>계좌 대체</v>
      </c>
      <c r="E841" s="284" t="str">
        <f>입출금내역Rawdata!O835</f>
        <v>계좌 대체</v>
      </c>
      <c r="F841" s="137" t="str">
        <f>IF(D841="계좌 대체","",VLOOKUP($D841,월별_CashFlow!$H$3:$I$61,2,FALSE))</f>
        <v/>
      </c>
      <c r="G841" s="145"/>
      <c r="H841" s="283">
        <f>IF(입출금내역Rawdata!F835=0,"",입출금내역Rawdata!F835)</f>
        <v>949924</v>
      </c>
      <c r="I841" s="146" t="str">
        <f>IF(입출금내역Rawdata!G835=0,"",입출금내역Rawdata!G835)</f>
        <v/>
      </c>
      <c r="J841" s="146">
        <f t="shared" ref="J841:J904" si="27">IF(H841="",IF(I841="",0,-I841),H841)</f>
        <v>949924</v>
      </c>
      <c r="K841" s="146">
        <f t="shared" si="26"/>
        <v>869006187</v>
      </c>
      <c r="L841" s="284" t="str">
        <f>입출금내역Rawdata!D835</f>
        <v>ＴＩＰＡ</v>
      </c>
      <c r="M841" s="148" t="s">
        <v>167</v>
      </c>
      <c r="N841" s="148"/>
      <c r="O841" s="284" t="str">
        <f>입출금내역Rawdata!L835</f>
        <v>하나은행(팁스)</v>
      </c>
      <c r="P841" s="284" t="str">
        <f>입출금내역Rawdata!M835</f>
        <v>391-910031-48404</v>
      </c>
      <c r="Q841" s="148"/>
      <c r="R841" s="148"/>
      <c r="S841" s="148"/>
    </row>
    <row r="842" spans="1:19" ht="15.6" customHeight="1" outlineLevel="1">
      <c r="A842" s="142"/>
      <c r="B842" s="142">
        <f>입출금내역Rawdata!B836</f>
        <v>45538</v>
      </c>
      <c r="C842" s="143" t="s">
        <v>120</v>
      </c>
      <c r="D842" s="284" t="str">
        <f>입출금내역Rawdata!N836</f>
        <v>계좌 대체</v>
      </c>
      <c r="E842" s="284" t="str">
        <f>입출금내역Rawdata!O836</f>
        <v>계좌 대체</v>
      </c>
      <c r="F842" s="137" t="str">
        <f>IF(D842="계좌 대체","",VLOOKUP($D842,월별_CashFlow!$H$3:$I$61,2,FALSE))</f>
        <v/>
      </c>
      <c r="G842" s="145"/>
      <c r="H842" s="283" t="str">
        <f>IF(입출금내역Rawdata!F836=0,"",입출금내역Rawdata!F836)</f>
        <v/>
      </c>
      <c r="I842" s="146">
        <f>IF(입출금내역Rawdata!G836=0,"",입출금내역Rawdata!G836)</f>
        <v>949924</v>
      </c>
      <c r="J842" s="146">
        <f t="shared" si="27"/>
        <v>-949924</v>
      </c>
      <c r="K842" s="146">
        <f t="shared" si="26"/>
        <v>868056263</v>
      </c>
      <c r="L842" s="284" t="str">
        <f>입출금내역Rawdata!D836</f>
        <v>고려대학교　기</v>
      </c>
      <c r="M842" s="148" t="s">
        <v>141</v>
      </c>
      <c r="N842" s="148"/>
      <c r="O842" s="284" t="str">
        <f>입출금내역Rawdata!L836</f>
        <v>하나은행(팁스)</v>
      </c>
      <c r="P842" s="284" t="str">
        <f>입출금내역Rawdata!M836</f>
        <v>391-910031-48404</v>
      </c>
      <c r="Q842" s="148"/>
      <c r="R842" s="148"/>
      <c r="S842" s="148"/>
    </row>
    <row r="843" spans="1:19" ht="15.6" customHeight="1" outlineLevel="1">
      <c r="A843" s="142"/>
      <c r="B843" s="142">
        <f>입출금내역Rawdata!B837</f>
        <v>45539</v>
      </c>
      <c r="C843" s="143" t="s">
        <v>120</v>
      </c>
      <c r="D843" s="284" t="str">
        <f>입출금내역Rawdata!N837</f>
        <v>운영비</v>
      </c>
      <c r="E843" s="284" t="str">
        <f>입출금내역Rawdata!O837</f>
        <v>지급수수료</v>
      </c>
      <c r="F843" s="137">
        <f>IF(D843="계좌 대체","",VLOOKUP($D843,월별_CashFlow!$H$3:$I$61,2,FALSE))</f>
        <v>120204</v>
      </c>
      <c r="G843" s="145"/>
      <c r="H843" s="283" t="str">
        <f>IF(입출금내역Rawdata!F837=0,"",입출금내역Rawdata!F837)</f>
        <v/>
      </c>
      <c r="I843" s="146">
        <f>IF(입출금내역Rawdata!G837=0,"",입출금내역Rawdata!G837)</f>
        <v>440500</v>
      </c>
      <c r="J843" s="146">
        <f t="shared" si="27"/>
        <v>-440500</v>
      </c>
      <c r="K843" s="146">
        <f t="shared" si="26"/>
        <v>867615763</v>
      </c>
      <c r="L843" s="284" t="str">
        <f>입출금내역Rawdata!D837</f>
        <v>8월 기장료(이창원세무회계)</v>
      </c>
      <c r="M843" s="148" t="s">
        <v>141</v>
      </c>
      <c r="N843" s="148"/>
      <c r="O843" s="284" t="str">
        <f>입출금내역Rawdata!L837</f>
        <v>하나은행(GS투자금)</v>
      </c>
      <c r="P843" s="284" t="str">
        <f>입출금내역Rawdata!M837</f>
        <v>391-910033-23404</v>
      </c>
      <c r="Q843" s="148"/>
      <c r="R843" s="148"/>
      <c r="S843" s="148"/>
    </row>
    <row r="844" spans="1:19" ht="15.6" customHeight="1" outlineLevel="1">
      <c r="A844" s="142"/>
      <c r="B844" s="142">
        <f>입출금내역Rawdata!B838</f>
        <v>45539</v>
      </c>
      <c r="C844" s="143" t="s">
        <v>120</v>
      </c>
      <c r="D844" s="284" t="str">
        <f>입출금내역Rawdata!N838</f>
        <v>운영비</v>
      </c>
      <c r="E844" s="284" t="str">
        <f>입출금내역Rawdata!O838</f>
        <v>지급수수료</v>
      </c>
      <c r="F844" s="137">
        <f>IF(D844="계좌 대체","",VLOOKUP($D844,월별_CashFlow!$H$3:$I$61,2,FALSE))</f>
        <v>120204</v>
      </c>
      <c r="G844" s="145"/>
      <c r="H844" s="283" t="str">
        <f>IF(입출금내역Rawdata!F838=0,"",입출금내역Rawdata!F838)</f>
        <v/>
      </c>
      <c r="I844" s="146">
        <f>IF(입출금내역Rawdata!G838=0,"",입출금내역Rawdata!G838)</f>
        <v>550000</v>
      </c>
      <c r="J844" s="146">
        <f t="shared" si="27"/>
        <v>-550000</v>
      </c>
      <c r="K844" s="146">
        <f t="shared" si="26"/>
        <v>867065763</v>
      </c>
      <c r="L844" s="284" t="str">
        <f>입출금내역Rawdata!D838</f>
        <v>8월 고문료(태평양)</v>
      </c>
      <c r="M844" s="148" t="s">
        <v>141</v>
      </c>
      <c r="N844" s="148"/>
      <c r="O844" s="284" t="str">
        <f>입출금내역Rawdata!L838</f>
        <v>하나은행(GS투자금)</v>
      </c>
      <c r="P844" s="284" t="str">
        <f>입출금내역Rawdata!M838</f>
        <v>391-910033-23404</v>
      </c>
      <c r="Q844" s="148"/>
      <c r="R844" s="148"/>
      <c r="S844" s="148"/>
    </row>
    <row r="845" spans="1:19" ht="15.6" customHeight="1" outlineLevel="1">
      <c r="A845" s="142"/>
      <c r="B845" s="142">
        <f>입출금내역Rawdata!B839</f>
        <v>45539</v>
      </c>
      <c r="C845" s="143" t="s">
        <v>120</v>
      </c>
      <c r="D845" s="284" t="str">
        <f>입출금내역Rawdata!N839</f>
        <v>운영비</v>
      </c>
      <c r="E845" s="284" t="str">
        <f>입출금내역Rawdata!O839</f>
        <v>지급수수료</v>
      </c>
      <c r="F845" s="137">
        <f>IF(D845="계좌 대체","",VLOOKUP($D845,월별_CashFlow!$H$3:$I$61,2,FALSE))</f>
        <v>120204</v>
      </c>
      <c r="G845" s="145"/>
      <c r="H845" s="283" t="str">
        <f>IF(입출금내역Rawdata!F839=0,"",입출금내역Rawdata!F839)</f>
        <v/>
      </c>
      <c r="I845" s="146">
        <f>IF(입출금내역Rawdata!G839=0,"",입출금내역Rawdata!G839)</f>
        <v>2200000</v>
      </c>
      <c r="J845" s="146">
        <f t="shared" si="27"/>
        <v>-2200000</v>
      </c>
      <c r="K845" s="146">
        <f t="shared" si="26"/>
        <v>864865763</v>
      </c>
      <c r="L845" s="284" t="str">
        <f>입출금내역Rawdata!D839</f>
        <v>8월 행정수수료(미라)</v>
      </c>
      <c r="M845" s="148"/>
      <c r="N845" s="148"/>
      <c r="O845" s="284" t="str">
        <f>입출금내역Rawdata!L839</f>
        <v>하나은행(GS투자금)</v>
      </c>
      <c r="P845" s="284" t="str">
        <f>입출금내역Rawdata!M839</f>
        <v>391-910033-23404</v>
      </c>
      <c r="Q845" s="148"/>
      <c r="R845" s="148"/>
      <c r="S845" s="148"/>
    </row>
    <row r="846" spans="1:19" ht="15.6" customHeight="1" outlineLevel="1">
      <c r="A846" s="142"/>
      <c r="B846" s="142">
        <f>입출금내역Rawdata!B840</f>
        <v>45539</v>
      </c>
      <c r="C846" s="143" t="s">
        <v>120</v>
      </c>
      <c r="D846" s="284" t="str">
        <f>입출금내역Rawdata!N840</f>
        <v>계좌 대체</v>
      </c>
      <c r="E846" s="284" t="str">
        <f>입출금내역Rawdata!O840</f>
        <v>계좌 대체</v>
      </c>
      <c r="F846" s="137" t="str">
        <f>IF(D846="계좌 대체","",VLOOKUP($D846,월별_CashFlow!$H$3:$I$61,2,FALSE))</f>
        <v/>
      </c>
      <c r="G846" s="145"/>
      <c r="H846" s="283" t="str">
        <f>IF(입출금내역Rawdata!F840=0,"",입출금내역Rawdata!F840)</f>
        <v/>
      </c>
      <c r="I846" s="146">
        <f>IF(입출금내역Rawdata!G840=0,"",입출금내역Rawdata!G840)</f>
        <v>12000</v>
      </c>
      <c r="J846" s="146">
        <f t="shared" si="27"/>
        <v>-12000</v>
      </c>
      <c r="K846" s="146">
        <f t="shared" si="26"/>
        <v>864853763</v>
      </c>
      <c r="L846" s="284" t="str">
        <f>입출금내역Rawdata!D840</f>
        <v>카카오T택시_가승</v>
      </c>
      <c r="M846" s="148" t="s">
        <v>224</v>
      </c>
      <c r="N846" s="148"/>
      <c r="O846" s="284" t="str">
        <f>입출금내역Rawdata!L840</f>
        <v>하나은행(자본금)</v>
      </c>
      <c r="P846" s="284" t="str">
        <f>입출금내역Rawdata!M840</f>
        <v>391-910029-71304</v>
      </c>
      <c r="Q846" s="148"/>
      <c r="R846" s="148"/>
      <c r="S846" s="148"/>
    </row>
    <row r="847" spans="1:19" ht="15.6" customHeight="1" outlineLevel="1">
      <c r="A847" s="142"/>
      <c r="B847" s="142">
        <f>입출금내역Rawdata!B841</f>
        <v>45539</v>
      </c>
      <c r="C847" s="143" t="s">
        <v>120</v>
      </c>
      <c r="D847" s="284" t="str">
        <f>입출금내역Rawdata!N841</f>
        <v>계좌 대체</v>
      </c>
      <c r="E847" s="284" t="str">
        <f>입출금내역Rawdata!O841</f>
        <v>계좌 대체</v>
      </c>
      <c r="F847" s="137" t="str">
        <f>IF(D847="계좌 대체","",VLOOKUP($D847,월별_CashFlow!$H$3:$I$61,2,FALSE))</f>
        <v/>
      </c>
      <c r="G847" s="145"/>
      <c r="H847" s="283">
        <f>IF(입출금내역Rawdata!F841=0,"",입출금내역Rawdata!F841)</f>
        <v>12000</v>
      </c>
      <c r="I847" s="146" t="str">
        <f>IF(입출금내역Rawdata!G841=0,"",입출금내역Rawdata!G841)</f>
        <v/>
      </c>
      <c r="J847" s="146">
        <f t="shared" si="27"/>
        <v>12000</v>
      </c>
      <c r="K847" s="146">
        <f t="shared" si="26"/>
        <v>864865763</v>
      </c>
      <c r="L847" s="284" t="str">
        <f>입출금내역Rawdata!D841</f>
        <v>카카오T택시_가승</v>
      </c>
      <c r="M847" s="148" t="s">
        <v>216</v>
      </c>
      <c r="N847" s="148"/>
      <c r="O847" s="284" t="str">
        <f>입출금내역Rawdata!L841</f>
        <v>하나은행(자본금)</v>
      </c>
      <c r="P847" s="284" t="str">
        <f>입출금내역Rawdata!M841</f>
        <v>391-910029-71304</v>
      </c>
      <c r="Q847" s="148"/>
      <c r="R847" s="148"/>
      <c r="S847" s="148"/>
    </row>
    <row r="848" spans="1:19" ht="15.6" customHeight="1" outlineLevel="1">
      <c r="A848" s="142"/>
      <c r="B848" s="142">
        <f>입출금내역Rawdata!B842</f>
        <v>45539</v>
      </c>
      <c r="C848" s="143" t="s">
        <v>120</v>
      </c>
      <c r="D848" s="284" t="str">
        <f>입출금내역Rawdata!N842</f>
        <v>운영비</v>
      </c>
      <c r="E848" s="284" t="str">
        <f>입출금내역Rawdata!O842</f>
        <v>여비교통비</v>
      </c>
      <c r="F848" s="137">
        <f>IF(D848="계좌 대체","",VLOOKUP($D848,월별_CashFlow!$H$3:$I$61,2,FALSE))</f>
        <v>120204</v>
      </c>
      <c r="G848" s="145"/>
      <c r="H848" s="283" t="str">
        <f>IF(입출금내역Rawdata!F842=0,"",입출금내역Rawdata!F842)</f>
        <v/>
      </c>
      <c r="I848" s="146">
        <f>IF(입출금내역Rawdata!G842=0,"",입출금내역Rawdata!G842)</f>
        <v>11100</v>
      </c>
      <c r="J848" s="146">
        <f t="shared" si="27"/>
        <v>-11100</v>
      </c>
      <c r="K848" s="146">
        <f t="shared" si="26"/>
        <v>864854663</v>
      </c>
      <c r="L848" s="284" t="str">
        <f>입출금내역Rawdata!D842</f>
        <v>카카오T일반택시_</v>
      </c>
      <c r="M848" s="148" t="s">
        <v>225</v>
      </c>
      <c r="N848" s="148"/>
      <c r="O848" s="284" t="str">
        <f>입출금내역Rawdata!L842</f>
        <v>하나은행(자본금)</v>
      </c>
      <c r="P848" s="284" t="str">
        <f>입출금내역Rawdata!M842</f>
        <v>391-910029-71304</v>
      </c>
      <c r="Q848" s="148"/>
      <c r="R848" s="148"/>
      <c r="S848" s="148"/>
    </row>
    <row r="849" spans="1:19" ht="15.6" customHeight="1" outlineLevel="1">
      <c r="A849" s="142"/>
      <c r="B849" s="142">
        <f>입출금내역Rawdata!B843</f>
        <v>45540</v>
      </c>
      <c r="C849" s="143" t="s">
        <v>120</v>
      </c>
      <c r="D849" s="284" t="str">
        <f>입출금내역Rawdata!N843</f>
        <v>계좌 대체</v>
      </c>
      <c r="E849" s="284" t="str">
        <f>입출금내역Rawdata!O843</f>
        <v>계좌 대체</v>
      </c>
      <c r="F849" s="137" t="str">
        <f>IF(D849="계좌 대체","",VLOOKUP($D849,월별_CashFlow!$H$3:$I$61,2,FALSE))</f>
        <v/>
      </c>
      <c r="G849" s="145"/>
      <c r="H849" s="283" t="str">
        <f>IF(입출금내역Rawdata!F843=0,"",입출금내역Rawdata!F843)</f>
        <v/>
      </c>
      <c r="I849" s="146">
        <f>IF(입출금내역Rawdata!G843=0,"",입출금내역Rawdata!G843)</f>
        <v>9300</v>
      </c>
      <c r="J849" s="146">
        <f t="shared" si="27"/>
        <v>-9300</v>
      </c>
      <c r="K849" s="146">
        <f t="shared" si="26"/>
        <v>864845363</v>
      </c>
      <c r="L849" s="284" t="str">
        <f>입출금내역Rawdata!D843</f>
        <v>카카오T택시_가승</v>
      </c>
      <c r="M849" s="148" t="s">
        <v>226</v>
      </c>
      <c r="N849" s="148"/>
      <c r="O849" s="284" t="str">
        <f>입출금내역Rawdata!L843</f>
        <v>하나은행(자본금)</v>
      </c>
      <c r="P849" s="284" t="str">
        <f>입출금내역Rawdata!M843</f>
        <v>391-910029-71304</v>
      </c>
      <c r="Q849" s="148"/>
      <c r="R849" s="148"/>
      <c r="S849" s="148"/>
    </row>
    <row r="850" spans="1:19" ht="15.6" customHeight="1" outlineLevel="1">
      <c r="A850" s="142"/>
      <c r="B850" s="142">
        <f>입출금내역Rawdata!B844</f>
        <v>45540</v>
      </c>
      <c r="C850" s="143" t="s">
        <v>120</v>
      </c>
      <c r="D850" s="284" t="str">
        <f>입출금내역Rawdata!N844</f>
        <v>계좌 대체</v>
      </c>
      <c r="E850" s="284" t="str">
        <f>입출금내역Rawdata!O844</f>
        <v>계좌 대체</v>
      </c>
      <c r="F850" s="137" t="str">
        <f>IF(D850="계좌 대체","",VLOOKUP($D850,월별_CashFlow!$H$3:$I$61,2,FALSE))</f>
        <v/>
      </c>
      <c r="G850" s="145"/>
      <c r="H850" s="283">
        <f>IF(입출금내역Rawdata!F844=0,"",입출금내역Rawdata!F844)</f>
        <v>9300</v>
      </c>
      <c r="I850" s="146" t="str">
        <f>IF(입출금내역Rawdata!G844=0,"",입출금내역Rawdata!G844)</f>
        <v/>
      </c>
      <c r="J850" s="146">
        <f t="shared" si="27"/>
        <v>9300</v>
      </c>
      <c r="K850" s="146">
        <f t="shared" si="26"/>
        <v>864854663</v>
      </c>
      <c r="L850" s="284" t="str">
        <f>입출금내역Rawdata!D844</f>
        <v>카카오T택시_가승</v>
      </c>
      <c r="M850" s="148"/>
      <c r="N850" s="148"/>
      <c r="O850" s="284" t="str">
        <f>입출금내역Rawdata!L844</f>
        <v>하나은행(자본금)</v>
      </c>
      <c r="P850" s="284" t="str">
        <f>입출금내역Rawdata!M844</f>
        <v>391-910029-71304</v>
      </c>
      <c r="Q850" s="148"/>
      <c r="R850" s="148"/>
      <c r="S850" s="148"/>
    </row>
    <row r="851" spans="1:19" ht="15.6" customHeight="1" outlineLevel="1">
      <c r="A851" s="142"/>
      <c r="B851" s="142">
        <f>입출금내역Rawdata!B845</f>
        <v>45540</v>
      </c>
      <c r="C851" s="143" t="s">
        <v>120</v>
      </c>
      <c r="D851" s="284" t="str">
        <f>입출금내역Rawdata!N845</f>
        <v>운영비</v>
      </c>
      <c r="E851" s="284" t="str">
        <f>입출금내역Rawdata!O845</f>
        <v>여비교통비</v>
      </c>
      <c r="F851" s="137">
        <f>IF(D851="계좌 대체","",VLOOKUP($D851,월별_CashFlow!$H$3:$I$61,2,FALSE))</f>
        <v>120204</v>
      </c>
      <c r="G851" s="145"/>
      <c r="H851" s="283" t="str">
        <f>IF(입출금내역Rawdata!F845=0,"",입출금내역Rawdata!F845)</f>
        <v/>
      </c>
      <c r="I851" s="146">
        <f>IF(입출금내역Rawdata!G845=0,"",입출금내역Rawdata!G845)</f>
        <v>10100</v>
      </c>
      <c r="J851" s="146">
        <f t="shared" si="27"/>
        <v>-10100</v>
      </c>
      <c r="K851" s="146">
        <f t="shared" si="26"/>
        <v>864844563</v>
      </c>
      <c r="L851" s="284" t="str">
        <f>입출금내역Rawdata!D845</f>
        <v>카카오T고급택시_</v>
      </c>
      <c r="M851" s="148" t="s">
        <v>227</v>
      </c>
      <c r="N851" s="148"/>
      <c r="O851" s="284" t="str">
        <f>입출금내역Rawdata!L845</f>
        <v>하나은행(자본금)</v>
      </c>
      <c r="P851" s="284" t="str">
        <f>입출금내역Rawdata!M845</f>
        <v>391-910029-71304</v>
      </c>
      <c r="Q851" s="148"/>
      <c r="R851" s="148"/>
      <c r="S851" s="148"/>
    </row>
    <row r="852" spans="1:19" ht="15.6" customHeight="1" outlineLevel="1">
      <c r="A852" s="142"/>
      <c r="B852" s="142">
        <f>입출금내역Rawdata!B846</f>
        <v>45544</v>
      </c>
      <c r="C852" s="143" t="s">
        <v>120</v>
      </c>
      <c r="D852" s="284" t="str">
        <f>입출금내역Rawdata!N846</f>
        <v>임차료</v>
      </c>
      <c r="E852" s="284" t="str">
        <f>입출금내역Rawdata!O846</f>
        <v>임차료</v>
      </c>
      <c r="F852" s="137">
        <f>IF(D852="계좌 대체","",VLOOKUP($D852,월별_CashFlow!$H$3:$I$61,2,FALSE))</f>
        <v>120205</v>
      </c>
      <c r="G852" s="145"/>
      <c r="H852" s="283" t="str">
        <f>IF(입출금내역Rawdata!F846=0,"",입출금내역Rawdata!F846)</f>
        <v/>
      </c>
      <c r="I852" s="146">
        <f>IF(입출금내역Rawdata!G846=0,"",입출금내역Rawdata!G846)</f>
        <v>8316000</v>
      </c>
      <c r="J852" s="146">
        <f t="shared" si="27"/>
        <v>-8316000</v>
      </c>
      <c r="K852" s="146">
        <f t="shared" si="26"/>
        <v>856528563</v>
      </c>
      <c r="L852" s="284" t="str">
        <f>입출금내역Rawdata!D846</f>
        <v>고대기술지주임차료</v>
      </c>
      <c r="M852" s="148" t="s">
        <v>227</v>
      </c>
      <c r="N852" s="148"/>
      <c r="O852" s="284" t="str">
        <f>입출금내역Rawdata!L846</f>
        <v>하나은행(GS투자금)</v>
      </c>
      <c r="P852" s="284" t="str">
        <f>입출금내역Rawdata!M846</f>
        <v>391-910033-23404</v>
      </c>
      <c r="Q852" s="148"/>
      <c r="R852" s="148"/>
      <c r="S852" s="148"/>
    </row>
    <row r="853" spans="1:19" ht="15.6" customHeight="1" outlineLevel="1">
      <c r="A853" s="142"/>
      <c r="B853" s="142">
        <f>입출금내역Rawdata!B847</f>
        <v>45544</v>
      </c>
      <c r="C853" s="143" t="s">
        <v>120</v>
      </c>
      <c r="D853" s="284" t="str">
        <f>입출금내역Rawdata!N847</f>
        <v>인건비(급여, 퇴직금, 사대보험)</v>
      </c>
      <c r="E853" s="284" t="str">
        <f>입출금내역Rawdata!O847</f>
        <v>소득세 등</v>
      </c>
      <c r="F853" s="137">
        <f>IF(D853="계좌 대체","",VLOOKUP($D853,월별_CashFlow!$H$3:$I$61,2,FALSE))</f>
        <v>120202</v>
      </c>
      <c r="G853" s="145"/>
      <c r="H853" s="283" t="str">
        <f>IF(입출금내역Rawdata!F847=0,"",입출금내역Rawdata!F847)</f>
        <v/>
      </c>
      <c r="I853" s="146">
        <f>IF(입출금내역Rawdata!G847=0,"",입출금내역Rawdata!G847)</f>
        <v>2041020</v>
      </c>
      <c r="J853" s="146">
        <f t="shared" si="27"/>
        <v>-2041020</v>
      </c>
      <c r="K853" s="146">
        <f t="shared" si="26"/>
        <v>854487543</v>
      </c>
      <c r="L853" s="284" t="str">
        <f>입출금내역Rawdata!D847</f>
        <v>근로소득세(갑)</v>
      </c>
      <c r="M853" s="148" t="s">
        <v>228</v>
      </c>
      <c r="N853" s="148"/>
      <c r="O853" s="284" t="str">
        <f>입출금내역Rawdata!L847</f>
        <v>하나은행(GS투자금)</v>
      </c>
      <c r="P853" s="284" t="str">
        <f>입출금내역Rawdata!M847</f>
        <v>391-910033-23404</v>
      </c>
      <c r="Q853" s="148"/>
      <c r="R853" s="148"/>
      <c r="S853" s="148"/>
    </row>
    <row r="854" spans="1:19" ht="15.6" customHeight="1" outlineLevel="1">
      <c r="A854" s="142"/>
      <c r="B854" s="142">
        <f>입출금내역Rawdata!B848</f>
        <v>45544</v>
      </c>
      <c r="C854" s="143" t="s">
        <v>120</v>
      </c>
      <c r="D854" s="284" t="str">
        <f>입출금내역Rawdata!N848</f>
        <v>인건비(급여, 퇴직금, 사대보험)</v>
      </c>
      <c r="E854" s="284" t="str">
        <f>입출금내역Rawdata!O848</f>
        <v>소득세 등</v>
      </c>
      <c r="F854" s="137">
        <f>IF(D854="계좌 대체","",VLOOKUP($D854,월별_CashFlow!$H$3:$I$61,2,FALSE))</f>
        <v>120202</v>
      </c>
      <c r="G854" s="145"/>
      <c r="H854" s="283" t="str">
        <f>IF(입출금내역Rawdata!F848=0,"",입출금내역Rawdata!F848)</f>
        <v/>
      </c>
      <c r="I854" s="146">
        <f>IF(입출금내역Rawdata!G848=0,"",입출금내역Rawdata!G848)</f>
        <v>204090</v>
      </c>
      <c r="J854" s="146">
        <f t="shared" si="27"/>
        <v>-204090</v>
      </c>
      <c r="K854" s="146">
        <f t="shared" si="26"/>
        <v>854283453</v>
      </c>
      <c r="L854" s="284" t="str">
        <f>입출금내역Rawdata!D848</f>
        <v>서울시지방세</v>
      </c>
      <c r="M854" s="148" t="s">
        <v>220</v>
      </c>
      <c r="N854" s="148"/>
      <c r="O854" s="284" t="str">
        <f>입출금내역Rawdata!L848</f>
        <v>하나은행(GS투자금)</v>
      </c>
      <c r="P854" s="284" t="str">
        <f>입출금내역Rawdata!M848</f>
        <v>391-910033-23404</v>
      </c>
      <c r="Q854" s="148"/>
      <c r="R854" s="148"/>
      <c r="S854" s="148"/>
    </row>
    <row r="855" spans="1:19" ht="15.6" customHeight="1" outlineLevel="1">
      <c r="A855" s="142"/>
      <c r="B855" s="142">
        <f>입출금내역Rawdata!B849</f>
        <v>45545</v>
      </c>
      <c r="C855" s="143" t="s">
        <v>120</v>
      </c>
      <c r="D855" s="284" t="str">
        <f>입출금내역Rawdata!N849</f>
        <v>인건비(급여, 퇴직금, 사대보험)</v>
      </c>
      <c r="E855" s="284" t="str">
        <f>입출금내역Rawdata!O849</f>
        <v>사대보험</v>
      </c>
      <c r="F855" s="137">
        <f>IF(D855="계좌 대체","",VLOOKUP($D855,월별_CashFlow!$H$3:$I$61,2,FALSE))</f>
        <v>120202</v>
      </c>
      <c r="G855" s="145"/>
      <c r="H855" s="283" t="str">
        <f>IF(입출금내역Rawdata!F849=0,"",입출금내역Rawdata!F849)</f>
        <v/>
      </c>
      <c r="I855" s="146">
        <f>IF(입출금내역Rawdata!G849=0,"",입출금내역Rawdata!G849)</f>
        <v>1555960</v>
      </c>
      <c r="J855" s="146">
        <f t="shared" si="27"/>
        <v>-1555960</v>
      </c>
      <c r="K855" s="146">
        <f t="shared" si="26"/>
        <v>852727493</v>
      </c>
      <c r="L855" s="284" t="str">
        <f>입출금내역Rawdata!D849</f>
        <v>2408국민건강</v>
      </c>
      <c r="M855" s="148" t="s">
        <v>220</v>
      </c>
      <c r="N855" s="148"/>
      <c r="O855" s="284" t="str">
        <f>입출금내역Rawdata!L849</f>
        <v>하나은행(GS투자금)</v>
      </c>
      <c r="P855" s="284" t="str">
        <f>입출금내역Rawdata!M849</f>
        <v>391-910033-23404</v>
      </c>
      <c r="Q855" s="148"/>
      <c r="R855" s="148"/>
      <c r="S855" s="148"/>
    </row>
    <row r="856" spans="1:19" ht="15.6" customHeight="1" outlineLevel="1">
      <c r="A856" s="142"/>
      <c r="B856" s="142">
        <f>입출금내역Rawdata!B850</f>
        <v>45545</v>
      </c>
      <c r="C856" s="143" t="s">
        <v>120</v>
      </c>
      <c r="D856" s="284" t="str">
        <f>입출금내역Rawdata!N850</f>
        <v>인건비(급여, 퇴직금, 사대보험)</v>
      </c>
      <c r="E856" s="284" t="str">
        <f>입출금내역Rawdata!O850</f>
        <v>사대보험</v>
      </c>
      <c r="F856" s="137">
        <f>IF(D856="계좌 대체","",VLOOKUP($D856,월별_CashFlow!$H$3:$I$61,2,FALSE))</f>
        <v>120202</v>
      </c>
      <c r="G856" s="145"/>
      <c r="H856" s="283" t="str">
        <f>IF(입출금내역Rawdata!F850=0,"",입출금내역Rawdata!F850)</f>
        <v/>
      </c>
      <c r="I856" s="146">
        <f>IF(입출금내역Rawdata!G850=0,"",입출금내역Rawdata!G850)</f>
        <v>665820</v>
      </c>
      <c r="J856" s="146">
        <f t="shared" si="27"/>
        <v>-665820</v>
      </c>
      <c r="K856" s="146">
        <f t="shared" si="26"/>
        <v>852061673</v>
      </c>
      <c r="L856" s="284" t="str">
        <f>입출금내역Rawdata!D850</f>
        <v>2408국민연금</v>
      </c>
      <c r="M856" s="148" t="s">
        <v>220</v>
      </c>
      <c r="N856" s="148"/>
      <c r="O856" s="284" t="str">
        <f>입출금내역Rawdata!L850</f>
        <v>하나은행(GS투자금)</v>
      </c>
      <c r="P856" s="284" t="str">
        <f>입출금내역Rawdata!M850</f>
        <v>391-910033-23404</v>
      </c>
      <c r="Q856" s="148"/>
      <c r="R856" s="148"/>
      <c r="S856" s="148"/>
    </row>
    <row r="857" spans="1:19" ht="15.6" customHeight="1" outlineLevel="1">
      <c r="A857" s="142"/>
      <c r="B857" s="142">
        <f>입출금내역Rawdata!B851</f>
        <v>45545</v>
      </c>
      <c r="C857" s="143" t="s">
        <v>120</v>
      </c>
      <c r="D857" s="284" t="str">
        <f>입출금내역Rawdata!N851</f>
        <v>인건비(급여, 퇴직금, 사대보험)</v>
      </c>
      <c r="E857" s="284" t="str">
        <f>입출금내역Rawdata!O851</f>
        <v>사대보험</v>
      </c>
      <c r="F857" s="137">
        <f>IF(D857="계좌 대체","",VLOOKUP($D857,월별_CashFlow!$H$3:$I$61,2,FALSE))</f>
        <v>120202</v>
      </c>
      <c r="G857" s="145"/>
      <c r="H857" s="283" t="str">
        <f>IF(입출금내역Rawdata!F851=0,"",입출금내역Rawdata!F851)</f>
        <v/>
      </c>
      <c r="I857" s="146">
        <f>IF(입출금내역Rawdata!G851=0,"",입출금내역Rawdata!G851)</f>
        <v>61250</v>
      </c>
      <c r="J857" s="146">
        <f t="shared" si="27"/>
        <v>-61250</v>
      </c>
      <c r="K857" s="146">
        <f t="shared" si="26"/>
        <v>852000423</v>
      </c>
      <c r="L857" s="284" t="str">
        <f>입출금내역Rawdata!D851</f>
        <v>2408고용보험</v>
      </c>
      <c r="M857" s="148" t="s">
        <v>229</v>
      </c>
      <c r="N857" s="148"/>
      <c r="O857" s="284" t="str">
        <f>입출금내역Rawdata!L851</f>
        <v>하나은행(GS투자금)</v>
      </c>
      <c r="P857" s="284" t="str">
        <f>입출금내역Rawdata!M851</f>
        <v>391-910033-23404</v>
      </c>
      <c r="Q857" s="148"/>
      <c r="R857" s="148"/>
      <c r="S857" s="148"/>
    </row>
    <row r="858" spans="1:19" ht="15.6" customHeight="1" outlineLevel="1">
      <c r="A858" s="142"/>
      <c r="B858" s="142">
        <f>입출금내역Rawdata!B852</f>
        <v>45545</v>
      </c>
      <c r="C858" s="143" t="s">
        <v>120</v>
      </c>
      <c r="D858" s="284" t="str">
        <f>입출금내역Rawdata!N852</f>
        <v>인건비(급여, 퇴직금, 사대보험)</v>
      </c>
      <c r="E858" s="284" t="str">
        <f>입출금내역Rawdata!O852</f>
        <v>사대보험</v>
      </c>
      <c r="F858" s="137">
        <f>IF(D858="계좌 대체","",VLOOKUP($D858,월별_CashFlow!$H$3:$I$61,2,FALSE))</f>
        <v>120202</v>
      </c>
      <c r="G858" s="145"/>
      <c r="H858" s="283" t="str">
        <f>IF(입출금내역Rawdata!F852=0,"",입출금내역Rawdata!F852)</f>
        <v/>
      </c>
      <c r="I858" s="146">
        <f>IF(입출금내역Rawdata!G852=0,"",입출금내역Rawdata!G852)</f>
        <v>21350</v>
      </c>
      <c r="J858" s="146">
        <f t="shared" si="27"/>
        <v>-21350</v>
      </c>
      <c r="K858" s="146">
        <f t="shared" si="26"/>
        <v>851979073</v>
      </c>
      <c r="L858" s="284" t="str">
        <f>입출금내역Rawdata!D852</f>
        <v>2408산재보험</v>
      </c>
      <c r="M858" s="148" t="s">
        <v>141</v>
      </c>
      <c r="N858" s="148"/>
      <c r="O858" s="284" t="str">
        <f>입출금내역Rawdata!L852</f>
        <v>하나은행(GS투자금)</v>
      </c>
      <c r="P858" s="284" t="str">
        <f>입출금내역Rawdata!M852</f>
        <v>391-910033-23404</v>
      </c>
      <c r="Q858" s="148"/>
      <c r="R858" s="148"/>
      <c r="S858" s="148"/>
    </row>
    <row r="859" spans="1:19" ht="15.6" customHeight="1" outlineLevel="1">
      <c r="A859" s="142"/>
      <c r="B859" s="142">
        <f>입출금내역Rawdata!B853</f>
        <v>45546</v>
      </c>
      <c r="C859" s="143" t="s">
        <v>120</v>
      </c>
      <c r="D859" s="284" t="str">
        <f>입출금내역Rawdata!N853</f>
        <v>계좌 대체</v>
      </c>
      <c r="E859" s="284" t="str">
        <f>입출금내역Rawdata!O853</f>
        <v>계좌 대체</v>
      </c>
      <c r="F859" s="137" t="str">
        <f>IF(D859="계좌 대체","",VLOOKUP($D859,월별_CashFlow!$H$3:$I$61,2,FALSE))</f>
        <v/>
      </c>
      <c r="G859" s="145"/>
      <c r="H859" s="283" t="str">
        <f>IF(입출금내역Rawdata!F853=0,"",입출금내역Rawdata!F853)</f>
        <v/>
      </c>
      <c r="I859" s="146">
        <f>IF(입출금내역Rawdata!G853=0,"",입출금내역Rawdata!G853)</f>
        <v>11900</v>
      </c>
      <c r="J859" s="146">
        <f t="shared" si="27"/>
        <v>-11900</v>
      </c>
      <c r="K859" s="146">
        <f t="shared" si="26"/>
        <v>851967173</v>
      </c>
      <c r="L859" s="284" t="str">
        <f>입출금내역Rawdata!D853</f>
        <v>카카오T택시_가승</v>
      </c>
      <c r="M859" s="148" t="s">
        <v>141</v>
      </c>
      <c r="N859" s="148"/>
      <c r="O859" s="284" t="str">
        <f>입출금내역Rawdata!L853</f>
        <v>하나은행(자본금)</v>
      </c>
      <c r="P859" s="284" t="str">
        <f>입출금내역Rawdata!M853</f>
        <v>391-910029-71304</v>
      </c>
      <c r="Q859" s="148"/>
      <c r="R859" s="148"/>
      <c r="S859" s="148"/>
    </row>
    <row r="860" spans="1:19" ht="15.6" customHeight="1" outlineLevel="1">
      <c r="A860" s="142"/>
      <c r="B860" s="142">
        <f>입출금내역Rawdata!B854</f>
        <v>45546</v>
      </c>
      <c r="C860" s="143" t="s">
        <v>120</v>
      </c>
      <c r="D860" s="284" t="str">
        <f>입출금내역Rawdata!N854</f>
        <v>계좌 대체</v>
      </c>
      <c r="E860" s="284" t="str">
        <f>입출금내역Rawdata!O854</f>
        <v>계좌 대체</v>
      </c>
      <c r="F860" s="137" t="str">
        <f>IF(D860="계좌 대체","",VLOOKUP($D860,월별_CashFlow!$H$3:$I$61,2,FALSE))</f>
        <v/>
      </c>
      <c r="G860" s="145"/>
      <c r="H860" s="283">
        <f>IF(입출금내역Rawdata!F854=0,"",입출금내역Rawdata!F854)</f>
        <v>11900</v>
      </c>
      <c r="I860" s="146" t="str">
        <f>IF(입출금내역Rawdata!G854=0,"",입출금내역Rawdata!G854)</f>
        <v/>
      </c>
      <c r="J860" s="146">
        <f t="shared" si="27"/>
        <v>11900</v>
      </c>
      <c r="K860" s="146">
        <f t="shared" si="26"/>
        <v>851979073</v>
      </c>
      <c r="L860" s="284" t="str">
        <f>입출금내역Rawdata!D854</f>
        <v>카카오T택시_가승</v>
      </c>
      <c r="M860" s="148"/>
      <c r="N860" s="148"/>
      <c r="O860" s="284" t="str">
        <f>입출금내역Rawdata!L854</f>
        <v>하나은행(자본금)</v>
      </c>
      <c r="P860" s="284" t="str">
        <f>입출금내역Rawdata!M854</f>
        <v>391-910029-71304</v>
      </c>
      <c r="Q860" s="148"/>
      <c r="R860" s="148"/>
      <c r="S860" s="148"/>
    </row>
    <row r="861" spans="1:19" ht="15.6" customHeight="1" outlineLevel="1">
      <c r="A861" s="142"/>
      <c r="B861" s="142">
        <f>입출금내역Rawdata!B855</f>
        <v>45546</v>
      </c>
      <c r="C861" s="143" t="s">
        <v>120</v>
      </c>
      <c r="D861" s="284" t="str">
        <f>입출금내역Rawdata!N855</f>
        <v>운영비</v>
      </c>
      <c r="E861" s="284" t="str">
        <f>입출금내역Rawdata!O855</f>
        <v>여비교통비</v>
      </c>
      <c r="F861" s="137">
        <f>IF(D861="계좌 대체","",VLOOKUP($D861,월별_CashFlow!$H$3:$I$61,2,FALSE))</f>
        <v>120204</v>
      </c>
      <c r="G861" s="145"/>
      <c r="H861" s="283" t="str">
        <f>IF(입출금내역Rawdata!F855=0,"",입출금내역Rawdata!F855)</f>
        <v/>
      </c>
      <c r="I861" s="146">
        <f>IF(입출금내역Rawdata!G855=0,"",입출금내역Rawdata!G855)</f>
        <v>11800</v>
      </c>
      <c r="J861" s="146">
        <f t="shared" si="27"/>
        <v>-11800</v>
      </c>
      <c r="K861" s="146">
        <f t="shared" si="26"/>
        <v>851967273</v>
      </c>
      <c r="L861" s="284" t="str">
        <f>입출금내역Rawdata!D855</f>
        <v>카카오T일반택시_</v>
      </c>
      <c r="M861" s="148"/>
      <c r="N861" s="148"/>
      <c r="O861" s="284" t="str">
        <f>입출금내역Rawdata!L855</f>
        <v>하나은행(자본금)</v>
      </c>
      <c r="P861" s="284" t="str">
        <f>입출금내역Rawdata!M855</f>
        <v>391-910029-71304</v>
      </c>
      <c r="Q861" s="148"/>
      <c r="R861" s="148"/>
      <c r="S861" s="148"/>
    </row>
    <row r="862" spans="1:19" ht="15.6" customHeight="1" outlineLevel="1">
      <c r="A862" s="142"/>
      <c r="B862" s="142">
        <f>입출금내역Rawdata!B856</f>
        <v>45546</v>
      </c>
      <c r="C862" s="143" t="s">
        <v>120</v>
      </c>
      <c r="D862" s="284" t="str">
        <f>입출금내역Rawdata!N856</f>
        <v>운영비</v>
      </c>
      <c r="E862" s="284" t="str">
        <f>입출금내역Rawdata!O856</f>
        <v>여비교통비</v>
      </c>
      <c r="F862" s="137">
        <f>IF(D862="계좌 대체","",VLOOKUP($D862,월별_CashFlow!$H$3:$I$61,2,FALSE))</f>
        <v>120204</v>
      </c>
      <c r="G862" s="145"/>
      <c r="H862" s="283" t="str">
        <f>IF(입출금내역Rawdata!F856=0,"",입출금내역Rawdata!F856)</f>
        <v/>
      </c>
      <c r="I862" s="146">
        <f>IF(입출금내역Rawdata!G856=0,"",입출금내역Rawdata!G856)</f>
        <v>150000</v>
      </c>
      <c r="J862" s="146">
        <f t="shared" si="27"/>
        <v>-150000</v>
      </c>
      <c r="K862" s="146">
        <f t="shared" si="26"/>
        <v>851817273</v>
      </c>
      <c r="L862" s="284" t="str">
        <f>입출금내역Rawdata!D856</f>
        <v>(주)성북주유소</v>
      </c>
      <c r="M862" s="148"/>
      <c r="N862" s="148"/>
      <c r="O862" s="284" t="str">
        <f>입출금내역Rawdata!L856</f>
        <v>하나은행(자본금)</v>
      </c>
      <c r="P862" s="284" t="str">
        <f>입출금내역Rawdata!M856</f>
        <v>391-910029-71304</v>
      </c>
      <c r="Q862" s="148"/>
      <c r="R862" s="148"/>
      <c r="S862" s="148"/>
    </row>
    <row r="863" spans="1:19" ht="15.6" customHeight="1" outlineLevel="1">
      <c r="A863" s="142"/>
      <c r="B863" s="142">
        <f>입출금내역Rawdata!B857</f>
        <v>45546</v>
      </c>
      <c r="C863" s="143" t="s">
        <v>120</v>
      </c>
      <c r="D863" s="284" t="str">
        <f>입출금내역Rawdata!N857</f>
        <v>운영비</v>
      </c>
      <c r="E863" s="284" t="str">
        <f>입출금내역Rawdata!O857</f>
        <v>여비교통비</v>
      </c>
      <c r="F863" s="137">
        <f>IF(D863="계좌 대체","",VLOOKUP($D863,월별_CashFlow!$H$3:$I$61,2,FALSE))</f>
        <v>120204</v>
      </c>
      <c r="G863" s="145"/>
      <c r="H863" s="283" t="str">
        <f>IF(입출금내역Rawdata!F857=0,"",입출금내역Rawdata!F857)</f>
        <v/>
      </c>
      <c r="I863" s="146">
        <f>IF(입출금내역Rawdata!G857=0,"",입출금내역Rawdata!G857)</f>
        <v>60000</v>
      </c>
      <c r="J863" s="146">
        <f t="shared" si="27"/>
        <v>-60000</v>
      </c>
      <c r="K863" s="146">
        <f t="shared" si="26"/>
        <v>851757273</v>
      </c>
      <c r="L863" s="284" t="str">
        <f>입출금내역Rawdata!D857</f>
        <v>(주)성북주유소</v>
      </c>
      <c r="M863" s="148"/>
      <c r="N863" s="148"/>
      <c r="O863" s="284" t="str">
        <f>입출금내역Rawdata!L857</f>
        <v>하나은행(자본금)</v>
      </c>
      <c r="P863" s="284" t="str">
        <f>입출금내역Rawdata!M857</f>
        <v>391-910029-71304</v>
      </c>
      <c r="Q863" s="148"/>
      <c r="R863" s="148"/>
      <c r="S863" s="148"/>
    </row>
    <row r="864" spans="1:19" ht="15.6" customHeight="1" outlineLevel="1">
      <c r="A864" s="142"/>
      <c r="B864" s="142">
        <f>입출금내역Rawdata!B858</f>
        <v>45546</v>
      </c>
      <c r="C864" s="143" t="s">
        <v>120</v>
      </c>
      <c r="D864" s="284" t="str">
        <f>입출금내역Rawdata!N858</f>
        <v>운영비</v>
      </c>
      <c r="E864" s="284" t="str">
        <f>입출금내역Rawdata!O858</f>
        <v>여비교통비</v>
      </c>
      <c r="F864" s="137">
        <f>IF(D864="계좌 대체","",VLOOKUP($D864,월별_CashFlow!$H$3:$I$61,2,FALSE))</f>
        <v>120204</v>
      </c>
      <c r="G864" s="145"/>
      <c r="H864" s="283">
        <f>IF(입출금내역Rawdata!F858=0,"",입출금내역Rawdata!F858)</f>
        <v>150000</v>
      </c>
      <c r="I864" s="146" t="str">
        <f>IF(입출금내역Rawdata!G858=0,"",입출금내역Rawdata!G858)</f>
        <v/>
      </c>
      <c r="J864" s="146">
        <f t="shared" si="27"/>
        <v>150000</v>
      </c>
      <c r="K864" s="146">
        <f t="shared" si="26"/>
        <v>851907273</v>
      </c>
      <c r="L864" s="284" t="str">
        <f>입출금내역Rawdata!D858</f>
        <v>(주)성북주유소</v>
      </c>
      <c r="M864" s="148"/>
      <c r="N864" s="148"/>
      <c r="O864" s="284" t="str">
        <f>입출금내역Rawdata!L858</f>
        <v>하나은행(자본금)</v>
      </c>
      <c r="P864" s="284" t="str">
        <f>입출금내역Rawdata!M858</f>
        <v>391-910029-71304</v>
      </c>
      <c r="Q864" s="148"/>
      <c r="R864" s="148"/>
      <c r="S864" s="148"/>
    </row>
    <row r="865" spans="1:19" ht="15.6" customHeight="1" outlineLevel="1">
      <c r="A865" s="142"/>
      <c r="B865" s="142">
        <f>입출금내역Rawdata!B859</f>
        <v>45546</v>
      </c>
      <c r="C865" s="143" t="s">
        <v>120</v>
      </c>
      <c r="D865" s="284" t="str">
        <f>입출금내역Rawdata!N859</f>
        <v>보조금</v>
      </c>
      <c r="E865" s="284" t="str">
        <f>입출금내역Rawdata!O859</f>
        <v>보조금</v>
      </c>
      <c r="F865" s="137">
        <f>IF(D865="계좌 대체","",VLOOKUP($D865,월별_CashFlow!$H$3:$I$61,2,FALSE))</f>
        <v>310001</v>
      </c>
      <c r="G865" s="145"/>
      <c r="H865" s="283">
        <f>IF(입출금내역Rawdata!F859=0,"",입출금내역Rawdata!F859)</f>
        <v>1250000</v>
      </c>
      <c r="I865" s="146" t="str">
        <f>IF(입출금내역Rawdata!G859=0,"",입출금내역Rawdata!G859)</f>
        <v/>
      </c>
      <c r="J865" s="146">
        <f t="shared" si="27"/>
        <v>1250000</v>
      </c>
      <c r="K865" s="146">
        <f t="shared" si="26"/>
        <v>853157273</v>
      </c>
      <c r="L865" s="284" t="str">
        <f>입출금내역Rawdata!D859</f>
        <v>FB이체</v>
      </c>
      <c r="M865" s="148"/>
      <c r="N865" s="148"/>
      <c r="O865" s="284" t="str">
        <f>입출금내역Rawdata!L859</f>
        <v>신한은행(초창패)</v>
      </c>
      <c r="P865" s="284" t="str">
        <f>입출금내역Rawdata!M859</f>
        <v>100-037-099578</v>
      </c>
      <c r="Q865" s="148"/>
      <c r="R865" s="148"/>
      <c r="S865" s="148"/>
    </row>
    <row r="866" spans="1:19" ht="15.6" customHeight="1" outlineLevel="1">
      <c r="A866" s="142"/>
      <c r="B866" s="142">
        <f>입출금내역Rawdata!B860</f>
        <v>45546</v>
      </c>
      <c r="C866" s="143" t="s">
        <v>120</v>
      </c>
      <c r="D866" s="284" t="str">
        <f>입출금내역Rawdata!N860</f>
        <v>보조금</v>
      </c>
      <c r="E866" s="284" t="str">
        <f>입출금내역Rawdata!O860</f>
        <v>보조금</v>
      </c>
      <c r="F866" s="137">
        <f>IF(D866="계좌 대체","",VLOOKUP($D866,월별_CashFlow!$H$3:$I$61,2,FALSE))</f>
        <v>310001</v>
      </c>
      <c r="G866" s="145"/>
      <c r="H866" s="283" t="str">
        <f>IF(입출금내역Rawdata!F860=0,"",입출금내역Rawdata!F860)</f>
        <v/>
      </c>
      <c r="I866" s="146">
        <f>IF(입출금내역Rawdata!G860=0,"",입출금내역Rawdata!G860)</f>
        <v>1250000</v>
      </c>
      <c r="J866" s="146">
        <f t="shared" si="27"/>
        <v>-1250000</v>
      </c>
      <c r="K866" s="146">
        <f t="shared" si="26"/>
        <v>851907273</v>
      </c>
      <c r="L866" s="284" t="str">
        <f>입출금내역Rawdata!D860</f>
        <v>FB-RTF</v>
      </c>
      <c r="M866" s="148"/>
      <c r="N866" s="148"/>
      <c r="O866" s="284" t="str">
        <f>입출금내역Rawdata!L860</f>
        <v>신한은행(초창패)</v>
      </c>
      <c r="P866" s="284" t="str">
        <f>입출금내역Rawdata!M860</f>
        <v>100-037-099578</v>
      </c>
      <c r="Q866" s="148"/>
      <c r="R866" s="148"/>
      <c r="S866" s="148"/>
    </row>
    <row r="867" spans="1:19" ht="15.6" customHeight="1" outlineLevel="1">
      <c r="A867" s="142"/>
      <c r="B867" s="142">
        <f>입출금내역Rawdata!B861</f>
        <v>45546</v>
      </c>
      <c r="C867" s="143" t="s">
        <v>120</v>
      </c>
      <c r="D867" s="284" t="str">
        <f>입출금내역Rawdata!N861</f>
        <v>보조금</v>
      </c>
      <c r="E867" s="284" t="str">
        <f>입출금내역Rawdata!O861</f>
        <v>보조금</v>
      </c>
      <c r="F867" s="137">
        <f>IF(D867="계좌 대체","",VLOOKUP($D867,월별_CashFlow!$H$3:$I$61,2,FALSE))</f>
        <v>310001</v>
      </c>
      <c r="G867" s="145"/>
      <c r="H867" s="283">
        <f>IF(입출금내역Rawdata!F861=0,"",입출금내역Rawdata!F861)</f>
        <v>1000000</v>
      </c>
      <c r="I867" s="146" t="str">
        <f>IF(입출금내역Rawdata!G861=0,"",입출금내역Rawdata!G861)</f>
        <v/>
      </c>
      <c r="J867" s="146">
        <f t="shared" si="27"/>
        <v>1000000</v>
      </c>
      <c r="K867" s="146">
        <f t="shared" si="26"/>
        <v>852907273</v>
      </c>
      <c r="L867" s="284" t="str">
        <f>입출금내역Rawdata!D861</f>
        <v>FB이체</v>
      </c>
      <c r="M867" s="148"/>
      <c r="N867" s="148"/>
      <c r="O867" s="284" t="str">
        <f>입출금내역Rawdata!L861</f>
        <v>신한은행(초창패)</v>
      </c>
      <c r="P867" s="284" t="str">
        <f>입출금내역Rawdata!M861</f>
        <v>100-037-099578</v>
      </c>
      <c r="Q867" s="148"/>
      <c r="R867" s="148"/>
      <c r="S867" s="148"/>
    </row>
    <row r="868" spans="1:19" ht="15.6" customHeight="1" outlineLevel="1">
      <c r="A868" s="142"/>
      <c r="B868" s="142">
        <f>입출금내역Rawdata!B862</f>
        <v>45548</v>
      </c>
      <c r="C868" s="143" t="s">
        <v>120</v>
      </c>
      <c r="D868" s="284" t="str">
        <f>입출금내역Rawdata!N862</f>
        <v>보조금</v>
      </c>
      <c r="E868" s="284" t="str">
        <f>입출금내역Rawdata!O862</f>
        <v>보조금</v>
      </c>
      <c r="F868" s="137">
        <f>IF(D868="계좌 대체","",VLOOKUP($D868,월별_CashFlow!$H$3:$I$61,2,FALSE))</f>
        <v>310001</v>
      </c>
      <c r="G868" s="145"/>
      <c r="H868" s="283" t="str">
        <f>IF(입출금내역Rawdata!F862=0,"",입출금내역Rawdata!F862)</f>
        <v/>
      </c>
      <c r="I868" s="146">
        <f>IF(입출금내역Rawdata!G862=0,"",입출금내역Rawdata!G862)</f>
        <v>329954</v>
      </c>
      <c r="J868" s="146">
        <f t="shared" si="27"/>
        <v>-329954</v>
      </c>
      <c r="K868" s="146">
        <f t="shared" si="26"/>
        <v>852577319</v>
      </c>
      <c r="L868" s="284" t="str">
        <f>입출금내역Rawdata!D862</f>
        <v>(주)에이코트</v>
      </c>
      <c r="M868" s="148"/>
      <c r="N868" s="148"/>
      <c r="O868" s="284" t="str">
        <f>입출금내역Rawdata!L862</f>
        <v>하나은행(GS투자금)</v>
      </c>
      <c r="P868" s="284" t="str">
        <f>입출금내역Rawdata!M862</f>
        <v>391-910033-23404</v>
      </c>
      <c r="Q868" s="148"/>
      <c r="R868" s="148"/>
      <c r="S868" s="148"/>
    </row>
    <row r="869" spans="1:19" ht="15.6" customHeight="1" outlineLevel="1">
      <c r="A869" s="142"/>
      <c r="B869" s="142">
        <f>입출금내역Rawdata!B863</f>
        <v>45548</v>
      </c>
      <c r="C869" s="143" t="s">
        <v>120</v>
      </c>
      <c r="D869" s="284" t="str">
        <f>입출금내역Rawdata!N863</f>
        <v>보조금</v>
      </c>
      <c r="E869" s="284" t="str">
        <f>입출금내역Rawdata!O863</f>
        <v>보조금</v>
      </c>
      <c r="F869" s="137">
        <f>IF(D869="계좌 대체","",VLOOKUP($D869,월별_CashFlow!$H$3:$I$61,2,FALSE))</f>
        <v>310001</v>
      </c>
      <c r="G869" s="145"/>
      <c r="H869" s="283">
        <f>IF(입출금내역Rawdata!F863=0,"",입출금내역Rawdata!F863)</f>
        <v>329454</v>
      </c>
      <c r="I869" s="146" t="str">
        <f>IF(입출금내역Rawdata!G863=0,"",입출금내역Rawdata!G863)</f>
        <v/>
      </c>
      <c r="J869" s="146">
        <f t="shared" si="27"/>
        <v>329454</v>
      </c>
      <c r="K869" s="146">
        <f t="shared" si="26"/>
        <v>852906773</v>
      </c>
      <c r="L869" s="284" t="str">
        <f>입출금내역Rawdata!D863</f>
        <v>타행IB</v>
      </c>
      <c r="M869" s="148" t="s">
        <v>230</v>
      </c>
      <c r="N869" s="148"/>
      <c r="O869" s="284" t="str">
        <f>입출금내역Rawdata!L863</f>
        <v>신한은행(초창패)</v>
      </c>
      <c r="P869" s="284" t="str">
        <f>입출금내역Rawdata!M863</f>
        <v>100-037-099578</v>
      </c>
      <c r="Q869" s="148"/>
      <c r="R869" s="148"/>
      <c r="S869" s="148"/>
    </row>
    <row r="870" spans="1:19" ht="15.6" customHeight="1" outlineLevel="1">
      <c r="A870" s="142"/>
      <c r="B870" s="142">
        <f>입출금내역Rawdata!B864</f>
        <v>45554</v>
      </c>
      <c r="C870" s="143" t="s">
        <v>120</v>
      </c>
      <c r="D870" s="284" t="str">
        <f>입출금내역Rawdata!N864</f>
        <v>운영비</v>
      </c>
      <c r="E870" s="284" t="str">
        <f>입출금내역Rawdata!O864</f>
        <v>지급수수료</v>
      </c>
      <c r="F870" s="137">
        <f>IF(D870="계좌 대체","",VLOOKUP($D870,월별_CashFlow!$H$3:$I$61,2,FALSE))</f>
        <v>120204</v>
      </c>
      <c r="G870" s="145"/>
      <c r="H870" s="283" t="str">
        <f>IF(입출금내역Rawdata!F864=0,"",입출금내역Rawdata!F864)</f>
        <v/>
      </c>
      <c r="I870" s="146">
        <f>IF(입출금내역Rawdata!G864=0,"",입출금내역Rawdata!G864)</f>
        <v>3000</v>
      </c>
      <c r="J870" s="146">
        <f t="shared" si="27"/>
        <v>-3000</v>
      </c>
      <c r="K870" s="146">
        <f t="shared" si="26"/>
        <v>852903773</v>
      </c>
      <c r="L870" s="284" t="str">
        <f>입출금내역Rawdata!D864</f>
        <v>법원행정처</v>
      </c>
      <c r="M870" s="148"/>
      <c r="N870" s="148"/>
      <c r="O870" s="284" t="str">
        <f>입출금내역Rawdata!L864</f>
        <v>하나은행(GS투자금)</v>
      </c>
      <c r="P870" s="284" t="str">
        <f>입출금내역Rawdata!M864</f>
        <v>391-910033-23404</v>
      </c>
      <c r="Q870" s="148"/>
      <c r="R870" s="148"/>
      <c r="S870" s="148"/>
    </row>
    <row r="871" spans="1:19" ht="15.6" customHeight="1" outlineLevel="1">
      <c r="A871" s="142"/>
      <c r="B871" s="142">
        <f>입출금내역Rawdata!B865</f>
        <v>45554</v>
      </c>
      <c r="C871" s="143" t="s">
        <v>120</v>
      </c>
      <c r="D871" s="284" t="str">
        <f>입출금내역Rawdata!N865</f>
        <v>운영비</v>
      </c>
      <c r="E871" s="284" t="str">
        <f>입출금내역Rawdata!O865</f>
        <v>지급수수료</v>
      </c>
      <c r="F871" s="137">
        <f>IF(D871="계좌 대체","",VLOOKUP($D871,월별_CashFlow!$H$3:$I$61,2,FALSE))</f>
        <v>120204</v>
      </c>
      <c r="G871" s="145"/>
      <c r="H871" s="283" t="str">
        <f>IF(입출금내역Rawdata!F865=0,"",입출금내역Rawdata!F865)</f>
        <v/>
      </c>
      <c r="I871" s="146">
        <f>IF(입출금내역Rawdata!G865=0,"",입출금내역Rawdata!G865)</f>
        <v>39200</v>
      </c>
      <c r="J871" s="146">
        <f t="shared" si="27"/>
        <v>-39200</v>
      </c>
      <c r="K871" s="146">
        <f t="shared" si="26"/>
        <v>852864573</v>
      </c>
      <c r="L871" s="284" t="str">
        <f>입출금내역Rawdata!D865</f>
        <v>LGU인터넷</v>
      </c>
      <c r="M871" s="148"/>
      <c r="N871" s="148"/>
      <c r="O871" s="284" t="str">
        <f>입출금내역Rawdata!L865</f>
        <v>하나은행(자본금)</v>
      </c>
      <c r="P871" s="284" t="str">
        <f>입출금내역Rawdata!M865</f>
        <v>391-910029-71304</v>
      </c>
      <c r="Q871" s="148"/>
      <c r="R871" s="148"/>
      <c r="S871" s="148"/>
    </row>
    <row r="872" spans="1:19" ht="15.6" customHeight="1" outlineLevel="1">
      <c r="A872" s="142"/>
      <c r="B872" s="142">
        <f>입출금내역Rawdata!B866</f>
        <v>45555</v>
      </c>
      <c r="C872" s="143" t="s">
        <v>120</v>
      </c>
      <c r="D872" s="284" t="str">
        <f>입출금내역Rawdata!N866</f>
        <v>운영비</v>
      </c>
      <c r="E872" s="284" t="str">
        <f>입출금내역Rawdata!O866</f>
        <v>여비교통비</v>
      </c>
      <c r="F872" s="137">
        <f>IF(D872="계좌 대체","",VLOOKUP($D872,월별_CashFlow!$H$3:$I$61,2,FALSE))</f>
        <v>120204</v>
      </c>
      <c r="G872" s="145"/>
      <c r="H872" s="283" t="str">
        <f>IF(입출금내역Rawdata!F866=0,"",입출금내역Rawdata!F866)</f>
        <v/>
      </c>
      <c r="I872" s="146">
        <f>IF(입출금내역Rawdata!G866=0,"",입출금내역Rawdata!G866)</f>
        <v>68000</v>
      </c>
      <c r="J872" s="146">
        <f t="shared" si="27"/>
        <v>-68000</v>
      </c>
      <c r="K872" s="146">
        <f t="shared" si="26"/>
        <v>852796573</v>
      </c>
      <c r="L872" s="284" t="str">
        <f>입출금내역Rawdata!D866</f>
        <v>카카오T대리_카</v>
      </c>
      <c r="M872" s="148"/>
      <c r="N872" s="148"/>
      <c r="O872" s="284" t="str">
        <f>입출금내역Rawdata!L866</f>
        <v>하나은행(자본금)</v>
      </c>
      <c r="P872" s="284" t="str">
        <f>입출금내역Rawdata!M866</f>
        <v>391-910029-71304</v>
      </c>
      <c r="Q872" s="148"/>
      <c r="R872" s="148"/>
      <c r="S872" s="148"/>
    </row>
    <row r="873" spans="1:19" ht="15.6" customHeight="1" outlineLevel="1">
      <c r="A873" s="142"/>
      <c r="B873" s="142">
        <f>입출금내역Rawdata!B867</f>
        <v>45555</v>
      </c>
      <c r="C873" s="143" t="s">
        <v>120</v>
      </c>
      <c r="D873" s="284" t="str">
        <f>입출금내역Rawdata!N867</f>
        <v>계좌 대체</v>
      </c>
      <c r="E873" s="284" t="str">
        <f>입출금내역Rawdata!O867</f>
        <v>계좌 대체</v>
      </c>
      <c r="F873" s="137" t="str">
        <f>IF(D873="계좌 대체","",VLOOKUP($D873,월별_CashFlow!$H$3:$I$61,2,FALSE))</f>
        <v/>
      </c>
      <c r="G873" s="145"/>
      <c r="H873" s="283" t="str">
        <f>IF(입출금내역Rawdata!F867=0,"",입출금내역Rawdata!F867)</f>
        <v/>
      </c>
      <c r="I873" s="146">
        <f>IF(입출금내역Rawdata!G867=0,"",입출금내역Rawdata!G867)</f>
        <v>76600</v>
      </c>
      <c r="J873" s="146">
        <f t="shared" si="27"/>
        <v>-76600</v>
      </c>
      <c r="K873" s="146">
        <f t="shared" si="26"/>
        <v>852719973</v>
      </c>
      <c r="L873" s="284" t="str">
        <f>입출금내역Rawdata!D867</f>
        <v>카카오T택시_가승</v>
      </c>
      <c r="M873" s="148"/>
      <c r="N873" s="148"/>
      <c r="O873" s="284" t="str">
        <f>입출금내역Rawdata!L867</f>
        <v>하나은행(자본금)</v>
      </c>
      <c r="P873" s="284" t="str">
        <f>입출금내역Rawdata!M867</f>
        <v>391-910029-71304</v>
      </c>
      <c r="Q873" s="148"/>
      <c r="R873" s="148"/>
      <c r="S873" s="148"/>
    </row>
    <row r="874" spans="1:19" ht="15.6" customHeight="1" outlineLevel="1">
      <c r="A874" s="142"/>
      <c r="B874" s="142">
        <f>입출금내역Rawdata!B868</f>
        <v>45555</v>
      </c>
      <c r="C874" s="143" t="s">
        <v>120</v>
      </c>
      <c r="D874" s="284" t="str">
        <f>입출금내역Rawdata!N868</f>
        <v>계좌 대체</v>
      </c>
      <c r="E874" s="284" t="str">
        <f>입출금내역Rawdata!O868</f>
        <v>계좌 대체</v>
      </c>
      <c r="F874" s="137" t="str">
        <f>IF(D874="계좌 대체","",VLOOKUP($D874,월별_CashFlow!$H$3:$I$61,2,FALSE))</f>
        <v/>
      </c>
      <c r="G874" s="145"/>
      <c r="H874" s="283">
        <f>IF(입출금내역Rawdata!F868=0,"",입출금내역Rawdata!F868)</f>
        <v>76600</v>
      </c>
      <c r="I874" s="146" t="str">
        <f>IF(입출금내역Rawdata!G868=0,"",입출금내역Rawdata!G868)</f>
        <v/>
      </c>
      <c r="J874" s="146">
        <f t="shared" si="27"/>
        <v>76600</v>
      </c>
      <c r="K874" s="146">
        <f t="shared" si="26"/>
        <v>852796573</v>
      </c>
      <c r="L874" s="284" t="str">
        <f>입출금내역Rawdata!D868</f>
        <v>카카오T택시_가승</v>
      </c>
      <c r="M874" s="148"/>
      <c r="N874" s="148"/>
      <c r="O874" s="284" t="str">
        <f>입출금내역Rawdata!L868</f>
        <v>하나은행(자본금)</v>
      </c>
      <c r="P874" s="284" t="str">
        <f>입출금내역Rawdata!M868</f>
        <v>391-910029-71304</v>
      </c>
      <c r="Q874" s="148"/>
      <c r="R874" s="148"/>
      <c r="S874" s="148"/>
    </row>
    <row r="875" spans="1:19" ht="15.6" customHeight="1" outlineLevel="1">
      <c r="A875" s="142"/>
      <c r="B875" s="142">
        <f>입출금내역Rawdata!B869</f>
        <v>45556</v>
      </c>
      <c r="C875" s="143" t="s">
        <v>120</v>
      </c>
      <c r="D875" s="284" t="str">
        <f>입출금내역Rawdata!N869</f>
        <v>기타 유입</v>
      </c>
      <c r="E875" s="284" t="str">
        <f>입출금내역Rawdata!O869</f>
        <v>이자 수입</v>
      </c>
      <c r="F875" s="137">
        <f>IF(D875="계좌 대체","",VLOOKUP($D875,월별_CashFlow!$H$3:$I$61,2,FALSE))</f>
        <v>310100</v>
      </c>
      <c r="G875" s="145"/>
      <c r="H875" s="283">
        <f>IF(입출금내역Rawdata!F869=0,"",입출금내역Rawdata!F869)</f>
        <v>29635</v>
      </c>
      <c r="I875" s="146" t="str">
        <f>IF(입출금내역Rawdata!G869=0,"",입출금내역Rawdata!G869)</f>
        <v/>
      </c>
      <c r="J875" s="146">
        <f t="shared" si="27"/>
        <v>29635</v>
      </c>
      <c r="K875" s="146">
        <f t="shared" si="26"/>
        <v>852826208</v>
      </c>
      <c r="L875" s="284">
        <f>입출금내역Rawdata!D869</f>
        <v>0</v>
      </c>
      <c r="M875" s="148" t="s">
        <v>217</v>
      </c>
      <c r="N875" s="148"/>
      <c r="O875" s="284" t="str">
        <f>입출금내역Rawdata!L869</f>
        <v>하나은행(GS투자금)</v>
      </c>
      <c r="P875" s="284" t="str">
        <f>입출금내역Rawdata!M869</f>
        <v>391-910033-23404</v>
      </c>
      <c r="Q875" s="148"/>
      <c r="R875" s="148"/>
      <c r="S875" s="148"/>
    </row>
    <row r="876" spans="1:19" ht="15.6" customHeight="1" outlineLevel="1">
      <c r="A876" s="142"/>
      <c r="B876" s="142">
        <f>입출금내역Rawdata!B870</f>
        <v>45556</v>
      </c>
      <c r="C876" s="143" t="s">
        <v>120</v>
      </c>
      <c r="D876" s="284" t="str">
        <f>입출금내역Rawdata!N870</f>
        <v>기타 유입</v>
      </c>
      <c r="E876" s="284" t="str">
        <f>입출금내역Rawdata!O870</f>
        <v>이자 수입</v>
      </c>
      <c r="F876" s="137">
        <f>IF(D876="계좌 대체","",VLOOKUP($D876,월별_CashFlow!$H$3:$I$61,2,FALSE))</f>
        <v>310100</v>
      </c>
      <c r="G876" s="145"/>
      <c r="H876" s="283">
        <f>IF(입출금내역Rawdata!F870=0,"",입출금내역Rawdata!F870)</f>
        <v>34893</v>
      </c>
      <c r="I876" s="146" t="str">
        <f>IF(입출금내역Rawdata!G870=0,"",입출금내역Rawdata!G870)</f>
        <v/>
      </c>
      <c r="J876" s="146">
        <f t="shared" si="27"/>
        <v>34893</v>
      </c>
      <c r="K876" s="146">
        <f t="shared" si="26"/>
        <v>852861101</v>
      </c>
      <c r="L876" s="284">
        <f>입출금내역Rawdata!D870</f>
        <v>0</v>
      </c>
      <c r="M876" s="148" t="s">
        <v>217</v>
      </c>
      <c r="N876" s="148"/>
      <c r="O876" s="284" t="str">
        <f>입출금내역Rawdata!L870</f>
        <v>하나은행(자본금)</v>
      </c>
      <c r="P876" s="284" t="str">
        <f>입출금내역Rawdata!M870</f>
        <v>391-910029-71304</v>
      </c>
      <c r="Q876" s="148"/>
      <c r="R876" s="148"/>
      <c r="S876" s="148"/>
    </row>
    <row r="877" spans="1:19" ht="15.6" customHeight="1" outlineLevel="1">
      <c r="A877" s="142"/>
      <c r="B877" s="142">
        <f>입출금내역Rawdata!B871</f>
        <v>45556</v>
      </c>
      <c r="C877" s="143" t="s">
        <v>120</v>
      </c>
      <c r="D877" s="284" t="str">
        <f>입출금내역Rawdata!N871</f>
        <v>계좌 대체</v>
      </c>
      <c r="E877" s="284" t="str">
        <f>입출금내역Rawdata!O871</f>
        <v>계좌 대체</v>
      </c>
      <c r="F877" s="137" t="str">
        <f>IF(D877="계좌 대체","",VLOOKUP($D877,월별_CashFlow!$H$3:$I$61,2,FALSE))</f>
        <v/>
      </c>
      <c r="G877" s="145"/>
      <c r="H877" s="283" t="str">
        <f>IF(입출금내역Rawdata!F871=0,"",입출금내역Rawdata!F871)</f>
        <v/>
      </c>
      <c r="I877" s="146">
        <f>IF(입출금내역Rawdata!G871=0,"",입출금내역Rawdata!G871)</f>
        <v>6000</v>
      </c>
      <c r="J877" s="146">
        <f t="shared" si="27"/>
        <v>-6000</v>
      </c>
      <c r="K877" s="146">
        <f t="shared" si="26"/>
        <v>852855101</v>
      </c>
      <c r="L877" s="284" t="str">
        <f>입출금내역Rawdata!D871</f>
        <v>카카오T택시_가승</v>
      </c>
      <c r="M877" s="148" t="s">
        <v>217</v>
      </c>
      <c r="N877" s="148"/>
      <c r="O877" s="284" t="str">
        <f>입출금내역Rawdata!L871</f>
        <v>하나은행(자본금)</v>
      </c>
      <c r="P877" s="284" t="str">
        <f>입출금내역Rawdata!M871</f>
        <v>391-910029-71304</v>
      </c>
      <c r="Q877" s="148"/>
      <c r="R877" s="148"/>
      <c r="S877" s="148"/>
    </row>
    <row r="878" spans="1:19" ht="15.6" customHeight="1" outlineLevel="1">
      <c r="A878" s="142"/>
      <c r="B878" s="142">
        <f>입출금내역Rawdata!B872</f>
        <v>45556</v>
      </c>
      <c r="C878" s="143" t="s">
        <v>120</v>
      </c>
      <c r="D878" s="284" t="str">
        <f>입출금내역Rawdata!N872</f>
        <v>계좌 대체</v>
      </c>
      <c r="E878" s="284" t="str">
        <f>입출금내역Rawdata!O872</f>
        <v>계좌 대체</v>
      </c>
      <c r="F878" s="137" t="str">
        <f>IF(D878="계좌 대체","",VLOOKUP($D878,월별_CashFlow!$H$3:$I$61,2,FALSE))</f>
        <v/>
      </c>
      <c r="G878" s="145"/>
      <c r="H878" s="283">
        <f>IF(입출금내역Rawdata!F872=0,"",입출금내역Rawdata!F872)</f>
        <v>6000</v>
      </c>
      <c r="I878" s="146" t="str">
        <f>IF(입출금내역Rawdata!G872=0,"",입출금내역Rawdata!G872)</f>
        <v/>
      </c>
      <c r="J878" s="146">
        <f t="shared" si="27"/>
        <v>6000</v>
      </c>
      <c r="K878" s="146">
        <f t="shared" si="26"/>
        <v>852861101</v>
      </c>
      <c r="L878" s="284" t="str">
        <f>입출금내역Rawdata!D872</f>
        <v>카카오T택시_가승</v>
      </c>
      <c r="M878" s="148" t="s">
        <v>217</v>
      </c>
      <c r="N878" s="148"/>
      <c r="O878" s="284" t="str">
        <f>입출금내역Rawdata!L872</f>
        <v>하나은행(자본금)</v>
      </c>
      <c r="P878" s="284" t="str">
        <f>입출금내역Rawdata!M872</f>
        <v>391-910029-71304</v>
      </c>
      <c r="Q878" s="148"/>
      <c r="R878" s="148"/>
      <c r="S878" s="148"/>
    </row>
    <row r="879" spans="1:19" ht="15.6" customHeight="1" outlineLevel="1">
      <c r="A879" s="142"/>
      <c r="B879" s="142">
        <f>입출금내역Rawdata!B873</f>
        <v>45556</v>
      </c>
      <c r="C879" s="143" t="s">
        <v>120</v>
      </c>
      <c r="D879" s="284" t="str">
        <f>입출금내역Rawdata!N873</f>
        <v>운영비</v>
      </c>
      <c r="E879" s="284" t="str">
        <f>입출금내역Rawdata!O873</f>
        <v>여비교통비</v>
      </c>
      <c r="F879" s="137">
        <f>IF(D879="계좌 대체","",VLOOKUP($D879,월별_CashFlow!$H$3:$I$61,2,FALSE))</f>
        <v>120204</v>
      </c>
      <c r="G879" s="145"/>
      <c r="H879" s="283" t="str">
        <f>IF(입출금내역Rawdata!F873=0,"",입출금내역Rawdata!F873)</f>
        <v/>
      </c>
      <c r="I879" s="146">
        <f>IF(입출금내역Rawdata!G873=0,"",입출금내역Rawdata!G873)</f>
        <v>5800</v>
      </c>
      <c r="J879" s="146">
        <f t="shared" si="27"/>
        <v>-5800</v>
      </c>
      <c r="K879" s="146">
        <f t="shared" si="26"/>
        <v>852855301</v>
      </c>
      <c r="L879" s="284" t="str">
        <f>입출금내역Rawdata!D873</f>
        <v>카카오T일반택시_</v>
      </c>
      <c r="M879" s="148" t="s">
        <v>217</v>
      </c>
      <c r="N879" s="148"/>
      <c r="O879" s="284" t="str">
        <f>입출금내역Rawdata!L873</f>
        <v>하나은행(자본금)</v>
      </c>
      <c r="P879" s="284" t="str">
        <f>입출금내역Rawdata!M873</f>
        <v>391-910029-71304</v>
      </c>
      <c r="Q879" s="148"/>
      <c r="R879" s="148"/>
      <c r="S879" s="148"/>
    </row>
    <row r="880" spans="1:19" ht="15.6" customHeight="1" outlineLevel="1">
      <c r="A880" s="142"/>
      <c r="B880" s="142">
        <f>입출금내역Rawdata!B874</f>
        <v>45556</v>
      </c>
      <c r="C880" s="143" t="s">
        <v>120</v>
      </c>
      <c r="D880" s="284" t="str">
        <f>입출금내역Rawdata!N874</f>
        <v>기타 유입</v>
      </c>
      <c r="E880" s="284" t="str">
        <f>입출금내역Rawdata!O874</f>
        <v>이자 수입</v>
      </c>
      <c r="F880" s="137">
        <f>IF(D880="계좌 대체","",VLOOKUP($D880,월별_CashFlow!$H$3:$I$61,2,FALSE))</f>
        <v>310100</v>
      </c>
      <c r="G880" s="145"/>
      <c r="H880" s="283">
        <f>IF(입출금내역Rawdata!F874=0,"",입출금내역Rawdata!F874)</f>
        <v>703</v>
      </c>
      <c r="I880" s="146" t="str">
        <f>IF(입출금내역Rawdata!G874=0,"",입출금내역Rawdata!G874)</f>
        <v/>
      </c>
      <c r="J880" s="146">
        <f t="shared" si="27"/>
        <v>703</v>
      </c>
      <c r="K880" s="146">
        <f t="shared" si="26"/>
        <v>852856004</v>
      </c>
      <c r="L880" s="284">
        <f>입출금내역Rawdata!D874</f>
        <v>0</v>
      </c>
      <c r="M880" s="148" t="s">
        <v>217</v>
      </c>
      <c r="N880" s="148"/>
      <c r="O880" s="284" t="str">
        <f>입출금내역Rawdata!L874</f>
        <v>하나은행(팁스)</v>
      </c>
      <c r="P880" s="284" t="str">
        <f>입출금내역Rawdata!M874</f>
        <v>391-910031-48404</v>
      </c>
      <c r="Q880" s="148"/>
      <c r="R880" s="148"/>
      <c r="S880" s="148"/>
    </row>
    <row r="881" spans="1:19" ht="15.6" customHeight="1" outlineLevel="1">
      <c r="A881" s="142"/>
      <c r="B881" s="142">
        <f>입출금내역Rawdata!B875</f>
        <v>45556</v>
      </c>
      <c r="C881" s="143" t="s">
        <v>120</v>
      </c>
      <c r="D881" s="284" t="str">
        <f>입출금내역Rawdata!N875</f>
        <v>기타 유입</v>
      </c>
      <c r="E881" s="284" t="str">
        <f>입출금내역Rawdata!O875</f>
        <v>이자 수입</v>
      </c>
      <c r="F881" s="137">
        <f>IF(D881="계좌 대체","",VLOOKUP($D881,월별_CashFlow!$H$3:$I$61,2,FALSE))</f>
        <v>310100</v>
      </c>
      <c r="G881" s="145"/>
      <c r="H881" s="283">
        <f>IF(입출금내역Rawdata!F875=0,"",입출금내역Rawdata!F875)</f>
        <v>6</v>
      </c>
      <c r="I881" s="146" t="str">
        <f>IF(입출금내역Rawdata!G875=0,"",입출금내역Rawdata!G875)</f>
        <v/>
      </c>
      <c r="J881" s="146">
        <f t="shared" si="27"/>
        <v>6</v>
      </c>
      <c r="K881" s="146">
        <f t="shared" si="26"/>
        <v>852856010</v>
      </c>
      <c r="L881" s="284">
        <f>입출금내역Rawdata!D875</f>
        <v>0</v>
      </c>
      <c r="M881" s="148" t="s">
        <v>231</v>
      </c>
      <c r="N881" s="148"/>
      <c r="O881" s="284" t="str">
        <f>입출금내역Rawdata!L875</f>
        <v>하나은행(서울형팁스)</v>
      </c>
      <c r="P881" s="284" t="str">
        <f>입출금내역Rawdata!M875</f>
        <v>511-910017-45704</v>
      </c>
      <c r="Q881" s="148"/>
      <c r="R881" s="148"/>
      <c r="S881" s="148"/>
    </row>
    <row r="882" spans="1:19" ht="15.6" customHeight="1" outlineLevel="1">
      <c r="A882" s="142"/>
      <c r="B882" s="142">
        <f>입출금내역Rawdata!B876</f>
        <v>45557</v>
      </c>
      <c r="C882" s="143" t="s">
        <v>120</v>
      </c>
      <c r="D882" s="284" t="str">
        <f>입출금내역Rawdata!N876</f>
        <v>보조금</v>
      </c>
      <c r="E882" s="284" t="str">
        <f>입출금내역Rawdata!O876</f>
        <v>보조금</v>
      </c>
      <c r="F882" s="137">
        <f>IF(D882="계좌 대체","",VLOOKUP($D882,월별_CashFlow!$H$3:$I$61,2,FALSE))</f>
        <v>310001</v>
      </c>
      <c r="G882" s="145"/>
      <c r="H882" s="283">
        <f>IF(입출금내역Rawdata!F876=0,"",입출금내역Rawdata!F876)</f>
        <v>6782</v>
      </c>
      <c r="I882" s="146" t="str">
        <f>IF(입출금내역Rawdata!G876=0,"",입출금내역Rawdata!G876)</f>
        <v/>
      </c>
      <c r="J882" s="146">
        <f t="shared" si="27"/>
        <v>6782</v>
      </c>
      <c r="K882" s="146">
        <f t="shared" si="26"/>
        <v>852862792</v>
      </c>
      <c r="L882" s="284" t="str">
        <f>입출금내역Rawdata!D876</f>
        <v>RCMS이자</v>
      </c>
      <c r="M882" s="148" t="s">
        <v>217</v>
      </c>
      <c r="N882" s="148"/>
      <c r="O882" s="284" t="str">
        <f>입출금내역Rawdata!L876</f>
        <v>하나은행(팁스)</v>
      </c>
      <c r="P882" s="284" t="str">
        <f>입출금내역Rawdata!M876</f>
        <v>391-910031-48404</v>
      </c>
      <c r="Q882" s="148"/>
      <c r="R882" s="148"/>
      <c r="S882" s="148"/>
    </row>
    <row r="883" spans="1:19" ht="15.6" customHeight="1" outlineLevel="1">
      <c r="A883" s="142"/>
      <c r="B883" s="142">
        <f>입출금내역Rawdata!B877</f>
        <v>45558</v>
      </c>
      <c r="C883" s="143" t="s">
        <v>120</v>
      </c>
      <c r="D883" s="284" t="str">
        <f>입출금내역Rawdata!N877</f>
        <v>계좌 대체</v>
      </c>
      <c r="E883" s="284" t="str">
        <f>입출금내역Rawdata!O877</f>
        <v>계좌 대체</v>
      </c>
      <c r="F883" s="137" t="str">
        <f>IF(D883="계좌 대체","",VLOOKUP($D883,월별_CashFlow!$H$3:$I$61,2,FALSE))</f>
        <v/>
      </c>
      <c r="G883" s="145"/>
      <c r="H883" s="283" t="str">
        <f>IF(입출금내역Rawdata!F877=0,"",입출금내역Rawdata!F877)</f>
        <v/>
      </c>
      <c r="I883" s="146">
        <f>IF(입출금내역Rawdata!G877=0,"",입출금내역Rawdata!G877)</f>
        <v>13600</v>
      </c>
      <c r="J883" s="146">
        <f t="shared" si="27"/>
        <v>-13600</v>
      </c>
      <c r="K883" s="146">
        <f t="shared" si="26"/>
        <v>852849192</v>
      </c>
      <c r="L883" s="284" t="str">
        <f>입출금내역Rawdata!D877</f>
        <v>카카오T택시_가승</v>
      </c>
      <c r="M883" s="148" t="s">
        <v>217</v>
      </c>
      <c r="N883" s="148"/>
      <c r="O883" s="284" t="str">
        <f>입출금내역Rawdata!L877</f>
        <v>하나은행(자본금)</v>
      </c>
      <c r="P883" s="284" t="str">
        <f>입출금내역Rawdata!M877</f>
        <v>391-910029-71304</v>
      </c>
      <c r="Q883" s="148"/>
      <c r="R883" s="148"/>
      <c r="S883" s="148"/>
    </row>
    <row r="884" spans="1:19" ht="15.6" customHeight="1" outlineLevel="1">
      <c r="A884" s="142"/>
      <c r="B884" s="142">
        <f>입출금내역Rawdata!B878</f>
        <v>45558</v>
      </c>
      <c r="C884" s="143" t="s">
        <v>120</v>
      </c>
      <c r="D884" s="284" t="str">
        <f>입출금내역Rawdata!N878</f>
        <v>계좌 대체</v>
      </c>
      <c r="E884" s="284" t="str">
        <f>입출금내역Rawdata!O878</f>
        <v>계좌 대체</v>
      </c>
      <c r="F884" s="137" t="str">
        <f>IF(D884="계좌 대체","",VLOOKUP($D884,월별_CashFlow!$H$3:$I$61,2,FALSE))</f>
        <v/>
      </c>
      <c r="G884" s="145"/>
      <c r="H884" s="283">
        <f>IF(입출금내역Rawdata!F878=0,"",입출금내역Rawdata!F878)</f>
        <v>13600</v>
      </c>
      <c r="I884" s="146" t="str">
        <f>IF(입출금내역Rawdata!G878=0,"",입출금내역Rawdata!G878)</f>
        <v/>
      </c>
      <c r="J884" s="146">
        <f t="shared" si="27"/>
        <v>13600</v>
      </c>
      <c r="K884" s="146">
        <f t="shared" si="26"/>
        <v>852862792</v>
      </c>
      <c r="L884" s="284" t="str">
        <f>입출금내역Rawdata!D878</f>
        <v>카카오T택시_가승</v>
      </c>
      <c r="M884" s="148" t="s">
        <v>217</v>
      </c>
      <c r="N884" s="148"/>
      <c r="O884" s="284" t="str">
        <f>입출금내역Rawdata!L878</f>
        <v>하나은행(자본금)</v>
      </c>
      <c r="P884" s="284" t="str">
        <f>입출금내역Rawdata!M878</f>
        <v>391-910029-71304</v>
      </c>
      <c r="Q884" s="148"/>
      <c r="R884" s="148"/>
      <c r="S884" s="148"/>
    </row>
    <row r="885" spans="1:19" ht="15.6" customHeight="1" outlineLevel="1">
      <c r="A885" s="142"/>
      <c r="B885" s="142">
        <f>입출금내역Rawdata!B879</f>
        <v>45558</v>
      </c>
      <c r="C885" s="143" t="s">
        <v>120</v>
      </c>
      <c r="D885" s="284" t="str">
        <f>입출금내역Rawdata!N879</f>
        <v>운영비</v>
      </c>
      <c r="E885" s="284" t="str">
        <f>입출금내역Rawdata!O879</f>
        <v>여비교통비</v>
      </c>
      <c r="F885" s="137">
        <f>IF(D885="계좌 대체","",VLOOKUP($D885,월별_CashFlow!$H$3:$I$61,2,FALSE))</f>
        <v>120204</v>
      </c>
      <c r="G885" s="145"/>
      <c r="H885" s="283" t="str">
        <f>IF(입출금내역Rawdata!F879=0,"",입출금내역Rawdata!F879)</f>
        <v/>
      </c>
      <c r="I885" s="146">
        <f>IF(입출금내역Rawdata!G879=0,"",입출금내역Rawdata!G879)</f>
        <v>12900</v>
      </c>
      <c r="J885" s="146">
        <f t="shared" si="27"/>
        <v>-12900</v>
      </c>
      <c r="K885" s="146">
        <f t="shared" si="26"/>
        <v>852849892</v>
      </c>
      <c r="L885" s="284" t="str">
        <f>입출금내역Rawdata!D879</f>
        <v>카카오T일반택시_</v>
      </c>
      <c r="M885" s="148" t="s">
        <v>217</v>
      </c>
      <c r="N885" s="148"/>
      <c r="O885" s="284" t="str">
        <f>입출금내역Rawdata!L879</f>
        <v>하나은행(자본금)</v>
      </c>
      <c r="P885" s="284" t="str">
        <f>입출금내역Rawdata!M879</f>
        <v>391-910029-71304</v>
      </c>
      <c r="Q885" s="148"/>
      <c r="R885" s="148"/>
      <c r="S885" s="148"/>
    </row>
    <row r="886" spans="1:19" ht="15.6" customHeight="1" outlineLevel="1">
      <c r="A886" s="142"/>
      <c r="B886" s="142">
        <f>입출금내역Rawdata!B880</f>
        <v>45558</v>
      </c>
      <c r="C886" s="143" t="s">
        <v>120</v>
      </c>
      <c r="D886" s="284" t="str">
        <f>입출금내역Rawdata!N880</f>
        <v>계좌 대체</v>
      </c>
      <c r="E886" s="284" t="str">
        <f>입출금내역Rawdata!O880</f>
        <v>계좌 대체</v>
      </c>
      <c r="F886" s="137" t="str">
        <f>IF(D886="계좌 대체","",VLOOKUP($D886,월별_CashFlow!$H$3:$I$61,2,FALSE))</f>
        <v/>
      </c>
      <c r="G886" s="145"/>
      <c r="H886" s="283" t="str">
        <f>IF(입출금내역Rawdata!F880=0,"",입출금내역Rawdata!F880)</f>
        <v/>
      </c>
      <c r="I886" s="146">
        <f>IF(입출금내역Rawdata!G880=0,"",입출금내역Rawdata!G880)</f>
        <v>12900</v>
      </c>
      <c r="J886" s="146">
        <f t="shared" si="27"/>
        <v>-12900</v>
      </c>
      <c r="K886" s="146">
        <f t="shared" si="26"/>
        <v>852836992</v>
      </c>
      <c r="L886" s="284" t="str">
        <f>입출금내역Rawdata!D880</f>
        <v>카카오T택시_가승</v>
      </c>
      <c r="M886" s="148" t="s">
        <v>218</v>
      </c>
      <c r="N886" s="148"/>
      <c r="O886" s="284" t="str">
        <f>입출금내역Rawdata!L880</f>
        <v>하나은행(자본금)</v>
      </c>
      <c r="P886" s="284" t="str">
        <f>입출금내역Rawdata!M880</f>
        <v>391-910029-71304</v>
      </c>
      <c r="Q886" s="148"/>
      <c r="R886" s="148"/>
      <c r="S886" s="148"/>
    </row>
    <row r="887" spans="1:19" ht="15.6" customHeight="1" outlineLevel="1">
      <c r="A887" s="142"/>
      <c r="B887" s="142">
        <f>입출금내역Rawdata!B881</f>
        <v>45558</v>
      </c>
      <c r="C887" s="143" t="s">
        <v>120</v>
      </c>
      <c r="D887" s="284" t="str">
        <f>입출금내역Rawdata!N881</f>
        <v>계좌 대체</v>
      </c>
      <c r="E887" s="284" t="str">
        <f>입출금내역Rawdata!O881</f>
        <v>계좌 대체</v>
      </c>
      <c r="F887" s="137" t="str">
        <f>IF(D887="계좌 대체","",VLOOKUP($D887,월별_CashFlow!$H$3:$I$61,2,FALSE))</f>
        <v/>
      </c>
      <c r="G887" s="145"/>
      <c r="H887" s="283">
        <f>IF(입출금내역Rawdata!F881=0,"",입출금내역Rawdata!F881)</f>
        <v>12900</v>
      </c>
      <c r="I887" s="146" t="str">
        <f>IF(입출금내역Rawdata!G881=0,"",입출금내역Rawdata!G881)</f>
        <v/>
      </c>
      <c r="J887" s="146">
        <f t="shared" si="27"/>
        <v>12900</v>
      </c>
      <c r="K887" s="146">
        <f t="shared" si="26"/>
        <v>852849892</v>
      </c>
      <c r="L887" s="284" t="str">
        <f>입출금내역Rawdata!D881</f>
        <v>카카오T택시_가승</v>
      </c>
      <c r="M887" s="148" t="s">
        <v>232</v>
      </c>
      <c r="N887" s="148"/>
      <c r="O887" s="284" t="str">
        <f>입출금내역Rawdata!L881</f>
        <v>하나은행(자본금)</v>
      </c>
      <c r="P887" s="284" t="str">
        <f>입출금내역Rawdata!M881</f>
        <v>391-910029-71304</v>
      </c>
      <c r="Q887" s="148"/>
      <c r="R887" s="148"/>
      <c r="S887" s="148"/>
    </row>
    <row r="888" spans="1:19" ht="15.6" customHeight="1" outlineLevel="1">
      <c r="A888" s="142"/>
      <c r="B888" s="142">
        <f>입출금내역Rawdata!B882</f>
        <v>45558</v>
      </c>
      <c r="C888" s="143" t="s">
        <v>120</v>
      </c>
      <c r="D888" s="284" t="str">
        <f>입출금내역Rawdata!N882</f>
        <v>운영비</v>
      </c>
      <c r="E888" s="284" t="str">
        <f>입출금내역Rawdata!O882</f>
        <v>여비교통비</v>
      </c>
      <c r="F888" s="137">
        <f>IF(D888="계좌 대체","",VLOOKUP($D888,월별_CashFlow!$H$3:$I$61,2,FALSE))</f>
        <v>120204</v>
      </c>
      <c r="G888" s="145"/>
      <c r="H888" s="283" t="str">
        <f>IF(입출금내역Rawdata!F882=0,"",입출금내역Rawdata!F882)</f>
        <v/>
      </c>
      <c r="I888" s="146">
        <f>IF(입출금내역Rawdata!G882=0,"",입출금내역Rawdata!G882)</f>
        <v>12100</v>
      </c>
      <c r="J888" s="146">
        <f t="shared" si="27"/>
        <v>-12100</v>
      </c>
      <c r="K888" s="146">
        <f t="shared" si="26"/>
        <v>852837792</v>
      </c>
      <c r="L888" s="284" t="str">
        <f>입출금내역Rawdata!D882</f>
        <v>카카오T일반택시_</v>
      </c>
      <c r="M888" s="148" t="s">
        <v>197</v>
      </c>
      <c r="N888" s="148"/>
      <c r="O888" s="284" t="str">
        <f>입출금내역Rawdata!L882</f>
        <v>하나은행(자본금)</v>
      </c>
      <c r="P888" s="284" t="str">
        <f>입출금내역Rawdata!M882</f>
        <v>391-910029-71304</v>
      </c>
      <c r="Q888" s="148"/>
      <c r="R888" s="148"/>
      <c r="S888" s="148"/>
    </row>
    <row r="889" spans="1:19" ht="15.6" customHeight="1" outlineLevel="1">
      <c r="A889" s="142"/>
      <c r="B889" s="142">
        <f>입출금내역Rawdata!B883</f>
        <v>45558</v>
      </c>
      <c r="C889" s="143" t="s">
        <v>120</v>
      </c>
      <c r="D889" s="284" t="str">
        <f>입출금내역Rawdata!N883</f>
        <v>계좌 대체</v>
      </c>
      <c r="E889" s="284" t="str">
        <f>입출금내역Rawdata!O883</f>
        <v>계좌 대체</v>
      </c>
      <c r="F889" s="137" t="str">
        <f>IF(D889="계좌 대체","",VLOOKUP($D889,월별_CashFlow!$H$3:$I$61,2,FALSE))</f>
        <v/>
      </c>
      <c r="G889" s="145"/>
      <c r="H889" s="283" t="str">
        <f>IF(입출금내역Rawdata!F883=0,"",입출금내역Rawdata!F883)</f>
        <v/>
      </c>
      <c r="I889" s="146">
        <f>IF(입출금내역Rawdata!G883=0,"",입출금내역Rawdata!G883)</f>
        <v>13200</v>
      </c>
      <c r="J889" s="146">
        <f t="shared" si="27"/>
        <v>-13200</v>
      </c>
      <c r="K889" s="146">
        <f t="shared" si="26"/>
        <v>852824592</v>
      </c>
      <c r="L889" s="284" t="str">
        <f>입출금내역Rawdata!D883</f>
        <v>카카오T택시_가승</v>
      </c>
      <c r="M889" s="148" t="s">
        <v>198</v>
      </c>
      <c r="N889" s="148"/>
      <c r="O889" s="284" t="str">
        <f>입출금내역Rawdata!L883</f>
        <v>하나은행(자본금)</v>
      </c>
      <c r="P889" s="284" t="str">
        <f>입출금내역Rawdata!M883</f>
        <v>391-910029-71304</v>
      </c>
      <c r="Q889" s="148"/>
      <c r="R889" s="148"/>
      <c r="S889" s="148"/>
    </row>
    <row r="890" spans="1:19" ht="15.6" customHeight="1" outlineLevel="1">
      <c r="A890" s="142"/>
      <c r="B890" s="142">
        <f>입출금내역Rawdata!B884</f>
        <v>45558</v>
      </c>
      <c r="C890" s="143" t="s">
        <v>120</v>
      </c>
      <c r="D890" s="284" t="str">
        <f>입출금내역Rawdata!N884</f>
        <v>계좌 대체</v>
      </c>
      <c r="E890" s="284" t="str">
        <f>입출금내역Rawdata!O884</f>
        <v>계좌 대체</v>
      </c>
      <c r="F890" s="137" t="str">
        <f>IF(D890="계좌 대체","",VLOOKUP($D890,월별_CashFlow!$H$3:$I$61,2,FALSE))</f>
        <v/>
      </c>
      <c r="G890" s="145"/>
      <c r="H890" s="283">
        <f>IF(입출금내역Rawdata!F884=0,"",입출금내역Rawdata!F884)</f>
        <v>13200</v>
      </c>
      <c r="I890" s="146" t="str">
        <f>IF(입출금내역Rawdata!G884=0,"",입출금내역Rawdata!G884)</f>
        <v/>
      </c>
      <c r="J890" s="146">
        <f t="shared" si="27"/>
        <v>13200</v>
      </c>
      <c r="K890" s="146">
        <f t="shared" si="26"/>
        <v>852837792</v>
      </c>
      <c r="L890" s="284" t="str">
        <f>입출금내역Rawdata!D884</f>
        <v>카카오T택시_가승</v>
      </c>
      <c r="M890" s="148"/>
      <c r="N890" s="148"/>
      <c r="O890" s="284" t="str">
        <f>입출금내역Rawdata!L884</f>
        <v>하나은행(자본금)</v>
      </c>
      <c r="P890" s="284" t="str">
        <f>입출금내역Rawdata!M884</f>
        <v>391-910029-71304</v>
      </c>
      <c r="Q890" s="148"/>
      <c r="R890" s="148"/>
      <c r="S890" s="148"/>
    </row>
    <row r="891" spans="1:19" ht="15.6" customHeight="1" outlineLevel="1">
      <c r="A891" s="142"/>
      <c r="B891" s="142">
        <f>입출금내역Rawdata!B885</f>
        <v>45558</v>
      </c>
      <c r="C891" s="143" t="s">
        <v>120</v>
      </c>
      <c r="D891" s="284" t="str">
        <f>입출금내역Rawdata!N885</f>
        <v>운영비</v>
      </c>
      <c r="E891" s="284" t="str">
        <f>입출금내역Rawdata!O885</f>
        <v>여비교통비</v>
      </c>
      <c r="F891" s="137">
        <f>IF(D891="계좌 대체","",VLOOKUP($D891,월별_CashFlow!$H$3:$I$61,2,FALSE))</f>
        <v>120204</v>
      </c>
      <c r="G891" s="145"/>
      <c r="H891" s="283" t="str">
        <f>IF(입출금내역Rawdata!F885=0,"",입출금내역Rawdata!F885)</f>
        <v/>
      </c>
      <c r="I891" s="146">
        <f>IF(입출금내역Rawdata!G885=0,"",입출금내역Rawdata!G885)</f>
        <v>13600</v>
      </c>
      <c r="J891" s="146">
        <f t="shared" si="27"/>
        <v>-13600</v>
      </c>
      <c r="K891" s="146">
        <f t="shared" si="26"/>
        <v>852824192</v>
      </c>
      <c r="L891" s="284" t="str">
        <f>입출금내역Rawdata!D885</f>
        <v>카카오T일반택시_</v>
      </c>
      <c r="M891" s="148" t="s">
        <v>219</v>
      </c>
      <c r="N891" s="148"/>
      <c r="O891" s="284" t="str">
        <f>입출금내역Rawdata!L885</f>
        <v>하나은행(자본금)</v>
      </c>
      <c r="P891" s="284" t="str">
        <f>입출금내역Rawdata!M885</f>
        <v>391-910029-71304</v>
      </c>
      <c r="Q891" s="148"/>
      <c r="R891" s="148"/>
      <c r="S891" s="148"/>
    </row>
    <row r="892" spans="1:19" ht="15.6" customHeight="1" outlineLevel="1">
      <c r="A892" s="142"/>
      <c r="B892" s="142">
        <f>입출금내역Rawdata!B886</f>
        <v>45559</v>
      </c>
      <c r="C892" s="143" t="s">
        <v>120</v>
      </c>
      <c r="D892" s="284" t="str">
        <f>입출금내역Rawdata!N886</f>
        <v>인건비(급여, 퇴직금, 사대보험)</v>
      </c>
      <c r="E892" s="284" t="str">
        <f>입출금내역Rawdata!O886</f>
        <v>급여</v>
      </c>
      <c r="F892" s="137">
        <f>IF(D892="계좌 대체","",VLOOKUP($D892,월별_CashFlow!$H$3:$I$61,2,FALSE))</f>
        <v>120202</v>
      </c>
      <c r="G892" s="145"/>
      <c r="H892" s="283" t="str">
        <f>IF(입출금내역Rawdata!F886=0,"",입출금내역Rawdata!F886)</f>
        <v/>
      </c>
      <c r="I892" s="146">
        <f>IF(입출금내역Rawdata!G886=0,"",입출금내역Rawdata!G886)</f>
        <v>7575260</v>
      </c>
      <c r="J892" s="146">
        <f t="shared" si="27"/>
        <v>-7575260</v>
      </c>
      <c r="K892" s="146">
        <f t="shared" si="26"/>
        <v>845248932</v>
      </c>
      <c r="L892" s="284" t="str">
        <f>입출금내역Rawdata!D886</f>
        <v>9월급여</v>
      </c>
      <c r="M892" s="148" t="s">
        <v>232</v>
      </c>
      <c r="N892" s="148"/>
      <c r="O892" s="284" t="str">
        <f>입출금내역Rawdata!L886</f>
        <v>하나은행(GS투자금)</v>
      </c>
      <c r="P892" s="284" t="str">
        <f>입출금내역Rawdata!M886</f>
        <v>391-910033-23404</v>
      </c>
      <c r="Q892" s="148"/>
      <c r="R892" s="148"/>
      <c r="S892" s="148"/>
    </row>
    <row r="893" spans="1:19" ht="15.6" customHeight="1" outlineLevel="1">
      <c r="A893" s="142"/>
      <c r="B893" s="142">
        <f>입출금내역Rawdata!B887</f>
        <v>45559</v>
      </c>
      <c r="C893" s="143" t="s">
        <v>120</v>
      </c>
      <c r="D893" s="284" t="str">
        <f>입출금내역Rawdata!N887</f>
        <v>인건비(급여, 퇴직금, 사대보험)</v>
      </c>
      <c r="E893" s="284" t="str">
        <f>입출금내역Rawdata!O887</f>
        <v>급여</v>
      </c>
      <c r="F893" s="137">
        <f>IF(D893="계좌 대체","",VLOOKUP($D893,월별_CashFlow!$H$3:$I$61,2,FALSE))</f>
        <v>120202</v>
      </c>
      <c r="G893" s="145"/>
      <c r="H893" s="283" t="str">
        <f>IF(입출금내역Rawdata!F887=0,"",입출금내역Rawdata!F887)</f>
        <v/>
      </c>
      <c r="I893" s="146">
        <f>IF(입출금내역Rawdata!G887=0,"",입출금내역Rawdata!G887)</f>
        <v>6158770</v>
      </c>
      <c r="J893" s="146">
        <f t="shared" si="27"/>
        <v>-6158770</v>
      </c>
      <c r="K893" s="146">
        <f t="shared" si="26"/>
        <v>839090162</v>
      </c>
      <c r="L893" s="284" t="str">
        <f>입출금내역Rawdata!D887</f>
        <v>9월급여</v>
      </c>
      <c r="M893" s="148"/>
      <c r="N893" s="148"/>
      <c r="O893" s="284" t="str">
        <f>입출금내역Rawdata!L887</f>
        <v>하나은행(GS투자금)</v>
      </c>
      <c r="P893" s="284" t="str">
        <f>입출금내역Rawdata!M887</f>
        <v>391-910033-23404</v>
      </c>
      <c r="Q893" s="148"/>
      <c r="R893" s="148"/>
      <c r="S893" s="148"/>
    </row>
    <row r="894" spans="1:19" ht="15.6" customHeight="1" outlineLevel="1">
      <c r="A894" s="142"/>
      <c r="B894" s="142">
        <f>입출금내역Rawdata!B888</f>
        <v>45559</v>
      </c>
      <c r="C894" s="143" t="s">
        <v>120</v>
      </c>
      <c r="D894" s="284" t="str">
        <f>입출금내역Rawdata!N888</f>
        <v>인건비(급여, 퇴직금, 사대보험)</v>
      </c>
      <c r="E894" s="284" t="str">
        <f>입출금내역Rawdata!O888</f>
        <v>급여</v>
      </c>
      <c r="F894" s="137">
        <f>IF(D894="계좌 대체","",VLOOKUP($D894,월별_CashFlow!$H$3:$I$61,2,FALSE))</f>
        <v>120202</v>
      </c>
      <c r="G894" s="145"/>
      <c r="H894" s="283" t="str">
        <f>IF(입출금내역Rawdata!F888=0,"",입출금내역Rawdata!F888)</f>
        <v/>
      </c>
      <c r="I894" s="146">
        <f>IF(입출금내역Rawdata!G888=0,"",입출금내역Rawdata!G888)</f>
        <v>2555900</v>
      </c>
      <c r="J894" s="146">
        <f t="shared" si="27"/>
        <v>-2555900</v>
      </c>
      <c r="K894" s="146">
        <f t="shared" si="26"/>
        <v>836534262</v>
      </c>
      <c r="L894" s="284" t="str">
        <f>입출금내역Rawdata!D888</f>
        <v>9월급여</v>
      </c>
      <c r="M894" s="148"/>
      <c r="N894" s="148"/>
      <c r="O894" s="284" t="str">
        <f>입출금내역Rawdata!L888</f>
        <v>하나은행(GS투자금)</v>
      </c>
      <c r="P894" s="284" t="str">
        <f>입출금내역Rawdata!M888</f>
        <v>391-910033-23404</v>
      </c>
      <c r="Q894" s="148"/>
      <c r="R894" s="148"/>
      <c r="S894" s="148"/>
    </row>
    <row r="895" spans="1:19" ht="15.6" customHeight="1" outlineLevel="1">
      <c r="A895" s="142"/>
      <c r="B895" s="142">
        <f>입출금내역Rawdata!B889</f>
        <v>45559</v>
      </c>
      <c r="C895" s="143" t="s">
        <v>120</v>
      </c>
      <c r="D895" s="284" t="str">
        <f>입출금내역Rawdata!N889</f>
        <v>인건비(급여, 퇴직금, 사대보험)</v>
      </c>
      <c r="E895" s="284" t="str">
        <f>입출금내역Rawdata!O889</f>
        <v>급여</v>
      </c>
      <c r="F895" s="137">
        <f>IF(D895="계좌 대체","",VLOOKUP($D895,월별_CashFlow!$H$3:$I$61,2,FALSE))</f>
        <v>120202</v>
      </c>
      <c r="G895" s="145"/>
      <c r="H895" s="283" t="str">
        <f>IF(입출금내역Rawdata!F889=0,"",입출금내역Rawdata!F889)</f>
        <v/>
      </c>
      <c r="I895" s="146">
        <f>IF(입출금내역Rawdata!G889=0,"",입출금내역Rawdata!G889)</f>
        <v>905960</v>
      </c>
      <c r="J895" s="146">
        <f t="shared" si="27"/>
        <v>-905960</v>
      </c>
      <c r="K895" s="146">
        <f t="shared" si="26"/>
        <v>835628302</v>
      </c>
      <c r="L895" s="284" t="str">
        <f>입출금내역Rawdata!D889</f>
        <v>9월급여</v>
      </c>
      <c r="M895" s="148"/>
      <c r="N895" s="148"/>
      <c r="O895" s="284" t="str">
        <f>입출금내역Rawdata!L889</f>
        <v>하나은행(GS투자금)</v>
      </c>
      <c r="P895" s="284" t="str">
        <f>입출금내역Rawdata!M889</f>
        <v>391-910033-23404</v>
      </c>
      <c r="Q895" s="148"/>
      <c r="R895" s="148"/>
      <c r="S895" s="148"/>
    </row>
    <row r="896" spans="1:19" ht="15.6" customHeight="1" outlineLevel="1">
      <c r="A896" s="142"/>
      <c r="B896" s="142">
        <f>입출금내역Rawdata!B890</f>
        <v>45559</v>
      </c>
      <c r="C896" s="143" t="s">
        <v>120</v>
      </c>
      <c r="D896" s="284" t="str">
        <f>입출금내역Rawdata!N890</f>
        <v>인건비(급여, 퇴직금, 사대보험)</v>
      </c>
      <c r="E896" s="284" t="str">
        <f>입출금내역Rawdata!O890</f>
        <v>급여</v>
      </c>
      <c r="F896" s="137">
        <f>IF(D896="계좌 대체","",VLOOKUP($D896,월별_CashFlow!$H$3:$I$61,2,FALSE))</f>
        <v>120202</v>
      </c>
      <c r="G896" s="145"/>
      <c r="H896" s="283" t="str">
        <f>IF(입출금내역Rawdata!F890=0,"",입출금내역Rawdata!F890)</f>
        <v/>
      </c>
      <c r="I896" s="146">
        <f>IF(입출금내역Rawdata!G890=0,"",입출금내역Rawdata!G890)</f>
        <v>906460</v>
      </c>
      <c r="J896" s="146">
        <f t="shared" si="27"/>
        <v>-906460</v>
      </c>
      <c r="K896" s="146">
        <f t="shared" si="26"/>
        <v>834721842</v>
      </c>
      <c r="L896" s="284" t="str">
        <f>입출금내역Rawdata!D890</f>
        <v>9월급여</v>
      </c>
      <c r="M896" s="148" t="s">
        <v>217</v>
      </c>
      <c r="N896" s="148"/>
      <c r="O896" s="284" t="str">
        <f>입출금내역Rawdata!L890</f>
        <v>하나은행(GS투자금)</v>
      </c>
      <c r="P896" s="284" t="str">
        <f>입출금내역Rawdata!M890</f>
        <v>391-910033-23404</v>
      </c>
      <c r="Q896" s="148"/>
      <c r="R896" s="148"/>
      <c r="S896" s="148"/>
    </row>
    <row r="897" spans="1:19" ht="15.6" customHeight="1" outlineLevel="1">
      <c r="A897" s="142"/>
      <c r="B897" s="142">
        <f>입출금내역Rawdata!B891</f>
        <v>45559</v>
      </c>
      <c r="C897" s="143" t="s">
        <v>120</v>
      </c>
      <c r="D897" s="284" t="str">
        <f>입출금내역Rawdata!N891</f>
        <v>계좌 대체</v>
      </c>
      <c r="E897" s="284" t="str">
        <f>입출금내역Rawdata!O891</f>
        <v>계좌 대체</v>
      </c>
      <c r="F897" s="137" t="str">
        <f>IF(D897="계좌 대체","",VLOOKUP($D897,월별_CashFlow!$H$3:$I$61,2,FALSE))</f>
        <v/>
      </c>
      <c r="G897" s="145"/>
      <c r="H897" s="283" t="str">
        <f>IF(입출금내역Rawdata!F891=0,"",입출금내역Rawdata!F891)</f>
        <v/>
      </c>
      <c r="I897" s="146">
        <f>IF(입출금내역Rawdata!G891=0,"",입출금내역Rawdata!G891)</f>
        <v>12000</v>
      </c>
      <c r="J897" s="146">
        <f t="shared" si="27"/>
        <v>-12000</v>
      </c>
      <c r="K897" s="146">
        <f t="shared" si="26"/>
        <v>834709842</v>
      </c>
      <c r="L897" s="284" t="str">
        <f>입출금내역Rawdata!D891</f>
        <v>카카오T택시_가승</v>
      </c>
      <c r="M897" s="148" t="s">
        <v>217</v>
      </c>
      <c r="N897" s="148"/>
      <c r="O897" s="284" t="str">
        <f>입출금내역Rawdata!L891</f>
        <v>하나은행(자본금)</v>
      </c>
      <c r="P897" s="284" t="str">
        <f>입출금내역Rawdata!M891</f>
        <v>391-910029-71304</v>
      </c>
      <c r="Q897" s="148"/>
      <c r="R897" s="148"/>
      <c r="S897" s="148"/>
    </row>
    <row r="898" spans="1:19" ht="15.6" customHeight="1" outlineLevel="1">
      <c r="A898" s="142"/>
      <c r="B898" s="142">
        <f>입출금내역Rawdata!B892</f>
        <v>45559</v>
      </c>
      <c r="C898" s="143" t="s">
        <v>120</v>
      </c>
      <c r="D898" s="284" t="str">
        <f>입출금내역Rawdata!N892</f>
        <v>계좌 대체</v>
      </c>
      <c r="E898" s="284" t="str">
        <f>입출금내역Rawdata!O892</f>
        <v>계좌 대체</v>
      </c>
      <c r="F898" s="137" t="str">
        <f>IF(D898="계좌 대체","",VLOOKUP($D898,월별_CashFlow!$H$3:$I$61,2,FALSE))</f>
        <v/>
      </c>
      <c r="G898" s="145"/>
      <c r="H898" s="283">
        <f>IF(입출금내역Rawdata!F892=0,"",입출금내역Rawdata!F892)</f>
        <v>12000</v>
      </c>
      <c r="I898" s="146" t="str">
        <f>IF(입출금내역Rawdata!G892=0,"",입출금내역Rawdata!G892)</f>
        <v/>
      </c>
      <c r="J898" s="146">
        <f t="shared" si="27"/>
        <v>12000</v>
      </c>
      <c r="K898" s="146">
        <f t="shared" si="26"/>
        <v>834721842</v>
      </c>
      <c r="L898" s="284" t="str">
        <f>입출금내역Rawdata!D892</f>
        <v>카카오T택시_가승</v>
      </c>
      <c r="M898" s="148" t="s">
        <v>217</v>
      </c>
      <c r="N898" s="148"/>
      <c r="O898" s="284" t="str">
        <f>입출금내역Rawdata!L892</f>
        <v>하나은행(자본금)</v>
      </c>
      <c r="P898" s="284" t="str">
        <f>입출금내역Rawdata!M892</f>
        <v>391-910029-71304</v>
      </c>
      <c r="Q898" s="148"/>
      <c r="R898" s="148"/>
      <c r="S898" s="148"/>
    </row>
    <row r="899" spans="1:19" ht="15.6" customHeight="1" outlineLevel="1">
      <c r="A899" s="142"/>
      <c r="B899" s="142">
        <f>입출금내역Rawdata!B893</f>
        <v>45559</v>
      </c>
      <c r="C899" s="143" t="s">
        <v>120</v>
      </c>
      <c r="D899" s="284" t="str">
        <f>입출금내역Rawdata!N893</f>
        <v>운영비</v>
      </c>
      <c r="E899" s="284" t="str">
        <f>입출금내역Rawdata!O893</f>
        <v>여비교통비</v>
      </c>
      <c r="F899" s="137">
        <f>IF(D899="계좌 대체","",VLOOKUP($D899,월별_CashFlow!$H$3:$I$61,2,FALSE))</f>
        <v>120204</v>
      </c>
      <c r="G899" s="145"/>
      <c r="H899" s="283" t="str">
        <f>IF(입출금내역Rawdata!F893=0,"",입출금내역Rawdata!F893)</f>
        <v/>
      </c>
      <c r="I899" s="146">
        <f>IF(입출금내역Rawdata!G893=0,"",입출금내역Rawdata!G893)</f>
        <v>10900</v>
      </c>
      <c r="J899" s="146">
        <f t="shared" si="27"/>
        <v>-10900</v>
      </c>
      <c r="K899" s="146">
        <f t="shared" si="26"/>
        <v>834710942</v>
      </c>
      <c r="L899" s="284" t="str">
        <f>입출금내역Rawdata!D893</f>
        <v>카카오T일반택시_</v>
      </c>
      <c r="M899" s="148" t="s">
        <v>217</v>
      </c>
      <c r="N899" s="148"/>
      <c r="O899" s="284" t="str">
        <f>입출금내역Rawdata!L893</f>
        <v>하나은행(자본금)</v>
      </c>
      <c r="P899" s="284" t="str">
        <f>입출금내역Rawdata!M893</f>
        <v>391-910029-71304</v>
      </c>
      <c r="Q899" s="148"/>
      <c r="R899" s="148"/>
      <c r="S899" s="148"/>
    </row>
    <row r="900" spans="1:19" ht="15.6" customHeight="1" outlineLevel="1">
      <c r="A900" s="142"/>
      <c r="B900" s="142">
        <f>입출금내역Rawdata!B894</f>
        <v>45559</v>
      </c>
      <c r="C900" s="143" t="s">
        <v>120</v>
      </c>
      <c r="D900" s="284" t="str">
        <f>입출금내역Rawdata!N894</f>
        <v>계좌 대체</v>
      </c>
      <c r="E900" s="284" t="str">
        <f>입출금내역Rawdata!O894</f>
        <v>계좌 대체</v>
      </c>
      <c r="F900" s="137" t="str">
        <f>IF(D900="계좌 대체","",VLOOKUP($D900,월별_CashFlow!$H$3:$I$61,2,FALSE))</f>
        <v/>
      </c>
      <c r="G900" s="145"/>
      <c r="H900" s="283" t="str">
        <f>IF(입출금내역Rawdata!F894=0,"",입출금내역Rawdata!F894)</f>
        <v/>
      </c>
      <c r="I900" s="146">
        <f>IF(입출금내역Rawdata!G894=0,"",입출금내역Rawdata!G894)</f>
        <v>10700</v>
      </c>
      <c r="J900" s="146">
        <f t="shared" si="27"/>
        <v>-10700</v>
      </c>
      <c r="K900" s="146">
        <f t="shared" si="26"/>
        <v>834700242</v>
      </c>
      <c r="L900" s="284" t="str">
        <f>입출금내역Rawdata!D894</f>
        <v>카카오T택시_가승</v>
      </c>
      <c r="M900" s="148" t="s">
        <v>217</v>
      </c>
      <c r="N900" s="148"/>
      <c r="O900" s="284" t="str">
        <f>입출금내역Rawdata!L894</f>
        <v>하나은행(자본금)</v>
      </c>
      <c r="P900" s="284" t="str">
        <f>입출금내역Rawdata!M894</f>
        <v>391-910029-71304</v>
      </c>
      <c r="Q900" s="148"/>
      <c r="R900" s="148"/>
      <c r="S900" s="148"/>
    </row>
    <row r="901" spans="1:19" ht="15.6" customHeight="1" outlineLevel="1">
      <c r="A901" s="142"/>
      <c r="B901" s="142">
        <f>입출금내역Rawdata!B895</f>
        <v>45559</v>
      </c>
      <c r="C901" s="143" t="s">
        <v>120</v>
      </c>
      <c r="D901" s="284" t="str">
        <f>입출금내역Rawdata!N895</f>
        <v>계좌 대체</v>
      </c>
      <c r="E901" s="284" t="str">
        <f>입출금내역Rawdata!O895</f>
        <v>계좌 대체</v>
      </c>
      <c r="F901" s="137" t="str">
        <f>IF(D901="계좌 대체","",VLOOKUP($D901,월별_CashFlow!$H$3:$I$61,2,FALSE))</f>
        <v/>
      </c>
      <c r="G901" s="145"/>
      <c r="H901" s="283">
        <f>IF(입출금내역Rawdata!F895=0,"",입출금내역Rawdata!F895)</f>
        <v>10700</v>
      </c>
      <c r="I901" s="146" t="str">
        <f>IF(입출금내역Rawdata!G895=0,"",입출금내역Rawdata!G895)</f>
        <v/>
      </c>
      <c r="J901" s="146">
        <f t="shared" si="27"/>
        <v>10700</v>
      </c>
      <c r="K901" s="146">
        <f t="shared" si="26"/>
        <v>834710942</v>
      </c>
      <c r="L901" s="284" t="str">
        <f>입출금내역Rawdata!D895</f>
        <v>카카오T택시_가승</v>
      </c>
      <c r="M901" s="148" t="s">
        <v>217</v>
      </c>
      <c r="N901" s="148"/>
      <c r="O901" s="284" t="str">
        <f>입출금내역Rawdata!L895</f>
        <v>하나은행(자본금)</v>
      </c>
      <c r="P901" s="284" t="str">
        <f>입출금내역Rawdata!M895</f>
        <v>391-910029-71304</v>
      </c>
      <c r="Q901" s="148"/>
      <c r="R901" s="148"/>
      <c r="S901" s="148"/>
    </row>
    <row r="902" spans="1:19" ht="15.6" customHeight="1" outlineLevel="1">
      <c r="A902" s="142"/>
      <c r="B902" s="142">
        <f>입출금내역Rawdata!B896</f>
        <v>45559</v>
      </c>
      <c r="C902" s="143" t="s">
        <v>120</v>
      </c>
      <c r="D902" s="284" t="str">
        <f>입출금내역Rawdata!N896</f>
        <v>운영비</v>
      </c>
      <c r="E902" s="284" t="str">
        <f>입출금내역Rawdata!O896</f>
        <v>여비교통비</v>
      </c>
      <c r="F902" s="137">
        <f>IF(D902="계좌 대체","",VLOOKUP($D902,월별_CashFlow!$H$3:$I$61,2,FALSE))</f>
        <v>120204</v>
      </c>
      <c r="G902" s="145"/>
      <c r="H902" s="283" t="str">
        <f>IF(입출금내역Rawdata!F896=0,"",입출금내역Rawdata!F896)</f>
        <v/>
      </c>
      <c r="I902" s="146">
        <f>IF(입출금내역Rawdata!G896=0,"",입출금내역Rawdata!G896)</f>
        <v>9800</v>
      </c>
      <c r="J902" s="146">
        <f t="shared" si="27"/>
        <v>-9800</v>
      </c>
      <c r="K902" s="146">
        <f t="shared" si="26"/>
        <v>834701142</v>
      </c>
      <c r="L902" s="284" t="str">
        <f>입출금내역Rawdata!D896</f>
        <v>카카오T일반택시_</v>
      </c>
      <c r="M902" s="148" t="s">
        <v>217</v>
      </c>
      <c r="N902" s="148"/>
      <c r="O902" s="284" t="str">
        <f>입출금내역Rawdata!L896</f>
        <v>하나은행(자본금)</v>
      </c>
      <c r="P902" s="284" t="str">
        <f>입출금내역Rawdata!M896</f>
        <v>391-910029-71304</v>
      </c>
      <c r="Q902" s="148"/>
      <c r="R902" s="148"/>
      <c r="S902" s="148"/>
    </row>
    <row r="903" spans="1:19" ht="15.6" customHeight="1" outlineLevel="1">
      <c r="A903" s="142"/>
      <c r="B903" s="142">
        <f>입출금내역Rawdata!B897</f>
        <v>45559</v>
      </c>
      <c r="C903" s="143" t="s">
        <v>120</v>
      </c>
      <c r="D903" s="284" t="str">
        <f>입출금내역Rawdata!N897</f>
        <v>계좌 대체</v>
      </c>
      <c r="E903" s="284" t="str">
        <f>입출금내역Rawdata!O897</f>
        <v>계좌 대체</v>
      </c>
      <c r="F903" s="137" t="str">
        <f>IF(D903="계좌 대체","",VLOOKUP($D903,월별_CashFlow!$H$3:$I$61,2,FALSE))</f>
        <v/>
      </c>
      <c r="G903" s="145"/>
      <c r="H903" s="283" t="str">
        <f>IF(입출금내역Rawdata!F897=0,"",입출금내역Rawdata!F897)</f>
        <v/>
      </c>
      <c r="I903" s="146">
        <f>IF(입출금내역Rawdata!G897=0,"",입출금내역Rawdata!G897)</f>
        <v>11600</v>
      </c>
      <c r="J903" s="146">
        <f t="shared" si="27"/>
        <v>-11600</v>
      </c>
      <c r="K903" s="146">
        <f t="shared" si="26"/>
        <v>834689542</v>
      </c>
      <c r="L903" s="284" t="str">
        <f>입출금내역Rawdata!D897</f>
        <v>카카오T택시_가승</v>
      </c>
      <c r="M903" s="148" t="s">
        <v>217</v>
      </c>
      <c r="N903" s="148"/>
      <c r="O903" s="284" t="str">
        <f>입출금내역Rawdata!L897</f>
        <v>하나은행(자본금)</v>
      </c>
      <c r="P903" s="284" t="str">
        <f>입출금내역Rawdata!M897</f>
        <v>391-910029-71304</v>
      </c>
      <c r="Q903" s="148"/>
      <c r="R903" s="148"/>
      <c r="S903" s="148"/>
    </row>
    <row r="904" spans="1:19" ht="15.6" customHeight="1" outlineLevel="1">
      <c r="A904" s="142"/>
      <c r="B904" s="142">
        <f>입출금내역Rawdata!B898</f>
        <v>45559</v>
      </c>
      <c r="C904" s="143" t="s">
        <v>120</v>
      </c>
      <c r="D904" s="284" t="str">
        <f>입출금내역Rawdata!N898</f>
        <v>계좌 대체</v>
      </c>
      <c r="E904" s="284" t="str">
        <f>입출금내역Rawdata!O898</f>
        <v>계좌 대체</v>
      </c>
      <c r="F904" s="137" t="str">
        <f>IF(D904="계좌 대체","",VLOOKUP($D904,월별_CashFlow!$H$3:$I$61,2,FALSE))</f>
        <v/>
      </c>
      <c r="G904" s="145"/>
      <c r="H904" s="283">
        <f>IF(입출금내역Rawdata!F898=0,"",입출금내역Rawdata!F898)</f>
        <v>11600</v>
      </c>
      <c r="I904" s="146" t="str">
        <f>IF(입출금내역Rawdata!G898=0,"",입출금내역Rawdata!G898)</f>
        <v/>
      </c>
      <c r="J904" s="146">
        <f t="shared" si="27"/>
        <v>11600</v>
      </c>
      <c r="K904" s="146">
        <f t="shared" ref="K904:K967" si="28">J904+K903</f>
        <v>834701142</v>
      </c>
      <c r="L904" s="284" t="str">
        <f>입출금내역Rawdata!D898</f>
        <v>카카오T택시_가승</v>
      </c>
      <c r="M904" s="148" t="s">
        <v>216</v>
      </c>
      <c r="N904" s="148"/>
      <c r="O904" s="284" t="str">
        <f>입출금내역Rawdata!L898</f>
        <v>하나은행(자본금)</v>
      </c>
      <c r="P904" s="284" t="str">
        <f>입출금내역Rawdata!M898</f>
        <v>391-910029-71304</v>
      </c>
      <c r="Q904" s="148"/>
      <c r="R904" s="148"/>
      <c r="S904" s="148"/>
    </row>
    <row r="905" spans="1:19" ht="15.6" customHeight="1" outlineLevel="1">
      <c r="A905" s="142"/>
      <c r="B905" s="142">
        <f>입출금내역Rawdata!B899</f>
        <v>45559</v>
      </c>
      <c r="C905" s="143" t="s">
        <v>120</v>
      </c>
      <c r="D905" s="284" t="str">
        <f>입출금내역Rawdata!N899</f>
        <v>운영비</v>
      </c>
      <c r="E905" s="284" t="str">
        <f>입출금내역Rawdata!O899</f>
        <v>여비교통비</v>
      </c>
      <c r="F905" s="137">
        <f>IF(D905="계좌 대체","",VLOOKUP($D905,월별_CashFlow!$H$3:$I$61,2,FALSE))</f>
        <v>120204</v>
      </c>
      <c r="G905" s="145"/>
      <c r="H905" s="283" t="str">
        <f>IF(입출금내역Rawdata!F899=0,"",입출금내역Rawdata!F899)</f>
        <v/>
      </c>
      <c r="I905" s="146">
        <f>IF(입출금내역Rawdata!G899=0,"",입출금내역Rawdata!G899)</f>
        <v>10500</v>
      </c>
      <c r="J905" s="146">
        <f t="shared" ref="J905:J968" si="29">IF(H905="",IF(I905="",0,-I905),H905)</f>
        <v>-10500</v>
      </c>
      <c r="K905" s="146">
        <f t="shared" si="28"/>
        <v>834690642</v>
      </c>
      <c r="L905" s="284" t="str">
        <f>입출금내역Rawdata!D899</f>
        <v>카카오T일반택시_</v>
      </c>
      <c r="M905" s="148" t="s">
        <v>141</v>
      </c>
      <c r="N905" s="148"/>
      <c r="O905" s="284" t="str">
        <f>입출금내역Rawdata!L899</f>
        <v>하나은행(자본금)</v>
      </c>
      <c r="P905" s="284" t="str">
        <f>입출금내역Rawdata!M899</f>
        <v>391-910029-71304</v>
      </c>
      <c r="Q905" s="148"/>
      <c r="R905" s="148"/>
      <c r="S905" s="148"/>
    </row>
    <row r="906" spans="1:19" ht="15.6" customHeight="1" outlineLevel="1">
      <c r="A906" s="142"/>
      <c r="B906" s="142">
        <f>입출금내역Rawdata!B900</f>
        <v>45559</v>
      </c>
      <c r="C906" s="143" t="s">
        <v>120</v>
      </c>
      <c r="D906" s="284" t="str">
        <f>입출금내역Rawdata!N900</f>
        <v>계좌 대체</v>
      </c>
      <c r="E906" s="284" t="str">
        <f>입출금내역Rawdata!O900</f>
        <v>계좌 대체</v>
      </c>
      <c r="F906" s="137" t="str">
        <f>IF(D906="계좌 대체","",VLOOKUP($D906,월별_CashFlow!$H$3:$I$61,2,FALSE))</f>
        <v/>
      </c>
      <c r="G906" s="145"/>
      <c r="H906" s="283" t="str">
        <f>IF(입출금내역Rawdata!F900=0,"",입출금내역Rawdata!F900)</f>
        <v/>
      </c>
      <c r="I906" s="146">
        <f>IF(입출금내역Rawdata!G900=0,"",입출금내역Rawdata!G900)</f>
        <v>15800</v>
      </c>
      <c r="J906" s="146">
        <f t="shared" si="29"/>
        <v>-15800</v>
      </c>
      <c r="K906" s="146">
        <f t="shared" si="28"/>
        <v>834674842</v>
      </c>
      <c r="L906" s="284" t="str">
        <f>입출금내역Rawdata!D900</f>
        <v>카카오_택시_선승</v>
      </c>
      <c r="M906" s="148" t="s">
        <v>141</v>
      </c>
      <c r="N906" s="148"/>
      <c r="O906" s="284" t="str">
        <f>입출금내역Rawdata!L900</f>
        <v>하나은행(자본금)</v>
      </c>
      <c r="P906" s="284" t="str">
        <f>입출금내역Rawdata!M900</f>
        <v>391-910029-71304</v>
      </c>
      <c r="Q906" s="148"/>
      <c r="R906" s="148"/>
      <c r="S906" s="148"/>
    </row>
    <row r="907" spans="1:19" ht="15.6" customHeight="1" outlineLevel="1">
      <c r="A907" s="142"/>
      <c r="B907" s="142">
        <f>입출금내역Rawdata!B901</f>
        <v>45559</v>
      </c>
      <c r="C907" s="143" t="s">
        <v>120</v>
      </c>
      <c r="D907" s="284" t="str">
        <f>입출금내역Rawdata!N901</f>
        <v>계좌 대체</v>
      </c>
      <c r="E907" s="284" t="str">
        <f>입출금내역Rawdata!O901</f>
        <v>계좌 대체</v>
      </c>
      <c r="F907" s="137" t="str">
        <f>IF(D907="계좌 대체","",VLOOKUP($D907,월별_CashFlow!$H$3:$I$61,2,FALSE))</f>
        <v/>
      </c>
      <c r="G907" s="145"/>
      <c r="H907" s="283">
        <f>IF(입출금내역Rawdata!F901=0,"",입출금내역Rawdata!F901)</f>
        <v>15800</v>
      </c>
      <c r="I907" s="146" t="str">
        <f>IF(입출금내역Rawdata!G901=0,"",입출금내역Rawdata!G901)</f>
        <v/>
      </c>
      <c r="J907" s="146">
        <f t="shared" si="29"/>
        <v>15800</v>
      </c>
      <c r="K907" s="146">
        <f t="shared" si="28"/>
        <v>834690642</v>
      </c>
      <c r="L907" s="284" t="str">
        <f>입출금내역Rawdata!D901</f>
        <v>카카오_택시_선승</v>
      </c>
      <c r="M907" s="148"/>
      <c r="N907" s="148"/>
      <c r="O907" s="284" t="str">
        <f>입출금내역Rawdata!L901</f>
        <v>하나은행(자본금)</v>
      </c>
      <c r="P907" s="284" t="str">
        <f>입출금내역Rawdata!M901</f>
        <v>391-910029-71304</v>
      </c>
      <c r="Q907" s="148"/>
      <c r="R907" s="148"/>
      <c r="S907" s="148"/>
    </row>
    <row r="908" spans="1:19" ht="15.6" customHeight="1" outlineLevel="1">
      <c r="A908" s="142"/>
      <c r="B908" s="142">
        <f>입출금내역Rawdata!B902</f>
        <v>45559</v>
      </c>
      <c r="C908" s="143" t="s">
        <v>120</v>
      </c>
      <c r="D908" s="284" t="str">
        <f>입출금내역Rawdata!N902</f>
        <v>계좌 대체</v>
      </c>
      <c r="E908" s="284" t="str">
        <f>입출금내역Rawdata!O902</f>
        <v>계좌 대체</v>
      </c>
      <c r="F908" s="137" t="str">
        <f>IF(D908="계좌 대체","",VLOOKUP($D908,월별_CashFlow!$H$3:$I$61,2,FALSE))</f>
        <v/>
      </c>
      <c r="G908" s="145"/>
      <c r="H908" s="283" t="str">
        <f>IF(입출금내역Rawdata!F902=0,"",입출금내역Rawdata!F902)</f>
        <v/>
      </c>
      <c r="I908" s="146">
        <f>IF(입출금내역Rawdata!G902=0,"",입출금내역Rawdata!G902)</f>
        <v>15800</v>
      </c>
      <c r="J908" s="146">
        <f t="shared" si="29"/>
        <v>-15800</v>
      </c>
      <c r="K908" s="146">
        <f t="shared" si="28"/>
        <v>834674842</v>
      </c>
      <c r="L908" s="284" t="str">
        <f>입출금내역Rawdata!D902</f>
        <v>카카오T택시_가승</v>
      </c>
      <c r="M908" s="148"/>
      <c r="N908" s="148"/>
      <c r="O908" s="284" t="str">
        <f>입출금내역Rawdata!L902</f>
        <v>하나은행(자본금)</v>
      </c>
      <c r="P908" s="284" t="str">
        <f>입출금내역Rawdata!M902</f>
        <v>391-910029-71304</v>
      </c>
      <c r="Q908" s="148"/>
      <c r="R908" s="148"/>
      <c r="S908" s="148"/>
    </row>
    <row r="909" spans="1:19" ht="15.6" customHeight="1" outlineLevel="1">
      <c r="A909" s="142"/>
      <c r="B909" s="142">
        <f>입출금내역Rawdata!B903</f>
        <v>45559</v>
      </c>
      <c r="C909" s="143" t="s">
        <v>120</v>
      </c>
      <c r="D909" s="284" t="str">
        <f>입출금내역Rawdata!N903</f>
        <v>계좌 대체</v>
      </c>
      <c r="E909" s="284" t="str">
        <f>입출금내역Rawdata!O903</f>
        <v>계좌 대체</v>
      </c>
      <c r="F909" s="137" t="str">
        <f>IF(D909="계좌 대체","",VLOOKUP($D909,월별_CashFlow!$H$3:$I$61,2,FALSE))</f>
        <v/>
      </c>
      <c r="G909" s="145"/>
      <c r="H909" s="283">
        <f>IF(입출금내역Rawdata!F903=0,"",입출금내역Rawdata!F903)</f>
        <v>15800</v>
      </c>
      <c r="I909" s="146" t="str">
        <f>IF(입출금내역Rawdata!G903=0,"",입출금내역Rawdata!G903)</f>
        <v/>
      </c>
      <c r="J909" s="146">
        <f t="shared" si="29"/>
        <v>15800</v>
      </c>
      <c r="K909" s="146">
        <f t="shared" si="28"/>
        <v>834690642</v>
      </c>
      <c r="L909" s="284" t="str">
        <f>입출금내역Rawdata!D903</f>
        <v>카카오T택시_가승</v>
      </c>
      <c r="M909" s="148" t="s">
        <v>220</v>
      </c>
      <c r="N909" s="148"/>
      <c r="O909" s="284" t="str">
        <f>입출금내역Rawdata!L903</f>
        <v>하나은행(자본금)</v>
      </c>
      <c r="P909" s="284" t="str">
        <f>입출금내역Rawdata!M903</f>
        <v>391-910029-71304</v>
      </c>
      <c r="Q909" s="148"/>
      <c r="R909" s="148"/>
      <c r="S909" s="148"/>
    </row>
    <row r="910" spans="1:19" ht="15.6" customHeight="1" outlineLevel="1">
      <c r="A910" s="142"/>
      <c r="B910" s="142">
        <f>입출금내역Rawdata!B904</f>
        <v>45559</v>
      </c>
      <c r="C910" s="143" t="s">
        <v>120</v>
      </c>
      <c r="D910" s="284" t="str">
        <f>입출금내역Rawdata!N904</f>
        <v>운영비</v>
      </c>
      <c r="E910" s="284" t="str">
        <f>입출금내역Rawdata!O904</f>
        <v>여비교통비</v>
      </c>
      <c r="F910" s="137">
        <f>IF(D910="계좌 대체","",VLOOKUP($D910,월별_CashFlow!$H$3:$I$61,2,FALSE))</f>
        <v>120204</v>
      </c>
      <c r="G910" s="145"/>
      <c r="H910" s="283" t="str">
        <f>IF(입출금내역Rawdata!F904=0,"",입출금내역Rawdata!F904)</f>
        <v/>
      </c>
      <c r="I910" s="146">
        <f>IF(입출금내역Rawdata!G904=0,"",입출금내역Rawdata!G904)</f>
        <v>14100</v>
      </c>
      <c r="J910" s="146">
        <f t="shared" si="29"/>
        <v>-14100</v>
      </c>
      <c r="K910" s="146">
        <f t="shared" si="28"/>
        <v>834676542</v>
      </c>
      <c r="L910" s="284" t="str">
        <f>입출금내역Rawdata!D904</f>
        <v>카카오T일반택시_</v>
      </c>
      <c r="M910" s="148" t="s">
        <v>220</v>
      </c>
      <c r="N910" s="148"/>
      <c r="O910" s="284" t="str">
        <f>입출금내역Rawdata!L904</f>
        <v>하나은행(자본금)</v>
      </c>
      <c r="P910" s="284" t="str">
        <f>입출금내역Rawdata!M904</f>
        <v>391-910029-71304</v>
      </c>
      <c r="Q910" s="148"/>
      <c r="R910" s="148"/>
      <c r="S910" s="148"/>
    </row>
    <row r="911" spans="1:19" ht="15.6" customHeight="1" outlineLevel="1">
      <c r="A911" s="142"/>
      <c r="B911" s="142">
        <f>입출금내역Rawdata!B905</f>
        <v>45559</v>
      </c>
      <c r="C911" s="143" t="s">
        <v>120</v>
      </c>
      <c r="D911" s="284" t="str">
        <f>입출금내역Rawdata!N905</f>
        <v>보조금</v>
      </c>
      <c r="E911" s="284" t="str">
        <f>입출금내역Rawdata!O905</f>
        <v>보조금</v>
      </c>
      <c r="F911" s="137">
        <f>IF(D911="계좌 대체","",VLOOKUP($D911,월별_CashFlow!$H$3:$I$61,2,FALSE))</f>
        <v>310001</v>
      </c>
      <c r="G911" s="145"/>
      <c r="H911" s="283">
        <f>IF(입출금내역Rawdata!F905=0,"",입출금내역Rawdata!F905)</f>
        <v>210000</v>
      </c>
      <c r="I911" s="146" t="str">
        <f>IF(입출금내역Rawdata!G905=0,"",입출금내역Rawdata!G905)</f>
        <v/>
      </c>
      <c r="J911" s="146">
        <f t="shared" si="29"/>
        <v>210000</v>
      </c>
      <c r="K911" s="146">
        <f t="shared" si="28"/>
        <v>834886542</v>
      </c>
      <c r="L911" s="284" t="str">
        <f>입출금내역Rawdata!D905</f>
        <v>sba_카드_재료</v>
      </c>
      <c r="M911" s="148" t="s">
        <v>220</v>
      </c>
      <c r="N911" s="148"/>
      <c r="O911" s="284" t="str">
        <f>입출금내역Rawdata!L905</f>
        <v>하나은행(서울형팁스)</v>
      </c>
      <c r="P911" s="284" t="str">
        <f>입출금내역Rawdata!M905</f>
        <v>511-910017-45704</v>
      </c>
      <c r="Q911" s="148"/>
      <c r="R911" s="148"/>
      <c r="S911" s="148"/>
    </row>
    <row r="912" spans="1:19" ht="15.6" customHeight="1" outlineLevel="1">
      <c r="A912" s="142"/>
      <c r="B912" s="142">
        <f>입출금내역Rawdata!B906</f>
        <v>45559</v>
      </c>
      <c r="C912" s="143" t="s">
        <v>120</v>
      </c>
      <c r="D912" s="284" t="str">
        <f>입출금내역Rawdata!N906</f>
        <v>보조금</v>
      </c>
      <c r="E912" s="284" t="str">
        <f>입출금내역Rawdata!O906</f>
        <v>보조금</v>
      </c>
      <c r="F912" s="137">
        <f>IF(D912="계좌 대체","",VLOOKUP($D912,월별_CashFlow!$H$3:$I$61,2,FALSE))</f>
        <v>310001</v>
      </c>
      <c r="G912" s="145"/>
      <c r="H912" s="283">
        <f>IF(입출금내역Rawdata!F906=0,"",입출금내역Rawdata!F906)</f>
        <v>9900</v>
      </c>
      <c r="I912" s="146" t="str">
        <f>IF(입출금내역Rawdata!G906=0,"",입출금내역Rawdata!G906)</f>
        <v/>
      </c>
      <c r="J912" s="146">
        <f t="shared" si="29"/>
        <v>9900</v>
      </c>
      <c r="K912" s="146">
        <f t="shared" si="28"/>
        <v>834896442</v>
      </c>
      <c r="L912" s="284" t="str">
        <f>입출금내역Rawdata!D906</f>
        <v>sba_카드_재료</v>
      </c>
      <c r="M912" s="148" t="s">
        <v>233</v>
      </c>
      <c r="N912" s="148"/>
      <c r="O912" s="284" t="str">
        <f>입출금내역Rawdata!L906</f>
        <v>하나은행(서울형팁스)</v>
      </c>
      <c r="P912" s="284" t="str">
        <f>입출금내역Rawdata!M906</f>
        <v>511-910017-45704</v>
      </c>
      <c r="Q912" s="148"/>
      <c r="R912" s="148"/>
      <c r="S912" s="148"/>
    </row>
    <row r="913" spans="1:19" ht="15.6" customHeight="1" outlineLevel="1">
      <c r="A913" s="142"/>
      <c r="B913" s="142">
        <f>입출금내역Rawdata!B907</f>
        <v>45560</v>
      </c>
      <c r="C913" s="143" t="s">
        <v>120</v>
      </c>
      <c r="D913" s="284" t="str">
        <f>입출금내역Rawdata!N907</f>
        <v>계좌 대체</v>
      </c>
      <c r="E913" s="284" t="str">
        <f>입출금내역Rawdata!O907</f>
        <v>계좌 대체</v>
      </c>
      <c r="F913" s="137" t="str">
        <f>IF(D913="계좌 대체","",VLOOKUP($D913,월별_CashFlow!$H$3:$I$61,2,FALSE))</f>
        <v/>
      </c>
      <c r="G913" s="145"/>
      <c r="H913" s="283" t="str">
        <f>IF(입출금내역Rawdata!F907=0,"",입출금내역Rawdata!F907)</f>
        <v/>
      </c>
      <c r="I913" s="146">
        <f>IF(입출금내역Rawdata!G907=0,"",입출금내역Rawdata!G907)</f>
        <v>18200</v>
      </c>
      <c r="J913" s="146">
        <f t="shared" si="29"/>
        <v>-18200</v>
      </c>
      <c r="K913" s="146">
        <f t="shared" si="28"/>
        <v>834878242</v>
      </c>
      <c r="L913" s="284" t="str">
        <f>입출금내역Rawdata!D907</f>
        <v>카카오T택시_가승</v>
      </c>
      <c r="M913" s="148" t="s">
        <v>141</v>
      </c>
      <c r="N913" s="148"/>
      <c r="O913" s="284" t="str">
        <f>입출금내역Rawdata!L907</f>
        <v>하나은행(자본금)</v>
      </c>
      <c r="P913" s="284" t="str">
        <f>입출금내역Rawdata!M907</f>
        <v>391-910029-71304</v>
      </c>
      <c r="Q913" s="148"/>
      <c r="R913" s="148"/>
      <c r="S913" s="148"/>
    </row>
    <row r="914" spans="1:19" ht="15.6" customHeight="1" outlineLevel="1">
      <c r="A914" s="142"/>
      <c r="B914" s="142">
        <f>입출금내역Rawdata!B908</f>
        <v>45560</v>
      </c>
      <c r="C914" s="143" t="s">
        <v>120</v>
      </c>
      <c r="D914" s="284" t="str">
        <f>입출금내역Rawdata!N908</f>
        <v>계좌 대체</v>
      </c>
      <c r="E914" s="284" t="str">
        <f>입출금내역Rawdata!O908</f>
        <v>계좌 대체</v>
      </c>
      <c r="F914" s="137" t="str">
        <f>IF(D914="계좌 대체","",VLOOKUP($D914,월별_CashFlow!$H$3:$I$61,2,FALSE))</f>
        <v/>
      </c>
      <c r="G914" s="145"/>
      <c r="H914" s="283">
        <f>IF(입출금내역Rawdata!F908=0,"",입출금내역Rawdata!F908)</f>
        <v>18200</v>
      </c>
      <c r="I914" s="146" t="str">
        <f>IF(입출금내역Rawdata!G908=0,"",입출금내역Rawdata!G908)</f>
        <v/>
      </c>
      <c r="J914" s="146">
        <f t="shared" si="29"/>
        <v>18200</v>
      </c>
      <c r="K914" s="146">
        <f t="shared" si="28"/>
        <v>834896442</v>
      </c>
      <c r="L914" s="284" t="str">
        <f>입출금내역Rawdata!D908</f>
        <v>카카오T택시_가승</v>
      </c>
      <c r="M914" s="148" t="s">
        <v>141</v>
      </c>
      <c r="N914" s="148"/>
      <c r="O914" s="284" t="str">
        <f>입출금내역Rawdata!L908</f>
        <v>하나은행(자본금)</v>
      </c>
      <c r="P914" s="284" t="str">
        <f>입출금내역Rawdata!M908</f>
        <v>391-910029-71304</v>
      </c>
      <c r="Q914" s="148"/>
      <c r="R914" s="148"/>
      <c r="S914" s="148"/>
    </row>
    <row r="915" spans="1:19" ht="15.6" customHeight="1" outlineLevel="1">
      <c r="A915" s="142"/>
      <c r="B915" s="142">
        <f>입출금내역Rawdata!B909</f>
        <v>45560</v>
      </c>
      <c r="C915" s="143" t="s">
        <v>120</v>
      </c>
      <c r="D915" s="284" t="str">
        <f>입출금내역Rawdata!N909</f>
        <v>운영비</v>
      </c>
      <c r="E915" s="284" t="str">
        <f>입출금내역Rawdata!O909</f>
        <v>여비교통비</v>
      </c>
      <c r="F915" s="137">
        <f>IF(D915="계좌 대체","",VLOOKUP($D915,월별_CashFlow!$H$3:$I$61,2,FALSE))</f>
        <v>120204</v>
      </c>
      <c r="G915" s="145"/>
      <c r="H915" s="283" t="str">
        <f>IF(입출금내역Rawdata!F909=0,"",입출금내역Rawdata!F909)</f>
        <v/>
      </c>
      <c r="I915" s="146">
        <f>IF(입출금내역Rawdata!G909=0,"",입출금내역Rawdata!G909)</f>
        <v>17500</v>
      </c>
      <c r="J915" s="146">
        <f t="shared" si="29"/>
        <v>-17500</v>
      </c>
      <c r="K915" s="146">
        <f t="shared" si="28"/>
        <v>834878942</v>
      </c>
      <c r="L915" s="284" t="str">
        <f>입출금내역Rawdata!D909</f>
        <v>카카오T일반택시_</v>
      </c>
      <c r="M915" s="148" t="s">
        <v>141</v>
      </c>
      <c r="N915" s="148"/>
      <c r="O915" s="284" t="str">
        <f>입출금내역Rawdata!L909</f>
        <v>하나은행(자본금)</v>
      </c>
      <c r="P915" s="284" t="str">
        <f>입출금내역Rawdata!M909</f>
        <v>391-910029-71304</v>
      </c>
      <c r="Q915" s="148"/>
      <c r="R915" s="148"/>
      <c r="S915" s="148"/>
    </row>
    <row r="916" spans="1:19" ht="15.6" customHeight="1" outlineLevel="1">
      <c r="A916" s="142"/>
      <c r="B916" s="142">
        <f>입출금내역Rawdata!B910</f>
        <v>45560</v>
      </c>
      <c r="C916" s="143" t="s">
        <v>120</v>
      </c>
      <c r="D916" s="284" t="str">
        <f>입출금내역Rawdata!N910</f>
        <v>계좌 대체</v>
      </c>
      <c r="E916" s="284" t="str">
        <f>입출금내역Rawdata!O910</f>
        <v>계좌 대체</v>
      </c>
      <c r="F916" s="137" t="str">
        <f>IF(D916="계좌 대체","",VLOOKUP($D916,월별_CashFlow!$H$3:$I$61,2,FALSE))</f>
        <v/>
      </c>
      <c r="G916" s="145"/>
      <c r="H916" s="283" t="str">
        <f>IF(입출금내역Rawdata!F910=0,"",입출금내역Rawdata!F910)</f>
        <v/>
      </c>
      <c r="I916" s="146">
        <f>IF(입출금내역Rawdata!G910=0,"",입출금내역Rawdata!G910)</f>
        <v>11200</v>
      </c>
      <c r="J916" s="146">
        <f t="shared" si="29"/>
        <v>-11200</v>
      </c>
      <c r="K916" s="146">
        <f t="shared" si="28"/>
        <v>834867742</v>
      </c>
      <c r="L916" s="284" t="str">
        <f>입출금내역Rawdata!D910</f>
        <v>카카오T택시_가승</v>
      </c>
      <c r="M916" s="148" t="s">
        <v>141</v>
      </c>
      <c r="N916" s="148"/>
      <c r="O916" s="284" t="str">
        <f>입출금내역Rawdata!L910</f>
        <v>하나은행(자본금)</v>
      </c>
      <c r="P916" s="284" t="str">
        <f>입출금내역Rawdata!M910</f>
        <v>391-910029-71304</v>
      </c>
      <c r="Q916" s="148"/>
      <c r="R916" s="148"/>
      <c r="S916" s="148"/>
    </row>
    <row r="917" spans="1:19" ht="15.6" customHeight="1" outlineLevel="1">
      <c r="A917" s="142"/>
      <c r="B917" s="142">
        <f>입출금내역Rawdata!B911</f>
        <v>45560</v>
      </c>
      <c r="C917" s="143" t="s">
        <v>120</v>
      </c>
      <c r="D917" s="284" t="str">
        <f>입출금내역Rawdata!N911</f>
        <v>계좌 대체</v>
      </c>
      <c r="E917" s="284" t="str">
        <f>입출금내역Rawdata!O911</f>
        <v>계좌 대체</v>
      </c>
      <c r="F917" s="137" t="str">
        <f>IF(D917="계좌 대체","",VLOOKUP($D917,월별_CashFlow!$H$3:$I$61,2,FALSE))</f>
        <v/>
      </c>
      <c r="G917" s="145"/>
      <c r="H917" s="283">
        <f>IF(입출금내역Rawdata!F911=0,"",입출금내역Rawdata!F911)</f>
        <v>11200</v>
      </c>
      <c r="I917" s="146" t="str">
        <f>IF(입출금내역Rawdata!G911=0,"",입출금내역Rawdata!G911)</f>
        <v/>
      </c>
      <c r="J917" s="146">
        <f t="shared" si="29"/>
        <v>11200</v>
      </c>
      <c r="K917" s="146">
        <f t="shared" si="28"/>
        <v>834878942</v>
      </c>
      <c r="L917" s="284" t="str">
        <f>입출금내역Rawdata!D911</f>
        <v>카카오T택시_가승</v>
      </c>
      <c r="M917" s="148" t="s">
        <v>141</v>
      </c>
      <c r="N917" s="148"/>
      <c r="O917" s="284" t="str">
        <f>입출금내역Rawdata!L911</f>
        <v>하나은행(자본금)</v>
      </c>
      <c r="P917" s="284" t="str">
        <f>입출금내역Rawdata!M911</f>
        <v>391-910029-71304</v>
      </c>
      <c r="Q917" s="148"/>
      <c r="R917" s="148"/>
      <c r="S917" s="148"/>
    </row>
    <row r="918" spans="1:19" ht="15.6" customHeight="1" outlineLevel="1">
      <c r="A918" s="142"/>
      <c r="B918" s="142">
        <f>입출금내역Rawdata!B912</f>
        <v>45560</v>
      </c>
      <c r="C918" s="143" t="s">
        <v>120</v>
      </c>
      <c r="D918" s="284" t="str">
        <f>입출금내역Rawdata!N912</f>
        <v>운영비</v>
      </c>
      <c r="E918" s="284" t="str">
        <f>입출금내역Rawdata!O912</f>
        <v>여비교통비</v>
      </c>
      <c r="F918" s="137">
        <f>IF(D918="계좌 대체","",VLOOKUP($D918,월별_CashFlow!$H$3:$I$61,2,FALSE))</f>
        <v>120204</v>
      </c>
      <c r="G918" s="145"/>
      <c r="H918" s="283" t="str">
        <f>IF(입출금내역Rawdata!F912=0,"",입출금내역Rawdata!F912)</f>
        <v/>
      </c>
      <c r="I918" s="146">
        <f>IF(입출금내역Rawdata!G912=0,"",입출금내역Rawdata!G912)</f>
        <v>11600</v>
      </c>
      <c r="J918" s="146">
        <f t="shared" si="29"/>
        <v>-11600</v>
      </c>
      <c r="K918" s="146">
        <f t="shared" si="28"/>
        <v>834867342</v>
      </c>
      <c r="L918" s="284" t="str">
        <f>입출금내역Rawdata!D912</f>
        <v>카카오T고급택시_</v>
      </c>
      <c r="M918" s="148"/>
      <c r="N918" s="148"/>
      <c r="O918" s="284" t="str">
        <f>입출금내역Rawdata!L912</f>
        <v>하나은행(자본금)</v>
      </c>
      <c r="P918" s="284" t="str">
        <f>입출금내역Rawdata!M912</f>
        <v>391-910029-71304</v>
      </c>
      <c r="Q918" s="148"/>
      <c r="R918" s="148"/>
      <c r="S918" s="148"/>
    </row>
    <row r="919" spans="1:19" ht="15.6" customHeight="1" outlineLevel="1">
      <c r="A919" s="142"/>
      <c r="B919" s="142">
        <f>입출금내역Rawdata!B913</f>
        <v>45560</v>
      </c>
      <c r="C919" s="143" t="s">
        <v>120</v>
      </c>
      <c r="D919" s="284" t="str">
        <f>입출금내역Rawdata!N913</f>
        <v>법인카드</v>
      </c>
      <c r="E919" s="284" t="str">
        <f>입출금내역Rawdata!O913</f>
        <v>법인카드</v>
      </c>
      <c r="F919" s="137">
        <f>IF(D919="계좌 대체","",VLOOKUP($D919,월별_CashFlow!$H$3:$I$61,2,FALSE))</f>
        <v>120203</v>
      </c>
      <c r="G919" s="145"/>
      <c r="H919" s="283" t="str">
        <f>IF(입출금내역Rawdata!F913=0,"",입출금내역Rawdata!F913)</f>
        <v/>
      </c>
      <c r="I919" s="146">
        <f>IF(입출금내역Rawdata!G913=0,"",입출금내역Rawdata!G913)</f>
        <v>224400</v>
      </c>
      <c r="J919" s="146">
        <f t="shared" si="29"/>
        <v>-224400</v>
      </c>
      <c r="K919" s="146">
        <f t="shared" si="28"/>
        <v>834642942</v>
      </c>
      <c r="L919" s="284" t="str">
        <f>입출금내역Rawdata!D913</f>
        <v>하나카드기업</v>
      </c>
      <c r="M919" s="148"/>
      <c r="N919" s="148"/>
      <c r="O919" s="284" t="str">
        <f>입출금내역Rawdata!L913</f>
        <v>하나은행(서울형팁스)</v>
      </c>
      <c r="P919" s="284" t="str">
        <f>입출금내역Rawdata!M913</f>
        <v>511-910017-45704</v>
      </c>
      <c r="Q919" s="148"/>
      <c r="R919" s="148"/>
      <c r="S919" s="148"/>
    </row>
    <row r="920" spans="1:19" ht="15.6" customHeight="1" outlineLevel="1">
      <c r="A920" s="142"/>
      <c r="B920" s="142">
        <f>입출금내역Rawdata!B914</f>
        <v>45561</v>
      </c>
      <c r="C920" s="143" t="s">
        <v>120</v>
      </c>
      <c r="D920" s="284" t="str">
        <f>입출금내역Rawdata!N914</f>
        <v>계좌 대체</v>
      </c>
      <c r="E920" s="284" t="str">
        <f>입출금내역Rawdata!O914</f>
        <v>계좌 대체</v>
      </c>
      <c r="F920" s="137" t="str">
        <f>IF(D920="계좌 대체","",VLOOKUP($D920,월별_CashFlow!$H$3:$I$61,2,FALSE))</f>
        <v/>
      </c>
      <c r="G920" s="145"/>
      <c r="H920" s="283" t="str">
        <f>IF(입출금내역Rawdata!F914=0,"",입출금내역Rawdata!F914)</f>
        <v/>
      </c>
      <c r="I920" s="146">
        <f>IF(입출금내역Rawdata!G914=0,"",입출금내역Rawdata!G914)</f>
        <v>11600</v>
      </c>
      <c r="J920" s="146">
        <f t="shared" si="29"/>
        <v>-11600</v>
      </c>
      <c r="K920" s="146">
        <f t="shared" si="28"/>
        <v>834631342</v>
      </c>
      <c r="L920" s="284" t="str">
        <f>입출금내역Rawdata!D914</f>
        <v>카카오T택시_가승</v>
      </c>
      <c r="M920" s="148"/>
      <c r="N920" s="148"/>
      <c r="O920" s="284" t="str">
        <f>입출금내역Rawdata!L914</f>
        <v>하나은행(자본금)</v>
      </c>
      <c r="P920" s="284" t="str">
        <f>입출금내역Rawdata!M914</f>
        <v>391-910029-71304</v>
      </c>
      <c r="Q920" s="148"/>
      <c r="R920" s="148"/>
      <c r="S920" s="148"/>
    </row>
    <row r="921" spans="1:19" ht="15.6" customHeight="1" outlineLevel="1">
      <c r="A921" s="142"/>
      <c r="B921" s="142">
        <f>입출금내역Rawdata!B915</f>
        <v>45561</v>
      </c>
      <c r="C921" s="143" t="s">
        <v>120</v>
      </c>
      <c r="D921" s="284" t="str">
        <f>입출금내역Rawdata!N915</f>
        <v>계좌 대체</v>
      </c>
      <c r="E921" s="284" t="str">
        <f>입출금내역Rawdata!O915</f>
        <v>계좌 대체</v>
      </c>
      <c r="F921" s="137" t="str">
        <f>IF(D921="계좌 대체","",VLOOKUP($D921,월별_CashFlow!$H$3:$I$61,2,FALSE))</f>
        <v/>
      </c>
      <c r="G921" s="145"/>
      <c r="H921" s="283">
        <f>IF(입출금내역Rawdata!F915=0,"",입출금내역Rawdata!F915)</f>
        <v>11600</v>
      </c>
      <c r="I921" s="146" t="str">
        <f>IF(입출금내역Rawdata!G915=0,"",입출금내역Rawdata!G915)</f>
        <v/>
      </c>
      <c r="J921" s="146">
        <f t="shared" si="29"/>
        <v>11600</v>
      </c>
      <c r="K921" s="146">
        <f t="shared" si="28"/>
        <v>834642942</v>
      </c>
      <c r="L921" s="284" t="str">
        <f>입출금내역Rawdata!D915</f>
        <v>카카오T택시_가승</v>
      </c>
      <c r="M921" s="148" t="s">
        <v>220</v>
      </c>
      <c r="N921" s="148"/>
      <c r="O921" s="284" t="str">
        <f>입출금내역Rawdata!L915</f>
        <v>하나은행(자본금)</v>
      </c>
      <c r="P921" s="284" t="str">
        <f>입출금내역Rawdata!M915</f>
        <v>391-910029-71304</v>
      </c>
      <c r="Q921" s="148"/>
      <c r="R921" s="148"/>
      <c r="S921" s="148"/>
    </row>
    <row r="922" spans="1:19" ht="15.6" customHeight="1" outlineLevel="1">
      <c r="A922" s="142"/>
      <c r="B922" s="142">
        <f>입출금내역Rawdata!B916</f>
        <v>45561</v>
      </c>
      <c r="C922" s="143" t="s">
        <v>120</v>
      </c>
      <c r="D922" s="284" t="str">
        <f>입출금내역Rawdata!N916</f>
        <v>운영비</v>
      </c>
      <c r="E922" s="284" t="str">
        <f>입출금내역Rawdata!O916</f>
        <v>여비교통비</v>
      </c>
      <c r="F922" s="137">
        <f>IF(D922="계좌 대체","",VLOOKUP($D922,월별_CashFlow!$H$3:$I$61,2,FALSE))</f>
        <v>120204</v>
      </c>
      <c r="G922" s="145"/>
      <c r="H922" s="283" t="str">
        <f>IF(입출금내역Rawdata!F916=0,"",입출금내역Rawdata!F916)</f>
        <v/>
      </c>
      <c r="I922" s="146">
        <f>IF(입출금내역Rawdata!G916=0,"",입출금내역Rawdata!G916)</f>
        <v>11900</v>
      </c>
      <c r="J922" s="146">
        <f t="shared" si="29"/>
        <v>-11900</v>
      </c>
      <c r="K922" s="146">
        <f t="shared" si="28"/>
        <v>834631042</v>
      </c>
      <c r="L922" s="284" t="str">
        <f>입출금내역Rawdata!D916</f>
        <v>카카오T일반택시_</v>
      </c>
      <c r="M922" s="148" t="s">
        <v>220</v>
      </c>
      <c r="N922" s="148"/>
      <c r="O922" s="284" t="str">
        <f>입출금내역Rawdata!L916</f>
        <v>하나은행(자본금)</v>
      </c>
      <c r="P922" s="284" t="str">
        <f>입출금내역Rawdata!M916</f>
        <v>391-910029-71304</v>
      </c>
      <c r="Q922" s="148"/>
      <c r="R922" s="148"/>
      <c r="S922" s="148"/>
    </row>
    <row r="923" spans="1:19" ht="15.6" customHeight="1" outlineLevel="1">
      <c r="A923" s="142"/>
      <c r="B923" s="142">
        <f>입출금내역Rawdata!B917</f>
        <v>45562</v>
      </c>
      <c r="C923" s="143" t="s">
        <v>120</v>
      </c>
      <c r="D923" s="284" t="str">
        <f>입출금내역Rawdata!N917</f>
        <v>법인카드</v>
      </c>
      <c r="E923" s="284" t="str">
        <f>입출금내역Rawdata!O917</f>
        <v>법인카드</v>
      </c>
      <c r="F923" s="137">
        <f>IF(D923="계좌 대체","",VLOOKUP($D923,월별_CashFlow!$H$3:$I$61,2,FALSE))</f>
        <v>120203</v>
      </c>
      <c r="G923" s="145"/>
      <c r="H923" s="283" t="str">
        <f>IF(입출금내역Rawdata!F917=0,"",입출금내역Rawdata!F917)</f>
        <v/>
      </c>
      <c r="I923" s="146">
        <f>IF(입출금내역Rawdata!G917=0,"",입출금내역Rawdata!G917)</f>
        <v>3039782</v>
      </c>
      <c r="J923" s="146">
        <f t="shared" si="29"/>
        <v>-3039782</v>
      </c>
      <c r="K923" s="146">
        <f t="shared" si="28"/>
        <v>831591260</v>
      </c>
      <c r="L923" s="284" t="str">
        <f>입출금내역Rawdata!D917</f>
        <v>하나카드기업</v>
      </c>
      <c r="M923" s="148"/>
      <c r="N923" s="148"/>
      <c r="O923" s="284" t="str">
        <f>입출금내역Rawdata!L917</f>
        <v>하나은행(자본금)</v>
      </c>
      <c r="P923" s="284" t="str">
        <f>입출금내역Rawdata!M917</f>
        <v>391-910029-71304</v>
      </c>
      <c r="Q923" s="148"/>
      <c r="R923" s="148"/>
      <c r="S923" s="148"/>
    </row>
    <row r="924" spans="1:19" ht="15.6" customHeight="1" outlineLevel="1">
      <c r="A924" s="142"/>
      <c r="B924" s="142">
        <f>입출금내역Rawdata!B918</f>
        <v>45562</v>
      </c>
      <c r="C924" s="143" t="s">
        <v>120</v>
      </c>
      <c r="D924" s="284" t="str">
        <f>입출금내역Rawdata!N918</f>
        <v>법인카드</v>
      </c>
      <c r="E924" s="284" t="str">
        <f>입출금내역Rawdata!O918</f>
        <v>법인카드</v>
      </c>
      <c r="F924" s="137">
        <f>IF(D924="계좌 대체","",VLOOKUP($D924,월별_CashFlow!$H$3:$I$61,2,FALSE))</f>
        <v>120203</v>
      </c>
      <c r="G924" s="145"/>
      <c r="H924" s="283" t="str">
        <f>IF(입출금내역Rawdata!F918=0,"",입출금내역Rawdata!F918)</f>
        <v/>
      </c>
      <c r="I924" s="146">
        <f>IF(입출금내역Rawdata!G918=0,"",입출금내역Rawdata!G918)</f>
        <v>800</v>
      </c>
      <c r="J924" s="146">
        <f t="shared" si="29"/>
        <v>-800</v>
      </c>
      <c r="K924" s="146">
        <f t="shared" si="28"/>
        <v>831590460</v>
      </c>
      <c r="L924" s="284" t="str">
        <f>입출금내역Rawdata!D918</f>
        <v>하나카드기업</v>
      </c>
      <c r="M924" s="148" t="s">
        <v>124</v>
      </c>
      <c r="N924" s="148"/>
      <c r="O924" s="284" t="str">
        <f>입출금내역Rawdata!L918</f>
        <v>하나은행(자본금)</v>
      </c>
      <c r="P924" s="284" t="str">
        <f>입출금내역Rawdata!M918</f>
        <v>391-910029-71304</v>
      </c>
      <c r="Q924" s="148"/>
      <c r="R924" s="148"/>
      <c r="S924" s="148"/>
    </row>
    <row r="925" spans="1:19" ht="15.6" customHeight="1" outlineLevel="1">
      <c r="A925" s="142"/>
      <c r="B925" s="142">
        <f>입출금내역Rawdata!B919</f>
        <v>45562</v>
      </c>
      <c r="C925" s="143" t="s">
        <v>120</v>
      </c>
      <c r="D925" s="284" t="str">
        <f>입출금내역Rawdata!N919</f>
        <v>계좌 대체</v>
      </c>
      <c r="E925" s="284" t="str">
        <f>입출금내역Rawdata!O919</f>
        <v>계좌 대체</v>
      </c>
      <c r="F925" s="137" t="str">
        <f>IF(D925="계좌 대체","",VLOOKUP($D925,월별_CashFlow!$H$3:$I$61,2,FALSE))</f>
        <v/>
      </c>
      <c r="G925" s="145"/>
      <c r="H925" s="283" t="str">
        <f>IF(입출금내역Rawdata!F919=0,"",입출금내역Rawdata!F919)</f>
        <v/>
      </c>
      <c r="I925" s="146">
        <f>IF(입출금내역Rawdata!G919=0,"",입출금내역Rawdata!G919)</f>
        <v>13000</v>
      </c>
      <c r="J925" s="146">
        <f t="shared" si="29"/>
        <v>-13000</v>
      </c>
      <c r="K925" s="146">
        <f t="shared" si="28"/>
        <v>831577460</v>
      </c>
      <c r="L925" s="284" t="str">
        <f>입출금내역Rawdata!D919</f>
        <v>카카오T택시_가승</v>
      </c>
      <c r="M925" s="148" t="s">
        <v>220</v>
      </c>
      <c r="N925" s="148"/>
      <c r="O925" s="284" t="str">
        <f>입출금내역Rawdata!L919</f>
        <v>하나은행(자본금)</v>
      </c>
      <c r="P925" s="284" t="str">
        <f>입출금내역Rawdata!M919</f>
        <v>391-910029-71304</v>
      </c>
      <c r="Q925" s="148"/>
      <c r="R925" s="148"/>
      <c r="S925" s="148"/>
    </row>
    <row r="926" spans="1:19" ht="15.6" customHeight="1" outlineLevel="1">
      <c r="A926" s="142"/>
      <c r="B926" s="142">
        <f>입출금내역Rawdata!B920</f>
        <v>45562</v>
      </c>
      <c r="C926" s="143" t="s">
        <v>120</v>
      </c>
      <c r="D926" s="284" t="str">
        <f>입출금내역Rawdata!N920</f>
        <v>계좌 대체</v>
      </c>
      <c r="E926" s="284" t="str">
        <f>입출금내역Rawdata!O920</f>
        <v>계좌 대체</v>
      </c>
      <c r="F926" s="137" t="str">
        <f>IF(D926="계좌 대체","",VLOOKUP($D926,월별_CashFlow!$H$3:$I$61,2,FALSE))</f>
        <v/>
      </c>
      <c r="G926" s="145"/>
      <c r="H926" s="283">
        <f>IF(입출금내역Rawdata!F920=0,"",입출금내역Rawdata!F920)</f>
        <v>13000</v>
      </c>
      <c r="I926" s="146" t="str">
        <f>IF(입출금내역Rawdata!G920=0,"",입출금내역Rawdata!G920)</f>
        <v/>
      </c>
      <c r="J926" s="146">
        <f t="shared" si="29"/>
        <v>13000</v>
      </c>
      <c r="K926" s="146">
        <f t="shared" si="28"/>
        <v>831590460</v>
      </c>
      <c r="L926" s="284" t="str">
        <f>입출금내역Rawdata!D920</f>
        <v>카카오T택시_가승</v>
      </c>
      <c r="M926" s="148" t="s">
        <v>220</v>
      </c>
      <c r="N926" s="148"/>
      <c r="O926" s="284" t="str">
        <f>입출금내역Rawdata!L920</f>
        <v>하나은행(자본금)</v>
      </c>
      <c r="P926" s="284" t="str">
        <f>입출금내역Rawdata!M920</f>
        <v>391-910029-71304</v>
      </c>
      <c r="Q926" s="148"/>
      <c r="R926" s="148"/>
      <c r="S926" s="148"/>
    </row>
    <row r="927" spans="1:19" ht="15.6" customHeight="1" outlineLevel="1">
      <c r="A927" s="142"/>
      <c r="B927" s="142">
        <f>입출금내역Rawdata!B921</f>
        <v>45562</v>
      </c>
      <c r="C927" s="143" t="s">
        <v>120</v>
      </c>
      <c r="D927" s="284" t="str">
        <f>입출금내역Rawdata!N921</f>
        <v>운영비</v>
      </c>
      <c r="E927" s="284" t="str">
        <f>입출금내역Rawdata!O921</f>
        <v>여비교통비</v>
      </c>
      <c r="F927" s="137">
        <f>IF(D927="계좌 대체","",VLOOKUP($D927,월별_CashFlow!$H$3:$I$61,2,FALSE))</f>
        <v>120204</v>
      </c>
      <c r="G927" s="145"/>
      <c r="H927" s="283" t="str">
        <f>IF(입출금내역Rawdata!F921=0,"",입출금내역Rawdata!F921)</f>
        <v/>
      </c>
      <c r="I927" s="146">
        <f>IF(입출금내역Rawdata!G921=0,"",입출금내역Rawdata!G921)</f>
        <v>13500</v>
      </c>
      <c r="J927" s="146">
        <f t="shared" si="29"/>
        <v>-13500</v>
      </c>
      <c r="K927" s="146">
        <f t="shared" si="28"/>
        <v>831576960</v>
      </c>
      <c r="L927" s="284" t="str">
        <f>입출금내역Rawdata!D921</f>
        <v>카카오T일반택시_</v>
      </c>
      <c r="M927" s="148" t="s">
        <v>220</v>
      </c>
      <c r="N927" s="148"/>
      <c r="O927" s="284" t="str">
        <f>입출금내역Rawdata!L921</f>
        <v>하나은행(자본금)</v>
      </c>
      <c r="P927" s="284" t="str">
        <f>입출금내역Rawdata!M921</f>
        <v>391-910029-71304</v>
      </c>
      <c r="Q927" s="148"/>
      <c r="R927" s="148"/>
      <c r="S927" s="148"/>
    </row>
    <row r="928" spans="1:19" ht="15.6" customHeight="1" outlineLevel="1">
      <c r="A928" s="142"/>
      <c r="B928" s="142">
        <f>입출금내역Rawdata!B922</f>
        <v>45562</v>
      </c>
      <c r="C928" s="143" t="s">
        <v>120</v>
      </c>
      <c r="D928" s="284" t="str">
        <f>입출금내역Rawdata!N922</f>
        <v>계좌 대체</v>
      </c>
      <c r="E928" s="284" t="str">
        <f>입출금내역Rawdata!O922</f>
        <v>계좌 대체</v>
      </c>
      <c r="F928" s="137" t="str">
        <f>IF(D928="계좌 대체","",VLOOKUP($D928,월별_CashFlow!$H$3:$I$61,2,FALSE))</f>
        <v/>
      </c>
      <c r="G928" s="145"/>
      <c r="H928" s="283" t="str">
        <f>IF(입출금내역Rawdata!F922=0,"",입출금내역Rawdata!F922)</f>
        <v/>
      </c>
      <c r="I928" s="146">
        <f>IF(입출금내역Rawdata!G922=0,"",입출금내역Rawdata!G922)</f>
        <v>18400</v>
      </c>
      <c r="J928" s="146">
        <f t="shared" si="29"/>
        <v>-18400</v>
      </c>
      <c r="K928" s="146">
        <f t="shared" si="28"/>
        <v>831558560</v>
      </c>
      <c r="L928" s="284" t="str">
        <f>입출금내역Rawdata!D922</f>
        <v>카카오_택시_선승</v>
      </c>
      <c r="M928" s="148" t="s">
        <v>234</v>
      </c>
      <c r="N928" s="148"/>
      <c r="O928" s="284" t="str">
        <f>입출금내역Rawdata!L922</f>
        <v>하나은행(자본금)</v>
      </c>
      <c r="P928" s="284" t="str">
        <f>입출금내역Rawdata!M922</f>
        <v>391-910029-71304</v>
      </c>
      <c r="Q928" s="148"/>
      <c r="R928" s="148"/>
      <c r="S928" s="148"/>
    </row>
    <row r="929" spans="1:19" ht="15.6" customHeight="1" outlineLevel="1">
      <c r="A929" s="142"/>
      <c r="B929" s="142">
        <f>입출금내역Rawdata!B923</f>
        <v>45562</v>
      </c>
      <c r="C929" s="143" t="s">
        <v>120</v>
      </c>
      <c r="D929" s="284" t="str">
        <f>입출금내역Rawdata!N923</f>
        <v>계좌 대체</v>
      </c>
      <c r="E929" s="284" t="str">
        <f>입출금내역Rawdata!O923</f>
        <v>계좌 대체</v>
      </c>
      <c r="F929" s="137" t="str">
        <f>IF(D929="계좌 대체","",VLOOKUP($D929,월별_CashFlow!$H$3:$I$61,2,FALSE))</f>
        <v/>
      </c>
      <c r="G929" s="145"/>
      <c r="H929" s="283">
        <f>IF(입출금내역Rawdata!F923=0,"",입출금내역Rawdata!F923)</f>
        <v>18400</v>
      </c>
      <c r="I929" s="146" t="str">
        <f>IF(입출금내역Rawdata!G923=0,"",입출금내역Rawdata!G923)</f>
        <v/>
      </c>
      <c r="J929" s="146">
        <f t="shared" si="29"/>
        <v>18400</v>
      </c>
      <c r="K929" s="146">
        <f t="shared" si="28"/>
        <v>831576960</v>
      </c>
      <c r="L929" s="284" t="str">
        <f>입출금내역Rawdata!D923</f>
        <v>카카오_택시_선승</v>
      </c>
      <c r="M929" s="148" t="s">
        <v>235</v>
      </c>
      <c r="N929" s="148"/>
      <c r="O929" s="284" t="str">
        <f>입출금내역Rawdata!L923</f>
        <v>하나은행(자본금)</v>
      </c>
      <c r="P929" s="284" t="str">
        <f>입출금내역Rawdata!M923</f>
        <v>391-910029-71304</v>
      </c>
      <c r="Q929" s="148"/>
      <c r="R929" s="148"/>
      <c r="S929" s="148"/>
    </row>
    <row r="930" spans="1:19" ht="15.6" customHeight="1" outlineLevel="1">
      <c r="A930" s="142"/>
      <c r="B930" s="142">
        <f>입출금내역Rawdata!B924</f>
        <v>45562</v>
      </c>
      <c r="C930" s="143" t="s">
        <v>120</v>
      </c>
      <c r="D930" s="284" t="str">
        <f>입출금내역Rawdata!N924</f>
        <v>운영비</v>
      </c>
      <c r="E930" s="284" t="str">
        <f>입출금내역Rawdata!O924</f>
        <v>여비교통비</v>
      </c>
      <c r="F930" s="137">
        <f>IF(D930="계좌 대체","",VLOOKUP($D930,월별_CashFlow!$H$3:$I$61,2,FALSE))</f>
        <v>120204</v>
      </c>
      <c r="G930" s="145"/>
      <c r="H930" s="283" t="str">
        <f>IF(입출금내역Rawdata!F924=0,"",입출금내역Rawdata!F924)</f>
        <v/>
      </c>
      <c r="I930" s="146">
        <f>IF(입출금내역Rawdata!G924=0,"",입출금내역Rawdata!G924)</f>
        <v>20000</v>
      </c>
      <c r="J930" s="146">
        <f t="shared" si="29"/>
        <v>-20000</v>
      </c>
      <c r="K930" s="146">
        <f t="shared" si="28"/>
        <v>831556960</v>
      </c>
      <c r="L930" s="284" t="str">
        <f>입출금내역Rawdata!D924</f>
        <v>카카오_택시_0</v>
      </c>
      <c r="M930" s="148" t="s">
        <v>217</v>
      </c>
      <c r="N930" s="148"/>
      <c r="O930" s="284" t="str">
        <f>입출금내역Rawdata!L924</f>
        <v>하나은행(자본금)</v>
      </c>
      <c r="P930" s="284" t="str">
        <f>입출금내역Rawdata!M924</f>
        <v>391-910029-71304</v>
      </c>
      <c r="Q930" s="148"/>
      <c r="R930" s="148"/>
      <c r="S930" s="148"/>
    </row>
    <row r="931" spans="1:19" ht="15.6" customHeight="1" outlineLevel="1">
      <c r="A931" s="142"/>
      <c r="B931" s="142">
        <f>입출금내역Rawdata!B925</f>
        <v>45563</v>
      </c>
      <c r="C931" s="143" t="s">
        <v>120</v>
      </c>
      <c r="D931" s="284" t="str">
        <f>입출금내역Rawdata!N925</f>
        <v>계좌 대체</v>
      </c>
      <c r="E931" s="284" t="str">
        <f>입출금내역Rawdata!O925</f>
        <v>계좌 대체</v>
      </c>
      <c r="F931" s="137" t="str">
        <f>IF(D931="계좌 대체","",VLOOKUP($D931,월별_CashFlow!$H$3:$I$61,2,FALSE))</f>
        <v/>
      </c>
      <c r="G931" s="145"/>
      <c r="H931" s="283" t="str">
        <f>IF(입출금내역Rawdata!F925=0,"",입출금내역Rawdata!F925)</f>
        <v/>
      </c>
      <c r="I931" s="146">
        <f>IF(입출금내역Rawdata!G925=0,"",입출금내역Rawdata!G925)</f>
        <v>34400</v>
      </c>
      <c r="J931" s="146">
        <f t="shared" si="29"/>
        <v>-34400</v>
      </c>
      <c r="K931" s="146">
        <f t="shared" si="28"/>
        <v>831522560</v>
      </c>
      <c r="L931" s="284" t="str">
        <f>입출금내역Rawdata!D925</f>
        <v>카카오T택시_가승</v>
      </c>
      <c r="M931" s="148" t="s">
        <v>141</v>
      </c>
      <c r="N931" s="148"/>
      <c r="O931" s="284" t="str">
        <f>입출금내역Rawdata!L925</f>
        <v>하나은행(자본금)</v>
      </c>
      <c r="P931" s="284" t="str">
        <f>입출금내역Rawdata!M925</f>
        <v>391-910029-71304</v>
      </c>
      <c r="Q931" s="148"/>
      <c r="R931" s="148"/>
      <c r="S931" s="148"/>
    </row>
    <row r="932" spans="1:19" ht="15.6" customHeight="1" outlineLevel="1">
      <c r="A932" s="142"/>
      <c r="B932" s="142">
        <f>입출금내역Rawdata!B926</f>
        <v>45563</v>
      </c>
      <c r="C932" s="143" t="s">
        <v>120</v>
      </c>
      <c r="D932" s="284" t="str">
        <f>입출금내역Rawdata!N926</f>
        <v>계좌 대체</v>
      </c>
      <c r="E932" s="284" t="str">
        <f>입출금내역Rawdata!O926</f>
        <v>계좌 대체</v>
      </c>
      <c r="F932" s="137" t="str">
        <f>IF(D932="계좌 대체","",VLOOKUP($D932,월별_CashFlow!$H$3:$I$61,2,FALSE))</f>
        <v/>
      </c>
      <c r="G932" s="145"/>
      <c r="H932" s="283">
        <f>IF(입출금내역Rawdata!F926=0,"",입출금내역Rawdata!F926)</f>
        <v>34400</v>
      </c>
      <c r="I932" s="146" t="str">
        <f>IF(입출금내역Rawdata!G926=0,"",입출금내역Rawdata!G926)</f>
        <v/>
      </c>
      <c r="J932" s="146">
        <f t="shared" si="29"/>
        <v>34400</v>
      </c>
      <c r="K932" s="146">
        <f t="shared" si="28"/>
        <v>831556960</v>
      </c>
      <c r="L932" s="284" t="str">
        <f>입출금내역Rawdata!D926</f>
        <v>카카오T택시_가승</v>
      </c>
      <c r="M932" s="148"/>
      <c r="N932" s="148"/>
      <c r="O932" s="284" t="str">
        <f>입출금내역Rawdata!L926</f>
        <v>하나은행(자본금)</v>
      </c>
      <c r="P932" s="284" t="str">
        <f>입출금내역Rawdata!M926</f>
        <v>391-910029-71304</v>
      </c>
      <c r="Q932" s="148"/>
      <c r="R932" s="148"/>
      <c r="S932" s="148"/>
    </row>
    <row r="933" spans="1:19" ht="15.6" customHeight="1" outlineLevel="1">
      <c r="A933" s="142"/>
      <c r="B933" s="142">
        <f>입출금내역Rawdata!B927</f>
        <v>45563</v>
      </c>
      <c r="C933" s="143" t="s">
        <v>120</v>
      </c>
      <c r="D933" s="284" t="str">
        <f>입출금내역Rawdata!N927</f>
        <v>운영비</v>
      </c>
      <c r="E933" s="284" t="str">
        <f>입출금내역Rawdata!O927</f>
        <v>여비교통비</v>
      </c>
      <c r="F933" s="137">
        <f>IF(D933="계좌 대체","",VLOOKUP($D933,월별_CashFlow!$H$3:$I$61,2,FALSE))</f>
        <v>120204</v>
      </c>
      <c r="G933" s="145"/>
      <c r="H933" s="283" t="str">
        <f>IF(입출금내역Rawdata!F927=0,"",입출금내역Rawdata!F927)</f>
        <v/>
      </c>
      <c r="I933" s="146">
        <f>IF(입출금내역Rawdata!G927=0,"",입출금내역Rawdata!G927)</f>
        <v>33700</v>
      </c>
      <c r="J933" s="146">
        <f t="shared" si="29"/>
        <v>-33700</v>
      </c>
      <c r="K933" s="146">
        <f t="shared" si="28"/>
        <v>831523260</v>
      </c>
      <c r="L933" s="284" t="str">
        <f>입출금내역Rawdata!D927</f>
        <v>카카오T일반택시_</v>
      </c>
      <c r="M933" s="148" t="s">
        <v>234</v>
      </c>
      <c r="N933" s="148"/>
      <c r="O933" s="284" t="str">
        <f>입출금내역Rawdata!L927</f>
        <v>하나은행(자본금)</v>
      </c>
      <c r="P933" s="284" t="str">
        <f>입출금내역Rawdata!M927</f>
        <v>391-910029-71304</v>
      </c>
      <c r="Q933" s="148"/>
      <c r="R933" s="148"/>
      <c r="S933" s="148"/>
    </row>
    <row r="934" spans="1:19" ht="15.6" customHeight="1" outlineLevel="1">
      <c r="A934" s="142"/>
      <c r="B934" s="142">
        <f>입출금내역Rawdata!B928</f>
        <v>45566</v>
      </c>
      <c r="C934" s="143" t="s">
        <v>120</v>
      </c>
      <c r="D934" s="284" t="str">
        <f>입출금내역Rawdata!N928</f>
        <v>계좌 대체</v>
      </c>
      <c r="E934" s="284" t="str">
        <f>입출금내역Rawdata!O928</f>
        <v>계좌 대체</v>
      </c>
      <c r="F934" s="137" t="str">
        <f>IF(D934="계좌 대체","",VLOOKUP($D934,월별_CashFlow!$H$3:$I$61,2,FALSE))</f>
        <v/>
      </c>
      <c r="G934" s="145"/>
      <c r="H934" s="283" t="str">
        <f>IF(입출금내역Rawdata!F928=0,"",입출금내역Rawdata!F928)</f>
        <v/>
      </c>
      <c r="I934" s="146">
        <f>IF(입출금내역Rawdata!G928=0,"",입출금내역Rawdata!G928)</f>
        <v>18500</v>
      </c>
      <c r="J934" s="146">
        <f t="shared" si="29"/>
        <v>-18500</v>
      </c>
      <c r="K934" s="146">
        <f t="shared" si="28"/>
        <v>831504760</v>
      </c>
      <c r="L934" s="284" t="str">
        <f>입출금내역Rawdata!D928</f>
        <v>카카오T택시_가승</v>
      </c>
      <c r="M934" s="148"/>
      <c r="N934" s="148"/>
      <c r="O934" s="284" t="str">
        <f>입출금내역Rawdata!L928</f>
        <v>하나은행(자본금)</v>
      </c>
      <c r="P934" s="284" t="str">
        <f>입출금내역Rawdata!M928</f>
        <v>391-910029-71304</v>
      </c>
      <c r="Q934" s="148"/>
      <c r="R934" s="148"/>
      <c r="S934" s="148"/>
    </row>
    <row r="935" spans="1:19" ht="15.6" customHeight="1" outlineLevel="1">
      <c r="A935" s="142"/>
      <c r="B935" s="142">
        <f>입출금내역Rawdata!B929</f>
        <v>45566</v>
      </c>
      <c r="C935" s="143" t="s">
        <v>120</v>
      </c>
      <c r="D935" s="284" t="str">
        <f>입출금내역Rawdata!N929</f>
        <v>계좌 대체</v>
      </c>
      <c r="E935" s="284" t="str">
        <f>입출금내역Rawdata!O929</f>
        <v>계좌 대체</v>
      </c>
      <c r="F935" s="137" t="str">
        <f>IF(D935="계좌 대체","",VLOOKUP($D935,월별_CashFlow!$H$3:$I$61,2,FALSE))</f>
        <v/>
      </c>
      <c r="G935" s="145"/>
      <c r="H935" s="283">
        <f>IF(입출금내역Rawdata!F929=0,"",입출금내역Rawdata!F929)</f>
        <v>18500</v>
      </c>
      <c r="I935" s="146" t="str">
        <f>IF(입출금내역Rawdata!G929=0,"",입출금내역Rawdata!G929)</f>
        <v/>
      </c>
      <c r="J935" s="146">
        <f t="shared" si="29"/>
        <v>18500</v>
      </c>
      <c r="K935" s="146">
        <f t="shared" si="28"/>
        <v>831523260</v>
      </c>
      <c r="L935" s="284" t="str">
        <f>입출금내역Rawdata!D929</f>
        <v>카카오T택시_가승</v>
      </c>
      <c r="M935" s="148"/>
      <c r="N935" s="148"/>
      <c r="O935" s="284" t="str">
        <f>입출금내역Rawdata!L929</f>
        <v>하나은행(자본금)</v>
      </c>
      <c r="P935" s="284" t="str">
        <f>입출금내역Rawdata!M929</f>
        <v>391-910029-71304</v>
      </c>
      <c r="Q935" s="148"/>
      <c r="R935" s="148"/>
      <c r="S935" s="148"/>
    </row>
    <row r="936" spans="1:19" ht="15.6" customHeight="1" outlineLevel="1">
      <c r="A936" s="142"/>
      <c r="B936" s="142">
        <f>입출금내역Rawdata!B930</f>
        <v>45566</v>
      </c>
      <c r="C936" s="143" t="s">
        <v>120</v>
      </c>
      <c r="D936" s="284" t="str">
        <f>입출금내역Rawdata!N930</f>
        <v>운영비</v>
      </c>
      <c r="E936" s="284" t="str">
        <f>입출금내역Rawdata!O930</f>
        <v>여비교통비</v>
      </c>
      <c r="F936" s="137">
        <f>IF(D936="계좌 대체","",VLOOKUP($D936,월별_CashFlow!$H$3:$I$61,2,FALSE))</f>
        <v>120204</v>
      </c>
      <c r="G936" s="145"/>
      <c r="H936" s="283" t="str">
        <f>IF(입출금내역Rawdata!F930=0,"",입출금내역Rawdata!F930)</f>
        <v/>
      </c>
      <c r="I936" s="146">
        <f>IF(입출금내역Rawdata!G930=0,"",입출금내역Rawdata!G930)</f>
        <v>16400</v>
      </c>
      <c r="J936" s="146">
        <f t="shared" si="29"/>
        <v>-16400</v>
      </c>
      <c r="K936" s="146">
        <f t="shared" si="28"/>
        <v>831506860</v>
      </c>
      <c r="L936" s="284" t="str">
        <f>입출금내역Rawdata!D930</f>
        <v>카카오T일반택시_</v>
      </c>
      <c r="M936" s="148"/>
      <c r="N936" s="148"/>
      <c r="O936" s="284" t="str">
        <f>입출금내역Rawdata!L930</f>
        <v>하나은행(자본금)</v>
      </c>
      <c r="P936" s="284" t="str">
        <f>입출금내역Rawdata!M930</f>
        <v>391-910029-71304</v>
      </c>
      <c r="Q936" s="148"/>
      <c r="R936" s="148"/>
      <c r="S936" s="148"/>
    </row>
    <row r="937" spans="1:19" ht="15.6" customHeight="1" outlineLevel="1">
      <c r="A937" s="142"/>
      <c r="B937" s="142">
        <f>입출금내역Rawdata!B931</f>
        <v>45567</v>
      </c>
      <c r="C937" s="143" t="s">
        <v>120</v>
      </c>
      <c r="D937" s="284" t="str">
        <f>입출금내역Rawdata!N931</f>
        <v>보조금</v>
      </c>
      <c r="E937" s="284" t="str">
        <f>입출금내역Rawdata!O931</f>
        <v>보조금</v>
      </c>
      <c r="F937" s="137">
        <f>IF(D937="계좌 대체","",VLOOKUP($D937,월별_CashFlow!$H$3:$I$61,2,FALSE))</f>
        <v>310001</v>
      </c>
      <c r="G937" s="145"/>
      <c r="H937" s="283">
        <f>IF(입출금내역Rawdata!F931=0,"",입출금내역Rawdata!F931)</f>
        <v>1700000</v>
      </c>
      <c r="I937" s="146" t="str">
        <f>IF(입출금내역Rawdata!G931=0,"",입출금내역Rawdata!G931)</f>
        <v/>
      </c>
      <c r="J937" s="146">
        <f t="shared" si="29"/>
        <v>1700000</v>
      </c>
      <c r="K937" s="146">
        <f t="shared" si="28"/>
        <v>833206860</v>
      </c>
      <c r="L937" s="284" t="str">
        <f>입출금내역Rawdata!D931</f>
        <v>FB이체</v>
      </c>
      <c r="M937" s="148"/>
      <c r="N937" s="148"/>
      <c r="O937" s="284" t="str">
        <f>입출금내역Rawdata!L931</f>
        <v>신한은행(초창패)</v>
      </c>
      <c r="P937" s="284" t="str">
        <f>입출금내역Rawdata!M931</f>
        <v>100-037-099578</v>
      </c>
      <c r="Q937" s="148"/>
      <c r="R937" s="148"/>
      <c r="S937" s="148"/>
    </row>
    <row r="938" spans="1:19" ht="15.6" customHeight="1" outlineLevel="1">
      <c r="A938" s="142"/>
      <c r="B938" s="142">
        <f>입출금내역Rawdata!B932</f>
        <v>45567</v>
      </c>
      <c r="C938" s="143" t="s">
        <v>120</v>
      </c>
      <c r="D938" s="284" t="str">
        <f>입출금내역Rawdata!N932</f>
        <v>보조금</v>
      </c>
      <c r="E938" s="284" t="str">
        <f>입출금내역Rawdata!O932</f>
        <v>보조금</v>
      </c>
      <c r="F938" s="137">
        <f>IF(D938="계좌 대체","",VLOOKUP($D938,월별_CashFlow!$H$3:$I$61,2,FALSE))</f>
        <v>310001</v>
      </c>
      <c r="G938" s="145"/>
      <c r="H938" s="283" t="str">
        <f>IF(입출금내역Rawdata!F932=0,"",입출금내역Rawdata!F932)</f>
        <v/>
      </c>
      <c r="I938" s="146">
        <f>IF(입출금내역Rawdata!G932=0,"",입출금내역Rawdata!G932)</f>
        <v>1700000</v>
      </c>
      <c r="J938" s="146">
        <f t="shared" si="29"/>
        <v>-1700000</v>
      </c>
      <c r="K938" s="146">
        <f t="shared" si="28"/>
        <v>831506860</v>
      </c>
      <c r="L938" s="284" t="str">
        <f>입출금내역Rawdata!D932</f>
        <v>FB-RTF</v>
      </c>
      <c r="M938" s="148" t="s">
        <v>235</v>
      </c>
      <c r="N938" s="148"/>
      <c r="O938" s="284" t="str">
        <f>입출금내역Rawdata!L932</f>
        <v>신한은행(초창패)</v>
      </c>
      <c r="P938" s="284" t="str">
        <f>입출금내역Rawdata!M932</f>
        <v>100-037-099578</v>
      </c>
      <c r="Q938" s="148"/>
      <c r="R938" s="148"/>
      <c r="S938" s="148"/>
    </row>
    <row r="939" spans="1:19" ht="15.6" customHeight="1" outlineLevel="1">
      <c r="A939" s="142"/>
      <c r="B939" s="142">
        <f>입출금내역Rawdata!B933</f>
        <v>45568</v>
      </c>
      <c r="C939" s="143" t="s">
        <v>120</v>
      </c>
      <c r="D939" s="284" t="str">
        <f>입출금내역Rawdata!N933</f>
        <v>계좌 대체</v>
      </c>
      <c r="E939" s="284" t="str">
        <f>입출금내역Rawdata!O933</f>
        <v>계좌 대체</v>
      </c>
      <c r="F939" s="137" t="str">
        <f>IF(D939="계좌 대체","",VLOOKUP($D939,월별_CashFlow!$H$3:$I$61,2,FALSE))</f>
        <v/>
      </c>
      <c r="G939" s="145"/>
      <c r="H939" s="283" t="str">
        <f>IF(입출금내역Rawdata!F933=0,"",입출금내역Rawdata!F933)</f>
        <v/>
      </c>
      <c r="I939" s="146">
        <f>IF(입출금내역Rawdata!G933=0,"",입출금내역Rawdata!G933)</f>
        <v>42100</v>
      </c>
      <c r="J939" s="146">
        <f t="shared" si="29"/>
        <v>-42100</v>
      </c>
      <c r="K939" s="146">
        <f t="shared" si="28"/>
        <v>831464760</v>
      </c>
      <c r="L939" s="284" t="str">
        <f>입출금내역Rawdata!D933</f>
        <v>카카오T택시_가승</v>
      </c>
      <c r="M939" s="148" t="s">
        <v>217</v>
      </c>
      <c r="N939" s="148"/>
      <c r="O939" s="284" t="str">
        <f>입출금내역Rawdata!L933</f>
        <v>하나은행(자본금)</v>
      </c>
      <c r="P939" s="284" t="str">
        <f>입출금내역Rawdata!M933</f>
        <v>391-910029-71304</v>
      </c>
      <c r="Q939" s="148"/>
      <c r="R939" s="148"/>
      <c r="S939" s="148"/>
    </row>
    <row r="940" spans="1:19" ht="15.6" customHeight="1" outlineLevel="1">
      <c r="A940" s="142"/>
      <c r="B940" s="142">
        <f>입출금내역Rawdata!B934</f>
        <v>45568</v>
      </c>
      <c r="C940" s="143" t="s">
        <v>120</v>
      </c>
      <c r="D940" s="284" t="str">
        <f>입출금내역Rawdata!N934</f>
        <v>계좌 대체</v>
      </c>
      <c r="E940" s="284" t="str">
        <f>입출금내역Rawdata!O934</f>
        <v>계좌 대체</v>
      </c>
      <c r="F940" s="137" t="str">
        <f>IF(D940="계좌 대체","",VLOOKUP($D940,월별_CashFlow!$H$3:$I$61,2,FALSE))</f>
        <v/>
      </c>
      <c r="G940" s="145"/>
      <c r="H940" s="283">
        <f>IF(입출금내역Rawdata!F934=0,"",입출금내역Rawdata!F934)</f>
        <v>42100</v>
      </c>
      <c r="I940" s="146" t="str">
        <f>IF(입출금내역Rawdata!G934=0,"",입출금내역Rawdata!G934)</f>
        <v/>
      </c>
      <c r="J940" s="146">
        <f t="shared" si="29"/>
        <v>42100</v>
      </c>
      <c r="K940" s="146">
        <f t="shared" si="28"/>
        <v>831506860</v>
      </c>
      <c r="L940" s="284" t="str">
        <f>입출금내역Rawdata!D934</f>
        <v>카카오T택시_가승</v>
      </c>
      <c r="M940" s="148"/>
      <c r="N940" s="148"/>
      <c r="O940" s="284" t="str">
        <f>입출금내역Rawdata!L934</f>
        <v>하나은행(자본금)</v>
      </c>
      <c r="P940" s="284" t="str">
        <f>입출금내역Rawdata!M934</f>
        <v>391-910029-71304</v>
      </c>
      <c r="Q940" s="148"/>
      <c r="R940" s="148"/>
      <c r="S940" s="148"/>
    </row>
    <row r="941" spans="1:19" ht="15.6" customHeight="1" outlineLevel="1">
      <c r="A941" s="142"/>
      <c r="B941" s="142">
        <f>입출금내역Rawdata!B935</f>
        <v>45568</v>
      </c>
      <c r="C941" s="143" t="s">
        <v>120</v>
      </c>
      <c r="D941" s="284" t="str">
        <f>입출금내역Rawdata!N935</f>
        <v>운영비</v>
      </c>
      <c r="E941" s="284" t="str">
        <f>입출금내역Rawdata!O935</f>
        <v>여비교통비</v>
      </c>
      <c r="F941" s="137">
        <f>IF(D941="계좌 대체","",VLOOKUP($D941,월별_CashFlow!$H$3:$I$61,2,FALSE))</f>
        <v>120204</v>
      </c>
      <c r="G941" s="145"/>
      <c r="H941" s="283" t="str">
        <f>IF(입출금내역Rawdata!F935=0,"",입출금내역Rawdata!F935)</f>
        <v/>
      </c>
      <c r="I941" s="146">
        <f>IF(입출금내역Rawdata!G935=0,"",입출금내역Rawdata!G935)</f>
        <v>43900</v>
      </c>
      <c r="J941" s="146">
        <f t="shared" si="29"/>
        <v>-43900</v>
      </c>
      <c r="K941" s="146">
        <f t="shared" si="28"/>
        <v>831462960</v>
      </c>
      <c r="L941" s="284" t="str">
        <f>입출금내역Rawdata!D935</f>
        <v>카카오T일반택시_</v>
      </c>
      <c r="M941" s="148" t="s">
        <v>141</v>
      </c>
      <c r="N941" s="148"/>
      <c r="O941" s="284" t="str">
        <f>입출금내역Rawdata!L935</f>
        <v>하나은행(자본금)</v>
      </c>
      <c r="P941" s="284" t="str">
        <f>입출금내역Rawdata!M935</f>
        <v>391-910029-71304</v>
      </c>
      <c r="Q941" s="148"/>
      <c r="R941" s="148"/>
      <c r="S941" s="148"/>
    </row>
    <row r="942" spans="1:19" ht="15.6" customHeight="1" outlineLevel="1">
      <c r="A942" s="142"/>
      <c r="B942" s="142">
        <f>입출금내역Rawdata!B936</f>
        <v>45572</v>
      </c>
      <c r="C942" s="143" t="s">
        <v>120</v>
      </c>
      <c r="D942" s="284" t="str">
        <f>입출금내역Rawdata!N936</f>
        <v>계좌 대체</v>
      </c>
      <c r="E942" s="284" t="str">
        <f>입출금내역Rawdata!O936</f>
        <v>계좌 대체</v>
      </c>
      <c r="F942" s="137" t="str">
        <f>IF(D942="계좌 대체","",VLOOKUP($D942,월별_CashFlow!$H$3:$I$61,2,FALSE))</f>
        <v/>
      </c>
      <c r="G942" s="145"/>
      <c r="H942" s="283" t="str">
        <f>IF(입출금내역Rawdata!F936=0,"",입출금내역Rawdata!F936)</f>
        <v/>
      </c>
      <c r="I942" s="146">
        <f>IF(입출금내역Rawdata!G936=0,"",입출금내역Rawdata!G936)</f>
        <v>11700</v>
      </c>
      <c r="J942" s="146">
        <f t="shared" si="29"/>
        <v>-11700</v>
      </c>
      <c r="K942" s="146">
        <f t="shared" si="28"/>
        <v>831451260</v>
      </c>
      <c r="L942" s="284" t="str">
        <f>입출금내역Rawdata!D936</f>
        <v>카카오T택시_가승</v>
      </c>
      <c r="M942" s="148" t="s">
        <v>141</v>
      </c>
      <c r="N942" s="148"/>
      <c r="O942" s="284" t="str">
        <f>입출금내역Rawdata!L936</f>
        <v>하나은행(자본금)</v>
      </c>
      <c r="P942" s="284" t="str">
        <f>입출금내역Rawdata!M936</f>
        <v>391-910029-71304</v>
      </c>
      <c r="Q942" s="148"/>
      <c r="R942" s="148"/>
      <c r="S942" s="148"/>
    </row>
    <row r="943" spans="1:19" ht="15.6" customHeight="1" outlineLevel="1">
      <c r="A943" s="142"/>
      <c r="B943" s="142">
        <f>입출금내역Rawdata!B937</f>
        <v>45572</v>
      </c>
      <c r="C943" s="143" t="s">
        <v>120</v>
      </c>
      <c r="D943" s="284" t="str">
        <f>입출금내역Rawdata!N937</f>
        <v>계좌 대체</v>
      </c>
      <c r="E943" s="284" t="str">
        <f>입출금내역Rawdata!O937</f>
        <v>계좌 대체</v>
      </c>
      <c r="F943" s="137" t="str">
        <f>IF(D943="계좌 대체","",VLOOKUP($D943,월별_CashFlow!$H$3:$I$61,2,FALSE))</f>
        <v/>
      </c>
      <c r="G943" s="145"/>
      <c r="H943" s="283">
        <f>IF(입출금내역Rawdata!F937=0,"",입출금내역Rawdata!F937)</f>
        <v>11700</v>
      </c>
      <c r="I943" s="146" t="str">
        <f>IF(입출금내역Rawdata!G937=0,"",입출금내역Rawdata!G937)</f>
        <v/>
      </c>
      <c r="J943" s="146">
        <f t="shared" si="29"/>
        <v>11700</v>
      </c>
      <c r="K943" s="146">
        <f t="shared" si="28"/>
        <v>831462960</v>
      </c>
      <c r="L943" s="284" t="str">
        <f>입출금내역Rawdata!D937</f>
        <v>카카오T택시_가승</v>
      </c>
      <c r="M943" s="148" t="s">
        <v>141</v>
      </c>
      <c r="N943" s="148"/>
      <c r="O943" s="284" t="str">
        <f>입출금내역Rawdata!L937</f>
        <v>하나은행(자본금)</v>
      </c>
      <c r="P943" s="284" t="str">
        <f>입출금내역Rawdata!M937</f>
        <v>391-910029-71304</v>
      </c>
      <c r="Q943" s="148"/>
      <c r="R943" s="148"/>
      <c r="S943" s="148"/>
    </row>
    <row r="944" spans="1:19" ht="15.6" customHeight="1" outlineLevel="1">
      <c r="A944" s="142"/>
      <c r="B944" s="142">
        <f>입출금내역Rawdata!B938</f>
        <v>45572</v>
      </c>
      <c r="C944" s="143" t="s">
        <v>120</v>
      </c>
      <c r="D944" s="284" t="str">
        <f>입출금내역Rawdata!N938</f>
        <v>운영비</v>
      </c>
      <c r="E944" s="284" t="str">
        <f>입출금내역Rawdata!O938</f>
        <v>여비교통비</v>
      </c>
      <c r="F944" s="137">
        <f>IF(D944="계좌 대체","",VLOOKUP($D944,월별_CashFlow!$H$3:$I$61,2,FALSE))</f>
        <v>120204</v>
      </c>
      <c r="G944" s="145"/>
      <c r="H944" s="283" t="str">
        <f>IF(입출금내역Rawdata!F938=0,"",입출금내역Rawdata!F938)</f>
        <v/>
      </c>
      <c r="I944" s="146">
        <f>IF(입출금내역Rawdata!G938=0,"",입출금내역Rawdata!G938)</f>
        <v>11900</v>
      </c>
      <c r="J944" s="146">
        <f t="shared" si="29"/>
        <v>-11900</v>
      </c>
      <c r="K944" s="146">
        <f t="shared" si="28"/>
        <v>831451060</v>
      </c>
      <c r="L944" s="284" t="str">
        <f>입출금내역Rawdata!D938</f>
        <v>카카오T고급택시_</v>
      </c>
      <c r="M944" s="148" t="s">
        <v>216</v>
      </c>
      <c r="N944" s="148"/>
      <c r="O944" s="284" t="str">
        <f>입출금내역Rawdata!L938</f>
        <v>하나은행(자본금)</v>
      </c>
      <c r="P944" s="284" t="str">
        <f>입출금내역Rawdata!M938</f>
        <v>391-910029-71304</v>
      </c>
      <c r="Q944" s="148"/>
      <c r="R944" s="148"/>
      <c r="S944" s="148"/>
    </row>
    <row r="945" spans="1:19" ht="15.6" customHeight="1" outlineLevel="1">
      <c r="A945" s="142"/>
      <c r="B945" s="142">
        <f>입출금내역Rawdata!B939</f>
        <v>45573</v>
      </c>
      <c r="C945" s="143" t="s">
        <v>120</v>
      </c>
      <c r="D945" s="284" t="str">
        <f>입출금내역Rawdata!N939</f>
        <v>인건비(급여, 퇴직금, 사대보험)</v>
      </c>
      <c r="E945" s="284" t="str">
        <f>입출금내역Rawdata!O939</f>
        <v>소득세 등</v>
      </c>
      <c r="F945" s="137">
        <f>IF(D945="계좌 대체","",VLOOKUP($D945,월별_CashFlow!$H$3:$I$61,2,FALSE))</f>
        <v>120202</v>
      </c>
      <c r="G945" s="145"/>
      <c r="H945" s="283" t="str">
        <f>IF(입출금내역Rawdata!F939=0,"",입출금내역Rawdata!F939)</f>
        <v/>
      </c>
      <c r="I945" s="146">
        <f>IF(입출금내역Rawdata!G939=0,"",입출금내역Rawdata!G939)</f>
        <v>210620</v>
      </c>
      <c r="J945" s="146">
        <f t="shared" si="29"/>
        <v>-210620</v>
      </c>
      <c r="K945" s="146">
        <f t="shared" si="28"/>
        <v>831240440</v>
      </c>
      <c r="L945" s="284" t="str">
        <f>입출금내역Rawdata!D939</f>
        <v>서울특징주식회사 에</v>
      </c>
      <c r="M945" s="148" t="s">
        <v>216</v>
      </c>
      <c r="N945" s="148"/>
      <c r="O945" s="284" t="str">
        <f>입출금내역Rawdata!L939</f>
        <v>하나은행(GS투자금)</v>
      </c>
      <c r="P945" s="284" t="str">
        <f>입출금내역Rawdata!M939</f>
        <v>391-910033-23404</v>
      </c>
      <c r="Q945" s="148"/>
      <c r="R945" s="148"/>
      <c r="S945" s="148"/>
    </row>
    <row r="946" spans="1:19" ht="15.6" customHeight="1" outlineLevel="1">
      <c r="A946" s="142"/>
      <c r="B946" s="142">
        <f>입출금내역Rawdata!B940</f>
        <v>45573</v>
      </c>
      <c r="C946" s="143" t="s">
        <v>120</v>
      </c>
      <c r="D946" s="284" t="str">
        <f>입출금내역Rawdata!N940</f>
        <v>인건비(급여, 퇴직금, 사대보험)</v>
      </c>
      <c r="E946" s="284" t="str">
        <f>입출금내역Rawdata!O940</f>
        <v>소득세 등</v>
      </c>
      <c r="F946" s="137">
        <f>IF(D946="계좌 대체","",VLOOKUP($D946,월별_CashFlow!$H$3:$I$61,2,FALSE))</f>
        <v>120202</v>
      </c>
      <c r="G946" s="145"/>
      <c r="H946" s="283" t="str">
        <f>IF(입출금내역Rawdata!F940=0,"",입출금내역Rawdata!F940)</f>
        <v/>
      </c>
      <c r="I946" s="146">
        <f>IF(입출금내역Rawdata!G940=0,"",입출금내역Rawdata!G940)</f>
        <v>2106380</v>
      </c>
      <c r="J946" s="146">
        <f t="shared" si="29"/>
        <v>-2106380</v>
      </c>
      <c r="K946" s="146">
        <f t="shared" si="28"/>
        <v>829134060</v>
      </c>
      <c r="L946" s="284" t="str">
        <f>입출금내역Rawdata!D940</f>
        <v>국고_주식회사 에이</v>
      </c>
      <c r="M946" s="148" t="s">
        <v>216</v>
      </c>
      <c r="N946" s="148"/>
      <c r="O946" s="284" t="str">
        <f>입출금내역Rawdata!L940</f>
        <v>하나은행(GS투자금)</v>
      </c>
      <c r="P946" s="284" t="str">
        <f>입출금내역Rawdata!M940</f>
        <v>391-910033-23404</v>
      </c>
      <c r="Q946" s="148"/>
      <c r="R946" s="148"/>
      <c r="S946" s="148"/>
    </row>
    <row r="947" spans="1:19" ht="15.6" customHeight="1" outlineLevel="1">
      <c r="A947" s="142"/>
      <c r="B947" s="142">
        <f>입출금내역Rawdata!B941</f>
        <v>45573</v>
      </c>
      <c r="C947" s="143" t="s">
        <v>120</v>
      </c>
      <c r="D947" s="284" t="str">
        <f>입출금내역Rawdata!N941</f>
        <v>운영비</v>
      </c>
      <c r="E947" s="284" t="str">
        <f>입출금내역Rawdata!O941</f>
        <v>지급수수료</v>
      </c>
      <c r="F947" s="137">
        <f>IF(D947="계좌 대체","",VLOOKUP($D947,월별_CashFlow!$H$3:$I$61,2,FALSE))</f>
        <v>120204</v>
      </c>
      <c r="G947" s="145"/>
      <c r="H947" s="283" t="str">
        <f>IF(입출금내역Rawdata!F941=0,"",입출금내역Rawdata!F941)</f>
        <v/>
      </c>
      <c r="I947" s="146">
        <f>IF(입출금내역Rawdata!G941=0,"",입출금내역Rawdata!G941)</f>
        <v>2200000</v>
      </c>
      <c r="J947" s="146">
        <f t="shared" si="29"/>
        <v>-2200000</v>
      </c>
      <c r="K947" s="146">
        <f t="shared" si="28"/>
        <v>826934060</v>
      </c>
      <c r="L947" s="284" t="str">
        <f>입출금내역Rawdata!D941</f>
        <v>9월 행정수수료(미라)</v>
      </c>
      <c r="M947" s="148" t="s">
        <v>216</v>
      </c>
      <c r="N947" s="148"/>
      <c r="O947" s="284" t="str">
        <f>입출금내역Rawdata!L941</f>
        <v>하나은행(GS투자금)</v>
      </c>
      <c r="P947" s="284" t="str">
        <f>입출금내역Rawdata!M941</f>
        <v>391-910033-23404</v>
      </c>
      <c r="Q947" s="148"/>
      <c r="R947" s="148"/>
      <c r="S947" s="148"/>
    </row>
    <row r="948" spans="1:19" ht="15.6" customHeight="1" outlineLevel="1">
      <c r="A948" s="142"/>
      <c r="B948" s="142">
        <f>입출금내역Rawdata!B942</f>
        <v>45573</v>
      </c>
      <c r="C948" s="143" t="s">
        <v>120</v>
      </c>
      <c r="D948" s="284" t="str">
        <f>입출금내역Rawdata!N942</f>
        <v>운영비</v>
      </c>
      <c r="E948" s="284" t="str">
        <f>입출금내역Rawdata!O942</f>
        <v>지급수수료</v>
      </c>
      <c r="F948" s="137">
        <f>IF(D948="계좌 대체","",VLOOKUP($D948,월별_CashFlow!$H$3:$I$61,2,FALSE))</f>
        <v>120204</v>
      </c>
      <c r="G948" s="145"/>
      <c r="H948" s="283" t="str">
        <f>IF(입출금내역Rawdata!F942=0,"",입출금내역Rawdata!F942)</f>
        <v/>
      </c>
      <c r="I948" s="146">
        <f>IF(입출금내역Rawdata!G942=0,"",입출금내역Rawdata!G942)</f>
        <v>550000</v>
      </c>
      <c r="J948" s="146">
        <f t="shared" si="29"/>
        <v>-550000</v>
      </c>
      <c r="K948" s="146">
        <f t="shared" si="28"/>
        <v>826384060</v>
      </c>
      <c r="L948" s="284" t="str">
        <f>입출금내역Rawdata!D942</f>
        <v>9월 고문료(태평양)</v>
      </c>
      <c r="M948" s="148" t="s">
        <v>216</v>
      </c>
      <c r="N948" s="148"/>
      <c r="O948" s="284" t="str">
        <f>입출금내역Rawdata!L942</f>
        <v>하나은행(GS투자금)</v>
      </c>
      <c r="P948" s="284" t="str">
        <f>입출금내역Rawdata!M942</f>
        <v>391-910033-23404</v>
      </c>
      <c r="Q948" s="148"/>
      <c r="R948" s="148"/>
      <c r="S948" s="148"/>
    </row>
    <row r="949" spans="1:19" ht="15.6" customHeight="1" outlineLevel="1">
      <c r="A949" s="142"/>
      <c r="B949" s="142">
        <f>입출금내역Rawdata!B943</f>
        <v>45573</v>
      </c>
      <c r="C949" s="143" t="s">
        <v>120</v>
      </c>
      <c r="D949" s="284" t="str">
        <f>입출금내역Rawdata!N943</f>
        <v>운영비</v>
      </c>
      <c r="E949" s="284" t="str">
        <f>입출금내역Rawdata!O943</f>
        <v>지급수수료</v>
      </c>
      <c r="F949" s="137">
        <f>IF(D949="계좌 대체","",VLOOKUP($D949,월별_CashFlow!$H$3:$I$61,2,FALSE))</f>
        <v>120204</v>
      </c>
      <c r="G949" s="145"/>
      <c r="H949" s="283" t="str">
        <f>IF(입출금내역Rawdata!F943=0,"",입출금내역Rawdata!F943)</f>
        <v/>
      </c>
      <c r="I949" s="146">
        <f>IF(입출금내역Rawdata!G943=0,"",입출금내역Rawdata!G943)</f>
        <v>440500</v>
      </c>
      <c r="J949" s="146">
        <f t="shared" si="29"/>
        <v>-440500</v>
      </c>
      <c r="K949" s="146">
        <f t="shared" si="28"/>
        <v>825943560</v>
      </c>
      <c r="L949" s="284" t="str">
        <f>입출금내역Rawdata!D943</f>
        <v>9월 기장료(이창원세무회계)</v>
      </c>
      <c r="M949" s="148" t="s">
        <v>216</v>
      </c>
      <c r="N949" s="148"/>
      <c r="O949" s="284" t="str">
        <f>입출금내역Rawdata!L943</f>
        <v>하나은행(GS투자금)</v>
      </c>
      <c r="P949" s="284" t="str">
        <f>입출금내역Rawdata!M943</f>
        <v>391-910033-23404</v>
      </c>
      <c r="Q949" s="148"/>
      <c r="R949" s="148"/>
      <c r="S949" s="148"/>
    </row>
    <row r="950" spans="1:19" ht="15.6" customHeight="1" outlineLevel="1">
      <c r="A950" s="142"/>
      <c r="B950" s="142">
        <f>입출금내역Rawdata!B944</f>
        <v>45573</v>
      </c>
      <c r="C950" s="143" t="s">
        <v>120</v>
      </c>
      <c r="D950" s="284" t="str">
        <f>입출금내역Rawdata!N944</f>
        <v>보조금</v>
      </c>
      <c r="E950" s="284" t="str">
        <f>입출금내역Rawdata!O944</f>
        <v>보조금</v>
      </c>
      <c r="F950" s="137">
        <f>IF(D950="계좌 대체","",VLOOKUP($D950,월별_CashFlow!$H$3:$I$61,2,FALSE))</f>
        <v>310001</v>
      </c>
      <c r="G950" s="145"/>
      <c r="H950" s="283" t="str">
        <f>IF(입출금내역Rawdata!F944=0,"",입출금내역Rawdata!F944)</f>
        <v/>
      </c>
      <c r="I950" s="146">
        <f>IF(입출금내역Rawdata!G944=0,"",입출금내역Rawdata!G944)</f>
        <v>170500</v>
      </c>
      <c r="J950" s="146">
        <f t="shared" si="29"/>
        <v>-170500</v>
      </c>
      <c r="K950" s="146">
        <f t="shared" si="28"/>
        <v>825773060</v>
      </c>
      <c r="L950" s="284" t="str">
        <f>입출금내역Rawdata!D944</f>
        <v>(주)나인솔</v>
      </c>
      <c r="M950" s="148" t="s">
        <v>236</v>
      </c>
      <c r="N950" s="148"/>
      <c r="O950" s="284" t="str">
        <f>입출금내역Rawdata!L944</f>
        <v>하나은행(GS투자금)</v>
      </c>
      <c r="P950" s="284" t="str">
        <f>입출금내역Rawdata!M944</f>
        <v>391-910033-23404</v>
      </c>
      <c r="Q950" s="148"/>
      <c r="R950" s="148"/>
      <c r="S950" s="148"/>
    </row>
    <row r="951" spans="1:19" ht="15.6" customHeight="1" outlineLevel="1">
      <c r="A951" s="142"/>
      <c r="B951" s="142">
        <f>입출금내역Rawdata!B945</f>
        <v>45573</v>
      </c>
      <c r="C951" s="143" t="s">
        <v>120</v>
      </c>
      <c r="D951" s="284" t="str">
        <f>입출금내역Rawdata!N945</f>
        <v>보조금</v>
      </c>
      <c r="E951" s="284" t="str">
        <f>입출금내역Rawdata!O945</f>
        <v>보조금</v>
      </c>
      <c r="F951" s="137">
        <f>IF(D951="계좌 대체","",VLOOKUP($D951,월별_CashFlow!$H$3:$I$61,2,FALSE))</f>
        <v>310001</v>
      </c>
      <c r="G951" s="145"/>
      <c r="H951" s="283">
        <f>IF(입출금내역Rawdata!F945=0,"",입출금내역Rawdata!F945)</f>
        <v>3200840</v>
      </c>
      <c r="I951" s="146" t="str">
        <f>IF(입출금내역Rawdata!G945=0,"",입출금내역Rawdata!G945)</f>
        <v/>
      </c>
      <c r="J951" s="146">
        <f t="shared" si="29"/>
        <v>3200840</v>
      </c>
      <c r="K951" s="146">
        <f t="shared" si="28"/>
        <v>828973900</v>
      </c>
      <c r="L951" s="284" t="str">
        <f>입출금내역Rawdata!D945</f>
        <v>9월 인건비</v>
      </c>
      <c r="M951" s="148" t="s">
        <v>141</v>
      </c>
      <c r="N951" s="148"/>
      <c r="O951" s="284" t="str">
        <f>입출금내역Rawdata!L945</f>
        <v>하나은행(자본금)</v>
      </c>
      <c r="P951" s="284" t="str">
        <f>입출금내역Rawdata!M945</f>
        <v>391-910029-71304</v>
      </c>
      <c r="Q951" s="148"/>
      <c r="R951" s="148"/>
      <c r="S951" s="148"/>
    </row>
    <row r="952" spans="1:19" ht="15.6" customHeight="1" outlineLevel="1">
      <c r="A952" s="142"/>
      <c r="B952" s="142">
        <f>입출금내역Rawdata!B946</f>
        <v>45573</v>
      </c>
      <c r="C952" s="143" t="s">
        <v>120</v>
      </c>
      <c r="D952" s="284" t="str">
        <f>입출금내역Rawdata!N946</f>
        <v>계좌 대체</v>
      </c>
      <c r="E952" s="284" t="str">
        <f>입출금내역Rawdata!O946</f>
        <v>계좌 대체</v>
      </c>
      <c r="F952" s="137" t="str">
        <f>IF(D952="계좌 대체","",VLOOKUP($D952,월별_CashFlow!$H$3:$I$61,2,FALSE))</f>
        <v/>
      </c>
      <c r="G952" s="145"/>
      <c r="H952" s="283">
        <f>IF(입출금내역Rawdata!F946=0,"",입출금내역Rawdata!F946)</f>
        <v>959146</v>
      </c>
      <c r="I952" s="146" t="str">
        <f>IF(입출금내역Rawdata!G946=0,"",입출금내역Rawdata!G946)</f>
        <v/>
      </c>
      <c r="J952" s="146">
        <f t="shared" si="29"/>
        <v>959146</v>
      </c>
      <c r="K952" s="146">
        <f t="shared" si="28"/>
        <v>829933046</v>
      </c>
      <c r="L952" s="284" t="str">
        <f>입출금내역Rawdata!D946</f>
        <v>ＴＩＰＡ</v>
      </c>
      <c r="M952" s="148" t="s">
        <v>237</v>
      </c>
      <c r="N952" s="148"/>
      <c r="O952" s="284" t="str">
        <f>입출금내역Rawdata!L946</f>
        <v>하나은행(팁스)</v>
      </c>
      <c r="P952" s="284" t="str">
        <f>입출금내역Rawdata!M946</f>
        <v>391-910031-48404</v>
      </c>
      <c r="Q952" s="148"/>
      <c r="R952" s="148"/>
      <c r="S952" s="148"/>
    </row>
    <row r="953" spans="1:19" ht="15.6" customHeight="1" outlineLevel="1">
      <c r="A953" s="142"/>
      <c r="B953" s="142">
        <f>입출금내역Rawdata!B947</f>
        <v>45573</v>
      </c>
      <c r="C953" s="143" t="s">
        <v>120</v>
      </c>
      <c r="D953" s="284" t="str">
        <f>입출금내역Rawdata!N947</f>
        <v>계좌 대체</v>
      </c>
      <c r="E953" s="284" t="str">
        <f>입출금내역Rawdata!O947</f>
        <v>계좌 대체</v>
      </c>
      <c r="F953" s="137" t="str">
        <f>IF(D953="계좌 대체","",VLOOKUP($D953,월별_CashFlow!$H$3:$I$61,2,FALSE))</f>
        <v/>
      </c>
      <c r="G953" s="145"/>
      <c r="H953" s="283" t="str">
        <f>IF(입출금내역Rawdata!F947=0,"",입출금내역Rawdata!F947)</f>
        <v/>
      </c>
      <c r="I953" s="146">
        <f>IF(입출금내역Rawdata!G947=0,"",입출금내역Rawdata!G947)</f>
        <v>959146</v>
      </c>
      <c r="J953" s="146">
        <f t="shared" si="29"/>
        <v>-959146</v>
      </c>
      <c r="K953" s="146">
        <f t="shared" si="28"/>
        <v>828973900</v>
      </c>
      <c r="L953" s="284" t="str">
        <f>입출금내역Rawdata!D947</f>
        <v>고려대학교　기</v>
      </c>
      <c r="M953" s="148" t="s">
        <v>238</v>
      </c>
      <c r="N953" s="148"/>
      <c r="O953" s="284" t="str">
        <f>입출금내역Rawdata!L947</f>
        <v>하나은행(팁스)</v>
      </c>
      <c r="P953" s="284" t="str">
        <f>입출금내역Rawdata!M947</f>
        <v>391-910031-48404</v>
      </c>
      <c r="Q953" s="148"/>
      <c r="R953" s="148"/>
      <c r="S953" s="148"/>
    </row>
    <row r="954" spans="1:19" ht="15.6" customHeight="1" outlineLevel="1">
      <c r="A954" s="142"/>
      <c r="B954" s="142">
        <f>입출금내역Rawdata!B948</f>
        <v>45573</v>
      </c>
      <c r="C954" s="143" t="s">
        <v>120</v>
      </c>
      <c r="D954" s="284" t="str">
        <f>입출금내역Rawdata!N948</f>
        <v>보조금</v>
      </c>
      <c r="E954" s="284" t="str">
        <f>입출금내역Rawdata!O948</f>
        <v>보조금</v>
      </c>
      <c r="F954" s="137">
        <f>IF(D954="계좌 대체","",VLOOKUP($D954,월별_CashFlow!$H$3:$I$61,2,FALSE))</f>
        <v>310001</v>
      </c>
      <c r="G954" s="145"/>
      <c r="H954" s="283">
        <f>IF(입출금내역Rawdata!F948=0,"",입출금내역Rawdata!F948)</f>
        <v>1980000</v>
      </c>
      <c r="I954" s="146" t="str">
        <f>IF(입출금내역Rawdata!G948=0,"",입출금내역Rawdata!G948)</f>
        <v/>
      </c>
      <c r="J954" s="146">
        <f t="shared" si="29"/>
        <v>1980000</v>
      </c>
      <c r="K954" s="146">
        <f t="shared" si="28"/>
        <v>830953900</v>
      </c>
      <c r="L954" s="284" t="str">
        <f>입출금내역Rawdata!D948</f>
        <v>(주)에이코트</v>
      </c>
      <c r="M954" s="148" t="s">
        <v>239</v>
      </c>
      <c r="N954" s="148"/>
      <c r="O954" s="284" t="str">
        <f>입출금내역Rawdata!L948</f>
        <v>하나은행(서울형팁스)</v>
      </c>
      <c r="P954" s="284" t="str">
        <f>입출금내역Rawdata!M948</f>
        <v>511-910017-45704</v>
      </c>
      <c r="Q954" s="148"/>
      <c r="R954" s="148"/>
      <c r="S954" s="148"/>
    </row>
    <row r="955" spans="1:19" ht="15.6" customHeight="1" outlineLevel="1">
      <c r="A955" s="142"/>
      <c r="B955" s="142">
        <f>입출금내역Rawdata!B949</f>
        <v>45573</v>
      </c>
      <c r="C955" s="143" t="s">
        <v>120</v>
      </c>
      <c r="D955" s="284" t="str">
        <f>입출금내역Rawdata!N949</f>
        <v>보조금</v>
      </c>
      <c r="E955" s="284" t="str">
        <f>입출금내역Rawdata!O949</f>
        <v>보조금</v>
      </c>
      <c r="F955" s="137">
        <f>IF(D955="계좌 대체","",VLOOKUP($D955,월별_CashFlow!$H$3:$I$61,2,FALSE))</f>
        <v>310001</v>
      </c>
      <c r="G955" s="145"/>
      <c r="H955" s="283" t="str">
        <f>IF(입출금내역Rawdata!F949=0,"",입출금내역Rawdata!F949)</f>
        <v/>
      </c>
      <c r="I955" s="146">
        <f>IF(입출금내역Rawdata!G949=0,"",입출금내역Rawdata!G949)</f>
        <v>1980000</v>
      </c>
      <c r="J955" s="146">
        <f t="shared" si="29"/>
        <v>-1980000</v>
      </c>
      <c r="K955" s="146">
        <f t="shared" si="28"/>
        <v>828973900</v>
      </c>
      <c r="L955" s="284" t="str">
        <f>입출금내역Rawdata!D949</f>
        <v>(주)한양씨앤씨</v>
      </c>
      <c r="M955" s="148" t="s">
        <v>240</v>
      </c>
      <c r="N955" s="148"/>
      <c r="O955" s="284" t="str">
        <f>입출금내역Rawdata!L949</f>
        <v>하나은행(서울형팁스)</v>
      </c>
      <c r="P955" s="284" t="str">
        <f>입출금내역Rawdata!M949</f>
        <v>511-910017-45704</v>
      </c>
      <c r="Q955" s="148"/>
      <c r="R955" s="148"/>
      <c r="S955" s="148"/>
    </row>
    <row r="956" spans="1:19" ht="15.6" customHeight="1" outlineLevel="1">
      <c r="A956" s="142"/>
      <c r="B956" s="142">
        <f>입출금내역Rawdata!B950</f>
        <v>45573</v>
      </c>
      <c r="C956" s="143" t="s">
        <v>120</v>
      </c>
      <c r="D956" s="284" t="str">
        <f>입출금내역Rawdata!N950</f>
        <v>보조금</v>
      </c>
      <c r="E956" s="284" t="str">
        <f>입출금내역Rawdata!O950</f>
        <v>보조금</v>
      </c>
      <c r="F956" s="137">
        <f>IF(D956="계좌 대체","",VLOOKUP($D956,월별_CashFlow!$H$3:$I$61,2,FALSE))</f>
        <v>310001</v>
      </c>
      <c r="G956" s="145"/>
      <c r="H956" s="283">
        <f>IF(입출금내역Rawdata!F950=0,"",입출금내역Rawdata!F950)</f>
        <v>8800</v>
      </c>
      <c r="I956" s="146" t="str">
        <f>IF(입출금내역Rawdata!G950=0,"",입출금내역Rawdata!G950)</f>
        <v/>
      </c>
      <c r="J956" s="146">
        <f t="shared" si="29"/>
        <v>8800</v>
      </c>
      <c r="K956" s="146">
        <f t="shared" si="28"/>
        <v>828982700</v>
      </c>
      <c r="L956" s="284" t="str">
        <f>입출금내역Rawdata!D950</f>
        <v>sba_카드_재료</v>
      </c>
      <c r="M956" s="148" t="s">
        <v>241</v>
      </c>
      <c r="N956" s="148"/>
      <c r="O956" s="284" t="str">
        <f>입출금내역Rawdata!L950</f>
        <v>하나은행(서울형팁스)</v>
      </c>
      <c r="P956" s="284" t="str">
        <f>입출금내역Rawdata!M950</f>
        <v>511-910017-45704</v>
      </c>
      <c r="Q956" s="148"/>
      <c r="R956" s="148"/>
      <c r="S956" s="148"/>
    </row>
    <row r="957" spans="1:19" ht="15.6" customHeight="1" outlineLevel="1">
      <c r="A957" s="142"/>
      <c r="B957" s="142">
        <f>입출금내역Rawdata!B951</f>
        <v>45573</v>
      </c>
      <c r="C957" s="143" t="s">
        <v>120</v>
      </c>
      <c r="D957" s="284" t="str">
        <f>입출금내역Rawdata!N951</f>
        <v>보조금</v>
      </c>
      <c r="E957" s="284" t="str">
        <f>입출금내역Rawdata!O951</f>
        <v>보조금</v>
      </c>
      <c r="F957" s="137">
        <f>IF(D957="계좌 대체","",VLOOKUP($D957,월별_CashFlow!$H$3:$I$61,2,FALSE))</f>
        <v>310001</v>
      </c>
      <c r="G957" s="145"/>
      <c r="H957" s="283">
        <f>IF(입출금내역Rawdata!F951=0,"",입출금내역Rawdata!F951)</f>
        <v>242000</v>
      </c>
      <c r="I957" s="146" t="str">
        <f>IF(입출금내역Rawdata!G951=0,"",입출금내역Rawdata!G951)</f>
        <v/>
      </c>
      <c r="J957" s="146">
        <f t="shared" si="29"/>
        <v>242000</v>
      </c>
      <c r="K957" s="146">
        <f t="shared" si="28"/>
        <v>829224700</v>
      </c>
      <c r="L957" s="284" t="str">
        <f>입출금내역Rawdata!D951</f>
        <v>sba_카드_재료</v>
      </c>
      <c r="M957" s="148" t="s">
        <v>242</v>
      </c>
      <c r="N957" s="148"/>
      <c r="O957" s="284" t="str">
        <f>입출금내역Rawdata!L951</f>
        <v>하나은행(서울형팁스)</v>
      </c>
      <c r="P957" s="284" t="str">
        <f>입출금내역Rawdata!M951</f>
        <v>511-910017-45704</v>
      </c>
      <c r="Q957" s="148"/>
      <c r="R957" s="148"/>
      <c r="S957" s="148"/>
    </row>
    <row r="958" spans="1:19" ht="15.6" customHeight="1" outlineLevel="1">
      <c r="A958" s="142"/>
      <c r="B958" s="142">
        <f>입출금내역Rawdata!B952</f>
        <v>45573</v>
      </c>
      <c r="C958" s="143" t="s">
        <v>120</v>
      </c>
      <c r="D958" s="284" t="str">
        <f>입출금내역Rawdata!N952</f>
        <v>보조금</v>
      </c>
      <c r="E958" s="284" t="str">
        <f>입출금내역Rawdata!O952</f>
        <v>보조금</v>
      </c>
      <c r="F958" s="137">
        <f>IF(D958="계좌 대체","",VLOOKUP($D958,월별_CashFlow!$H$3:$I$61,2,FALSE))</f>
        <v>310001</v>
      </c>
      <c r="G958" s="145"/>
      <c r="H958" s="283">
        <f>IF(입출금내역Rawdata!F952=0,"",입출금내역Rawdata!F952)</f>
        <v>4500</v>
      </c>
      <c r="I958" s="146" t="str">
        <f>IF(입출금내역Rawdata!G952=0,"",입출금내역Rawdata!G952)</f>
        <v/>
      </c>
      <c r="J958" s="146">
        <f t="shared" si="29"/>
        <v>4500</v>
      </c>
      <c r="K958" s="146">
        <f t="shared" si="28"/>
        <v>829229200</v>
      </c>
      <c r="L958" s="284" t="str">
        <f>입출금내역Rawdata!D952</f>
        <v>sba_카드_재료</v>
      </c>
      <c r="M958" s="148" t="s">
        <v>243</v>
      </c>
      <c r="N958" s="148"/>
      <c r="O958" s="284" t="str">
        <f>입출금내역Rawdata!L952</f>
        <v>하나은행(서울형팁스)</v>
      </c>
      <c r="P958" s="284" t="str">
        <f>입출금내역Rawdata!M952</f>
        <v>511-910017-45704</v>
      </c>
      <c r="Q958" s="148"/>
      <c r="R958" s="148"/>
      <c r="S958" s="148"/>
    </row>
    <row r="959" spans="1:19" ht="15.6" customHeight="1" outlineLevel="1">
      <c r="A959" s="142"/>
      <c r="B959" s="142">
        <f>입출금내역Rawdata!B953</f>
        <v>45573</v>
      </c>
      <c r="C959" s="143" t="s">
        <v>120</v>
      </c>
      <c r="D959" s="284" t="str">
        <f>입출금내역Rawdata!N953</f>
        <v>보조금</v>
      </c>
      <c r="E959" s="284" t="str">
        <f>입출금내역Rawdata!O953</f>
        <v>보조금</v>
      </c>
      <c r="F959" s="137">
        <f>IF(D959="계좌 대체","",VLOOKUP($D959,월별_CashFlow!$H$3:$I$61,2,FALSE))</f>
        <v>310001</v>
      </c>
      <c r="G959" s="145"/>
      <c r="H959" s="283">
        <f>IF(입출금내역Rawdata!F953=0,"",입출금내역Rawdata!F953)</f>
        <v>29700</v>
      </c>
      <c r="I959" s="146" t="str">
        <f>IF(입출금내역Rawdata!G953=0,"",입출금내역Rawdata!G953)</f>
        <v/>
      </c>
      <c r="J959" s="146">
        <f t="shared" si="29"/>
        <v>29700</v>
      </c>
      <c r="K959" s="146">
        <f t="shared" si="28"/>
        <v>829258900</v>
      </c>
      <c r="L959" s="284" t="str">
        <f>입출금내역Rawdata!D953</f>
        <v>(주)에이코트</v>
      </c>
      <c r="M959" s="148" t="s">
        <v>141</v>
      </c>
      <c r="N959" s="148"/>
      <c r="O959" s="284" t="str">
        <f>입출금내역Rawdata!L953</f>
        <v>하나은행(서울형팁스)</v>
      </c>
      <c r="P959" s="284" t="str">
        <f>입출금내역Rawdata!M953</f>
        <v>511-910017-45704</v>
      </c>
      <c r="Q959" s="148"/>
      <c r="R959" s="148"/>
      <c r="S959" s="148"/>
    </row>
    <row r="960" spans="1:19" ht="15.6" customHeight="1" outlineLevel="1">
      <c r="A960" s="142"/>
      <c r="B960" s="142">
        <f>입출금내역Rawdata!B954</f>
        <v>45573</v>
      </c>
      <c r="C960" s="143" t="s">
        <v>120</v>
      </c>
      <c r="D960" s="284" t="str">
        <f>입출금내역Rawdata!N954</f>
        <v>보조금</v>
      </c>
      <c r="E960" s="284" t="str">
        <f>입출금내역Rawdata!O954</f>
        <v>보조금</v>
      </c>
      <c r="F960" s="137">
        <f>IF(D960="계좌 대체","",VLOOKUP($D960,월별_CashFlow!$H$3:$I$61,2,FALSE))</f>
        <v>310001</v>
      </c>
      <c r="G960" s="145"/>
      <c r="H960" s="283" t="str">
        <f>IF(입출금내역Rawdata!F954=0,"",입출금내역Rawdata!F954)</f>
        <v/>
      </c>
      <c r="I960" s="146">
        <f>IF(입출금내역Rawdata!G954=0,"",입출금내역Rawdata!G954)</f>
        <v>29700</v>
      </c>
      <c r="J960" s="146">
        <f t="shared" si="29"/>
        <v>-29700</v>
      </c>
      <c r="K960" s="146">
        <f t="shared" si="28"/>
        <v>829229200</v>
      </c>
      <c r="L960" s="284" t="str">
        <f>입출금내역Rawdata!D954</f>
        <v>박수태(한일전</v>
      </c>
      <c r="M960" s="148" t="s">
        <v>141</v>
      </c>
      <c r="N960" s="148"/>
      <c r="O960" s="284" t="str">
        <f>입출금내역Rawdata!L954</f>
        <v>하나은행(서울형팁스)</v>
      </c>
      <c r="P960" s="284" t="str">
        <f>입출금내역Rawdata!M954</f>
        <v>511-910017-45704</v>
      </c>
      <c r="Q960" s="148"/>
      <c r="R960" s="148"/>
      <c r="S960" s="148"/>
    </row>
    <row r="961" spans="1:19" ht="15.6" customHeight="1" outlineLevel="1">
      <c r="A961" s="142"/>
      <c r="B961" s="142">
        <f>입출금내역Rawdata!B955</f>
        <v>45573</v>
      </c>
      <c r="C961" s="143" t="s">
        <v>120</v>
      </c>
      <c r="D961" s="284" t="str">
        <f>입출금내역Rawdata!N955</f>
        <v>보조금</v>
      </c>
      <c r="E961" s="284" t="str">
        <f>입출금내역Rawdata!O955</f>
        <v>보조금</v>
      </c>
      <c r="F961" s="137">
        <f>IF(D961="계좌 대체","",VLOOKUP($D961,월별_CashFlow!$H$3:$I$61,2,FALSE))</f>
        <v>310001</v>
      </c>
      <c r="G961" s="145"/>
      <c r="H961" s="283">
        <f>IF(입출금내역Rawdata!F955=0,"",입출금내역Rawdata!F955)</f>
        <v>3200840</v>
      </c>
      <c r="I961" s="146" t="str">
        <f>IF(입출금내역Rawdata!G955=0,"",입출금내역Rawdata!G955)</f>
        <v/>
      </c>
      <c r="J961" s="146">
        <f t="shared" si="29"/>
        <v>3200840</v>
      </c>
      <c r="K961" s="146">
        <f t="shared" si="28"/>
        <v>832430040</v>
      </c>
      <c r="L961" s="284" t="str">
        <f>입출금내역Rawdata!D955</f>
        <v>9월 인건비</v>
      </c>
      <c r="M961" s="148" t="s">
        <v>244</v>
      </c>
      <c r="N961" s="148"/>
      <c r="O961" s="284" t="str">
        <f>입출금내역Rawdata!L955</f>
        <v>하나은행(서울형팁스)</v>
      </c>
      <c r="P961" s="284" t="str">
        <f>입출금내역Rawdata!M955</f>
        <v>511-910017-45704</v>
      </c>
      <c r="Q961" s="148"/>
      <c r="R961" s="148"/>
      <c r="S961" s="148"/>
    </row>
    <row r="962" spans="1:19" ht="15.6" customHeight="1" outlineLevel="1">
      <c r="A962" s="142"/>
      <c r="B962" s="142">
        <f>입출금내역Rawdata!B956</f>
        <v>45573</v>
      </c>
      <c r="C962" s="143" t="s">
        <v>120</v>
      </c>
      <c r="D962" s="284" t="str">
        <f>입출금내역Rawdata!N956</f>
        <v>보조금</v>
      </c>
      <c r="E962" s="284" t="str">
        <f>입출금내역Rawdata!O956</f>
        <v>보조금</v>
      </c>
      <c r="F962" s="137">
        <f>IF(D962="계좌 대체","",VLOOKUP($D962,월별_CashFlow!$H$3:$I$61,2,FALSE))</f>
        <v>310001</v>
      </c>
      <c r="G962" s="145"/>
      <c r="H962" s="283" t="str">
        <f>IF(입출금내역Rawdata!F956=0,"",입출금내역Rawdata!F956)</f>
        <v/>
      </c>
      <c r="I962" s="146">
        <f>IF(입출금내역Rawdata!G956=0,"",입출금내역Rawdata!G956)</f>
        <v>3200840</v>
      </c>
      <c r="J962" s="146">
        <f t="shared" si="29"/>
        <v>-3200840</v>
      </c>
      <c r="K962" s="146">
        <f t="shared" si="28"/>
        <v>829229200</v>
      </c>
      <c r="L962" s="284" t="str">
        <f>입출금내역Rawdata!D956</f>
        <v>9월 인건비</v>
      </c>
      <c r="M962" s="148" t="s">
        <v>244</v>
      </c>
      <c r="N962" s="148"/>
      <c r="O962" s="284" t="str">
        <f>입출금내역Rawdata!L956</f>
        <v>하나은행(서울형팁스)</v>
      </c>
      <c r="P962" s="284" t="str">
        <f>입출금내역Rawdata!M956</f>
        <v>511-910017-45704</v>
      </c>
      <c r="Q962" s="148"/>
      <c r="R962" s="148"/>
      <c r="S962" s="148"/>
    </row>
    <row r="963" spans="1:19" ht="15.6" customHeight="1" outlineLevel="1">
      <c r="A963" s="142"/>
      <c r="B963" s="142">
        <f>입출금내역Rawdata!B957</f>
        <v>45573</v>
      </c>
      <c r="C963" s="143" t="s">
        <v>120</v>
      </c>
      <c r="D963" s="284" t="str">
        <f>입출금내역Rawdata!N957</f>
        <v>보조금</v>
      </c>
      <c r="E963" s="284" t="str">
        <f>입출금내역Rawdata!O957</f>
        <v>보조금</v>
      </c>
      <c r="F963" s="137">
        <f>IF(D963="계좌 대체","",VLOOKUP($D963,월별_CashFlow!$H$3:$I$61,2,FALSE))</f>
        <v>310001</v>
      </c>
      <c r="G963" s="145"/>
      <c r="H963" s="283">
        <f>IF(입출금내역Rawdata!F957=0,"",입출금내역Rawdata!F957)</f>
        <v>1252900</v>
      </c>
      <c r="I963" s="146" t="str">
        <f>IF(입출금내역Rawdata!G957=0,"",입출금내역Rawdata!G957)</f>
        <v/>
      </c>
      <c r="J963" s="146">
        <f t="shared" si="29"/>
        <v>1252900</v>
      </c>
      <c r="K963" s="146">
        <f t="shared" si="28"/>
        <v>830482100</v>
      </c>
      <c r="L963" s="284" t="str">
        <f>입출금내역Rawdata!D957</f>
        <v>(주)에이코트</v>
      </c>
      <c r="M963" s="148" t="s">
        <v>245</v>
      </c>
      <c r="N963" s="148"/>
      <c r="O963" s="284" t="str">
        <f>입출금내역Rawdata!L957</f>
        <v>하나은행(서울형팁스)</v>
      </c>
      <c r="P963" s="284" t="str">
        <f>입출금내역Rawdata!M957</f>
        <v>511-910017-45704</v>
      </c>
      <c r="Q963" s="148"/>
      <c r="R963" s="148"/>
      <c r="S963" s="148"/>
    </row>
    <row r="964" spans="1:19" ht="15.6" customHeight="1" outlineLevel="1">
      <c r="A964" s="142"/>
      <c r="B964" s="142">
        <f>입출금내역Rawdata!B958</f>
        <v>45573</v>
      </c>
      <c r="C964" s="143" t="s">
        <v>120</v>
      </c>
      <c r="D964" s="284" t="str">
        <f>입출금내역Rawdata!N958</f>
        <v>보조금</v>
      </c>
      <c r="E964" s="284" t="str">
        <f>입출금내역Rawdata!O958</f>
        <v>보조금</v>
      </c>
      <c r="F964" s="137">
        <f>IF(D964="계좌 대체","",VLOOKUP($D964,월별_CashFlow!$H$3:$I$61,2,FALSE))</f>
        <v>310001</v>
      </c>
      <c r="G964" s="145"/>
      <c r="H964" s="283" t="str">
        <f>IF(입출금내역Rawdata!F958=0,"",입출금내역Rawdata!F958)</f>
        <v/>
      </c>
      <c r="I964" s="146">
        <f>IF(입출금내역Rawdata!G958=0,"",입출금내역Rawdata!G958)</f>
        <v>1252900</v>
      </c>
      <c r="J964" s="146">
        <f t="shared" si="29"/>
        <v>-1252900</v>
      </c>
      <c r="K964" s="146">
        <f t="shared" si="28"/>
        <v>829229200</v>
      </c>
      <c r="L964" s="284" t="str">
        <f>입출금내역Rawdata!D958</f>
        <v>서울특수가스</v>
      </c>
      <c r="M964" s="148" t="s">
        <v>246</v>
      </c>
      <c r="N964" s="148"/>
      <c r="O964" s="284" t="str">
        <f>입출금내역Rawdata!L958</f>
        <v>하나은행(서울형팁스)</v>
      </c>
      <c r="P964" s="284" t="str">
        <f>입출금내역Rawdata!M958</f>
        <v>511-910017-45704</v>
      </c>
      <c r="Q964" s="148"/>
      <c r="R964" s="148"/>
      <c r="S964" s="148"/>
    </row>
    <row r="965" spans="1:19" ht="15.6" customHeight="1" outlineLevel="1">
      <c r="A965" s="142"/>
      <c r="B965" s="142">
        <f>입출금내역Rawdata!B959</f>
        <v>45573</v>
      </c>
      <c r="C965" s="143" t="s">
        <v>120</v>
      </c>
      <c r="D965" s="284" t="str">
        <f>입출금내역Rawdata!N959</f>
        <v>보조금</v>
      </c>
      <c r="E965" s="284" t="str">
        <f>입출금내역Rawdata!O959</f>
        <v>보조금</v>
      </c>
      <c r="F965" s="137">
        <f>IF(D965="계좌 대체","",VLOOKUP($D965,월별_CashFlow!$H$3:$I$61,2,FALSE))</f>
        <v>310001</v>
      </c>
      <c r="G965" s="145"/>
      <c r="H965" s="283">
        <f>IF(입출금내역Rawdata!F959=0,"",입출금내역Rawdata!F959)</f>
        <v>513546</v>
      </c>
      <c r="I965" s="146" t="str">
        <f>IF(입출금내역Rawdata!G959=0,"",입출금내역Rawdata!G959)</f>
        <v/>
      </c>
      <c r="J965" s="146">
        <f t="shared" si="29"/>
        <v>513546</v>
      </c>
      <c r="K965" s="146">
        <f t="shared" si="28"/>
        <v>829742746</v>
      </c>
      <c r="L965" s="284" t="str">
        <f>입출금내역Rawdata!D959</f>
        <v>(주)에이코트</v>
      </c>
      <c r="M965" s="148" t="s">
        <v>141</v>
      </c>
      <c r="N965" s="148"/>
      <c r="O965" s="284" t="str">
        <f>입출금내역Rawdata!L959</f>
        <v>하나은행(서울형팁스)</v>
      </c>
      <c r="P965" s="284" t="str">
        <f>입출금내역Rawdata!M959</f>
        <v>511-910017-45704</v>
      </c>
      <c r="Q965" s="148"/>
      <c r="R965" s="148"/>
      <c r="S965" s="148"/>
    </row>
    <row r="966" spans="1:19" ht="15.6" customHeight="1" outlineLevel="1">
      <c r="A966" s="142"/>
      <c r="B966" s="142">
        <f>입출금내역Rawdata!B960</f>
        <v>45573</v>
      </c>
      <c r="C966" s="143" t="s">
        <v>120</v>
      </c>
      <c r="D966" s="284" t="str">
        <f>입출금내역Rawdata!N960</f>
        <v>보조금</v>
      </c>
      <c r="E966" s="284" t="str">
        <f>입출금내역Rawdata!O960</f>
        <v>보조금</v>
      </c>
      <c r="F966" s="137">
        <f>IF(D966="계좌 대체","",VLOOKUP($D966,월별_CashFlow!$H$3:$I$61,2,FALSE))</f>
        <v>310001</v>
      </c>
      <c r="G966" s="145"/>
      <c r="H966" s="283" t="str">
        <f>IF(입출금내역Rawdata!F960=0,"",입출금내역Rawdata!F960)</f>
        <v/>
      </c>
      <c r="I966" s="146">
        <f>IF(입출금내역Rawdata!G960=0,"",입출금내역Rawdata!G960)</f>
        <v>513546</v>
      </c>
      <c r="J966" s="146">
        <f t="shared" si="29"/>
        <v>-513546</v>
      </c>
      <c r="K966" s="146">
        <f t="shared" si="28"/>
        <v>829229200</v>
      </c>
      <c r="L966" s="284" t="str">
        <f>입출금내역Rawdata!D960</f>
        <v>황선종</v>
      </c>
      <c r="M966" s="148" t="s">
        <v>167</v>
      </c>
      <c r="N966" s="148"/>
      <c r="O966" s="284" t="str">
        <f>입출금내역Rawdata!L960</f>
        <v>하나은행(서울형팁스)</v>
      </c>
      <c r="P966" s="284" t="str">
        <f>입출금내역Rawdata!M960</f>
        <v>511-910017-45704</v>
      </c>
      <c r="Q966" s="148"/>
      <c r="R966" s="148"/>
      <c r="S966" s="148"/>
    </row>
    <row r="967" spans="1:19" ht="15.6" customHeight="1" outlineLevel="1">
      <c r="A967" s="142"/>
      <c r="B967" s="142">
        <f>입출금내역Rawdata!B961</f>
        <v>45573</v>
      </c>
      <c r="C967" s="143" t="s">
        <v>120</v>
      </c>
      <c r="D967" s="284" t="str">
        <f>입출금내역Rawdata!N961</f>
        <v>보조금</v>
      </c>
      <c r="E967" s="284" t="str">
        <f>입출금내역Rawdata!O961</f>
        <v>보조금</v>
      </c>
      <c r="F967" s="137">
        <f>IF(D967="계좌 대체","",VLOOKUP($D967,월별_CashFlow!$H$3:$I$61,2,FALSE))</f>
        <v>310001</v>
      </c>
      <c r="G967" s="145"/>
      <c r="H967" s="283">
        <f>IF(입출금내역Rawdata!F961=0,"",입출금내역Rawdata!F961)</f>
        <v>880000</v>
      </c>
      <c r="I967" s="146" t="str">
        <f>IF(입출금내역Rawdata!G961=0,"",입출금내역Rawdata!G961)</f>
        <v/>
      </c>
      <c r="J967" s="146">
        <f t="shared" si="29"/>
        <v>880000</v>
      </c>
      <c r="K967" s="146">
        <f t="shared" si="28"/>
        <v>830109200</v>
      </c>
      <c r="L967" s="284" t="str">
        <f>입출금내역Rawdata!D961</f>
        <v>(주)에이코트</v>
      </c>
      <c r="M967" s="148" t="s">
        <v>245</v>
      </c>
      <c r="N967" s="148"/>
      <c r="O967" s="284" t="str">
        <f>입출금내역Rawdata!L961</f>
        <v>하나은행(서울형팁스)</v>
      </c>
      <c r="P967" s="284" t="str">
        <f>입출금내역Rawdata!M961</f>
        <v>511-910017-45704</v>
      </c>
      <c r="Q967" s="148"/>
      <c r="R967" s="148"/>
      <c r="S967" s="148"/>
    </row>
    <row r="968" spans="1:19" ht="15.6" customHeight="1" outlineLevel="1">
      <c r="A968" s="142"/>
      <c r="B968" s="142">
        <f>입출금내역Rawdata!B962</f>
        <v>45573</v>
      </c>
      <c r="C968" s="143" t="s">
        <v>120</v>
      </c>
      <c r="D968" s="284" t="str">
        <f>입출금내역Rawdata!N962</f>
        <v>보조금</v>
      </c>
      <c r="E968" s="284" t="str">
        <f>입출금내역Rawdata!O962</f>
        <v>보조금</v>
      </c>
      <c r="F968" s="137">
        <f>IF(D968="계좌 대체","",VLOOKUP($D968,월별_CashFlow!$H$3:$I$61,2,FALSE))</f>
        <v>310001</v>
      </c>
      <c r="G968" s="145"/>
      <c r="H968" s="283" t="str">
        <f>IF(입출금내역Rawdata!F962=0,"",입출금내역Rawdata!F962)</f>
        <v/>
      </c>
      <c r="I968" s="146">
        <f>IF(입출금내역Rawdata!G962=0,"",입출금내역Rawdata!G962)</f>
        <v>880000</v>
      </c>
      <c r="J968" s="146">
        <f t="shared" si="29"/>
        <v>-880000</v>
      </c>
      <c r="K968" s="146">
        <f t="shared" ref="K968:K1031" si="30">J968+K967</f>
        <v>829229200</v>
      </c>
      <c r="L968" s="284" t="str">
        <f>입출금내역Rawdata!D962</f>
        <v>(주)케이세라셀</v>
      </c>
      <c r="M968" s="148" t="s">
        <v>246</v>
      </c>
      <c r="N968" s="148"/>
      <c r="O968" s="284" t="str">
        <f>입출금내역Rawdata!L962</f>
        <v>하나은행(서울형팁스)</v>
      </c>
      <c r="P968" s="284" t="str">
        <f>입출금내역Rawdata!M962</f>
        <v>511-910017-45704</v>
      </c>
      <c r="Q968" s="148"/>
      <c r="R968" s="148"/>
      <c r="S968" s="148"/>
    </row>
    <row r="969" spans="1:19" ht="15.6" customHeight="1" outlineLevel="1">
      <c r="A969" s="142"/>
      <c r="B969" s="142">
        <f>입출금내역Rawdata!B963</f>
        <v>45573</v>
      </c>
      <c r="C969" s="143" t="s">
        <v>120</v>
      </c>
      <c r="D969" s="284" t="str">
        <f>입출금내역Rawdata!N963</f>
        <v>보조금</v>
      </c>
      <c r="E969" s="284" t="str">
        <f>입출금내역Rawdata!O963</f>
        <v>보조금</v>
      </c>
      <c r="F969" s="137">
        <f>IF(D969="계좌 대체","",VLOOKUP($D969,월별_CashFlow!$H$3:$I$61,2,FALSE))</f>
        <v>310001</v>
      </c>
      <c r="G969" s="145"/>
      <c r="H969" s="283">
        <f>IF(입출금내역Rawdata!F963=0,"",입출금내역Rawdata!F963)</f>
        <v>2277000</v>
      </c>
      <c r="I969" s="146" t="str">
        <f>IF(입출금내역Rawdata!G963=0,"",입출금내역Rawdata!G963)</f>
        <v/>
      </c>
      <c r="J969" s="146">
        <f t="shared" ref="J969:J1032" si="31">IF(H969="",IF(I969="",0,-I969),H969)</f>
        <v>2277000</v>
      </c>
      <c r="K969" s="146">
        <f t="shared" si="30"/>
        <v>831506200</v>
      </c>
      <c r="L969" s="284" t="str">
        <f>입출금내역Rawdata!D963</f>
        <v>(주)에이코트</v>
      </c>
      <c r="M969" s="148"/>
      <c r="N969" s="148"/>
      <c r="O969" s="284" t="str">
        <f>입출금내역Rawdata!L963</f>
        <v>하나은행(서울형팁스)</v>
      </c>
      <c r="P969" s="284" t="str">
        <f>입출금내역Rawdata!M963</f>
        <v>511-910017-45704</v>
      </c>
      <c r="Q969" s="148"/>
      <c r="R969" s="148"/>
      <c r="S969" s="148"/>
    </row>
    <row r="970" spans="1:19" ht="15.6" customHeight="1" outlineLevel="1">
      <c r="A970" s="142"/>
      <c r="B970" s="142">
        <f>입출금내역Rawdata!B964</f>
        <v>45573</v>
      </c>
      <c r="C970" s="143" t="s">
        <v>120</v>
      </c>
      <c r="D970" s="284" t="str">
        <f>입출금내역Rawdata!N964</f>
        <v>보조금</v>
      </c>
      <c r="E970" s="284" t="str">
        <f>입출금내역Rawdata!O964</f>
        <v>보조금</v>
      </c>
      <c r="F970" s="137">
        <f>IF(D970="계좌 대체","",VLOOKUP($D970,월별_CashFlow!$H$3:$I$61,2,FALSE))</f>
        <v>310001</v>
      </c>
      <c r="G970" s="145"/>
      <c r="H970" s="283" t="str">
        <f>IF(입출금내역Rawdata!F964=0,"",입출금내역Rawdata!F964)</f>
        <v/>
      </c>
      <c r="I970" s="146">
        <f>IF(입출금내역Rawdata!G964=0,"",입출금내역Rawdata!G964)</f>
        <v>2277000</v>
      </c>
      <c r="J970" s="146">
        <f t="shared" si="31"/>
        <v>-2277000</v>
      </c>
      <c r="K970" s="146">
        <f t="shared" si="30"/>
        <v>829229200</v>
      </c>
      <c r="L970" s="284" t="str">
        <f>입출금내역Rawdata!D964</f>
        <v>우성진공펌프</v>
      </c>
      <c r="M970" s="148" t="s">
        <v>141</v>
      </c>
      <c r="N970" s="148"/>
      <c r="O970" s="284" t="str">
        <f>입출금내역Rawdata!L964</f>
        <v>하나은행(서울형팁스)</v>
      </c>
      <c r="P970" s="284" t="str">
        <f>입출금내역Rawdata!M964</f>
        <v>511-910017-45704</v>
      </c>
      <c r="Q970" s="148"/>
      <c r="R970" s="148"/>
      <c r="S970" s="148"/>
    </row>
    <row r="971" spans="1:19" ht="15.6" customHeight="1" outlineLevel="1">
      <c r="A971" s="142"/>
      <c r="B971" s="142">
        <f>입출금내역Rawdata!B965</f>
        <v>45573</v>
      </c>
      <c r="C971" s="143" t="s">
        <v>120</v>
      </c>
      <c r="D971" s="284" t="str">
        <f>입출금내역Rawdata!N965</f>
        <v>보조금</v>
      </c>
      <c r="E971" s="284" t="str">
        <f>입출금내역Rawdata!O965</f>
        <v>보조금</v>
      </c>
      <c r="F971" s="137">
        <f>IF(D971="계좌 대체","",VLOOKUP($D971,월별_CashFlow!$H$3:$I$61,2,FALSE))</f>
        <v>310001</v>
      </c>
      <c r="G971" s="145"/>
      <c r="H971" s="283">
        <f>IF(입출금내역Rawdata!F965=0,"",입출금내역Rawdata!F965)</f>
        <v>5775000</v>
      </c>
      <c r="I971" s="146" t="str">
        <f>IF(입출금내역Rawdata!G965=0,"",입출금내역Rawdata!G965)</f>
        <v/>
      </c>
      <c r="J971" s="146">
        <f t="shared" si="31"/>
        <v>5775000</v>
      </c>
      <c r="K971" s="146">
        <f t="shared" si="30"/>
        <v>835004200</v>
      </c>
      <c r="L971" s="284" t="str">
        <f>입출금내역Rawdata!D965</f>
        <v>(주)에이코트</v>
      </c>
      <c r="M971" s="148"/>
      <c r="N971" s="148"/>
      <c r="O971" s="284" t="str">
        <f>입출금내역Rawdata!L965</f>
        <v>하나은행(서울형팁스)</v>
      </c>
      <c r="P971" s="284" t="str">
        <f>입출금내역Rawdata!M965</f>
        <v>511-910017-45704</v>
      </c>
      <c r="Q971" s="148"/>
      <c r="R971" s="148"/>
      <c r="S971" s="148"/>
    </row>
    <row r="972" spans="1:19" ht="15.6" customHeight="1" outlineLevel="1">
      <c r="A972" s="142"/>
      <c r="B972" s="142">
        <f>입출금내역Rawdata!B966</f>
        <v>45573</v>
      </c>
      <c r="C972" s="143" t="s">
        <v>120</v>
      </c>
      <c r="D972" s="284" t="str">
        <f>입출금내역Rawdata!N966</f>
        <v>보조금</v>
      </c>
      <c r="E972" s="284" t="str">
        <f>입출금내역Rawdata!O966</f>
        <v>보조금</v>
      </c>
      <c r="F972" s="137">
        <f>IF(D972="계좌 대체","",VLOOKUP($D972,월별_CashFlow!$H$3:$I$61,2,FALSE))</f>
        <v>310001</v>
      </c>
      <c r="G972" s="145"/>
      <c r="H972" s="283" t="str">
        <f>IF(입출금내역Rawdata!F966=0,"",입출금내역Rawdata!F966)</f>
        <v/>
      </c>
      <c r="I972" s="146">
        <f>IF(입출금내역Rawdata!G966=0,"",입출금내역Rawdata!G966)</f>
        <v>5775000</v>
      </c>
      <c r="J972" s="146">
        <f t="shared" si="31"/>
        <v>-5775000</v>
      </c>
      <c r="K972" s="146">
        <f t="shared" si="30"/>
        <v>829229200</v>
      </c>
      <c r="L972" s="284" t="str">
        <f>입출금내역Rawdata!D966</f>
        <v>(주)아이켐스</v>
      </c>
      <c r="M972" s="148" t="s">
        <v>243</v>
      </c>
      <c r="N972" s="148"/>
      <c r="O972" s="284" t="str">
        <f>입출금내역Rawdata!L966</f>
        <v>하나은행(서울형팁스)</v>
      </c>
      <c r="P972" s="284" t="str">
        <f>입출금내역Rawdata!M966</f>
        <v>511-910017-45704</v>
      </c>
      <c r="Q972" s="148"/>
      <c r="R972" s="148"/>
      <c r="S972" s="148"/>
    </row>
    <row r="973" spans="1:19" ht="15.6" customHeight="1" outlineLevel="1">
      <c r="A973" s="142"/>
      <c r="B973" s="142">
        <f>입출금내역Rawdata!B967</f>
        <v>45573</v>
      </c>
      <c r="C973" s="143" t="s">
        <v>120</v>
      </c>
      <c r="D973" s="284" t="str">
        <f>입출금내역Rawdata!N967</f>
        <v>보조금</v>
      </c>
      <c r="E973" s="284" t="str">
        <f>입출금내역Rawdata!O967</f>
        <v>보조금</v>
      </c>
      <c r="F973" s="137">
        <f>IF(D973="계좌 대체","",VLOOKUP($D973,월별_CashFlow!$H$3:$I$61,2,FALSE))</f>
        <v>310001</v>
      </c>
      <c r="G973" s="145"/>
      <c r="H973" s="283">
        <f>IF(입출금내역Rawdata!F967=0,"",입출금내역Rawdata!F967)</f>
        <v>5775000</v>
      </c>
      <c r="I973" s="146" t="str">
        <f>IF(입출금내역Rawdata!G967=0,"",입출금내역Rawdata!G967)</f>
        <v/>
      </c>
      <c r="J973" s="146">
        <f t="shared" si="31"/>
        <v>5775000</v>
      </c>
      <c r="K973" s="146">
        <f t="shared" si="30"/>
        <v>835004200</v>
      </c>
      <c r="L973" s="284" t="str">
        <f>입출금내역Rawdata!D967</f>
        <v>(주)에이코트</v>
      </c>
      <c r="M973" s="148" t="s">
        <v>141</v>
      </c>
      <c r="N973" s="148"/>
      <c r="O973" s="284" t="str">
        <f>입출금내역Rawdata!L967</f>
        <v>하나은행(서울형팁스)</v>
      </c>
      <c r="P973" s="284" t="str">
        <f>입출금내역Rawdata!M967</f>
        <v>511-910017-45704</v>
      </c>
      <c r="Q973" s="148"/>
      <c r="R973" s="148"/>
      <c r="S973" s="148"/>
    </row>
    <row r="974" spans="1:19" ht="15.6" customHeight="1" outlineLevel="1">
      <c r="A974" s="142"/>
      <c r="B974" s="142">
        <f>입출금내역Rawdata!B968</f>
        <v>45573</v>
      </c>
      <c r="C974" s="143" t="s">
        <v>120</v>
      </c>
      <c r="D974" s="284" t="str">
        <f>입출금내역Rawdata!N968</f>
        <v>보조금</v>
      </c>
      <c r="E974" s="284" t="str">
        <f>입출금내역Rawdata!O968</f>
        <v>보조금</v>
      </c>
      <c r="F974" s="137">
        <f>IF(D974="계좌 대체","",VLOOKUP($D974,월별_CashFlow!$H$3:$I$61,2,FALSE))</f>
        <v>310001</v>
      </c>
      <c r="G974" s="145"/>
      <c r="H974" s="283" t="str">
        <f>IF(입출금내역Rawdata!F968=0,"",입출금내역Rawdata!F968)</f>
        <v/>
      </c>
      <c r="I974" s="146">
        <f>IF(입출금내역Rawdata!G968=0,"",입출금내역Rawdata!G968)</f>
        <v>5775000</v>
      </c>
      <c r="J974" s="146">
        <f t="shared" si="31"/>
        <v>-5775000</v>
      </c>
      <c r="K974" s="146">
        <f t="shared" si="30"/>
        <v>829229200</v>
      </c>
      <c r="L974" s="284" t="str">
        <f>입출금내역Rawdata!D968</f>
        <v>(주)아이켐스</v>
      </c>
      <c r="M974" s="148"/>
      <c r="N974" s="148"/>
      <c r="O974" s="284" t="str">
        <f>입출금내역Rawdata!L968</f>
        <v>하나은행(서울형팁스)</v>
      </c>
      <c r="P974" s="284" t="str">
        <f>입출금내역Rawdata!M968</f>
        <v>511-910017-45704</v>
      </c>
      <c r="Q974" s="148"/>
      <c r="R974" s="148"/>
      <c r="S974" s="148"/>
    </row>
    <row r="975" spans="1:19" ht="15.6" customHeight="1" outlineLevel="1">
      <c r="A975" s="142"/>
      <c r="B975" s="142">
        <f>입출금내역Rawdata!B969</f>
        <v>45573</v>
      </c>
      <c r="C975" s="143" t="s">
        <v>120</v>
      </c>
      <c r="D975" s="284" t="str">
        <f>입출금내역Rawdata!N969</f>
        <v>보조금</v>
      </c>
      <c r="E975" s="284" t="str">
        <f>입출금내역Rawdata!O969</f>
        <v>보조금</v>
      </c>
      <c r="F975" s="137">
        <f>IF(D975="계좌 대체","",VLOOKUP($D975,월별_CashFlow!$H$3:$I$61,2,FALSE))</f>
        <v>310001</v>
      </c>
      <c r="G975" s="145"/>
      <c r="H975" s="283">
        <f>IF(입출금내역Rawdata!F969=0,"",입출금내역Rawdata!F969)</f>
        <v>6490000</v>
      </c>
      <c r="I975" s="146" t="str">
        <f>IF(입출금내역Rawdata!G969=0,"",입출금내역Rawdata!G969)</f>
        <v/>
      </c>
      <c r="J975" s="146">
        <f t="shared" si="31"/>
        <v>6490000</v>
      </c>
      <c r="K975" s="146">
        <f t="shared" si="30"/>
        <v>835719200</v>
      </c>
      <c r="L975" s="284" t="str">
        <f>입출금내역Rawdata!D969</f>
        <v>(주)에이코트</v>
      </c>
      <c r="M975" s="148" t="s">
        <v>247</v>
      </c>
      <c r="N975" s="148"/>
      <c r="O975" s="284" t="str">
        <f>입출금내역Rawdata!L969</f>
        <v>하나은행(서울형팁스)</v>
      </c>
      <c r="P975" s="284" t="str">
        <f>입출금내역Rawdata!M969</f>
        <v>511-910017-45704</v>
      </c>
      <c r="Q975" s="148"/>
      <c r="R975" s="148"/>
      <c r="S975" s="148"/>
    </row>
    <row r="976" spans="1:19" ht="15.6" customHeight="1" outlineLevel="1">
      <c r="A976" s="142"/>
      <c r="B976" s="142">
        <f>입출금내역Rawdata!B970</f>
        <v>45573</v>
      </c>
      <c r="C976" s="143" t="s">
        <v>120</v>
      </c>
      <c r="D976" s="284" t="str">
        <f>입출금내역Rawdata!N970</f>
        <v>보조금</v>
      </c>
      <c r="E976" s="284" t="str">
        <f>입출금내역Rawdata!O970</f>
        <v>보조금</v>
      </c>
      <c r="F976" s="137">
        <f>IF(D976="계좌 대체","",VLOOKUP($D976,월별_CashFlow!$H$3:$I$61,2,FALSE))</f>
        <v>310001</v>
      </c>
      <c r="G976" s="145"/>
      <c r="H976" s="283" t="str">
        <f>IF(입출금내역Rawdata!F970=0,"",입출금내역Rawdata!F970)</f>
        <v/>
      </c>
      <c r="I976" s="146">
        <f>IF(입출금내역Rawdata!G970=0,"",입출금내역Rawdata!G970)</f>
        <v>6490000</v>
      </c>
      <c r="J976" s="146">
        <f t="shared" si="31"/>
        <v>-6490000</v>
      </c>
      <c r="K976" s="146">
        <f t="shared" si="30"/>
        <v>829229200</v>
      </c>
      <c r="L976" s="284" t="str">
        <f>입출금내역Rawdata!D970</f>
        <v>(주)나인솔</v>
      </c>
      <c r="M976" s="148" t="s">
        <v>246</v>
      </c>
      <c r="N976" s="148"/>
      <c r="O976" s="284" t="str">
        <f>입출금내역Rawdata!L970</f>
        <v>하나은행(서울형팁스)</v>
      </c>
      <c r="P976" s="284" t="str">
        <f>입출금내역Rawdata!M970</f>
        <v>511-910017-45704</v>
      </c>
      <c r="Q976" s="148"/>
      <c r="R976" s="148"/>
      <c r="S976" s="148"/>
    </row>
    <row r="977" spans="1:19" ht="15.6" customHeight="1" outlineLevel="1">
      <c r="A977" s="142"/>
      <c r="B977" s="142">
        <f>입출금내역Rawdata!B971</f>
        <v>45573</v>
      </c>
      <c r="C977" s="143" t="s">
        <v>120</v>
      </c>
      <c r="D977" s="284" t="str">
        <f>입출금내역Rawdata!N971</f>
        <v>보조금</v>
      </c>
      <c r="E977" s="284" t="str">
        <f>입출금내역Rawdata!O971</f>
        <v>보조금</v>
      </c>
      <c r="F977" s="137">
        <f>IF(D977="계좌 대체","",VLOOKUP($D977,월별_CashFlow!$H$3:$I$61,2,FALSE))</f>
        <v>310001</v>
      </c>
      <c r="G977" s="145"/>
      <c r="H977" s="283">
        <f>IF(입출금내역Rawdata!F971=0,"",입출금내역Rawdata!F971)</f>
        <v>385000</v>
      </c>
      <c r="I977" s="146" t="str">
        <f>IF(입출금내역Rawdata!G971=0,"",입출금내역Rawdata!G971)</f>
        <v/>
      </c>
      <c r="J977" s="146">
        <f t="shared" si="31"/>
        <v>385000</v>
      </c>
      <c r="K977" s="146">
        <f t="shared" si="30"/>
        <v>829614200</v>
      </c>
      <c r="L977" s="284" t="str">
        <f>입출금내역Rawdata!D971</f>
        <v>(주)에이코트</v>
      </c>
      <c r="M977" s="148" t="s">
        <v>246</v>
      </c>
      <c r="N977" s="148"/>
      <c r="O977" s="284" t="str">
        <f>입출금내역Rawdata!L971</f>
        <v>하나은행(서울형팁스)</v>
      </c>
      <c r="P977" s="284" t="str">
        <f>입출금내역Rawdata!M971</f>
        <v>511-910017-45704</v>
      </c>
      <c r="Q977" s="148"/>
      <c r="R977" s="148"/>
      <c r="S977" s="148"/>
    </row>
    <row r="978" spans="1:19" ht="15.6" customHeight="1" outlineLevel="1">
      <c r="A978" s="142"/>
      <c r="B978" s="142">
        <f>입출금내역Rawdata!B972</f>
        <v>45573</v>
      </c>
      <c r="C978" s="143" t="s">
        <v>120</v>
      </c>
      <c r="D978" s="284" t="str">
        <f>입출금내역Rawdata!N972</f>
        <v>보조금</v>
      </c>
      <c r="E978" s="284" t="str">
        <f>입출금내역Rawdata!O972</f>
        <v>보조금</v>
      </c>
      <c r="F978" s="137">
        <f>IF(D978="계좌 대체","",VLOOKUP($D978,월별_CashFlow!$H$3:$I$61,2,FALSE))</f>
        <v>310001</v>
      </c>
      <c r="G978" s="145"/>
      <c r="H978" s="283" t="str">
        <f>IF(입출금내역Rawdata!F972=0,"",입출금내역Rawdata!F972)</f>
        <v/>
      </c>
      <c r="I978" s="146">
        <f>IF(입출금내역Rawdata!G972=0,"",입출금내역Rawdata!G972)</f>
        <v>385000</v>
      </c>
      <c r="J978" s="146">
        <f t="shared" si="31"/>
        <v>-385000</v>
      </c>
      <c r="K978" s="146">
        <f t="shared" si="30"/>
        <v>829229200</v>
      </c>
      <c r="L978" s="284" t="str">
        <f>입출금내역Rawdata!D972</f>
        <v>(주)영신알에프</v>
      </c>
      <c r="M978" s="148" t="s">
        <v>141</v>
      </c>
      <c r="N978" s="148"/>
      <c r="O978" s="284" t="str">
        <f>입출금내역Rawdata!L972</f>
        <v>하나은행(서울형팁스)</v>
      </c>
      <c r="P978" s="284" t="str">
        <f>입출금내역Rawdata!M972</f>
        <v>511-910017-45704</v>
      </c>
      <c r="Q978" s="148"/>
      <c r="R978" s="148"/>
      <c r="S978" s="148"/>
    </row>
    <row r="979" spans="1:19" ht="15.6" customHeight="1" outlineLevel="1">
      <c r="A979" s="142"/>
      <c r="B979" s="142">
        <f>입출금내역Rawdata!B973</f>
        <v>45575</v>
      </c>
      <c r="C979" s="143" t="s">
        <v>120</v>
      </c>
      <c r="D979" s="284" t="str">
        <f>입출금내역Rawdata!N973</f>
        <v>인건비(급여, 퇴직금, 사대보험)</v>
      </c>
      <c r="E979" s="284" t="str">
        <f>입출금내역Rawdata!O973</f>
        <v>사대보험</v>
      </c>
      <c r="F979" s="137">
        <f>IF(D979="계좌 대체","",VLOOKUP($D979,월별_CashFlow!$H$3:$I$61,2,FALSE))</f>
        <v>120202</v>
      </c>
      <c r="G979" s="145"/>
      <c r="H979" s="283" t="str">
        <f>IF(입출금내역Rawdata!F973=0,"",입출금내역Rawdata!F973)</f>
        <v/>
      </c>
      <c r="I979" s="146">
        <f>IF(입출금내역Rawdata!G973=0,"",입출금내역Rawdata!G973)</f>
        <v>1708100</v>
      </c>
      <c r="J979" s="146">
        <f t="shared" si="31"/>
        <v>-1708100</v>
      </c>
      <c r="K979" s="146">
        <f t="shared" si="30"/>
        <v>827521100</v>
      </c>
      <c r="L979" s="284" t="str">
        <f>입출금내역Rawdata!D973</f>
        <v>2409국민건강</v>
      </c>
      <c r="M979" s="148" t="s">
        <v>246</v>
      </c>
      <c r="N979" s="148"/>
      <c r="O979" s="284" t="str">
        <f>입출금내역Rawdata!L973</f>
        <v>하나은행(GS투자금)</v>
      </c>
      <c r="P979" s="284" t="str">
        <f>입출금내역Rawdata!M973</f>
        <v>391-910033-23404</v>
      </c>
      <c r="Q979" s="148"/>
      <c r="R979" s="148"/>
      <c r="S979" s="148"/>
    </row>
    <row r="980" spans="1:19" ht="15.6" customHeight="1" outlineLevel="1">
      <c r="A980" s="142"/>
      <c r="B980" s="142">
        <f>입출금내역Rawdata!B974</f>
        <v>45575</v>
      </c>
      <c r="C980" s="143" t="s">
        <v>120</v>
      </c>
      <c r="D980" s="284" t="str">
        <f>입출금내역Rawdata!N974</f>
        <v>인건비(급여, 퇴직금, 사대보험)</v>
      </c>
      <c r="E980" s="284" t="str">
        <f>입출금내역Rawdata!O974</f>
        <v>사대보험</v>
      </c>
      <c r="F980" s="137">
        <f>IF(D980="계좌 대체","",VLOOKUP($D980,월별_CashFlow!$H$3:$I$61,2,FALSE))</f>
        <v>120202</v>
      </c>
      <c r="G980" s="145"/>
      <c r="H980" s="283" t="str">
        <f>IF(입출금내역Rawdata!F974=0,"",입출금내역Rawdata!F974)</f>
        <v/>
      </c>
      <c r="I980" s="146">
        <f>IF(입출금내역Rawdata!G974=0,"",입출금내역Rawdata!G974)</f>
        <v>828000</v>
      </c>
      <c r="J980" s="146">
        <f t="shared" si="31"/>
        <v>-828000</v>
      </c>
      <c r="K980" s="146">
        <f t="shared" si="30"/>
        <v>826693100</v>
      </c>
      <c r="L980" s="284" t="str">
        <f>입출금내역Rawdata!D974</f>
        <v>2409국민연금</v>
      </c>
      <c r="M980" s="148" t="s">
        <v>246</v>
      </c>
      <c r="N980" s="148"/>
      <c r="O980" s="284" t="str">
        <f>입출금내역Rawdata!L974</f>
        <v>하나은행(GS투자금)</v>
      </c>
      <c r="P980" s="284" t="str">
        <f>입출금내역Rawdata!M974</f>
        <v>391-910033-23404</v>
      </c>
      <c r="Q980" s="148"/>
      <c r="R980" s="148"/>
      <c r="S980" s="148"/>
    </row>
    <row r="981" spans="1:19" ht="15.6" customHeight="1" outlineLevel="1">
      <c r="A981" s="142"/>
      <c r="B981" s="142">
        <f>입출금내역Rawdata!B975</f>
        <v>45575</v>
      </c>
      <c r="C981" s="143" t="s">
        <v>120</v>
      </c>
      <c r="D981" s="284" t="str">
        <f>입출금내역Rawdata!N975</f>
        <v>인건비(급여, 퇴직금, 사대보험)</v>
      </c>
      <c r="E981" s="284" t="str">
        <f>입출금내역Rawdata!O975</f>
        <v>사대보험</v>
      </c>
      <c r="F981" s="137">
        <f>IF(D981="계좌 대체","",VLOOKUP($D981,월별_CashFlow!$H$3:$I$61,2,FALSE))</f>
        <v>120202</v>
      </c>
      <c r="G981" s="145"/>
      <c r="H981" s="283" t="str">
        <f>IF(입출금내역Rawdata!F975=0,"",입출금내역Rawdata!F975)</f>
        <v/>
      </c>
      <c r="I981" s="146">
        <f>IF(입출금내역Rawdata!G975=0,"",입출금내역Rawdata!G975)</f>
        <v>100200</v>
      </c>
      <c r="J981" s="146">
        <f t="shared" si="31"/>
        <v>-100200</v>
      </c>
      <c r="K981" s="146">
        <f t="shared" si="30"/>
        <v>826592900</v>
      </c>
      <c r="L981" s="284" t="str">
        <f>입출금내역Rawdata!D975</f>
        <v>2409고용보험</v>
      </c>
      <c r="M981" s="148" t="s">
        <v>141</v>
      </c>
      <c r="N981" s="148"/>
      <c r="O981" s="284" t="str">
        <f>입출금내역Rawdata!L975</f>
        <v>하나은행(GS투자금)</v>
      </c>
      <c r="P981" s="284" t="str">
        <f>입출금내역Rawdata!M975</f>
        <v>391-910033-23404</v>
      </c>
      <c r="Q981" s="148"/>
      <c r="R981" s="148"/>
      <c r="S981" s="148"/>
    </row>
    <row r="982" spans="1:19" ht="15.6" customHeight="1" outlineLevel="1">
      <c r="A982" s="142"/>
      <c r="B982" s="142">
        <f>입출금내역Rawdata!B976</f>
        <v>45575</v>
      </c>
      <c r="C982" s="143" t="s">
        <v>120</v>
      </c>
      <c r="D982" s="284" t="str">
        <f>입출금내역Rawdata!N976</f>
        <v>인건비(급여, 퇴직금, 사대보험)</v>
      </c>
      <c r="E982" s="284" t="str">
        <f>입출금내역Rawdata!O976</f>
        <v>사대보험</v>
      </c>
      <c r="F982" s="137">
        <f>IF(D982="계좌 대체","",VLOOKUP($D982,월별_CashFlow!$H$3:$I$61,2,FALSE))</f>
        <v>120202</v>
      </c>
      <c r="G982" s="145"/>
      <c r="H982" s="283" t="str">
        <f>IF(입출금내역Rawdata!F976=0,"",입출금내역Rawdata!F976)</f>
        <v/>
      </c>
      <c r="I982" s="146">
        <f>IF(입출금내역Rawdata!G976=0,"",입출금내역Rawdata!G976)</f>
        <v>35030</v>
      </c>
      <c r="J982" s="146">
        <f t="shared" si="31"/>
        <v>-35030</v>
      </c>
      <c r="K982" s="146">
        <f t="shared" si="30"/>
        <v>826557870</v>
      </c>
      <c r="L982" s="284" t="str">
        <f>입출금내역Rawdata!D976</f>
        <v>2409산재보험</v>
      </c>
      <c r="M982" s="148" t="s">
        <v>141</v>
      </c>
      <c r="N982" s="148"/>
      <c r="O982" s="284" t="str">
        <f>입출금내역Rawdata!L976</f>
        <v>하나은행(GS투자금)</v>
      </c>
      <c r="P982" s="284" t="str">
        <f>입출금내역Rawdata!M976</f>
        <v>391-910033-23404</v>
      </c>
      <c r="Q982" s="148"/>
      <c r="R982" s="148"/>
      <c r="S982" s="148"/>
    </row>
    <row r="983" spans="1:19" ht="15.6" customHeight="1" outlineLevel="1">
      <c r="A983" s="142"/>
      <c r="B983" s="142">
        <f>입출금내역Rawdata!B977</f>
        <v>45575</v>
      </c>
      <c r="C983" s="143" t="s">
        <v>120</v>
      </c>
      <c r="D983" s="284" t="str">
        <f>입출금내역Rawdata!N977</f>
        <v>보조금</v>
      </c>
      <c r="E983" s="284" t="str">
        <f>입출금내역Rawdata!O977</f>
        <v>보조금</v>
      </c>
      <c r="F983" s="137">
        <f>IF(D983="계좌 대체","",VLOOKUP($D983,월별_CashFlow!$H$3:$I$61,2,FALSE))</f>
        <v>310001</v>
      </c>
      <c r="G983" s="145"/>
      <c r="H983" s="283">
        <f>IF(입출금내역Rawdata!F977=0,"",입출금내역Rawdata!F977)</f>
        <v>3294546</v>
      </c>
      <c r="I983" s="146" t="str">
        <f>IF(입출금내역Rawdata!G977=0,"",입출금내역Rawdata!G977)</f>
        <v/>
      </c>
      <c r="J983" s="146">
        <f t="shared" si="31"/>
        <v>3294546</v>
      </c>
      <c r="K983" s="146">
        <f t="shared" si="30"/>
        <v>829852416</v>
      </c>
      <c r="L983" s="284" t="str">
        <f>입출금내역Rawdata!D977</f>
        <v>FB이체</v>
      </c>
      <c r="M983" s="148" t="s">
        <v>141</v>
      </c>
      <c r="N983" s="148"/>
      <c r="O983" s="284" t="str">
        <f>입출금내역Rawdata!L977</f>
        <v>신한은행(초창패)</v>
      </c>
      <c r="P983" s="284" t="str">
        <f>입출금내역Rawdata!M977</f>
        <v>100-037-099578</v>
      </c>
      <c r="Q983" s="148"/>
      <c r="R983" s="148"/>
      <c r="S983" s="148"/>
    </row>
    <row r="984" spans="1:19" ht="15.6" customHeight="1" outlineLevel="1">
      <c r="A984" s="142"/>
      <c r="B984" s="142">
        <f>입출금내역Rawdata!B978</f>
        <v>45576</v>
      </c>
      <c r="C984" s="143" t="s">
        <v>120</v>
      </c>
      <c r="D984" s="284" t="str">
        <f>입출금내역Rawdata!N978</f>
        <v>계좌 대체</v>
      </c>
      <c r="E984" s="284" t="str">
        <f>입출금내역Rawdata!O978</f>
        <v>계좌 대체</v>
      </c>
      <c r="F984" s="137" t="str">
        <f>IF(D984="계좌 대체","",VLOOKUP($D984,월별_CashFlow!$H$3:$I$61,2,FALSE))</f>
        <v/>
      </c>
      <c r="G984" s="145"/>
      <c r="H984" s="283" t="str">
        <f>IF(입출금내역Rawdata!F978=0,"",입출금내역Rawdata!F978)</f>
        <v/>
      </c>
      <c r="I984" s="146">
        <f>IF(입출금내역Rawdata!G978=0,"",입출금내역Rawdata!G978)</f>
        <v>9200</v>
      </c>
      <c r="J984" s="146">
        <f t="shared" si="31"/>
        <v>-9200</v>
      </c>
      <c r="K984" s="146">
        <f t="shared" si="30"/>
        <v>829843216</v>
      </c>
      <c r="L984" s="284" t="str">
        <f>입출금내역Rawdata!D978</f>
        <v>카카오T택시_가승</v>
      </c>
      <c r="M984" s="148" t="s">
        <v>141</v>
      </c>
      <c r="N984" s="148"/>
      <c r="O984" s="284" t="str">
        <f>입출금내역Rawdata!L978</f>
        <v>하나은행(자본금)</v>
      </c>
      <c r="P984" s="284" t="str">
        <f>입출금내역Rawdata!M978</f>
        <v>391-910029-71304</v>
      </c>
      <c r="Q984" s="148"/>
      <c r="R984" s="148"/>
      <c r="S984" s="148"/>
    </row>
    <row r="985" spans="1:19" ht="15.6" customHeight="1" outlineLevel="1">
      <c r="A985" s="142"/>
      <c r="B985" s="142">
        <f>입출금내역Rawdata!B979</f>
        <v>45576</v>
      </c>
      <c r="C985" s="143" t="s">
        <v>120</v>
      </c>
      <c r="D985" s="284" t="str">
        <f>입출금내역Rawdata!N979</f>
        <v>계좌 대체</v>
      </c>
      <c r="E985" s="284" t="str">
        <f>입출금내역Rawdata!O979</f>
        <v>계좌 대체</v>
      </c>
      <c r="F985" s="137" t="str">
        <f>IF(D985="계좌 대체","",VLOOKUP($D985,월별_CashFlow!$H$3:$I$61,2,FALSE))</f>
        <v/>
      </c>
      <c r="G985" s="145"/>
      <c r="H985" s="283">
        <f>IF(입출금내역Rawdata!F979=0,"",입출금내역Rawdata!F979)</f>
        <v>9200</v>
      </c>
      <c r="I985" s="146" t="str">
        <f>IF(입출금내역Rawdata!G979=0,"",입출금내역Rawdata!G979)</f>
        <v/>
      </c>
      <c r="J985" s="146">
        <f t="shared" si="31"/>
        <v>9200</v>
      </c>
      <c r="K985" s="146">
        <f t="shared" si="30"/>
        <v>829852416</v>
      </c>
      <c r="L985" s="284" t="str">
        <f>입출금내역Rawdata!D979</f>
        <v>카카오T택시_가승</v>
      </c>
      <c r="M985" s="148" t="s">
        <v>141</v>
      </c>
      <c r="N985" s="148"/>
      <c r="O985" s="284" t="str">
        <f>입출금내역Rawdata!L979</f>
        <v>하나은행(자본금)</v>
      </c>
      <c r="P985" s="284" t="str">
        <f>입출금내역Rawdata!M979</f>
        <v>391-910029-71304</v>
      </c>
      <c r="Q985" s="148"/>
      <c r="R985" s="148"/>
      <c r="S985" s="148"/>
    </row>
    <row r="986" spans="1:19" ht="15.6" customHeight="1" outlineLevel="1">
      <c r="A986" s="142"/>
      <c r="B986" s="142">
        <f>입출금내역Rawdata!B980</f>
        <v>45576</v>
      </c>
      <c r="C986" s="143" t="s">
        <v>120</v>
      </c>
      <c r="D986" s="284" t="str">
        <f>입출금내역Rawdata!N980</f>
        <v>운영비</v>
      </c>
      <c r="E986" s="284" t="str">
        <f>입출금내역Rawdata!O980</f>
        <v>여비교통비</v>
      </c>
      <c r="F986" s="137">
        <f>IF(D986="계좌 대체","",VLOOKUP($D986,월별_CashFlow!$H$3:$I$61,2,FALSE))</f>
        <v>120204</v>
      </c>
      <c r="G986" s="145"/>
      <c r="H986" s="283" t="str">
        <f>IF(입출금내역Rawdata!F980=0,"",입출금내역Rawdata!F980)</f>
        <v/>
      </c>
      <c r="I986" s="146">
        <f>IF(입출금내역Rawdata!G980=0,"",입출금내역Rawdata!G980)</f>
        <v>8900</v>
      </c>
      <c r="J986" s="146">
        <f t="shared" si="31"/>
        <v>-8900</v>
      </c>
      <c r="K986" s="146">
        <f t="shared" si="30"/>
        <v>829843516</v>
      </c>
      <c r="L986" s="284" t="str">
        <f>입출금내역Rawdata!D980</f>
        <v>카카오T일반택시_</v>
      </c>
      <c r="M986" s="148" t="s">
        <v>141</v>
      </c>
      <c r="N986" s="148"/>
      <c r="O986" s="284" t="str">
        <f>입출금내역Rawdata!L980</f>
        <v>하나은행(자본금)</v>
      </c>
      <c r="P986" s="284" t="str">
        <f>입출금내역Rawdata!M980</f>
        <v>391-910029-71304</v>
      </c>
      <c r="Q986" s="148"/>
      <c r="R986" s="148"/>
      <c r="S986" s="148"/>
    </row>
    <row r="987" spans="1:19" ht="15.6" customHeight="1" outlineLevel="1">
      <c r="A987" s="142"/>
      <c r="B987" s="142">
        <f>입출금내역Rawdata!B981</f>
        <v>45576</v>
      </c>
      <c r="C987" s="143" t="s">
        <v>120</v>
      </c>
      <c r="D987" s="284" t="str">
        <f>입출금내역Rawdata!N981</f>
        <v>계좌 대체</v>
      </c>
      <c r="E987" s="284" t="str">
        <f>입출금내역Rawdata!O981</f>
        <v>계좌 대체</v>
      </c>
      <c r="F987" s="137" t="str">
        <f>IF(D987="계좌 대체","",VLOOKUP($D987,월별_CashFlow!$H$3:$I$61,2,FALSE))</f>
        <v/>
      </c>
      <c r="G987" s="145"/>
      <c r="H987" s="283" t="str">
        <f>IF(입출금내역Rawdata!F981=0,"",입출금내역Rawdata!F981)</f>
        <v/>
      </c>
      <c r="I987" s="146">
        <f>IF(입출금내역Rawdata!G981=0,"",입출금내역Rawdata!G981)</f>
        <v>9600</v>
      </c>
      <c r="J987" s="146">
        <f t="shared" si="31"/>
        <v>-9600</v>
      </c>
      <c r="K987" s="146">
        <f t="shared" si="30"/>
        <v>829833916</v>
      </c>
      <c r="L987" s="284" t="str">
        <f>입출금내역Rawdata!D981</f>
        <v>카카오T택시_가승</v>
      </c>
      <c r="M987" s="148" t="s">
        <v>141</v>
      </c>
      <c r="N987" s="148"/>
      <c r="O987" s="284" t="str">
        <f>입출금내역Rawdata!L981</f>
        <v>하나은행(자본금)</v>
      </c>
      <c r="P987" s="284" t="str">
        <f>입출금내역Rawdata!M981</f>
        <v>391-910029-71304</v>
      </c>
      <c r="Q987" s="148"/>
      <c r="R987" s="148"/>
      <c r="S987" s="148"/>
    </row>
    <row r="988" spans="1:19" ht="15.6" customHeight="1" outlineLevel="1">
      <c r="A988" s="142"/>
      <c r="B988" s="142">
        <f>입출금내역Rawdata!B982</f>
        <v>45576</v>
      </c>
      <c r="C988" s="143" t="s">
        <v>120</v>
      </c>
      <c r="D988" s="284" t="str">
        <f>입출금내역Rawdata!N982</f>
        <v>계좌 대체</v>
      </c>
      <c r="E988" s="284" t="str">
        <f>입출금내역Rawdata!O982</f>
        <v>계좌 대체</v>
      </c>
      <c r="F988" s="137" t="str">
        <f>IF(D988="계좌 대체","",VLOOKUP($D988,월별_CashFlow!$H$3:$I$61,2,FALSE))</f>
        <v/>
      </c>
      <c r="G988" s="145"/>
      <c r="H988" s="283">
        <f>IF(입출금내역Rawdata!F982=0,"",입출금내역Rawdata!F982)</f>
        <v>9600</v>
      </c>
      <c r="I988" s="146" t="str">
        <f>IF(입출금내역Rawdata!G982=0,"",입출금내역Rawdata!G982)</f>
        <v/>
      </c>
      <c r="J988" s="146">
        <f t="shared" si="31"/>
        <v>9600</v>
      </c>
      <c r="K988" s="146">
        <f t="shared" si="30"/>
        <v>829843516</v>
      </c>
      <c r="L988" s="284" t="str">
        <f>입출금내역Rawdata!D982</f>
        <v>카카오T택시_가승</v>
      </c>
      <c r="M988" s="148"/>
      <c r="N988" s="148"/>
      <c r="O988" s="284" t="str">
        <f>입출금내역Rawdata!L982</f>
        <v>하나은행(자본금)</v>
      </c>
      <c r="P988" s="284" t="str">
        <f>입출금내역Rawdata!M982</f>
        <v>391-910029-71304</v>
      </c>
      <c r="Q988" s="148"/>
      <c r="R988" s="148"/>
      <c r="S988" s="148"/>
    </row>
    <row r="989" spans="1:19" ht="15.6" customHeight="1" outlineLevel="1">
      <c r="A989" s="142"/>
      <c r="B989" s="142">
        <f>입출금내역Rawdata!B983</f>
        <v>45576</v>
      </c>
      <c r="C989" s="143" t="s">
        <v>120</v>
      </c>
      <c r="D989" s="284" t="str">
        <f>입출금내역Rawdata!N983</f>
        <v>계좌 대체</v>
      </c>
      <c r="E989" s="284" t="str">
        <f>입출금내역Rawdata!O983</f>
        <v>계좌 대체</v>
      </c>
      <c r="F989" s="137" t="str">
        <f>IF(D989="계좌 대체","",VLOOKUP($D989,월별_CashFlow!$H$3:$I$61,2,FALSE))</f>
        <v/>
      </c>
      <c r="G989" s="145"/>
      <c r="H989" s="283" t="str">
        <f>IF(입출금내역Rawdata!F983=0,"",입출금내역Rawdata!F983)</f>
        <v/>
      </c>
      <c r="I989" s="146">
        <f>IF(입출금내역Rawdata!G983=0,"",입출금내역Rawdata!G983)</f>
        <v>9700</v>
      </c>
      <c r="J989" s="146">
        <f t="shared" si="31"/>
        <v>-9700</v>
      </c>
      <c r="K989" s="146">
        <f t="shared" si="30"/>
        <v>829833816</v>
      </c>
      <c r="L989" s="284" t="str">
        <f>입출금내역Rawdata!D983</f>
        <v>카카오T택시_가승</v>
      </c>
      <c r="M989" s="148" t="s">
        <v>141</v>
      </c>
      <c r="N989" s="148"/>
      <c r="O989" s="284" t="str">
        <f>입출금내역Rawdata!L983</f>
        <v>하나은행(자본금)</v>
      </c>
      <c r="P989" s="284" t="str">
        <f>입출금내역Rawdata!M983</f>
        <v>391-910029-71304</v>
      </c>
      <c r="Q989" s="148"/>
      <c r="R989" s="148"/>
      <c r="S989" s="148"/>
    </row>
    <row r="990" spans="1:19" ht="15.6" customHeight="1" outlineLevel="1">
      <c r="A990" s="142"/>
      <c r="B990" s="142">
        <f>입출금내역Rawdata!B984</f>
        <v>45576</v>
      </c>
      <c r="C990" s="143" t="s">
        <v>120</v>
      </c>
      <c r="D990" s="284" t="str">
        <f>입출금내역Rawdata!N984</f>
        <v>계좌 대체</v>
      </c>
      <c r="E990" s="284" t="str">
        <f>입출금내역Rawdata!O984</f>
        <v>계좌 대체</v>
      </c>
      <c r="F990" s="137" t="str">
        <f>IF(D990="계좌 대체","",VLOOKUP($D990,월별_CashFlow!$H$3:$I$61,2,FALSE))</f>
        <v/>
      </c>
      <c r="G990" s="145"/>
      <c r="H990" s="283">
        <f>IF(입출금내역Rawdata!F984=0,"",입출금내역Rawdata!F984)</f>
        <v>9700</v>
      </c>
      <c r="I990" s="146" t="str">
        <f>IF(입출금내역Rawdata!G984=0,"",입출금내역Rawdata!G984)</f>
        <v/>
      </c>
      <c r="J990" s="146">
        <f t="shared" si="31"/>
        <v>9700</v>
      </c>
      <c r="K990" s="146">
        <f t="shared" si="30"/>
        <v>829843516</v>
      </c>
      <c r="L990" s="284" t="str">
        <f>입출금내역Rawdata!D984</f>
        <v>카카오T택시_가승</v>
      </c>
      <c r="M990" s="148" t="s">
        <v>141</v>
      </c>
      <c r="N990" s="148"/>
      <c r="O990" s="284" t="str">
        <f>입출금내역Rawdata!L984</f>
        <v>하나은행(자본금)</v>
      </c>
      <c r="P990" s="284" t="str">
        <f>입출금내역Rawdata!M984</f>
        <v>391-910029-71304</v>
      </c>
      <c r="Q990" s="148"/>
      <c r="R990" s="148"/>
      <c r="S990" s="148"/>
    </row>
    <row r="991" spans="1:19" ht="15.6" customHeight="1" outlineLevel="1">
      <c r="A991" s="142"/>
      <c r="B991" s="142">
        <f>입출금내역Rawdata!B985</f>
        <v>45576</v>
      </c>
      <c r="C991" s="143" t="s">
        <v>120</v>
      </c>
      <c r="D991" s="284" t="str">
        <f>입출금내역Rawdata!N985</f>
        <v>운영비</v>
      </c>
      <c r="E991" s="284" t="str">
        <f>입출금내역Rawdata!O985</f>
        <v>여비교통비</v>
      </c>
      <c r="F991" s="137">
        <f>IF(D991="계좌 대체","",VLOOKUP($D991,월별_CashFlow!$H$3:$I$61,2,FALSE))</f>
        <v>120204</v>
      </c>
      <c r="G991" s="145"/>
      <c r="H991" s="283" t="str">
        <f>IF(입출금내역Rawdata!F985=0,"",입출금내역Rawdata!F985)</f>
        <v/>
      </c>
      <c r="I991" s="146">
        <f>IF(입출금내역Rawdata!G985=0,"",입출금내역Rawdata!G985)</f>
        <v>8700</v>
      </c>
      <c r="J991" s="146">
        <f t="shared" si="31"/>
        <v>-8700</v>
      </c>
      <c r="K991" s="146">
        <f t="shared" si="30"/>
        <v>829834816</v>
      </c>
      <c r="L991" s="284" t="str">
        <f>입출금내역Rawdata!D985</f>
        <v>카카오T고급택시_</v>
      </c>
      <c r="M991" s="148" t="s">
        <v>141</v>
      </c>
      <c r="N991" s="148"/>
      <c r="O991" s="284" t="str">
        <f>입출금내역Rawdata!L985</f>
        <v>하나은행(자본금)</v>
      </c>
      <c r="P991" s="284" t="str">
        <f>입출금내역Rawdata!M985</f>
        <v>391-910029-71304</v>
      </c>
      <c r="Q991" s="148"/>
      <c r="R991" s="148"/>
      <c r="S991" s="148"/>
    </row>
    <row r="992" spans="1:19" ht="15.6" customHeight="1" outlineLevel="1">
      <c r="A992" s="142"/>
      <c r="B992" s="142">
        <f>입출금내역Rawdata!B986</f>
        <v>45576</v>
      </c>
      <c r="C992" s="143" t="s">
        <v>120</v>
      </c>
      <c r="D992" s="284" t="str">
        <f>입출금내역Rawdata!N986</f>
        <v>보조금</v>
      </c>
      <c r="E992" s="284" t="str">
        <f>입출금내역Rawdata!O986</f>
        <v>보조금</v>
      </c>
      <c r="F992" s="137">
        <f>IF(D992="계좌 대체","",VLOOKUP($D992,월별_CashFlow!$H$3:$I$61,2,FALSE))</f>
        <v>310001</v>
      </c>
      <c r="G992" s="145"/>
      <c r="H992" s="283">
        <f>IF(입출금내역Rawdata!F986=0,"",입출금내역Rawdata!F986)</f>
        <v>1000000</v>
      </c>
      <c r="I992" s="146" t="str">
        <f>IF(입출금내역Rawdata!G986=0,"",입출금내역Rawdata!G986)</f>
        <v/>
      </c>
      <c r="J992" s="146">
        <f t="shared" si="31"/>
        <v>1000000</v>
      </c>
      <c r="K992" s="146">
        <f t="shared" si="30"/>
        <v>830834816</v>
      </c>
      <c r="L992" s="284" t="str">
        <f>입출금내역Rawdata!D986</f>
        <v>FB이체</v>
      </c>
      <c r="M992" s="148"/>
      <c r="N992" s="148"/>
      <c r="O992" s="284" t="str">
        <f>입출금내역Rawdata!L986</f>
        <v>신한은행(초창패)</v>
      </c>
      <c r="P992" s="284" t="str">
        <f>입출금내역Rawdata!M986</f>
        <v>100-037-099578</v>
      </c>
      <c r="Q992" s="148"/>
      <c r="R992" s="148"/>
      <c r="S992" s="148"/>
    </row>
    <row r="993" spans="1:19" ht="15.6" customHeight="1" outlineLevel="1">
      <c r="A993" s="142"/>
      <c r="B993" s="142">
        <f>입출금내역Rawdata!B987</f>
        <v>45577</v>
      </c>
      <c r="C993" s="143" t="s">
        <v>120</v>
      </c>
      <c r="D993" s="284" t="str">
        <f>입출금내역Rawdata!N987</f>
        <v>계좌 대체</v>
      </c>
      <c r="E993" s="284" t="str">
        <f>입출금내역Rawdata!O987</f>
        <v>계좌 대체</v>
      </c>
      <c r="F993" s="137" t="str">
        <f>IF(D993="계좌 대체","",VLOOKUP($D993,월별_CashFlow!$H$3:$I$61,2,FALSE))</f>
        <v/>
      </c>
      <c r="G993" s="145"/>
      <c r="H993" s="283" t="str">
        <f>IF(입출금내역Rawdata!F987=0,"",입출금내역Rawdata!F987)</f>
        <v/>
      </c>
      <c r="I993" s="146">
        <f>IF(입출금내역Rawdata!G987=0,"",입출금내역Rawdata!G987)</f>
        <v>13600</v>
      </c>
      <c r="J993" s="146">
        <f t="shared" si="31"/>
        <v>-13600</v>
      </c>
      <c r="K993" s="146">
        <f t="shared" si="30"/>
        <v>830821216</v>
      </c>
      <c r="L993" s="284" t="str">
        <f>입출금내역Rawdata!D987</f>
        <v>카카오T택시_가승</v>
      </c>
      <c r="M993" s="148"/>
      <c r="N993" s="148"/>
      <c r="O993" s="284" t="str">
        <f>입출금내역Rawdata!L987</f>
        <v>하나은행(자본금)</v>
      </c>
      <c r="P993" s="284" t="str">
        <f>입출금내역Rawdata!M987</f>
        <v>391-910029-71304</v>
      </c>
      <c r="Q993" s="148"/>
      <c r="R993" s="148"/>
      <c r="S993" s="148"/>
    </row>
    <row r="994" spans="1:19" ht="15.6" customHeight="1" outlineLevel="1">
      <c r="A994" s="142"/>
      <c r="B994" s="142">
        <f>입출금내역Rawdata!B988</f>
        <v>45577</v>
      </c>
      <c r="C994" s="143" t="s">
        <v>120</v>
      </c>
      <c r="D994" s="284" t="str">
        <f>입출금내역Rawdata!N988</f>
        <v>계좌 대체</v>
      </c>
      <c r="E994" s="284" t="str">
        <f>입출금내역Rawdata!O988</f>
        <v>계좌 대체</v>
      </c>
      <c r="F994" s="137" t="str">
        <f>IF(D994="계좌 대체","",VLOOKUP($D994,월별_CashFlow!$H$3:$I$61,2,FALSE))</f>
        <v/>
      </c>
      <c r="G994" s="145"/>
      <c r="H994" s="283">
        <f>IF(입출금내역Rawdata!F988=0,"",입출금내역Rawdata!F988)</f>
        <v>13600</v>
      </c>
      <c r="I994" s="146" t="str">
        <f>IF(입출금내역Rawdata!G988=0,"",입출금내역Rawdata!G988)</f>
        <v/>
      </c>
      <c r="J994" s="146">
        <f t="shared" si="31"/>
        <v>13600</v>
      </c>
      <c r="K994" s="146">
        <f t="shared" si="30"/>
        <v>830834816</v>
      </c>
      <c r="L994" s="284" t="str">
        <f>입출금내역Rawdata!D988</f>
        <v>카카오T택시_가승</v>
      </c>
      <c r="M994" s="148"/>
      <c r="N994" s="148"/>
      <c r="O994" s="284" t="str">
        <f>입출금내역Rawdata!L988</f>
        <v>하나은행(자본금)</v>
      </c>
      <c r="P994" s="284" t="str">
        <f>입출금내역Rawdata!M988</f>
        <v>391-910029-71304</v>
      </c>
      <c r="Q994" s="148"/>
      <c r="R994" s="148"/>
      <c r="S994" s="148"/>
    </row>
    <row r="995" spans="1:19" ht="15.6" customHeight="1" outlineLevel="1">
      <c r="A995" s="142"/>
      <c r="B995" s="142">
        <f>입출금내역Rawdata!B989</f>
        <v>45577</v>
      </c>
      <c r="C995" s="143" t="s">
        <v>120</v>
      </c>
      <c r="D995" s="284" t="str">
        <f>입출금내역Rawdata!N989</f>
        <v>운영비</v>
      </c>
      <c r="E995" s="284" t="str">
        <f>입출금내역Rawdata!O989</f>
        <v>여비교통비</v>
      </c>
      <c r="F995" s="137">
        <f>IF(D995="계좌 대체","",VLOOKUP($D995,월별_CashFlow!$H$3:$I$61,2,FALSE))</f>
        <v>120204</v>
      </c>
      <c r="G995" s="145"/>
      <c r="H995" s="283" t="str">
        <f>IF(입출금내역Rawdata!F989=0,"",입출금내역Rawdata!F989)</f>
        <v/>
      </c>
      <c r="I995" s="146">
        <f>IF(입출금내역Rawdata!G989=0,"",입출금내역Rawdata!G989)</f>
        <v>10500</v>
      </c>
      <c r="J995" s="146">
        <f t="shared" si="31"/>
        <v>-10500</v>
      </c>
      <c r="K995" s="146">
        <f t="shared" si="30"/>
        <v>830824316</v>
      </c>
      <c r="L995" s="284" t="str">
        <f>입출금내역Rawdata!D989</f>
        <v>카카오T일반택시_</v>
      </c>
      <c r="M995" s="148"/>
      <c r="N995" s="148"/>
      <c r="O995" s="284" t="str">
        <f>입출금내역Rawdata!L989</f>
        <v>하나은행(자본금)</v>
      </c>
      <c r="P995" s="284" t="str">
        <f>입출금내역Rawdata!M989</f>
        <v>391-910029-71304</v>
      </c>
      <c r="Q995" s="148"/>
      <c r="R995" s="148"/>
      <c r="S995" s="148"/>
    </row>
    <row r="996" spans="1:19" ht="15.6" customHeight="1" outlineLevel="1">
      <c r="A996" s="142"/>
      <c r="B996" s="142">
        <f>입출금내역Rawdata!B990</f>
        <v>45577</v>
      </c>
      <c r="C996" s="143" t="s">
        <v>120</v>
      </c>
      <c r="D996" s="284" t="str">
        <f>입출금내역Rawdata!N990</f>
        <v>운영비</v>
      </c>
      <c r="E996" s="284" t="str">
        <f>입출금내역Rawdata!O990</f>
        <v>여비교통비</v>
      </c>
      <c r="F996" s="137">
        <f>IF(D996="계좌 대체","",VLOOKUP($D996,월별_CashFlow!$H$3:$I$61,2,FALSE))</f>
        <v>120204</v>
      </c>
      <c r="G996" s="145"/>
      <c r="H996" s="283" t="str">
        <f>IF(입출금내역Rawdata!F990=0,"",입출금내역Rawdata!F990)</f>
        <v/>
      </c>
      <c r="I996" s="146">
        <f>IF(입출금내역Rawdata!G990=0,"",입출금내역Rawdata!G990)</f>
        <v>3000</v>
      </c>
      <c r="J996" s="146">
        <f t="shared" si="31"/>
        <v>-3000</v>
      </c>
      <c r="K996" s="146">
        <f t="shared" si="30"/>
        <v>830821316</v>
      </c>
      <c r="L996" s="284" t="str">
        <f>입출금내역Rawdata!D990</f>
        <v>카카오T고급택시_</v>
      </c>
      <c r="M996" s="148"/>
      <c r="N996" s="148"/>
      <c r="O996" s="284" t="str">
        <f>입출금내역Rawdata!L990</f>
        <v>하나은행(자본금)</v>
      </c>
      <c r="P996" s="284" t="str">
        <f>입출금내역Rawdata!M990</f>
        <v>391-910029-71304</v>
      </c>
      <c r="Q996" s="148"/>
      <c r="R996" s="148"/>
      <c r="S996" s="148"/>
    </row>
    <row r="997" spans="1:19" ht="15.6" customHeight="1" outlineLevel="1">
      <c r="A997" s="142"/>
      <c r="B997" s="142">
        <f>입출금내역Rawdata!B991</f>
        <v>45577</v>
      </c>
      <c r="C997" s="143" t="s">
        <v>120</v>
      </c>
      <c r="D997" s="284" t="str">
        <f>입출금내역Rawdata!N991</f>
        <v>계좌 대체</v>
      </c>
      <c r="E997" s="284" t="str">
        <f>입출금내역Rawdata!O991</f>
        <v>계좌 대체</v>
      </c>
      <c r="F997" s="137" t="str">
        <f>IF(D997="계좌 대체","",VLOOKUP($D997,월별_CashFlow!$H$3:$I$61,2,FALSE))</f>
        <v/>
      </c>
      <c r="G997" s="145"/>
      <c r="H997" s="283" t="str">
        <f>IF(입출금내역Rawdata!F991=0,"",입출금내역Rawdata!F991)</f>
        <v/>
      </c>
      <c r="I997" s="146">
        <f>IF(입출금내역Rawdata!G991=0,"",입출금내역Rawdata!G991)</f>
        <v>13000</v>
      </c>
      <c r="J997" s="146">
        <f t="shared" si="31"/>
        <v>-13000</v>
      </c>
      <c r="K997" s="146">
        <f t="shared" si="30"/>
        <v>830808316</v>
      </c>
      <c r="L997" s="284" t="str">
        <f>입출금내역Rawdata!D991</f>
        <v>카카오T택시_가승</v>
      </c>
      <c r="M997" s="148"/>
      <c r="N997" s="148"/>
      <c r="O997" s="284" t="str">
        <f>입출금내역Rawdata!L991</f>
        <v>하나은행(자본금)</v>
      </c>
      <c r="P997" s="284" t="str">
        <f>입출금내역Rawdata!M991</f>
        <v>391-910029-71304</v>
      </c>
      <c r="Q997" s="148"/>
      <c r="R997" s="148"/>
      <c r="S997" s="148"/>
    </row>
    <row r="998" spans="1:19" ht="15.6" customHeight="1" outlineLevel="1">
      <c r="A998" s="142"/>
      <c r="B998" s="142">
        <f>입출금내역Rawdata!B992</f>
        <v>45577</v>
      </c>
      <c r="C998" s="143" t="s">
        <v>120</v>
      </c>
      <c r="D998" s="284" t="str">
        <f>입출금내역Rawdata!N992</f>
        <v>계좌 대체</v>
      </c>
      <c r="E998" s="284" t="str">
        <f>입출금내역Rawdata!O992</f>
        <v>계좌 대체</v>
      </c>
      <c r="F998" s="137" t="str">
        <f>IF(D998="계좌 대체","",VLOOKUP($D998,월별_CashFlow!$H$3:$I$61,2,FALSE))</f>
        <v/>
      </c>
      <c r="G998" s="145"/>
      <c r="H998" s="283">
        <f>IF(입출금내역Rawdata!F992=0,"",입출금내역Rawdata!F992)</f>
        <v>13000</v>
      </c>
      <c r="I998" s="146" t="str">
        <f>IF(입출금내역Rawdata!G992=0,"",입출금내역Rawdata!G992)</f>
        <v/>
      </c>
      <c r="J998" s="146">
        <f t="shared" si="31"/>
        <v>13000</v>
      </c>
      <c r="K998" s="146">
        <f t="shared" si="30"/>
        <v>830821316</v>
      </c>
      <c r="L998" s="284" t="str">
        <f>입출금내역Rawdata!D992</f>
        <v>카카오T택시_가승</v>
      </c>
      <c r="M998" s="148"/>
      <c r="N998" s="148"/>
      <c r="O998" s="284" t="str">
        <f>입출금내역Rawdata!L992</f>
        <v>하나은행(자본금)</v>
      </c>
      <c r="P998" s="284" t="str">
        <f>입출금내역Rawdata!M992</f>
        <v>391-910029-71304</v>
      </c>
      <c r="Q998" s="148"/>
      <c r="R998" s="148"/>
      <c r="S998" s="148"/>
    </row>
    <row r="999" spans="1:19" ht="15.6" customHeight="1" outlineLevel="1">
      <c r="A999" s="142"/>
      <c r="B999" s="142">
        <f>입출금내역Rawdata!B993</f>
        <v>45577</v>
      </c>
      <c r="C999" s="143" t="s">
        <v>120</v>
      </c>
      <c r="D999" s="284" t="str">
        <f>입출금내역Rawdata!N993</f>
        <v>운영비</v>
      </c>
      <c r="E999" s="284" t="str">
        <f>입출금내역Rawdata!O993</f>
        <v>여비교통비</v>
      </c>
      <c r="F999" s="137">
        <f>IF(D999="계좌 대체","",VLOOKUP($D999,월별_CashFlow!$H$3:$I$61,2,FALSE))</f>
        <v>120204</v>
      </c>
      <c r="G999" s="145"/>
      <c r="H999" s="283" t="str">
        <f>IF(입출금내역Rawdata!F993=0,"",입출금내역Rawdata!F993)</f>
        <v/>
      </c>
      <c r="I999" s="146">
        <f>IF(입출금내역Rawdata!G993=0,"",입출금내역Rawdata!G993)</f>
        <v>9200</v>
      </c>
      <c r="J999" s="146">
        <f t="shared" si="31"/>
        <v>-9200</v>
      </c>
      <c r="K999" s="146">
        <f t="shared" si="30"/>
        <v>830812116</v>
      </c>
      <c r="L999" s="284" t="str">
        <f>입출금내역Rawdata!D993</f>
        <v>카카오T일반택시_</v>
      </c>
      <c r="M999" s="148"/>
      <c r="N999" s="148"/>
      <c r="O999" s="284" t="str">
        <f>입출금내역Rawdata!L993</f>
        <v>하나은행(자본금)</v>
      </c>
      <c r="P999" s="284" t="str">
        <f>입출금내역Rawdata!M993</f>
        <v>391-910029-71304</v>
      </c>
      <c r="Q999" s="148"/>
      <c r="R999" s="148"/>
      <c r="S999" s="148"/>
    </row>
    <row r="1000" spans="1:19" ht="15.6" customHeight="1" outlineLevel="1">
      <c r="A1000" s="142"/>
      <c r="B1000" s="142">
        <f>입출금내역Rawdata!B994</f>
        <v>45577</v>
      </c>
      <c r="C1000" s="143" t="s">
        <v>120</v>
      </c>
      <c r="D1000" s="284" t="str">
        <f>입출금내역Rawdata!N994</f>
        <v>운영비</v>
      </c>
      <c r="E1000" s="284" t="str">
        <f>입출금내역Rawdata!O994</f>
        <v>여비교통비</v>
      </c>
      <c r="F1000" s="137">
        <f>IF(D1000="계좌 대체","",VLOOKUP($D1000,월별_CashFlow!$H$3:$I$61,2,FALSE))</f>
        <v>120204</v>
      </c>
      <c r="G1000" s="145"/>
      <c r="H1000" s="283" t="str">
        <f>IF(입출금내역Rawdata!F994=0,"",입출금내역Rawdata!F994)</f>
        <v/>
      </c>
      <c r="I1000" s="146">
        <f>IF(입출금내역Rawdata!G994=0,"",입출금내역Rawdata!G994)</f>
        <v>3000</v>
      </c>
      <c r="J1000" s="146">
        <f t="shared" si="31"/>
        <v>-3000</v>
      </c>
      <c r="K1000" s="146">
        <f t="shared" si="30"/>
        <v>830809116</v>
      </c>
      <c r="L1000" s="284" t="str">
        <f>입출금내역Rawdata!D994</f>
        <v>카카오T고급택시_</v>
      </c>
      <c r="M1000" s="148"/>
      <c r="N1000" s="148"/>
      <c r="O1000" s="284" t="str">
        <f>입출금내역Rawdata!L994</f>
        <v>하나은행(자본금)</v>
      </c>
      <c r="P1000" s="284" t="str">
        <f>입출금내역Rawdata!M994</f>
        <v>391-910029-71304</v>
      </c>
      <c r="Q1000" s="148"/>
      <c r="R1000" s="148"/>
      <c r="S1000" s="148"/>
    </row>
    <row r="1001" spans="1:19" ht="15.6" customHeight="1" outlineLevel="1">
      <c r="A1001" s="142"/>
      <c r="B1001" s="142">
        <f>입출금내역Rawdata!B995</f>
        <v>45579</v>
      </c>
      <c r="C1001" s="143" t="s">
        <v>120</v>
      </c>
      <c r="D1001" s="284" t="str">
        <f>입출금내역Rawdata!N995</f>
        <v>계좌 대체</v>
      </c>
      <c r="E1001" s="284" t="str">
        <f>입출금내역Rawdata!O995</f>
        <v>계좌 대체</v>
      </c>
      <c r="F1001" s="137" t="str">
        <f>IF(D1001="계좌 대체","",VLOOKUP($D1001,월별_CashFlow!$H$3:$I$61,2,FALSE))</f>
        <v/>
      </c>
      <c r="G1001" s="145"/>
      <c r="H1001" s="283" t="str">
        <f>IF(입출금내역Rawdata!F995=0,"",입출금내역Rawdata!F995)</f>
        <v/>
      </c>
      <c r="I1001" s="146">
        <f>IF(입출금내역Rawdata!G995=0,"",입출금내역Rawdata!G995)</f>
        <v>8200</v>
      </c>
      <c r="J1001" s="146">
        <f t="shared" si="31"/>
        <v>-8200</v>
      </c>
      <c r="K1001" s="146">
        <f t="shared" si="30"/>
        <v>830800916</v>
      </c>
      <c r="L1001" s="284" t="str">
        <f>입출금내역Rawdata!D995</f>
        <v>카카오T택시_가승</v>
      </c>
      <c r="M1001" s="148" t="s">
        <v>244</v>
      </c>
      <c r="N1001" s="148"/>
      <c r="O1001" s="284" t="str">
        <f>입출금내역Rawdata!L995</f>
        <v>하나은행(자본금)</v>
      </c>
      <c r="P1001" s="284" t="str">
        <f>입출금내역Rawdata!M995</f>
        <v>391-910029-71304</v>
      </c>
      <c r="Q1001" s="148"/>
      <c r="R1001" s="148"/>
      <c r="S1001" s="148"/>
    </row>
    <row r="1002" spans="1:19" ht="15.6" customHeight="1" outlineLevel="1">
      <c r="A1002" s="142"/>
      <c r="B1002" s="142">
        <f>입출금내역Rawdata!B996</f>
        <v>45579</v>
      </c>
      <c r="C1002" s="143" t="s">
        <v>120</v>
      </c>
      <c r="D1002" s="284" t="str">
        <f>입출금내역Rawdata!N996</f>
        <v>계좌 대체</v>
      </c>
      <c r="E1002" s="284" t="str">
        <f>입출금내역Rawdata!O996</f>
        <v>계좌 대체</v>
      </c>
      <c r="F1002" s="137" t="str">
        <f>IF(D1002="계좌 대체","",VLOOKUP($D1002,월별_CashFlow!$H$3:$I$61,2,FALSE))</f>
        <v/>
      </c>
      <c r="G1002" s="145"/>
      <c r="H1002" s="283">
        <f>IF(입출금내역Rawdata!F996=0,"",입출금내역Rawdata!F996)</f>
        <v>8200</v>
      </c>
      <c r="I1002" s="146" t="str">
        <f>IF(입출금내역Rawdata!G996=0,"",입출금내역Rawdata!G996)</f>
        <v/>
      </c>
      <c r="J1002" s="146">
        <f t="shared" si="31"/>
        <v>8200</v>
      </c>
      <c r="K1002" s="146">
        <f t="shared" si="30"/>
        <v>830809116</v>
      </c>
      <c r="L1002" s="284" t="str">
        <f>입출금내역Rawdata!D996</f>
        <v>카카오T택시_가승</v>
      </c>
      <c r="M1002" s="148" t="s">
        <v>218</v>
      </c>
      <c r="N1002" s="148"/>
      <c r="O1002" s="284" t="str">
        <f>입출금내역Rawdata!L996</f>
        <v>하나은행(자본금)</v>
      </c>
      <c r="P1002" s="284" t="str">
        <f>입출금내역Rawdata!M996</f>
        <v>391-910029-71304</v>
      </c>
      <c r="Q1002" s="148"/>
      <c r="R1002" s="148"/>
      <c r="S1002" s="148"/>
    </row>
    <row r="1003" spans="1:19" ht="15.6" customHeight="1" outlineLevel="1">
      <c r="A1003" s="142"/>
      <c r="B1003" s="142">
        <f>입출금내역Rawdata!B997</f>
        <v>45579</v>
      </c>
      <c r="C1003" s="143" t="s">
        <v>120</v>
      </c>
      <c r="D1003" s="284" t="str">
        <f>입출금내역Rawdata!N997</f>
        <v>계좌 대체</v>
      </c>
      <c r="E1003" s="284" t="str">
        <f>입출금내역Rawdata!O997</f>
        <v>계좌 대체</v>
      </c>
      <c r="F1003" s="137" t="str">
        <f>IF(D1003="계좌 대체","",VLOOKUP($D1003,월별_CashFlow!$H$3:$I$61,2,FALSE))</f>
        <v/>
      </c>
      <c r="G1003" s="145"/>
      <c r="H1003" s="283" t="str">
        <f>IF(입출금내역Rawdata!F997=0,"",입출금내역Rawdata!F997)</f>
        <v/>
      </c>
      <c r="I1003" s="146">
        <f>IF(입출금내역Rawdata!G997=0,"",입출금내역Rawdata!G997)</f>
        <v>8200</v>
      </c>
      <c r="J1003" s="146">
        <f t="shared" si="31"/>
        <v>-8200</v>
      </c>
      <c r="K1003" s="146">
        <f t="shared" si="30"/>
        <v>830800916</v>
      </c>
      <c r="L1003" s="284" t="str">
        <f>입출금내역Rawdata!D997</f>
        <v>카카오T택시_가승</v>
      </c>
      <c r="M1003" s="148" t="s">
        <v>248</v>
      </c>
      <c r="N1003" s="148"/>
      <c r="O1003" s="284" t="str">
        <f>입출금내역Rawdata!L997</f>
        <v>하나은행(자본금)</v>
      </c>
      <c r="P1003" s="284" t="str">
        <f>입출금내역Rawdata!M997</f>
        <v>391-910029-71304</v>
      </c>
      <c r="Q1003" s="148"/>
      <c r="R1003" s="148"/>
      <c r="S1003" s="148"/>
    </row>
    <row r="1004" spans="1:19" ht="15.6" customHeight="1" outlineLevel="1">
      <c r="A1004" s="142"/>
      <c r="B1004" s="142">
        <f>입출금내역Rawdata!B998</f>
        <v>45579</v>
      </c>
      <c r="C1004" s="143" t="s">
        <v>120</v>
      </c>
      <c r="D1004" s="284" t="str">
        <f>입출금내역Rawdata!N998</f>
        <v>계좌 대체</v>
      </c>
      <c r="E1004" s="284" t="str">
        <f>입출금내역Rawdata!O998</f>
        <v>계좌 대체</v>
      </c>
      <c r="F1004" s="137" t="str">
        <f>IF(D1004="계좌 대체","",VLOOKUP($D1004,월별_CashFlow!$H$3:$I$61,2,FALSE))</f>
        <v/>
      </c>
      <c r="G1004" s="145"/>
      <c r="H1004" s="283">
        <f>IF(입출금내역Rawdata!F998=0,"",입출금내역Rawdata!F998)</f>
        <v>8200</v>
      </c>
      <c r="I1004" s="146" t="str">
        <f>IF(입출금내역Rawdata!G998=0,"",입출금내역Rawdata!G998)</f>
        <v/>
      </c>
      <c r="J1004" s="146">
        <f t="shared" si="31"/>
        <v>8200</v>
      </c>
      <c r="K1004" s="146">
        <f t="shared" si="30"/>
        <v>830809116</v>
      </c>
      <c r="L1004" s="284" t="str">
        <f>입출금내역Rawdata!D998</f>
        <v>카카오T택시_가승</v>
      </c>
      <c r="M1004" s="148" t="s">
        <v>216</v>
      </c>
      <c r="N1004" s="148"/>
      <c r="O1004" s="284" t="str">
        <f>입출금내역Rawdata!L998</f>
        <v>하나은행(자본금)</v>
      </c>
      <c r="P1004" s="284" t="str">
        <f>입출금내역Rawdata!M998</f>
        <v>391-910029-71304</v>
      </c>
      <c r="Q1004" s="148"/>
      <c r="R1004" s="148"/>
      <c r="S1004" s="148"/>
    </row>
    <row r="1005" spans="1:19" ht="15.6" customHeight="1" outlineLevel="1">
      <c r="A1005" s="142"/>
      <c r="B1005" s="142">
        <f>입출금내역Rawdata!B999</f>
        <v>45579</v>
      </c>
      <c r="C1005" s="143" t="s">
        <v>120</v>
      </c>
      <c r="D1005" s="284" t="str">
        <f>입출금내역Rawdata!N999</f>
        <v>운영비</v>
      </c>
      <c r="E1005" s="284" t="str">
        <f>입출금내역Rawdata!O999</f>
        <v>여비교통비</v>
      </c>
      <c r="F1005" s="137">
        <f>IF(D1005="계좌 대체","",VLOOKUP($D1005,월별_CashFlow!$H$3:$I$61,2,FALSE))</f>
        <v>120204</v>
      </c>
      <c r="G1005" s="145"/>
      <c r="H1005" s="283" t="str">
        <f>IF(입출금내역Rawdata!F999=0,"",입출금내역Rawdata!F999)</f>
        <v/>
      </c>
      <c r="I1005" s="146">
        <f>IF(입출금내역Rawdata!G999=0,"",입출금내역Rawdata!G999)</f>
        <v>9300</v>
      </c>
      <c r="J1005" s="146">
        <f t="shared" si="31"/>
        <v>-9300</v>
      </c>
      <c r="K1005" s="146">
        <f t="shared" si="30"/>
        <v>830799816</v>
      </c>
      <c r="L1005" s="284" t="str">
        <f>입출금내역Rawdata!D999</f>
        <v>카카오T일반택시_</v>
      </c>
      <c r="M1005" s="148" t="s">
        <v>198</v>
      </c>
      <c r="N1005" s="148"/>
      <c r="O1005" s="284" t="str">
        <f>입출금내역Rawdata!L999</f>
        <v>하나은행(자본금)</v>
      </c>
      <c r="P1005" s="284" t="str">
        <f>입출금내역Rawdata!M999</f>
        <v>391-910029-71304</v>
      </c>
      <c r="Q1005" s="148"/>
      <c r="R1005" s="148"/>
      <c r="S1005" s="148"/>
    </row>
    <row r="1006" spans="1:19" ht="15.6" customHeight="1" outlineLevel="1">
      <c r="A1006" s="142"/>
      <c r="B1006" s="142">
        <f>입출금내역Rawdata!B1000</f>
        <v>45579</v>
      </c>
      <c r="C1006" s="143" t="s">
        <v>120</v>
      </c>
      <c r="D1006" s="284" t="str">
        <f>입출금내역Rawdata!N1000</f>
        <v>계좌 대체</v>
      </c>
      <c r="E1006" s="284" t="str">
        <f>입출금내역Rawdata!O1000</f>
        <v>계좌 대체</v>
      </c>
      <c r="F1006" s="137" t="str">
        <f>IF(D1006="계좌 대체","",VLOOKUP($D1006,월별_CashFlow!$H$3:$I$61,2,FALSE))</f>
        <v/>
      </c>
      <c r="G1006" s="145"/>
      <c r="H1006" s="283" t="str">
        <f>IF(입출금내역Rawdata!F1000=0,"",입출금내역Rawdata!F1000)</f>
        <v/>
      </c>
      <c r="I1006" s="146">
        <f>IF(입출금내역Rawdata!G1000=0,"",입출금내역Rawdata!G1000)</f>
        <v>6400</v>
      </c>
      <c r="J1006" s="146">
        <f t="shared" si="31"/>
        <v>-6400</v>
      </c>
      <c r="K1006" s="146">
        <f t="shared" si="30"/>
        <v>830793416</v>
      </c>
      <c r="L1006" s="284" t="str">
        <f>입출금내역Rawdata!D1000</f>
        <v>카카오T택시_가승</v>
      </c>
      <c r="M1006" s="148" t="s">
        <v>197</v>
      </c>
      <c r="N1006" s="148"/>
      <c r="O1006" s="284" t="str">
        <f>입출금내역Rawdata!L1000</f>
        <v>하나은행(자본금)</v>
      </c>
      <c r="P1006" s="284" t="str">
        <f>입출금내역Rawdata!M1000</f>
        <v>391-910029-71304</v>
      </c>
      <c r="Q1006" s="148"/>
      <c r="R1006" s="148"/>
      <c r="S1006" s="148"/>
    </row>
    <row r="1007" spans="1:19" ht="15.6" customHeight="1" outlineLevel="1">
      <c r="A1007" s="142"/>
      <c r="B1007" s="142">
        <f>입출금내역Rawdata!B1001</f>
        <v>45579</v>
      </c>
      <c r="C1007" s="143" t="s">
        <v>120</v>
      </c>
      <c r="D1007" s="284" t="str">
        <f>입출금내역Rawdata!N1001</f>
        <v>계좌 대체</v>
      </c>
      <c r="E1007" s="284" t="str">
        <f>입출금내역Rawdata!O1001</f>
        <v>계좌 대체</v>
      </c>
      <c r="F1007" s="137" t="str">
        <f>IF(D1007="계좌 대체","",VLOOKUP($D1007,월별_CashFlow!$H$3:$I$61,2,FALSE))</f>
        <v/>
      </c>
      <c r="G1007" s="145"/>
      <c r="H1007" s="283">
        <f>IF(입출금내역Rawdata!F1001=0,"",입출금내역Rawdata!F1001)</f>
        <v>6400</v>
      </c>
      <c r="I1007" s="146" t="str">
        <f>IF(입출금내역Rawdata!G1001=0,"",입출금내역Rawdata!G1001)</f>
        <v/>
      </c>
      <c r="J1007" s="146">
        <f t="shared" si="31"/>
        <v>6400</v>
      </c>
      <c r="K1007" s="146">
        <f t="shared" si="30"/>
        <v>830799816</v>
      </c>
      <c r="L1007" s="284" t="str">
        <f>입출금내역Rawdata!D1001</f>
        <v>카카오T택시_가승</v>
      </c>
      <c r="M1007" s="148" t="s">
        <v>219</v>
      </c>
      <c r="N1007" s="148"/>
      <c r="O1007" s="284" t="str">
        <f>입출금내역Rawdata!L1001</f>
        <v>하나은행(자본금)</v>
      </c>
      <c r="P1007" s="284" t="str">
        <f>입출금내역Rawdata!M1001</f>
        <v>391-910029-71304</v>
      </c>
      <c r="Q1007" s="148"/>
      <c r="R1007" s="148"/>
      <c r="S1007" s="148"/>
    </row>
    <row r="1008" spans="1:19" ht="15.6" customHeight="1" outlineLevel="1">
      <c r="A1008" s="142"/>
      <c r="B1008" s="142">
        <f>입출금내역Rawdata!B1002</f>
        <v>45579</v>
      </c>
      <c r="C1008" s="143" t="s">
        <v>120</v>
      </c>
      <c r="D1008" s="284" t="str">
        <f>입출금내역Rawdata!N1002</f>
        <v>운영비</v>
      </c>
      <c r="E1008" s="284" t="str">
        <f>입출금내역Rawdata!O1002</f>
        <v>여비교통비</v>
      </c>
      <c r="F1008" s="137">
        <f>IF(D1008="계좌 대체","",VLOOKUP($D1008,월별_CashFlow!$H$3:$I$61,2,FALSE))</f>
        <v>120204</v>
      </c>
      <c r="G1008" s="145"/>
      <c r="H1008" s="283" t="str">
        <f>IF(입출금내역Rawdata!F1002=0,"",입출금내역Rawdata!F1002)</f>
        <v/>
      </c>
      <c r="I1008" s="146">
        <f>IF(입출금내역Rawdata!G1002=0,"",입출금내역Rawdata!G1002)</f>
        <v>6600</v>
      </c>
      <c r="J1008" s="146">
        <f t="shared" si="31"/>
        <v>-6600</v>
      </c>
      <c r="K1008" s="146">
        <f t="shared" si="30"/>
        <v>830793216</v>
      </c>
      <c r="L1008" s="284" t="str">
        <f>입출금내역Rawdata!D1002</f>
        <v>카카오T일반택시_</v>
      </c>
      <c r="M1008" s="148" t="s">
        <v>249</v>
      </c>
      <c r="N1008" s="148"/>
      <c r="O1008" s="284" t="str">
        <f>입출금내역Rawdata!L1002</f>
        <v>하나은행(자본금)</v>
      </c>
      <c r="P1008" s="284" t="str">
        <f>입출금내역Rawdata!M1002</f>
        <v>391-910029-71304</v>
      </c>
      <c r="Q1008" s="148"/>
      <c r="R1008" s="148"/>
      <c r="S1008" s="148"/>
    </row>
    <row r="1009" spans="1:19" ht="15.6" customHeight="1" outlineLevel="1">
      <c r="A1009" s="142"/>
      <c r="B1009" s="142">
        <f>입출금내역Rawdata!B1003</f>
        <v>45580</v>
      </c>
      <c r="C1009" s="143" t="s">
        <v>120</v>
      </c>
      <c r="D1009" s="284" t="str">
        <f>입출금내역Rawdata!N1003</f>
        <v>보조금</v>
      </c>
      <c r="E1009" s="284" t="str">
        <f>입출금내역Rawdata!O1003</f>
        <v>보조금</v>
      </c>
      <c r="F1009" s="137">
        <f>IF(D1009="계좌 대체","",VLOOKUP($D1009,월별_CashFlow!$H$3:$I$61,2,FALSE))</f>
        <v>310001</v>
      </c>
      <c r="G1009" s="145"/>
      <c r="H1009" s="283">
        <f>IF(입출금내역Rawdata!F1003=0,"",입출금내역Rawdata!F1003)</f>
        <v>1000000</v>
      </c>
      <c r="I1009" s="146" t="str">
        <f>IF(입출금내역Rawdata!G1003=0,"",입출금내역Rawdata!G1003)</f>
        <v/>
      </c>
      <c r="J1009" s="146">
        <f t="shared" si="31"/>
        <v>1000000</v>
      </c>
      <c r="K1009" s="146">
        <f t="shared" si="30"/>
        <v>831793216</v>
      </c>
      <c r="L1009" s="284" t="str">
        <f>입출금내역Rawdata!D1003</f>
        <v>(주)에이코트</v>
      </c>
      <c r="M1009" s="148" t="s">
        <v>250</v>
      </c>
      <c r="N1009" s="148"/>
      <c r="O1009" s="284" t="str">
        <f>입출금내역Rawdata!L1003</f>
        <v>하나은행(자본금)</v>
      </c>
      <c r="P1009" s="284" t="str">
        <f>입출금내역Rawdata!M1003</f>
        <v>391-910029-71304</v>
      </c>
      <c r="Q1009" s="148"/>
      <c r="R1009" s="148"/>
      <c r="S1009" s="148"/>
    </row>
    <row r="1010" spans="1:19" ht="15.6" customHeight="1" outlineLevel="1">
      <c r="A1010" s="142"/>
      <c r="B1010" s="142">
        <f>입출금내역Rawdata!B1004</f>
        <v>45580</v>
      </c>
      <c r="C1010" s="143" t="s">
        <v>120</v>
      </c>
      <c r="D1010" s="284" t="str">
        <f>입출금내역Rawdata!N1004</f>
        <v>보조금</v>
      </c>
      <c r="E1010" s="284" t="str">
        <f>입출금내역Rawdata!O1004</f>
        <v>보조금</v>
      </c>
      <c r="F1010" s="137">
        <f>IF(D1010="계좌 대체","",VLOOKUP($D1010,월별_CashFlow!$H$3:$I$61,2,FALSE))</f>
        <v>310001</v>
      </c>
      <c r="G1010" s="145"/>
      <c r="H1010" s="283">
        <f>IF(입출금내역Rawdata!F1004=0,"",입출금내역Rawdata!F1004)</f>
        <v>1000000</v>
      </c>
      <c r="I1010" s="146" t="str">
        <f>IF(입출금내역Rawdata!G1004=0,"",입출금내역Rawdata!G1004)</f>
        <v/>
      </c>
      <c r="J1010" s="146">
        <f t="shared" si="31"/>
        <v>1000000</v>
      </c>
      <c r="K1010" s="146">
        <f t="shared" si="30"/>
        <v>832793216</v>
      </c>
      <c r="L1010" s="284" t="str">
        <f>입출금내역Rawdata!D1004</f>
        <v>(주)에이코트</v>
      </c>
      <c r="M1010" s="148"/>
      <c r="N1010" s="148"/>
      <c r="O1010" s="284" t="str">
        <f>입출금내역Rawdata!L1004</f>
        <v>하나은행(자본금)</v>
      </c>
      <c r="P1010" s="284" t="str">
        <f>입출금내역Rawdata!M1004</f>
        <v>391-910029-71304</v>
      </c>
      <c r="Q1010" s="148"/>
      <c r="R1010" s="148"/>
      <c r="S1010" s="148"/>
    </row>
    <row r="1011" spans="1:19" ht="15.6" customHeight="1" outlineLevel="1">
      <c r="A1011" s="142"/>
      <c r="B1011" s="142">
        <f>입출금내역Rawdata!B1005</f>
        <v>45580</v>
      </c>
      <c r="C1011" s="143" t="s">
        <v>120</v>
      </c>
      <c r="D1011" s="284" t="str">
        <f>입출금내역Rawdata!N1005</f>
        <v>보조금</v>
      </c>
      <c r="E1011" s="284" t="str">
        <f>입출금내역Rawdata!O1005</f>
        <v>보조금</v>
      </c>
      <c r="F1011" s="137">
        <f>IF(D1011="계좌 대체","",VLOOKUP($D1011,월별_CashFlow!$H$3:$I$61,2,FALSE))</f>
        <v>310001</v>
      </c>
      <c r="G1011" s="145"/>
      <c r="H1011" s="283" t="str">
        <f>IF(입출금내역Rawdata!F1005=0,"",입출금내역Rawdata!F1005)</f>
        <v/>
      </c>
      <c r="I1011" s="146">
        <f>IF(입출금내역Rawdata!G1005=0,"",입출금내역Rawdata!G1005)</f>
        <v>1000000</v>
      </c>
      <c r="J1011" s="146">
        <f t="shared" si="31"/>
        <v>-1000000</v>
      </c>
      <c r="K1011" s="146">
        <f t="shared" si="30"/>
        <v>831793216</v>
      </c>
      <c r="L1011" s="284" t="str">
        <f>입출금내역Rawdata!D1005</f>
        <v>BZ뱅크</v>
      </c>
      <c r="M1011" s="148" t="s">
        <v>141</v>
      </c>
      <c r="N1011" s="148"/>
      <c r="O1011" s="284" t="str">
        <f>입출금내역Rawdata!L1005</f>
        <v>신한은행(초창패)</v>
      </c>
      <c r="P1011" s="284" t="str">
        <f>입출금내역Rawdata!M1005</f>
        <v>100-037-099578</v>
      </c>
      <c r="Q1011" s="148"/>
      <c r="R1011" s="148"/>
      <c r="S1011" s="148"/>
    </row>
    <row r="1012" spans="1:19" ht="15.6" customHeight="1" outlineLevel="1">
      <c r="A1012" s="142"/>
      <c r="B1012" s="142">
        <f>입출금내역Rawdata!B1006</f>
        <v>45580</v>
      </c>
      <c r="C1012" s="143" t="s">
        <v>120</v>
      </c>
      <c r="D1012" s="284" t="str">
        <f>입출금내역Rawdata!N1006</f>
        <v>보조금</v>
      </c>
      <c r="E1012" s="284" t="str">
        <f>입출금내역Rawdata!O1006</f>
        <v>보조금</v>
      </c>
      <c r="F1012" s="137">
        <f>IF(D1012="계좌 대체","",VLOOKUP($D1012,월별_CashFlow!$H$3:$I$61,2,FALSE))</f>
        <v>310001</v>
      </c>
      <c r="G1012" s="145"/>
      <c r="H1012" s="283" t="str">
        <f>IF(입출금내역Rawdata!F1006=0,"",입출금내역Rawdata!F1006)</f>
        <v/>
      </c>
      <c r="I1012" s="146">
        <f>IF(입출금내역Rawdata!G1006=0,"",입출금내역Rawdata!G1006)</f>
        <v>1000000</v>
      </c>
      <c r="J1012" s="146">
        <f t="shared" si="31"/>
        <v>-1000000</v>
      </c>
      <c r="K1012" s="146">
        <f t="shared" si="30"/>
        <v>830793216</v>
      </c>
      <c r="L1012" s="284" t="str">
        <f>입출금내역Rawdata!D1006</f>
        <v>BZ뱅크</v>
      </c>
      <c r="M1012" s="148"/>
      <c r="N1012" s="148"/>
      <c r="O1012" s="284" t="str">
        <f>입출금내역Rawdata!L1006</f>
        <v>신한은행(초창패)</v>
      </c>
      <c r="P1012" s="284" t="str">
        <f>입출금내역Rawdata!M1006</f>
        <v>100-037-099578</v>
      </c>
      <c r="Q1012" s="148"/>
      <c r="R1012" s="148"/>
      <c r="S1012" s="148"/>
    </row>
    <row r="1013" spans="1:19" ht="15.6" customHeight="1" outlineLevel="1">
      <c r="A1013" s="142"/>
      <c r="B1013" s="142">
        <f>입출금내역Rawdata!B1007</f>
        <v>45580</v>
      </c>
      <c r="C1013" s="143" t="s">
        <v>120</v>
      </c>
      <c r="D1013" s="284" t="str">
        <f>입출금내역Rawdata!N1007</f>
        <v>법인카드</v>
      </c>
      <c r="E1013" s="284" t="str">
        <f>입출금내역Rawdata!O1007</f>
        <v>법인카드</v>
      </c>
      <c r="F1013" s="137">
        <f>IF(D1013="계좌 대체","",VLOOKUP($D1013,월별_CashFlow!$H$3:$I$61,2,FALSE))</f>
        <v>120203</v>
      </c>
      <c r="G1013" s="145"/>
      <c r="H1013" s="283" t="str">
        <f>IF(입출금내역Rawdata!F1007=0,"",입출금내역Rawdata!F1007)</f>
        <v/>
      </c>
      <c r="I1013" s="146">
        <f>IF(입출금내역Rawdata!G1007=0,"",입출금내역Rawdata!G1007)</f>
        <v>3624000</v>
      </c>
      <c r="J1013" s="146">
        <f t="shared" si="31"/>
        <v>-3624000</v>
      </c>
      <c r="K1013" s="146">
        <f t="shared" si="30"/>
        <v>827169216</v>
      </c>
      <c r="L1013" s="284" t="str">
        <f>입출금내역Rawdata!D1007</f>
        <v>카드결</v>
      </c>
      <c r="M1013" s="148"/>
      <c r="N1013" s="148"/>
      <c r="O1013" s="284" t="str">
        <f>입출금내역Rawdata!L1007</f>
        <v>신한은행(초창패)</v>
      </c>
      <c r="P1013" s="284" t="str">
        <f>입출금내역Rawdata!M1007</f>
        <v>100-037-099578</v>
      </c>
      <c r="Q1013" s="148"/>
      <c r="R1013" s="148"/>
      <c r="S1013" s="148"/>
    </row>
    <row r="1014" spans="1:19" ht="15.6" customHeight="1" outlineLevel="1">
      <c r="A1014" s="142"/>
      <c r="B1014" s="142">
        <f>입출금내역Rawdata!B1008</f>
        <v>45582</v>
      </c>
      <c r="C1014" s="143" t="s">
        <v>120</v>
      </c>
      <c r="D1014" s="284" t="str">
        <f>입출금내역Rawdata!N1008</f>
        <v>계좌 대체</v>
      </c>
      <c r="E1014" s="284" t="str">
        <f>입출금내역Rawdata!O1008</f>
        <v>계좌 대체</v>
      </c>
      <c r="F1014" s="137" t="str">
        <f>IF(D1014="계좌 대체","",VLOOKUP($D1014,월별_CashFlow!$H$3:$I$61,2,FALSE))</f>
        <v/>
      </c>
      <c r="G1014" s="145"/>
      <c r="H1014" s="283" t="str">
        <f>IF(입출금내역Rawdata!F1008=0,"",입출금내역Rawdata!F1008)</f>
        <v/>
      </c>
      <c r="I1014" s="146">
        <f>IF(입출금내역Rawdata!G1008=0,"",입출금내역Rawdata!G1008)</f>
        <v>9200</v>
      </c>
      <c r="J1014" s="146">
        <f t="shared" si="31"/>
        <v>-9200</v>
      </c>
      <c r="K1014" s="146">
        <f t="shared" si="30"/>
        <v>827160016</v>
      </c>
      <c r="L1014" s="284" t="str">
        <f>입출금내역Rawdata!D1008</f>
        <v>카카오T택시_가승</v>
      </c>
      <c r="M1014" s="148" t="s">
        <v>220</v>
      </c>
      <c r="N1014" s="148"/>
      <c r="O1014" s="284" t="str">
        <f>입출금내역Rawdata!L1008</f>
        <v>하나은행(자본금)</v>
      </c>
      <c r="P1014" s="284" t="str">
        <f>입출금내역Rawdata!M1008</f>
        <v>391-910029-71304</v>
      </c>
      <c r="Q1014" s="148"/>
      <c r="R1014" s="148"/>
      <c r="S1014" s="148"/>
    </row>
    <row r="1015" spans="1:19" ht="15.6" customHeight="1" outlineLevel="1">
      <c r="A1015" s="142"/>
      <c r="B1015" s="142">
        <f>입출금내역Rawdata!B1009</f>
        <v>45582</v>
      </c>
      <c r="C1015" s="143" t="s">
        <v>120</v>
      </c>
      <c r="D1015" s="284" t="str">
        <f>입출금내역Rawdata!N1009</f>
        <v>계좌 대체</v>
      </c>
      <c r="E1015" s="284" t="str">
        <f>입출금내역Rawdata!O1009</f>
        <v>계좌 대체</v>
      </c>
      <c r="F1015" s="137" t="str">
        <f>IF(D1015="계좌 대체","",VLOOKUP($D1015,월별_CashFlow!$H$3:$I$61,2,FALSE))</f>
        <v/>
      </c>
      <c r="G1015" s="145"/>
      <c r="H1015" s="283">
        <f>IF(입출금내역Rawdata!F1009=0,"",입출금내역Rawdata!F1009)</f>
        <v>9200</v>
      </c>
      <c r="I1015" s="146" t="str">
        <f>IF(입출금내역Rawdata!G1009=0,"",입출금내역Rawdata!G1009)</f>
        <v/>
      </c>
      <c r="J1015" s="146">
        <f t="shared" si="31"/>
        <v>9200</v>
      </c>
      <c r="K1015" s="146">
        <f t="shared" si="30"/>
        <v>827169216</v>
      </c>
      <c r="L1015" s="284" t="str">
        <f>입출금내역Rawdata!D1009</f>
        <v>카카오T택시_가승</v>
      </c>
      <c r="M1015" s="148" t="s">
        <v>220</v>
      </c>
      <c r="N1015" s="148"/>
      <c r="O1015" s="284" t="str">
        <f>입출금내역Rawdata!L1009</f>
        <v>하나은행(자본금)</v>
      </c>
      <c r="P1015" s="284" t="str">
        <f>입출금내역Rawdata!M1009</f>
        <v>391-910029-71304</v>
      </c>
      <c r="Q1015" s="148"/>
      <c r="R1015" s="148"/>
      <c r="S1015" s="148"/>
    </row>
    <row r="1016" spans="1:19" ht="15.6" customHeight="1" outlineLevel="1">
      <c r="A1016" s="142"/>
      <c r="B1016" s="142">
        <f>입출금내역Rawdata!B1010</f>
        <v>45582</v>
      </c>
      <c r="C1016" s="143" t="s">
        <v>120</v>
      </c>
      <c r="D1016" s="284" t="str">
        <f>입출금내역Rawdata!N1010</f>
        <v>운영비</v>
      </c>
      <c r="E1016" s="284" t="str">
        <f>입출금내역Rawdata!O1010</f>
        <v>여비교통비</v>
      </c>
      <c r="F1016" s="137">
        <f>IF(D1016="계좌 대체","",VLOOKUP($D1016,월별_CashFlow!$H$3:$I$61,2,FALSE))</f>
        <v>120204</v>
      </c>
      <c r="G1016" s="145"/>
      <c r="H1016" s="283" t="str">
        <f>IF(입출금내역Rawdata!F1010=0,"",입출금내역Rawdata!F1010)</f>
        <v/>
      </c>
      <c r="I1016" s="146">
        <f>IF(입출금내역Rawdata!G1010=0,"",입출금내역Rawdata!G1010)</f>
        <v>8400</v>
      </c>
      <c r="J1016" s="146">
        <f t="shared" si="31"/>
        <v>-8400</v>
      </c>
      <c r="K1016" s="146">
        <f t="shared" si="30"/>
        <v>827160816</v>
      </c>
      <c r="L1016" s="284" t="str">
        <f>입출금내역Rawdata!D1010</f>
        <v>카카오T일반택시_</v>
      </c>
      <c r="M1016" s="148" t="s">
        <v>141</v>
      </c>
      <c r="N1016" s="148"/>
      <c r="O1016" s="284" t="str">
        <f>입출금내역Rawdata!L1010</f>
        <v>하나은행(자본금)</v>
      </c>
      <c r="P1016" s="284" t="str">
        <f>입출금내역Rawdata!M1010</f>
        <v>391-910029-71304</v>
      </c>
      <c r="Q1016" s="148"/>
      <c r="R1016" s="148"/>
      <c r="S1016" s="148"/>
    </row>
    <row r="1017" spans="1:19" ht="15.6" customHeight="1" outlineLevel="1">
      <c r="A1017" s="142"/>
      <c r="B1017" s="142">
        <f>입출금내역Rawdata!B1011</f>
        <v>45583</v>
      </c>
      <c r="C1017" s="143" t="s">
        <v>120</v>
      </c>
      <c r="D1017" s="284" t="str">
        <f>입출금내역Rawdata!N1011</f>
        <v>운영비</v>
      </c>
      <c r="E1017" s="284" t="str">
        <f>입출금내역Rawdata!O1011</f>
        <v>지급수수료</v>
      </c>
      <c r="F1017" s="137">
        <f>IF(D1017="계좌 대체","",VLOOKUP($D1017,월별_CashFlow!$H$3:$I$61,2,FALSE))</f>
        <v>120204</v>
      </c>
      <c r="G1017" s="145"/>
      <c r="H1017" s="283" t="str">
        <f>IF(입출금내역Rawdata!F1011=0,"",입출금내역Rawdata!F1011)</f>
        <v/>
      </c>
      <c r="I1017" s="146">
        <f>IF(입출금내역Rawdata!G1011=0,"",입출금내역Rawdata!G1011)</f>
        <v>39200</v>
      </c>
      <c r="J1017" s="146">
        <f t="shared" si="31"/>
        <v>-39200</v>
      </c>
      <c r="K1017" s="146">
        <f t="shared" si="30"/>
        <v>827121616</v>
      </c>
      <c r="L1017" s="284" t="str">
        <f>입출금내역Rawdata!D1011</f>
        <v>LGU인터넷</v>
      </c>
      <c r="M1017" s="148" t="s">
        <v>141</v>
      </c>
      <c r="N1017" s="148"/>
      <c r="O1017" s="284" t="str">
        <f>입출금내역Rawdata!L1011</f>
        <v>하나은행(자본금)</v>
      </c>
      <c r="P1017" s="284" t="str">
        <f>입출금내역Rawdata!M1011</f>
        <v>391-910029-71304</v>
      </c>
      <c r="Q1017" s="148"/>
      <c r="R1017" s="148"/>
      <c r="S1017" s="148"/>
    </row>
    <row r="1018" spans="1:19" ht="15.6" customHeight="1" outlineLevel="1">
      <c r="A1018" s="142"/>
      <c r="B1018" s="142">
        <f>입출금내역Rawdata!B1012</f>
        <v>45584</v>
      </c>
      <c r="C1018" s="143" t="s">
        <v>120</v>
      </c>
      <c r="D1018" s="284" t="str">
        <f>입출금내역Rawdata!N1012</f>
        <v>운영비</v>
      </c>
      <c r="E1018" s="284" t="str">
        <f>입출금내역Rawdata!O1012</f>
        <v>여비교통비</v>
      </c>
      <c r="F1018" s="137">
        <f>IF(D1018="계좌 대체","",VLOOKUP($D1018,월별_CashFlow!$H$3:$I$61,2,FALSE))</f>
        <v>120204</v>
      </c>
      <c r="G1018" s="145"/>
      <c r="H1018" s="283" t="str">
        <f>IF(입출금내역Rawdata!F1012=0,"",입출금내역Rawdata!F1012)</f>
        <v/>
      </c>
      <c r="I1018" s="146">
        <f>IF(입출금내역Rawdata!G1012=0,"",입출금내역Rawdata!G1012)</f>
        <v>23000</v>
      </c>
      <c r="J1018" s="146">
        <f t="shared" si="31"/>
        <v>-23000</v>
      </c>
      <c r="K1018" s="146">
        <f t="shared" si="30"/>
        <v>827098616</v>
      </c>
      <c r="L1018" s="284" t="str">
        <f>입출금내역Rawdata!D1012</f>
        <v>카카오T대리_카</v>
      </c>
      <c r="M1018" s="148" t="s">
        <v>141</v>
      </c>
      <c r="N1018" s="148"/>
      <c r="O1018" s="284" t="str">
        <f>입출금내역Rawdata!L1012</f>
        <v>하나은행(자본금)</v>
      </c>
      <c r="P1018" s="284" t="str">
        <f>입출금내역Rawdata!M1012</f>
        <v>391-910029-71304</v>
      </c>
      <c r="Q1018" s="148"/>
      <c r="R1018" s="148"/>
      <c r="S1018" s="148"/>
    </row>
    <row r="1019" spans="1:19" ht="15.6" customHeight="1" outlineLevel="1">
      <c r="A1019" s="142"/>
      <c r="B1019" s="142">
        <f>입출금내역Rawdata!B1013</f>
        <v>45586</v>
      </c>
      <c r="C1019" s="143" t="s">
        <v>120</v>
      </c>
      <c r="D1019" s="284" t="str">
        <f>입출금내역Rawdata!N1013</f>
        <v>계좌 대체</v>
      </c>
      <c r="E1019" s="284" t="str">
        <f>입출금내역Rawdata!O1013</f>
        <v>계좌 대체</v>
      </c>
      <c r="F1019" s="137" t="str">
        <f>IF(D1019="계좌 대체","",VLOOKUP($D1019,월별_CashFlow!$H$3:$I$61,2,FALSE))</f>
        <v/>
      </c>
      <c r="G1019" s="145"/>
      <c r="H1019" s="283" t="str">
        <f>IF(입출금내역Rawdata!F1013=0,"",입출금내역Rawdata!F1013)</f>
        <v/>
      </c>
      <c r="I1019" s="146">
        <f>IF(입출금내역Rawdata!G1013=0,"",입출금내역Rawdata!G1013)</f>
        <v>11300</v>
      </c>
      <c r="J1019" s="146">
        <f t="shared" si="31"/>
        <v>-11300</v>
      </c>
      <c r="K1019" s="146">
        <f t="shared" si="30"/>
        <v>827087316</v>
      </c>
      <c r="L1019" s="284" t="str">
        <f>입출금내역Rawdata!D1013</f>
        <v>카카오T택시_가승</v>
      </c>
      <c r="M1019" s="148" t="s">
        <v>141</v>
      </c>
      <c r="N1019" s="148"/>
      <c r="O1019" s="284" t="str">
        <f>입출금내역Rawdata!L1013</f>
        <v>하나은행(자본금)</v>
      </c>
      <c r="P1019" s="284" t="str">
        <f>입출금내역Rawdata!M1013</f>
        <v>391-910029-71304</v>
      </c>
      <c r="Q1019" s="148"/>
      <c r="R1019" s="148"/>
      <c r="S1019" s="148"/>
    </row>
    <row r="1020" spans="1:19" ht="15.6" customHeight="1" outlineLevel="1">
      <c r="A1020" s="142"/>
      <c r="B1020" s="142">
        <f>입출금내역Rawdata!B1014</f>
        <v>45586</v>
      </c>
      <c r="C1020" s="143" t="s">
        <v>120</v>
      </c>
      <c r="D1020" s="284" t="str">
        <f>입출금내역Rawdata!N1014</f>
        <v>계좌 대체</v>
      </c>
      <c r="E1020" s="284" t="str">
        <f>입출금내역Rawdata!O1014</f>
        <v>계좌 대체</v>
      </c>
      <c r="F1020" s="137" t="str">
        <f>IF(D1020="계좌 대체","",VLOOKUP($D1020,월별_CashFlow!$H$3:$I$61,2,FALSE))</f>
        <v/>
      </c>
      <c r="G1020" s="145"/>
      <c r="H1020" s="283">
        <f>IF(입출금내역Rawdata!F1014=0,"",입출금내역Rawdata!F1014)</f>
        <v>11300</v>
      </c>
      <c r="I1020" s="146" t="str">
        <f>IF(입출금내역Rawdata!G1014=0,"",입출금내역Rawdata!G1014)</f>
        <v/>
      </c>
      <c r="J1020" s="146">
        <f t="shared" si="31"/>
        <v>11300</v>
      </c>
      <c r="K1020" s="146">
        <f t="shared" si="30"/>
        <v>827098616</v>
      </c>
      <c r="L1020" s="284" t="str">
        <f>입출금내역Rawdata!D1014</f>
        <v>카카오T택시_가승</v>
      </c>
      <c r="M1020" s="148"/>
      <c r="N1020" s="148"/>
      <c r="O1020" s="284" t="str">
        <f>입출금내역Rawdata!L1014</f>
        <v>하나은행(자본금)</v>
      </c>
      <c r="P1020" s="284" t="str">
        <f>입출금내역Rawdata!M1014</f>
        <v>391-910029-71304</v>
      </c>
      <c r="Q1020" s="148"/>
      <c r="R1020" s="148"/>
      <c r="S1020" s="148"/>
    </row>
    <row r="1021" spans="1:19" ht="15.6" customHeight="1" outlineLevel="1">
      <c r="A1021" s="142"/>
      <c r="B1021" s="142">
        <f>입출금내역Rawdata!B1015</f>
        <v>45586</v>
      </c>
      <c r="C1021" s="143" t="s">
        <v>120</v>
      </c>
      <c r="D1021" s="284" t="str">
        <f>입출금내역Rawdata!N1015</f>
        <v>운영비</v>
      </c>
      <c r="E1021" s="284" t="str">
        <f>입출금내역Rawdata!O1015</f>
        <v>여비교통비</v>
      </c>
      <c r="F1021" s="137">
        <f>IF(D1021="계좌 대체","",VLOOKUP($D1021,월별_CashFlow!$H$3:$I$61,2,FALSE))</f>
        <v>120204</v>
      </c>
      <c r="G1021" s="145"/>
      <c r="H1021" s="283" t="str">
        <f>IF(입출금내역Rawdata!F1015=0,"",입출금내역Rawdata!F1015)</f>
        <v/>
      </c>
      <c r="I1021" s="146">
        <f>IF(입출금내역Rawdata!G1015=0,"",입출금내역Rawdata!G1015)</f>
        <v>11400</v>
      </c>
      <c r="J1021" s="146">
        <f t="shared" si="31"/>
        <v>-11400</v>
      </c>
      <c r="K1021" s="146">
        <f t="shared" si="30"/>
        <v>827087216</v>
      </c>
      <c r="L1021" s="284" t="str">
        <f>입출금내역Rawdata!D1015</f>
        <v>카카오T일반택시_</v>
      </c>
      <c r="M1021" s="148" t="s">
        <v>220</v>
      </c>
      <c r="N1021" s="148"/>
      <c r="O1021" s="284" t="str">
        <f>입출금내역Rawdata!L1015</f>
        <v>하나은행(자본금)</v>
      </c>
      <c r="P1021" s="284" t="str">
        <f>입출금내역Rawdata!M1015</f>
        <v>391-910029-71304</v>
      </c>
      <c r="Q1021" s="148"/>
      <c r="R1021" s="148"/>
      <c r="S1021" s="148"/>
    </row>
    <row r="1022" spans="1:19" ht="15.6" customHeight="1" outlineLevel="1">
      <c r="A1022" s="142"/>
      <c r="B1022" s="142">
        <f>입출금내역Rawdata!B1016</f>
        <v>45586</v>
      </c>
      <c r="C1022" s="143" t="s">
        <v>120</v>
      </c>
      <c r="D1022" s="284" t="str">
        <f>입출금내역Rawdata!N1016</f>
        <v>계좌 대체</v>
      </c>
      <c r="E1022" s="284" t="str">
        <f>입출금내역Rawdata!O1016</f>
        <v>계좌 대체</v>
      </c>
      <c r="F1022" s="137" t="str">
        <f>IF(D1022="계좌 대체","",VLOOKUP($D1022,월별_CashFlow!$H$3:$I$61,2,FALSE))</f>
        <v/>
      </c>
      <c r="G1022" s="145"/>
      <c r="H1022" s="283" t="str">
        <f>IF(입출금내역Rawdata!F1016=0,"",입출금내역Rawdata!F1016)</f>
        <v/>
      </c>
      <c r="I1022" s="146">
        <f>IF(입출금내역Rawdata!G1016=0,"",입출금내역Rawdata!G1016)</f>
        <v>14300</v>
      </c>
      <c r="J1022" s="146">
        <f t="shared" si="31"/>
        <v>-14300</v>
      </c>
      <c r="K1022" s="146">
        <f t="shared" si="30"/>
        <v>827072916</v>
      </c>
      <c r="L1022" s="284" t="str">
        <f>입출금내역Rawdata!D1016</f>
        <v>카카오T택시_가승</v>
      </c>
      <c r="M1022" s="148" t="s">
        <v>220</v>
      </c>
      <c r="N1022" s="148"/>
      <c r="O1022" s="284" t="str">
        <f>입출금내역Rawdata!L1016</f>
        <v>하나은행(자본금)</v>
      </c>
      <c r="P1022" s="284" t="str">
        <f>입출금내역Rawdata!M1016</f>
        <v>391-910029-71304</v>
      </c>
      <c r="Q1022" s="148"/>
      <c r="R1022" s="148"/>
      <c r="S1022" s="148"/>
    </row>
    <row r="1023" spans="1:19" ht="15.6" customHeight="1" outlineLevel="1">
      <c r="A1023" s="142"/>
      <c r="B1023" s="142">
        <f>입출금내역Rawdata!B1017</f>
        <v>45586</v>
      </c>
      <c r="C1023" s="143" t="s">
        <v>120</v>
      </c>
      <c r="D1023" s="284" t="str">
        <f>입출금내역Rawdata!N1017</f>
        <v>계좌 대체</v>
      </c>
      <c r="E1023" s="284" t="str">
        <f>입출금내역Rawdata!O1017</f>
        <v>계좌 대체</v>
      </c>
      <c r="F1023" s="137" t="str">
        <f>IF(D1023="계좌 대체","",VLOOKUP($D1023,월별_CashFlow!$H$3:$I$61,2,FALSE))</f>
        <v/>
      </c>
      <c r="G1023" s="145"/>
      <c r="H1023" s="283">
        <f>IF(입출금내역Rawdata!F1017=0,"",입출금내역Rawdata!F1017)</f>
        <v>14300</v>
      </c>
      <c r="I1023" s="146" t="str">
        <f>IF(입출금내역Rawdata!G1017=0,"",입출금내역Rawdata!G1017)</f>
        <v/>
      </c>
      <c r="J1023" s="146">
        <f t="shared" si="31"/>
        <v>14300</v>
      </c>
      <c r="K1023" s="146">
        <f t="shared" si="30"/>
        <v>827087216</v>
      </c>
      <c r="L1023" s="284" t="str">
        <f>입출금내역Rawdata!D1017</f>
        <v>카카오T택시_가승</v>
      </c>
      <c r="M1023" s="148" t="s">
        <v>228</v>
      </c>
      <c r="N1023" s="148"/>
      <c r="O1023" s="284" t="str">
        <f>입출금내역Rawdata!L1017</f>
        <v>하나은행(자본금)</v>
      </c>
      <c r="P1023" s="284" t="str">
        <f>입출금내역Rawdata!M1017</f>
        <v>391-910029-71304</v>
      </c>
      <c r="Q1023" s="148"/>
      <c r="R1023" s="148"/>
      <c r="S1023" s="148"/>
    </row>
    <row r="1024" spans="1:19" ht="15.6" customHeight="1" outlineLevel="1">
      <c r="A1024" s="142"/>
      <c r="B1024" s="142">
        <f>입출금내역Rawdata!B1018</f>
        <v>45586</v>
      </c>
      <c r="C1024" s="143" t="s">
        <v>120</v>
      </c>
      <c r="D1024" s="284" t="str">
        <f>입출금내역Rawdata!N1018</f>
        <v>운영비</v>
      </c>
      <c r="E1024" s="284" t="str">
        <f>입출금내역Rawdata!O1018</f>
        <v>여비교통비</v>
      </c>
      <c r="F1024" s="137">
        <f>IF(D1024="계좌 대체","",VLOOKUP($D1024,월별_CashFlow!$H$3:$I$61,2,FALSE))</f>
        <v>120204</v>
      </c>
      <c r="G1024" s="145"/>
      <c r="H1024" s="283" t="str">
        <f>IF(입출금내역Rawdata!F1018=0,"",입출금내역Rawdata!F1018)</f>
        <v/>
      </c>
      <c r="I1024" s="146">
        <f>IF(입출금내역Rawdata!G1018=0,"",입출금내역Rawdata!G1018)</f>
        <v>13300</v>
      </c>
      <c r="J1024" s="146">
        <f t="shared" si="31"/>
        <v>-13300</v>
      </c>
      <c r="K1024" s="146">
        <f t="shared" si="30"/>
        <v>827073916</v>
      </c>
      <c r="L1024" s="284" t="str">
        <f>입출금내역Rawdata!D1018</f>
        <v>카카오T일반택시_</v>
      </c>
      <c r="M1024" s="148" t="s">
        <v>228</v>
      </c>
      <c r="N1024" s="148"/>
      <c r="O1024" s="284" t="str">
        <f>입출금내역Rawdata!L1018</f>
        <v>하나은행(자본금)</v>
      </c>
      <c r="P1024" s="284" t="str">
        <f>입출금내역Rawdata!M1018</f>
        <v>391-910029-71304</v>
      </c>
      <c r="Q1024" s="148"/>
      <c r="R1024" s="148"/>
      <c r="S1024" s="148"/>
    </row>
    <row r="1025" spans="1:19" ht="15.6" customHeight="1" outlineLevel="1">
      <c r="A1025" s="142"/>
      <c r="B1025" s="142">
        <f>입출금내역Rawdata!B1019</f>
        <v>45588</v>
      </c>
      <c r="C1025" s="143" t="s">
        <v>120</v>
      </c>
      <c r="D1025" s="284" t="str">
        <f>입출금내역Rawdata!N1019</f>
        <v>기타</v>
      </c>
      <c r="E1025" s="284" t="str">
        <f>입출금내역Rawdata!O1019</f>
        <v>기타</v>
      </c>
      <c r="F1025" s="137">
        <f>IF(D1025="계좌 대체","",VLOOKUP($D1025,월별_CashFlow!$H$3:$I$61,2,FALSE))</f>
        <v>210003</v>
      </c>
      <c r="G1025" s="145"/>
      <c r="H1025" s="283">
        <f>IF(입출금내역Rawdata!F1019=0,"",입출금내역Rawdata!F1019)</f>
        <v>304453673</v>
      </c>
      <c r="I1025" s="146" t="str">
        <f>IF(입출금내역Rawdata!G1019=0,"",입출금내역Rawdata!G1019)</f>
        <v/>
      </c>
      <c r="J1025" s="146">
        <f t="shared" si="31"/>
        <v>304453673</v>
      </c>
      <c r="K1025" s="146">
        <f t="shared" si="30"/>
        <v>1131527589</v>
      </c>
      <c r="L1025" s="284" t="str">
        <f>입출금내역Rawdata!D1019</f>
        <v>51191040158111</v>
      </c>
      <c r="M1025" s="148" t="s">
        <v>220</v>
      </c>
      <c r="N1025" s="148"/>
      <c r="O1025" s="284" t="str">
        <f>입출금내역Rawdata!L1019</f>
        <v>하나은행(GS투자금)</v>
      </c>
      <c r="P1025" s="284" t="str">
        <f>입출금내역Rawdata!M1019</f>
        <v>391-910033-23404</v>
      </c>
      <c r="Q1025" s="148"/>
      <c r="R1025" s="148"/>
      <c r="S1025" s="148"/>
    </row>
    <row r="1026" spans="1:19" ht="15.6" customHeight="1" outlineLevel="1">
      <c r="A1026" s="142"/>
      <c r="B1026" s="142">
        <f>입출금내역Rawdata!B1020</f>
        <v>45588</v>
      </c>
      <c r="C1026" s="143" t="s">
        <v>120</v>
      </c>
      <c r="D1026" s="284" t="str">
        <f>입출금내역Rawdata!N1020</f>
        <v>기타</v>
      </c>
      <c r="E1026" s="284" t="str">
        <f>입출금내역Rawdata!O1020</f>
        <v>기타</v>
      </c>
      <c r="F1026" s="137">
        <f>IF(D1026="계좌 대체","",VLOOKUP($D1026,월별_CashFlow!$H$3:$I$61,2,FALSE))</f>
        <v>210003</v>
      </c>
      <c r="G1026" s="145"/>
      <c r="H1026" s="283" t="str">
        <f>IF(입출금내역Rawdata!F1020=0,"",입출금내역Rawdata!F1020)</f>
        <v/>
      </c>
      <c r="I1026" s="146">
        <f>IF(입출금내역Rawdata!G1020=0,"",입출금내역Rawdata!G1020)</f>
        <v>300000000</v>
      </c>
      <c r="J1026" s="146">
        <f t="shared" si="31"/>
        <v>-300000000</v>
      </c>
      <c r="K1026" s="146">
        <f t="shared" si="30"/>
        <v>831527589</v>
      </c>
      <c r="L1026" s="284" t="str">
        <f>입출금내역Rawdata!D1020</f>
        <v>39191077710911</v>
      </c>
      <c r="M1026" s="148" t="s">
        <v>220</v>
      </c>
      <c r="N1026" s="148"/>
      <c r="O1026" s="284" t="str">
        <f>입출금내역Rawdata!L1020</f>
        <v>하나은행(GS투자금)</v>
      </c>
      <c r="P1026" s="284" t="str">
        <f>입출금내역Rawdata!M1020</f>
        <v>391-910033-23404</v>
      </c>
      <c r="Q1026" s="148"/>
      <c r="R1026" s="148"/>
      <c r="S1026" s="148"/>
    </row>
    <row r="1027" spans="1:19" ht="15.6" customHeight="1" outlineLevel="1">
      <c r="A1027" s="142"/>
      <c r="B1027" s="142">
        <f>입출금내역Rawdata!B1021</f>
        <v>45588</v>
      </c>
      <c r="C1027" s="143" t="s">
        <v>120</v>
      </c>
      <c r="D1027" s="284" t="str">
        <f>입출금내역Rawdata!N1021</f>
        <v>운영비</v>
      </c>
      <c r="E1027" s="284" t="str">
        <f>입출금내역Rawdata!O1021</f>
        <v>지급수수료</v>
      </c>
      <c r="F1027" s="137">
        <f>IF(D1027="계좌 대체","",VLOOKUP($D1027,월별_CashFlow!$H$3:$I$61,2,FALSE))</f>
        <v>120204</v>
      </c>
      <c r="G1027" s="145"/>
      <c r="H1027" s="283" t="str">
        <f>IF(입출금내역Rawdata!F1021=0,"",입출금내역Rawdata!F1021)</f>
        <v/>
      </c>
      <c r="I1027" s="146">
        <f>IF(입출금내역Rawdata!G1021=0,"",입출금내역Rawdata!G1021)</f>
        <v>4400</v>
      </c>
      <c r="J1027" s="146">
        <f t="shared" si="31"/>
        <v>-4400</v>
      </c>
      <c r="K1027" s="146">
        <f t="shared" si="30"/>
        <v>831523189</v>
      </c>
      <c r="L1027" s="284" t="str">
        <f>입출금내역Rawdata!D1021</f>
        <v>발급수수료납부</v>
      </c>
      <c r="M1027" s="148" t="s">
        <v>220</v>
      </c>
      <c r="N1027" s="148"/>
      <c r="O1027" s="284" t="str">
        <f>입출금내역Rawdata!L1021</f>
        <v>하나은행(GS투자금)</v>
      </c>
      <c r="P1027" s="284" t="str">
        <f>입출금내역Rawdata!M1021</f>
        <v>391-910033-23404</v>
      </c>
      <c r="Q1027" s="148"/>
      <c r="R1027" s="148"/>
      <c r="S1027" s="148"/>
    </row>
    <row r="1028" spans="1:19" ht="15.6" customHeight="1" outlineLevel="1">
      <c r="A1028" s="142"/>
      <c r="B1028" s="142">
        <f>입출금내역Rawdata!B1022</f>
        <v>45588</v>
      </c>
      <c r="C1028" s="143" t="s">
        <v>120</v>
      </c>
      <c r="D1028" s="284" t="str">
        <f>입출금내역Rawdata!N1022</f>
        <v>보조금</v>
      </c>
      <c r="E1028" s="284" t="str">
        <f>입출금내역Rawdata!O1022</f>
        <v>보조금</v>
      </c>
      <c r="F1028" s="137">
        <f>IF(D1028="계좌 대체","",VLOOKUP($D1028,월별_CashFlow!$H$3:$I$61,2,FALSE))</f>
        <v>310001</v>
      </c>
      <c r="G1028" s="145"/>
      <c r="H1028" s="283" t="str">
        <f>IF(입출금내역Rawdata!F1022=0,"",입출금내역Rawdata!F1022)</f>
        <v/>
      </c>
      <c r="I1028" s="146">
        <f>IF(입출금내역Rawdata!G1022=0,"",입출금내역Rawdata!G1022)</f>
        <v>23700</v>
      </c>
      <c r="J1028" s="146">
        <f t="shared" si="31"/>
        <v>-23700</v>
      </c>
      <c r="K1028" s="146">
        <f t="shared" si="30"/>
        <v>831499489</v>
      </c>
      <c r="L1028" s="284" t="str">
        <f>입출금내역Rawdata!D1022</f>
        <v>(산학연)RCMS사업비지</v>
      </c>
      <c r="M1028" s="148" t="s">
        <v>220</v>
      </c>
      <c r="N1028" s="148"/>
      <c r="O1028" s="284" t="str">
        <f>입출금내역Rawdata!L1022</f>
        <v>하나은행(GS투자금)</v>
      </c>
      <c r="P1028" s="284" t="str">
        <f>입출금내역Rawdata!M1022</f>
        <v>391-910033-23404</v>
      </c>
      <c r="Q1028" s="148"/>
      <c r="R1028" s="148"/>
      <c r="S1028" s="148"/>
    </row>
    <row r="1029" spans="1:19" ht="15.6" customHeight="1" outlineLevel="1">
      <c r="A1029" s="142"/>
      <c r="B1029" s="142">
        <f>입출금내역Rawdata!B1023</f>
        <v>45588</v>
      </c>
      <c r="C1029" s="143" t="s">
        <v>120</v>
      </c>
      <c r="D1029" s="284" t="str">
        <f>입출금내역Rawdata!N1023</f>
        <v>보조금</v>
      </c>
      <c r="E1029" s="284" t="str">
        <f>입출금내역Rawdata!O1023</f>
        <v>보조금</v>
      </c>
      <c r="F1029" s="137">
        <f>IF(D1029="계좌 대체","",VLOOKUP($D1029,월별_CashFlow!$H$3:$I$61,2,FALSE))</f>
        <v>310001</v>
      </c>
      <c r="G1029" s="145"/>
      <c r="H1029" s="283" t="str">
        <f>IF(입출금내역Rawdata!F1023=0,"",입출금내역Rawdata!F1023)</f>
        <v/>
      </c>
      <c r="I1029" s="146">
        <f>IF(입출금내역Rawdata!G1023=0,"",입출금내역Rawdata!G1023)</f>
        <v>2305286</v>
      </c>
      <c r="J1029" s="146">
        <f t="shared" si="31"/>
        <v>-2305286</v>
      </c>
      <c r="K1029" s="146">
        <f t="shared" si="30"/>
        <v>829194203</v>
      </c>
      <c r="L1029" s="284" t="str">
        <f>입출금내역Rawdata!D1023</f>
        <v>(산학연)RCMS사업비지</v>
      </c>
      <c r="M1029" s="148" t="s">
        <v>141</v>
      </c>
      <c r="N1029" s="148"/>
      <c r="O1029" s="284" t="str">
        <f>입출금내역Rawdata!L1023</f>
        <v>하나은행(GS투자금)</v>
      </c>
      <c r="P1029" s="284" t="str">
        <f>입출금내역Rawdata!M1023</f>
        <v>391-910033-23404</v>
      </c>
      <c r="Q1029" s="148"/>
      <c r="R1029" s="148"/>
      <c r="S1029" s="148"/>
    </row>
    <row r="1030" spans="1:19" ht="15.6" customHeight="1" outlineLevel="1">
      <c r="A1030" s="142"/>
      <c r="B1030" s="142">
        <f>입출금내역Rawdata!B1024</f>
        <v>45588</v>
      </c>
      <c r="C1030" s="143" t="s">
        <v>120</v>
      </c>
      <c r="D1030" s="284" t="str">
        <f>입출금내역Rawdata!N1024</f>
        <v>연구개발비</v>
      </c>
      <c r="E1030" s="284" t="str">
        <f>입출금내역Rawdata!O1024</f>
        <v>연구개발비</v>
      </c>
      <c r="F1030" s="137">
        <f>IF(D1030="계좌 대체","",VLOOKUP($D1030,월별_CashFlow!$H$3:$I$61,2,FALSE))</f>
        <v>120103</v>
      </c>
      <c r="G1030" s="145"/>
      <c r="H1030" s="283" t="str">
        <f>IF(입출금내역Rawdata!F1024=0,"",입출금내역Rawdata!F1024)</f>
        <v/>
      </c>
      <c r="I1030" s="146">
        <f>IF(입출금내역Rawdata!G1024=0,"",입출금내역Rawdata!G1024)</f>
        <v>4500500</v>
      </c>
      <c r="J1030" s="146">
        <f t="shared" si="31"/>
        <v>-4500500</v>
      </c>
      <c r="K1030" s="146">
        <f t="shared" si="30"/>
        <v>824693703</v>
      </c>
      <c r="L1030" s="284" t="str">
        <f>입출금내역Rawdata!D1024</f>
        <v>RC주식회사 에이코</v>
      </c>
      <c r="M1030" s="148" t="s">
        <v>141</v>
      </c>
      <c r="N1030" s="148"/>
      <c r="O1030" s="284" t="str">
        <f>입출금내역Rawdata!L1024</f>
        <v>하나은행(GS투자금)</v>
      </c>
      <c r="P1030" s="284" t="str">
        <f>입출금내역Rawdata!M1024</f>
        <v>391-910033-23404</v>
      </c>
      <c r="Q1030" s="148"/>
      <c r="R1030" s="148"/>
      <c r="S1030" s="148"/>
    </row>
    <row r="1031" spans="1:19" ht="15.6" customHeight="1" outlineLevel="1">
      <c r="A1031" s="142"/>
      <c r="B1031" s="142">
        <f>입출금내역Rawdata!B1025</f>
        <v>45588</v>
      </c>
      <c r="C1031" s="143" t="s">
        <v>120</v>
      </c>
      <c r="D1031" s="284" t="str">
        <f>입출금내역Rawdata!N1025</f>
        <v>보조금</v>
      </c>
      <c r="E1031" s="284" t="str">
        <f>입출금내역Rawdata!O1025</f>
        <v>보조금</v>
      </c>
      <c r="F1031" s="137">
        <f>IF(D1031="계좌 대체","",VLOOKUP($D1031,월별_CashFlow!$H$3:$I$61,2,FALSE))</f>
        <v>310001</v>
      </c>
      <c r="G1031" s="145"/>
      <c r="H1031" s="283" t="str">
        <f>IF(입출금내역Rawdata!F1025=0,"",입출금내역Rawdata!F1025)</f>
        <v/>
      </c>
      <c r="I1031" s="146">
        <f>IF(입출금내역Rawdata!G1025=0,"",입출금내역Rawdata!G1025)</f>
        <v>20500</v>
      </c>
      <c r="J1031" s="146">
        <f t="shared" si="31"/>
        <v>-20500</v>
      </c>
      <c r="K1031" s="146">
        <f t="shared" si="30"/>
        <v>824673203</v>
      </c>
      <c r="L1031" s="284" t="str">
        <f>입출금내역Rawdata!D1025</f>
        <v>주식회사 헥사프로</v>
      </c>
      <c r="M1031" s="148" t="s">
        <v>141</v>
      </c>
      <c r="N1031" s="148"/>
      <c r="O1031" s="284" t="str">
        <f>입출금내역Rawdata!L1025</f>
        <v>하나은행(GS투자금)</v>
      </c>
      <c r="P1031" s="284" t="str">
        <f>입출금내역Rawdata!M1025</f>
        <v>391-910033-23404</v>
      </c>
      <c r="Q1031" s="148"/>
      <c r="R1031" s="148"/>
      <c r="S1031" s="148"/>
    </row>
    <row r="1032" spans="1:19" ht="15.6" customHeight="1" outlineLevel="1">
      <c r="A1032" s="142"/>
      <c r="B1032" s="142">
        <f>입출금내역Rawdata!B1026</f>
        <v>45588</v>
      </c>
      <c r="C1032" s="143" t="s">
        <v>120</v>
      </c>
      <c r="D1032" s="284" t="str">
        <f>입출금내역Rawdata!N1026</f>
        <v>보조금</v>
      </c>
      <c r="E1032" s="284" t="str">
        <f>입출금내역Rawdata!O1026</f>
        <v>보조금</v>
      </c>
      <c r="F1032" s="137">
        <f>IF(D1032="계좌 대체","",VLOOKUP($D1032,월별_CashFlow!$H$3:$I$61,2,FALSE))</f>
        <v>310001</v>
      </c>
      <c r="G1032" s="145"/>
      <c r="H1032" s="283" t="str">
        <f>IF(입출금내역Rawdata!F1026=0,"",입출금내역Rawdata!F1026)</f>
        <v/>
      </c>
      <c r="I1032" s="146">
        <f>IF(입출금내역Rawdata!G1026=0,"",입출금내역Rawdata!G1026)</f>
        <v>35500</v>
      </c>
      <c r="J1032" s="146">
        <f t="shared" si="31"/>
        <v>-35500</v>
      </c>
      <c r="K1032" s="146">
        <f t="shared" ref="K1032:K1095" si="32">J1032+K1031</f>
        <v>824637703</v>
      </c>
      <c r="L1032" s="284" t="str">
        <f>입출금내역Rawdata!D1026</f>
        <v>주식회사 서원콤프툴</v>
      </c>
      <c r="M1032" s="148" t="s">
        <v>141</v>
      </c>
      <c r="N1032" s="148"/>
      <c r="O1032" s="284" t="str">
        <f>입출금내역Rawdata!L1026</f>
        <v>하나은행(GS투자금)</v>
      </c>
      <c r="P1032" s="284" t="str">
        <f>입출금내역Rawdata!M1026</f>
        <v>391-910033-23404</v>
      </c>
      <c r="Q1032" s="148"/>
      <c r="R1032" s="148"/>
      <c r="S1032" s="148"/>
    </row>
    <row r="1033" spans="1:19" ht="15.6" customHeight="1" outlineLevel="1">
      <c r="A1033" s="142"/>
      <c r="B1033" s="142">
        <f>입출금내역Rawdata!B1027</f>
        <v>45588</v>
      </c>
      <c r="C1033" s="143" t="s">
        <v>120</v>
      </c>
      <c r="D1033" s="284" t="str">
        <f>입출금내역Rawdata!N1027</f>
        <v>보조금</v>
      </c>
      <c r="E1033" s="284" t="str">
        <f>입출금내역Rawdata!O1027</f>
        <v>보조금</v>
      </c>
      <c r="F1033" s="137">
        <f>IF(D1033="계좌 대체","",VLOOKUP($D1033,월별_CashFlow!$H$3:$I$61,2,FALSE))</f>
        <v>310001</v>
      </c>
      <c r="G1033" s="145"/>
      <c r="H1033" s="283" t="str">
        <f>IF(입출금내역Rawdata!F1027=0,"",입출금내역Rawdata!F1027)</f>
        <v/>
      </c>
      <c r="I1033" s="146">
        <f>IF(입출금내역Rawdata!G1027=0,"",입출금내역Rawdata!G1027)</f>
        <v>480500</v>
      </c>
      <c r="J1033" s="146">
        <f t="shared" ref="J1033:J1096" si="33">IF(H1033="",IF(I1033="",0,-I1033),H1033)</f>
        <v>-480500</v>
      </c>
      <c r="K1033" s="146">
        <f t="shared" si="32"/>
        <v>824157203</v>
      </c>
      <c r="L1033" s="284" t="str">
        <f>입출금내역Rawdata!D1027</f>
        <v>(주)한양씨앤씨</v>
      </c>
      <c r="M1033" s="148"/>
      <c r="N1033" s="148"/>
      <c r="O1033" s="284" t="str">
        <f>입출금내역Rawdata!L1027</f>
        <v>하나은행(GS투자금)</v>
      </c>
      <c r="P1033" s="284" t="str">
        <f>입출금내역Rawdata!M1027</f>
        <v>391-910033-23404</v>
      </c>
      <c r="Q1033" s="148"/>
      <c r="R1033" s="148"/>
      <c r="S1033" s="148"/>
    </row>
    <row r="1034" spans="1:19" ht="15.6" customHeight="1" outlineLevel="1">
      <c r="A1034" s="142"/>
      <c r="B1034" s="142">
        <f>입출금내역Rawdata!B1028</f>
        <v>45588</v>
      </c>
      <c r="C1034" s="143" t="s">
        <v>120</v>
      </c>
      <c r="D1034" s="284" t="str">
        <f>입출금내역Rawdata!N1028</f>
        <v>운영비</v>
      </c>
      <c r="E1034" s="284" t="str">
        <f>입출금내역Rawdata!O1028</f>
        <v>지급수수료</v>
      </c>
      <c r="F1034" s="137">
        <f>IF(D1034="계좌 대체","",VLOOKUP($D1034,월별_CashFlow!$H$3:$I$61,2,FALSE))</f>
        <v>120204</v>
      </c>
      <c r="G1034" s="145"/>
      <c r="H1034" s="283" t="str">
        <f>IF(입출금내역Rawdata!F1028=0,"",입출금내역Rawdata!F1028)</f>
        <v/>
      </c>
      <c r="I1034" s="146">
        <f>IF(입출금내역Rawdata!G1028=0,"",입출금내역Rawdata!G1028)</f>
        <v>4400</v>
      </c>
      <c r="J1034" s="146">
        <f t="shared" si="33"/>
        <v>-4400</v>
      </c>
      <c r="K1034" s="146">
        <f t="shared" si="32"/>
        <v>824152803</v>
      </c>
      <c r="L1034" s="284" t="str">
        <f>입출금내역Rawdata!D1028</f>
        <v>발급수수료납부</v>
      </c>
      <c r="M1034" s="148"/>
      <c r="N1034" s="148"/>
      <c r="O1034" s="284" t="str">
        <f>입출금내역Rawdata!L1028</f>
        <v>하나은행(자본금)</v>
      </c>
      <c r="P1034" s="284" t="str">
        <f>입출금내역Rawdata!M1028</f>
        <v>391-910029-71304</v>
      </c>
      <c r="Q1034" s="148"/>
      <c r="R1034" s="148"/>
      <c r="S1034" s="148"/>
    </row>
    <row r="1035" spans="1:19" ht="15.6" customHeight="1" outlineLevel="1">
      <c r="A1035" s="142"/>
      <c r="B1035" s="142">
        <f>입출금내역Rawdata!B1029</f>
        <v>45588</v>
      </c>
      <c r="C1035" s="143" t="s">
        <v>120</v>
      </c>
      <c r="D1035" s="284" t="str">
        <f>입출금내역Rawdata!N1029</f>
        <v>보조금</v>
      </c>
      <c r="E1035" s="284" t="str">
        <f>입출금내역Rawdata!O1029</f>
        <v>보조금</v>
      </c>
      <c r="F1035" s="137">
        <f>IF(D1035="계좌 대체","",VLOOKUP($D1035,월별_CashFlow!$H$3:$I$61,2,FALSE))</f>
        <v>310001</v>
      </c>
      <c r="G1035" s="145"/>
      <c r="H1035" s="283">
        <f>IF(입출금내역Rawdata!F1029=0,"",입출금내역Rawdata!F1029)</f>
        <v>4800000</v>
      </c>
      <c r="I1035" s="146" t="str">
        <f>IF(입출금내역Rawdata!G1029=0,"",입출금내역Rawdata!G1029)</f>
        <v/>
      </c>
      <c r="J1035" s="146">
        <f t="shared" si="33"/>
        <v>4800000</v>
      </c>
      <c r="K1035" s="146">
        <f t="shared" si="32"/>
        <v>828952803</v>
      </c>
      <c r="L1035" s="284" t="str">
        <f>입출금내역Rawdata!D1029</f>
        <v>FB이체</v>
      </c>
      <c r="M1035" s="148"/>
      <c r="N1035" s="148"/>
      <c r="O1035" s="284" t="str">
        <f>입출금내역Rawdata!L1029</f>
        <v>신한은행(초창패)</v>
      </c>
      <c r="P1035" s="284" t="str">
        <f>입출금내역Rawdata!M1029</f>
        <v>100-037-099578</v>
      </c>
      <c r="Q1035" s="148"/>
      <c r="R1035" s="148"/>
      <c r="S1035" s="148"/>
    </row>
    <row r="1036" spans="1:19" ht="15.6" customHeight="1" outlineLevel="1">
      <c r="A1036" s="142"/>
      <c r="B1036" s="142">
        <f>입출금내역Rawdata!B1030</f>
        <v>45588</v>
      </c>
      <c r="C1036" s="143" t="s">
        <v>120</v>
      </c>
      <c r="D1036" s="284" t="str">
        <f>입출금내역Rawdata!N1030</f>
        <v>보조금</v>
      </c>
      <c r="E1036" s="284" t="str">
        <f>입출금내역Rawdata!O1030</f>
        <v>보조금</v>
      </c>
      <c r="F1036" s="137">
        <f>IF(D1036="계좌 대체","",VLOOKUP($D1036,월별_CashFlow!$H$3:$I$61,2,FALSE))</f>
        <v>310001</v>
      </c>
      <c r="G1036" s="145"/>
      <c r="H1036" s="283" t="str">
        <f>IF(입출금내역Rawdata!F1030=0,"",입출금내역Rawdata!F1030)</f>
        <v/>
      </c>
      <c r="I1036" s="146">
        <f>IF(입출금내역Rawdata!G1030=0,"",입출금내역Rawdata!G1030)</f>
        <v>4800000</v>
      </c>
      <c r="J1036" s="146">
        <f t="shared" si="33"/>
        <v>-4800000</v>
      </c>
      <c r="K1036" s="146">
        <f t="shared" si="32"/>
        <v>824152803</v>
      </c>
      <c r="L1036" s="284" t="str">
        <f>입출금내역Rawdata!D1030</f>
        <v>FB-RTF</v>
      </c>
      <c r="M1036" s="148"/>
      <c r="N1036" s="148"/>
      <c r="O1036" s="284" t="str">
        <f>입출금내역Rawdata!L1030</f>
        <v>신한은행(초창패)</v>
      </c>
      <c r="P1036" s="284" t="str">
        <f>입출금내역Rawdata!M1030</f>
        <v>100-037-099578</v>
      </c>
      <c r="Q1036" s="148"/>
      <c r="R1036" s="148"/>
      <c r="S1036" s="148"/>
    </row>
    <row r="1037" spans="1:19" ht="15.6" customHeight="1" outlineLevel="1">
      <c r="A1037" s="142"/>
      <c r="B1037" s="142">
        <f>입출금내역Rawdata!B1031</f>
        <v>45589</v>
      </c>
      <c r="C1037" s="143" t="s">
        <v>120</v>
      </c>
      <c r="D1037" s="284" t="str">
        <f>입출금내역Rawdata!N1031</f>
        <v>계좌 대체</v>
      </c>
      <c r="E1037" s="284" t="str">
        <f>입출금내역Rawdata!O1031</f>
        <v>계좌 대체</v>
      </c>
      <c r="F1037" s="137" t="str">
        <f>IF(D1037="계좌 대체","",VLOOKUP($D1037,월별_CashFlow!$H$3:$I$61,2,FALSE))</f>
        <v/>
      </c>
      <c r="G1037" s="145"/>
      <c r="H1037" s="283" t="str">
        <f>IF(입출금내역Rawdata!F1031=0,"",입출금내역Rawdata!F1031)</f>
        <v/>
      </c>
      <c r="I1037" s="146">
        <f>IF(입출금내역Rawdata!G1031=0,"",입출금내역Rawdata!G1031)</f>
        <v>8600</v>
      </c>
      <c r="J1037" s="146">
        <f t="shared" si="33"/>
        <v>-8600</v>
      </c>
      <c r="K1037" s="146">
        <f t="shared" si="32"/>
        <v>824144203</v>
      </c>
      <c r="L1037" s="284" t="str">
        <f>입출금내역Rawdata!D1031</f>
        <v>카카오T택시_가승</v>
      </c>
      <c r="M1037" s="148"/>
      <c r="N1037" s="148"/>
      <c r="O1037" s="284" t="str">
        <f>입출금내역Rawdata!L1031</f>
        <v>하나은행(자본금)</v>
      </c>
      <c r="P1037" s="284" t="str">
        <f>입출금내역Rawdata!M1031</f>
        <v>391-910029-71304</v>
      </c>
      <c r="Q1037" s="148"/>
      <c r="R1037" s="148"/>
      <c r="S1037" s="148"/>
    </row>
    <row r="1038" spans="1:19" ht="15.6" customHeight="1" outlineLevel="1">
      <c r="A1038" s="142"/>
      <c r="B1038" s="142">
        <f>입출금내역Rawdata!B1032</f>
        <v>45589</v>
      </c>
      <c r="C1038" s="143" t="s">
        <v>120</v>
      </c>
      <c r="D1038" s="284" t="str">
        <f>입출금내역Rawdata!N1032</f>
        <v>계좌 대체</v>
      </c>
      <c r="E1038" s="284" t="str">
        <f>입출금내역Rawdata!O1032</f>
        <v>계좌 대체</v>
      </c>
      <c r="F1038" s="137" t="str">
        <f>IF(D1038="계좌 대체","",VLOOKUP($D1038,월별_CashFlow!$H$3:$I$61,2,FALSE))</f>
        <v/>
      </c>
      <c r="G1038" s="145"/>
      <c r="H1038" s="283">
        <f>IF(입출금내역Rawdata!F1032=0,"",입출금내역Rawdata!F1032)</f>
        <v>8600</v>
      </c>
      <c r="I1038" s="146" t="str">
        <f>IF(입출금내역Rawdata!G1032=0,"",입출금내역Rawdata!G1032)</f>
        <v/>
      </c>
      <c r="J1038" s="146">
        <f t="shared" si="33"/>
        <v>8600</v>
      </c>
      <c r="K1038" s="146">
        <f t="shared" si="32"/>
        <v>824152803</v>
      </c>
      <c r="L1038" s="284" t="str">
        <f>입출금내역Rawdata!D1032</f>
        <v>카카오T택시_가승</v>
      </c>
      <c r="M1038" s="148"/>
      <c r="N1038" s="148"/>
      <c r="O1038" s="284" t="str">
        <f>입출금내역Rawdata!L1032</f>
        <v>하나은행(자본금)</v>
      </c>
      <c r="P1038" s="284" t="str">
        <f>입출금내역Rawdata!M1032</f>
        <v>391-910029-71304</v>
      </c>
      <c r="Q1038" s="148"/>
      <c r="R1038" s="148"/>
      <c r="S1038" s="148"/>
    </row>
    <row r="1039" spans="1:19" ht="15.6" customHeight="1" outlineLevel="1">
      <c r="A1039" s="142"/>
      <c r="B1039" s="142">
        <f>입출금내역Rawdata!B1033</f>
        <v>45589</v>
      </c>
      <c r="C1039" s="143" t="s">
        <v>120</v>
      </c>
      <c r="D1039" s="284" t="str">
        <f>입출금내역Rawdata!N1033</f>
        <v>운영비</v>
      </c>
      <c r="E1039" s="284" t="str">
        <f>입출금내역Rawdata!O1033</f>
        <v>여비교통비</v>
      </c>
      <c r="F1039" s="137">
        <f>IF(D1039="계좌 대체","",VLOOKUP($D1039,월별_CashFlow!$H$3:$I$61,2,FALSE))</f>
        <v>120204</v>
      </c>
      <c r="G1039" s="145"/>
      <c r="H1039" s="283" t="str">
        <f>IF(입출금내역Rawdata!F1033=0,"",입출금내역Rawdata!F1033)</f>
        <v/>
      </c>
      <c r="I1039" s="146">
        <f>IF(입출금내역Rawdata!G1033=0,"",입출금내역Rawdata!G1033)</f>
        <v>8600</v>
      </c>
      <c r="J1039" s="146">
        <f t="shared" si="33"/>
        <v>-8600</v>
      </c>
      <c r="K1039" s="146">
        <f t="shared" si="32"/>
        <v>824144203</v>
      </c>
      <c r="L1039" s="284" t="str">
        <f>입출금내역Rawdata!D1033</f>
        <v>카카오T일반택시_</v>
      </c>
      <c r="M1039" s="148"/>
      <c r="N1039" s="148"/>
      <c r="O1039" s="284" t="str">
        <f>입출금내역Rawdata!L1033</f>
        <v>하나은행(자본금)</v>
      </c>
      <c r="P1039" s="284" t="str">
        <f>입출금내역Rawdata!M1033</f>
        <v>391-910029-71304</v>
      </c>
      <c r="Q1039" s="148"/>
      <c r="R1039" s="148"/>
      <c r="S1039" s="148"/>
    </row>
    <row r="1040" spans="1:19" ht="15.6" customHeight="1" outlineLevel="1">
      <c r="A1040" s="142"/>
      <c r="B1040" s="142">
        <f>입출금내역Rawdata!B1034</f>
        <v>45589</v>
      </c>
      <c r="C1040" s="143" t="s">
        <v>120</v>
      </c>
      <c r="D1040" s="284" t="str">
        <f>입출금내역Rawdata!N1034</f>
        <v>계좌 대체</v>
      </c>
      <c r="E1040" s="284" t="str">
        <f>입출금내역Rawdata!O1034</f>
        <v>계좌 대체</v>
      </c>
      <c r="F1040" s="137" t="str">
        <f>IF(D1040="계좌 대체","",VLOOKUP($D1040,월별_CashFlow!$H$3:$I$61,2,FALSE))</f>
        <v/>
      </c>
      <c r="G1040" s="145"/>
      <c r="H1040" s="283" t="str">
        <f>IF(입출금내역Rawdata!F1034=0,"",입출금내역Rawdata!F1034)</f>
        <v/>
      </c>
      <c r="I1040" s="146">
        <f>IF(입출금내역Rawdata!G1034=0,"",입출금내역Rawdata!G1034)</f>
        <v>10800</v>
      </c>
      <c r="J1040" s="146">
        <f t="shared" si="33"/>
        <v>-10800</v>
      </c>
      <c r="K1040" s="146">
        <f t="shared" si="32"/>
        <v>824133403</v>
      </c>
      <c r="L1040" s="284" t="str">
        <f>입출금내역Rawdata!D1034</f>
        <v>카카오T택시_가승</v>
      </c>
      <c r="M1040" s="148" t="s">
        <v>207</v>
      </c>
      <c r="N1040" s="148"/>
      <c r="O1040" s="284" t="str">
        <f>입출금내역Rawdata!L1034</f>
        <v>하나은행(자본금)</v>
      </c>
      <c r="P1040" s="284" t="str">
        <f>입출금내역Rawdata!M1034</f>
        <v>391-910029-71304</v>
      </c>
      <c r="Q1040" s="148"/>
      <c r="R1040" s="148"/>
      <c r="S1040" s="148"/>
    </row>
    <row r="1041" spans="1:19" ht="15.6" customHeight="1" outlineLevel="1">
      <c r="A1041" s="142"/>
      <c r="B1041" s="142">
        <f>입출금내역Rawdata!B1035</f>
        <v>45589</v>
      </c>
      <c r="C1041" s="143" t="s">
        <v>120</v>
      </c>
      <c r="D1041" s="284" t="str">
        <f>입출금내역Rawdata!N1035</f>
        <v>계좌 대체</v>
      </c>
      <c r="E1041" s="284" t="str">
        <f>입출금내역Rawdata!O1035</f>
        <v>계좌 대체</v>
      </c>
      <c r="F1041" s="137" t="str">
        <f>IF(D1041="계좌 대체","",VLOOKUP($D1041,월별_CashFlow!$H$3:$I$61,2,FALSE))</f>
        <v/>
      </c>
      <c r="G1041" s="145"/>
      <c r="H1041" s="283">
        <f>IF(입출금내역Rawdata!F1035=0,"",입출금내역Rawdata!F1035)</f>
        <v>10800</v>
      </c>
      <c r="I1041" s="146" t="str">
        <f>IF(입출금내역Rawdata!G1035=0,"",입출금내역Rawdata!G1035)</f>
        <v/>
      </c>
      <c r="J1041" s="146">
        <f t="shared" si="33"/>
        <v>10800</v>
      </c>
      <c r="K1041" s="146">
        <f t="shared" si="32"/>
        <v>824144203</v>
      </c>
      <c r="L1041" s="284" t="str">
        <f>입출금내역Rawdata!D1035</f>
        <v>카카오T택시_가승</v>
      </c>
      <c r="M1041" s="148" t="s">
        <v>206</v>
      </c>
      <c r="N1041" s="148"/>
      <c r="O1041" s="284" t="str">
        <f>입출금내역Rawdata!L1035</f>
        <v>하나은행(자본금)</v>
      </c>
      <c r="P1041" s="284" t="str">
        <f>입출금내역Rawdata!M1035</f>
        <v>391-910029-71304</v>
      </c>
      <c r="Q1041" s="148"/>
      <c r="R1041" s="148"/>
      <c r="S1041" s="148"/>
    </row>
    <row r="1042" spans="1:19" ht="15.6" customHeight="1" outlineLevel="1">
      <c r="A1042" s="142"/>
      <c r="B1042" s="142">
        <f>입출금내역Rawdata!B1036</f>
        <v>45589</v>
      </c>
      <c r="C1042" s="143" t="s">
        <v>120</v>
      </c>
      <c r="D1042" s="284" t="str">
        <f>입출금내역Rawdata!N1036</f>
        <v>운영비</v>
      </c>
      <c r="E1042" s="284" t="str">
        <f>입출금내역Rawdata!O1036</f>
        <v>여비교통비</v>
      </c>
      <c r="F1042" s="137">
        <f>IF(D1042="계좌 대체","",VLOOKUP($D1042,월별_CashFlow!$H$3:$I$61,2,FALSE))</f>
        <v>120204</v>
      </c>
      <c r="G1042" s="145"/>
      <c r="H1042" s="283" t="str">
        <f>IF(입출금내역Rawdata!F1036=0,"",입출금내역Rawdata!F1036)</f>
        <v/>
      </c>
      <c r="I1042" s="146">
        <f>IF(입출금내역Rawdata!G1036=0,"",입출금내역Rawdata!G1036)</f>
        <v>9800</v>
      </c>
      <c r="J1042" s="146">
        <f t="shared" si="33"/>
        <v>-9800</v>
      </c>
      <c r="K1042" s="146">
        <f t="shared" si="32"/>
        <v>824134403</v>
      </c>
      <c r="L1042" s="284" t="str">
        <f>입출금내역Rawdata!D1036</f>
        <v>카카오T일반택시_</v>
      </c>
      <c r="M1042" s="148" t="s">
        <v>141</v>
      </c>
      <c r="N1042" s="148"/>
      <c r="O1042" s="284" t="str">
        <f>입출금내역Rawdata!L1036</f>
        <v>하나은행(자본금)</v>
      </c>
      <c r="P1042" s="284" t="str">
        <f>입출금내역Rawdata!M1036</f>
        <v>391-910029-71304</v>
      </c>
      <c r="Q1042" s="148"/>
      <c r="R1042" s="148"/>
      <c r="S1042" s="148"/>
    </row>
    <row r="1043" spans="1:19" ht="15.6" customHeight="1" outlineLevel="1">
      <c r="A1043" s="142"/>
      <c r="B1043" s="142">
        <f>입출금내역Rawdata!B1037</f>
        <v>45590</v>
      </c>
      <c r="C1043" s="143" t="s">
        <v>120</v>
      </c>
      <c r="D1043" s="284" t="str">
        <f>입출금내역Rawdata!N1037</f>
        <v>인건비(급여, 퇴직금, 사대보험)</v>
      </c>
      <c r="E1043" s="284" t="str">
        <f>입출금내역Rawdata!O1037</f>
        <v>급여</v>
      </c>
      <c r="F1043" s="137">
        <f>IF(D1043="계좌 대체","",VLOOKUP($D1043,월별_CashFlow!$H$3:$I$61,2,FALSE))</f>
        <v>120202</v>
      </c>
      <c r="G1043" s="145"/>
      <c r="H1043" s="283" t="str">
        <f>IF(입출금내역Rawdata!F1037=0,"",입출금내역Rawdata!F1037)</f>
        <v/>
      </c>
      <c r="I1043" s="146">
        <f>IF(입출금내역Rawdata!G1037=0,"",입출금내역Rawdata!G1037)</f>
        <v>7575260</v>
      </c>
      <c r="J1043" s="146">
        <f t="shared" si="33"/>
        <v>-7575260</v>
      </c>
      <c r="K1043" s="146">
        <f t="shared" si="32"/>
        <v>816559143</v>
      </c>
      <c r="L1043" s="284" t="str">
        <f>입출금내역Rawdata!D1037</f>
        <v>10월급여</v>
      </c>
      <c r="M1043" s="148" t="s">
        <v>222</v>
      </c>
      <c r="N1043" s="148"/>
      <c r="O1043" s="284" t="str">
        <f>입출금내역Rawdata!L1037</f>
        <v>하나은행(GS투자금)</v>
      </c>
      <c r="P1043" s="284" t="str">
        <f>입출금내역Rawdata!M1037</f>
        <v>391-910033-23404</v>
      </c>
      <c r="Q1043" s="148"/>
      <c r="R1043" s="148"/>
      <c r="S1043" s="148"/>
    </row>
    <row r="1044" spans="1:19" ht="15.6" customHeight="1" outlineLevel="1">
      <c r="A1044" s="142"/>
      <c r="B1044" s="142">
        <f>입출금내역Rawdata!B1038</f>
        <v>45590</v>
      </c>
      <c r="C1044" s="143" t="s">
        <v>120</v>
      </c>
      <c r="D1044" s="284" t="str">
        <f>입출금내역Rawdata!N1038</f>
        <v>보조금</v>
      </c>
      <c r="E1044" s="284" t="str">
        <f>입출금내역Rawdata!O1038</f>
        <v>보조금</v>
      </c>
      <c r="F1044" s="137">
        <f>IF(D1044="계좌 대체","",VLOOKUP($D1044,월별_CashFlow!$H$3:$I$61,2,FALSE))</f>
        <v>310001</v>
      </c>
      <c r="G1044" s="145"/>
      <c r="H1044" s="283" t="str">
        <f>IF(입출금내역Rawdata!F1038=0,"",입출금내역Rawdata!F1038)</f>
        <v/>
      </c>
      <c r="I1044" s="146">
        <f>IF(입출금내역Rawdata!G1038=0,"",입출금내역Rawdata!G1038)</f>
        <v>7689710</v>
      </c>
      <c r="J1044" s="146">
        <f t="shared" si="33"/>
        <v>-7689710</v>
      </c>
      <c r="K1044" s="146">
        <f t="shared" si="32"/>
        <v>808869433</v>
      </c>
      <c r="L1044" s="284" t="str">
        <f>입출금내역Rawdata!D1038</f>
        <v>10월연구수당(TIPS)</v>
      </c>
      <c r="M1044" s="148" t="s">
        <v>216</v>
      </c>
      <c r="N1044" s="148"/>
      <c r="O1044" s="284" t="str">
        <f>입출금내역Rawdata!L1038</f>
        <v>하나은행(GS투자금)</v>
      </c>
      <c r="P1044" s="284" t="str">
        <f>입출금내역Rawdata!M1038</f>
        <v>391-910033-23404</v>
      </c>
      <c r="Q1044" s="148"/>
      <c r="R1044" s="148"/>
      <c r="S1044" s="148"/>
    </row>
    <row r="1045" spans="1:19" ht="15.6" customHeight="1" outlineLevel="1">
      <c r="A1045" s="142"/>
      <c r="B1045" s="142">
        <f>입출금내역Rawdata!B1039</f>
        <v>45590</v>
      </c>
      <c r="C1045" s="143" t="s">
        <v>120</v>
      </c>
      <c r="D1045" s="284" t="str">
        <f>입출금내역Rawdata!N1039</f>
        <v>보조금</v>
      </c>
      <c r="E1045" s="284" t="str">
        <f>입출금내역Rawdata!O1039</f>
        <v>보조금</v>
      </c>
      <c r="F1045" s="137">
        <f>IF(D1045="계좌 대체","",VLOOKUP($D1045,월별_CashFlow!$H$3:$I$61,2,FALSE))</f>
        <v>310001</v>
      </c>
      <c r="G1045" s="145"/>
      <c r="H1045" s="283" t="str">
        <f>IF(입출금내역Rawdata!F1039=0,"",입출금내역Rawdata!F1039)</f>
        <v/>
      </c>
      <c r="I1045" s="146">
        <f>IF(입출금내역Rawdata!G1039=0,"",입출금내역Rawdata!G1039)</f>
        <v>7019610</v>
      </c>
      <c r="J1045" s="146">
        <f t="shared" si="33"/>
        <v>-7019610</v>
      </c>
      <c r="K1045" s="146">
        <f t="shared" si="32"/>
        <v>801849823</v>
      </c>
      <c r="L1045" s="284" t="str">
        <f>입출금내역Rawdata!D1039</f>
        <v>10월연구수당(서울형TIPS</v>
      </c>
      <c r="M1045" s="148" t="s">
        <v>222</v>
      </c>
      <c r="N1045" s="148"/>
      <c r="O1045" s="284" t="str">
        <f>입출금내역Rawdata!L1039</f>
        <v>하나은행(GS투자금)</v>
      </c>
      <c r="P1045" s="284" t="str">
        <f>입출금내역Rawdata!M1039</f>
        <v>391-910033-23404</v>
      </c>
      <c r="Q1045" s="148"/>
      <c r="R1045" s="148"/>
      <c r="S1045" s="148"/>
    </row>
    <row r="1046" spans="1:19" ht="15.6" customHeight="1" outlineLevel="1">
      <c r="A1046" s="142"/>
      <c r="B1046" s="142">
        <f>입출금내역Rawdata!B1040</f>
        <v>45590</v>
      </c>
      <c r="C1046" s="143" t="s">
        <v>120</v>
      </c>
      <c r="D1046" s="284" t="str">
        <f>입출금내역Rawdata!N1040</f>
        <v>인건비(급여, 퇴직금, 사대보험)</v>
      </c>
      <c r="E1046" s="284" t="str">
        <f>입출금내역Rawdata!O1040</f>
        <v>급여</v>
      </c>
      <c r="F1046" s="137">
        <f>IF(D1046="계좌 대체","",VLOOKUP($D1046,월별_CashFlow!$H$3:$I$61,2,FALSE))</f>
        <v>120202</v>
      </c>
      <c r="G1046" s="145"/>
      <c r="H1046" s="283" t="str">
        <f>IF(입출금내역Rawdata!F1040=0,"",입출금내역Rawdata!F1040)</f>
        <v/>
      </c>
      <c r="I1046" s="146">
        <f>IF(입출금내역Rawdata!G1040=0,"",입출금내역Rawdata!G1040)</f>
        <v>6158770</v>
      </c>
      <c r="J1046" s="146">
        <f t="shared" si="33"/>
        <v>-6158770</v>
      </c>
      <c r="K1046" s="146">
        <f t="shared" si="32"/>
        <v>795691053</v>
      </c>
      <c r="L1046" s="284" t="str">
        <f>입출금내역Rawdata!D1040</f>
        <v>10월급여</v>
      </c>
      <c r="M1046" s="148" t="s">
        <v>251</v>
      </c>
      <c r="N1046" s="148"/>
      <c r="O1046" s="284" t="str">
        <f>입출금내역Rawdata!L1040</f>
        <v>하나은행(GS투자금)</v>
      </c>
      <c r="P1046" s="284" t="str">
        <f>입출금내역Rawdata!M1040</f>
        <v>391-910033-23404</v>
      </c>
      <c r="Q1046" s="148"/>
      <c r="R1046" s="148"/>
      <c r="S1046" s="148"/>
    </row>
    <row r="1047" spans="1:19" ht="15.6" customHeight="1" outlineLevel="1">
      <c r="A1047" s="142"/>
      <c r="B1047" s="142">
        <f>입출금내역Rawdata!B1041</f>
        <v>45590</v>
      </c>
      <c r="C1047" s="143" t="s">
        <v>120</v>
      </c>
      <c r="D1047" s="284" t="str">
        <f>입출금내역Rawdata!N1041</f>
        <v>보조금</v>
      </c>
      <c r="E1047" s="284" t="str">
        <f>입출금내역Rawdata!O1041</f>
        <v>보조금</v>
      </c>
      <c r="F1047" s="137">
        <f>IF(D1047="계좌 대체","",VLOOKUP($D1047,월별_CashFlow!$H$3:$I$61,2,FALSE))</f>
        <v>310001</v>
      </c>
      <c r="G1047" s="145"/>
      <c r="H1047" s="283" t="str">
        <f>IF(입출금내역Rawdata!F1041=0,"",입출금내역Rawdata!F1041)</f>
        <v/>
      </c>
      <c r="I1047" s="146">
        <f>IF(입출금내역Rawdata!G1041=0,"",입출금내역Rawdata!G1041)</f>
        <v>8626210</v>
      </c>
      <c r="J1047" s="146">
        <f t="shared" si="33"/>
        <v>-8626210</v>
      </c>
      <c r="K1047" s="146">
        <f t="shared" si="32"/>
        <v>787064843</v>
      </c>
      <c r="L1047" s="284" t="str">
        <f>입출금내역Rawdata!D1041</f>
        <v>10월연구수당(TIPS)</v>
      </c>
      <c r="M1047" s="148" t="s">
        <v>216</v>
      </c>
      <c r="N1047" s="148"/>
      <c r="O1047" s="284" t="str">
        <f>입출금내역Rawdata!L1041</f>
        <v>하나은행(GS투자금)</v>
      </c>
      <c r="P1047" s="284" t="str">
        <f>입출금내역Rawdata!M1041</f>
        <v>391-910033-23404</v>
      </c>
      <c r="Q1047" s="148"/>
      <c r="R1047" s="148"/>
      <c r="S1047" s="148"/>
    </row>
    <row r="1048" spans="1:19" ht="15.6" customHeight="1" outlineLevel="1">
      <c r="A1048" s="142"/>
      <c r="B1048" s="142">
        <f>입출금내역Rawdata!B1042</f>
        <v>45590</v>
      </c>
      <c r="C1048" s="143" t="s">
        <v>120</v>
      </c>
      <c r="D1048" s="284" t="str">
        <f>입출금내역Rawdata!N1042</f>
        <v>인건비(급여, 퇴직금, 사대보험)</v>
      </c>
      <c r="E1048" s="284" t="str">
        <f>입출금내역Rawdata!O1042</f>
        <v>급여</v>
      </c>
      <c r="F1048" s="137">
        <f>IF(D1048="계좌 대체","",VLOOKUP($D1048,월별_CashFlow!$H$3:$I$61,2,FALSE))</f>
        <v>120202</v>
      </c>
      <c r="G1048" s="145"/>
      <c r="H1048" s="283" t="str">
        <f>IF(입출금내역Rawdata!F1042=0,"",입출금내역Rawdata!F1042)</f>
        <v/>
      </c>
      <c r="I1048" s="146">
        <f>IF(입출금내역Rawdata!G1042=0,"",입출금내역Rawdata!G1042)</f>
        <v>2555900</v>
      </c>
      <c r="J1048" s="146">
        <f t="shared" si="33"/>
        <v>-2555900</v>
      </c>
      <c r="K1048" s="146">
        <f t="shared" si="32"/>
        <v>784508943</v>
      </c>
      <c r="L1048" s="284" t="str">
        <f>입출금내역Rawdata!D1042</f>
        <v>10월급여</v>
      </c>
      <c r="M1048" s="148" t="s">
        <v>216</v>
      </c>
      <c r="N1048" s="148"/>
      <c r="O1048" s="284" t="str">
        <f>입출금내역Rawdata!L1042</f>
        <v>하나은행(GS투자금)</v>
      </c>
      <c r="P1048" s="284" t="str">
        <f>입출금내역Rawdata!M1042</f>
        <v>391-910033-23404</v>
      </c>
      <c r="Q1048" s="148"/>
      <c r="R1048" s="148"/>
      <c r="S1048" s="148"/>
    </row>
    <row r="1049" spans="1:19" ht="15.6" customHeight="1" outlineLevel="1">
      <c r="A1049" s="142"/>
      <c r="B1049" s="142">
        <f>입출금내역Rawdata!B1043</f>
        <v>45590</v>
      </c>
      <c r="C1049" s="143" t="s">
        <v>120</v>
      </c>
      <c r="D1049" s="284" t="str">
        <f>입출금내역Rawdata!N1043</f>
        <v>보조금</v>
      </c>
      <c r="E1049" s="284" t="str">
        <f>입출금내역Rawdata!O1043</f>
        <v>보조금</v>
      </c>
      <c r="F1049" s="137">
        <f>IF(D1049="계좌 대체","",VLOOKUP($D1049,월별_CashFlow!$H$3:$I$61,2,FALSE))</f>
        <v>310001</v>
      </c>
      <c r="G1049" s="145"/>
      <c r="H1049" s="283" t="str">
        <f>IF(입출금내역Rawdata!F1043=0,"",입출금내역Rawdata!F1043)</f>
        <v/>
      </c>
      <c r="I1049" s="146">
        <f>IF(입출금내역Rawdata!G1043=0,"",입출금내역Rawdata!G1043)</f>
        <v>3338940</v>
      </c>
      <c r="J1049" s="146">
        <f t="shared" si="33"/>
        <v>-3338940</v>
      </c>
      <c r="K1049" s="146">
        <f t="shared" si="32"/>
        <v>781170003</v>
      </c>
      <c r="L1049" s="284" t="str">
        <f>입출금내역Rawdata!D1043</f>
        <v>10월연구수당(서울형TIPS</v>
      </c>
      <c r="M1049" s="148" t="s">
        <v>216</v>
      </c>
      <c r="N1049" s="148"/>
      <c r="O1049" s="284" t="str">
        <f>입출금내역Rawdata!L1043</f>
        <v>하나은행(GS투자금)</v>
      </c>
      <c r="P1049" s="284" t="str">
        <f>입출금내역Rawdata!M1043</f>
        <v>391-910033-23404</v>
      </c>
      <c r="Q1049" s="148"/>
      <c r="R1049" s="148"/>
      <c r="S1049" s="148"/>
    </row>
    <row r="1050" spans="1:19" ht="15.6" customHeight="1" outlineLevel="1">
      <c r="A1050" s="142"/>
      <c r="B1050" s="142">
        <f>입출금내역Rawdata!B1044</f>
        <v>45590</v>
      </c>
      <c r="C1050" s="143" t="s">
        <v>120</v>
      </c>
      <c r="D1050" s="284" t="str">
        <f>입출금내역Rawdata!N1044</f>
        <v>인건비(급여, 퇴직금, 사대보험)</v>
      </c>
      <c r="E1050" s="284" t="str">
        <f>입출금내역Rawdata!O1044</f>
        <v>급여</v>
      </c>
      <c r="F1050" s="137">
        <f>IF(D1050="계좌 대체","",VLOOKUP($D1050,월별_CashFlow!$H$3:$I$61,2,FALSE))</f>
        <v>120202</v>
      </c>
      <c r="G1050" s="145"/>
      <c r="H1050" s="283" t="str">
        <f>IF(입출금내역Rawdata!F1044=0,"",입출금내역Rawdata!F1044)</f>
        <v/>
      </c>
      <c r="I1050" s="146">
        <f>IF(입출금내역Rawdata!G1044=0,"",입출금내역Rawdata!G1044)</f>
        <v>905960</v>
      </c>
      <c r="J1050" s="146">
        <f t="shared" si="33"/>
        <v>-905960</v>
      </c>
      <c r="K1050" s="146">
        <f t="shared" si="32"/>
        <v>780264043</v>
      </c>
      <c r="L1050" s="284" t="str">
        <f>입출금내역Rawdata!D1044</f>
        <v>10월급여</v>
      </c>
      <c r="M1050" s="148" t="s">
        <v>216</v>
      </c>
      <c r="N1050" s="148"/>
      <c r="O1050" s="284" t="str">
        <f>입출금내역Rawdata!L1044</f>
        <v>하나은행(GS투자금)</v>
      </c>
      <c r="P1050" s="284" t="str">
        <f>입출금내역Rawdata!M1044</f>
        <v>391-910033-23404</v>
      </c>
      <c r="Q1050" s="148"/>
      <c r="R1050" s="148"/>
      <c r="S1050" s="148"/>
    </row>
    <row r="1051" spans="1:19" ht="15.6" customHeight="1" outlineLevel="1">
      <c r="A1051" s="142"/>
      <c r="B1051" s="142">
        <f>입출금내역Rawdata!B1045</f>
        <v>45590</v>
      </c>
      <c r="C1051" s="143" t="s">
        <v>120</v>
      </c>
      <c r="D1051" s="284" t="str">
        <f>입출금내역Rawdata!N1045</f>
        <v>인건비(급여, 퇴직금, 사대보험)</v>
      </c>
      <c r="E1051" s="284" t="str">
        <f>입출금내역Rawdata!O1045</f>
        <v>급여</v>
      </c>
      <c r="F1051" s="137">
        <f>IF(D1051="계좌 대체","",VLOOKUP($D1051,월별_CashFlow!$H$3:$I$61,2,FALSE))</f>
        <v>120202</v>
      </c>
      <c r="G1051" s="145"/>
      <c r="H1051" s="283" t="str">
        <f>IF(입출금내역Rawdata!F1045=0,"",입출금내역Rawdata!F1045)</f>
        <v/>
      </c>
      <c r="I1051" s="146">
        <f>IF(입출금내역Rawdata!G1045=0,"",입출금내역Rawdata!G1045)</f>
        <v>906460</v>
      </c>
      <c r="J1051" s="146">
        <f t="shared" si="33"/>
        <v>-906460</v>
      </c>
      <c r="K1051" s="146">
        <f t="shared" si="32"/>
        <v>779357583</v>
      </c>
      <c r="L1051" s="284" t="str">
        <f>입출금내역Rawdata!D1045</f>
        <v>10월급여</v>
      </c>
      <c r="M1051" s="148" t="s">
        <v>252</v>
      </c>
      <c r="N1051" s="148"/>
      <c r="O1051" s="284" t="str">
        <f>입출금내역Rawdata!L1045</f>
        <v>하나은행(GS투자금)</v>
      </c>
      <c r="P1051" s="284" t="str">
        <f>입출금내역Rawdata!M1045</f>
        <v>391-910033-23404</v>
      </c>
      <c r="Q1051" s="148"/>
      <c r="R1051" s="148"/>
      <c r="S1051" s="148"/>
    </row>
    <row r="1052" spans="1:19" ht="15.6" customHeight="1" outlineLevel="1">
      <c r="A1052" s="142"/>
      <c r="B1052" s="142">
        <f>입출금내역Rawdata!B1046</f>
        <v>45590</v>
      </c>
      <c r="C1052" s="143" t="s">
        <v>120</v>
      </c>
      <c r="D1052" s="284" t="str">
        <f>입출금내역Rawdata!N1046</f>
        <v>법인카드</v>
      </c>
      <c r="E1052" s="284" t="str">
        <f>입출금내역Rawdata!O1046</f>
        <v>법인카드</v>
      </c>
      <c r="F1052" s="137">
        <f>IF(D1052="계좌 대체","",VLOOKUP($D1052,월별_CashFlow!$H$3:$I$61,2,FALSE))</f>
        <v>120203</v>
      </c>
      <c r="G1052" s="145"/>
      <c r="H1052" s="283" t="str">
        <f>IF(입출금내역Rawdata!F1046=0,"",입출금내역Rawdata!F1046)</f>
        <v/>
      </c>
      <c r="I1052" s="146">
        <f>IF(입출금내역Rawdata!G1046=0,"",입출금내역Rawdata!G1046)</f>
        <v>255300</v>
      </c>
      <c r="J1052" s="146">
        <f t="shared" si="33"/>
        <v>-255300</v>
      </c>
      <c r="K1052" s="146">
        <f t="shared" si="32"/>
        <v>779102283</v>
      </c>
      <c r="L1052" s="284" t="str">
        <f>입출금내역Rawdata!D1046</f>
        <v>하나카드기업</v>
      </c>
      <c r="M1052" s="148" t="s">
        <v>249</v>
      </c>
      <c r="N1052" s="148"/>
      <c r="O1052" s="284" t="str">
        <f>입출금내역Rawdata!L1046</f>
        <v>하나은행(서울형팁스)</v>
      </c>
      <c r="P1052" s="284" t="str">
        <f>입출금내역Rawdata!M1046</f>
        <v>511-910017-45704</v>
      </c>
      <c r="Q1052" s="148"/>
      <c r="R1052" s="148"/>
      <c r="S1052" s="148"/>
    </row>
    <row r="1053" spans="1:19" ht="15.6" customHeight="1" outlineLevel="1">
      <c r="A1053" s="142"/>
      <c r="B1053" s="142">
        <f>입출금내역Rawdata!B1047</f>
        <v>45593</v>
      </c>
      <c r="C1053" s="143" t="s">
        <v>120</v>
      </c>
      <c r="D1053" s="284" t="str">
        <f>입출금내역Rawdata!N1047</f>
        <v>운영비</v>
      </c>
      <c r="E1053" s="284" t="str">
        <f>입출금내역Rawdata!O1047</f>
        <v>지급수수료</v>
      </c>
      <c r="F1053" s="137">
        <f>IF(D1053="계좌 대체","",VLOOKUP($D1053,월별_CashFlow!$H$3:$I$61,2,FALSE))</f>
        <v>120204</v>
      </c>
      <c r="G1053" s="145"/>
      <c r="H1053" s="283" t="str">
        <f>IF(입출금내역Rawdata!F1047=0,"",입출금내역Rawdata!F1047)</f>
        <v/>
      </c>
      <c r="I1053" s="146">
        <f>IF(입출금내역Rawdata!G1047=0,"",입출금내역Rawdata!G1047)</f>
        <v>4400</v>
      </c>
      <c r="J1053" s="146">
        <f t="shared" si="33"/>
        <v>-4400</v>
      </c>
      <c r="K1053" s="146">
        <f t="shared" si="32"/>
        <v>779097883</v>
      </c>
      <c r="L1053" s="284" t="str">
        <f>입출금내역Rawdata!D1047</f>
        <v>발급수수료납부</v>
      </c>
      <c r="M1053" s="148" t="s">
        <v>253</v>
      </c>
      <c r="N1053" s="148"/>
      <c r="O1053" s="284" t="str">
        <f>입출금내역Rawdata!L1047</f>
        <v>하나은행(GS투자금)</v>
      </c>
      <c r="P1053" s="284" t="str">
        <f>입출금내역Rawdata!M1047</f>
        <v>391-910033-23404</v>
      </c>
      <c r="Q1053" s="148"/>
      <c r="R1053" s="148"/>
      <c r="S1053" s="148"/>
    </row>
    <row r="1054" spans="1:19" ht="15.6" customHeight="1" outlineLevel="1">
      <c r="A1054" s="142"/>
      <c r="B1054" s="142">
        <f>입출금내역Rawdata!B1048</f>
        <v>45593</v>
      </c>
      <c r="C1054" s="143" t="s">
        <v>120</v>
      </c>
      <c r="D1054" s="284" t="str">
        <f>입출금내역Rawdata!N1048</f>
        <v>운영비</v>
      </c>
      <c r="E1054" s="284" t="str">
        <f>입출금내역Rawdata!O1048</f>
        <v>지급수수료</v>
      </c>
      <c r="F1054" s="137">
        <f>IF(D1054="계좌 대체","",VLOOKUP($D1054,월별_CashFlow!$H$3:$I$61,2,FALSE))</f>
        <v>120204</v>
      </c>
      <c r="G1054" s="145"/>
      <c r="H1054" s="283" t="str">
        <f>IF(입출금내역Rawdata!F1048=0,"",입출금내역Rawdata!F1048)</f>
        <v/>
      </c>
      <c r="I1054" s="146">
        <f>IF(입출금내역Rawdata!G1048=0,"",입출금내역Rawdata!G1048)</f>
        <v>4400</v>
      </c>
      <c r="J1054" s="146">
        <f t="shared" si="33"/>
        <v>-4400</v>
      </c>
      <c r="K1054" s="146">
        <f t="shared" si="32"/>
        <v>779093483</v>
      </c>
      <c r="L1054" s="284" t="str">
        <f>입출금내역Rawdata!D1048</f>
        <v>발급수수료납부</v>
      </c>
      <c r="M1054" s="148" t="s">
        <v>254</v>
      </c>
      <c r="N1054" s="148"/>
      <c r="O1054" s="284" t="str">
        <f>입출금내역Rawdata!L1048</f>
        <v>하나은행(GS투자금)</v>
      </c>
      <c r="P1054" s="284" t="str">
        <f>입출금내역Rawdata!M1048</f>
        <v>391-910033-23404</v>
      </c>
      <c r="Q1054" s="148"/>
      <c r="R1054" s="148"/>
      <c r="S1054" s="148"/>
    </row>
    <row r="1055" spans="1:19" ht="15.6" customHeight="1" outlineLevel="1">
      <c r="A1055" s="142"/>
      <c r="B1055" s="142">
        <f>입출금내역Rawdata!B1049</f>
        <v>45593</v>
      </c>
      <c r="C1055" s="143" t="s">
        <v>120</v>
      </c>
      <c r="D1055" s="284" t="str">
        <f>입출금내역Rawdata!N1049</f>
        <v>법인카드</v>
      </c>
      <c r="E1055" s="284" t="str">
        <f>입출금내역Rawdata!O1049</f>
        <v>법인카드</v>
      </c>
      <c r="F1055" s="137">
        <f>IF(D1055="계좌 대체","",VLOOKUP($D1055,월별_CashFlow!$H$3:$I$61,2,FALSE))</f>
        <v>120203</v>
      </c>
      <c r="G1055" s="145"/>
      <c r="H1055" s="283" t="str">
        <f>IF(입출금내역Rawdata!F1049=0,"",입출금내역Rawdata!F1049)</f>
        <v/>
      </c>
      <c r="I1055" s="146">
        <f>IF(입출금내역Rawdata!G1049=0,"",입출금내역Rawdata!G1049)</f>
        <v>2333784</v>
      </c>
      <c r="J1055" s="146">
        <f t="shared" si="33"/>
        <v>-2333784</v>
      </c>
      <c r="K1055" s="146">
        <f t="shared" si="32"/>
        <v>776759699</v>
      </c>
      <c r="L1055" s="284" t="str">
        <f>입출금내역Rawdata!D1049</f>
        <v>하나카드기업</v>
      </c>
      <c r="M1055" s="148" t="s">
        <v>238</v>
      </c>
      <c r="N1055" s="148"/>
      <c r="O1055" s="284" t="str">
        <f>입출금내역Rawdata!L1049</f>
        <v>하나은행(자본금)</v>
      </c>
      <c r="P1055" s="284" t="str">
        <f>입출금내역Rawdata!M1049</f>
        <v>391-910029-71304</v>
      </c>
      <c r="Q1055" s="148"/>
      <c r="R1055" s="148"/>
      <c r="S1055" s="148"/>
    </row>
    <row r="1056" spans="1:19" ht="15.6" customHeight="1" outlineLevel="1">
      <c r="A1056" s="142"/>
      <c r="B1056" s="142">
        <f>입출금내역Rawdata!B1050</f>
        <v>45593</v>
      </c>
      <c r="C1056" s="143" t="s">
        <v>120</v>
      </c>
      <c r="D1056" s="284" t="str">
        <f>입출금내역Rawdata!N1050</f>
        <v>법인카드</v>
      </c>
      <c r="E1056" s="284" t="str">
        <f>입출금내역Rawdata!O1050</f>
        <v>법인카드</v>
      </c>
      <c r="F1056" s="137">
        <f>IF(D1056="계좌 대체","",VLOOKUP($D1056,월별_CashFlow!$H$3:$I$61,2,FALSE))</f>
        <v>120203</v>
      </c>
      <c r="G1056" s="145"/>
      <c r="H1056" s="283" t="str">
        <f>IF(입출금내역Rawdata!F1050=0,"",입출금내역Rawdata!F1050)</f>
        <v/>
      </c>
      <c r="I1056" s="146">
        <f>IF(입출금내역Rawdata!G1050=0,"",입출금내역Rawdata!G1050)</f>
        <v>800</v>
      </c>
      <c r="J1056" s="146">
        <f t="shared" si="33"/>
        <v>-800</v>
      </c>
      <c r="K1056" s="146">
        <f t="shared" si="32"/>
        <v>776758899</v>
      </c>
      <c r="L1056" s="284" t="str">
        <f>입출금내역Rawdata!D1050</f>
        <v>하나카드기업</v>
      </c>
      <c r="M1056" s="148" t="s">
        <v>252</v>
      </c>
      <c r="N1056" s="148"/>
      <c r="O1056" s="284" t="str">
        <f>입출금내역Rawdata!L1050</f>
        <v>하나은행(자본금)</v>
      </c>
      <c r="P1056" s="284" t="str">
        <f>입출금내역Rawdata!M1050</f>
        <v>391-910029-71304</v>
      </c>
      <c r="Q1056" s="148"/>
      <c r="R1056" s="148"/>
      <c r="S1056" s="148"/>
    </row>
    <row r="1057" spans="1:19" ht="15.6" customHeight="1" outlineLevel="1">
      <c r="A1057" s="142"/>
      <c r="B1057" s="142">
        <f>입출금내역Rawdata!B1051</f>
        <v>45593</v>
      </c>
      <c r="C1057" s="143" t="s">
        <v>120</v>
      </c>
      <c r="D1057" s="284" t="str">
        <f>입출금내역Rawdata!N1051</f>
        <v>운영비</v>
      </c>
      <c r="E1057" s="284" t="str">
        <f>입출금내역Rawdata!O1051</f>
        <v>운영비</v>
      </c>
      <c r="F1057" s="137">
        <f>IF(D1057="계좌 대체","",VLOOKUP($D1057,월별_CashFlow!$H$3:$I$61,2,FALSE))</f>
        <v>120204</v>
      </c>
      <c r="G1057" s="145"/>
      <c r="H1057" s="283">
        <f>IF(입출금내역Rawdata!F1051=0,"",입출금내역Rawdata!F1051)</f>
        <v>4500000</v>
      </c>
      <c r="I1057" s="146" t="str">
        <f>IF(입출금내역Rawdata!G1051=0,"",입출금내역Rawdata!G1051)</f>
        <v/>
      </c>
      <c r="J1057" s="146">
        <f t="shared" si="33"/>
        <v>4500000</v>
      </c>
      <c r="K1057" s="146">
        <f t="shared" si="32"/>
        <v>781258899</v>
      </c>
      <c r="L1057" s="284" t="str">
        <f>입출금내역Rawdata!D1051</f>
        <v>자계좌이체</v>
      </c>
      <c r="M1057" s="148" t="s">
        <v>141</v>
      </c>
      <c r="N1057" s="148"/>
      <c r="O1057" s="284" t="str">
        <f>입출금내역Rawdata!L1051</f>
        <v>하나은행(자본금)</v>
      </c>
      <c r="P1057" s="284" t="str">
        <f>입출금내역Rawdata!M1051</f>
        <v>391-910029-71304</v>
      </c>
      <c r="Q1057" s="148"/>
      <c r="R1057" s="148"/>
      <c r="S1057" s="148"/>
    </row>
    <row r="1058" spans="1:19" ht="15.6" customHeight="1" outlineLevel="1">
      <c r="A1058" s="142"/>
      <c r="B1058" s="142">
        <f>입출금내역Rawdata!B1052</f>
        <v>45593</v>
      </c>
      <c r="C1058" s="143" t="s">
        <v>120</v>
      </c>
      <c r="D1058" s="284" t="str">
        <f>입출금내역Rawdata!N1052</f>
        <v>보조금</v>
      </c>
      <c r="E1058" s="284" t="str">
        <f>입출금내역Rawdata!O1052</f>
        <v>보조금</v>
      </c>
      <c r="F1058" s="137">
        <f>IF(D1058="계좌 대체","",VLOOKUP($D1058,월별_CashFlow!$H$3:$I$61,2,FALSE))</f>
        <v>310001</v>
      </c>
      <c r="G1058" s="145"/>
      <c r="H1058" s="283">
        <f>IF(입출금내역Rawdata!F1052=0,"",입출금내역Rawdata!F1052)</f>
        <v>3200840</v>
      </c>
      <c r="I1058" s="146" t="str">
        <f>IF(입출금내역Rawdata!G1052=0,"",입출금내역Rawdata!G1052)</f>
        <v/>
      </c>
      <c r="J1058" s="146">
        <f t="shared" si="33"/>
        <v>3200840</v>
      </c>
      <c r="K1058" s="146">
        <f t="shared" si="32"/>
        <v>784459739</v>
      </c>
      <c r="L1058" s="284" t="str">
        <f>입출금내역Rawdata!D1052</f>
        <v>10월 인건비</v>
      </c>
      <c r="M1058" s="148" t="s">
        <v>141</v>
      </c>
      <c r="N1058" s="148"/>
      <c r="O1058" s="284" t="str">
        <f>입출금내역Rawdata!L1052</f>
        <v>하나은행(자본금)</v>
      </c>
      <c r="P1058" s="284" t="str">
        <f>입출금내역Rawdata!M1052</f>
        <v>391-910029-71304</v>
      </c>
      <c r="Q1058" s="148"/>
      <c r="R1058" s="148"/>
      <c r="S1058" s="148"/>
    </row>
    <row r="1059" spans="1:19" ht="15.6" customHeight="1" outlineLevel="1">
      <c r="A1059" s="142"/>
      <c r="B1059" s="142">
        <f>입출금내역Rawdata!B1053</f>
        <v>45593</v>
      </c>
      <c r="C1059" s="143" t="s">
        <v>120</v>
      </c>
      <c r="D1059" s="284" t="str">
        <f>입출금내역Rawdata!N1053</f>
        <v>보조금</v>
      </c>
      <c r="E1059" s="284" t="str">
        <f>입출금내역Rawdata!O1053</f>
        <v>보조금</v>
      </c>
      <c r="F1059" s="137">
        <f>IF(D1059="계좌 대체","",VLOOKUP($D1059,월별_CashFlow!$H$3:$I$61,2,FALSE))</f>
        <v>310001</v>
      </c>
      <c r="G1059" s="145"/>
      <c r="H1059" s="283">
        <f>IF(입출금내역Rawdata!F1053=0,"",입출금내역Rawdata!F1053)</f>
        <v>11573000</v>
      </c>
      <c r="I1059" s="146" t="str">
        <f>IF(입출금내역Rawdata!G1053=0,"",입출금내역Rawdata!G1053)</f>
        <v/>
      </c>
      <c r="J1059" s="146">
        <f t="shared" si="33"/>
        <v>11573000</v>
      </c>
      <c r="K1059" s="146">
        <f t="shared" si="32"/>
        <v>796032739</v>
      </c>
      <c r="L1059" s="284" t="str">
        <f>입출금내역Rawdata!D1053</f>
        <v>연구수당(서울)</v>
      </c>
      <c r="M1059" s="148" t="s">
        <v>141</v>
      </c>
      <c r="N1059" s="148"/>
      <c r="O1059" s="284" t="str">
        <f>입출금내역Rawdata!L1053</f>
        <v>하나은행(자본금)</v>
      </c>
      <c r="P1059" s="284" t="str">
        <f>입출금내역Rawdata!M1053</f>
        <v>391-910029-71304</v>
      </c>
      <c r="Q1059" s="148"/>
      <c r="R1059" s="148"/>
      <c r="S1059" s="148"/>
    </row>
    <row r="1060" spans="1:19" ht="15.6" customHeight="1" outlineLevel="1">
      <c r="A1060" s="142"/>
      <c r="B1060" s="142">
        <f>입출금내역Rawdata!B1054</f>
        <v>45593</v>
      </c>
      <c r="C1060" s="143" t="s">
        <v>120</v>
      </c>
      <c r="D1060" s="284" t="str">
        <f>입출금내역Rawdata!N1054</f>
        <v>계좌 대체</v>
      </c>
      <c r="E1060" s="284" t="str">
        <f>입출금내역Rawdata!O1054</f>
        <v>계좌 대체</v>
      </c>
      <c r="F1060" s="137" t="str">
        <f>IF(D1060="계좌 대체","",VLOOKUP($D1060,월별_CashFlow!$H$3:$I$61,2,FALSE))</f>
        <v/>
      </c>
      <c r="G1060" s="145"/>
      <c r="H1060" s="283">
        <f>IF(입출금내역Rawdata!F1054=0,"",입출금내역Rawdata!F1054)</f>
        <v>1045927</v>
      </c>
      <c r="I1060" s="146" t="str">
        <f>IF(입출금내역Rawdata!G1054=0,"",입출금내역Rawdata!G1054)</f>
        <v/>
      </c>
      <c r="J1060" s="146">
        <f t="shared" si="33"/>
        <v>1045927</v>
      </c>
      <c r="K1060" s="146">
        <f t="shared" si="32"/>
        <v>797078666</v>
      </c>
      <c r="L1060" s="284" t="str">
        <f>입출금내역Rawdata!D1054</f>
        <v>ＴＩＰＡ</v>
      </c>
      <c r="M1060" s="148" t="s">
        <v>141</v>
      </c>
      <c r="N1060" s="148"/>
      <c r="O1060" s="284" t="str">
        <f>입출금내역Rawdata!L1054</f>
        <v>하나은행(팁스)</v>
      </c>
      <c r="P1060" s="284" t="str">
        <f>입출금내역Rawdata!M1054</f>
        <v>391-910031-48404</v>
      </c>
      <c r="Q1060" s="148"/>
      <c r="R1060" s="148"/>
      <c r="S1060" s="148"/>
    </row>
    <row r="1061" spans="1:19" ht="15.6" customHeight="1" outlineLevel="1">
      <c r="A1061" s="142"/>
      <c r="B1061" s="142">
        <f>입출금내역Rawdata!B1055</f>
        <v>45593</v>
      </c>
      <c r="C1061" s="143" t="s">
        <v>120</v>
      </c>
      <c r="D1061" s="284" t="str">
        <f>입출금내역Rawdata!N1055</f>
        <v>계좌 대체</v>
      </c>
      <c r="E1061" s="284" t="str">
        <f>입출금내역Rawdata!O1055</f>
        <v>계좌 대체</v>
      </c>
      <c r="F1061" s="137" t="str">
        <f>IF(D1061="계좌 대체","",VLOOKUP($D1061,월별_CashFlow!$H$3:$I$61,2,FALSE))</f>
        <v/>
      </c>
      <c r="G1061" s="145"/>
      <c r="H1061" s="283" t="str">
        <f>IF(입출금내역Rawdata!F1055=0,"",입출금내역Rawdata!F1055)</f>
        <v/>
      </c>
      <c r="I1061" s="146">
        <f>IF(입출금내역Rawdata!G1055=0,"",입출금내역Rawdata!G1055)</f>
        <v>1045927</v>
      </c>
      <c r="J1061" s="146">
        <f t="shared" si="33"/>
        <v>-1045927</v>
      </c>
      <c r="K1061" s="146">
        <f t="shared" si="32"/>
        <v>796032739</v>
      </c>
      <c r="L1061" s="284" t="str">
        <f>입출금내역Rawdata!D1055</f>
        <v>고려대학교　기</v>
      </c>
      <c r="M1061" s="148" t="s">
        <v>141</v>
      </c>
      <c r="N1061" s="148"/>
      <c r="O1061" s="284" t="str">
        <f>입출금내역Rawdata!L1055</f>
        <v>하나은행(팁스)</v>
      </c>
      <c r="P1061" s="284" t="str">
        <f>입출금내역Rawdata!M1055</f>
        <v>391-910031-48404</v>
      </c>
      <c r="Q1061" s="148"/>
      <c r="R1061" s="148"/>
      <c r="S1061" s="148"/>
    </row>
    <row r="1062" spans="1:19" ht="15.6" customHeight="1" outlineLevel="1">
      <c r="A1062" s="142"/>
      <c r="B1062" s="142">
        <f>입출금내역Rawdata!B1056</f>
        <v>45593</v>
      </c>
      <c r="C1062" s="143" t="s">
        <v>120</v>
      </c>
      <c r="D1062" s="284" t="str">
        <f>입출금내역Rawdata!N1056</f>
        <v>계좌 대체</v>
      </c>
      <c r="E1062" s="284" t="str">
        <f>입출금내역Rawdata!O1056</f>
        <v>계좌 대체</v>
      </c>
      <c r="F1062" s="137" t="str">
        <f>IF(D1062="계좌 대체","",VLOOKUP($D1062,월별_CashFlow!$H$3:$I$61,2,FALSE))</f>
        <v/>
      </c>
      <c r="G1062" s="145"/>
      <c r="H1062" s="283">
        <f>IF(입출금내역Rawdata!F1056=0,"",입출금내역Rawdata!F1056)</f>
        <v>4500000</v>
      </c>
      <c r="I1062" s="146" t="str">
        <f>IF(입출금내역Rawdata!G1056=0,"",입출금내역Rawdata!G1056)</f>
        <v/>
      </c>
      <c r="J1062" s="146">
        <f t="shared" si="33"/>
        <v>4500000</v>
      </c>
      <c r="K1062" s="146">
        <f t="shared" si="32"/>
        <v>800532739</v>
      </c>
      <c r="L1062" s="284" t="str">
        <f>입출금내역Rawdata!D1056</f>
        <v>ＴＩＰＡ</v>
      </c>
      <c r="M1062" s="148"/>
      <c r="N1062" s="148"/>
      <c r="O1062" s="284" t="str">
        <f>입출금내역Rawdata!L1056</f>
        <v>하나은행(팁스)</v>
      </c>
      <c r="P1062" s="284" t="str">
        <f>입출금내역Rawdata!M1056</f>
        <v>391-910031-48404</v>
      </c>
      <c r="Q1062" s="148"/>
      <c r="R1062" s="148"/>
      <c r="S1062" s="148"/>
    </row>
    <row r="1063" spans="1:19" ht="15.6" customHeight="1" outlineLevel="1">
      <c r="A1063" s="142"/>
      <c r="B1063" s="142">
        <f>입출금내역Rawdata!B1057</f>
        <v>45593</v>
      </c>
      <c r="C1063" s="143" t="s">
        <v>120</v>
      </c>
      <c r="D1063" s="284" t="str">
        <f>입출금내역Rawdata!N1057</f>
        <v>계좌 대체</v>
      </c>
      <c r="E1063" s="284" t="str">
        <f>입출금내역Rawdata!O1057</f>
        <v>계좌 대체</v>
      </c>
      <c r="F1063" s="137" t="str">
        <f>IF(D1063="계좌 대체","",VLOOKUP($D1063,월별_CashFlow!$H$3:$I$61,2,FALSE))</f>
        <v/>
      </c>
      <c r="G1063" s="145"/>
      <c r="H1063" s="283" t="str">
        <f>IF(입출금내역Rawdata!F1057=0,"",입출금내역Rawdata!F1057)</f>
        <v/>
      </c>
      <c r="I1063" s="146">
        <f>IF(입출금내역Rawdata!G1057=0,"",입출금내역Rawdata!G1057)</f>
        <v>4500000</v>
      </c>
      <c r="J1063" s="146">
        <f t="shared" si="33"/>
        <v>-4500000</v>
      </c>
      <c r="K1063" s="146">
        <f t="shared" si="32"/>
        <v>796032739</v>
      </c>
      <c r="L1063" s="284" t="str">
        <f>입출금내역Rawdata!D1057</f>
        <v>ＴＩＰＡ</v>
      </c>
      <c r="M1063" s="148" t="s">
        <v>141</v>
      </c>
      <c r="N1063" s="148"/>
      <c r="O1063" s="284" t="str">
        <f>입출금내역Rawdata!L1057</f>
        <v>하나은행(팁스)</v>
      </c>
      <c r="P1063" s="284" t="str">
        <f>입출금내역Rawdata!M1057</f>
        <v>391-910031-48404</v>
      </c>
      <c r="Q1063" s="148"/>
      <c r="R1063" s="148"/>
      <c r="S1063" s="148"/>
    </row>
    <row r="1064" spans="1:19" ht="15.6" customHeight="1" outlineLevel="1">
      <c r="A1064" s="142"/>
      <c r="B1064" s="142">
        <f>입출금내역Rawdata!B1058</f>
        <v>45593</v>
      </c>
      <c r="C1064" s="143" t="s">
        <v>120</v>
      </c>
      <c r="D1064" s="284" t="str">
        <f>입출금내역Rawdata!N1058</f>
        <v>보조금</v>
      </c>
      <c r="E1064" s="284" t="str">
        <f>입출금내역Rawdata!O1058</f>
        <v>보조금</v>
      </c>
      <c r="F1064" s="137">
        <f>IF(D1064="계좌 대체","",VLOOKUP($D1064,월별_CashFlow!$H$3:$I$61,2,FALSE))</f>
        <v>310001</v>
      </c>
      <c r="G1064" s="145"/>
      <c r="H1064" s="283">
        <f>IF(입출금내역Rawdata!F1058=0,"",입출금내역Rawdata!F1058)</f>
        <v>6600000</v>
      </c>
      <c r="I1064" s="146" t="str">
        <f>IF(입출금내역Rawdata!G1058=0,"",입출금내역Rawdata!G1058)</f>
        <v/>
      </c>
      <c r="J1064" s="146">
        <f t="shared" si="33"/>
        <v>6600000</v>
      </c>
      <c r="K1064" s="146">
        <f t="shared" si="32"/>
        <v>802632739</v>
      </c>
      <c r="L1064" s="284" t="str">
        <f>입출금내역Rawdata!D1058</f>
        <v>(주)에이코트</v>
      </c>
      <c r="M1064" s="148"/>
      <c r="N1064" s="148"/>
      <c r="O1064" s="284" t="str">
        <f>입출금내역Rawdata!L1058</f>
        <v>하나은행(서울형팁스)</v>
      </c>
      <c r="P1064" s="284" t="str">
        <f>입출금내역Rawdata!M1058</f>
        <v>511-910017-45704</v>
      </c>
      <c r="Q1064" s="148"/>
      <c r="R1064" s="148"/>
      <c r="S1064" s="148"/>
    </row>
    <row r="1065" spans="1:19" ht="15.6" customHeight="1" outlineLevel="1">
      <c r="A1065" s="142"/>
      <c r="B1065" s="142">
        <f>입출금내역Rawdata!B1059</f>
        <v>45593</v>
      </c>
      <c r="C1065" s="143" t="s">
        <v>120</v>
      </c>
      <c r="D1065" s="284" t="str">
        <f>입출금내역Rawdata!N1059</f>
        <v>보조금</v>
      </c>
      <c r="E1065" s="284" t="str">
        <f>입출금내역Rawdata!O1059</f>
        <v>보조금</v>
      </c>
      <c r="F1065" s="137">
        <f>IF(D1065="계좌 대체","",VLOOKUP($D1065,월별_CashFlow!$H$3:$I$61,2,FALSE))</f>
        <v>310001</v>
      </c>
      <c r="G1065" s="145"/>
      <c r="H1065" s="283" t="str">
        <f>IF(입출금내역Rawdata!F1059=0,"",입출금내역Rawdata!F1059)</f>
        <v/>
      </c>
      <c r="I1065" s="146">
        <f>IF(입출금내역Rawdata!G1059=0,"",입출금내역Rawdata!G1059)</f>
        <v>6600000</v>
      </c>
      <c r="J1065" s="146">
        <f t="shared" si="33"/>
        <v>-6600000</v>
      </c>
      <c r="K1065" s="146">
        <f t="shared" si="32"/>
        <v>796032739</v>
      </c>
      <c r="L1065" s="284" t="str">
        <f>입출금내역Rawdata!D1059</f>
        <v>(주)아이켐스</v>
      </c>
      <c r="M1065" s="148"/>
      <c r="N1065" s="148"/>
      <c r="O1065" s="284" t="str">
        <f>입출금내역Rawdata!L1059</f>
        <v>하나은행(서울형팁스)</v>
      </c>
      <c r="P1065" s="284" t="str">
        <f>입출금내역Rawdata!M1059</f>
        <v>511-910017-45704</v>
      </c>
      <c r="Q1065" s="148"/>
      <c r="R1065" s="148"/>
      <c r="S1065" s="148"/>
    </row>
    <row r="1066" spans="1:19" ht="15.6" customHeight="1" outlineLevel="1">
      <c r="A1066" s="142"/>
      <c r="B1066" s="142">
        <f>입출금내역Rawdata!B1060</f>
        <v>45593</v>
      </c>
      <c r="C1066" s="143" t="s">
        <v>120</v>
      </c>
      <c r="D1066" s="284" t="str">
        <f>입출금내역Rawdata!N1060</f>
        <v>보조금</v>
      </c>
      <c r="E1066" s="284" t="str">
        <f>입출금내역Rawdata!O1060</f>
        <v>보조금</v>
      </c>
      <c r="F1066" s="137">
        <f>IF(D1066="계좌 대체","",VLOOKUP($D1066,월별_CashFlow!$H$3:$I$61,2,FALSE))</f>
        <v>310001</v>
      </c>
      <c r="G1066" s="145"/>
      <c r="H1066" s="283">
        <f>IF(입출금내역Rawdata!F1060=0,"",입출금내역Rawdata!F1060)</f>
        <v>4125000</v>
      </c>
      <c r="I1066" s="146" t="str">
        <f>IF(입출금내역Rawdata!G1060=0,"",입출금내역Rawdata!G1060)</f>
        <v/>
      </c>
      <c r="J1066" s="146">
        <f t="shared" si="33"/>
        <v>4125000</v>
      </c>
      <c r="K1066" s="146">
        <f t="shared" si="32"/>
        <v>800157739</v>
      </c>
      <c r="L1066" s="284" t="str">
        <f>입출금내역Rawdata!D1060</f>
        <v>(주)에이코트</v>
      </c>
      <c r="M1066" s="148"/>
      <c r="N1066" s="148"/>
      <c r="O1066" s="284" t="str">
        <f>입출금내역Rawdata!L1060</f>
        <v>하나은행(서울형팁스)</v>
      </c>
      <c r="P1066" s="284" t="str">
        <f>입출금내역Rawdata!M1060</f>
        <v>511-910017-45704</v>
      </c>
      <c r="Q1066" s="148"/>
      <c r="R1066" s="148"/>
      <c r="S1066" s="148"/>
    </row>
    <row r="1067" spans="1:19" ht="15.6" customHeight="1" outlineLevel="1">
      <c r="A1067" s="142"/>
      <c r="B1067" s="142">
        <f>입출금내역Rawdata!B1061</f>
        <v>45593</v>
      </c>
      <c r="C1067" s="143" t="s">
        <v>120</v>
      </c>
      <c r="D1067" s="284" t="str">
        <f>입출금내역Rawdata!N1061</f>
        <v>보조금</v>
      </c>
      <c r="E1067" s="284" t="str">
        <f>입출금내역Rawdata!O1061</f>
        <v>보조금</v>
      </c>
      <c r="F1067" s="137">
        <f>IF(D1067="계좌 대체","",VLOOKUP($D1067,월별_CashFlow!$H$3:$I$61,2,FALSE))</f>
        <v>310001</v>
      </c>
      <c r="G1067" s="145"/>
      <c r="H1067" s="283" t="str">
        <f>IF(입출금내역Rawdata!F1061=0,"",입출금내역Rawdata!F1061)</f>
        <v/>
      </c>
      <c r="I1067" s="146">
        <f>IF(입출금내역Rawdata!G1061=0,"",입출금내역Rawdata!G1061)</f>
        <v>4125000</v>
      </c>
      <c r="J1067" s="146">
        <f t="shared" si="33"/>
        <v>-4125000</v>
      </c>
      <c r="K1067" s="146">
        <f t="shared" si="32"/>
        <v>796032739</v>
      </c>
      <c r="L1067" s="284" t="str">
        <f>입출금내역Rawdata!D1061</f>
        <v>(주)아이켐스</v>
      </c>
      <c r="M1067" s="148" t="s">
        <v>141</v>
      </c>
      <c r="N1067" s="148"/>
      <c r="O1067" s="284" t="str">
        <f>입출금내역Rawdata!L1061</f>
        <v>하나은행(서울형팁스)</v>
      </c>
      <c r="P1067" s="284" t="str">
        <f>입출금내역Rawdata!M1061</f>
        <v>511-910017-45704</v>
      </c>
      <c r="Q1067" s="148"/>
      <c r="R1067" s="148"/>
      <c r="S1067" s="148"/>
    </row>
    <row r="1068" spans="1:19" ht="15.6" customHeight="1" outlineLevel="1">
      <c r="A1068" s="142"/>
      <c r="B1068" s="142">
        <f>입출금내역Rawdata!B1062</f>
        <v>45593</v>
      </c>
      <c r="C1068" s="143" t="s">
        <v>120</v>
      </c>
      <c r="D1068" s="284" t="str">
        <f>입출금내역Rawdata!N1062</f>
        <v>보조금</v>
      </c>
      <c r="E1068" s="284" t="str">
        <f>입출금내역Rawdata!O1062</f>
        <v>보조금</v>
      </c>
      <c r="F1068" s="137">
        <f>IF(D1068="계좌 대체","",VLOOKUP($D1068,월별_CashFlow!$H$3:$I$61,2,FALSE))</f>
        <v>310001</v>
      </c>
      <c r="G1068" s="145"/>
      <c r="H1068" s="283">
        <f>IF(입출금내역Rawdata!F1062=0,"",입출금내역Rawdata!F1062)</f>
        <v>825000</v>
      </c>
      <c r="I1068" s="146" t="str">
        <f>IF(입출금내역Rawdata!G1062=0,"",입출금내역Rawdata!G1062)</f>
        <v/>
      </c>
      <c r="J1068" s="146">
        <f t="shared" si="33"/>
        <v>825000</v>
      </c>
      <c r="K1068" s="146">
        <f t="shared" si="32"/>
        <v>796857739</v>
      </c>
      <c r="L1068" s="284" t="str">
        <f>입출금내역Rawdata!D1062</f>
        <v>(주)에이코트</v>
      </c>
      <c r="M1068" s="148" t="s">
        <v>141</v>
      </c>
      <c r="N1068" s="148"/>
      <c r="O1068" s="284" t="str">
        <f>입출금내역Rawdata!L1062</f>
        <v>하나은행(서울형팁스)</v>
      </c>
      <c r="P1068" s="284" t="str">
        <f>입출금내역Rawdata!M1062</f>
        <v>511-910017-45704</v>
      </c>
      <c r="Q1068" s="148"/>
      <c r="R1068" s="148"/>
      <c r="S1068" s="148"/>
    </row>
    <row r="1069" spans="1:19" ht="15.6" customHeight="1" outlineLevel="1">
      <c r="A1069" s="142"/>
      <c r="B1069" s="142">
        <f>입출금내역Rawdata!B1063</f>
        <v>45593</v>
      </c>
      <c r="C1069" s="143" t="s">
        <v>120</v>
      </c>
      <c r="D1069" s="284" t="str">
        <f>입출금내역Rawdata!N1063</f>
        <v>보조금</v>
      </c>
      <c r="E1069" s="284" t="str">
        <f>입출금내역Rawdata!O1063</f>
        <v>보조금</v>
      </c>
      <c r="F1069" s="137">
        <f>IF(D1069="계좌 대체","",VLOOKUP($D1069,월별_CashFlow!$H$3:$I$61,2,FALSE))</f>
        <v>310001</v>
      </c>
      <c r="G1069" s="145"/>
      <c r="H1069" s="283" t="str">
        <f>IF(입출금내역Rawdata!F1063=0,"",입출금내역Rawdata!F1063)</f>
        <v/>
      </c>
      <c r="I1069" s="146">
        <f>IF(입출금내역Rawdata!G1063=0,"",입출금내역Rawdata!G1063)</f>
        <v>825000</v>
      </c>
      <c r="J1069" s="146">
        <f t="shared" si="33"/>
        <v>-825000</v>
      </c>
      <c r="K1069" s="146">
        <f t="shared" si="32"/>
        <v>796032739</v>
      </c>
      <c r="L1069" s="284" t="str">
        <f>입출금내역Rawdata!D1063</f>
        <v>(주)아이켐스</v>
      </c>
      <c r="M1069" s="148" t="s">
        <v>141</v>
      </c>
      <c r="N1069" s="148"/>
      <c r="O1069" s="284" t="str">
        <f>입출금내역Rawdata!L1063</f>
        <v>하나은행(서울형팁스)</v>
      </c>
      <c r="P1069" s="284" t="str">
        <f>입출금내역Rawdata!M1063</f>
        <v>511-910017-45704</v>
      </c>
      <c r="Q1069" s="148"/>
      <c r="R1069" s="148"/>
      <c r="S1069" s="148"/>
    </row>
    <row r="1070" spans="1:19" ht="15.6" customHeight="1" outlineLevel="1">
      <c r="A1070" s="142"/>
      <c r="B1070" s="142">
        <f>입출금내역Rawdata!B1064</f>
        <v>45593</v>
      </c>
      <c r="C1070" s="143" t="s">
        <v>120</v>
      </c>
      <c r="D1070" s="284" t="str">
        <f>입출금내역Rawdata!N1064</f>
        <v>보조금</v>
      </c>
      <c r="E1070" s="284" t="str">
        <f>입출금내역Rawdata!O1064</f>
        <v>보조금</v>
      </c>
      <c r="F1070" s="137">
        <f>IF(D1070="계좌 대체","",VLOOKUP($D1070,월별_CashFlow!$H$3:$I$61,2,FALSE))</f>
        <v>310001</v>
      </c>
      <c r="G1070" s="145"/>
      <c r="H1070" s="283">
        <f>IF(입출금내역Rawdata!F1064=0,"",입출금내역Rawdata!F1064)</f>
        <v>1650000</v>
      </c>
      <c r="I1070" s="146" t="str">
        <f>IF(입출금내역Rawdata!G1064=0,"",입출금내역Rawdata!G1064)</f>
        <v/>
      </c>
      <c r="J1070" s="146">
        <f t="shared" si="33"/>
        <v>1650000</v>
      </c>
      <c r="K1070" s="146">
        <f t="shared" si="32"/>
        <v>797682739</v>
      </c>
      <c r="L1070" s="284" t="str">
        <f>입출금내역Rawdata!D1064</f>
        <v>(주)에이코트</v>
      </c>
      <c r="M1070" s="148" t="s">
        <v>141</v>
      </c>
      <c r="N1070" s="148"/>
      <c r="O1070" s="284" t="str">
        <f>입출금내역Rawdata!L1064</f>
        <v>하나은행(서울형팁스)</v>
      </c>
      <c r="P1070" s="284" t="str">
        <f>입출금내역Rawdata!M1064</f>
        <v>511-910017-45704</v>
      </c>
      <c r="Q1070" s="148"/>
      <c r="R1070" s="148"/>
      <c r="S1070" s="148"/>
    </row>
    <row r="1071" spans="1:19" ht="15.6" customHeight="1" outlineLevel="1">
      <c r="A1071" s="142"/>
      <c r="B1071" s="142">
        <f>입출금내역Rawdata!B1065</f>
        <v>45593</v>
      </c>
      <c r="C1071" s="143" t="s">
        <v>120</v>
      </c>
      <c r="D1071" s="284" t="str">
        <f>입출금내역Rawdata!N1065</f>
        <v>보조금</v>
      </c>
      <c r="E1071" s="284" t="str">
        <f>입출금내역Rawdata!O1065</f>
        <v>보조금</v>
      </c>
      <c r="F1071" s="137">
        <f>IF(D1071="계좌 대체","",VLOOKUP($D1071,월별_CashFlow!$H$3:$I$61,2,FALSE))</f>
        <v>310001</v>
      </c>
      <c r="G1071" s="145"/>
      <c r="H1071" s="283" t="str">
        <f>IF(입출금내역Rawdata!F1065=0,"",입출금내역Rawdata!F1065)</f>
        <v/>
      </c>
      <c r="I1071" s="146">
        <f>IF(입출금내역Rawdata!G1065=0,"",입출금내역Rawdata!G1065)</f>
        <v>1650000</v>
      </c>
      <c r="J1071" s="146">
        <f t="shared" si="33"/>
        <v>-1650000</v>
      </c>
      <c r="K1071" s="146">
        <f t="shared" si="32"/>
        <v>796032739</v>
      </c>
      <c r="L1071" s="284" t="str">
        <f>입출금내역Rawdata!D1065</f>
        <v>(주)아이켐스</v>
      </c>
      <c r="M1071" s="148" t="s">
        <v>141</v>
      </c>
      <c r="N1071" s="148"/>
      <c r="O1071" s="284" t="str">
        <f>입출금내역Rawdata!L1065</f>
        <v>하나은행(서울형팁스)</v>
      </c>
      <c r="P1071" s="284" t="str">
        <f>입출금내역Rawdata!M1065</f>
        <v>511-910017-45704</v>
      </c>
      <c r="Q1071" s="148"/>
      <c r="R1071" s="148"/>
      <c r="S1071" s="148"/>
    </row>
    <row r="1072" spans="1:19" ht="15.6" customHeight="1" outlineLevel="1">
      <c r="A1072" s="142"/>
      <c r="B1072" s="142">
        <f>입출금내역Rawdata!B1066</f>
        <v>45593</v>
      </c>
      <c r="C1072" s="143" t="s">
        <v>120</v>
      </c>
      <c r="D1072" s="284" t="str">
        <f>입출금내역Rawdata!N1066</f>
        <v>보조금</v>
      </c>
      <c r="E1072" s="284" t="str">
        <f>입출금내역Rawdata!O1066</f>
        <v>보조금</v>
      </c>
      <c r="F1072" s="137">
        <f>IF(D1072="계좌 대체","",VLOOKUP($D1072,월별_CashFlow!$H$3:$I$61,2,FALSE))</f>
        <v>310001</v>
      </c>
      <c r="G1072" s="145"/>
      <c r="H1072" s="283">
        <f>IF(입출금내역Rawdata!F1066=0,"",입출금내역Rawdata!F1066)</f>
        <v>2376000</v>
      </c>
      <c r="I1072" s="146" t="str">
        <f>IF(입출금내역Rawdata!G1066=0,"",입출금내역Rawdata!G1066)</f>
        <v/>
      </c>
      <c r="J1072" s="146">
        <f t="shared" si="33"/>
        <v>2376000</v>
      </c>
      <c r="K1072" s="146">
        <f t="shared" si="32"/>
        <v>798408739</v>
      </c>
      <c r="L1072" s="284" t="str">
        <f>입출금내역Rawdata!D1066</f>
        <v>(주)에이코트</v>
      </c>
      <c r="M1072" s="148" t="s">
        <v>141</v>
      </c>
      <c r="N1072" s="148"/>
      <c r="O1072" s="284" t="str">
        <f>입출금내역Rawdata!L1066</f>
        <v>하나은행(서울형팁스)</v>
      </c>
      <c r="P1072" s="284" t="str">
        <f>입출금내역Rawdata!M1066</f>
        <v>511-910017-45704</v>
      </c>
      <c r="Q1072" s="148"/>
      <c r="R1072" s="148"/>
      <c r="S1072" s="148"/>
    </row>
    <row r="1073" spans="1:19" ht="15.6" customHeight="1" outlineLevel="1">
      <c r="A1073" s="142"/>
      <c r="B1073" s="142">
        <f>입출금내역Rawdata!B1067</f>
        <v>45593</v>
      </c>
      <c r="C1073" s="143" t="s">
        <v>120</v>
      </c>
      <c r="D1073" s="284" t="str">
        <f>입출금내역Rawdata!N1067</f>
        <v>보조금</v>
      </c>
      <c r="E1073" s="284" t="str">
        <f>입출금내역Rawdata!O1067</f>
        <v>보조금</v>
      </c>
      <c r="F1073" s="137">
        <f>IF(D1073="계좌 대체","",VLOOKUP($D1073,월별_CashFlow!$H$3:$I$61,2,FALSE))</f>
        <v>310001</v>
      </c>
      <c r="G1073" s="145"/>
      <c r="H1073" s="283" t="str">
        <f>IF(입출금내역Rawdata!F1067=0,"",입출금내역Rawdata!F1067)</f>
        <v/>
      </c>
      <c r="I1073" s="146">
        <f>IF(입출금내역Rawdata!G1067=0,"",입출금내역Rawdata!G1067)</f>
        <v>2376000</v>
      </c>
      <c r="J1073" s="146">
        <f t="shared" si="33"/>
        <v>-2376000</v>
      </c>
      <c r="K1073" s="146">
        <f t="shared" si="32"/>
        <v>796032739</v>
      </c>
      <c r="L1073" s="284" t="str">
        <f>입출금내역Rawdata!D1067</f>
        <v>(주)웰코스</v>
      </c>
      <c r="M1073" s="148" t="s">
        <v>141</v>
      </c>
      <c r="N1073" s="148"/>
      <c r="O1073" s="284" t="str">
        <f>입출금내역Rawdata!L1067</f>
        <v>하나은행(서울형팁스)</v>
      </c>
      <c r="P1073" s="284" t="str">
        <f>입출금내역Rawdata!M1067</f>
        <v>511-910017-45704</v>
      </c>
      <c r="Q1073" s="148"/>
      <c r="R1073" s="148"/>
      <c r="S1073" s="148"/>
    </row>
    <row r="1074" spans="1:19" ht="15.6" customHeight="1" outlineLevel="1">
      <c r="A1074" s="142"/>
      <c r="B1074" s="142">
        <f>입출금내역Rawdata!B1068</f>
        <v>45593</v>
      </c>
      <c r="C1074" s="143" t="s">
        <v>120</v>
      </c>
      <c r="D1074" s="284" t="str">
        <f>입출금내역Rawdata!N1068</f>
        <v>보조금</v>
      </c>
      <c r="E1074" s="284" t="str">
        <f>입출금내역Rawdata!O1068</f>
        <v>보조금</v>
      </c>
      <c r="F1074" s="137">
        <f>IF(D1074="계좌 대체","",VLOOKUP($D1074,월별_CashFlow!$H$3:$I$61,2,FALSE))</f>
        <v>310001</v>
      </c>
      <c r="G1074" s="145"/>
      <c r="H1074" s="283">
        <f>IF(입출금내역Rawdata!F1068=0,"",입출금내역Rawdata!F1068)</f>
        <v>9817500</v>
      </c>
      <c r="I1074" s="146" t="str">
        <f>IF(입출금내역Rawdata!G1068=0,"",입출금내역Rawdata!G1068)</f>
        <v/>
      </c>
      <c r="J1074" s="146">
        <f t="shared" si="33"/>
        <v>9817500</v>
      </c>
      <c r="K1074" s="146">
        <f t="shared" si="32"/>
        <v>805850239</v>
      </c>
      <c r="L1074" s="284" t="str">
        <f>입출금내역Rawdata!D1068</f>
        <v>(주)에이코트</v>
      </c>
      <c r="M1074" s="148" t="s">
        <v>255</v>
      </c>
      <c r="N1074" s="148"/>
      <c r="O1074" s="284" t="str">
        <f>입출금내역Rawdata!L1068</f>
        <v>하나은행(서울형팁스)</v>
      </c>
      <c r="P1074" s="284" t="str">
        <f>입출금내역Rawdata!M1068</f>
        <v>511-910017-45704</v>
      </c>
      <c r="Q1074" s="148"/>
      <c r="R1074" s="148"/>
      <c r="S1074" s="148"/>
    </row>
    <row r="1075" spans="1:19" ht="15.6" customHeight="1" outlineLevel="1">
      <c r="A1075" s="142"/>
      <c r="B1075" s="142">
        <f>입출금내역Rawdata!B1069</f>
        <v>45593</v>
      </c>
      <c r="C1075" s="143" t="s">
        <v>120</v>
      </c>
      <c r="D1075" s="284" t="str">
        <f>입출금내역Rawdata!N1069</f>
        <v>보조금</v>
      </c>
      <c r="E1075" s="284" t="str">
        <f>입출금내역Rawdata!O1069</f>
        <v>보조금</v>
      </c>
      <c r="F1075" s="137">
        <f>IF(D1075="계좌 대체","",VLOOKUP($D1075,월별_CashFlow!$H$3:$I$61,2,FALSE))</f>
        <v>310001</v>
      </c>
      <c r="G1075" s="145"/>
      <c r="H1075" s="283" t="str">
        <f>IF(입출금내역Rawdata!F1069=0,"",입출금내역Rawdata!F1069)</f>
        <v/>
      </c>
      <c r="I1075" s="146">
        <f>IF(입출금내역Rawdata!G1069=0,"",입출금내역Rawdata!G1069)</f>
        <v>9817500</v>
      </c>
      <c r="J1075" s="146">
        <f t="shared" si="33"/>
        <v>-9817500</v>
      </c>
      <c r="K1075" s="146">
        <f t="shared" si="32"/>
        <v>796032739</v>
      </c>
      <c r="L1075" s="284" t="str">
        <f>입출금내역Rawdata!D1069</f>
        <v>(주)푸른기술에</v>
      </c>
      <c r="M1075" s="148" t="s">
        <v>167</v>
      </c>
      <c r="N1075" s="148"/>
      <c r="O1075" s="284" t="str">
        <f>입출금내역Rawdata!L1069</f>
        <v>하나은행(서울형팁스)</v>
      </c>
      <c r="P1075" s="284" t="str">
        <f>입출금내역Rawdata!M1069</f>
        <v>511-910017-45704</v>
      </c>
      <c r="Q1075" s="148"/>
      <c r="R1075" s="148"/>
      <c r="S1075" s="148"/>
    </row>
    <row r="1076" spans="1:19" ht="15.6" customHeight="1" outlineLevel="1">
      <c r="A1076" s="142"/>
      <c r="B1076" s="142">
        <f>입출금내역Rawdata!B1070</f>
        <v>45593</v>
      </c>
      <c r="C1076" s="143" t="s">
        <v>120</v>
      </c>
      <c r="D1076" s="284" t="str">
        <f>입출금내역Rawdata!N1070</f>
        <v>보조금</v>
      </c>
      <c r="E1076" s="284" t="str">
        <f>입출금내역Rawdata!O1070</f>
        <v>보조금</v>
      </c>
      <c r="F1076" s="137">
        <f>IF(D1076="계좌 대체","",VLOOKUP($D1076,월별_CashFlow!$H$3:$I$61,2,FALSE))</f>
        <v>310001</v>
      </c>
      <c r="G1076" s="145"/>
      <c r="H1076" s="283">
        <f>IF(입출금내역Rawdata!F1070=0,"",입출금내역Rawdata!F1070)</f>
        <v>205000</v>
      </c>
      <c r="I1076" s="146" t="str">
        <f>IF(입출금내역Rawdata!G1070=0,"",입출금내역Rawdata!G1070)</f>
        <v/>
      </c>
      <c r="J1076" s="146">
        <f t="shared" si="33"/>
        <v>205000</v>
      </c>
      <c r="K1076" s="146">
        <f t="shared" si="32"/>
        <v>796237739</v>
      </c>
      <c r="L1076" s="284" t="str">
        <f>입출금내역Rawdata!D1070</f>
        <v>sba_카드_사무</v>
      </c>
      <c r="M1076" s="148" t="s">
        <v>256</v>
      </c>
      <c r="N1076" s="148"/>
      <c r="O1076" s="284" t="str">
        <f>입출금내역Rawdata!L1070</f>
        <v>하나은행(서울형팁스)</v>
      </c>
      <c r="P1076" s="284" t="str">
        <f>입출금내역Rawdata!M1070</f>
        <v>511-910017-45704</v>
      </c>
      <c r="Q1076" s="148"/>
      <c r="R1076" s="148"/>
      <c r="S1076" s="148"/>
    </row>
    <row r="1077" spans="1:19" ht="15.6" customHeight="1" outlineLevel="1">
      <c r="A1077" s="142"/>
      <c r="B1077" s="142">
        <f>입출금내역Rawdata!B1071</f>
        <v>45593</v>
      </c>
      <c r="C1077" s="143" t="s">
        <v>120</v>
      </c>
      <c r="D1077" s="284" t="str">
        <f>입출금내역Rawdata!N1071</f>
        <v>보조금</v>
      </c>
      <c r="E1077" s="284" t="str">
        <f>입출금내역Rawdata!O1071</f>
        <v>보조금</v>
      </c>
      <c r="F1077" s="137">
        <f>IF(D1077="계좌 대체","",VLOOKUP($D1077,월별_CashFlow!$H$3:$I$61,2,FALSE))</f>
        <v>310001</v>
      </c>
      <c r="G1077" s="145"/>
      <c r="H1077" s="283">
        <f>IF(입출금내역Rawdata!F1071=0,"",입출금내역Rawdata!F1071)</f>
        <v>114400</v>
      </c>
      <c r="I1077" s="146" t="str">
        <f>IF(입출금내역Rawdata!G1071=0,"",입출금내역Rawdata!G1071)</f>
        <v/>
      </c>
      <c r="J1077" s="146">
        <f t="shared" si="33"/>
        <v>114400</v>
      </c>
      <c r="K1077" s="146">
        <f t="shared" si="32"/>
        <v>796352139</v>
      </c>
      <c r="L1077" s="284" t="str">
        <f>입출금내역Rawdata!D1071</f>
        <v>sba_카드_재료</v>
      </c>
      <c r="M1077" s="148" t="s">
        <v>141</v>
      </c>
      <c r="N1077" s="148"/>
      <c r="O1077" s="284" t="str">
        <f>입출금내역Rawdata!L1071</f>
        <v>하나은행(서울형팁스)</v>
      </c>
      <c r="P1077" s="284" t="str">
        <f>입출금내역Rawdata!M1071</f>
        <v>511-910017-45704</v>
      </c>
      <c r="Q1077" s="148"/>
      <c r="R1077" s="148"/>
      <c r="S1077" s="148"/>
    </row>
    <row r="1078" spans="1:19" ht="15.6" customHeight="1" outlineLevel="1">
      <c r="A1078" s="142"/>
      <c r="B1078" s="142">
        <f>입출금내역Rawdata!B1072</f>
        <v>45593</v>
      </c>
      <c r="C1078" s="143" t="s">
        <v>120</v>
      </c>
      <c r="D1078" s="284" t="str">
        <f>입출금내역Rawdata!N1072</f>
        <v>보조금</v>
      </c>
      <c r="E1078" s="284" t="str">
        <f>입출금내역Rawdata!O1072</f>
        <v>보조금</v>
      </c>
      <c r="F1078" s="137">
        <f>IF(D1078="계좌 대체","",VLOOKUP($D1078,월별_CashFlow!$H$3:$I$61,2,FALSE))</f>
        <v>310001</v>
      </c>
      <c r="G1078" s="145"/>
      <c r="H1078" s="283">
        <f>IF(입출금내역Rawdata!F1072=0,"",입출금내역Rawdata!F1072)</f>
        <v>275000</v>
      </c>
      <c r="I1078" s="146" t="str">
        <f>IF(입출금내역Rawdata!G1072=0,"",입출금내역Rawdata!G1072)</f>
        <v/>
      </c>
      <c r="J1078" s="146">
        <f t="shared" si="33"/>
        <v>275000</v>
      </c>
      <c r="K1078" s="146">
        <f t="shared" si="32"/>
        <v>796627139</v>
      </c>
      <c r="L1078" s="284" t="str">
        <f>입출금내역Rawdata!D1072</f>
        <v>sba_카드_재료</v>
      </c>
      <c r="M1078" s="148"/>
      <c r="N1078" s="148"/>
      <c r="O1078" s="284" t="str">
        <f>입출금내역Rawdata!L1072</f>
        <v>하나은행(서울형팁스)</v>
      </c>
      <c r="P1078" s="284" t="str">
        <f>입출금내역Rawdata!M1072</f>
        <v>511-910017-45704</v>
      </c>
      <c r="Q1078" s="148"/>
      <c r="R1078" s="148"/>
      <c r="S1078" s="148"/>
    </row>
    <row r="1079" spans="1:19" ht="15.6" customHeight="1" outlineLevel="1">
      <c r="A1079" s="142"/>
      <c r="B1079" s="142">
        <f>입출금내역Rawdata!B1073</f>
        <v>45593</v>
      </c>
      <c r="C1079" s="143" t="s">
        <v>120</v>
      </c>
      <c r="D1079" s="284" t="str">
        <f>입출금내역Rawdata!N1073</f>
        <v>보조금</v>
      </c>
      <c r="E1079" s="284" t="str">
        <f>입출금내역Rawdata!O1073</f>
        <v>보조금</v>
      </c>
      <c r="F1079" s="137">
        <f>IF(D1079="계좌 대체","",VLOOKUP($D1079,월별_CashFlow!$H$3:$I$61,2,FALSE))</f>
        <v>310001</v>
      </c>
      <c r="G1079" s="145"/>
      <c r="H1079" s="283">
        <f>IF(입출금내역Rawdata!F1073=0,"",입출금내역Rawdata!F1073)</f>
        <v>6044500</v>
      </c>
      <c r="I1079" s="146" t="str">
        <f>IF(입출금내역Rawdata!G1073=0,"",입출금내역Rawdata!G1073)</f>
        <v/>
      </c>
      <c r="J1079" s="146">
        <f t="shared" si="33"/>
        <v>6044500</v>
      </c>
      <c r="K1079" s="146">
        <f t="shared" si="32"/>
        <v>802671639</v>
      </c>
      <c r="L1079" s="284" t="str">
        <f>입출금내역Rawdata!D1073</f>
        <v>(주)에이코트</v>
      </c>
      <c r="M1079" s="148"/>
      <c r="N1079" s="148"/>
      <c r="O1079" s="284" t="str">
        <f>입출금내역Rawdata!L1073</f>
        <v>하나은행(서울형팁스)</v>
      </c>
      <c r="P1079" s="284" t="str">
        <f>입출금내역Rawdata!M1073</f>
        <v>511-910017-45704</v>
      </c>
      <c r="Q1079" s="148"/>
      <c r="R1079" s="148"/>
      <c r="S1079" s="148"/>
    </row>
    <row r="1080" spans="1:19" ht="15.6" customHeight="1" outlineLevel="1">
      <c r="A1080" s="142"/>
      <c r="B1080" s="142">
        <f>입출금내역Rawdata!B1074</f>
        <v>45593</v>
      </c>
      <c r="C1080" s="143" t="s">
        <v>120</v>
      </c>
      <c r="D1080" s="284" t="str">
        <f>입출금내역Rawdata!N1074</f>
        <v>보조금</v>
      </c>
      <c r="E1080" s="284" t="str">
        <f>입출금내역Rawdata!O1074</f>
        <v>보조금</v>
      </c>
      <c r="F1080" s="137">
        <f>IF(D1080="계좌 대체","",VLOOKUP($D1080,월별_CashFlow!$H$3:$I$61,2,FALSE))</f>
        <v>310001</v>
      </c>
      <c r="G1080" s="145"/>
      <c r="H1080" s="283" t="str">
        <f>IF(입출금내역Rawdata!F1074=0,"",입출금내역Rawdata!F1074)</f>
        <v/>
      </c>
      <c r="I1080" s="146">
        <f>IF(입출금내역Rawdata!G1074=0,"",입출금내역Rawdata!G1074)</f>
        <v>6044500</v>
      </c>
      <c r="J1080" s="146">
        <f t="shared" si="33"/>
        <v>-6044500</v>
      </c>
      <c r="K1080" s="146">
        <f t="shared" si="32"/>
        <v>796627139</v>
      </c>
      <c r="L1080" s="284" t="str">
        <f>입출금내역Rawdata!D1074</f>
        <v>(주)나인솔</v>
      </c>
      <c r="M1080" s="148"/>
      <c r="N1080" s="148"/>
      <c r="O1080" s="284" t="str">
        <f>입출금내역Rawdata!L1074</f>
        <v>하나은행(서울형팁스)</v>
      </c>
      <c r="P1080" s="284" t="str">
        <f>입출금내역Rawdata!M1074</f>
        <v>511-910017-45704</v>
      </c>
      <c r="Q1080" s="148"/>
      <c r="R1080" s="148"/>
      <c r="S1080" s="148"/>
    </row>
    <row r="1081" spans="1:19" ht="15.6" customHeight="1" outlineLevel="1">
      <c r="A1081" s="142"/>
      <c r="B1081" s="142">
        <f>입출금내역Rawdata!B1075</f>
        <v>45593</v>
      </c>
      <c r="C1081" s="143" t="s">
        <v>120</v>
      </c>
      <c r="D1081" s="284" t="str">
        <f>입출금내역Rawdata!N1075</f>
        <v>보조금</v>
      </c>
      <c r="E1081" s="284" t="str">
        <f>입출금내역Rawdata!O1075</f>
        <v>보조금</v>
      </c>
      <c r="F1081" s="137">
        <f>IF(D1081="계좌 대체","",VLOOKUP($D1081,월별_CashFlow!$H$3:$I$61,2,FALSE))</f>
        <v>310001</v>
      </c>
      <c r="G1081" s="145"/>
      <c r="H1081" s="283">
        <f>IF(입출금내역Rawdata!F1075=0,"",입출금내역Rawdata!F1075)</f>
        <v>9735000</v>
      </c>
      <c r="I1081" s="146" t="str">
        <f>IF(입출금내역Rawdata!G1075=0,"",입출금내역Rawdata!G1075)</f>
        <v/>
      </c>
      <c r="J1081" s="146">
        <f t="shared" si="33"/>
        <v>9735000</v>
      </c>
      <c r="K1081" s="146">
        <f t="shared" si="32"/>
        <v>806362139</v>
      </c>
      <c r="L1081" s="284" t="str">
        <f>입출금내역Rawdata!D1075</f>
        <v>(주)에이코트</v>
      </c>
      <c r="M1081" s="148"/>
      <c r="N1081" s="148"/>
      <c r="O1081" s="284" t="str">
        <f>입출금내역Rawdata!L1075</f>
        <v>하나은행(서울형팁스)</v>
      </c>
      <c r="P1081" s="284" t="str">
        <f>입출금내역Rawdata!M1075</f>
        <v>511-910017-45704</v>
      </c>
      <c r="Q1081" s="148"/>
      <c r="R1081" s="148"/>
      <c r="S1081" s="148"/>
    </row>
    <row r="1082" spans="1:19" ht="15.6" customHeight="1" outlineLevel="1">
      <c r="A1082" s="142"/>
      <c r="B1082" s="142">
        <f>입출금내역Rawdata!B1076</f>
        <v>45593</v>
      </c>
      <c r="C1082" s="143" t="s">
        <v>120</v>
      </c>
      <c r="D1082" s="284" t="str">
        <f>입출금내역Rawdata!N1076</f>
        <v>보조금</v>
      </c>
      <c r="E1082" s="284" t="str">
        <f>입출금내역Rawdata!O1076</f>
        <v>보조금</v>
      </c>
      <c r="F1082" s="137">
        <f>IF(D1082="계좌 대체","",VLOOKUP($D1082,월별_CashFlow!$H$3:$I$61,2,FALSE))</f>
        <v>310001</v>
      </c>
      <c r="G1082" s="145"/>
      <c r="H1082" s="283" t="str">
        <f>IF(입출금내역Rawdata!F1076=0,"",입출금내역Rawdata!F1076)</f>
        <v/>
      </c>
      <c r="I1082" s="146">
        <f>IF(입출금내역Rawdata!G1076=0,"",입출금내역Rawdata!G1076)</f>
        <v>9735000</v>
      </c>
      <c r="J1082" s="146">
        <f t="shared" si="33"/>
        <v>-9735000</v>
      </c>
      <c r="K1082" s="146">
        <f t="shared" si="32"/>
        <v>796627139</v>
      </c>
      <c r="L1082" s="284" t="str">
        <f>입출금내역Rawdata!D1076</f>
        <v>(주)푸른기술에</v>
      </c>
      <c r="M1082" s="148"/>
      <c r="N1082" s="148"/>
      <c r="O1082" s="284" t="str">
        <f>입출금내역Rawdata!L1076</f>
        <v>하나은행(서울형팁스)</v>
      </c>
      <c r="P1082" s="284" t="str">
        <f>입출금내역Rawdata!M1076</f>
        <v>511-910017-45704</v>
      </c>
      <c r="Q1082" s="148"/>
      <c r="R1082" s="148"/>
      <c r="S1082" s="148"/>
    </row>
    <row r="1083" spans="1:19" ht="15.6" customHeight="1" outlineLevel="1">
      <c r="A1083" s="142"/>
      <c r="B1083" s="142">
        <f>입출금내역Rawdata!B1077</f>
        <v>45593</v>
      </c>
      <c r="C1083" s="143" t="s">
        <v>120</v>
      </c>
      <c r="D1083" s="284" t="str">
        <f>입출금내역Rawdata!N1077</f>
        <v>보조금</v>
      </c>
      <c r="E1083" s="284" t="str">
        <f>입출금내역Rawdata!O1077</f>
        <v>보조금</v>
      </c>
      <c r="F1083" s="137">
        <f>IF(D1083="계좌 대체","",VLOOKUP($D1083,월별_CashFlow!$H$3:$I$61,2,FALSE))</f>
        <v>310001</v>
      </c>
      <c r="G1083" s="145"/>
      <c r="H1083" s="283">
        <f>IF(입출금내역Rawdata!F1077=0,"",입출금내역Rawdata!F1077)</f>
        <v>3200840</v>
      </c>
      <c r="I1083" s="146" t="str">
        <f>IF(입출금내역Rawdata!G1077=0,"",입출금내역Rawdata!G1077)</f>
        <v/>
      </c>
      <c r="J1083" s="146">
        <f t="shared" si="33"/>
        <v>3200840</v>
      </c>
      <c r="K1083" s="146">
        <f t="shared" si="32"/>
        <v>799827979</v>
      </c>
      <c r="L1083" s="284" t="str">
        <f>입출금내역Rawdata!D1077</f>
        <v>10월 인건비</v>
      </c>
      <c r="M1083" s="148"/>
      <c r="N1083" s="148"/>
      <c r="O1083" s="284" t="str">
        <f>입출금내역Rawdata!L1077</f>
        <v>하나은행(서울형팁스)</v>
      </c>
      <c r="P1083" s="284" t="str">
        <f>입출금내역Rawdata!M1077</f>
        <v>511-910017-45704</v>
      </c>
      <c r="Q1083" s="148"/>
      <c r="R1083" s="148"/>
      <c r="S1083" s="148"/>
    </row>
    <row r="1084" spans="1:19" ht="15.6" customHeight="1" outlineLevel="1">
      <c r="A1084" s="142"/>
      <c r="B1084" s="142">
        <f>입출금내역Rawdata!B1078</f>
        <v>45593</v>
      </c>
      <c r="C1084" s="143" t="s">
        <v>120</v>
      </c>
      <c r="D1084" s="284" t="str">
        <f>입출금내역Rawdata!N1078</f>
        <v>보조금</v>
      </c>
      <c r="E1084" s="284" t="str">
        <f>입출금내역Rawdata!O1078</f>
        <v>보조금</v>
      </c>
      <c r="F1084" s="137">
        <f>IF(D1084="계좌 대체","",VLOOKUP($D1084,월별_CashFlow!$H$3:$I$61,2,FALSE))</f>
        <v>310001</v>
      </c>
      <c r="G1084" s="145"/>
      <c r="H1084" s="283" t="str">
        <f>IF(입출금내역Rawdata!F1078=0,"",입출금내역Rawdata!F1078)</f>
        <v/>
      </c>
      <c r="I1084" s="146">
        <f>IF(입출금내역Rawdata!G1078=0,"",입출금내역Rawdata!G1078)</f>
        <v>3200840</v>
      </c>
      <c r="J1084" s="146">
        <f t="shared" si="33"/>
        <v>-3200840</v>
      </c>
      <c r="K1084" s="146">
        <f t="shared" si="32"/>
        <v>796627139</v>
      </c>
      <c r="L1084" s="284" t="str">
        <f>입출금내역Rawdata!D1078</f>
        <v>10월 인건비</v>
      </c>
      <c r="M1084" s="148"/>
      <c r="N1084" s="148"/>
      <c r="O1084" s="284" t="str">
        <f>입출금내역Rawdata!L1078</f>
        <v>하나은행(서울형팁스)</v>
      </c>
      <c r="P1084" s="284" t="str">
        <f>입출금내역Rawdata!M1078</f>
        <v>511-910017-45704</v>
      </c>
      <c r="Q1084" s="148"/>
      <c r="R1084" s="148"/>
      <c r="S1084" s="148"/>
    </row>
    <row r="1085" spans="1:19" ht="15.6" customHeight="1" outlineLevel="1">
      <c r="A1085" s="142"/>
      <c r="B1085" s="142">
        <f>입출금내역Rawdata!B1079</f>
        <v>45593</v>
      </c>
      <c r="C1085" s="143" t="s">
        <v>120</v>
      </c>
      <c r="D1085" s="284" t="str">
        <f>입출금내역Rawdata!N1079</f>
        <v>보조금</v>
      </c>
      <c r="E1085" s="284" t="str">
        <f>입출금내역Rawdata!O1079</f>
        <v>보조금</v>
      </c>
      <c r="F1085" s="137">
        <f>IF(D1085="계좌 대체","",VLOOKUP($D1085,월별_CashFlow!$H$3:$I$61,2,FALSE))</f>
        <v>310001</v>
      </c>
      <c r="G1085" s="145"/>
      <c r="H1085" s="283">
        <f>IF(입출금내역Rawdata!F1079=0,"",입출금내역Rawdata!F1079)</f>
        <v>11573000</v>
      </c>
      <c r="I1085" s="146" t="str">
        <f>IF(입출금내역Rawdata!G1079=0,"",입출금내역Rawdata!G1079)</f>
        <v/>
      </c>
      <c r="J1085" s="146">
        <f t="shared" si="33"/>
        <v>11573000</v>
      </c>
      <c r="K1085" s="146">
        <f t="shared" si="32"/>
        <v>808200139</v>
      </c>
      <c r="L1085" s="284" t="str">
        <f>입출금내역Rawdata!D1079</f>
        <v>연구수당(서울)</v>
      </c>
      <c r="M1085" s="148"/>
      <c r="N1085" s="148"/>
      <c r="O1085" s="284" t="str">
        <f>입출금내역Rawdata!L1079</f>
        <v>하나은행(서울형팁스)</v>
      </c>
      <c r="P1085" s="284" t="str">
        <f>입출금내역Rawdata!M1079</f>
        <v>511-910017-45704</v>
      </c>
      <c r="Q1085" s="148"/>
      <c r="R1085" s="148"/>
      <c r="S1085" s="148"/>
    </row>
    <row r="1086" spans="1:19" ht="15.6" customHeight="1" outlineLevel="1">
      <c r="A1086" s="142"/>
      <c r="B1086" s="142">
        <f>입출금내역Rawdata!B1080</f>
        <v>45593</v>
      </c>
      <c r="C1086" s="143" t="s">
        <v>120</v>
      </c>
      <c r="D1086" s="284" t="str">
        <f>입출금내역Rawdata!N1080</f>
        <v>보조금</v>
      </c>
      <c r="E1086" s="284" t="str">
        <f>입출금내역Rawdata!O1080</f>
        <v>보조금</v>
      </c>
      <c r="F1086" s="137">
        <f>IF(D1086="계좌 대체","",VLOOKUP($D1086,월별_CashFlow!$H$3:$I$61,2,FALSE))</f>
        <v>310001</v>
      </c>
      <c r="G1086" s="145"/>
      <c r="H1086" s="283" t="str">
        <f>IF(입출금내역Rawdata!F1080=0,"",입출금내역Rawdata!F1080)</f>
        <v/>
      </c>
      <c r="I1086" s="146">
        <f>IF(입출금내역Rawdata!G1080=0,"",입출금내역Rawdata!G1080)</f>
        <v>11573000</v>
      </c>
      <c r="J1086" s="146">
        <f t="shared" si="33"/>
        <v>-11573000</v>
      </c>
      <c r="K1086" s="146">
        <f t="shared" si="32"/>
        <v>796627139</v>
      </c>
      <c r="L1086" s="284" t="str">
        <f>입출금내역Rawdata!D1080</f>
        <v>연구수당(서울)</v>
      </c>
      <c r="M1086" s="148"/>
      <c r="N1086" s="148"/>
      <c r="O1086" s="284" t="str">
        <f>입출금내역Rawdata!L1080</f>
        <v>하나은행(서울형팁스)</v>
      </c>
      <c r="P1086" s="284" t="str">
        <f>입출금내역Rawdata!M1080</f>
        <v>511-910017-45704</v>
      </c>
      <c r="Q1086" s="148"/>
      <c r="R1086" s="148"/>
      <c r="S1086" s="148"/>
    </row>
    <row r="1087" spans="1:19" ht="15.6" customHeight="1" outlineLevel="1">
      <c r="A1087" s="142"/>
      <c r="B1087" s="142">
        <f>입출금내역Rawdata!B1081</f>
        <v>45595</v>
      </c>
      <c r="C1087" s="143" t="s">
        <v>120</v>
      </c>
      <c r="D1087" s="284" t="str">
        <f>입출금내역Rawdata!N1081</f>
        <v>운영비</v>
      </c>
      <c r="E1087" s="284" t="str">
        <f>입출금내역Rawdata!O1081</f>
        <v>지급수수료</v>
      </c>
      <c r="F1087" s="137">
        <f>IF(D1087="계좌 대체","",VLOOKUP($D1087,월별_CashFlow!$H$3:$I$61,2,FALSE))</f>
        <v>120204</v>
      </c>
      <c r="G1087" s="145"/>
      <c r="H1087" s="283" t="str">
        <f>IF(입출금내역Rawdata!F1081=0,"",입출금내역Rawdata!F1081)</f>
        <v/>
      </c>
      <c r="I1087" s="146">
        <f>IF(입출금내역Rawdata!G1081=0,"",입출금내역Rawdata!G1081)</f>
        <v>550000</v>
      </c>
      <c r="J1087" s="146">
        <f t="shared" si="33"/>
        <v>-550000</v>
      </c>
      <c r="K1087" s="146">
        <f t="shared" si="32"/>
        <v>796077139</v>
      </c>
      <c r="L1087" s="284" t="str">
        <f>입출금내역Rawdata!D1081</f>
        <v>법무법인(유한)태평양</v>
      </c>
      <c r="M1087" s="148"/>
      <c r="N1087" s="148"/>
      <c r="O1087" s="284" t="str">
        <f>입출금내역Rawdata!L1081</f>
        <v>하나은행(GS투자금)</v>
      </c>
      <c r="P1087" s="284" t="str">
        <f>입출금내역Rawdata!M1081</f>
        <v>391-910033-23404</v>
      </c>
      <c r="Q1087" s="148"/>
      <c r="R1087" s="148"/>
      <c r="S1087" s="148"/>
    </row>
    <row r="1088" spans="1:19" ht="15.6" customHeight="1" outlineLevel="1">
      <c r="A1088" s="142"/>
      <c r="B1088" s="142">
        <f>입출금내역Rawdata!B1082</f>
        <v>45595</v>
      </c>
      <c r="C1088" s="143" t="s">
        <v>120</v>
      </c>
      <c r="D1088" s="284" t="str">
        <f>입출금내역Rawdata!N1082</f>
        <v>운영비</v>
      </c>
      <c r="E1088" s="284" t="str">
        <f>입출금내역Rawdata!O1082</f>
        <v>지급수수료</v>
      </c>
      <c r="F1088" s="137">
        <f>IF(D1088="계좌 대체","",VLOOKUP($D1088,월별_CashFlow!$H$3:$I$61,2,FALSE))</f>
        <v>120204</v>
      </c>
      <c r="G1088" s="145"/>
      <c r="H1088" s="283" t="str">
        <f>IF(입출금내역Rawdata!F1082=0,"",입출금내역Rawdata!F1082)</f>
        <v/>
      </c>
      <c r="I1088" s="146">
        <f>IF(입출금내역Rawdata!G1082=0,"",입출금내역Rawdata!G1082)</f>
        <v>440500</v>
      </c>
      <c r="J1088" s="146">
        <f t="shared" si="33"/>
        <v>-440500</v>
      </c>
      <c r="K1088" s="146">
        <f t="shared" si="32"/>
        <v>795636639</v>
      </c>
      <c r="L1088" s="284" t="str">
        <f>입출금내역Rawdata!D1082</f>
        <v>이창원(이창원세무회</v>
      </c>
      <c r="M1088" s="148"/>
      <c r="N1088" s="148"/>
      <c r="O1088" s="284" t="str">
        <f>입출금내역Rawdata!L1082</f>
        <v>하나은행(GS투자금)</v>
      </c>
      <c r="P1088" s="284" t="str">
        <f>입출금내역Rawdata!M1082</f>
        <v>391-910033-23404</v>
      </c>
      <c r="Q1088" s="148"/>
      <c r="R1088" s="148"/>
      <c r="S1088" s="148"/>
    </row>
    <row r="1089" spans="1:19" ht="15.6" customHeight="1" outlineLevel="1">
      <c r="A1089" s="142"/>
      <c r="B1089" s="142">
        <f>입출금내역Rawdata!B1083</f>
        <v>45595</v>
      </c>
      <c r="C1089" s="143" t="s">
        <v>120</v>
      </c>
      <c r="D1089" s="284" t="str">
        <f>입출금내역Rawdata!N1083</f>
        <v>보조금</v>
      </c>
      <c r="E1089" s="284" t="str">
        <f>입출금내역Rawdata!O1083</f>
        <v>보조금</v>
      </c>
      <c r="F1089" s="137">
        <f>IF(D1089="계좌 대체","",VLOOKUP($D1089,월별_CashFlow!$H$3:$I$61,2,FALSE))</f>
        <v>310001</v>
      </c>
      <c r="G1089" s="145"/>
      <c r="H1089" s="283" t="str">
        <f>IF(입출금내역Rawdata!F1083=0,"",입출금내역Rawdata!F1083)</f>
        <v/>
      </c>
      <c r="I1089" s="146">
        <f>IF(입출금내역Rawdata!G1083=0,"",입출금내역Rawdata!G1083)</f>
        <v>3500</v>
      </c>
      <c r="J1089" s="146">
        <f t="shared" si="33"/>
        <v>-3500</v>
      </c>
      <c r="K1089" s="146">
        <f t="shared" si="32"/>
        <v>795633139</v>
      </c>
      <c r="L1089" s="284" t="str">
        <f>입출금내역Rawdata!D1083</f>
        <v>(주)한국도메인지원</v>
      </c>
      <c r="M1089" s="148"/>
      <c r="N1089" s="148"/>
      <c r="O1089" s="284" t="str">
        <f>입출금내역Rawdata!L1083</f>
        <v>하나은행(GS투자금)</v>
      </c>
      <c r="P1089" s="284" t="str">
        <f>입출금내역Rawdata!M1083</f>
        <v>391-910033-23404</v>
      </c>
      <c r="Q1089" s="148"/>
      <c r="R1089" s="148"/>
      <c r="S1089" s="148"/>
    </row>
    <row r="1090" spans="1:19" ht="15.6" customHeight="1" outlineLevel="1">
      <c r="A1090" s="142"/>
      <c r="B1090" s="142">
        <f>입출금내역Rawdata!B1084</f>
        <v>45595</v>
      </c>
      <c r="C1090" s="143" t="s">
        <v>120</v>
      </c>
      <c r="D1090" s="284" t="str">
        <f>입출금내역Rawdata!N1084</f>
        <v>보조금</v>
      </c>
      <c r="E1090" s="284" t="str">
        <f>입출금내역Rawdata!O1084</f>
        <v>보조금</v>
      </c>
      <c r="F1090" s="137">
        <f>IF(D1090="계좌 대체","",VLOOKUP($D1090,월별_CashFlow!$H$3:$I$61,2,FALSE))</f>
        <v>310001</v>
      </c>
      <c r="G1090" s="145"/>
      <c r="H1090" s="283" t="str">
        <f>IF(입출금내역Rawdata!F1084=0,"",입출금내역Rawdata!F1084)</f>
        <v/>
      </c>
      <c r="I1090" s="146">
        <f>IF(입출금내역Rawdata!G1084=0,"",입출금내역Rawdata!G1084)</f>
        <v>111100</v>
      </c>
      <c r="J1090" s="146">
        <f t="shared" si="33"/>
        <v>-111100</v>
      </c>
      <c r="K1090" s="146">
        <f t="shared" si="32"/>
        <v>795522039</v>
      </c>
      <c r="L1090" s="284" t="str">
        <f>입출금내역Rawdata!D1084</f>
        <v>(주)아이넥서스</v>
      </c>
      <c r="M1090" s="148"/>
      <c r="N1090" s="148"/>
      <c r="O1090" s="284" t="str">
        <f>입출금내역Rawdata!L1084</f>
        <v>하나은행(GS투자금)</v>
      </c>
      <c r="P1090" s="284" t="str">
        <f>입출금내역Rawdata!M1084</f>
        <v>391-910033-23404</v>
      </c>
      <c r="Q1090" s="148"/>
      <c r="R1090" s="148"/>
      <c r="S1090" s="148"/>
    </row>
    <row r="1091" spans="1:19" ht="15.6" customHeight="1" outlineLevel="1">
      <c r="A1091" s="142"/>
      <c r="B1091" s="142">
        <f>입출금내역Rawdata!B1085</f>
        <v>45595</v>
      </c>
      <c r="C1091" s="143" t="s">
        <v>120</v>
      </c>
      <c r="D1091" s="284" t="str">
        <f>입출금내역Rawdata!N1085</f>
        <v>보조금</v>
      </c>
      <c r="E1091" s="284" t="str">
        <f>입출금내역Rawdata!O1085</f>
        <v>보조금</v>
      </c>
      <c r="F1091" s="137">
        <f>IF(D1091="계좌 대체","",VLOOKUP($D1091,월별_CashFlow!$H$3:$I$61,2,FALSE))</f>
        <v>310001</v>
      </c>
      <c r="G1091" s="145"/>
      <c r="H1091" s="283" t="str">
        <f>IF(입출금내역Rawdata!F1085=0,"",입출금내역Rawdata!F1085)</f>
        <v/>
      </c>
      <c r="I1091" s="146">
        <f>IF(입출금내역Rawdata!G1085=0,"",입출금내역Rawdata!G1085)</f>
        <v>154820</v>
      </c>
      <c r="J1091" s="146">
        <f t="shared" si="33"/>
        <v>-154820</v>
      </c>
      <c r="K1091" s="146">
        <f t="shared" si="32"/>
        <v>795367219</v>
      </c>
      <c r="L1091" s="284" t="str">
        <f>입출금내역Rawdata!D1085</f>
        <v>(주)아이넥서스</v>
      </c>
      <c r="M1091" s="148"/>
      <c r="N1091" s="148"/>
      <c r="O1091" s="284" t="str">
        <f>입출금내역Rawdata!L1085</f>
        <v>하나은행(GS투자금)</v>
      </c>
      <c r="P1091" s="284" t="str">
        <f>입출금내역Rawdata!M1085</f>
        <v>391-910033-23404</v>
      </c>
      <c r="Q1091" s="148"/>
      <c r="R1091" s="148"/>
      <c r="S1091" s="148"/>
    </row>
    <row r="1092" spans="1:19" ht="15.6" customHeight="1" outlineLevel="1">
      <c r="A1092" s="142"/>
      <c r="B1092" s="142">
        <f>입출금내역Rawdata!B1086</f>
        <v>45595</v>
      </c>
      <c r="C1092" s="143" t="s">
        <v>120</v>
      </c>
      <c r="D1092" s="284" t="str">
        <f>입출금내역Rawdata!N1086</f>
        <v>계좌 대체</v>
      </c>
      <c r="E1092" s="284" t="str">
        <f>입출금내역Rawdata!O1086</f>
        <v>계좌 대체</v>
      </c>
      <c r="F1092" s="137" t="str">
        <f>IF(D1092="계좌 대체","",VLOOKUP($D1092,월별_CashFlow!$H$3:$I$61,2,FALSE))</f>
        <v/>
      </c>
      <c r="G1092" s="145"/>
      <c r="H1092" s="283" t="str">
        <f>IF(입출금내역Rawdata!F1086=0,"",입출금내역Rawdata!F1086)</f>
        <v/>
      </c>
      <c r="I1092" s="146">
        <f>IF(입출금내역Rawdata!G1086=0,"",입출금내역Rawdata!G1086)</f>
        <v>15600</v>
      </c>
      <c r="J1092" s="146">
        <f t="shared" si="33"/>
        <v>-15600</v>
      </c>
      <c r="K1092" s="146">
        <f t="shared" si="32"/>
        <v>795351619</v>
      </c>
      <c r="L1092" s="284" t="str">
        <f>입출금내역Rawdata!D1086</f>
        <v>카카오T택시_가승</v>
      </c>
      <c r="M1092" s="148" t="s">
        <v>234</v>
      </c>
      <c r="N1092" s="148"/>
      <c r="O1092" s="284" t="str">
        <f>입출금내역Rawdata!L1086</f>
        <v>하나은행(자본금)</v>
      </c>
      <c r="P1092" s="284" t="str">
        <f>입출금내역Rawdata!M1086</f>
        <v>391-910029-71304</v>
      </c>
      <c r="Q1092" s="148"/>
      <c r="R1092" s="148"/>
      <c r="S1092" s="148"/>
    </row>
    <row r="1093" spans="1:19" ht="15.6" customHeight="1" outlineLevel="1">
      <c r="A1093" s="142"/>
      <c r="B1093" s="142">
        <f>입출금내역Rawdata!B1087</f>
        <v>45595</v>
      </c>
      <c r="C1093" s="143" t="s">
        <v>120</v>
      </c>
      <c r="D1093" s="284" t="str">
        <f>입출금내역Rawdata!N1087</f>
        <v>계좌 대체</v>
      </c>
      <c r="E1093" s="284" t="str">
        <f>입출금내역Rawdata!O1087</f>
        <v>계좌 대체</v>
      </c>
      <c r="F1093" s="137" t="str">
        <f>IF(D1093="계좌 대체","",VLOOKUP($D1093,월별_CashFlow!$H$3:$I$61,2,FALSE))</f>
        <v/>
      </c>
      <c r="G1093" s="145"/>
      <c r="H1093" s="283">
        <f>IF(입출금내역Rawdata!F1087=0,"",입출금내역Rawdata!F1087)</f>
        <v>15600</v>
      </c>
      <c r="I1093" s="146" t="str">
        <f>IF(입출금내역Rawdata!G1087=0,"",입출금내역Rawdata!G1087)</f>
        <v/>
      </c>
      <c r="J1093" s="146">
        <f t="shared" si="33"/>
        <v>15600</v>
      </c>
      <c r="K1093" s="146">
        <f t="shared" si="32"/>
        <v>795367219</v>
      </c>
      <c r="L1093" s="284" t="str">
        <f>입출금내역Rawdata!D1087</f>
        <v>카카오T택시_가승</v>
      </c>
      <c r="M1093" s="148" t="s">
        <v>234</v>
      </c>
      <c r="N1093" s="148"/>
      <c r="O1093" s="284" t="str">
        <f>입출금내역Rawdata!L1087</f>
        <v>하나은행(자본금)</v>
      </c>
      <c r="P1093" s="284" t="str">
        <f>입출금내역Rawdata!M1087</f>
        <v>391-910029-71304</v>
      </c>
      <c r="Q1093" s="148"/>
      <c r="R1093" s="148"/>
      <c r="S1093" s="148"/>
    </row>
    <row r="1094" spans="1:19" ht="15.6" customHeight="1" outlineLevel="1">
      <c r="A1094" s="142"/>
      <c r="B1094" s="142">
        <f>입출금내역Rawdata!B1088</f>
        <v>45595</v>
      </c>
      <c r="C1094" s="143" t="s">
        <v>120</v>
      </c>
      <c r="D1094" s="284" t="str">
        <f>입출금내역Rawdata!N1088</f>
        <v>운영비</v>
      </c>
      <c r="E1094" s="284" t="str">
        <f>입출금내역Rawdata!O1088</f>
        <v>여비교통비</v>
      </c>
      <c r="F1094" s="137">
        <f>IF(D1094="계좌 대체","",VLOOKUP($D1094,월별_CashFlow!$H$3:$I$61,2,FALSE))</f>
        <v>120204</v>
      </c>
      <c r="G1094" s="145"/>
      <c r="H1094" s="283" t="str">
        <f>IF(입출금내역Rawdata!F1088=0,"",입출금내역Rawdata!F1088)</f>
        <v/>
      </c>
      <c r="I1094" s="146">
        <f>IF(입출금내역Rawdata!G1088=0,"",입출금내역Rawdata!G1088)</f>
        <v>3000</v>
      </c>
      <c r="J1094" s="146">
        <f t="shared" si="33"/>
        <v>-3000</v>
      </c>
      <c r="K1094" s="146">
        <f t="shared" si="32"/>
        <v>795364219</v>
      </c>
      <c r="L1094" s="284" t="str">
        <f>입출금내역Rawdata!D1088</f>
        <v>카카오T일반택시_</v>
      </c>
      <c r="M1094" s="148"/>
      <c r="N1094" s="148"/>
      <c r="O1094" s="284" t="str">
        <f>입출금내역Rawdata!L1088</f>
        <v>하나은행(자본금)</v>
      </c>
      <c r="P1094" s="284" t="str">
        <f>입출금내역Rawdata!M1088</f>
        <v>391-910029-71304</v>
      </c>
      <c r="Q1094" s="148"/>
      <c r="R1094" s="148"/>
      <c r="S1094" s="148"/>
    </row>
    <row r="1095" spans="1:19" ht="15.6" customHeight="1" outlineLevel="1">
      <c r="A1095" s="142"/>
      <c r="B1095" s="142">
        <f>입출금내역Rawdata!B1089</f>
        <v>45595</v>
      </c>
      <c r="C1095" s="143" t="s">
        <v>120</v>
      </c>
      <c r="D1095" s="284" t="str">
        <f>입출금내역Rawdata!N1089</f>
        <v>운영비</v>
      </c>
      <c r="E1095" s="284" t="str">
        <f>입출금내역Rawdata!O1089</f>
        <v>여비교통비</v>
      </c>
      <c r="F1095" s="137">
        <f>IF(D1095="계좌 대체","",VLOOKUP($D1095,월별_CashFlow!$H$3:$I$61,2,FALSE))</f>
        <v>120204</v>
      </c>
      <c r="G1095" s="145"/>
      <c r="H1095" s="283" t="str">
        <f>IF(입출금내역Rawdata!F1089=0,"",입출금내역Rawdata!F1089)</f>
        <v/>
      </c>
      <c r="I1095" s="146">
        <f>IF(입출금내역Rawdata!G1089=0,"",입출금내역Rawdata!G1089)</f>
        <v>12600</v>
      </c>
      <c r="J1095" s="146">
        <f t="shared" si="33"/>
        <v>-12600</v>
      </c>
      <c r="K1095" s="146">
        <f t="shared" si="32"/>
        <v>795351619</v>
      </c>
      <c r="L1095" s="284" t="str">
        <f>입출금내역Rawdata!D1089</f>
        <v>카카오T일반택시_</v>
      </c>
      <c r="M1095" s="148"/>
      <c r="N1095" s="148"/>
      <c r="O1095" s="284" t="str">
        <f>입출금내역Rawdata!L1089</f>
        <v>하나은행(자본금)</v>
      </c>
      <c r="P1095" s="284" t="str">
        <f>입출금내역Rawdata!M1089</f>
        <v>391-910029-71304</v>
      </c>
      <c r="Q1095" s="148"/>
      <c r="R1095" s="148"/>
      <c r="S1095" s="148"/>
    </row>
    <row r="1096" spans="1:19" ht="15.6" customHeight="1" outlineLevel="1">
      <c r="A1096" s="142"/>
      <c r="B1096" s="142">
        <f>입출금내역Rawdata!B1090</f>
        <v>45595</v>
      </c>
      <c r="C1096" s="143" t="s">
        <v>120</v>
      </c>
      <c r="D1096" s="284" t="str">
        <f>입출금내역Rawdata!N1090</f>
        <v>보조금</v>
      </c>
      <c r="E1096" s="284" t="str">
        <f>입출금내역Rawdata!O1090</f>
        <v>보조금</v>
      </c>
      <c r="F1096" s="137">
        <f>IF(D1096="계좌 대체","",VLOOKUP($D1096,월별_CashFlow!$H$3:$I$61,2,FALSE))</f>
        <v>310001</v>
      </c>
      <c r="G1096" s="145"/>
      <c r="H1096" s="283">
        <f>IF(입출금내역Rawdata!F1090=0,"",입출금내역Rawdata!F1090)</f>
        <v>350000</v>
      </c>
      <c r="I1096" s="146" t="str">
        <f>IF(입출금내역Rawdata!G1090=0,"",입출금내역Rawdata!G1090)</f>
        <v/>
      </c>
      <c r="J1096" s="146">
        <f t="shared" si="33"/>
        <v>350000</v>
      </c>
      <c r="K1096" s="146">
        <f t="shared" ref="K1096:K1159" si="34">J1096+K1095</f>
        <v>795701619</v>
      </c>
      <c r="L1096" s="284" t="str">
        <f>입출금내역Rawdata!D1090</f>
        <v>FB이체</v>
      </c>
      <c r="M1096" s="148" t="s">
        <v>141</v>
      </c>
      <c r="N1096" s="148"/>
      <c r="O1096" s="284" t="str">
        <f>입출금내역Rawdata!L1090</f>
        <v>신한은행(초창패)</v>
      </c>
      <c r="P1096" s="284" t="str">
        <f>입출금내역Rawdata!M1090</f>
        <v>100-037-099578</v>
      </c>
      <c r="Q1096" s="148"/>
      <c r="R1096" s="148"/>
      <c r="S1096" s="148"/>
    </row>
    <row r="1097" spans="1:19" ht="15.6" customHeight="1" outlineLevel="1">
      <c r="A1097" s="142"/>
      <c r="B1097" s="142">
        <f>입출금내역Rawdata!B1091</f>
        <v>45595</v>
      </c>
      <c r="C1097" s="143" t="s">
        <v>120</v>
      </c>
      <c r="D1097" s="284" t="str">
        <f>입출금내역Rawdata!N1091</f>
        <v>보조금</v>
      </c>
      <c r="E1097" s="284" t="str">
        <f>입출금내역Rawdata!O1091</f>
        <v>보조금</v>
      </c>
      <c r="F1097" s="137">
        <f>IF(D1097="계좌 대체","",VLOOKUP($D1097,월별_CashFlow!$H$3:$I$61,2,FALSE))</f>
        <v>310001</v>
      </c>
      <c r="G1097" s="145"/>
      <c r="H1097" s="283" t="str">
        <f>IF(입출금내역Rawdata!F1091=0,"",입출금내역Rawdata!F1091)</f>
        <v/>
      </c>
      <c r="I1097" s="146">
        <f>IF(입출금내역Rawdata!G1091=0,"",입출금내역Rawdata!G1091)</f>
        <v>350000</v>
      </c>
      <c r="J1097" s="146">
        <f t="shared" ref="J1097:J1160" si="35">IF(H1097="",IF(I1097="",0,-I1097),H1097)</f>
        <v>-350000</v>
      </c>
      <c r="K1097" s="146">
        <f t="shared" si="34"/>
        <v>795351619</v>
      </c>
      <c r="L1097" s="284" t="str">
        <f>입출금내역Rawdata!D1091</f>
        <v>FB-RTF</v>
      </c>
      <c r="M1097" s="148" t="s">
        <v>141</v>
      </c>
      <c r="N1097" s="148"/>
      <c r="O1097" s="284" t="str">
        <f>입출금내역Rawdata!L1091</f>
        <v>신한은행(초창패)</v>
      </c>
      <c r="P1097" s="284" t="str">
        <f>입출금내역Rawdata!M1091</f>
        <v>100-037-099578</v>
      </c>
      <c r="Q1097" s="148"/>
      <c r="R1097" s="148"/>
      <c r="S1097" s="148"/>
    </row>
    <row r="1098" spans="1:19" ht="15.6" customHeight="1" outlineLevel="1">
      <c r="A1098" s="142"/>
      <c r="B1098" s="142">
        <f>입출금내역Rawdata!B1092</f>
        <v>45596</v>
      </c>
      <c r="C1098" s="143" t="s">
        <v>120</v>
      </c>
      <c r="D1098" s="284" t="str">
        <f>입출금내역Rawdata!N1092</f>
        <v>계좌 대체</v>
      </c>
      <c r="E1098" s="284" t="str">
        <f>입출금내역Rawdata!O1092</f>
        <v>계좌 대체</v>
      </c>
      <c r="F1098" s="137" t="str">
        <f>IF(D1098="계좌 대체","",VLOOKUP($D1098,월별_CashFlow!$H$3:$I$61,2,FALSE))</f>
        <v/>
      </c>
      <c r="G1098" s="145"/>
      <c r="H1098" s="283" t="str">
        <f>IF(입출금내역Rawdata!F1092=0,"",입출금내역Rawdata!F1092)</f>
        <v/>
      </c>
      <c r="I1098" s="146">
        <f>IF(입출금내역Rawdata!G1092=0,"",입출금내역Rawdata!G1092)</f>
        <v>10600</v>
      </c>
      <c r="J1098" s="146">
        <f t="shared" si="35"/>
        <v>-10600</v>
      </c>
      <c r="K1098" s="146">
        <f t="shared" si="34"/>
        <v>795341019</v>
      </c>
      <c r="L1098" s="284" t="str">
        <f>입출금내역Rawdata!D1092</f>
        <v>카카오T택시_가승</v>
      </c>
      <c r="M1098" s="148" t="s">
        <v>141</v>
      </c>
      <c r="N1098" s="148"/>
      <c r="O1098" s="284" t="str">
        <f>입출금내역Rawdata!L1092</f>
        <v>하나은행(자본금)</v>
      </c>
      <c r="P1098" s="284" t="str">
        <f>입출금내역Rawdata!M1092</f>
        <v>391-910029-71304</v>
      </c>
      <c r="Q1098" s="148"/>
      <c r="R1098" s="148"/>
      <c r="S1098" s="148"/>
    </row>
    <row r="1099" spans="1:19" ht="15.6" customHeight="1" outlineLevel="1">
      <c r="A1099" s="142"/>
      <c r="B1099" s="142">
        <f>입출금내역Rawdata!B1093</f>
        <v>45596</v>
      </c>
      <c r="C1099" s="143" t="s">
        <v>120</v>
      </c>
      <c r="D1099" s="284" t="str">
        <f>입출금내역Rawdata!N1093</f>
        <v>계좌 대체</v>
      </c>
      <c r="E1099" s="284" t="str">
        <f>입출금내역Rawdata!O1093</f>
        <v>계좌 대체</v>
      </c>
      <c r="F1099" s="137" t="str">
        <f>IF(D1099="계좌 대체","",VLOOKUP($D1099,월별_CashFlow!$H$3:$I$61,2,FALSE))</f>
        <v/>
      </c>
      <c r="G1099" s="145"/>
      <c r="H1099" s="283">
        <f>IF(입출금내역Rawdata!F1093=0,"",입출금내역Rawdata!F1093)</f>
        <v>10600</v>
      </c>
      <c r="I1099" s="146" t="str">
        <f>IF(입출금내역Rawdata!G1093=0,"",입출금내역Rawdata!G1093)</f>
        <v/>
      </c>
      <c r="J1099" s="146">
        <f t="shared" si="35"/>
        <v>10600</v>
      </c>
      <c r="K1099" s="146">
        <f t="shared" si="34"/>
        <v>795351619</v>
      </c>
      <c r="L1099" s="284" t="str">
        <f>입출금내역Rawdata!D1093</f>
        <v>카카오T택시_가승</v>
      </c>
      <c r="M1099" s="148" t="s">
        <v>141</v>
      </c>
      <c r="N1099" s="148"/>
      <c r="O1099" s="284" t="str">
        <f>입출금내역Rawdata!L1093</f>
        <v>하나은행(자본금)</v>
      </c>
      <c r="P1099" s="284" t="str">
        <f>입출금내역Rawdata!M1093</f>
        <v>391-910029-71304</v>
      </c>
      <c r="Q1099" s="148"/>
      <c r="R1099" s="148"/>
      <c r="S1099" s="148"/>
    </row>
    <row r="1100" spans="1:19" ht="15.6" customHeight="1" outlineLevel="1">
      <c r="A1100" s="142"/>
      <c r="B1100" s="142">
        <f>입출금내역Rawdata!B1094</f>
        <v>45596</v>
      </c>
      <c r="C1100" s="143" t="s">
        <v>120</v>
      </c>
      <c r="D1100" s="284" t="str">
        <f>입출금내역Rawdata!N1094</f>
        <v>운영비</v>
      </c>
      <c r="E1100" s="284" t="str">
        <f>입출금내역Rawdata!O1094</f>
        <v>여비교통비</v>
      </c>
      <c r="F1100" s="137">
        <f>IF(D1100="계좌 대체","",VLOOKUP($D1100,월별_CashFlow!$H$3:$I$61,2,FALSE))</f>
        <v>120204</v>
      </c>
      <c r="G1100" s="145"/>
      <c r="H1100" s="283" t="str">
        <f>IF(입출금내역Rawdata!F1094=0,"",입출금내역Rawdata!F1094)</f>
        <v/>
      </c>
      <c r="I1100" s="146">
        <f>IF(입출금내역Rawdata!G1094=0,"",입출금내역Rawdata!G1094)</f>
        <v>11700</v>
      </c>
      <c r="J1100" s="146">
        <f t="shared" si="35"/>
        <v>-11700</v>
      </c>
      <c r="K1100" s="146">
        <f t="shared" si="34"/>
        <v>795339919</v>
      </c>
      <c r="L1100" s="284" t="str">
        <f>입출금내역Rawdata!D1094</f>
        <v>카카오T일반택시_</v>
      </c>
      <c r="M1100" s="148" t="s">
        <v>141</v>
      </c>
      <c r="N1100" s="148"/>
      <c r="O1100" s="284" t="str">
        <f>입출금내역Rawdata!L1094</f>
        <v>하나은행(자본금)</v>
      </c>
      <c r="P1100" s="284" t="str">
        <f>입출금내역Rawdata!M1094</f>
        <v>391-910029-71304</v>
      </c>
      <c r="Q1100" s="148"/>
      <c r="R1100" s="148"/>
      <c r="S1100" s="148"/>
    </row>
    <row r="1101" spans="1:19" ht="15.6" customHeight="1" outlineLevel="1">
      <c r="A1101" s="142"/>
      <c r="B1101" s="142">
        <f>입출금내역Rawdata!B1095</f>
        <v>45604</v>
      </c>
      <c r="C1101" s="143" t="s">
        <v>120</v>
      </c>
      <c r="D1101" s="284" t="str">
        <f>입출금내역Rawdata!N1095</f>
        <v>계좌 대체</v>
      </c>
      <c r="E1101" s="284" t="str">
        <f>입출금내역Rawdata!O1095</f>
        <v>계좌 대체</v>
      </c>
      <c r="F1101" s="137" t="str">
        <f>IF(D1101="계좌 대체","",VLOOKUP($D1101,월별_CashFlow!$H$3:$I$61,2,FALSE))</f>
        <v/>
      </c>
      <c r="G1101" s="145"/>
      <c r="H1101" s="283" t="str">
        <f>IF(입출금내역Rawdata!F1095=0,"",입출금내역Rawdata!F1095)</f>
        <v/>
      </c>
      <c r="I1101" s="146">
        <f>IF(입출금내역Rawdata!G1095=0,"",입출금내역Rawdata!G1095)</f>
        <v>26100</v>
      </c>
      <c r="J1101" s="146">
        <f t="shared" si="35"/>
        <v>-26100</v>
      </c>
      <c r="K1101" s="146">
        <f t="shared" si="34"/>
        <v>795313819</v>
      </c>
      <c r="L1101" s="284" t="str">
        <f>입출금내역Rawdata!D1095</f>
        <v>카카오T택시_가승</v>
      </c>
      <c r="M1101" s="148" t="s">
        <v>141</v>
      </c>
      <c r="N1101" s="148"/>
      <c r="O1101" s="284" t="str">
        <f>입출금내역Rawdata!L1095</f>
        <v>하나은행(자본금)</v>
      </c>
      <c r="P1101" s="284" t="str">
        <f>입출금내역Rawdata!M1095</f>
        <v>391-910029-71304</v>
      </c>
      <c r="Q1101" s="148"/>
      <c r="R1101" s="148"/>
      <c r="S1101" s="148"/>
    </row>
    <row r="1102" spans="1:19" ht="15.6" customHeight="1" outlineLevel="1">
      <c r="A1102" s="142"/>
      <c r="B1102" s="142">
        <f>입출금내역Rawdata!B1096</f>
        <v>45604</v>
      </c>
      <c r="C1102" s="143" t="s">
        <v>120</v>
      </c>
      <c r="D1102" s="284" t="str">
        <f>입출금내역Rawdata!N1096</f>
        <v>계좌 대체</v>
      </c>
      <c r="E1102" s="284" t="str">
        <f>입출금내역Rawdata!O1096</f>
        <v>계좌 대체</v>
      </c>
      <c r="F1102" s="137" t="str">
        <f>IF(D1102="계좌 대체","",VLOOKUP($D1102,월별_CashFlow!$H$3:$I$61,2,FALSE))</f>
        <v/>
      </c>
      <c r="G1102" s="145"/>
      <c r="H1102" s="283">
        <f>IF(입출금내역Rawdata!F1096=0,"",입출금내역Rawdata!F1096)</f>
        <v>26100</v>
      </c>
      <c r="I1102" s="146" t="str">
        <f>IF(입출금내역Rawdata!G1096=0,"",입출금내역Rawdata!G1096)</f>
        <v/>
      </c>
      <c r="J1102" s="146">
        <f t="shared" si="35"/>
        <v>26100</v>
      </c>
      <c r="K1102" s="146">
        <f t="shared" si="34"/>
        <v>795339919</v>
      </c>
      <c r="L1102" s="284" t="str">
        <f>입출금내역Rawdata!D1096</f>
        <v>카카오T택시_가승</v>
      </c>
      <c r="M1102" s="148" t="s">
        <v>141</v>
      </c>
      <c r="N1102" s="148"/>
      <c r="O1102" s="284" t="str">
        <f>입출금내역Rawdata!L1096</f>
        <v>하나은행(자본금)</v>
      </c>
      <c r="P1102" s="284" t="str">
        <f>입출금내역Rawdata!M1096</f>
        <v>391-910029-71304</v>
      </c>
      <c r="Q1102" s="148"/>
      <c r="R1102" s="148"/>
      <c r="S1102" s="148"/>
    </row>
    <row r="1103" spans="1:19" ht="15.6" customHeight="1" outlineLevel="1">
      <c r="A1103" s="142"/>
      <c r="B1103" s="142">
        <f>입출금내역Rawdata!B1097</f>
        <v>45604</v>
      </c>
      <c r="C1103" s="143" t="s">
        <v>120</v>
      </c>
      <c r="D1103" s="284" t="str">
        <f>입출금내역Rawdata!N1097</f>
        <v>운영비</v>
      </c>
      <c r="E1103" s="284" t="str">
        <f>입출금내역Rawdata!O1097</f>
        <v>여비교통비</v>
      </c>
      <c r="F1103" s="137">
        <f>IF(D1103="계좌 대체","",VLOOKUP($D1103,월별_CashFlow!$H$3:$I$61,2,FALSE))</f>
        <v>120204</v>
      </c>
      <c r="G1103" s="145"/>
      <c r="H1103" s="283" t="str">
        <f>IF(입출금내역Rawdata!F1097=0,"",입출금내역Rawdata!F1097)</f>
        <v/>
      </c>
      <c r="I1103" s="146">
        <f>IF(입출금내역Rawdata!G1097=0,"",입출금내역Rawdata!G1097)</f>
        <v>27500</v>
      </c>
      <c r="J1103" s="146">
        <f t="shared" si="35"/>
        <v>-27500</v>
      </c>
      <c r="K1103" s="146">
        <f t="shared" si="34"/>
        <v>795312419</v>
      </c>
      <c r="L1103" s="284" t="str">
        <f>입출금내역Rawdata!D1097</f>
        <v>카카오T일반택시_</v>
      </c>
      <c r="M1103" s="148" t="s">
        <v>141</v>
      </c>
      <c r="N1103" s="148"/>
      <c r="O1103" s="284" t="str">
        <f>입출금내역Rawdata!L1097</f>
        <v>하나은행(자본금)</v>
      </c>
      <c r="P1103" s="284" t="str">
        <f>입출금내역Rawdata!M1097</f>
        <v>391-910029-71304</v>
      </c>
      <c r="Q1103" s="148"/>
      <c r="R1103" s="148"/>
      <c r="S1103" s="148"/>
    </row>
    <row r="1104" spans="1:19" ht="15.6" customHeight="1" outlineLevel="1">
      <c r="A1104" s="142"/>
      <c r="B1104" s="142">
        <f>입출금내역Rawdata!B1098</f>
        <v>45604</v>
      </c>
      <c r="C1104" s="143" t="s">
        <v>120</v>
      </c>
      <c r="D1104" s="284" t="str">
        <f>입출금내역Rawdata!N1098</f>
        <v>계좌 대체</v>
      </c>
      <c r="E1104" s="284" t="str">
        <f>입출금내역Rawdata!O1098</f>
        <v>계좌 대체</v>
      </c>
      <c r="F1104" s="137" t="str">
        <f>IF(D1104="계좌 대체","",VLOOKUP($D1104,월별_CashFlow!$H$3:$I$61,2,FALSE))</f>
        <v/>
      </c>
      <c r="G1104" s="145"/>
      <c r="H1104" s="283" t="str">
        <f>IF(입출금내역Rawdata!F1098=0,"",입출금내역Rawdata!F1098)</f>
        <v/>
      </c>
      <c r="I1104" s="146">
        <f>IF(입출금내역Rawdata!G1098=0,"",입출금내역Rawdata!G1098)</f>
        <v>6900</v>
      </c>
      <c r="J1104" s="146">
        <f t="shared" si="35"/>
        <v>-6900</v>
      </c>
      <c r="K1104" s="146">
        <f t="shared" si="34"/>
        <v>795305519</v>
      </c>
      <c r="L1104" s="284" t="str">
        <f>입출금내역Rawdata!D1098</f>
        <v>카카오T택시_가승</v>
      </c>
      <c r="M1104" s="148" t="s">
        <v>216</v>
      </c>
      <c r="N1104" s="148"/>
      <c r="O1104" s="284" t="str">
        <f>입출금내역Rawdata!L1098</f>
        <v>하나은행(자본금)</v>
      </c>
      <c r="P1104" s="284" t="str">
        <f>입출금내역Rawdata!M1098</f>
        <v>391-910029-71304</v>
      </c>
      <c r="Q1104" s="148"/>
      <c r="R1104" s="148"/>
      <c r="S1104" s="148"/>
    </row>
    <row r="1105" spans="1:19" ht="15.6" customHeight="1" outlineLevel="1">
      <c r="A1105" s="142"/>
      <c r="B1105" s="142">
        <f>입출금내역Rawdata!B1099</f>
        <v>45604</v>
      </c>
      <c r="C1105" s="143" t="s">
        <v>120</v>
      </c>
      <c r="D1105" s="284" t="str">
        <f>입출금내역Rawdata!N1099</f>
        <v>계좌 대체</v>
      </c>
      <c r="E1105" s="284" t="str">
        <f>입출금내역Rawdata!O1099</f>
        <v>계좌 대체</v>
      </c>
      <c r="F1105" s="137" t="str">
        <f>IF(D1105="계좌 대체","",VLOOKUP($D1105,월별_CashFlow!$H$3:$I$61,2,FALSE))</f>
        <v/>
      </c>
      <c r="G1105" s="145"/>
      <c r="H1105" s="283">
        <f>IF(입출금내역Rawdata!F1099=0,"",입출금내역Rawdata!F1099)</f>
        <v>6900</v>
      </c>
      <c r="I1105" s="146" t="str">
        <f>IF(입출금내역Rawdata!G1099=0,"",입출금내역Rawdata!G1099)</f>
        <v/>
      </c>
      <c r="J1105" s="146">
        <f t="shared" si="35"/>
        <v>6900</v>
      </c>
      <c r="K1105" s="146">
        <f t="shared" si="34"/>
        <v>795312419</v>
      </c>
      <c r="L1105" s="284" t="str">
        <f>입출금내역Rawdata!D1099</f>
        <v>카카오T택시_가승</v>
      </c>
      <c r="M1105" s="148" t="s">
        <v>216</v>
      </c>
      <c r="N1105" s="148"/>
      <c r="O1105" s="284" t="str">
        <f>입출금내역Rawdata!L1099</f>
        <v>하나은행(자본금)</v>
      </c>
      <c r="P1105" s="284" t="str">
        <f>입출금내역Rawdata!M1099</f>
        <v>391-910029-71304</v>
      </c>
      <c r="Q1105" s="148"/>
      <c r="R1105" s="148"/>
      <c r="S1105" s="148"/>
    </row>
    <row r="1106" spans="1:19" ht="15.6" customHeight="1" outlineLevel="1">
      <c r="A1106" s="142"/>
      <c r="B1106" s="142">
        <f>입출금내역Rawdata!B1100</f>
        <v>45604</v>
      </c>
      <c r="C1106" s="143" t="s">
        <v>120</v>
      </c>
      <c r="D1106" s="284" t="str">
        <f>입출금내역Rawdata!N1100</f>
        <v>운영비</v>
      </c>
      <c r="E1106" s="284" t="str">
        <f>입출금내역Rawdata!O1100</f>
        <v>여비교통비</v>
      </c>
      <c r="F1106" s="137">
        <f>IF(D1106="계좌 대체","",VLOOKUP($D1106,월별_CashFlow!$H$3:$I$61,2,FALSE))</f>
        <v>120204</v>
      </c>
      <c r="G1106" s="145"/>
      <c r="H1106" s="283" t="str">
        <f>IF(입출금내역Rawdata!F1100=0,"",입출금내역Rawdata!F1100)</f>
        <v/>
      </c>
      <c r="I1106" s="146">
        <f>IF(입출금내역Rawdata!G1100=0,"",입출금내역Rawdata!G1100)</f>
        <v>7100</v>
      </c>
      <c r="J1106" s="146">
        <f t="shared" si="35"/>
        <v>-7100</v>
      </c>
      <c r="K1106" s="146">
        <f t="shared" si="34"/>
        <v>795305319</v>
      </c>
      <c r="L1106" s="284" t="str">
        <f>입출금내역Rawdata!D1100</f>
        <v>카카오T일반택시_</v>
      </c>
      <c r="M1106" s="148" t="s">
        <v>251</v>
      </c>
      <c r="N1106" s="148"/>
      <c r="O1106" s="284" t="str">
        <f>입출금내역Rawdata!L1100</f>
        <v>하나은행(자본금)</v>
      </c>
      <c r="P1106" s="284" t="str">
        <f>입출금내역Rawdata!M1100</f>
        <v>391-910029-71304</v>
      </c>
      <c r="Q1106" s="148"/>
      <c r="R1106" s="148"/>
      <c r="S1106" s="148"/>
    </row>
    <row r="1107" spans="1:19" ht="15.6" customHeight="1" outlineLevel="1">
      <c r="A1107" s="142"/>
      <c r="B1107" s="142">
        <f>입출금내역Rawdata!B1101</f>
        <v>45604</v>
      </c>
      <c r="C1107" s="143" t="s">
        <v>120</v>
      </c>
      <c r="D1107" s="284" t="str">
        <f>입출금내역Rawdata!N1101</f>
        <v>계좌 대체</v>
      </c>
      <c r="E1107" s="284" t="str">
        <f>입출금내역Rawdata!O1101</f>
        <v>계좌 대체</v>
      </c>
      <c r="F1107" s="137" t="str">
        <f>IF(D1107="계좌 대체","",VLOOKUP($D1107,월별_CashFlow!$H$3:$I$61,2,FALSE))</f>
        <v/>
      </c>
      <c r="G1107" s="145"/>
      <c r="H1107" s="283" t="str">
        <f>IF(입출금내역Rawdata!F1101=0,"",입출금내역Rawdata!F1101)</f>
        <v/>
      </c>
      <c r="I1107" s="146">
        <f>IF(입출금내역Rawdata!G1101=0,"",입출금내역Rawdata!G1101)</f>
        <v>11800</v>
      </c>
      <c r="J1107" s="146">
        <f t="shared" si="35"/>
        <v>-11800</v>
      </c>
      <c r="K1107" s="146">
        <f t="shared" si="34"/>
        <v>795293519</v>
      </c>
      <c r="L1107" s="284" t="str">
        <f>입출금내역Rawdata!D1101</f>
        <v>카카오T택시_가승</v>
      </c>
      <c r="M1107" s="148" t="s">
        <v>251</v>
      </c>
      <c r="N1107" s="148"/>
      <c r="O1107" s="284" t="str">
        <f>입출금내역Rawdata!L1101</f>
        <v>하나은행(자본금)</v>
      </c>
      <c r="P1107" s="284" t="str">
        <f>입출금내역Rawdata!M1101</f>
        <v>391-910029-71304</v>
      </c>
      <c r="Q1107" s="148"/>
      <c r="R1107" s="148"/>
      <c r="S1107" s="148"/>
    </row>
    <row r="1108" spans="1:19" ht="15.6" customHeight="1" outlineLevel="1">
      <c r="A1108" s="142"/>
      <c r="B1108" s="142">
        <f>입출금내역Rawdata!B1102</f>
        <v>45604</v>
      </c>
      <c r="C1108" s="143" t="s">
        <v>120</v>
      </c>
      <c r="D1108" s="284" t="str">
        <f>입출금내역Rawdata!N1102</f>
        <v>계좌 대체</v>
      </c>
      <c r="E1108" s="284" t="str">
        <f>입출금내역Rawdata!O1102</f>
        <v>계좌 대체</v>
      </c>
      <c r="F1108" s="137" t="str">
        <f>IF(D1108="계좌 대체","",VLOOKUP($D1108,월별_CashFlow!$H$3:$I$61,2,FALSE))</f>
        <v/>
      </c>
      <c r="G1108" s="145"/>
      <c r="H1108" s="283">
        <f>IF(입출금내역Rawdata!F1102=0,"",입출금내역Rawdata!F1102)</f>
        <v>11800</v>
      </c>
      <c r="I1108" s="146" t="str">
        <f>IF(입출금내역Rawdata!G1102=0,"",입출금내역Rawdata!G1102)</f>
        <v/>
      </c>
      <c r="J1108" s="146">
        <f t="shared" si="35"/>
        <v>11800</v>
      </c>
      <c r="K1108" s="146">
        <f t="shared" si="34"/>
        <v>795305319</v>
      </c>
      <c r="L1108" s="284" t="str">
        <f>입출금내역Rawdata!D1102</f>
        <v>카카오T택시_가승</v>
      </c>
      <c r="M1108" s="148"/>
      <c r="N1108" s="148"/>
      <c r="O1108" s="284" t="str">
        <f>입출금내역Rawdata!L1102</f>
        <v>하나은행(자본금)</v>
      </c>
      <c r="P1108" s="284" t="str">
        <f>입출금내역Rawdata!M1102</f>
        <v>391-910029-71304</v>
      </c>
      <c r="Q1108" s="148"/>
      <c r="R1108" s="148"/>
      <c r="S1108" s="148"/>
    </row>
    <row r="1109" spans="1:19" ht="15.6" customHeight="1" outlineLevel="1">
      <c r="A1109" s="142"/>
      <c r="B1109" s="142">
        <f>입출금내역Rawdata!B1103</f>
        <v>45604</v>
      </c>
      <c r="C1109" s="143" t="s">
        <v>120</v>
      </c>
      <c r="D1109" s="284" t="str">
        <f>입출금내역Rawdata!N1103</f>
        <v>운영비</v>
      </c>
      <c r="E1109" s="284" t="str">
        <f>입출금내역Rawdata!O1103</f>
        <v>여비교통비</v>
      </c>
      <c r="F1109" s="137">
        <f>IF(D1109="계좌 대체","",VLOOKUP($D1109,월별_CashFlow!$H$3:$I$61,2,FALSE))</f>
        <v>120204</v>
      </c>
      <c r="G1109" s="145"/>
      <c r="H1109" s="283" t="str">
        <f>IF(입출금내역Rawdata!F1103=0,"",입출금내역Rawdata!F1103)</f>
        <v/>
      </c>
      <c r="I1109" s="146">
        <f>IF(입출금내역Rawdata!G1103=0,"",입출금내역Rawdata!G1103)</f>
        <v>11300</v>
      </c>
      <c r="J1109" s="146">
        <f t="shared" si="35"/>
        <v>-11300</v>
      </c>
      <c r="K1109" s="146">
        <f t="shared" si="34"/>
        <v>795294019</v>
      </c>
      <c r="L1109" s="284" t="str">
        <f>입출금내역Rawdata!D1103</f>
        <v>카카오T일반택시_</v>
      </c>
      <c r="M1109" s="148"/>
      <c r="N1109" s="148"/>
      <c r="O1109" s="284" t="str">
        <f>입출금내역Rawdata!L1103</f>
        <v>하나은행(자본금)</v>
      </c>
      <c r="P1109" s="284" t="str">
        <f>입출금내역Rawdata!M1103</f>
        <v>391-910029-71304</v>
      </c>
      <c r="Q1109" s="148"/>
      <c r="R1109" s="148"/>
      <c r="S1109" s="148"/>
    </row>
    <row r="1110" spans="1:19" ht="15.6" customHeight="1" outlineLevel="1">
      <c r="A1110" s="142"/>
      <c r="B1110" s="142">
        <f>입출금내역Rawdata!B1104</f>
        <v>45605</v>
      </c>
      <c r="C1110" s="143" t="s">
        <v>120</v>
      </c>
      <c r="D1110" s="284" t="str">
        <f>입출금내역Rawdata!N1104</f>
        <v>보조금</v>
      </c>
      <c r="E1110" s="284" t="str">
        <f>입출금내역Rawdata!O1104</f>
        <v>보조금</v>
      </c>
      <c r="F1110" s="137">
        <f>IF(D1110="계좌 대체","",VLOOKUP($D1110,월별_CashFlow!$H$3:$I$61,2,FALSE))</f>
        <v>310001</v>
      </c>
      <c r="G1110" s="145"/>
      <c r="H1110" s="283" t="str">
        <f>IF(입출금내역Rawdata!F1104=0,"",입출금내역Rawdata!F1104)</f>
        <v/>
      </c>
      <c r="I1110" s="146">
        <f>IF(입출금내역Rawdata!G1104=0,"",입출금내역Rawdata!G1104)</f>
        <v>610560</v>
      </c>
      <c r="J1110" s="146">
        <f t="shared" si="35"/>
        <v>-610560</v>
      </c>
      <c r="K1110" s="146">
        <f t="shared" si="34"/>
        <v>794683459</v>
      </c>
      <c r="L1110" s="284" t="str">
        <f>입출금내역Rawdata!D1104</f>
        <v>성북구청</v>
      </c>
      <c r="M1110" s="148"/>
      <c r="N1110" s="148"/>
      <c r="O1110" s="284" t="str">
        <f>입출금내역Rawdata!L1104</f>
        <v>하나은행(GS투자금)</v>
      </c>
      <c r="P1110" s="284" t="str">
        <f>입출금내역Rawdata!M1104</f>
        <v>391-910033-23404</v>
      </c>
      <c r="Q1110" s="148"/>
      <c r="R1110" s="148"/>
      <c r="S1110" s="148"/>
    </row>
    <row r="1111" spans="1:19" ht="15.6" customHeight="1" outlineLevel="1">
      <c r="A1111" s="142"/>
      <c r="B1111" s="142">
        <f>입출금내역Rawdata!B1105</f>
        <v>45605</v>
      </c>
      <c r="C1111" s="143" t="s">
        <v>120</v>
      </c>
      <c r="D1111" s="284" t="str">
        <f>입출금내역Rawdata!N1105</f>
        <v>인건비(급여, 퇴직금, 사대보험)</v>
      </c>
      <c r="E1111" s="284" t="str">
        <f>입출금내역Rawdata!O1105</f>
        <v>소득세 등</v>
      </c>
      <c r="F1111" s="137">
        <f>IF(D1111="계좌 대체","",VLOOKUP($D1111,월별_CashFlow!$H$3:$I$61,2,FALSE))</f>
        <v>120202</v>
      </c>
      <c r="G1111" s="145"/>
      <c r="H1111" s="283" t="str">
        <f>IF(입출금내역Rawdata!F1105=0,"",입출금내역Rawdata!F1105)</f>
        <v/>
      </c>
      <c r="I1111" s="146">
        <f>IF(입출금내역Rawdata!G1105=0,"",입출금내역Rawdata!G1105)</f>
        <v>6105970</v>
      </c>
      <c r="J1111" s="146">
        <f t="shared" si="35"/>
        <v>-6105970</v>
      </c>
      <c r="K1111" s="146">
        <f t="shared" si="34"/>
        <v>788577489</v>
      </c>
      <c r="L1111" s="284" t="str">
        <f>입출금내역Rawdata!D1105</f>
        <v>성북세무서</v>
      </c>
      <c r="M1111" s="148"/>
      <c r="N1111" s="148"/>
      <c r="O1111" s="284" t="str">
        <f>입출금내역Rawdata!L1105</f>
        <v>하나은행(GS투자금)</v>
      </c>
      <c r="P1111" s="284" t="str">
        <f>입출금내역Rawdata!M1105</f>
        <v>391-910033-23404</v>
      </c>
      <c r="Q1111" s="148"/>
      <c r="R1111" s="148"/>
      <c r="S1111" s="148"/>
    </row>
    <row r="1112" spans="1:19" ht="15.6" customHeight="1" outlineLevel="1">
      <c r="A1112" s="142"/>
      <c r="B1112" s="142">
        <f>입출금내역Rawdata!B1106</f>
        <v>45605</v>
      </c>
      <c r="C1112" s="143" t="s">
        <v>120</v>
      </c>
      <c r="D1112" s="284" t="str">
        <f>입출금내역Rawdata!N1106</f>
        <v>운영비</v>
      </c>
      <c r="E1112" s="284" t="str">
        <f>입출금내역Rawdata!O1106</f>
        <v>지급수수료</v>
      </c>
      <c r="F1112" s="137">
        <f>IF(D1112="계좌 대체","",VLOOKUP($D1112,월별_CashFlow!$H$3:$I$61,2,FALSE))</f>
        <v>120204</v>
      </c>
      <c r="G1112" s="145"/>
      <c r="H1112" s="283" t="str">
        <f>IF(입출금내역Rawdata!F1106=0,"",입출금내역Rawdata!F1106)</f>
        <v/>
      </c>
      <c r="I1112" s="146">
        <f>IF(입출금내역Rawdata!G1106=0,"",입출금내역Rawdata!G1106)</f>
        <v>2200000</v>
      </c>
      <c r="J1112" s="146">
        <f t="shared" si="35"/>
        <v>-2200000</v>
      </c>
      <c r="K1112" s="146">
        <f t="shared" si="34"/>
        <v>786377489</v>
      </c>
      <c r="L1112" s="284" t="str">
        <f>입출금내역Rawdata!D1106</f>
        <v>월 행정수수료(미라)</v>
      </c>
      <c r="M1112" s="148"/>
      <c r="N1112" s="148"/>
      <c r="O1112" s="284" t="str">
        <f>입출금내역Rawdata!L1106</f>
        <v>하나은행(GS투자금)</v>
      </c>
      <c r="P1112" s="284" t="str">
        <f>입출금내역Rawdata!M1106</f>
        <v>391-910033-23404</v>
      </c>
      <c r="Q1112" s="148"/>
      <c r="R1112" s="148"/>
      <c r="S1112" s="148"/>
    </row>
    <row r="1113" spans="1:19" ht="15.6" customHeight="1" outlineLevel="1">
      <c r="A1113" s="142"/>
      <c r="B1113" s="142">
        <f>입출금내역Rawdata!B1107</f>
        <v>45605</v>
      </c>
      <c r="C1113" s="143" t="s">
        <v>120</v>
      </c>
      <c r="D1113" s="284" t="str">
        <f>입출금내역Rawdata!N1107</f>
        <v>보조금</v>
      </c>
      <c r="E1113" s="284" t="str">
        <f>입출금내역Rawdata!O1107</f>
        <v>보조금</v>
      </c>
      <c r="F1113" s="137">
        <f>IF(D1113="계좌 대체","",VLOOKUP($D1113,월별_CashFlow!$H$3:$I$61,2,FALSE))</f>
        <v>310001</v>
      </c>
      <c r="G1113" s="145"/>
      <c r="H1113" s="283" t="str">
        <f>IF(입출금내역Rawdata!F1107=0,"",입출금내역Rawdata!F1107)</f>
        <v/>
      </c>
      <c r="I1113" s="146">
        <f>IF(입출금내역Rawdata!G1107=0,"",입출금내역Rawdata!G1107)</f>
        <v>190500</v>
      </c>
      <c r="J1113" s="146">
        <f t="shared" si="35"/>
        <v>-190500</v>
      </c>
      <c r="K1113" s="146">
        <f t="shared" si="34"/>
        <v>786186989</v>
      </c>
      <c r="L1113" s="284" t="str">
        <f>입출금내역Rawdata!D1107</f>
        <v>(주)나인솔</v>
      </c>
      <c r="M1113" s="148" t="s">
        <v>243</v>
      </c>
      <c r="N1113" s="148"/>
      <c r="O1113" s="284" t="str">
        <f>입출금내역Rawdata!L1107</f>
        <v>하나은행(GS투자금)</v>
      </c>
      <c r="P1113" s="284" t="str">
        <f>입출금내역Rawdata!M1107</f>
        <v>391-910033-23404</v>
      </c>
      <c r="Q1113" s="148"/>
      <c r="R1113" s="148"/>
      <c r="S1113" s="148"/>
    </row>
    <row r="1114" spans="1:19" ht="15.6" customHeight="1" outlineLevel="1">
      <c r="A1114" s="142"/>
      <c r="B1114" s="142">
        <f>입출금내역Rawdata!B1108</f>
        <v>45605</v>
      </c>
      <c r="C1114" s="143" t="s">
        <v>120</v>
      </c>
      <c r="D1114" s="284" t="str">
        <f>입출금내역Rawdata!N1108</f>
        <v>보조금</v>
      </c>
      <c r="E1114" s="284" t="str">
        <f>입출금내역Rawdata!O1108</f>
        <v>보조금</v>
      </c>
      <c r="F1114" s="137">
        <f>IF(D1114="계좌 대체","",VLOOKUP($D1114,월별_CashFlow!$H$3:$I$61,2,FALSE))</f>
        <v>310001</v>
      </c>
      <c r="G1114" s="145"/>
      <c r="H1114" s="283" t="str">
        <f>IF(입출금내역Rawdata!F1108=0,"",입출금내역Rawdata!F1108)</f>
        <v/>
      </c>
      <c r="I1114" s="146">
        <f>IF(입출금내역Rawdata!G1108=0,"",입출금내역Rawdata!G1108)</f>
        <v>900500</v>
      </c>
      <c r="J1114" s="146">
        <f t="shared" si="35"/>
        <v>-900500</v>
      </c>
      <c r="K1114" s="146">
        <f t="shared" si="34"/>
        <v>785286489</v>
      </c>
      <c r="L1114" s="284" t="str">
        <f>입출금내역Rawdata!D1108</f>
        <v>(주)푸른기술에너지</v>
      </c>
      <c r="M1114" s="148" t="s">
        <v>257</v>
      </c>
      <c r="N1114" s="148"/>
      <c r="O1114" s="284" t="str">
        <f>입출금내역Rawdata!L1108</f>
        <v>하나은행(GS투자금)</v>
      </c>
      <c r="P1114" s="284" t="str">
        <f>입출금내역Rawdata!M1108</f>
        <v>391-910033-23404</v>
      </c>
      <c r="Q1114" s="148"/>
      <c r="R1114" s="148"/>
      <c r="S1114" s="148"/>
    </row>
    <row r="1115" spans="1:19" ht="15.6" customHeight="1" outlineLevel="1">
      <c r="A1115" s="142"/>
      <c r="B1115" s="142">
        <f>입출금내역Rawdata!B1109</f>
        <v>45605</v>
      </c>
      <c r="C1115" s="143" t="s">
        <v>120</v>
      </c>
      <c r="D1115" s="284" t="str">
        <f>입출금내역Rawdata!N1109</f>
        <v>보조금</v>
      </c>
      <c r="E1115" s="284" t="str">
        <f>입출금내역Rawdata!O1109</f>
        <v>보조금</v>
      </c>
      <c r="F1115" s="137">
        <f>IF(D1115="계좌 대체","",VLOOKUP($D1115,월별_CashFlow!$H$3:$I$61,2,FALSE))</f>
        <v>310001</v>
      </c>
      <c r="G1115" s="145"/>
      <c r="H1115" s="283" t="str">
        <f>IF(입출금내역Rawdata!F1109=0,"",입출금내역Rawdata!F1109)</f>
        <v/>
      </c>
      <c r="I1115" s="146">
        <f>IF(입출금내역Rawdata!G1109=0,"",입출금내역Rawdata!G1109)</f>
        <v>54036</v>
      </c>
      <c r="J1115" s="146">
        <f t="shared" si="35"/>
        <v>-54036</v>
      </c>
      <c r="K1115" s="146">
        <f t="shared" si="34"/>
        <v>785232453</v>
      </c>
      <c r="L1115" s="284" t="str">
        <f>입출금내역Rawdata!D1109</f>
        <v>(산학연)RCMS사업비지</v>
      </c>
      <c r="M1115" s="148" t="s">
        <v>258</v>
      </c>
      <c r="N1115" s="148"/>
      <c r="O1115" s="284" t="str">
        <f>입출금내역Rawdata!L1109</f>
        <v>하나은행(GS투자금)</v>
      </c>
      <c r="P1115" s="284" t="str">
        <f>입출금내역Rawdata!M1109</f>
        <v>391-910033-23404</v>
      </c>
      <c r="Q1115" s="148"/>
      <c r="R1115" s="148"/>
      <c r="S1115" s="148"/>
    </row>
    <row r="1116" spans="1:19" ht="15.6" customHeight="1" outlineLevel="1">
      <c r="A1116" s="142"/>
      <c r="B1116" s="142">
        <f>입출금내역Rawdata!B1110</f>
        <v>45605</v>
      </c>
      <c r="C1116" s="143" t="s">
        <v>120</v>
      </c>
      <c r="D1116" s="284" t="str">
        <f>입출금내역Rawdata!N1110</f>
        <v>연구개발비</v>
      </c>
      <c r="E1116" s="284" t="str">
        <f>입출금내역Rawdata!O1110</f>
        <v>연구개발비</v>
      </c>
      <c r="F1116" s="137">
        <f>IF(D1116="계좌 대체","",VLOOKUP($D1116,월별_CashFlow!$H$3:$I$61,2,FALSE))</f>
        <v>120103</v>
      </c>
      <c r="G1116" s="145"/>
      <c r="H1116" s="283" t="str">
        <f>IF(입출금내역Rawdata!F1110=0,"",입출금내역Rawdata!F1110)</f>
        <v/>
      </c>
      <c r="I1116" s="146">
        <f>IF(입출금내역Rawdata!G1110=0,"",입출금내역Rawdata!G1110)</f>
        <v>269135</v>
      </c>
      <c r="J1116" s="146">
        <f t="shared" si="35"/>
        <v>-269135</v>
      </c>
      <c r="K1116" s="146">
        <f t="shared" si="34"/>
        <v>784963318</v>
      </c>
      <c r="L1116" s="284" t="str">
        <f>입출금내역Rawdata!D1110</f>
        <v>RC주식회사 에이코</v>
      </c>
      <c r="M1116" s="148" t="s">
        <v>258</v>
      </c>
      <c r="N1116" s="148"/>
      <c r="O1116" s="284" t="str">
        <f>입출금내역Rawdata!L1110</f>
        <v>하나은행(GS투자금)</v>
      </c>
      <c r="P1116" s="284" t="str">
        <f>입출금내역Rawdata!M1110</f>
        <v>391-910033-23404</v>
      </c>
      <c r="Q1116" s="148"/>
      <c r="R1116" s="148"/>
      <c r="S1116" s="148"/>
    </row>
    <row r="1117" spans="1:19" ht="15.6" customHeight="1" outlineLevel="1">
      <c r="A1117" s="142"/>
      <c r="B1117" s="142">
        <f>입출금내역Rawdata!B1111</f>
        <v>45605</v>
      </c>
      <c r="C1117" s="143" t="s">
        <v>120</v>
      </c>
      <c r="D1117" s="284" t="str">
        <f>입출금내역Rawdata!N1111</f>
        <v>보조금</v>
      </c>
      <c r="E1117" s="284" t="str">
        <f>입출금내역Rawdata!O1111</f>
        <v>보조금</v>
      </c>
      <c r="F1117" s="137">
        <f>IF(D1117="계좌 대체","",VLOOKUP($D1117,월별_CashFlow!$H$3:$I$61,2,FALSE))</f>
        <v>310001</v>
      </c>
      <c r="G1117" s="145"/>
      <c r="H1117" s="283" t="str">
        <f>IF(입출금내역Rawdata!F1111=0,"",입출금내역Rawdata!F1111)</f>
        <v/>
      </c>
      <c r="I1117" s="146">
        <f>IF(입출금내역Rawdata!G1111=0,"",입출금내역Rawdata!G1111)</f>
        <v>360500</v>
      </c>
      <c r="J1117" s="146">
        <f t="shared" si="35"/>
        <v>-360500</v>
      </c>
      <c r="K1117" s="146">
        <f t="shared" si="34"/>
        <v>784602818</v>
      </c>
      <c r="L1117" s="284" t="str">
        <f>입출금내역Rawdata!D1111</f>
        <v>(주)보야스에너지</v>
      </c>
      <c r="M1117" s="148" t="s">
        <v>141</v>
      </c>
      <c r="N1117" s="148"/>
      <c r="O1117" s="284" t="str">
        <f>입출금내역Rawdata!L1111</f>
        <v>하나은행(GS투자금)</v>
      </c>
      <c r="P1117" s="284" t="str">
        <f>입출금내역Rawdata!M1111</f>
        <v>391-910033-23404</v>
      </c>
      <c r="Q1117" s="148"/>
      <c r="R1117" s="148"/>
      <c r="S1117" s="148"/>
    </row>
    <row r="1118" spans="1:19" ht="15.6" customHeight="1" outlineLevel="1">
      <c r="A1118" s="142"/>
      <c r="B1118" s="142">
        <f>입출금내역Rawdata!B1112</f>
        <v>45605</v>
      </c>
      <c r="C1118" s="143" t="s">
        <v>120</v>
      </c>
      <c r="D1118" s="284" t="str">
        <f>입출금내역Rawdata!N1112</f>
        <v>보조금</v>
      </c>
      <c r="E1118" s="284" t="str">
        <f>입출금내역Rawdata!O1112</f>
        <v>보조금</v>
      </c>
      <c r="F1118" s="137">
        <f>IF(D1118="계좌 대체","",VLOOKUP($D1118,월별_CashFlow!$H$3:$I$61,2,FALSE))</f>
        <v>310001</v>
      </c>
      <c r="G1118" s="145"/>
      <c r="H1118" s="283" t="str">
        <f>IF(입출금내역Rawdata!F1112=0,"",입출금내역Rawdata!F1112)</f>
        <v/>
      </c>
      <c r="I1118" s="146">
        <f>IF(입출금내역Rawdata!G1112=0,"",입출금내역Rawdata!G1112)</f>
        <v>160000</v>
      </c>
      <c r="J1118" s="146">
        <f t="shared" si="35"/>
        <v>-160000</v>
      </c>
      <c r="K1118" s="146">
        <f t="shared" si="34"/>
        <v>784442818</v>
      </c>
      <c r="L1118" s="284" t="str">
        <f>입출금내역Rawdata!D1112</f>
        <v>(주)케이세라셀</v>
      </c>
      <c r="M1118" s="148" t="s">
        <v>141</v>
      </c>
      <c r="N1118" s="148"/>
      <c r="O1118" s="284" t="str">
        <f>입출금내역Rawdata!L1112</f>
        <v>하나은행(GS투자금)</v>
      </c>
      <c r="P1118" s="284" t="str">
        <f>입출금내역Rawdata!M1112</f>
        <v>391-910033-23404</v>
      </c>
      <c r="Q1118" s="148"/>
      <c r="R1118" s="148"/>
      <c r="S1118" s="148"/>
    </row>
    <row r="1119" spans="1:19" ht="15.6" customHeight="1" outlineLevel="1">
      <c r="A1119" s="142"/>
      <c r="B1119" s="142">
        <f>입출금내역Rawdata!B1113</f>
        <v>45605</v>
      </c>
      <c r="C1119" s="143" t="s">
        <v>120</v>
      </c>
      <c r="D1119" s="284" t="str">
        <f>입출금내역Rawdata!N1113</f>
        <v>보조금</v>
      </c>
      <c r="E1119" s="284" t="str">
        <f>입출금내역Rawdata!O1113</f>
        <v>보조금</v>
      </c>
      <c r="F1119" s="137">
        <f>IF(D1119="계좌 대체","",VLOOKUP($D1119,월별_CashFlow!$H$3:$I$61,2,FALSE))</f>
        <v>310001</v>
      </c>
      <c r="G1119" s="145"/>
      <c r="H1119" s="283" t="str">
        <f>IF(입출금내역Rawdata!F1113=0,"",입출금내역Rawdata!F1113)</f>
        <v/>
      </c>
      <c r="I1119" s="146">
        <f>IF(입출금내역Rawdata!G1113=0,"",입출금내역Rawdata!G1113)</f>
        <v>480500</v>
      </c>
      <c r="J1119" s="146">
        <f t="shared" si="35"/>
        <v>-480500</v>
      </c>
      <c r="K1119" s="146">
        <f t="shared" si="34"/>
        <v>783962318</v>
      </c>
      <c r="L1119" s="284" t="str">
        <f>입출금내역Rawdata!D1113</f>
        <v>(주)고려전기로개발</v>
      </c>
      <c r="M1119" s="148" t="s">
        <v>141</v>
      </c>
      <c r="N1119" s="148"/>
      <c r="O1119" s="284" t="str">
        <f>입출금내역Rawdata!L1113</f>
        <v>하나은행(GS투자금)</v>
      </c>
      <c r="P1119" s="284" t="str">
        <f>입출금내역Rawdata!M1113</f>
        <v>391-910033-23404</v>
      </c>
      <c r="Q1119" s="148"/>
      <c r="R1119" s="148"/>
      <c r="S1119" s="148"/>
    </row>
    <row r="1120" spans="1:19" ht="15.6" customHeight="1" outlineLevel="1">
      <c r="A1120" s="142"/>
      <c r="B1120" s="142">
        <f>입출금내역Rawdata!B1114</f>
        <v>45605</v>
      </c>
      <c r="C1120" s="143" t="s">
        <v>120</v>
      </c>
      <c r="D1120" s="284" t="str">
        <f>입출금내역Rawdata!N1114</f>
        <v>계좌 대체</v>
      </c>
      <c r="E1120" s="284" t="str">
        <f>입출금내역Rawdata!O1114</f>
        <v>계좌 대체</v>
      </c>
      <c r="F1120" s="137" t="str">
        <f>IF(D1120="계좌 대체","",VLOOKUP($D1120,월별_CashFlow!$H$3:$I$61,2,FALSE))</f>
        <v/>
      </c>
      <c r="G1120" s="145"/>
      <c r="H1120" s="283" t="str">
        <f>IF(입출금내역Rawdata!F1114=0,"",입출금내역Rawdata!F1114)</f>
        <v/>
      </c>
      <c r="I1120" s="146">
        <f>IF(입출금내역Rawdata!G1114=0,"",입출금내역Rawdata!G1114)</f>
        <v>27900</v>
      </c>
      <c r="J1120" s="146">
        <f t="shared" si="35"/>
        <v>-27900</v>
      </c>
      <c r="K1120" s="146">
        <f t="shared" si="34"/>
        <v>783934418</v>
      </c>
      <c r="L1120" s="284" t="str">
        <f>입출금내역Rawdata!D1114</f>
        <v>카카오T택시_가승</v>
      </c>
      <c r="M1120" s="148"/>
      <c r="N1120" s="148"/>
      <c r="O1120" s="284" t="str">
        <f>입출금내역Rawdata!L1114</f>
        <v>하나은행(자본금)</v>
      </c>
      <c r="P1120" s="284" t="str">
        <f>입출금내역Rawdata!M1114</f>
        <v>391-910029-71304</v>
      </c>
      <c r="Q1120" s="148"/>
      <c r="R1120" s="148"/>
      <c r="S1120" s="148"/>
    </row>
    <row r="1121" spans="1:19" ht="15.6" customHeight="1" outlineLevel="1">
      <c r="A1121" s="142"/>
      <c r="B1121" s="142">
        <f>입출금내역Rawdata!B1115</f>
        <v>45605</v>
      </c>
      <c r="C1121" s="143" t="s">
        <v>120</v>
      </c>
      <c r="D1121" s="284" t="str">
        <f>입출금내역Rawdata!N1115</f>
        <v>계좌 대체</v>
      </c>
      <c r="E1121" s="284" t="str">
        <f>입출금내역Rawdata!O1115</f>
        <v>계좌 대체</v>
      </c>
      <c r="F1121" s="137" t="str">
        <f>IF(D1121="계좌 대체","",VLOOKUP($D1121,월별_CashFlow!$H$3:$I$61,2,FALSE))</f>
        <v/>
      </c>
      <c r="G1121" s="145"/>
      <c r="H1121" s="283">
        <f>IF(입출금내역Rawdata!F1115=0,"",입출금내역Rawdata!F1115)</f>
        <v>27900</v>
      </c>
      <c r="I1121" s="146" t="str">
        <f>IF(입출금내역Rawdata!G1115=0,"",입출금내역Rawdata!G1115)</f>
        <v/>
      </c>
      <c r="J1121" s="146">
        <f t="shared" si="35"/>
        <v>27900</v>
      </c>
      <c r="K1121" s="146">
        <f t="shared" si="34"/>
        <v>783962318</v>
      </c>
      <c r="L1121" s="284" t="str">
        <f>입출금내역Rawdata!D1115</f>
        <v>카카오T택시_가승</v>
      </c>
      <c r="M1121" s="148"/>
      <c r="N1121" s="148"/>
      <c r="O1121" s="284" t="str">
        <f>입출금내역Rawdata!L1115</f>
        <v>하나은행(자본금)</v>
      </c>
      <c r="P1121" s="284" t="str">
        <f>입출금내역Rawdata!M1115</f>
        <v>391-910029-71304</v>
      </c>
      <c r="Q1121" s="148"/>
      <c r="R1121" s="148"/>
      <c r="S1121" s="148"/>
    </row>
    <row r="1122" spans="1:19" ht="15.6" customHeight="1" outlineLevel="1">
      <c r="A1122" s="142"/>
      <c r="B1122" s="142">
        <f>입출금내역Rawdata!B1116</f>
        <v>45605</v>
      </c>
      <c r="C1122" s="143" t="s">
        <v>120</v>
      </c>
      <c r="D1122" s="284" t="str">
        <f>입출금내역Rawdata!N1116</f>
        <v>운영비</v>
      </c>
      <c r="E1122" s="284" t="str">
        <f>입출금내역Rawdata!O1116</f>
        <v>여비교통비</v>
      </c>
      <c r="F1122" s="137">
        <f>IF(D1122="계좌 대체","",VLOOKUP($D1122,월별_CashFlow!$H$3:$I$61,2,FALSE))</f>
        <v>120204</v>
      </c>
      <c r="G1122" s="145"/>
      <c r="H1122" s="283" t="str">
        <f>IF(입출금내역Rawdata!F1116=0,"",입출금내역Rawdata!F1116)</f>
        <v/>
      </c>
      <c r="I1122" s="146">
        <f>IF(입출금내역Rawdata!G1116=0,"",입출금내역Rawdata!G1116)</f>
        <v>27200</v>
      </c>
      <c r="J1122" s="146">
        <f t="shared" si="35"/>
        <v>-27200</v>
      </c>
      <c r="K1122" s="146">
        <f t="shared" si="34"/>
        <v>783935118</v>
      </c>
      <c r="L1122" s="284" t="str">
        <f>입출금내역Rawdata!D1116</f>
        <v>카카오T일반택시_</v>
      </c>
      <c r="M1122" s="148" t="s">
        <v>141</v>
      </c>
      <c r="N1122" s="148"/>
      <c r="O1122" s="284" t="str">
        <f>입출금내역Rawdata!L1116</f>
        <v>하나은행(자본금)</v>
      </c>
      <c r="P1122" s="284" t="str">
        <f>입출금내역Rawdata!M1116</f>
        <v>391-910029-71304</v>
      </c>
      <c r="Q1122" s="148"/>
      <c r="R1122" s="148"/>
      <c r="S1122" s="148"/>
    </row>
    <row r="1123" spans="1:19" ht="15.6" customHeight="1" outlineLevel="1">
      <c r="A1123" s="142"/>
      <c r="B1123" s="142">
        <f>입출금내역Rawdata!B1117</f>
        <v>45607</v>
      </c>
      <c r="C1123" s="143" t="s">
        <v>120</v>
      </c>
      <c r="D1123" s="284" t="str">
        <f>입출금내역Rawdata!N1117</f>
        <v>인건비(급여, 퇴직금, 사대보험)</v>
      </c>
      <c r="E1123" s="284" t="str">
        <f>입출금내역Rawdata!O1117</f>
        <v>사대보험</v>
      </c>
      <c r="F1123" s="137">
        <f>IF(D1123="계좌 대체","",VLOOKUP($D1123,월별_CashFlow!$H$3:$I$61,2,FALSE))</f>
        <v>120202</v>
      </c>
      <c r="G1123" s="145"/>
      <c r="H1123" s="283" t="str">
        <f>IF(입출금내역Rawdata!F1117=0,"",입출금내역Rawdata!F1117)</f>
        <v/>
      </c>
      <c r="I1123" s="146">
        <f>IF(입출금내역Rawdata!G1117=0,"",입출금내역Rawdata!G1117)</f>
        <v>18350</v>
      </c>
      <c r="J1123" s="146">
        <f t="shared" si="35"/>
        <v>-18350</v>
      </c>
      <c r="K1123" s="146">
        <f t="shared" si="34"/>
        <v>783916768</v>
      </c>
      <c r="L1123" s="284" t="str">
        <f>입출금내역Rawdata!D1117</f>
        <v>2410국민건강</v>
      </c>
      <c r="M1123" s="148" t="s">
        <v>141</v>
      </c>
      <c r="N1123" s="148"/>
      <c r="O1123" s="284" t="str">
        <f>입출금내역Rawdata!L1117</f>
        <v>하나은행(GS투자금)</v>
      </c>
      <c r="P1123" s="284" t="str">
        <f>입출금내역Rawdata!M1117</f>
        <v>391-910033-23404</v>
      </c>
      <c r="Q1123" s="148"/>
      <c r="R1123" s="148"/>
      <c r="S1123" s="148"/>
    </row>
    <row r="1124" spans="1:19" ht="15.6" customHeight="1" outlineLevel="1">
      <c r="A1124" s="142"/>
      <c r="B1124" s="142">
        <f>입출금내역Rawdata!B1118</f>
        <v>45607</v>
      </c>
      <c r="C1124" s="143" t="s">
        <v>120</v>
      </c>
      <c r="D1124" s="284" t="str">
        <f>입출금내역Rawdata!N1118</f>
        <v>보조금</v>
      </c>
      <c r="E1124" s="284" t="str">
        <f>입출금내역Rawdata!O1118</f>
        <v>보조금</v>
      </c>
      <c r="F1124" s="137">
        <f>IF(D1124="계좌 대체","",VLOOKUP($D1124,월별_CashFlow!$H$3:$I$61,2,FALSE))</f>
        <v>310001</v>
      </c>
      <c r="G1124" s="145"/>
      <c r="H1124" s="283">
        <f>IF(입출금내역Rawdata!F1118=0,"",입출금내역Rawdata!F1118)</f>
        <v>60000000</v>
      </c>
      <c r="I1124" s="146" t="str">
        <f>IF(입출금내역Rawdata!G1118=0,"",입출금내역Rawdata!G1118)</f>
        <v/>
      </c>
      <c r="J1124" s="146">
        <f t="shared" si="35"/>
        <v>60000000</v>
      </c>
      <c r="K1124" s="146">
        <f t="shared" si="34"/>
        <v>843916768</v>
      </c>
      <c r="L1124" s="284" t="str">
        <f>입출금내역Rawdata!D1118</f>
        <v>주식회사 에이코트</v>
      </c>
      <c r="M1124" s="148" t="s">
        <v>141</v>
      </c>
      <c r="N1124" s="148"/>
      <c r="O1124" s="284" t="str">
        <f>입출금내역Rawdata!L1118</f>
        <v>하나은행(GS투자금)</v>
      </c>
      <c r="P1124" s="284" t="str">
        <f>입출금내역Rawdata!M1118</f>
        <v>391-910033-23404</v>
      </c>
      <c r="Q1124" s="148"/>
      <c r="R1124" s="148"/>
      <c r="S1124" s="148"/>
    </row>
    <row r="1125" spans="1:19" ht="15.6" customHeight="1" outlineLevel="1">
      <c r="A1125" s="142"/>
      <c r="B1125" s="142">
        <f>입출금내역Rawdata!B1119</f>
        <v>45607</v>
      </c>
      <c r="C1125" s="143" t="s">
        <v>120</v>
      </c>
      <c r="D1125" s="284" t="str">
        <f>입출금내역Rawdata!N1119</f>
        <v>인건비(급여, 퇴직금, 사대보험)</v>
      </c>
      <c r="E1125" s="284" t="str">
        <f>입출금내역Rawdata!O1119</f>
        <v>사대보험</v>
      </c>
      <c r="F1125" s="137">
        <f>IF(D1125="계좌 대체","",VLOOKUP($D1125,월별_CashFlow!$H$3:$I$61,2,FALSE))</f>
        <v>120202</v>
      </c>
      <c r="G1125" s="145"/>
      <c r="H1125" s="283" t="str">
        <f>IF(입출금내역Rawdata!F1119=0,"",입출금내역Rawdata!F1119)</f>
        <v/>
      </c>
      <c r="I1125" s="146">
        <f>IF(입출금내역Rawdata!G1119=0,"",입출금내역Rawdata!G1119)</f>
        <v>828000</v>
      </c>
      <c r="J1125" s="146">
        <f t="shared" si="35"/>
        <v>-828000</v>
      </c>
      <c r="K1125" s="146">
        <f t="shared" si="34"/>
        <v>843088768</v>
      </c>
      <c r="L1125" s="284" t="str">
        <f>입출금내역Rawdata!D1119</f>
        <v>2410국민연금</v>
      </c>
      <c r="M1125" s="148" t="s">
        <v>141</v>
      </c>
      <c r="N1125" s="148"/>
      <c r="O1125" s="284" t="str">
        <f>입출금내역Rawdata!L1119</f>
        <v>하나은행(GS투자금)</v>
      </c>
      <c r="P1125" s="284" t="str">
        <f>입출금내역Rawdata!M1119</f>
        <v>391-910033-23404</v>
      </c>
      <c r="Q1125" s="148"/>
      <c r="R1125" s="148"/>
      <c r="S1125" s="148"/>
    </row>
    <row r="1126" spans="1:19" ht="15.6" customHeight="1" outlineLevel="1">
      <c r="A1126" s="142"/>
      <c r="B1126" s="142">
        <f>입출금내역Rawdata!B1120</f>
        <v>45607</v>
      </c>
      <c r="C1126" s="143" t="s">
        <v>120</v>
      </c>
      <c r="D1126" s="284" t="str">
        <f>입출금내역Rawdata!N1120</f>
        <v>인건비(급여, 퇴직금, 사대보험)</v>
      </c>
      <c r="E1126" s="284" t="str">
        <f>입출금내역Rawdata!O1120</f>
        <v>사대보험</v>
      </c>
      <c r="F1126" s="137">
        <f>IF(D1126="계좌 대체","",VLOOKUP($D1126,월별_CashFlow!$H$3:$I$61,2,FALSE))</f>
        <v>120202</v>
      </c>
      <c r="G1126" s="145"/>
      <c r="H1126" s="283" t="str">
        <f>IF(입출금내역Rawdata!F1120=0,"",입출금내역Rawdata!F1120)</f>
        <v/>
      </c>
      <c r="I1126" s="146">
        <f>IF(입출금내역Rawdata!G1120=0,"",입출금내역Rawdata!G1120)</f>
        <v>100200</v>
      </c>
      <c r="J1126" s="146">
        <f t="shared" si="35"/>
        <v>-100200</v>
      </c>
      <c r="K1126" s="146">
        <f t="shared" si="34"/>
        <v>842988568</v>
      </c>
      <c r="L1126" s="284" t="str">
        <f>입출금내역Rawdata!D1120</f>
        <v>2410고용보험</v>
      </c>
      <c r="M1126" s="148" t="s">
        <v>141</v>
      </c>
      <c r="N1126" s="148"/>
      <c r="O1126" s="284" t="str">
        <f>입출금내역Rawdata!L1120</f>
        <v>하나은행(GS투자금)</v>
      </c>
      <c r="P1126" s="284" t="str">
        <f>입출금내역Rawdata!M1120</f>
        <v>391-910033-23404</v>
      </c>
      <c r="Q1126" s="148"/>
      <c r="R1126" s="148"/>
      <c r="S1126" s="148"/>
    </row>
    <row r="1127" spans="1:19" ht="15.6" customHeight="1" outlineLevel="1">
      <c r="A1127" s="142"/>
      <c r="B1127" s="142">
        <f>입출금내역Rawdata!B1121</f>
        <v>45607</v>
      </c>
      <c r="C1127" s="143" t="s">
        <v>120</v>
      </c>
      <c r="D1127" s="284" t="str">
        <f>입출금내역Rawdata!N1121</f>
        <v>인건비(급여, 퇴직금, 사대보험)</v>
      </c>
      <c r="E1127" s="284" t="str">
        <f>입출금내역Rawdata!O1121</f>
        <v>사대보험</v>
      </c>
      <c r="F1127" s="137">
        <f>IF(D1127="계좌 대체","",VLOOKUP($D1127,월별_CashFlow!$H$3:$I$61,2,FALSE))</f>
        <v>120202</v>
      </c>
      <c r="G1127" s="145"/>
      <c r="H1127" s="283" t="str">
        <f>IF(입출금내역Rawdata!F1121=0,"",입출금내역Rawdata!F1121)</f>
        <v/>
      </c>
      <c r="I1127" s="146">
        <f>IF(입출금내역Rawdata!G1121=0,"",입출금내역Rawdata!G1121)</f>
        <v>35030</v>
      </c>
      <c r="J1127" s="146">
        <f t="shared" si="35"/>
        <v>-35030</v>
      </c>
      <c r="K1127" s="146">
        <f t="shared" si="34"/>
        <v>842953538</v>
      </c>
      <c r="L1127" s="284" t="str">
        <f>입출금내역Rawdata!D1121</f>
        <v>2410산재보험</v>
      </c>
      <c r="M1127" s="148"/>
      <c r="N1127" s="148"/>
      <c r="O1127" s="284" t="str">
        <f>입출금내역Rawdata!L1121</f>
        <v>하나은행(GS투자금)</v>
      </c>
      <c r="P1127" s="284" t="str">
        <f>입출금내역Rawdata!M1121</f>
        <v>391-910033-23404</v>
      </c>
      <c r="Q1127" s="148"/>
      <c r="R1127" s="148"/>
      <c r="S1127" s="148"/>
    </row>
    <row r="1128" spans="1:19" ht="15.6" customHeight="1" outlineLevel="1">
      <c r="A1128" s="142"/>
      <c r="B1128" s="142">
        <f>입출금내역Rawdata!B1122</f>
        <v>45607</v>
      </c>
      <c r="C1128" s="143" t="s">
        <v>120</v>
      </c>
      <c r="D1128" s="284" t="str">
        <f>입출금내역Rawdata!N1122</f>
        <v>인건비(급여, 퇴직금, 사대보험)</v>
      </c>
      <c r="E1128" s="284" t="str">
        <f>입출금내역Rawdata!O1122</f>
        <v>사대보험</v>
      </c>
      <c r="F1128" s="137">
        <f>IF(D1128="계좌 대체","",VLOOKUP($D1128,월별_CashFlow!$H$3:$I$61,2,FALSE))</f>
        <v>120202</v>
      </c>
      <c r="G1128" s="145"/>
      <c r="H1128" s="283" t="str">
        <f>IF(입출금내역Rawdata!F1122=0,"",입출금내역Rawdata!F1122)</f>
        <v/>
      </c>
      <c r="I1128" s="146">
        <f>IF(입출금내역Rawdata!G1122=0,"",입출금내역Rawdata!G1122)</f>
        <v>1689750</v>
      </c>
      <c r="J1128" s="146">
        <f t="shared" si="35"/>
        <v>-1689750</v>
      </c>
      <c r="K1128" s="146">
        <f t="shared" si="34"/>
        <v>841263788</v>
      </c>
      <c r="L1128" s="284" t="str">
        <f>입출금내역Rawdata!D1122</f>
        <v>2410국민건강</v>
      </c>
      <c r="M1128" s="148" t="s">
        <v>197</v>
      </c>
      <c r="N1128" s="148"/>
      <c r="O1128" s="284" t="str">
        <f>입출금내역Rawdata!L1122</f>
        <v>하나은행(GS투자금)</v>
      </c>
      <c r="P1128" s="284" t="str">
        <f>입출금내역Rawdata!M1122</f>
        <v>391-910033-23404</v>
      </c>
      <c r="Q1128" s="148"/>
      <c r="R1128" s="148"/>
      <c r="S1128" s="148"/>
    </row>
    <row r="1129" spans="1:19" ht="15.6" customHeight="1" outlineLevel="1">
      <c r="A1129" s="142"/>
      <c r="B1129" s="142">
        <f>입출금내역Rawdata!B1123</f>
        <v>45607</v>
      </c>
      <c r="C1129" s="143" t="s">
        <v>120</v>
      </c>
      <c r="D1129" s="284" t="str">
        <f>입출금내역Rawdata!N1123</f>
        <v>보조금</v>
      </c>
      <c r="E1129" s="284" t="str">
        <f>입출금내역Rawdata!O1123</f>
        <v>보조금</v>
      </c>
      <c r="F1129" s="137">
        <f>IF(D1129="계좌 대체","",VLOOKUP($D1129,월별_CashFlow!$H$3:$I$61,2,FALSE))</f>
        <v>310001</v>
      </c>
      <c r="G1129" s="145"/>
      <c r="H1129" s="283" t="str">
        <f>IF(입출금내역Rawdata!F1123=0,"",입출금내역Rawdata!F1123)</f>
        <v/>
      </c>
      <c r="I1129" s="146">
        <f>IF(입출금내역Rawdata!G1123=0,"",입출금내역Rawdata!G1123)</f>
        <v>60000000</v>
      </c>
      <c r="J1129" s="146">
        <f t="shared" si="35"/>
        <v>-60000000</v>
      </c>
      <c r="K1129" s="146">
        <f t="shared" si="34"/>
        <v>781263788</v>
      </c>
      <c r="L1129" s="284" t="str">
        <f>입출금내역Rawdata!D1123</f>
        <v>주식회사 에이코트</v>
      </c>
      <c r="M1129" s="148" t="s">
        <v>198</v>
      </c>
      <c r="N1129" s="148"/>
      <c r="O1129" s="284" t="str">
        <f>입출금내역Rawdata!L1123</f>
        <v>하나은행(자본금)</v>
      </c>
      <c r="P1129" s="284" t="str">
        <f>입출금내역Rawdata!M1123</f>
        <v>391-910029-71304</v>
      </c>
      <c r="Q1129" s="148"/>
      <c r="R1129" s="148"/>
      <c r="S1129" s="148"/>
    </row>
    <row r="1130" spans="1:19" ht="15.6" customHeight="1" outlineLevel="1">
      <c r="A1130" s="142"/>
      <c r="B1130" s="142">
        <f>입출금내역Rawdata!B1124</f>
        <v>45607</v>
      </c>
      <c r="C1130" s="143" t="s">
        <v>120</v>
      </c>
      <c r="D1130" s="284" t="str">
        <f>입출금내역Rawdata!N1124</f>
        <v>계좌 대체</v>
      </c>
      <c r="E1130" s="284" t="str">
        <f>입출금내역Rawdata!O1124</f>
        <v>계좌 대체</v>
      </c>
      <c r="F1130" s="137" t="str">
        <f>IF(D1130="계좌 대체","",VLOOKUP($D1130,월별_CashFlow!$H$3:$I$61,2,FALSE))</f>
        <v/>
      </c>
      <c r="G1130" s="145"/>
      <c r="H1130" s="283" t="str">
        <f>IF(입출금내역Rawdata!F1124=0,"",입출금내역Rawdata!F1124)</f>
        <v/>
      </c>
      <c r="I1130" s="146">
        <f>IF(입출금내역Rawdata!G1124=0,"",입출금내역Rawdata!G1124)</f>
        <v>12200</v>
      </c>
      <c r="J1130" s="146">
        <f t="shared" si="35"/>
        <v>-12200</v>
      </c>
      <c r="K1130" s="146">
        <f t="shared" si="34"/>
        <v>781251588</v>
      </c>
      <c r="L1130" s="284" t="str">
        <f>입출금내역Rawdata!D1124</f>
        <v>카카오T택시_가승</v>
      </c>
      <c r="M1130" s="148"/>
      <c r="N1130" s="148"/>
      <c r="O1130" s="284" t="str">
        <f>입출금내역Rawdata!L1124</f>
        <v>하나은행(자본금)</v>
      </c>
      <c r="P1130" s="284" t="str">
        <f>입출금내역Rawdata!M1124</f>
        <v>391-910029-71304</v>
      </c>
      <c r="Q1130" s="148"/>
      <c r="R1130" s="148"/>
      <c r="S1130" s="148"/>
    </row>
    <row r="1131" spans="1:19" ht="15.6" customHeight="1" outlineLevel="1">
      <c r="A1131" s="142"/>
      <c r="B1131" s="142">
        <f>입출금내역Rawdata!B1125</f>
        <v>45607</v>
      </c>
      <c r="C1131" s="143" t="s">
        <v>120</v>
      </c>
      <c r="D1131" s="284" t="str">
        <f>입출금내역Rawdata!N1125</f>
        <v>계좌 대체</v>
      </c>
      <c r="E1131" s="284" t="str">
        <f>입출금내역Rawdata!O1125</f>
        <v>계좌 대체</v>
      </c>
      <c r="F1131" s="137" t="str">
        <f>IF(D1131="계좌 대체","",VLOOKUP($D1131,월별_CashFlow!$H$3:$I$61,2,FALSE))</f>
        <v/>
      </c>
      <c r="G1131" s="145"/>
      <c r="H1131" s="283">
        <f>IF(입출금내역Rawdata!F1125=0,"",입출금내역Rawdata!F1125)</f>
        <v>12200</v>
      </c>
      <c r="I1131" s="146" t="str">
        <f>IF(입출금내역Rawdata!G1125=0,"",입출금내역Rawdata!G1125)</f>
        <v/>
      </c>
      <c r="J1131" s="146">
        <f t="shared" si="35"/>
        <v>12200</v>
      </c>
      <c r="K1131" s="146">
        <f t="shared" si="34"/>
        <v>781263788</v>
      </c>
      <c r="L1131" s="284" t="str">
        <f>입출금내역Rawdata!D1125</f>
        <v>카카오T택시_가승</v>
      </c>
      <c r="M1131" s="148"/>
      <c r="N1131" s="148"/>
      <c r="O1131" s="284" t="str">
        <f>입출금내역Rawdata!L1125</f>
        <v>하나은행(자본금)</v>
      </c>
      <c r="P1131" s="284" t="str">
        <f>입출금내역Rawdata!M1125</f>
        <v>391-910029-71304</v>
      </c>
      <c r="Q1131" s="148"/>
      <c r="R1131" s="148"/>
      <c r="S1131" s="148"/>
    </row>
    <row r="1132" spans="1:19" ht="15.6" customHeight="1" outlineLevel="1">
      <c r="A1132" s="142"/>
      <c r="B1132" s="142">
        <f>입출금내역Rawdata!B1126</f>
        <v>45607</v>
      </c>
      <c r="C1132" s="143" t="s">
        <v>120</v>
      </c>
      <c r="D1132" s="284" t="str">
        <f>입출금내역Rawdata!N1126</f>
        <v>운영비</v>
      </c>
      <c r="E1132" s="284" t="str">
        <f>입출금내역Rawdata!O1126</f>
        <v>여비교통비</v>
      </c>
      <c r="F1132" s="137">
        <f>IF(D1132="계좌 대체","",VLOOKUP($D1132,월별_CashFlow!$H$3:$I$61,2,FALSE))</f>
        <v>120204</v>
      </c>
      <c r="G1132" s="145"/>
      <c r="H1132" s="283" t="str">
        <f>IF(입출금내역Rawdata!F1126=0,"",입출금내역Rawdata!F1126)</f>
        <v/>
      </c>
      <c r="I1132" s="146">
        <f>IF(입출금내역Rawdata!G1126=0,"",입출금내역Rawdata!G1126)</f>
        <v>13500</v>
      </c>
      <c r="J1132" s="146">
        <f t="shared" si="35"/>
        <v>-13500</v>
      </c>
      <c r="K1132" s="146">
        <f t="shared" si="34"/>
        <v>781250288</v>
      </c>
      <c r="L1132" s="284" t="str">
        <f>입출금내역Rawdata!D1126</f>
        <v>카카오T일반택시_</v>
      </c>
      <c r="M1132" s="148" t="s">
        <v>216</v>
      </c>
      <c r="N1132" s="148"/>
      <c r="O1132" s="284" t="str">
        <f>입출금내역Rawdata!L1126</f>
        <v>하나은행(자본금)</v>
      </c>
      <c r="P1132" s="284" t="str">
        <f>입출금내역Rawdata!M1126</f>
        <v>391-910029-71304</v>
      </c>
      <c r="Q1132" s="148"/>
      <c r="R1132" s="148"/>
      <c r="S1132" s="148"/>
    </row>
    <row r="1133" spans="1:19" ht="15.6" customHeight="1" outlineLevel="1">
      <c r="A1133" s="142"/>
      <c r="B1133" s="142">
        <f>입출금내역Rawdata!B1127</f>
        <v>45607</v>
      </c>
      <c r="C1133" s="143" t="s">
        <v>120</v>
      </c>
      <c r="D1133" s="284" t="str">
        <f>입출금내역Rawdata!N1127</f>
        <v>보조금</v>
      </c>
      <c r="E1133" s="284" t="str">
        <f>입출금내역Rawdata!O1127</f>
        <v>보조금</v>
      </c>
      <c r="F1133" s="137">
        <f>IF(D1133="계좌 대체","",VLOOKUP($D1133,월별_CashFlow!$H$3:$I$61,2,FALSE))</f>
        <v>310001</v>
      </c>
      <c r="G1133" s="145"/>
      <c r="H1133" s="283">
        <f>IF(입출금내역Rawdata!F1127=0,"",입출금내역Rawdata!F1127)</f>
        <v>450000</v>
      </c>
      <c r="I1133" s="146" t="str">
        <f>IF(입출금내역Rawdata!G1127=0,"",입출금내역Rawdata!G1127)</f>
        <v/>
      </c>
      <c r="J1133" s="146">
        <f t="shared" si="35"/>
        <v>450000</v>
      </c>
      <c r="K1133" s="146">
        <f t="shared" si="34"/>
        <v>781700288</v>
      </c>
      <c r="L1133" s="284" t="str">
        <f>입출금내역Rawdata!D1127</f>
        <v>(주)에이코트</v>
      </c>
      <c r="M1133" s="148" t="s">
        <v>251</v>
      </c>
      <c r="N1133" s="148"/>
      <c r="O1133" s="284" t="str">
        <f>입출금내역Rawdata!L1127</f>
        <v>하나은행(서울형팁스)</v>
      </c>
      <c r="P1133" s="284" t="str">
        <f>입출금내역Rawdata!M1127</f>
        <v>511-910017-45704</v>
      </c>
      <c r="Q1133" s="148"/>
      <c r="R1133" s="148"/>
      <c r="S1133" s="148"/>
    </row>
    <row r="1134" spans="1:19" ht="15.6" customHeight="1" outlineLevel="1">
      <c r="A1134" s="142"/>
      <c r="B1134" s="142">
        <f>입출금내역Rawdata!B1128</f>
        <v>45607</v>
      </c>
      <c r="C1134" s="143" t="s">
        <v>120</v>
      </c>
      <c r="D1134" s="284" t="str">
        <f>입출금내역Rawdata!N1128</f>
        <v>보조금</v>
      </c>
      <c r="E1134" s="284" t="str">
        <f>입출금내역Rawdata!O1128</f>
        <v>보조금</v>
      </c>
      <c r="F1134" s="137">
        <f>IF(D1134="계좌 대체","",VLOOKUP($D1134,월별_CashFlow!$H$3:$I$61,2,FALSE))</f>
        <v>310001</v>
      </c>
      <c r="G1134" s="145"/>
      <c r="H1134" s="283" t="str">
        <f>IF(입출금내역Rawdata!F1128=0,"",입출금내역Rawdata!F1128)</f>
        <v/>
      </c>
      <c r="I1134" s="146">
        <f>IF(입출금내역Rawdata!G1128=0,"",입출금내역Rawdata!G1128)</f>
        <v>450000</v>
      </c>
      <c r="J1134" s="146">
        <f t="shared" si="35"/>
        <v>-450000</v>
      </c>
      <c r="K1134" s="146">
        <f t="shared" si="34"/>
        <v>781250288</v>
      </c>
      <c r="L1134" s="284" t="str">
        <f>입출금내역Rawdata!D1128</f>
        <v>한국과학기술</v>
      </c>
      <c r="M1134" s="148" t="s">
        <v>216</v>
      </c>
      <c r="N1134" s="148"/>
      <c r="O1134" s="284" t="str">
        <f>입출금내역Rawdata!L1128</f>
        <v>하나은행(서울형팁스)</v>
      </c>
      <c r="P1134" s="284" t="str">
        <f>입출금내역Rawdata!M1128</f>
        <v>511-910017-45704</v>
      </c>
      <c r="Q1134" s="148"/>
      <c r="R1134" s="148"/>
      <c r="S1134" s="148"/>
    </row>
    <row r="1135" spans="1:19" ht="15.6" customHeight="1" outlineLevel="1">
      <c r="A1135" s="142"/>
      <c r="B1135" s="142">
        <f>입출금내역Rawdata!B1129</f>
        <v>45607</v>
      </c>
      <c r="C1135" s="143" t="s">
        <v>120</v>
      </c>
      <c r="D1135" s="284" t="str">
        <f>입출금내역Rawdata!N1129</f>
        <v>보조금</v>
      </c>
      <c r="E1135" s="284" t="str">
        <f>입출금내역Rawdata!O1129</f>
        <v>보조금</v>
      </c>
      <c r="F1135" s="137">
        <f>IF(D1135="계좌 대체","",VLOOKUP($D1135,월별_CashFlow!$H$3:$I$61,2,FALSE))</f>
        <v>310001</v>
      </c>
      <c r="G1135" s="145"/>
      <c r="H1135" s="283">
        <f>IF(입출금내역Rawdata!F1129=0,"",입출금내역Rawdata!F1129)</f>
        <v>1320000</v>
      </c>
      <c r="I1135" s="146" t="str">
        <f>IF(입출금내역Rawdata!G1129=0,"",입출금내역Rawdata!G1129)</f>
        <v/>
      </c>
      <c r="J1135" s="146">
        <f t="shared" si="35"/>
        <v>1320000</v>
      </c>
      <c r="K1135" s="146">
        <f t="shared" si="34"/>
        <v>782570288</v>
      </c>
      <c r="L1135" s="284" t="str">
        <f>입출금내역Rawdata!D1129</f>
        <v>(주)에이코트</v>
      </c>
      <c r="M1135" s="148" t="s">
        <v>216</v>
      </c>
      <c r="N1135" s="148"/>
      <c r="O1135" s="284" t="str">
        <f>입출금내역Rawdata!L1129</f>
        <v>하나은행(서울형팁스)</v>
      </c>
      <c r="P1135" s="284" t="str">
        <f>입출금내역Rawdata!M1129</f>
        <v>511-910017-45704</v>
      </c>
      <c r="Q1135" s="148"/>
      <c r="R1135" s="148"/>
      <c r="S1135" s="148"/>
    </row>
    <row r="1136" spans="1:19" ht="15.6" customHeight="1" outlineLevel="1">
      <c r="A1136" s="142"/>
      <c r="B1136" s="142">
        <f>입출금내역Rawdata!B1130</f>
        <v>45607</v>
      </c>
      <c r="C1136" s="143" t="s">
        <v>120</v>
      </c>
      <c r="D1136" s="284" t="str">
        <f>입출금내역Rawdata!N1130</f>
        <v>보조금</v>
      </c>
      <c r="E1136" s="284" t="str">
        <f>입출금내역Rawdata!O1130</f>
        <v>보조금</v>
      </c>
      <c r="F1136" s="137">
        <f>IF(D1136="계좌 대체","",VLOOKUP($D1136,월별_CashFlow!$H$3:$I$61,2,FALSE))</f>
        <v>310001</v>
      </c>
      <c r="G1136" s="145"/>
      <c r="H1136" s="283" t="str">
        <f>IF(입출금내역Rawdata!F1130=0,"",입출금내역Rawdata!F1130)</f>
        <v/>
      </c>
      <c r="I1136" s="146">
        <f>IF(입출금내역Rawdata!G1130=0,"",입출금내역Rawdata!G1130)</f>
        <v>1320000</v>
      </c>
      <c r="J1136" s="146">
        <f t="shared" si="35"/>
        <v>-1320000</v>
      </c>
      <c r="K1136" s="146">
        <f t="shared" si="34"/>
        <v>781250288</v>
      </c>
      <c r="L1136" s="284" t="str">
        <f>입출금내역Rawdata!D1130</f>
        <v>(주)아이켐스</v>
      </c>
      <c r="M1136" s="148" t="s">
        <v>251</v>
      </c>
      <c r="N1136" s="148"/>
      <c r="O1136" s="284" t="str">
        <f>입출금내역Rawdata!L1130</f>
        <v>하나은행(서울형팁스)</v>
      </c>
      <c r="P1136" s="284" t="str">
        <f>입출금내역Rawdata!M1130</f>
        <v>511-910017-45704</v>
      </c>
      <c r="Q1136" s="148"/>
      <c r="R1136" s="148"/>
      <c r="S1136" s="148"/>
    </row>
    <row r="1137" spans="1:19" ht="15.6" customHeight="1" outlineLevel="1">
      <c r="A1137" s="142"/>
      <c r="B1137" s="142">
        <f>입출금내역Rawdata!B1131</f>
        <v>45608</v>
      </c>
      <c r="C1137" s="143" t="s">
        <v>120</v>
      </c>
      <c r="D1137" s="284" t="str">
        <f>입출금내역Rawdata!N1131</f>
        <v>계좌 대체</v>
      </c>
      <c r="E1137" s="284" t="str">
        <f>입출금내역Rawdata!O1131</f>
        <v>계좌 대체</v>
      </c>
      <c r="F1137" s="137" t="str">
        <f>IF(D1137="계좌 대체","",VLOOKUP($D1137,월별_CashFlow!$H$3:$I$61,2,FALSE))</f>
        <v/>
      </c>
      <c r="G1137" s="145"/>
      <c r="H1137" s="283" t="str">
        <f>IF(입출금내역Rawdata!F1131=0,"",입출금내역Rawdata!F1131)</f>
        <v/>
      </c>
      <c r="I1137" s="146">
        <f>IF(입출금내역Rawdata!G1131=0,"",입출금내역Rawdata!G1131)</f>
        <v>11200</v>
      </c>
      <c r="J1137" s="146">
        <f t="shared" si="35"/>
        <v>-11200</v>
      </c>
      <c r="K1137" s="146">
        <f t="shared" si="34"/>
        <v>781239088</v>
      </c>
      <c r="L1137" s="284" t="str">
        <f>입출금내역Rawdata!D1131</f>
        <v>카카오T택시_가승</v>
      </c>
      <c r="M1137" s="148" t="s">
        <v>216</v>
      </c>
      <c r="N1137" s="148"/>
      <c r="O1137" s="284" t="str">
        <f>입출금내역Rawdata!L1131</f>
        <v>하나은행(자본금)</v>
      </c>
      <c r="P1137" s="284" t="str">
        <f>입출금내역Rawdata!M1131</f>
        <v>391-910029-71304</v>
      </c>
      <c r="Q1137" s="148"/>
      <c r="R1137" s="148"/>
      <c r="S1137" s="148"/>
    </row>
    <row r="1138" spans="1:19" ht="15.6" customHeight="1" outlineLevel="1">
      <c r="A1138" s="142"/>
      <c r="B1138" s="142">
        <f>입출금내역Rawdata!B1132</f>
        <v>45608</v>
      </c>
      <c r="C1138" s="143" t="s">
        <v>120</v>
      </c>
      <c r="D1138" s="284" t="str">
        <f>입출금내역Rawdata!N1132</f>
        <v>계좌 대체</v>
      </c>
      <c r="E1138" s="284" t="str">
        <f>입출금내역Rawdata!O1132</f>
        <v>계좌 대체</v>
      </c>
      <c r="F1138" s="137" t="str">
        <f>IF(D1138="계좌 대체","",VLOOKUP($D1138,월별_CashFlow!$H$3:$I$61,2,FALSE))</f>
        <v/>
      </c>
      <c r="G1138" s="145"/>
      <c r="H1138" s="283">
        <f>IF(입출금내역Rawdata!F1132=0,"",입출금내역Rawdata!F1132)</f>
        <v>11200</v>
      </c>
      <c r="I1138" s="146" t="str">
        <f>IF(입출금내역Rawdata!G1132=0,"",입출금내역Rawdata!G1132)</f>
        <v/>
      </c>
      <c r="J1138" s="146">
        <f t="shared" si="35"/>
        <v>11200</v>
      </c>
      <c r="K1138" s="146">
        <f t="shared" si="34"/>
        <v>781250288</v>
      </c>
      <c r="L1138" s="284" t="str">
        <f>입출금내역Rawdata!D1132</f>
        <v>카카오T택시_가승</v>
      </c>
      <c r="M1138" s="148" t="s">
        <v>216</v>
      </c>
      <c r="N1138" s="148"/>
      <c r="O1138" s="284" t="str">
        <f>입출금내역Rawdata!L1132</f>
        <v>하나은행(자본금)</v>
      </c>
      <c r="P1138" s="284" t="str">
        <f>입출금내역Rawdata!M1132</f>
        <v>391-910029-71304</v>
      </c>
      <c r="Q1138" s="148"/>
      <c r="R1138" s="148"/>
      <c r="S1138" s="148"/>
    </row>
    <row r="1139" spans="1:19" ht="15.6" customHeight="1" outlineLevel="1">
      <c r="A1139" s="142"/>
      <c r="B1139" s="142">
        <f>입출금내역Rawdata!B1133</f>
        <v>45608</v>
      </c>
      <c r="C1139" s="143" t="s">
        <v>120</v>
      </c>
      <c r="D1139" s="284" t="str">
        <f>입출금내역Rawdata!N1133</f>
        <v>운영비</v>
      </c>
      <c r="E1139" s="284" t="str">
        <f>입출금내역Rawdata!O1133</f>
        <v>여비교통비</v>
      </c>
      <c r="F1139" s="137">
        <f>IF(D1139="계좌 대체","",VLOOKUP($D1139,월별_CashFlow!$H$3:$I$61,2,FALSE))</f>
        <v>120204</v>
      </c>
      <c r="G1139" s="145"/>
      <c r="H1139" s="283" t="str">
        <f>IF(입출금내역Rawdata!F1133=0,"",입출금내역Rawdata!F1133)</f>
        <v/>
      </c>
      <c r="I1139" s="146">
        <f>IF(입출금내역Rawdata!G1133=0,"",입출금내역Rawdata!G1133)</f>
        <v>11000</v>
      </c>
      <c r="J1139" s="146">
        <f t="shared" si="35"/>
        <v>-11000</v>
      </c>
      <c r="K1139" s="146">
        <f t="shared" si="34"/>
        <v>781239288</v>
      </c>
      <c r="L1139" s="284" t="str">
        <f>입출금내역Rawdata!D1133</f>
        <v>카카오T일반택시_</v>
      </c>
      <c r="M1139" s="148" t="s">
        <v>259</v>
      </c>
      <c r="N1139" s="148"/>
      <c r="O1139" s="284" t="str">
        <f>입출금내역Rawdata!L1133</f>
        <v>하나은행(자본금)</v>
      </c>
      <c r="P1139" s="284" t="str">
        <f>입출금내역Rawdata!M1133</f>
        <v>391-910029-71304</v>
      </c>
      <c r="Q1139" s="148"/>
      <c r="R1139" s="148"/>
      <c r="S1139" s="148"/>
    </row>
    <row r="1140" spans="1:19" ht="15.6" customHeight="1" outlineLevel="1">
      <c r="A1140" s="142"/>
      <c r="B1140" s="142">
        <f>입출금내역Rawdata!B1134</f>
        <v>45608</v>
      </c>
      <c r="C1140" s="143" t="s">
        <v>120</v>
      </c>
      <c r="D1140" s="284" t="str">
        <f>입출금내역Rawdata!N1134</f>
        <v>운영비</v>
      </c>
      <c r="E1140" s="284" t="str">
        <f>입출금내역Rawdata!O1134</f>
        <v>여비교통비</v>
      </c>
      <c r="F1140" s="137">
        <f>IF(D1140="계좌 대체","",VLOOKUP($D1140,월별_CashFlow!$H$3:$I$61,2,FALSE))</f>
        <v>120204</v>
      </c>
      <c r="G1140" s="145"/>
      <c r="H1140" s="283" t="str">
        <f>IF(입출금내역Rawdata!F1134=0,"",입출금내역Rawdata!F1134)</f>
        <v/>
      </c>
      <c r="I1140" s="146">
        <f>IF(입출금내역Rawdata!G1134=0,"",입출금내역Rawdata!G1134)</f>
        <v>64000</v>
      </c>
      <c r="J1140" s="146">
        <f t="shared" si="35"/>
        <v>-64000</v>
      </c>
      <c r="K1140" s="146">
        <f t="shared" si="34"/>
        <v>781175288</v>
      </c>
      <c r="L1140" s="284" t="str">
        <f>입출금내역Rawdata!D1134</f>
        <v>풍한주유소</v>
      </c>
      <c r="M1140" s="148" t="s">
        <v>258</v>
      </c>
      <c r="N1140" s="148"/>
      <c r="O1140" s="284" t="str">
        <f>입출금내역Rawdata!L1134</f>
        <v>하나은행(자본금)</v>
      </c>
      <c r="P1140" s="284" t="str">
        <f>입출금내역Rawdata!M1134</f>
        <v>391-910029-71304</v>
      </c>
      <c r="Q1140" s="148"/>
      <c r="R1140" s="148"/>
      <c r="S1140" s="148"/>
    </row>
    <row r="1141" spans="1:19" ht="15.6" customHeight="1" outlineLevel="1">
      <c r="A1141" s="142"/>
      <c r="B1141" s="142">
        <f>입출금내역Rawdata!B1135</f>
        <v>45608</v>
      </c>
      <c r="C1141" s="143" t="s">
        <v>120</v>
      </c>
      <c r="D1141" s="284" t="str">
        <f>입출금내역Rawdata!N1135</f>
        <v>계좌 대체</v>
      </c>
      <c r="E1141" s="284" t="str">
        <f>입출금내역Rawdata!O1135</f>
        <v>계좌 대체</v>
      </c>
      <c r="F1141" s="137" t="str">
        <f>IF(D1141="계좌 대체","",VLOOKUP($D1141,월별_CashFlow!$H$3:$I$61,2,FALSE))</f>
        <v/>
      </c>
      <c r="G1141" s="145"/>
      <c r="H1141" s="283" t="str">
        <f>IF(입출금내역Rawdata!F1135=0,"",입출금내역Rawdata!F1135)</f>
        <v/>
      </c>
      <c r="I1141" s="146">
        <f>IF(입출금내역Rawdata!G1135=0,"",입출금내역Rawdata!G1135)</f>
        <v>16000</v>
      </c>
      <c r="J1141" s="146">
        <f t="shared" si="35"/>
        <v>-16000</v>
      </c>
      <c r="K1141" s="146">
        <f t="shared" si="34"/>
        <v>781159288</v>
      </c>
      <c r="L1141" s="284" t="str">
        <f>입출금내역Rawdata!D1135</f>
        <v>카카오T택시_가승</v>
      </c>
      <c r="M1141" s="148" t="s">
        <v>253</v>
      </c>
      <c r="N1141" s="148"/>
      <c r="O1141" s="284" t="str">
        <f>입출금내역Rawdata!L1135</f>
        <v>하나은행(자본금)</v>
      </c>
      <c r="P1141" s="284" t="str">
        <f>입출금내역Rawdata!M1135</f>
        <v>391-910029-71304</v>
      </c>
      <c r="Q1141" s="148"/>
      <c r="R1141" s="148"/>
      <c r="S1141" s="148"/>
    </row>
    <row r="1142" spans="1:19" ht="15.6" customHeight="1" outlineLevel="1">
      <c r="A1142" s="142"/>
      <c r="B1142" s="142">
        <f>입출금내역Rawdata!B1136</f>
        <v>45608</v>
      </c>
      <c r="C1142" s="143" t="s">
        <v>120</v>
      </c>
      <c r="D1142" s="284" t="str">
        <f>입출금내역Rawdata!N1136</f>
        <v>계좌 대체</v>
      </c>
      <c r="E1142" s="284" t="str">
        <f>입출금내역Rawdata!O1136</f>
        <v>계좌 대체</v>
      </c>
      <c r="F1142" s="137" t="str">
        <f>IF(D1142="계좌 대체","",VLOOKUP($D1142,월별_CashFlow!$H$3:$I$61,2,FALSE))</f>
        <v/>
      </c>
      <c r="G1142" s="145"/>
      <c r="H1142" s="283">
        <f>IF(입출금내역Rawdata!F1136=0,"",입출금내역Rawdata!F1136)</f>
        <v>16000</v>
      </c>
      <c r="I1142" s="146" t="str">
        <f>IF(입출금내역Rawdata!G1136=0,"",입출금내역Rawdata!G1136)</f>
        <v/>
      </c>
      <c r="J1142" s="146">
        <f t="shared" si="35"/>
        <v>16000</v>
      </c>
      <c r="K1142" s="146">
        <f t="shared" si="34"/>
        <v>781175288</v>
      </c>
      <c r="L1142" s="284" t="str">
        <f>입출금내역Rawdata!D1136</f>
        <v>카카오T택시_가승</v>
      </c>
      <c r="M1142" s="148" t="s">
        <v>260</v>
      </c>
      <c r="N1142" s="148"/>
      <c r="O1142" s="284" t="str">
        <f>입출금내역Rawdata!L1136</f>
        <v>하나은행(자본금)</v>
      </c>
      <c r="P1142" s="284" t="str">
        <f>입출금내역Rawdata!M1136</f>
        <v>391-910029-71304</v>
      </c>
      <c r="Q1142" s="148"/>
      <c r="R1142" s="148"/>
      <c r="S1142" s="148"/>
    </row>
    <row r="1143" spans="1:19" ht="15.6" customHeight="1" outlineLevel="1">
      <c r="A1143" s="142"/>
      <c r="B1143" s="142">
        <f>입출금내역Rawdata!B1137</f>
        <v>45608</v>
      </c>
      <c r="C1143" s="143" t="s">
        <v>120</v>
      </c>
      <c r="D1143" s="284" t="str">
        <f>입출금내역Rawdata!N1137</f>
        <v>운영비</v>
      </c>
      <c r="E1143" s="284" t="str">
        <f>입출금내역Rawdata!O1137</f>
        <v>여비교통비</v>
      </c>
      <c r="F1143" s="137">
        <f>IF(D1143="계좌 대체","",VLOOKUP($D1143,월별_CashFlow!$H$3:$I$61,2,FALSE))</f>
        <v>120204</v>
      </c>
      <c r="G1143" s="145"/>
      <c r="H1143" s="283" t="str">
        <f>IF(입출금내역Rawdata!F1137=0,"",입출금내역Rawdata!F1137)</f>
        <v/>
      </c>
      <c r="I1143" s="146">
        <f>IF(입출금내역Rawdata!G1137=0,"",입출금내역Rawdata!G1137)</f>
        <v>13600</v>
      </c>
      <c r="J1143" s="146">
        <f t="shared" si="35"/>
        <v>-13600</v>
      </c>
      <c r="K1143" s="146">
        <f t="shared" si="34"/>
        <v>781161688</v>
      </c>
      <c r="L1143" s="284" t="str">
        <f>입출금내역Rawdata!D1137</f>
        <v>카카오T일반택시_</v>
      </c>
      <c r="M1143" s="148" t="s">
        <v>249</v>
      </c>
      <c r="N1143" s="148"/>
      <c r="O1143" s="284" t="str">
        <f>입출금내역Rawdata!L1137</f>
        <v>하나은행(자본금)</v>
      </c>
      <c r="P1143" s="284" t="str">
        <f>입출금내역Rawdata!M1137</f>
        <v>391-910029-71304</v>
      </c>
      <c r="Q1143" s="148"/>
      <c r="R1143" s="148"/>
      <c r="S1143" s="148"/>
    </row>
    <row r="1144" spans="1:19" ht="15.6" customHeight="1" outlineLevel="1">
      <c r="A1144" s="142"/>
      <c r="B1144" s="142">
        <f>입출금내역Rawdata!B1138</f>
        <v>45608</v>
      </c>
      <c r="C1144" s="143" t="s">
        <v>120</v>
      </c>
      <c r="D1144" s="284" t="str">
        <f>입출금내역Rawdata!N1138</f>
        <v>계좌 대체</v>
      </c>
      <c r="E1144" s="284" t="str">
        <f>입출금내역Rawdata!O1138</f>
        <v>계좌 대체</v>
      </c>
      <c r="F1144" s="137" t="str">
        <f>IF(D1144="계좌 대체","",VLOOKUP($D1144,월별_CashFlow!$H$3:$I$61,2,FALSE))</f>
        <v/>
      </c>
      <c r="G1144" s="145"/>
      <c r="H1144" s="283" t="str">
        <f>IF(입출금내역Rawdata!F1138=0,"",입출금내역Rawdata!F1138)</f>
        <v/>
      </c>
      <c r="I1144" s="146">
        <f>IF(입출금내역Rawdata!G1138=0,"",입출금내역Rawdata!G1138)</f>
        <v>16800</v>
      </c>
      <c r="J1144" s="146">
        <f t="shared" si="35"/>
        <v>-16800</v>
      </c>
      <c r="K1144" s="146">
        <f t="shared" si="34"/>
        <v>781144888</v>
      </c>
      <c r="L1144" s="284" t="str">
        <f>입출금내역Rawdata!D1138</f>
        <v>카카오T택시_가승</v>
      </c>
      <c r="M1144" s="148" t="s">
        <v>261</v>
      </c>
      <c r="N1144" s="148"/>
      <c r="O1144" s="284" t="str">
        <f>입출금내역Rawdata!L1138</f>
        <v>하나은행(자본금)</v>
      </c>
      <c r="P1144" s="284" t="str">
        <f>입출금내역Rawdata!M1138</f>
        <v>391-910029-71304</v>
      </c>
      <c r="Q1144" s="148"/>
      <c r="R1144" s="148"/>
      <c r="S1144" s="148"/>
    </row>
    <row r="1145" spans="1:19" ht="15.6" customHeight="1" outlineLevel="1">
      <c r="A1145" s="142"/>
      <c r="B1145" s="142">
        <f>입출금내역Rawdata!B1139</f>
        <v>45608</v>
      </c>
      <c r="C1145" s="143" t="s">
        <v>120</v>
      </c>
      <c r="D1145" s="284" t="str">
        <f>입출금내역Rawdata!N1139</f>
        <v>계좌 대체</v>
      </c>
      <c r="E1145" s="284" t="str">
        <f>입출금내역Rawdata!O1139</f>
        <v>계좌 대체</v>
      </c>
      <c r="F1145" s="137" t="str">
        <f>IF(D1145="계좌 대체","",VLOOKUP($D1145,월별_CashFlow!$H$3:$I$61,2,FALSE))</f>
        <v/>
      </c>
      <c r="G1145" s="145"/>
      <c r="H1145" s="283">
        <f>IF(입출금내역Rawdata!F1139=0,"",입출금내역Rawdata!F1139)</f>
        <v>16800</v>
      </c>
      <c r="I1145" s="146" t="str">
        <f>IF(입출금내역Rawdata!G1139=0,"",입출금내역Rawdata!G1139)</f>
        <v/>
      </c>
      <c r="J1145" s="146">
        <f t="shared" si="35"/>
        <v>16800</v>
      </c>
      <c r="K1145" s="146">
        <f t="shared" si="34"/>
        <v>781161688</v>
      </c>
      <c r="L1145" s="284" t="str">
        <f>입출금내역Rawdata!D1139</f>
        <v>카카오T택시_가승</v>
      </c>
      <c r="M1145" s="148" t="s">
        <v>250</v>
      </c>
      <c r="N1145" s="148"/>
      <c r="O1145" s="284" t="str">
        <f>입출금내역Rawdata!L1139</f>
        <v>하나은행(자본금)</v>
      </c>
      <c r="P1145" s="284" t="str">
        <f>입출금내역Rawdata!M1139</f>
        <v>391-910029-71304</v>
      </c>
      <c r="Q1145" s="148"/>
      <c r="R1145" s="148"/>
      <c r="S1145" s="148"/>
    </row>
    <row r="1146" spans="1:19" ht="15.6" customHeight="1" outlineLevel="1">
      <c r="A1146" s="142"/>
      <c r="B1146" s="142">
        <f>입출금내역Rawdata!B1140</f>
        <v>45608</v>
      </c>
      <c r="C1146" s="143" t="s">
        <v>120</v>
      </c>
      <c r="D1146" s="284" t="str">
        <f>입출금내역Rawdata!N1140</f>
        <v>운영비</v>
      </c>
      <c r="E1146" s="284" t="str">
        <f>입출금내역Rawdata!O1140</f>
        <v>여비교통비</v>
      </c>
      <c r="F1146" s="137">
        <f>IF(D1146="계좌 대체","",VLOOKUP($D1146,월별_CashFlow!$H$3:$I$61,2,FALSE))</f>
        <v>120204</v>
      </c>
      <c r="G1146" s="145"/>
      <c r="H1146" s="283" t="str">
        <f>IF(입출금내역Rawdata!F1140=0,"",입출금내역Rawdata!F1140)</f>
        <v/>
      </c>
      <c r="I1146" s="146">
        <f>IF(입출금내역Rawdata!G1140=0,"",입출금내역Rawdata!G1140)</f>
        <v>15800</v>
      </c>
      <c r="J1146" s="146">
        <f t="shared" si="35"/>
        <v>-15800</v>
      </c>
      <c r="K1146" s="146">
        <f t="shared" si="34"/>
        <v>781145888</v>
      </c>
      <c r="L1146" s="284" t="str">
        <f>입출금내역Rawdata!D1140</f>
        <v>카카오T일반택시(</v>
      </c>
      <c r="M1146" s="148"/>
      <c r="N1146" s="148"/>
      <c r="O1146" s="284" t="str">
        <f>입출금내역Rawdata!L1140</f>
        <v>하나은행(자본금)</v>
      </c>
      <c r="P1146" s="284" t="str">
        <f>입출금내역Rawdata!M1140</f>
        <v>391-910029-71304</v>
      </c>
      <c r="Q1146" s="148"/>
      <c r="R1146" s="148"/>
      <c r="S1146" s="148"/>
    </row>
    <row r="1147" spans="1:19" ht="15.6" customHeight="1" outlineLevel="1">
      <c r="A1147" s="142"/>
      <c r="B1147" s="142">
        <f>입출금내역Rawdata!B1141</f>
        <v>45609</v>
      </c>
      <c r="C1147" s="143" t="s">
        <v>120</v>
      </c>
      <c r="D1147" s="284" t="str">
        <f>입출금내역Rawdata!N1141</f>
        <v>계좌 대체</v>
      </c>
      <c r="E1147" s="284" t="str">
        <f>입출금내역Rawdata!O1141</f>
        <v>계좌 대체</v>
      </c>
      <c r="F1147" s="137" t="str">
        <f>IF(D1147="계좌 대체","",VLOOKUP($D1147,월별_CashFlow!$H$3:$I$61,2,FALSE))</f>
        <v/>
      </c>
      <c r="G1147" s="145"/>
      <c r="H1147" s="283" t="str">
        <f>IF(입출금내역Rawdata!F1141=0,"",입출금내역Rawdata!F1141)</f>
        <v/>
      </c>
      <c r="I1147" s="146">
        <f>IF(입출금내역Rawdata!G1141=0,"",입출금내역Rawdata!G1141)</f>
        <v>13200</v>
      </c>
      <c r="J1147" s="146">
        <f t="shared" si="35"/>
        <v>-13200</v>
      </c>
      <c r="K1147" s="146">
        <f t="shared" si="34"/>
        <v>781132688</v>
      </c>
      <c r="L1147" s="284" t="str">
        <f>입출금내역Rawdata!D1141</f>
        <v>카카오T택시_가승</v>
      </c>
      <c r="M1147" s="148"/>
      <c r="N1147" s="148"/>
      <c r="O1147" s="284" t="str">
        <f>입출금내역Rawdata!L1141</f>
        <v>하나은행(자본금)</v>
      </c>
      <c r="P1147" s="284" t="str">
        <f>입출금내역Rawdata!M1141</f>
        <v>391-910029-71304</v>
      </c>
      <c r="Q1147" s="148"/>
      <c r="R1147" s="148"/>
      <c r="S1147" s="148"/>
    </row>
    <row r="1148" spans="1:19" ht="15.6" customHeight="1" outlineLevel="1">
      <c r="A1148" s="142"/>
      <c r="B1148" s="142">
        <f>입출금내역Rawdata!B1142</f>
        <v>45609</v>
      </c>
      <c r="C1148" s="143" t="s">
        <v>120</v>
      </c>
      <c r="D1148" s="284" t="str">
        <f>입출금내역Rawdata!N1142</f>
        <v>계좌 대체</v>
      </c>
      <c r="E1148" s="284" t="str">
        <f>입출금내역Rawdata!O1142</f>
        <v>계좌 대체</v>
      </c>
      <c r="F1148" s="137" t="str">
        <f>IF(D1148="계좌 대체","",VLOOKUP($D1148,월별_CashFlow!$H$3:$I$61,2,FALSE))</f>
        <v/>
      </c>
      <c r="G1148" s="145"/>
      <c r="H1148" s="283">
        <f>IF(입출금내역Rawdata!F1142=0,"",입출금내역Rawdata!F1142)</f>
        <v>13200</v>
      </c>
      <c r="I1148" s="146" t="str">
        <f>IF(입출금내역Rawdata!G1142=0,"",입출금내역Rawdata!G1142)</f>
        <v/>
      </c>
      <c r="J1148" s="146">
        <f t="shared" si="35"/>
        <v>13200</v>
      </c>
      <c r="K1148" s="146">
        <f t="shared" si="34"/>
        <v>781145888</v>
      </c>
      <c r="L1148" s="284" t="str">
        <f>입출금내역Rawdata!D1142</f>
        <v>카카오T택시_가승</v>
      </c>
      <c r="M1148" s="148" t="s">
        <v>262</v>
      </c>
      <c r="N1148" s="148"/>
      <c r="O1148" s="284" t="str">
        <f>입출금내역Rawdata!L1142</f>
        <v>하나은행(자본금)</v>
      </c>
      <c r="P1148" s="284" t="str">
        <f>입출금내역Rawdata!M1142</f>
        <v>391-910029-71304</v>
      </c>
      <c r="Q1148" s="148"/>
      <c r="R1148" s="148"/>
      <c r="S1148" s="148"/>
    </row>
    <row r="1149" spans="1:19" ht="15.6" customHeight="1" outlineLevel="1">
      <c r="A1149" s="142"/>
      <c r="B1149" s="142">
        <f>입출금내역Rawdata!B1143</f>
        <v>45609</v>
      </c>
      <c r="C1149" s="143" t="s">
        <v>120</v>
      </c>
      <c r="D1149" s="284" t="str">
        <f>입출금내역Rawdata!N1143</f>
        <v>운영비</v>
      </c>
      <c r="E1149" s="284" t="str">
        <f>입출금내역Rawdata!O1143</f>
        <v>여비교통비</v>
      </c>
      <c r="F1149" s="137">
        <f>IF(D1149="계좌 대체","",VLOOKUP($D1149,월별_CashFlow!$H$3:$I$61,2,FALSE))</f>
        <v>120204</v>
      </c>
      <c r="G1149" s="145"/>
      <c r="H1149" s="283" t="str">
        <f>IF(입출금내역Rawdata!F1143=0,"",입출금내역Rawdata!F1143)</f>
        <v/>
      </c>
      <c r="I1149" s="146">
        <f>IF(입출금내역Rawdata!G1143=0,"",입출금내역Rawdata!G1143)</f>
        <v>20000</v>
      </c>
      <c r="J1149" s="146">
        <f t="shared" si="35"/>
        <v>-20000</v>
      </c>
      <c r="K1149" s="146">
        <f t="shared" si="34"/>
        <v>781125888</v>
      </c>
      <c r="L1149" s="284" t="str">
        <f>입출금내역Rawdata!D1143</f>
        <v>카카오T대리_카</v>
      </c>
      <c r="M1149" s="148" t="s">
        <v>262</v>
      </c>
      <c r="N1149" s="148"/>
      <c r="O1149" s="284" t="str">
        <f>입출금내역Rawdata!L1143</f>
        <v>하나은행(자본금)</v>
      </c>
      <c r="P1149" s="284" t="str">
        <f>입출금내역Rawdata!M1143</f>
        <v>391-910029-71304</v>
      </c>
      <c r="Q1149" s="148"/>
      <c r="R1149" s="148"/>
      <c r="S1149" s="148"/>
    </row>
    <row r="1150" spans="1:19" ht="15.6" customHeight="1" outlineLevel="1">
      <c r="A1150" s="142"/>
      <c r="B1150" s="142">
        <f>입출금내역Rawdata!B1144</f>
        <v>45609</v>
      </c>
      <c r="C1150" s="143" t="s">
        <v>120</v>
      </c>
      <c r="D1150" s="284" t="str">
        <f>입출금내역Rawdata!N1144</f>
        <v>보조금</v>
      </c>
      <c r="E1150" s="284" t="str">
        <f>입출금내역Rawdata!O1144</f>
        <v>보조금</v>
      </c>
      <c r="F1150" s="137">
        <f>IF(D1150="계좌 대체","",VLOOKUP($D1150,월별_CashFlow!$H$3:$I$61,2,FALSE))</f>
        <v>310001</v>
      </c>
      <c r="G1150" s="145"/>
      <c r="H1150" s="283">
        <f>IF(입출금내역Rawdata!F1144=0,"",입출금내역Rawdata!F1144)</f>
        <v>200000</v>
      </c>
      <c r="I1150" s="146" t="str">
        <f>IF(입출금내역Rawdata!G1144=0,"",입출금내역Rawdata!G1144)</f>
        <v/>
      </c>
      <c r="J1150" s="146">
        <f t="shared" si="35"/>
        <v>200000</v>
      </c>
      <c r="K1150" s="146">
        <f t="shared" si="34"/>
        <v>781325888</v>
      </c>
      <c r="L1150" s="284" t="str">
        <f>입출금내역Rawdata!D1144</f>
        <v>FB이체</v>
      </c>
      <c r="M1150" s="148" t="s">
        <v>262</v>
      </c>
      <c r="N1150" s="148"/>
      <c r="O1150" s="284" t="str">
        <f>입출금내역Rawdata!L1144</f>
        <v>신한은행(초창패)</v>
      </c>
      <c r="P1150" s="284" t="str">
        <f>입출금내역Rawdata!M1144</f>
        <v>100-037-099578</v>
      </c>
      <c r="Q1150" s="148"/>
      <c r="R1150" s="148"/>
      <c r="S1150" s="148"/>
    </row>
    <row r="1151" spans="1:19" ht="15.6" customHeight="1" outlineLevel="1">
      <c r="A1151" s="142"/>
      <c r="B1151" s="142">
        <f>입출금내역Rawdata!B1145</f>
        <v>45609</v>
      </c>
      <c r="C1151" s="143" t="s">
        <v>120</v>
      </c>
      <c r="D1151" s="284" t="str">
        <f>입출금내역Rawdata!N1145</f>
        <v>보조금</v>
      </c>
      <c r="E1151" s="284" t="str">
        <f>입출금내역Rawdata!O1145</f>
        <v>보조금</v>
      </c>
      <c r="F1151" s="137">
        <f>IF(D1151="계좌 대체","",VLOOKUP($D1151,월별_CashFlow!$H$3:$I$61,2,FALSE))</f>
        <v>310001</v>
      </c>
      <c r="G1151" s="145"/>
      <c r="H1151" s="283" t="str">
        <f>IF(입출금내역Rawdata!F1145=0,"",입출금내역Rawdata!F1145)</f>
        <v/>
      </c>
      <c r="I1151" s="146">
        <f>IF(입출금내역Rawdata!G1145=0,"",입출금내역Rawdata!G1145)</f>
        <v>200000</v>
      </c>
      <c r="J1151" s="146">
        <f t="shared" si="35"/>
        <v>-200000</v>
      </c>
      <c r="K1151" s="146">
        <f t="shared" si="34"/>
        <v>781125888</v>
      </c>
      <c r="L1151" s="284" t="str">
        <f>입출금내역Rawdata!D1145</f>
        <v>FB-RTF</v>
      </c>
      <c r="M1151" s="148" t="s">
        <v>262</v>
      </c>
      <c r="N1151" s="148"/>
      <c r="O1151" s="284" t="str">
        <f>입출금내역Rawdata!L1145</f>
        <v>신한은행(초창패)</v>
      </c>
      <c r="P1151" s="284" t="str">
        <f>입출금내역Rawdata!M1145</f>
        <v>100-037-099578</v>
      </c>
      <c r="Q1151" s="148"/>
      <c r="R1151" s="148"/>
      <c r="S1151" s="148"/>
    </row>
    <row r="1152" spans="1:19" ht="15.6" customHeight="1" outlineLevel="1">
      <c r="A1152" s="142"/>
      <c r="B1152" s="142">
        <f>입출금내역Rawdata!B1146</f>
        <v>45609</v>
      </c>
      <c r="C1152" s="143" t="s">
        <v>120</v>
      </c>
      <c r="D1152" s="284" t="str">
        <f>입출금내역Rawdata!N1146</f>
        <v>보조금</v>
      </c>
      <c r="E1152" s="284" t="str">
        <f>입출금내역Rawdata!O1146</f>
        <v>보조금</v>
      </c>
      <c r="F1152" s="137">
        <f>IF(D1152="계좌 대체","",VLOOKUP($D1152,월별_CashFlow!$H$3:$I$61,2,FALSE))</f>
        <v>310001</v>
      </c>
      <c r="G1152" s="145"/>
      <c r="H1152" s="283">
        <f>IF(입출금내역Rawdata!F1146=0,"",입출금내역Rawdata!F1146)</f>
        <v>4800000</v>
      </c>
      <c r="I1152" s="146" t="str">
        <f>IF(입출금내역Rawdata!G1146=0,"",입출금내역Rawdata!G1146)</f>
        <v/>
      </c>
      <c r="J1152" s="146">
        <f t="shared" si="35"/>
        <v>4800000</v>
      </c>
      <c r="K1152" s="146">
        <f t="shared" si="34"/>
        <v>785925888</v>
      </c>
      <c r="L1152" s="284" t="str">
        <f>입출금내역Rawdata!D1146</f>
        <v>FB이체</v>
      </c>
      <c r="M1152" s="148" t="s">
        <v>262</v>
      </c>
      <c r="N1152" s="148"/>
      <c r="O1152" s="284" t="str">
        <f>입출금내역Rawdata!L1146</f>
        <v>신한은행(초창패)</v>
      </c>
      <c r="P1152" s="284" t="str">
        <f>입출금내역Rawdata!M1146</f>
        <v>100-037-099578</v>
      </c>
      <c r="Q1152" s="148"/>
      <c r="R1152" s="148"/>
      <c r="S1152" s="148"/>
    </row>
    <row r="1153" spans="1:19" ht="15.6" customHeight="1" outlineLevel="1">
      <c r="A1153" s="142"/>
      <c r="B1153" s="142">
        <f>입출금내역Rawdata!B1147</f>
        <v>45609</v>
      </c>
      <c r="C1153" s="143" t="s">
        <v>120</v>
      </c>
      <c r="D1153" s="284" t="str">
        <f>입출금내역Rawdata!N1147</f>
        <v>보조금</v>
      </c>
      <c r="E1153" s="284" t="str">
        <f>입출금내역Rawdata!O1147</f>
        <v>보조금</v>
      </c>
      <c r="F1153" s="137">
        <f>IF(D1153="계좌 대체","",VLOOKUP($D1153,월별_CashFlow!$H$3:$I$61,2,FALSE))</f>
        <v>310001</v>
      </c>
      <c r="G1153" s="145"/>
      <c r="H1153" s="283" t="str">
        <f>IF(입출금내역Rawdata!F1147=0,"",입출금내역Rawdata!F1147)</f>
        <v/>
      </c>
      <c r="I1153" s="146">
        <f>IF(입출금내역Rawdata!G1147=0,"",입출금내역Rawdata!G1147)</f>
        <v>4800000</v>
      </c>
      <c r="J1153" s="146">
        <f t="shared" si="35"/>
        <v>-4800000</v>
      </c>
      <c r="K1153" s="146">
        <f t="shared" si="34"/>
        <v>781125888</v>
      </c>
      <c r="L1153" s="284" t="str">
        <f>입출금내역Rawdata!D1147</f>
        <v>FB-RTF</v>
      </c>
      <c r="M1153" s="148" t="s">
        <v>262</v>
      </c>
      <c r="N1153" s="148"/>
      <c r="O1153" s="284" t="str">
        <f>입출금내역Rawdata!L1147</f>
        <v>신한은행(초창패)</v>
      </c>
      <c r="P1153" s="284" t="str">
        <f>입출금내역Rawdata!M1147</f>
        <v>100-037-099578</v>
      </c>
      <c r="Q1153" s="148"/>
      <c r="R1153" s="148"/>
      <c r="S1153" s="148"/>
    </row>
    <row r="1154" spans="1:19" ht="15.6" customHeight="1" outlineLevel="1">
      <c r="A1154" s="142"/>
      <c r="B1154" s="142">
        <f>입출금내역Rawdata!B1148</f>
        <v>45609</v>
      </c>
      <c r="C1154" s="143" t="s">
        <v>120</v>
      </c>
      <c r="D1154" s="284" t="str">
        <f>입출금내역Rawdata!N1148</f>
        <v>보조금</v>
      </c>
      <c r="E1154" s="284" t="str">
        <f>입출금내역Rawdata!O1148</f>
        <v>보조금</v>
      </c>
      <c r="F1154" s="137">
        <f>IF(D1154="계좌 대체","",VLOOKUP($D1154,월별_CashFlow!$H$3:$I$61,2,FALSE))</f>
        <v>310001</v>
      </c>
      <c r="G1154" s="145"/>
      <c r="H1154" s="283">
        <f>IF(입출금내역Rawdata!F1148=0,"",입출금내역Rawdata!F1148)</f>
        <v>3600000</v>
      </c>
      <c r="I1154" s="146" t="str">
        <f>IF(입출금내역Rawdata!G1148=0,"",입출금내역Rawdata!G1148)</f>
        <v/>
      </c>
      <c r="J1154" s="146">
        <f t="shared" si="35"/>
        <v>3600000</v>
      </c>
      <c r="K1154" s="146">
        <f t="shared" si="34"/>
        <v>784725888</v>
      </c>
      <c r="L1154" s="284" t="str">
        <f>입출금내역Rawdata!D1148</f>
        <v>FB이체</v>
      </c>
      <c r="M1154" s="148" t="s">
        <v>262</v>
      </c>
      <c r="N1154" s="148"/>
      <c r="O1154" s="284" t="str">
        <f>입출금내역Rawdata!L1148</f>
        <v>신한은행(초창패)</v>
      </c>
      <c r="P1154" s="284" t="str">
        <f>입출금내역Rawdata!M1148</f>
        <v>100-037-099578</v>
      </c>
      <c r="Q1154" s="148"/>
      <c r="R1154" s="148"/>
      <c r="S1154" s="148"/>
    </row>
    <row r="1155" spans="1:19" ht="15.6" customHeight="1" outlineLevel="1">
      <c r="A1155" s="142"/>
      <c r="B1155" s="142">
        <f>입출금내역Rawdata!B1149</f>
        <v>45609</v>
      </c>
      <c r="C1155" s="143" t="s">
        <v>120</v>
      </c>
      <c r="D1155" s="284" t="str">
        <f>입출금내역Rawdata!N1149</f>
        <v>보조금</v>
      </c>
      <c r="E1155" s="284" t="str">
        <f>입출금내역Rawdata!O1149</f>
        <v>보조금</v>
      </c>
      <c r="F1155" s="137">
        <f>IF(D1155="계좌 대체","",VLOOKUP($D1155,월별_CashFlow!$H$3:$I$61,2,FALSE))</f>
        <v>310001</v>
      </c>
      <c r="G1155" s="145"/>
      <c r="H1155" s="283" t="str">
        <f>IF(입출금내역Rawdata!F1149=0,"",입출금내역Rawdata!F1149)</f>
        <v/>
      </c>
      <c r="I1155" s="146">
        <f>IF(입출금내역Rawdata!G1149=0,"",입출금내역Rawdata!G1149)</f>
        <v>3600000</v>
      </c>
      <c r="J1155" s="146">
        <f t="shared" si="35"/>
        <v>-3600000</v>
      </c>
      <c r="K1155" s="146">
        <f t="shared" si="34"/>
        <v>781125888</v>
      </c>
      <c r="L1155" s="284" t="str">
        <f>입출금내역Rawdata!D1149</f>
        <v>FB-RTF</v>
      </c>
      <c r="M1155" s="148" t="s">
        <v>262</v>
      </c>
      <c r="N1155" s="148"/>
      <c r="O1155" s="284" t="str">
        <f>입출금내역Rawdata!L1149</f>
        <v>신한은행(초창패)</v>
      </c>
      <c r="P1155" s="284" t="str">
        <f>입출금내역Rawdata!M1149</f>
        <v>100-037-099578</v>
      </c>
      <c r="Q1155" s="148"/>
      <c r="R1155" s="148"/>
      <c r="S1155" s="148"/>
    </row>
    <row r="1156" spans="1:19" ht="15.6" customHeight="1" outlineLevel="1">
      <c r="A1156" s="142"/>
      <c r="B1156" s="142">
        <f>입출금내역Rawdata!B1150</f>
        <v>45609</v>
      </c>
      <c r="C1156" s="143" t="s">
        <v>120</v>
      </c>
      <c r="D1156" s="284" t="str">
        <f>입출금내역Rawdata!N1150</f>
        <v>보조금</v>
      </c>
      <c r="E1156" s="284" t="str">
        <f>입출금내역Rawdata!O1150</f>
        <v>보조금</v>
      </c>
      <c r="F1156" s="137">
        <f>IF(D1156="계좌 대체","",VLOOKUP($D1156,월별_CashFlow!$H$3:$I$61,2,FALSE))</f>
        <v>310001</v>
      </c>
      <c r="G1156" s="145"/>
      <c r="H1156" s="283">
        <f>IF(입출금내역Rawdata!F1150=0,"",입출금내역Rawdata!F1150)</f>
        <v>1543200</v>
      </c>
      <c r="I1156" s="146" t="str">
        <f>IF(입출금내역Rawdata!G1150=0,"",입출금내역Rawdata!G1150)</f>
        <v/>
      </c>
      <c r="J1156" s="146">
        <f t="shared" si="35"/>
        <v>1543200</v>
      </c>
      <c r="K1156" s="146">
        <f t="shared" si="34"/>
        <v>782669088</v>
      </c>
      <c r="L1156" s="284" t="str">
        <f>입출금내역Rawdata!D1150</f>
        <v>FB이체</v>
      </c>
      <c r="M1156" s="148" t="s">
        <v>141</v>
      </c>
      <c r="N1156" s="148"/>
      <c r="O1156" s="284" t="str">
        <f>입출금내역Rawdata!L1150</f>
        <v>신한은행(초창패)</v>
      </c>
      <c r="P1156" s="284" t="str">
        <f>입출금내역Rawdata!M1150</f>
        <v>100-037-099578</v>
      </c>
      <c r="Q1156" s="148"/>
      <c r="R1156" s="148"/>
      <c r="S1156" s="148"/>
    </row>
    <row r="1157" spans="1:19" ht="15.6" customHeight="1" outlineLevel="1">
      <c r="A1157" s="142"/>
      <c r="B1157" s="142">
        <f>입출금내역Rawdata!B1151</f>
        <v>45609</v>
      </c>
      <c r="C1157" s="143" t="s">
        <v>120</v>
      </c>
      <c r="D1157" s="284" t="str">
        <f>입출금내역Rawdata!N1151</f>
        <v>보조금</v>
      </c>
      <c r="E1157" s="284" t="str">
        <f>입출금내역Rawdata!O1151</f>
        <v>보조금</v>
      </c>
      <c r="F1157" s="137">
        <f>IF(D1157="계좌 대체","",VLOOKUP($D1157,월별_CashFlow!$H$3:$I$61,2,FALSE))</f>
        <v>310001</v>
      </c>
      <c r="G1157" s="145"/>
      <c r="H1157" s="283" t="str">
        <f>IF(입출금내역Rawdata!F1151=0,"",입출금내역Rawdata!F1151)</f>
        <v/>
      </c>
      <c r="I1157" s="146">
        <f>IF(입출금내역Rawdata!G1151=0,"",입출금내역Rawdata!G1151)</f>
        <v>1543200</v>
      </c>
      <c r="J1157" s="146">
        <f t="shared" si="35"/>
        <v>-1543200</v>
      </c>
      <c r="K1157" s="146">
        <f t="shared" si="34"/>
        <v>781125888</v>
      </c>
      <c r="L1157" s="284" t="str">
        <f>입출금내역Rawdata!D1151</f>
        <v>FB-RTF</v>
      </c>
      <c r="M1157" s="148" t="s">
        <v>234</v>
      </c>
      <c r="N1157" s="148"/>
      <c r="O1157" s="284" t="str">
        <f>입출금내역Rawdata!L1151</f>
        <v>신한은행(초창패)</v>
      </c>
      <c r="P1157" s="284" t="str">
        <f>입출금내역Rawdata!M1151</f>
        <v>100-037-099578</v>
      </c>
      <c r="Q1157" s="148"/>
      <c r="R1157" s="148"/>
      <c r="S1157" s="148"/>
    </row>
    <row r="1158" spans="1:19" ht="15.6" customHeight="1" outlineLevel="1">
      <c r="A1158" s="142"/>
      <c r="B1158" s="142">
        <f>입출금내역Rawdata!B1152</f>
        <v>45609</v>
      </c>
      <c r="C1158" s="143" t="s">
        <v>120</v>
      </c>
      <c r="D1158" s="284" t="str">
        <f>입출금내역Rawdata!N1152</f>
        <v>보조금</v>
      </c>
      <c r="E1158" s="284" t="str">
        <f>입출금내역Rawdata!O1152</f>
        <v>보조금</v>
      </c>
      <c r="F1158" s="137">
        <f>IF(D1158="계좌 대체","",VLOOKUP($D1158,월별_CashFlow!$H$3:$I$61,2,FALSE))</f>
        <v>310001</v>
      </c>
      <c r="G1158" s="145"/>
      <c r="H1158" s="283">
        <f>IF(입출금내역Rawdata!F1152=0,"",입출금내역Rawdata!F1152)</f>
        <v>1106000</v>
      </c>
      <c r="I1158" s="146" t="str">
        <f>IF(입출금내역Rawdata!G1152=0,"",입출금내역Rawdata!G1152)</f>
        <v/>
      </c>
      <c r="J1158" s="146">
        <f t="shared" si="35"/>
        <v>1106000</v>
      </c>
      <c r="K1158" s="146">
        <f t="shared" si="34"/>
        <v>782231888</v>
      </c>
      <c r="L1158" s="284" t="str">
        <f>입출금내역Rawdata!D1152</f>
        <v>FB이체</v>
      </c>
      <c r="M1158" s="148"/>
      <c r="N1158" s="148"/>
      <c r="O1158" s="284" t="str">
        <f>입출금내역Rawdata!L1152</f>
        <v>신한은행(초창패)</v>
      </c>
      <c r="P1158" s="284" t="str">
        <f>입출금내역Rawdata!M1152</f>
        <v>100-037-099578</v>
      </c>
      <c r="Q1158" s="148"/>
      <c r="R1158" s="148"/>
      <c r="S1158" s="148"/>
    </row>
    <row r="1159" spans="1:19" ht="15.6" customHeight="1" outlineLevel="1">
      <c r="A1159" s="142"/>
      <c r="B1159" s="142">
        <f>입출금내역Rawdata!B1153</f>
        <v>45609</v>
      </c>
      <c r="C1159" s="143" t="s">
        <v>120</v>
      </c>
      <c r="D1159" s="284" t="str">
        <f>입출금내역Rawdata!N1153</f>
        <v>보조금</v>
      </c>
      <c r="E1159" s="284" t="str">
        <f>입출금내역Rawdata!O1153</f>
        <v>보조금</v>
      </c>
      <c r="F1159" s="137">
        <f>IF(D1159="계좌 대체","",VLOOKUP($D1159,월별_CashFlow!$H$3:$I$61,2,FALSE))</f>
        <v>310001</v>
      </c>
      <c r="G1159" s="145"/>
      <c r="H1159" s="283" t="str">
        <f>IF(입출금내역Rawdata!F1153=0,"",입출금내역Rawdata!F1153)</f>
        <v/>
      </c>
      <c r="I1159" s="146">
        <f>IF(입출금내역Rawdata!G1153=0,"",입출금내역Rawdata!G1153)</f>
        <v>1106000</v>
      </c>
      <c r="J1159" s="146">
        <f t="shared" si="35"/>
        <v>-1106000</v>
      </c>
      <c r="K1159" s="146">
        <f t="shared" si="34"/>
        <v>781125888</v>
      </c>
      <c r="L1159" s="284" t="str">
        <f>입출금내역Rawdata!D1153</f>
        <v>FB-RTF</v>
      </c>
      <c r="M1159" s="148"/>
      <c r="N1159" s="148"/>
      <c r="O1159" s="284" t="str">
        <f>입출금내역Rawdata!L1153</f>
        <v>신한은행(초창패)</v>
      </c>
      <c r="P1159" s="284" t="str">
        <f>입출금내역Rawdata!M1153</f>
        <v>100-037-099578</v>
      </c>
      <c r="Q1159" s="148"/>
      <c r="R1159" s="148"/>
      <c r="S1159" s="148"/>
    </row>
    <row r="1160" spans="1:19" ht="15.6" customHeight="1" outlineLevel="1">
      <c r="A1160" s="142"/>
      <c r="B1160" s="142">
        <f>입출금내역Rawdata!B1154</f>
        <v>45609</v>
      </c>
      <c r="C1160" s="143" t="s">
        <v>120</v>
      </c>
      <c r="D1160" s="284" t="str">
        <f>입출금내역Rawdata!N1154</f>
        <v>보조금</v>
      </c>
      <c r="E1160" s="284" t="str">
        <f>입출금내역Rawdata!O1154</f>
        <v>보조금</v>
      </c>
      <c r="F1160" s="137">
        <f>IF(D1160="계좌 대체","",VLOOKUP($D1160,월별_CashFlow!$H$3:$I$61,2,FALSE))</f>
        <v>310001</v>
      </c>
      <c r="G1160" s="145"/>
      <c r="H1160" s="283">
        <f>IF(입출금내역Rawdata!F1154=0,"",입출금내역Rawdata!F1154)</f>
        <v>1600000</v>
      </c>
      <c r="I1160" s="146" t="str">
        <f>IF(입출금내역Rawdata!G1154=0,"",입출금내역Rawdata!G1154)</f>
        <v/>
      </c>
      <c r="J1160" s="146">
        <f t="shared" si="35"/>
        <v>1600000</v>
      </c>
      <c r="K1160" s="146">
        <f t="shared" ref="K1160:K1223" si="36">J1160+K1159</f>
        <v>782725888</v>
      </c>
      <c r="L1160" s="284" t="str">
        <f>입출금내역Rawdata!D1154</f>
        <v>FB이체</v>
      </c>
      <c r="M1160" s="148" t="s">
        <v>141</v>
      </c>
      <c r="N1160" s="148"/>
      <c r="O1160" s="284" t="str">
        <f>입출금내역Rawdata!L1154</f>
        <v>신한은행(초창패)</v>
      </c>
      <c r="P1160" s="284" t="str">
        <f>입출금내역Rawdata!M1154</f>
        <v>100-037-099578</v>
      </c>
      <c r="Q1160" s="148"/>
      <c r="R1160" s="148"/>
      <c r="S1160" s="148"/>
    </row>
    <row r="1161" spans="1:19" ht="15.6" customHeight="1" outlineLevel="1">
      <c r="A1161" s="142"/>
      <c r="B1161" s="142">
        <f>입출금내역Rawdata!B1155</f>
        <v>45609</v>
      </c>
      <c r="C1161" s="143" t="s">
        <v>120</v>
      </c>
      <c r="D1161" s="284" t="str">
        <f>입출금내역Rawdata!N1155</f>
        <v>보조금</v>
      </c>
      <c r="E1161" s="284" t="str">
        <f>입출금내역Rawdata!O1155</f>
        <v>보조금</v>
      </c>
      <c r="F1161" s="137">
        <f>IF(D1161="계좌 대체","",VLOOKUP($D1161,월별_CashFlow!$H$3:$I$61,2,FALSE))</f>
        <v>310001</v>
      </c>
      <c r="G1161" s="145"/>
      <c r="H1161" s="283" t="str">
        <f>IF(입출금내역Rawdata!F1155=0,"",입출금내역Rawdata!F1155)</f>
        <v/>
      </c>
      <c r="I1161" s="146">
        <f>IF(입출금내역Rawdata!G1155=0,"",입출금내역Rawdata!G1155)</f>
        <v>1600000</v>
      </c>
      <c r="J1161" s="146">
        <f t="shared" ref="J1161:J1224" si="37">IF(H1161="",IF(I1161="",0,-I1161),H1161)</f>
        <v>-1600000</v>
      </c>
      <c r="K1161" s="146">
        <f t="shared" si="36"/>
        <v>781125888</v>
      </c>
      <c r="L1161" s="284" t="str">
        <f>입출금내역Rawdata!D1155</f>
        <v>FB-RTF</v>
      </c>
      <c r="M1161" s="148" t="s">
        <v>234</v>
      </c>
      <c r="N1161" s="148"/>
      <c r="O1161" s="284" t="str">
        <f>입출금내역Rawdata!L1155</f>
        <v>신한은행(초창패)</v>
      </c>
      <c r="P1161" s="284" t="str">
        <f>입출금내역Rawdata!M1155</f>
        <v>100-037-099578</v>
      </c>
      <c r="Q1161" s="148"/>
      <c r="R1161" s="148"/>
      <c r="S1161" s="148"/>
    </row>
    <row r="1162" spans="1:19" ht="15.6" customHeight="1" outlineLevel="1">
      <c r="A1162" s="142"/>
      <c r="B1162" s="142">
        <f>입출금내역Rawdata!B1156</f>
        <v>45609</v>
      </c>
      <c r="C1162" s="143" t="s">
        <v>120</v>
      </c>
      <c r="D1162" s="284" t="str">
        <f>입출금내역Rawdata!N1156</f>
        <v>보조금</v>
      </c>
      <c r="E1162" s="284" t="str">
        <f>입출금내역Rawdata!O1156</f>
        <v>보조금</v>
      </c>
      <c r="F1162" s="137">
        <f>IF(D1162="계좌 대체","",VLOOKUP($D1162,월별_CashFlow!$H$3:$I$61,2,FALSE))</f>
        <v>310001</v>
      </c>
      <c r="G1162" s="145"/>
      <c r="H1162" s="283">
        <f>IF(입출금내역Rawdata!F1156=0,"",입출금내역Rawdata!F1156)</f>
        <v>30000</v>
      </c>
      <c r="I1162" s="146" t="str">
        <f>IF(입출금내역Rawdata!G1156=0,"",입출금내역Rawdata!G1156)</f>
        <v/>
      </c>
      <c r="J1162" s="146">
        <f t="shared" si="37"/>
        <v>30000</v>
      </c>
      <c r="K1162" s="146">
        <f t="shared" si="36"/>
        <v>781155888</v>
      </c>
      <c r="L1162" s="284" t="str">
        <f>입출금내역Rawdata!D1156</f>
        <v>FB이체</v>
      </c>
      <c r="M1162" s="148" t="s">
        <v>263</v>
      </c>
      <c r="N1162" s="148"/>
      <c r="O1162" s="284" t="str">
        <f>입출금내역Rawdata!L1156</f>
        <v>신한은행(초창패)</v>
      </c>
      <c r="P1162" s="284" t="str">
        <f>입출금내역Rawdata!M1156</f>
        <v>100-037-099578</v>
      </c>
      <c r="Q1162" s="148"/>
      <c r="R1162" s="148"/>
      <c r="S1162" s="148"/>
    </row>
    <row r="1163" spans="1:19" ht="15.6" customHeight="1" outlineLevel="1">
      <c r="A1163" s="142"/>
      <c r="B1163" s="142">
        <f>입출금내역Rawdata!B1157</f>
        <v>45609</v>
      </c>
      <c r="C1163" s="143" t="s">
        <v>120</v>
      </c>
      <c r="D1163" s="284" t="str">
        <f>입출금내역Rawdata!N1157</f>
        <v>보조금</v>
      </c>
      <c r="E1163" s="284" t="str">
        <f>입출금내역Rawdata!O1157</f>
        <v>보조금</v>
      </c>
      <c r="F1163" s="137">
        <f>IF(D1163="계좌 대체","",VLOOKUP($D1163,월별_CashFlow!$H$3:$I$61,2,FALSE))</f>
        <v>310001</v>
      </c>
      <c r="G1163" s="145"/>
      <c r="H1163" s="283" t="str">
        <f>IF(입출금내역Rawdata!F1157=0,"",입출금내역Rawdata!F1157)</f>
        <v/>
      </c>
      <c r="I1163" s="146">
        <f>IF(입출금내역Rawdata!G1157=0,"",입출금내역Rawdata!G1157)</f>
        <v>30000</v>
      </c>
      <c r="J1163" s="146">
        <f t="shared" si="37"/>
        <v>-30000</v>
      </c>
      <c r="K1163" s="146">
        <f t="shared" si="36"/>
        <v>781125888</v>
      </c>
      <c r="L1163" s="284" t="str">
        <f>입출금내역Rawdata!D1157</f>
        <v>FB-RTF</v>
      </c>
      <c r="M1163" s="148" t="s">
        <v>264</v>
      </c>
      <c r="N1163" s="148"/>
      <c r="O1163" s="284" t="str">
        <f>입출금내역Rawdata!L1157</f>
        <v>신한은행(초창패)</v>
      </c>
      <c r="P1163" s="284" t="str">
        <f>입출금내역Rawdata!M1157</f>
        <v>100-037-099578</v>
      </c>
      <c r="Q1163" s="148"/>
      <c r="R1163" s="148"/>
      <c r="S1163" s="148"/>
    </row>
    <row r="1164" spans="1:19" ht="15.6" customHeight="1" outlineLevel="1">
      <c r="A1164" s="142"/>
      <c r="B1164" s="142">
        <f>입출금내역Rawdata!B1158</f>
        <v>45612</v>
      </c>
      <c r="C1164" s="143" t="s">
        <v>120</v>
      </c>
      <c r="D1164" s="284" t="str">
        <f>입출금내역Rawdata!N1158</f>
        <v>운영비</v>
      </c>
      <c r="E1164" s="284" t="str">
        <f>입출금내역Rawdata!O1158</f>
        <v>여비교통비</v>
      </c>
      <c r="F1164" s="137">
        <f>IF(D1164="계좌 대체","",VLOOKUP($D1164,월별_CashFlow!$H$3:$I$61,2,FALSE))</f>
        <v>120204</v>
      </c>
      <c r="G1164" s="145"/>
      <c r="H1164" s="283" t="str">
        <f>IF(입출금내역Rawdata!F1158=0,"",입출금내역Rawdata!F1158)</f>
        <v/>
      </c>
      <c r="I1164" s="146">
        <f>IF(입출금내역Rawdata!G1158=0,"",입출금내역Rawdata!G1158)</f>
        <v>56000</v>
      </c>
      <c r="J1164" s="146">
        <f t="shared" si="37"/>
        <v>-56000</v>
      </c>
      <c r="K1164" s="146">
        <f t="shared" si="36"/>
        <v>781069888</v>
      </c>
      <c r="L1164" s="284" t="str">
        <f>입출금내역Rawdata!D1158</f>
        <v>카카오T대리_카</v>
      </c>
      <c r="M1164" s="148"/>
      <c r="N1164" s="148"/>
      <c r="O1164" s="284" t="str">
        <f>입출금내역Rawdata!L1158</f>
        <v>하나은행(자본금)</v>
      </c>
      <c r="P1164" s="284" t="str">
        <f>입출금내역Rawdata!M1158</f>
        <v>391-910029-71304</v>
      </c>
      <c r="Q1164" s="148"/>
      <c r="R1164" s="148"/>
      <c r="S1164" s="148"/>
    </row>
    <row r="1165" spans="1:19" ht="15.6" customHeight="1" outlineLevel="1">
      <c r="A1165" s="142"/>
      <c r="B1165" s="142">
        <f>입출금내역Rawdata!B1159</f>
        <v>45613</v>
      </c>
      <c r="C1165" s="143" t="s">
        <v>120</v>
      </c>
      <c r="D1165" s="284" t="str">
        <f>입출금내역Rawdata!N1159</f>
        <v>계좌 대체</v>
      </c>
      <c r="E1165" s="284" t="str">
        <f>입출금내역Rawdata!O1159</f>
        <v>계좌 대체</v>
      </c>
      <c r="F1165" s="137" t="str">
        <f>IF(D1165="계좌 대체","",VLOOKUP($D1165,월별_CashFlow!$H$3:$I$61,2,FALSE))</f>
        <v/>
      </c>
      <c r="G1165" s="145"/>
      <c r="H1165" s="283" t="str">
        <f>IF(입출금내역Rawdata!F1159=0,"",입출금내역Rawdata!F1159)</f>
        <v/>
      </c>
      <c r="I1165" s="146">
        <f>IF(입출금내역Rawdata!G1159=0,"",입출금내역Rawdata!G1159)</f>
        <v>6600</v>
      </c>
      <c r="J1165" s="146">
        <f t="shared" si="37"/>
        <v>-6600</v>
      </c>
      <c r="K1165" s="146">
        <f t="shared" si="36"/>
        <v>781063288</v>
      </c>
      <c r="L1165" s="284" t="str">
        <f>입출금내역Rawdata!D1159</f>
        <v>카카오T택시_가승</v>
      </c>
      <c r="M1165" s="148"/>
      <c r="N1165" s="148"/>
      <c r="O1165" s="284" t="str">
        <f>입출금내역Rawdata!L1159</f>
        <v>하나은행(자본금)</v>
      </c>
      <c r="P1165" s="284" t="str">
        <f>입출금내역Rawdata!M1159</f>
        <v>391-910029-71304</v>
      </c>
      <c r="Q1165" s="148"/>
      <c r="R1165" s="148"/>
      <c r="S1165" s="148"/>
    </row>
    <row r="1166" spans="1:19" ht="15.6" customHeight="1" outlineLevel="1">
      <c r="A1166" s="142"/>
      <c r="B1166" s="142">
        <f>입출금내역Rawdata!B1160</f>
        <v>45613</v>
      </c>
      <c r="C1166" s="143" t="s">
        <v>120</v>
      </c>
      <c r="D1166" s="284" t="str">
        <f>입출금내역Rawdata!N1160</f>
        <v>계좌 대체</v>
      </c>
      <c r="E1166" s="284" t="str">
        <f>입출금내역Rawdata!O1160</f>
        <v>계좌 대체</v>
      </c>
      <c r="F1166" s="137" t="str">
        <f>IF(D1166="계좌 대체","",VLOOKUP($D1166,월별_CashFlow!$H$3:$I$61,2,FALSE))</f>
        <v/>
      </c>
      <c r="G1166" s="145"/>
      <c r="H1166" s="283">
        <f>IF(입출금내역Rawdata!F1160=0,"",입출금내역Rawdata!F1160)</f>
        <v>6600</v>
      </c>
      <c r="I1166" s="146" t="str">
        <f>IF(입출금내역Rawdata!G1160=0,"",입출금내역Rawdata!G1160)</f>
        <v/>
      </c>
      <c r="J1166" s="146">
        <f t="shared" si="37"/>
        <v>6600</v>
      </c>
      <c r="K1166" s="146">
        <f t="shared" si="36"/>
        <v>781069888</v>
      </c>
      <c r="L1166" s="284" t="str">
        <f>입출금내역Rawdata!D1160</f>
        <v>카카오T택시_가승</v>
      </c>
      <c r="M1166" s="148"/>
      <c r="N1166" s="148"/>
      <c r="O1166" s="284" t="str">
        <f>입출금내역Rawdata!L1160</f>
        <v>하나은행(자본금)</v>
      </c>
      <c r="P1166" s="284" t="str">
        <f>입출금내역Rawdata!M1160</f>
        <v>391-910029-71304</v>
      </c>
      <c r="Q1166" s="148"/>
      <c r="R1166" s="148"/>
      <c r="S1166" s="148"/>
    </row>
    <row r="1167" spans="1:19" ht="15.6" customHeight="1" outlineLevel="1">
      <c r="A1167" s="142"/>
      <c r="B1167" s="142">
        <f>입출금내역Rawdata!B1161</f>
        <v>45613</v>
      </c>
      <c r="C1167" s="143" t="s">
        <v>120</v>
      </c>
      <c r="D1167" s="284" t="str">
        <f>입출금내역Rawdata!N1161</f>
        <v>운영비</v>
      </c>
      <c r="E1167" s="284" t="str">
        <f>입출금내역Rawdata!O1161</f>
        <v>여비교통비</v>
      </c>
      <c r="F1167" s="137">
        <f>IF(D1167="계좌 대체","",VLOOKUP($D1167,월별_CashFlow!$H$3:$I$61,2,FALSE))</f>
        <v>120204</v>
      </c>
      <c r="G1167" s="145"/>
      <c r="H1167" s="283" t="str">
        <f>IF(입출금내역Rawdata!F1161=0,"",입출금내역Rawdata!F1161)</f>
        <v/>
      </c>
      <c r="I1167" s="146">
        <f>IF(입출금내역Rawdata!G1161=0,"",입출금내역Rawdata!G1161)</f>
        <v>7000</v>
      </c>
      <c r="J1167" s="146">
        <f t="shared" si="37"/>
        <v>-7000</v>
      </c>
      <c r="K1167" s="146">
        <f t="shared" si="36"/>
        <v>781062888</v>
      </c>
      <c r="L1167" s="284" t="str">
        <f>입출금내역Rawdata!D1161</f>
        <v>카카오T일반택시_</v>
      </c>
      <c r="M1167" s="148"/>
      <c r="N1167" s="148"/>
      <c r="O1167" s="284" t="str">
        <f>입출금내역Rawdata!L1161</f>
        <v>하나은행(자본금)</v>
      </c>
      <c r="P1167" s="284" t="str">
        <f>입출금내역Rawdata!M1161</f>
        <v>391-910029-71304</v>
      </c>
      <c r="Q1167" s="148"/>
      <c r="R1167" s="148"/>
      <c r="S1167" s="148"/>
    </row>
    <row r="1168" spans="1:19" ht="15.6" customHeight="1" outlineLevel="1">
      <c r="A1168" s="142"/>
      <c r="B1168" s="142">
        <f>입출금내역Rawdata!B1162</f>
        <v>45614</v>
      </c>
      <c r="C1168" s="143" t="s">
        <v>120</v>
      </c>
      <c r="D1168" s="284" t="str">
        <f>입출금내역Rawdata!N1162</f>
        <v>운영비</v>
      </c>
      <c r="E1168" s="284" t="str">
        <f>입출금내역Rawdata!O1162</f>
        <v>지급수수료</v>
      </c>
      <c r="F1168" s="137">
        <f>IF(D1168="계좌 대체","",VLOOKUP($D1168,월별_CashFlow!$H$3:$I$61,2,FALSE))</f>
        <v>120204</v>
      </c>
      <c r="G1168" s="145"/>
      <c r="H1168" s="283" t="str">
        <f>IF(입출금내역Rawdata!F1162=0,"",입출금내역Rawdata!F1162)</f>
        <v/>
      </c>
      <c r="I1168" s="146">
        <f>IF(입출금내역Rawdata!G1162=0,"",입출금내역Rawdata!G1162)</f>
        <v>39200</v>
      </c>
      <c r="J1168" s="146">
        <f t="shared" si="37"/>
        <v>-39200</v>
      </c>
      <c r="K1168" s="146">
        <f t="shared" si="36"/>
        <v>781023688</v>
      </c>
      <c r="L1168" s="284" t="str">
        <f>입출금내역Rawdata!D1162</f>
        <v>LGU인터넷</v>
      </c>
      <c r="M1168" s="148"/>
      <c r="N1168" s="148"/>
      <c r="O1168" s="284" t="str">
        <f>입출금내역Rawdata!L1162</f>
        <v>하나은행(자본금)</v>
      </c>
      <c r="P1168" s="284" t="str">
        <f>입출금내역Rawdata!M1162</f>
        <v>391-910029-71304</v>
      </c>
      <c r="Q1168" s="148"/>
      <c r="R1168" s="148"/>
      <c r="S1168" s="148"/>
    </row>
    <row r="1169" spans="1:19" ht="15.6" customHeight="1" outlineLevel="1">
      <c r="A1169" s="142"/>
      <c r="B1169" s="142">
        <f>입출금내역Rawdata!B1163</f>
        <v>45614</v>
      </c>
      <c r="C1169" s="143" t="s">
        <v>120</v>
      </c>
      <c r="D1169" s="284" t="str">
        <f>입출금내역Rawdata!N1163</f>
        <v>계좌 대체</v>
      </c>
      <c r="E1169" s="284" t="str">
        <f>입출금내역Rawdata!O1163</f>
        <v>계좌 대체</v>
      </c>
      <c r="F1169" s="137" t="str">
        <f>IF(D1169="계좌 대체","",VLOOKUP($D1169,월별_CashFlow!$H$3:$I$61,2,FALSE))</f>
        <v/>
      </c>
      <c r="G1169" s="145"/>
      <c r="H1169" s="283" t="str">
        <f>IF(입출금내역Rawdata!F1163=0,"",입출금내역Rawdata!F1163)</f>
        <v/>
      </c>
      <c r="I1169" s="146">
        <f>IF(입출금내역Rawdata!G1163=0,"",입출금내역Rawdata!G1163)</f>
        <v>10200</v>
      </c>
      <c r="J1169" s="146">
        <f t="shared" si="37"/>
        <v>-10200</v>
      </c>
      <c r="K1169" s="146">
        <f t="shared" si="36"/>
        <v>781013488</v>
      </c>
      <c r="L1169" s="284" t="str">
        <f>입출금내역Rawdata!D1163</f>
        <v>카카오T택시_가승</v>
      </c>
      <c r="M1169" s="148" t="s">
        <v>207</v>
      </c>
      <c r="N1169" s="148"/>
      <c r="O1169" s="284" t="str">
        <f>입출금내역Rawdata!L1163</f>
        <v>하나은행(자본금)</v>
      </c>
      <c r="P1169" s="284" t="str">
        <f>입출금내역Rawdata!M1163</f>
        <v>391-910029-71304</v>
      </c>
      <c r="Q1169" s="148"/>
      <c r="R1169" s="148"/>
      <c r="S1169" s="148"/>
    </row>
    <row r="1170" spans="1:19" ht="15.6" customHeight="1" outlineLevel="1">
      <c r="A1170" s="142"/>
      <c r="B1170" s="142">
        <f>입출금내역Rawdata!B1164</f>
        <v>45614</v>
      </c>
      <c r="C1170" s="143" t="s">
        <v>120</v>
      </c>
      <c r="D1170" s="284" t="str">
        <f>입출금내역Rawdata!N1164</f>
        <v>계좌 대체</v>
      </c>
      <c r="E1170" s="284" t="str">
        <f>입출금내역Rawdata!O1164</f>
        <v>계좌 대체</v>
      </c>
      <c r="F1170" s="137" t="str">
        <f>IF(D1170="계좌 대체","",VLOOKUP($D1170,월별_CashFlow!$H$3:$I$61,2,FALSE))</f>
        <v/>
      </c>
      <c r="G1170" s="145"/>
      <c r="H1170" s="283">
        <f>IF(입출금내역Rawdata!F1164=0,"",입출금내역Rawdata!F1164)</f>
        <v>10200</v>
      </c>
      <c r="I1170" s="146" t="str">
        <f>IF(입출금내역Rawdata!G1164=0,"",입출금내역Rawdata!G1164)</f>
        <v/>
      </c>
      <c r="J1170" s="146">
        <f t="shared" si="37"/>
        <v>10200</v>
      </c>
      <c r="K1170" s="146">
        <f t="shared" si="36"/>
        <v>781023688</v>
      </c>
      <c r="L1170" s="284" t="str">
        <f>입출금내역Rawdata!D1164</f>
        <v>카카오T택시_가승</v>
      </c>
      <c r="M1170" s="148" t="s">
        <v>206</v>
      </c>
      <c r="N1170" s="148"/>
      <c r="O1170" s="284" t="str">
        <f>입출금내역Rawdata!L1164</f>
        <v>하나은행(자본금)</v>
      </c>
      <c r="P1170" s="284" t="str">
        <f>입출금내역Rawdata!M1164</f>
        <v>391-910029-71304</v>
      </c>
      <c r="Q1170" s="148"/>
      <c r="R1170" s="148"/>
      <c r="S1170" s="148"/>
    </row>
    <row r="1171" spans="1:19" ht="15.6" customHeight="1" outlineLevel="1">
      <c r="A1171" s="142"/>
      <c r="B1171" s="142">
        <f>입출금내역Rawdata!B1165</f>
        <v>45614</v>
      </c>
      <c r="C1171" s="143" t="s">
        <v>120</v>
      </c>
      <c r="D1171" s="284" t="str">
        <f>입출금내역Rawdata!N1165</f>
        <v>운영비</v>
      </c>
      <c r="E1171" s="284" t="str">
        <f>입출금내역Rawdata!O1165</f>
        <v>여비교통비</v>
      </c>
      <c r="F1171" s="137">
        <f>IF(D1171="계좌 대체","",VLOOKUP($D1171,월별_CashFlow!$H$3:$I$61,2,FALSE))</f>
        <v>120204</v>
      </c>
      <c r="G1171" s="145"/>
      <c r="H1171" s="283" t="str">
        <f>IF(입출금내역Rawdata!F1165=0,"",입출금내역Rawdata!F1165)</f>
        <v/>
      </c>
      <c r="I1171" s="146">
        <f>IF(입출금내역Rawdata!G1165=0,"",입출금내역Rawdata!G1165)</f>
        <v>10300</v>
      </c>
      <c r="J1171" s="146">
        <f t="shared" si="37"/>
        <v>-10300</v>
      </c>
      <c r="K1171" s="146">
        <f t="shared" si="36"/>
        <v>781013388</v>
      </c>
      <c r="L1171" s="284" t="str">
        <f>입출금내역Rawdata!D1165</f>
        <v>카카오T일반택시(</v>
      </c>
      <c r="M1171" s="148"/>
      <c r="N1171" s="148"/>
      <c r="O1171" s="284" t="str">
        <f>입출금내역Rawdata!L1165</f>
        <v>하나은행(자본금)</v>
      </c>
      <c r="P1171" s="284" t="str">
        <f>입출금내역Rawdata!M1165</f>
        <v>391-910029-71304</v>
      </c>
      <c r="Q1171" s="148"/>
      <c r="R1171" s="148"/>
      <c r="S1171" s="148"/>
    </row>
    <row r="1172" spans="1:19" ht="15.6" customHeight="1" outlineLevel="1">
      <c r="A1172" s="142"/>
      <c r="B1172" s="142">
        <f>입출금내역Rawdata!B1166</f>
        <v>45614</v>
      </c>
      <c r="C1172" s="143" t="s">
        <v>120</v>
      </c>
      <c r="D1172" s="284" t="str">
        <f>입출금내역Rawdata!N1166</f>
        <v>보조금</v>
      </c>
      <c r="E1172" s="284" t="str">
        <f>입출금내역Rawdata!O1166</f>
        <v>보조금</v>
      </c>
      <c r="F1172" s="137">
        <f>IF(D1172="계좌 대체","",VLOOKUP($D1172,월별_CashFlow!$H$3:$I$61,2,FALSE))</f>
        <v>310001</v>
      </c>
      <c r="G1172" s="145"/>
      <c r="H1172" s="283">
        <f>IF(입출금내역Rawdata!F1166=0,"",입출금내역Rawdata!F1166)</f>
        <v>4000</v>
      </c>
      <c r="I1172" s="146" t="str">
        <f>IF(입출금내역Rawdata!G1166=0,"",입출금내역Rawdata!G1166)</f>
        <v/>
      </c>
      <c r="J1172" s="146">
        <f t="shared" si="37"/>
        <v>4000</v>
      </c>
      <c r="K1172" s="146">
        <f t="shared" si="36"/>
        <v>781017388</v>
      </c>
      <c r="L1172" s="284" t="str">
        <f>입출금내역Rawdata!D1166</f>
        <v>sba_카드_우편</v>
      </c>
      <c r="M1172" s="148"/>
      <c r="N1172" s="148"/>
      <c r="O1172" s="284" t="str">
        <f>입출금내역Rawdata!L1166</f>
        <v>하나은행(서울형팁스)</v>
      </c>
      <c r="P1172" s="284" t="str">
        <f>입출금내역Rawdata!M1166</f>
        <v>511-910017-45704</v>
      </c>
      <c r="Q1172" s="148"/>
      <c r="R1172" s="148"/>
      <c r="S1172" s="148"/>
    </row>
    <row r="1173" spans="1:19" ht="15.6" customHeight="1" outlineLevel="1">
      <c r="A1173" s="142"/>
      <c r="B1173" s="142">
        <f>입출금내역Rawdata!B1167</f>
        <v>45614</v>
      </c>
      <c r="C1173" s="143" t="s">
        <v>120</v>
      </c>
      <c r="D1173" s="284" t="str">
        <f>입출금내역Rawdata!N1167</f>
        <v>보조금</v>
      </c>
      <c r="E1173" s="284" t="str">
        <f>입출금내역Rawdata!O1167</f>
        <v>보조금</v>
      </c>
      <c r="F1173" s="137">
        <f>IF(D1173="계좌 대체","",VLOOKUP($D1173,월별_CashFlow!$H$3:$I$61,2,FALSE))</f>
        <v>310001</v>
      </c>
      <c r="G1173" s="145"/>
      <c r="H1173" s="283">
        <f>IF(입출금내역Rawdata!F1167=0,"",입출금내역Rawdata!F1167)</f>
        <v>4000</v>
      </c>
      <c r="I1173" s="146" t="str">
        <f>IF(입출금내역Rawdata!G1167=0,"",입출금내역Rawdata!G1167)</f>
        <v/>
      </c>
      <c r="J1173" s="146">
        <f t="shared" si="37"/>
        <v>4000</v>
      </c>
      <c r="K1173" s="146">
        <f t="shared" si="36"/>
        <v>781021388</v>
      </c>
      <c r="L1173" s="284" t="str">
        <f>입출금내역Rawdata!D1167</f>
        <v>sba_카드_우편</v>
      </c>
      <c r="M1173" s="148" t="s">
        <v>141</v>
      </c>
      <c r="N1173" s="148"/>
      <c r="O1173" s="284" t="str">
        <f>입출금내역Rawdata!L1167</f>
        <v>하나은행(서울형팁스)</v>
      </c>
      <c r="P1173" s="284" t="str">
        <f>입출금내역Rawdata!M1167</f>
        <v>511-910017-45704</v>
      </c>
      <c r="Q1173" s="148"/>
      <c r="R1173" s="148"/>
      <c r="S1173" s="148"/>
    </row>
    <row r="1174" spans="1:19" ht="15.6" customHeight="1" outlineLevel="1">
      <c r="A1174" s="142"/>
      <c r="B1174" s="142">
        <f>입출금내역Rawdata!B1168</f>
        <v>45614</v>
      </c>
      <c r="C1174" s="143" t="s">
        <v>120</v>
      </c>
      <c r="D1174" s="284" t="str">
        <f>입출금내역Rawdata!N1168</f>
        <v>보조금</v>
      </c>
      <c r="E1174" s="284" t="str">
        <f>입출금내역Rawdata!O1168</f>
        <v>보조금</v>
      </c>
      <c r="F1174" s="137">
        <f>IF(D1174="계좌 대체","",VLOOKUP($D1174,월별_CashFlow!$H$3:$I$61,2,FALSE))</f>
        <v>310001</v>
      </c>
      <c r="G1174" s="145"/>
      <c r="H1174" s="283">
        <f>IF(입출금내역Rawdata!F1168=0,"",입출금내역Rawdata!F1168)</f>
        <v>1265000</v>
      </c>
      <c r="I1174" s="146" t="str">
        <f>IF(입출금내역Rawdata!G1168=0,"",입출금내역Rawdata!G1168)</f>
        <v/>
      </c>
      <c r="J1174" s="146">
        <f t="shared" si="37"/>
        <v>1265000</v>
      </c>
      <c r="K1174" s="146">
        <f t="shared" si="36"/>
        <v>782286388</v>
      </c>
      <c r="L1174" s="284" t="str">
        <f>입출금내역Rawdata!D1168</f>
        <v>(주)에이코트</v>
      </c>
      <c r="M1174" s="148"/>
      <c r="N1174" s="148"/>
      <c r="O1174" s="284" t="str">
        <f>입출금내역Rawdata!L1168</f>
        <v>하나은행(서울형팁스)</v>
      </c>
      <c r="P1174" s="284" t="str">
        <f>입출금내역Rawdata!M1168</f>
        <v>511-910017-45704</v>
      </c>
      <c r="Q1174" s="148"/>
      <c r="R1174" s="148"/>
      <c r="S1174" s="148"/>
    </row>
    <row r="1175" spans="1:19" ht="15.6" customHeight="1" outlineLevel="1">
      <c r="A1175" s="142"/>
      <c r="B1175" s="142">
        <f>입출금내역Rawdata!B1169</f>
        <v>45614</v>
      </c>
      <c r="C1175" s="143" t="s">
        <v>120</v>
      </c>
      <c r="D1175" s="284" t="str">
        <f>입출금내역Rawdata!N1169</f>
        <v>보조금</v>
      </c>
      <c r="E1175" s="284" t="str">
        <f>입출금내역Rawdata!O1169</f>
        <v>보조금</v>
      </c>
      <c r="F1175" s="137">
        <f>IF(D1175="계좌 대체","",VLOOKUP($D1175,월별_CashFlow!$H$3:$I$61,2,FALSE))</f>
        <v>310001</v>
      </c>
      <c r="G1175" s="145"/>
      <c r="H1175" s="283" t="str">
        <f>IF(입출금내역Rawdata!F1169=0,"",입출금내역Rawdata!F1169)</f>
        <v/>
      </c>
      <c r="I1175" s="146">
        <f>IF(입출금내역Rawdata!G1169=0,"",입출금내역Rawdata!G1169)</f>
        <v>1265000</v>
      </c>
      <c r="J1175" s="146">
        <f t="shared" si="37"/>
        <v>-1265000</v>
      </c>
      <c r="K1175" s="146">
        <f t="shared" si="36"/>
        <v>781021388</v>
      </c>
      <c r="L1175" s="284" t="str">
        <f>입출금내역Rawdata!D1169</f>
        <v>유한회사정현</v>
      </c>
      <c r="M1175" s="148"/>
      <c r="N1175" s="148"/>
      <c r="O1175" s="284" t="str">
        <f>입출금내역Rawdata!L1169</f>
        <v>하나은행(서울형팁스)</v>
      </c>
      <c r="P1175" s="284" t="str">
        <f>입출금내역Rawdata!M1169</f>
        <v>511-910017-45704</v>
      </c>
      <c r="Q1175" s="148"/>
      <c r="R1175" s="148"/>
      <c r="S1175" s="148"/>
    </row>
    <row r="1176" spans="1:19" ht="15.6" customHeight="1" outlineLevel="1">
      <c r="A1176" s="142"/>
      <c r="B1176" s="142">
        <f>입출금내역Rawdata!B1170</f>
        <v>45614</v>
      </c>
      <c r="C1176" s="143" t="s">
        <v>120</v>
      </c>
      <c r="D1176" s="284" t="str">
        <f>입출금내역Rawdata!N1170</f>
        <v>보조금</v>
      </c>
      <c r="E1176" s="284" t="str">
        <f>입출금내역Rawdata!O1170</f>
        <v>보조금</v>
      </c>
      <c r="F1176" s="137">
        <f>IF(D1176="계좌 대체","",VLOOKUP($D1176,월별_CashFlow!$H$3:$I$61,2,FALSE))</f>
        <v>310001</v>
      </c>
      <c r="G1176" s="145"/>
      <c r="H1176" s="283">
        <f>IF(입출금내역Rawdata!F1170=0,"",입출금내역Rawdata!F1170)</f>
        <v>897600</v>
      </c>
      <c r="I1176" s="146" t="str">
        <f>IF(입출금내역Rawdata!G1170=0,"",입출금내역Rawdata!G1170)</f>
        <v/>
      </c>
      <c r="J1176" s="146">
        <f t="shared" si="37"/>
        <v>897600</v>
      </c>
      <c r="K1176" s="146">
        <f t="shared" si="36"/>
        <v>781918988</v>
      </c>
      <c r="L1176" s="284" t="str">
        <f>입출금내역Rawdata!D1170</f>
        <v>(주)에이코트</v>
      </c>
      <c r="M1176" s="148"/>
      <c r="N1176" s="148"/>
      <c r="O1176" s="284" t="str">
        <f>입출금내역Rawdata!L1170</f>
        <v>하나은행(서울형팁스)</v>
      </c>
      <c r="P1176" s="284" t="str">
        <f>입출금내역Rawdata!M1170</f>
        <v>511-910017-45704</v>
      </c>
      <c r="Q1176" s="148"/>
      <c r="R1176" s="148"/>
      <c r="S1176" s="148"/>
    </row>
    <row r="1177" spans="1:19" ht="15.6" customHeight="1" outlineLevel="1">
      <c r="A1177" s="142"/>
      <c r="B1177" s="142">
        <f>입출금내역Rawdata!B1171</f>
        <v>45614</v>
      </c>
      <c r="C1177" s="143" t="s">
        <v>120</v>
      </c>
      <c r="D1177" s="284" t="str">
        <f>입출금내역Rawdata!N1171</f>
        <v>보조금</v>
      </c>
      <c r="E1177" s="284" t="str">
        <f>입출금내역Rawdata!O1171</f>
        <v>보조금</v>
      </c>
      <c r="F1177" s="137">
        <f>IF(D1177="계좌 대체","",VLOOKUP($D1177,월별_CashFlow!$H$3:$I$61,2,FALSE))</f>
        <v>310001</v>
      </c>
      <c r="G1177" s="145"/>
      <c r="H1177" s="283" t="str">
        <f>IF(입출금내역Rawdata!F1171=0,"",입출금내역Rawdata!F1171)</f>
        <v/>
      </c>
      <c r="I1177" s="146">
        <f>IF(입출금내역Rawdata!G1171=0,"",입출금내역Rawdata!G1171)</f>
        <v>897600</v>
      </c>
      <c r="J1177" s="146">
        <f t="shared" si="37"/>
        <v>-897600</v>
      </c>
      <c r="K1177" s="146">
        <f t="shared" si="36"/>
        <v>781021388</v>
      </c>
      <c r="L1177" s="284" t="str">
        <f>입출금내역Rawdata!D1171</f>
        <v>한양대학교</v>
      </c>
      <c r="M1177" s="148"/>
      <c r="N1177" s="148"/>
      <c r="O1177" s="284" t="str">
        <f>입출금내역Rawdata!L1171</f>
        <v>하나은행(서울형팁스)</v>
      </c>
      <c r="P1177" s="284" t="str">
        <f>입출금내역Rawdata!M1171</f>
        <v>511-910017-45704</v>
      </c>
      <c r="Q1177" s="148"/>
      <c r="R1177" s="148"/>
      <c r="S1177" s="148"/>
    </row>
    <row r="1178" spans="1:19" ht="15.6" customHeight="1" outlineLevel="1">
      <c r="A1178" s="142"/>
      <c r="B1178" s="142">
        <f>입출금내역Rawdata!B1172</f>
        <v>45615</v>
      </c>
      <c r="C1178" s="143" t="s">
        <v>120</v>
      </c>
      <c r="D1178" s="284" t="str">
        <f>입출금내역Rawdata!N1172</f>
        <v>계좌 대체</v>
      </c>
      <c r="E1178" s="284" t="str">
        <f>입출금내역Rawdata!O1172</f>
        <v>계좌 대체</v>
      </c>
      <c r="F1178" s="137" t="str">
        <f>IF(D1178="계좌 대체","",VLOOKUP($D1178,월별_CashFlow!$H$3:$I$61,2,FALSE))</f>
        <v/>
      </c>
      <c r="G1178" s="145"/>
      <c r="H1178" s="283" t="str">
        <f>IF(입출금내역Rawdata!F1172=0,"",입출금내역Rawdata!F1172)</f>
        <v/>
      </c>
      <c r="I1178" s="146">
        <f>IF(입출금내역Rawdata!G1172=0,"",입출금내역Rawdata!G1172)</f>
        <v>11100</v>
      </c>
      <c r="J1178" s="146">
        <f t="shared" si="37"/>
        <v>-11100</v>
      </c>
      <c r="K1178" s="146">
        <f t="shared" si="36"/>
        <v>781010288</v>
      </c>
      <c r="L1178" s="284" t="str">
        <f>입출금내역Rawdata!D1172</f>
        <v>카카오T택시_가승</v>
      </c>
      <c r="M1178" s="148"/>
      <c r="N1178" s="148"/>
      <c r="O1178" s="284" t="str">
        <f>입출금내역Rawdata!L1172</f>
        <v>하나은행(자본금)</v>
      </c>
      <c r="P1178" s="284" t="str">
        <f>입출금내역Rawdata!M1172</f>
        <v>391-910029-71304</v>
      </c>
      <c r="Q1178" s="148"/>
      <c r="R1178" s="148"/>
      <c r="S1178" s="148"/>
    </row>
    <row r="1179" spans="1:19" ht="15.6" customHeight="1" outlineLevel="1">
      <c r="A1179" s="142"/>
      <c r="B1179" s="142">
        <f>입출금내역Rawdata!B1173</f>
        <v>45615</v>
      </c>
      <c r="C1179" s="143" t="s">
        <v>120</v>
      </c>
      <c r="D1179" s="284" t="str">
        <f>입출금내역Rawdata!N1173</f>
        <v>계좌 대체</v>
      </c>
      <c r="E1179" s="284" t="str">
        <f>입출금내역Rawdata!O1173</f>
        <v>계좌 대체</v>
      </c>
      <c r="F1179" s="137" t="str">
        <f>IF(D1179="계좌 대체","",VLOOKUP($D1179,월별_CashFlow!$H$3:$I$61,2,FALSE))</f>
        <v/>
      </c>
      <c r="G1179" s="145"/>
      <c r="H1179" s="283">
        <f>IF(입출금내역Rawdata!F1173=0,"",입출금내역Rawdata!F1173)</f>
        <v>11100</v>
      </c>
      <c r="I1179" s="146" t="str">
        <f>IF(입출금내역Rawdata!G1173=0,"",입출금내역Rawdata!G1173)</f>
        <v/>
      </c>
      <c r="J1179" s="146">
        <f t="shared" si="37"/>
        <v>11100</v>
      </c>
      <c r="K1179" s="146">
        <f t="shared" si="36"/>
        <v>781021388</v>
      </c>
      <c r="L1179" s="284" t="str">
        <f>입출금내역Rawdata!D1173</f>
        <v>카카오T택시_가승</v>
      </c>
      <c r="M1179" s="148"/>
      <c r="N1179" s="148"/>
      <c r="O1179" s="284" t="str">
        <f>입출금내역Rawdata!L1173</f>
        <v>하나은행(자본금)</v>
      </c>
      <c r="P1179" s="284" t="str">
        <f>입출금내역Rawdata!M1173</f>
        <v>391-910029-71304</v>
      </c>
      <c r="Q1179" s="148"/>
      <c r="R1179" s="148"/>
      <c r="S1179" s="148"/>
    </row>
    <row r="1180" spans="1:19" ht="15.6" customHeight="1" outlineLevel="1">
      <c r="A1180" s="142"/>
      <c r="B1180" s="142">
        <f>입출금내역Rawdata!B1174</f>
        <v>45615</v>
      </c>
      <c r="C1180" s="143" t="s">
        <v>120</v>
      </c>
      <c r="D1180" s="284" t="str">
        <f>입출금내역Rawdata!N1174</f>
        <v>운영비</v>
      </c>
      <c r="E1180" s="284" t="str">
        <f>입출금내역Rawdata!O1174</f>
        <v>여비교통비</v>
      </c>
      <c r="F1180" s="137">
        <f>IF(D1180="계좌 대체","",VLOOKUP($D1180,월별_CashFlow!$H$3:$I$61,2,FALSE))</f>
        <v>120204</v>
      </c>
      <c r="G1180" s="145"/>
      <c r="H1180" s="283" t="str">
        <f>IF(입출금내역Rawdata!F1174=0,"",입출금내역Rawdata!F1174)</f>
        <v/>
      </c>
      <c r="I1180" s="146">
        <f>IF(입출금내역Rawdata!G1174=0,"",입출금내역Rawdata!G1174)</f>
        <v>12400</v>
      </c>
      <c r="J1180" s="146">
        <f t="shared" si="37"/>
        <v>-12400</v>
      </c>
      <c r="K1180" s="146">
        <f t="shared" si="36"/>
        <v>781008988</v>
      </c>
      <c r="L1180" s="284" t="str">
        <f>입출금내역Rawdata!D1174</f>
        <v>카카오T일반택시_</v>
      </c>
      <c r="M1180" s="148"/>
      <c r="N1180" s="148"/>
      <c r="O1180" s="284" t="str">
        <f>입출금내역Rawdata!L1174</f>
        <v>하나은행(자본금)</v>
      </c>
      <c r="P1180" s="284" t="str">
        <f>입출금내역Rawdata!M1174</f>
        <v>391-910029-71304</v>
      </c>
      <c r="Q1180" s="148"/>
      <c r="R1180" s="148"/>
      <c r="S1180" s="148"/>
    </row>
    <row r="1181" spans="1:19" ht="15.6" customHeight="1" outlineLevel="1">
      <c r="A1181" s="142"/>
      <c r="B1181" s="142">
        <f>입출금내역Rawdata!B1175</f>
        <v>45615</v>
      </c>
      <c r="C1181" s="143" t="s">
        <v>120</v>
      </c>
      <c r="D1181" s="284" t="str">
        <f>입출금내역Rawdata!N1175</f>
        <v>계좌 대체</v>
      </c>
      <c r="E1181" s="284" t="str">
        <f>입출금내역Rawdata!O1175</f>
        <v>계좌 대체</v>
      </c>
      <c r="F1181" s="137" t="str">
        <f>IF(D1181="계좌 대체","",VLOOKUP($D1181,월별_CashFlow!$H$3:$I$61,2,FALSE))</f>
        <v/>
      </c>
      <c r="G1181" s="145"/>
      <c r="H1181" s="283">
        <f>IF(입출금내역Rawdata!F1175=0,"",입출금내역Rawdata!F1175)</f>
        <v>942376</v>
      </c>
      <c r="I1181" s="146" t="str">
        <f>IF(입출금내역Rawdata!G1175=0,"",입출금내역Rawdata!G1175)</f>
        <v/>
      </c>
      <c r="J1181" s="146">
        <f t="shared" si="37"/>
        <v>942376</v>
      </c>
      <c r="K1181" s="146">
        <f t="shared" si="36"/>
        <v>781951364</v>
      </c>
      <c r="L1181" s="284" t="str">
        <f>입출금내역Rawdata!D1175</f>
        <v>ＴＩＰＡ</v>
      </c>
      <c r="M1181" s="148"/>
      <c r="N1181" s="148"/>
      <c r="O1181" s="284" t="str">
        <f>입출금내역Rawdata!L1175</f>
        <v>하나은행(팁스)</v>
      </c>
      <c r="P1181" s="284" t="str">
        <f>입출금내역Rawdata!M1175</f>
        <v>391-910031-48404</v>
      </c>
      <c r="Q1181" s="148"/>
      <c r="R1181" s="148"/>
      <c r="S1181" s="148"/>
    </row>
    <row r="1182" spans="1:19" ht="15.6" customHeight="1" outlineLevel="1">
      <c r="A1182" s="142"/>
      <c r="B1182" s="142">
        <f>입출금내역Rawdata!B1176</f>
        <v>45615</v>
      </c>
      <c r="C1182" s="143" t="s">
        <v>120</v>
      </c>
      <c r="D1182" s="284" t="str">
        <f>입출금내역Rawdata!N1176</f>
        <v>계좌 대체</v>
      </c>
      <c r="E1182" s="284" t="str">
        <f>입출금내역Rawdata!O1176</f>
        <v>계좌 대체</v>
      </c>
      <c r="F1182" s="137" t="str">
        <f>IF(D1182="계좌 대체","",VLOOKUP($D1182,월별_CashFlow!$H$3:$I$61,2,FALSE))</f>
        <v/>
      </c>
      <c r="G1182" s="145"/>
      <c r="H1182" s="283" t="str">
        <f>IF(입출금내역Rawdata!F1176=0,"",입출금내역Rawdata!F1176)</f>
        <v/>
      </c>
      <c r="I1182" s="146">
        <f>IF(입출금내역Rawdata!G1176=0,"",입출금내역Rawdata!G1176)</f>
        <v>942376</v>
      </c>
      <c r="J1182" s="146">
        <f t="shared" si="37"/>
        <v>-942376</v>
      </c>
      <c r="K1182" s="146">
        <f t="shared" si="36"/>
        <v>781008988</v>
      </c>
      <c r="L1182" s="284" t="str">
        <f>입출금내역Rawdata!D1176</f>
        <v>고려대학교　기</v>
      </c>
      <c r="M1182" s="148"/>
      <c r="N1182" s="148"/>
      <c r="O1182" s="284" t="str">
        <f>입출금내역Rawdata!L1176</f>
        <v>하나은행(팁스)</v>
      </c>
      <c r="P1182" s="284" t="str">
        <f>입출금내역Rawdata!M1176</f>
        <v>391-910031-48404</v>
      </c>
      <c r="Q1182" s="148"/>
      <c r="R1182" s="148"/>
      <c r="S1182" s="148"/>
    </row>
    <row r="1183" spans="1:19" ht="15.6" customHeight="1" outlineLevel="1">
      <c r="A1183" s="142"/>
      <c r="B1183" s="142">
        <f>입출금내역Rawdata!B1177</f>
        <v>45616</v>
      </c>
      <c r="C1183" s="143" t="s">
        <v>120</v>
      </c>
      <c r="D1183" s="284" t="str">
        <f>입출금내역Rawdata!N1177</f>
        <v>운영비</v>
      </c>
      <c r="E1183" s="284" t="str">
        <f>입출금내역Rawdata!O1177</f>
        <v>복리후생비</v>
      </c>
      <c r="F1183" s="137">
        <f>IF(D1183="계좌 대체","",VLOOKUP($D1183,월별_CashFlow!$H$3:$I$61,2,FALSE))</f>
        <v>120204</v>
      </c>
      <c r="G1183" s="145"/>
      <c r="H1183" s="283" t="str">
        <f>IF(입출금내역Rawdata!F1177=0,"",입출금내역Rawdata!F1177)</f>
        <v/>
      </c>
      <c r="I1183" s="146">
        <f>IF(입출금내역Rawdata!G1177=0,"",입출금내역Rawdata!G1177)</f>
        <v>100000</v>
      </c>
      <c r="J1183" s="146">
        <f t="shared" si="37"/>
        <v>-100000</v>
      </c>
      <c r="K1183" s="146">
        <f t="shared" si="36"/>
        <v>780908988</v>
      </c>
      <c r="L1183" s="284" t="str">
        <f>입출금내역Rawdata!D1177</f>
        <v>스타벅스코리아</v>
      </c>
      <c r="M1183" s="148"/>
      <c r="N1183" s="148"/>
      <c r="O1183" s="284" t="str">
        <f>입출금내역Rawdata!L1177</f>
        <v>하나은행(GS투자금)</v>
      </c>
      <c r="P1183" s="284" t="str">
        <f>입출금내역Rawdata!M1177</f>
        <v>391-910033-23404</v>
      </c>
      <c r="Q1183" s="148"/>
      <c r="R1183" s="148"/>
      <c r="S1183" s="148"/>
    </row>
    <row r="1184" spans="1:19" ht="15.6" customHeight="1" outlineLevel="1">
      <c r="A1184" s="142"/>
      <c r="B1184" s="142">
        <f>입출금내역Rawdata!B1178</f>
        <v>45616</v>
      </c>
      <c r="C1184" s="143" t="s">
        <v>120</v>
      </c>
      <c r="D1184" s="284" t="str">
        <f>입출금내역Rawdata!N1178</f>
        <v>계좌 대체</v>
      </c>
      <c r="E1184" s="284" t="str">
        <f>입출금내역Rawdata!O1178</f>
        <v>계좌 대체</v>
      </c>
      <c r="F1184" s="137" t="str">
        <f>IF(D1184="계좌 대체","",VLOOKUP($D1184,월별_CashFlow!$H$3:$I$61,2,FALSE))</f>
        <v/>
      </c>
      <c r="G1184" s="145"/>
      <c r="H1184" s="283" t="str">
        <f>IF(입출금내역Rawdata!F1178=0,"",입출금내역Rawdata!F1178)</f>
        <v/>
      </c>
      <c r="I1184" s="146">
        <f>IF(입출금내역Rawdata!G1178=0,"",입출금내역Rawdata!G1178)</f>
        <v>57600</v>
      </c>
      <c r="J1184" s="146">
        <f t="shared" si="37"/>
        <v>-57600</v>
      </c>
      <c r="K1184" s="146">
        <f t="shared" si="36"/>
        <v>780851388</v>
      </c>
      <c r="L1184" s="284" t="str">
        <f>입출금내역Rawdata!D1178</f>
        <v>카카오T택시_가승</v>
      </c>
      <c r="M1184" s="148"/>
      <c r="N1184" s="148"/>
      <c r="O1184" s="284" t="str">
        <f>입출금내역Rawdata!L1178</f>
        <v>하나은행(자본금)</v>
      </c>
      <c r="P1184" s="284" t="str">
        <f>입출금내역Rawdata!M1178</f>
        <v>391-910029-71304</v>
      </c>
      <c r="Q1184" s="148"/>
      <c r="R1184" s="148"/>
      <c r="S1184" s="148"/>
    </row>
    <row r="1185" spans="1:19" ht="15.6" customHeight="1" outlineLevel="1">
      <c r="A1185" s="142"/>
      <c r="B1185" s="142">
        <f>입출금내역Rawdata!B1179</f>
        <v>45616</v>
      </c>
      <c r="C1185" s="143" t="s">
        <v>120</v>
      </c>
      <c r="D1185" s="284" t="str">
        <f>입출금내역Rawdata!N1179</f>
        <v>계좌 대체</v>
      </c>
      <c r="E1185" s="284" t="str">
        <f>입출금내역Rawdata!O1179</f>
        <v>계좌 대체</v>
      </c>
      <c r="F1185" s="137" t="str">
        <f>IF(D1185="계좌 대체","",VLOOKUP($D1185,월별_CashFlow!$H$3:$I$61,2,FALSE))</f>
        <v/>
      </c>
      <c r="G1185" s="145"/>
      <c r="H1185" s="283">
        <f>IF(입출금내역Rawdata!F1179=0,"",입출금내역Rawdata!F1179)</f>
        <v>57600</v>
      </c>
      <c r="I1185" s="146" t="str">
        <f>IF(입출금내역Rawdata!G1179=0,"",입출금내역Rawdata!G1179)</f>
        <v/>
      </c>
      <c r="J1185" s="146">
        <f t="shared" si="37"/>
        <v>57600</v>
      </c>
      <c r="K1185" s="146">
        <f t="shared" si="36"/>
        <v>780908988</v>
      </c>
      <c r="L1185" s="284" t="str">
        <f>입출금내역Rawdata!D1179</f>
        <v>카카오T택시_가승</v>
      </c>
      <c r="M1185" s="148"/>
      <c r="N1185" s="148"/>
      <c r="O1185" s="284" t="str">
        <f>입출금내역Rawdata!L1179</f>
        <v>하나은행(자본금)</v>
      </c>
      <c r="P1185" s="284" t="str">
        <f>입출금내역Rawdata!M1179</f>
        <v>391-910029-71304</v>
      </c>
      <c r="Q1185" s="148"/>
      <c r="R1185" s="148"/>
      <c r="S1185" s="148"/>
    </row>
    <row r="1186" spans="1:19" ht="15.6" customHeight="1" outlineLevel="1">
      <c r="A1186" s="142"/>
      <c r="B1186" s="142">
        <f>입출금내역Rawdata!B1180</f>
        <v>45616</v>
      </c>
      <c r="C1186" s="143" t="s">
        <v>120</v>
      </c>
      <c r="D1186" s="284" t="str">
        <f>입출금내역Rawdata!N1180</f>
        <v>운영비</v>
      </c>
      <c r="E1186" s="284" t="str">
        <f>입출금내역Rawdata!O1180</f>
        <v>여비교통비</v>
      </c>
      <c r="F1186" s="137">
        <f>IF(D1186="계좌 대체","",VLOOKUP($D1186,월별_CashFlow!$H$3:$I$61,2,FALSE))</f>
        <v>120204</v>
      </c>
      <c r="G1186" s="145"/>
      <c r="H1186" s="283" t="str">
        <f>IF(입출금내역Rawdata!F1180=0,"",입출금내역Rawdata!F1180)</f>
        <v/>
      </c>
      <c r="I1186" s="146">
        <f>IF(입출금내역Rawdata!G1180=0,"",입출금내역Rawdata!G1180)</f>
        <v>57600</v>
      </c>
      <c r="J1186" s="146">
        <f t="shared" si="37"/>
        <v>-57600</v>
      </c>
      <c r="K1186" s="146">
        <f t="shared" si="36"/>
        <v>780851388</v>
      </c>
      <c r="L1186" s="284" t="str">
        <f>입출금내역Rawdata!D1180</f>
        <v>카카오T일반택시(</v>
      </c>
      <c r="M1186" s="148"/>
      <c r="N1186" s="148"/>
      <c r="O1186" s="284" t="str">
        <f>입출금내역Rawdata!L1180</f>
        <v>하나은행(자본금)</v>
      </c>
      <c r="P1186" s="284" t="str">
        <f>입출금내역Rawdata!M1180</f>
        <v>391-910029-71304</v>
      </c>
      <c r="Q1186" s="148"/>
      <c r="R1186" s="148"/>
      <c r="S1186" s="148"/>
    </row>
    <row r="1187" spans="1:19" ht="15.6" customHeight="1" outlineLevel="1">
      <c r="A1187" s="142"/>
      <c r="B1187" s="142">
        <f>입출금내역Rawdata!B1181</f>
        <v>45616</v>
      </c>
      <c r="C1187" s="143" t="s">
        <v>120</v>
      </c>
      <c r="D1187" s="284" t="str">
        <f>입출금내역Rawdata!N1181</f>
        <v>보조금</v>
      </c>
      <c r="E1187" s="284" t="str">
        <f>입출금내역Rawdata!O1181</f>
        <v>보조금</v>
      </c>
      <c r="F1187" s="137">
        <f>IF(D1187="계좌 대체","",VLOOKUP($D1187,월별_CashFlow!$H$3:$I$61,2,FALSE))</f>
        <v>310001</v>
      </c>
      <c r="G1187" s="145"/>
      <c r="H1187" s="283">
        <f>IF(입출금내역Rawdata!F1181=0,"",입출금내역Rawdata!F1181)</f>
        <v>1900000</v>
      </c>
      <c r="I1187" s="146" t="str">
        <f>IF(입출금내역Rawdata!G1181=0,"",입출금내역Rawdata!G1181)</f>
        <v/>
      </c>
      <c r="J1187" s="146">
        <f t="shared" si="37"/>
        <v>1900000</v>
      </c>
      <c r="K1187" s="146">
        <f t="shared" si="36"/>
        <v>782751388</v>
      </c>
      <c r="L1187" s="284" t="str">
        <f>입출금내역Rawdata!D1181</f>
        <v>FB이체</v>
      </c>
      <c r="M1187" s="148"/>
      <c r="N1187" s="148"/>
      <c r="O1187" s="284" t="str">
        <f>입출금내역Rawdata!L1181</f>
        <v>신한은행(초창패)</v>
      </c>
      <c r="P1187" s="284" t="str">
        <f>입출금내역Rawdata!M1181</f>
        <v>100-037-099578</v>
      </c>
      <c r="Q1187" s="148"/>
      <c r="R1187" s="148"/>
      <c r="S1187" s="148"/>
    </row>
    <row r="1188" spans="1:19" ht="15.6" customHeight="1" outlineLevel="1">
      <c r="A1188" s="142"/>
      <c r="B1188" s="142">
        <f>입출금내역Rawdata!B1182</f>
        <v>45616</v>
      </c>
      <c r="C1188" s="143" t="s">
        <v>120</v>
      </c>
      <c r="D1188" s="284" t="str">
        <f>입출금내역Rawdata!N1182</f>
        <v>보조금</v>
      </c>
      <c r="E1188" s="284" t="str">
        <f>입출금내역Rawdata!O1182</f>
        <v>보조금</v>
      </c>
      <c r="F1188" s="137">
        <f>IF(D1188="계좌 대체","",VLOOKUP($D1188,월별_CashFlow!$H$3:$I$61,2,FALSE))</f>
        <v>310001</v>
      </c>
      <c r="G1188" s="145"/>
      <c r="H1188" s="283" t="str">
        <f>IF(입출금내역Rawdata!F1182=0,"",입출금내역Rawdata!F1182)</f>
        <v/>
      </c>
      <c r="I1188" s="146">
        <f>IF(입출금내역Rawdata!G1182=0,"",입출금내역Rawdata!G1182)</f>
        <v>1900000</v>
      </c>
      <c r="J1188" s="146">
        <f t="shared" si="37"/>
        <v>-1900000</v>
      </c>
      <c r="K1188" s="146">
        <f t="shared" si="36"/>
        <v>780851388</v>
      </c>
      <c r="L1188" s="284" t="str">
        <f>입출금내역Rawdata!D1182</f>
        <v>FB-RTF</v>
      </c>
      <c r="M1188" s="148"/>
      <c r="N1188" s="148"/>
      <c r="O1188" s="284" t="str">
        <f>입출금내역Rawdata!L1182</f>
        <v>신한은행(초창패)</v>
      </c>
      <c r="P1188" s="284" t="str">
        <f>입출금내역Rawdata!M1182</f>
        <v>100-037-099578</v>
      </c>
      <c r="Q1188" s="148"/>
      <c r="R1188" s="148"/>
      <c r="S1188" s="148"/>
    </row>
    <row r="1189" spans="1:19" ht="15.6" customHeight="1" outlineLevel="1">
      <c r="A1189" s="142"/>
      <c r="B1189" s="142">
        <f>입출금내역Rawdata!B1183</f>
        <v>45617</v>
      </c>
      <c r="C1189" s="143" t="s">
        <v>120</v>
      </c>
      <c r="D1189" s="284" t="str">
        <f>입출금내역Rawdata!N1183</f>
        <v>계좌 대체</v>
      </c>
      <c r="E1189" s="284" t="str">
        <f>입출금내역Rawdata!O1183</f>
        <v>계좌 대체</v>
      </c>
      <c r="F1189" s="137" t="str">
        <f>IF(D1189="계좌 대체","",VLOOKUP($D1189,월별_CashFlow!$H$3:$I$61,2,FALSE))</f>
        <v/>
      </c>
      <c r="G1189" s="145"/>
      <c r="H1189" s="283" t="str">
        <f>IF(입출금내역Rawdata!F1183=0,"",입출금내역Rawdata!F1183)</f>
        <v/>
      </c>
      <c r="I1189" s="146">
        <f>IF(입출금내역Rawdata!G1183=0,"",입출금내역Rawdata!G1183)</f>
        <v>11300</v>
      </c>
      <c r="J1189" s="146">
        <f t="shared" si="37"/>
        <v>-11300</v>
      </c>
      <c r="K1189" s="146">
        <f t="shared" si="36"/>
        <v>780840088</v>
      </c>
      <c r="L1189" s="284" t="str">
        <f>입출금내역Rawdata!D1183</f>
        <v>카카오T택시_가승</v>
      </c>
      <c r="M1189" s="148"/>
      <c r="N1189" s="148"/>
      <c r="O1189" s="284" t="str">
        <f>입출금내역Rawdata!L1183</f>
        <v>하나은행(자본금)</v>
      </c>
      <c r="P1189" s="284" t="str">
        <f>입출금내역Rawdata!M1183</f>
        <v>391-910029-71304</v>
      </c>
      <c r="Q1189" s="148"/>
      <c r="R1189" s="148"/>
      <c r="S1189" s="148"/>
    </row>
    <row r="1190" spans="1:19" ht="15.6" customHeight="1" outlineLevel="1">
      <c r="A1190" s="142"/>
      <c r="B1190" s="142">
        <f>입출금내역Rawdata!B1184</f>
        <v>45617</v>
      </c>
      <c r="C1190" s="143" t="s">
        <v>120</v>
      </c>
      <c r="D1190" s="284" t="str">
        <f>입출금내역Rawdata!N1184</f>
        <v>계좌 대체</v>
      </c>
      <c r="E1190" s="284" t="str">
        <f>입출금내역Rawdata!O1184</f>
        <v>계좌 대체</v>
      </c>
      <c r="F1190" s="137" t="str">
        <f>IF(D1190="계좌 대체","",VLOOKUP($D1190,월별_CashFlow!$H$3:$I$61,2,FALSE))</f>
        <v/>
      </c>
      <c r="G1190" s="145"/>
      <c r="H1190" s="283">
        <f>IF(입출금내역Rawdata!F1184=0,"",입출금내역Rawdata!F1184)</f>
        <v>11300</v>
      </c>
      <c r="I1190" s="146" t="str">
        <f>IF(입출금내역Rawdata!G1184=0,"",입출금내역Rawdata!G1184)</f>
        <v/>
      </c>
      <c r="J1190" s="146">
        <f t="shared" si="37"/>
        <v>11300</v>
      </c>
      <c r="K1190" s="146">
        <f t="shared" si="36"/>
        <v>780851388</v>
      </c>
      <c r="L1190" s="284" t="str">
        <f>입출금내역Rawdata!D1184</f>
        <v>카카오T택시_가승</v>
      </c>
      <c r="M1190" s="148"/>
      <c r="N1190" s="148"/>
      <c r="O1190" s="284" t="str">
        <f>입출금내역Rawdata!L1184</f>
        <v>하나은행(자본금)</v>
      </c>
      <c r="P1190" s="284" t="str">
        <f>입출금내역Rawdata!M1184</f>
        <v>391-910029-71304</v>
      </c>
      <c r="Q1190" s="148"/>
      <c r="R1190" s="148"/>
      <c r="S1190" s="148"/>
    </row>
    <row r="1191" spans="1:19" ht="15.6" customHeight="1" outlineLevel="1">
      <c r="A1191" s="142"/>
      <c r="B1191" s="142">
        <f>입출금내역Rawdata!B1185</f>
        <v>45617</v>
      </c>
      <c r="C1191" s="143" t="s">
        <v>120</v>
      </c>
      <c r="D1191" s="284" t="str">
        <f>입출금내역Rawdata!N1185</f>
        <v>운영비</v>
      </c>
      <c r="E1191" s="284" t="str">
        <f>입출금내역Rawdata!O1185</f>
        <v>여비교통비</v>
      </c>
      <c r="F1191" s="137">
        <f>IF(D1191="계좌 대체","",VLOOKUP($D1191,월별_CashFlow!$H$3:$I$61,2,FALSE))</f>
        <v>120204</v>
      </c>
      <c r="G1191" s="145"/>
      <c r="H1191" s="283" t="str">
        <f>IF(입출금내역Rawdata!F1185=0,"",입출금내역Rawdata!F1185)</f>
        <v/>
      </c>
      <c r="I1191" s="146">
        <f>IF(입출금내역Rawdata!G1185=0,"",입출금내역Rawdata!G1185)</f>
        <v>11300</v>
      </c>
      <c r="J1191" s="146">
        <f t="shared" si="37"/>
        <v>-11300</v>
      </c>
      <c r="K1191" s="146">
        <f t="shared" si="36"/>
        <v>780840088</v>
      </c>
      <c r="L1191" s="284" t="str">
        <f>입출금내역Rawdata!D1185</f>
        <v>카카오T일반택시_</v>
      </c>
      <c r="M1191" s="148"/>
      <c r="N1191" s="148"/>
      <c r="O1191" s="284" t="str">
        <f>입출금내역Rawdata!L1185</f>
        <v>하나은행(자본금)</v>
      </c>
      <c r="P1191" s="284" t="str">
        <f>입출금내역Rawdata!M1185</f>
        <v>391-910029-71304</v>
      </c>
      <c r="Q1191" s="148"/>
      <c r="R1191" s="148"/>
      <c r="S1191" s="148"/>
    </row>
    <row r="1192" spans="1:19" ht="15.6" customHeight="1" outlineLevel="1">
      <c r="A1192" s="142"/>
      <c r="B1192" s="142">
        <f>입출금내역Rawdata!B1186</f>
        <v>45617</v>
      </c>
      <c r="C1192" s="143" t="s">
        <v>120</v>
      </c>
      <c r="D1192" s="284" t="str">
        <f>입출금내역Rawdata!N1186</f>
        <v>보조금</v>
      </c>
      <c r="E1192" s="284" t="str">
        <f>입출금내역Rawdata!O1186</f>
        <v>보조금</v>
      </c>
      <c r="F1192" s="137">
        <f>IF(D1192="계좌 대체","",VLOOKUP($D1192,월별_CashFlow!$H$3:$I$61,2,FALSE))</f>
        <v>310001</v>
      </c>
      <c r="G1192" s="145"/>
      <c r="H1192" s="283">
        <f>IF(입출금내역Rawdata!F1186=0,"",입출금내역Rawdata!F1186)</f>
        <v>500000</v>
      </c>
      <c r="I1192" s="146" t="str">
        <f>IF(입출금내역Rawdata!G1186=0,"",입출금내역Rawdata!G1186)</f>
        <v/>
      </c>
      <c r="J1192" s="146">
        <f t="shared" si="37"/>
        <v>500000</v>
      </c>
      <c r="K1192" s="146">
        <f t="shared" si="36"/>
        <v>781340088</v>
      </c>
      <c r="L1192" s="284" t="str">
        <f>입출금내역Rawdata!D1186</f>
        <v>(주)에이코트</v>
      </c>
      <c r="M1192" s="148"/>
      <c r="N1192" s="148"/>
      <c r="O1192" s="284" t="str">
        <f>입출금내역Rawdata!L1186</f>
        <v>하나은행(서울형팁스)</v>
      </c>
      <c r="P1192" s="284" t="str">
        <f>입출금내역Rawdata!M1186</f>
        <v>511-910017-45704</v>
      </c>
      <c r="Q1192" s="148"/>
      <c r="R1192" s="148"/>
      <c r="S1192" s="148"/>
    </row>
    <row r="1193" spans="1:19" ht="15.6" customHeight="1" outlineLevel="1">
      <c r="A1193" s="142"/>
      <c r="B1193" s="142">
        <f>입출금내역Rawdata!B1187</f>
        <v>45617</v>
      </c>
      <c r="C1193" s="143" t="s">
        <v>120</v>
      </c>
      <c r="D1193" s="284" t="str">
        <f>입출금내역Rawdata!N1187</f>
        <v>보조금</v>
      </c>
      <c r="E1193" s="284" t="str">
        <f>입출금내역Rawdata!O1187</f>
        <v>보조금</v>
      </c>
      <c r="F1193" s="137">
        <f>IF(D1193="계좌 대체","",VLOOKUP($D1193,월별_CashFlow!$H$3:$I$61,2,FALSE))</f>
        <v>310001</v>
      </c>
      <c r="G1193" s="145"/>
      <c r="H1193" s="283" t="str">
        <f>IF(입출금내역Rawdata!F1187=0,"",입출금내역Rawdata!F1187)</f>
        <v/>
      </c>
      <c r="I1193" s="146">
        <f>IF(입출금내역Rawdata!G1187=0,"",입출금내역Rawdata!G1187)</f>
        <v>500000</v>
      </c>
      <c r="J1193" s="146">
        <f t="shared" si="37"/>
        <v>-500000</v>
      </c>
      <c r="K1193" s="146">
        <f t="shared" si="36"/>
        <v>780840088</v>
      </c>
      <c r="L1193" s="284" t="str">
        <f>입출금내역Rawdata!D1187</f>
        <v>한국과학기술</v>
      </c>
      <c r="M1193" s="148"/>
      <c r="N1193" s="148"/>
      <c r="O1193" s="284" t="str">
        <f>입출금내역Rawdata!L1187</f>
        <v>하나은행(서울형팁스)</v>
      </c>
      <c r="P1193" s="284" t="str">
        <f>입출금내역Rawdata!M1187</f>
        <v>511-910017-45704</v>
      </c>
      <c r="Q1193" s="148"/>
      <c r="R1193" s="148"/>
      <c r="S1193" s="148"/>
    </row>
    <row r="1194" spans="1:19" ht="15.6" customHeight="1" outlineLevel="1">
      <c r="A1194" s="142"/>
      <c r="B1194" s="142">
        <f>입출금내역Rawdata!B1188</f>
        <v>45617</v>
      </c>
      <c r="C1194" s="143" t="s">
        <v>120</v>
      </c>
      <c r="D1194" s="284" t="str">
        <f>입출금내역Rawdata!N1188</f>
        <v>보조금</v>
      </c>
      <c r="E1194" s="284" t="str">
        <f>입출금내역Rawdata!O1188</f>
        <v>보조금</v>
      </c>
      <c r="F1194" s="137">
        <f>IF(D1194="계좌 대체","",VLOOKUP($D1194,월별_CashFlow!$H$3:$I$61,2,FALSE))</f>
        <v>310001</v>
      </c>
      <c r="G1194" s="145"/>
      <c r="H1194" s="283">
        <f>IF(입출금내역Rawdata!F1188=0,"",입출금내역Rawdata!F1188)</f>
        <v>99000</v>
      </c>
      <c r="I1194" s="146" t="str">
        <f>IF(입출금내역Rawdata!G1188=0,"",입출금내역Rawdata!G1188)</f>
        <v/>
      </c>
      <c r="J1194" s="146">
        <f t="shared" si="37"/>
        <v>99000</v>
      </c>
      <c r="K1194" s="146">
        <f t="shared" si="36"/>
        <v>780939088</v>
      </c>
      <c r="L1194" s="284" t="str">
        <f>입출금내역Rawdata!D1188</f>
        <v>(주)에이코트</v>
      </c>
      <c r="M1194" s="148"/>
      <c r="N1194" s="148"/>
      <c r="O1194" s="284" t="str">
        <f>입출금내역Rawdata!L1188</f>
        <v>하나은행(서울형팁스)</v>
      </c>
      <c r="P1194" s="284" t="str">
        <f>입출금내역Rawdata!M1188</f>
        <v>511-910017-45704</v>
      </c>
      <c r="Q1194" s="148"/>
      <c r="R1194" s="148"/>
      <c r="S1194" s="148"/>
    </row>
    <row r="1195" spans="1:19" ht="15.6" customHeight="1" outlineLevel="1">
      <c r="A1195" s="142"/>
      <c r="B1195" s="142">
        <f>입출금내역Rawdata!B1189</f>
        <v>45617</v>
      </c>
      <c r="C1195" s="143" t="s">
        <v>120</v>
      </c>
      <c r="D1195" s="284" t="str">
        <f>입출금내역Rawdata!N1189</f>
        <v>보조금</v>
      </c>
      <c r="E1195" s="284" t="str">
        <f>입출금내역Rawdata!O1189</f>
        <v>보조금</v>
      </c>
      <c r="F1195" s="137">
        <f>IF(D1195="계좌 대체","",VLOOKUP($D1195,월별_CashFlow!$H$3:$I$61,2,FALSE))</f>
        <v>310001</v>
      </c>
      <c r="G1195" s="145"/>
      <c r="H1195" s="283" t="str">
        <f>IF(입출금내역Rawdata!F1189=0,"",입출금내역Rawdata!F1189)</f>
        <v/>
      </c>
      <c r="I1195" s="146">
        <f>IF(입출금내역Rawdata!G1189=0,"",입출금내역Rawdata!G1189)</f>
        <v>99000</v>
      </c>
      <c r="J1195" s="146">
        <f t="shared" si="37"/>
        <v>-99000</v>
      </c>
      <c r="K1195" s="146">
        <f t="shared" si="36"/>
        <v>780840088</v>
      </c>
      <c r="L1195" s="284" t="str">
        <f>입출금내역Rawdata!D1189</f>
        <v>한양대학교</v>
      </c>
      <c r="M1195" s="148"/>
      <c r="N1195" s="148"/>
      <c r="O1195" s="284" t="str">
        <f>입출금내역Rawdata!L1189</f>
        <v>하나은행(서울형팁스)</v>
      </c>
      <c r="P1195" s="284" t="str">
        <f>입출금내역Rawdata!M1189</f>
        <v>511-910017-45704</v>
      </c>
      <c r="Q1195" s="148"/>
      <c r="R1195" s="148"/>
      <c r="S1195" s="148"/>
    </row>
    <row r="1196" spans="1:19" ht="15.6" customHeight="1" outlineLevel="1">
      <c r="A1196" s="142"/>
      <c r="B1196" s="142">
        <f>입출금내역Rawdata!B1190</f>
        <v>45618</v>
      </c>
      <c r="C1196" s="143" t="s">
        <v>120</v>
      </c>
      <c r="D1196" s="284" t="str">
        <f>입출금내역Rawdata!N1190</f>
        <v>계좌 대체</v>
      </c>
      <c r="E1196" s="284" t="str">
        <f>입출금내역Rawdata!O1190</f>
        <v>계좌 대체</v>
      </c>
      <c r="F1196" s="137" t="str">
        <f>IF(D1196="계좌 대체","",VLOOKUP($D1196,월별_CashFlow!$H$3:$I$61,2,FALSE))</f>
        <v/>
      </c>
      <c r="G1196" s="145"/>
      <c r="H1196" s="283" t="str">
        <f>IF(입출금내역Rawdata!F1190=0,"",입출금내역Rawdata!F1190)</f>
        <v/>
      </c>
      <c r="I1196" s="146">
        <f>IF(입출금내역Rawdata!G1190=0,"",입출금내역Rawdata!G1190)</f>
        <v>12100</v>
      </c>
      <c r="J1196" s="146">
        <f t="shared" si="37"/>
        <v>-12100</v>
      </c>
      <c r="K1196" s="146">
        <f t="shared" si="36"/>
        <v>780827988</v>
      </c>
      <c r="L1196" s="284" t="str">
        <f>입출금내역Rawdata!D1190</f>
        <v>카카오T택시_가승</v>
      </c>
      <c r="M1196" s="148"/>
      <c r="N1196" s="148"/>
      <c r="O1196" s="284" t="str">
        <f>입출금내역Rawdata!L1190</f>
        <v>하나은행(자본금)</v>
      </c>
      <c r="P1196" s="284" t="str">
        <f>입출금내역Rawdata!M1190</f>
        <v>391-910029-71304</v>
      </c>
      <c r="Q1196" s="148"/>
      <c r="R1196" s="148"/>
      <c r="S1196" s="148"/>
    </row>
    <row r="1197" spans="1:19" ht="15.6" customHeight="1" outlineLevel="1">
      <c r="A1197" s="142"/>
      <c r="B1197" s="142">
        <f>입출금내역Rawdata!B1191</f>
        <v>45618</v>
      </c>
      <c r="C1197" s="143" t="s">
        <v>120</v>
      </c>
      <c r="D1197" s="284" t="str">
        <f>입출금내역Rawdata!N1191</f>
        <v>계좌 대체</v>
      </c>
      <c r="E1197" s="284" t="str">
        <f>입출금내역Rawdata!O1191</f>
        <v>계좌 대체</v>
      </c>
      <c r="F1197" s="137" t="str">
        <f>IF(D1197="계좌 대체","",VLOOKUP($D1197,월별_CashFlow!$H$3:$I$61,2,FALSE))</f>
        <v/>
      </c>
      <c r="G1197" s="145"/>
      <c r="H1197" s="283">
        <f>IF(입출금내역Rawdata!F1191=0,"",입출금내역Rawdata!F1191)</f>
        <v>12100</v>
      </c>
      <c r="I1197" s="146" t="str">
        <f>IF(입출금내역Rawdata!G1191=0,"",입출금내역Rawdata!G1191)</f>
        <v/>
      </c>
      <c r="J1197" s="146">
        <f t="shared" si="37"/>
        <v>12100</v>
      </c>
      <c r="K1197" s="146">
        <f t="shared" si="36"/>
        <v>780840088</v>
      </c>
      <c r="L1197" s="284" t="str">
        <f>입출금내역Rawdata!D1191</f>
        <v>카카오T택시_가승</v>
      </c>
      <c r="M1197" s="148"/>
      <c r="N1197" s="148"/>
      <c r="O1197" s="284" t="str">
        <f>입출금내역Rawdata!L1191</f>
        <v>하나은행(자본금)</v>
      </c>
      <c r="P1197" s="284" t="str">
        <f>입출금내역Rawdata!M1191</f>
        <v>391-910029-71304</v>
      </c>
      <c r="Q1197" s="148"/>
      <c r="R1197" s="148"/>
      <c r="S1197" s="148"/>
    </row>
    <row r="1198" spans="1:19" ht="15.6" customHeight="1" outlineLevel="1">
      <c r="A1198" s="142"/>
      <c r="B1198" s="142">
        <f>입출금내역Rawdata!B1192</f>
        <v>45618</v>
      </c>
      <c r="C1198" s="143" t="s">
        <v>120</v>
      </c>
      <c r="D1198" s="284" t="str">
        <f>입출금내역Rawdata!N1192</f>
        <v>운영비</v>
      </c>
      <c r="E1198" s="284" t="str">
        <f>입출금내역Rawdata!O1192</f>
        <v>여비교통비</v>
      </c>
      <c r="F1198" s="137">
        <f>IF(D1198="계좌 대체","",VLOOKUP($D1198,월별_CashFlow!$H$3:$I$61,2,FALSE))</f>
        <v>120204</v>
      </c>
      <c r="G1198" s="145"/>
      <c r="H1198" s="283" t="str">
        <f>IF(입출금내역Rawdata!F1192=0,"",입출금내역Rawdata!F1192)</f>
        <v/>
      </c>
      <c r="I1198" s="146">
        <f>IF(입출금내역Rawdata!G1192=0,"",입출금내역Rawdata!G1192)</f>
        <v>13000</v>
      </c>
      <c r="J1198" s="146">
        <f t="shared" si="37"/>
        <v>-13000</v>
      </c>
      <c r="K1198" s="146">
        <f t="shared" si="36"/>
        <v>780827088</v>
      </c>
      <c r="L1198" s="284" t="str">
        <f>입출금내역Rawdata!D1192</f>
        <v>카카오T일반택시_</v>
      </c>
      <c r="M1198" s="148"/>
      <c r="N1198" s="148"/>
      <c r="O1198" s="284" t="str">
        <f>입출금내역Rawdata!L1192</f>
        <v>하나은행(자본금)</v>
      </c>
      <c r="P1198" s="284" t="str">
        <f>입출금내역Rawdata!M1192</f>
        <v>391-910029-71304</v>
      </c>
      <c r="Q1198" s="148"/>
      <c r="R1198" s="148"/>
      <c r="S1198" s="148"/>
    </row>
    <row r="1199" spans="1:19" ht="15.6" customHeight="1" outlineLevel="1">
      <c r="A1199" s="142"/>
      <c r="B1199" s="142">
        <f>입출금내역Rawdata!B1193</f>
        <v>45618</v>
      </c>
      <c r="C1199" s="143" t="s">
        <v>120</v>
      </c>
      <c r="D1199" s="284" t="str">
        <f>입출금내역Rawdata!N1193</f>
        <v>계좌 대체</v>
      </c>
      <c r="E1199" s="284" t="str">
        <f>입출금내역Rawdata!O1193</f>
        <v>계좌 대체</v>
      </c>
      <c r="F1199" s="137" t="str">
        <f>IF(D1199="계좌 대체","",VLOOKUP($D1199,월별_CashFlow!$H$3:$I$61,2,FALSE))</f>
        <v/>
      </c>
      <c r="G1199" s="145"/>
      <c r="H1199" s="283" t="str">
        <f>IF(입출금내역Rawdata!F1193=0,"",입출금내역Rawdata!F1193)</f>
        <v/>
      </c>
      <c r="I1199" s="146">
        <f>IF(입출금내역Rawdata!G1193=0,"",입출금내역Rawdata!G1193)</f>
        <v>76200</v>
      </c>
      <c r="J1199" s="146">
        <f t="shared" si="37"/>
        <v>-76200</v>
      </c>
      <c r="K1199" s="146">
        <f t="shared" si="36"/>
        <v>780750888</v>
      </c>
      <c r="L1199" s="284" t="str">
        <f>입출금내역Rawdata!D1193</f>
        <v>카카오_택시_선승</v>
      </c>
      <c r="M1199" s="148"/>
      <c r="N1199" s="148"/>
      <c r="O1199" s="284" t="str">
        <f>입출금내역Rawdata!L1193</f>
        <v>하나은행(자본금)</v>
      </c>
      <c r="P1199" s="284" t="str">
        <f>입출금내역Rawdata!M1193</f>
        <v>391-910029-71304</v>
      </c>
      <c r="Q1199" s="148"/>
      <c r="R1199" s="148"/>
      <c r="S1199" s="148"/>
    </row>
    <row r="1200" spans="1:19" ht="15.6" customHeight="1" outlineLevel="1">
      <c r="A1200" s="142"/>
      <c r="B1200" s="142">
        <f>입출금내역Rawdata!B1194</f>
        <v>45618</v>
      </c>
      <c r="C1200" s="143" t="s">
        <v>120</v>
      </c>
      <c r="D1200" s="284" t="str">
        <f>입출금내역Rawdata!N1194</f>
        <v>계좌 대체</v>
      </c>
      <c r="E1200" s="284" t="str">
        <f>입출금내역Rawdata!O1194</f>
        <v>계좌 대체</v>
      </c>
      <c r="F1200" s="137" t="str">
        <f>IF(D1200="계좌 대체","",VLOOKUP($D1200,월별_CashFlow!$H$3:$I$61,2,FALSE))</f>
        <v/>
      </c>
      <c r="G1200" s="145"/>
      <c r="H1200" s="283">
        <f>IF(입출금내역Rawdata!F1194=0,"",입출금내역Rawdata!F1194)</f>
        <v>76200</v>
      </c>
      <c r="I1200" s="146" t="str">
        <f>IF(입출금내역Rawdata!G1194=0,"",입출금내역Rawdata!G1194)</f>
        <v/>
      </c>
      <c r="J1200" s="146">
        <f t="shared" si="37"/>
        <v>76200</v>
      </c>
      <c r="K1200" s="146">
        <f t="shared" si="36"/>
        <v>780827088</v>
      </c>
      <c r="L1200" s="284" t="str">
        <f>입출금내역Rawdata!D1194</f>
        <v>카카오_택시_선승</v>
      </c>
      <c r="M1200" s="148" t="s">
        <v>141</v>
      </c>
      <c r="N1200" s="148"/>
      <c r="O1200" s="284" t="str">
        <f>입출금내역Rawdata!L1194</f>
        <v>하나은행(자본금)</v>
      </c>
      <c r="P1200" s="284" t="str">
        <f>입출금내역Rawdata!M1194</f>
        <v>391-910029-71304</v>
      </c>
      <c r="Q1200" s="148"/>
      <c r="R1200" s="148"/>
      <c r="S1200" s="148"/>
    </row>
    <row r="1201" spans="1:19" ht="15.6" customHeight="1" outlineLevel="1">
      <c r="A1201" s="142"/>
      <c r="B1201" s="142">
        <f>입출금내역Rawdata!B1195</f>
        <v>45618</v>
      </c>
      <c r="C1201" s="143" t="s">
        <v>120</v>
      </c>
      <c r="D1201" s="284" t="str">
        <f>입출금내역Rawdata!N1195</f>
        <v>운영비</v>
      </c>
      <c r="E1201" s="284" t="str">
        <f>입출금내역Rawdata!O1195</f>
        <v>여비교통비</v>
      </c>
      <c r="F1201" s="137">
        <f>IF(D1201="계좌 대체","",VLOOKUP($D1201,월별_CashFlow!$H$3:$I$61,2,FALSE))</f>
        <v>120204</v>
      </c>
      <c r="G1201" s="145"/>
      <c r="H1201" s="283" t="str">
        <f>IF(입출금내역Rawdata!F1195=0,"",입출금내역Rawdata!F1195)</f>
        <v/>
      </c>
      <c r="I1201" s="146">
        <f>IF(입출금내역Rawdata!G1195=0,"",입출금내역Rawdata!G1195)</f>
        <v>84500</v>
      </c>
      <c r="J1201" s="146">
        <f t="shared" si="37"/>
        <v>-84500</v>
      </c>
      <c r="K1201" s="146">
        <f t="shared" si="36"/>
        <v>780742588</v>
      </c>
      <c r="L1201" s="284" t="str">
        <f>입출금내역Rawdata!D1195</f>
        <v>카카오_택시9</v>
      </c>
      <c r="M1201" s="148" t="s">
        <v>263</v>
      </c>
      <c r="N1201" s="148"/>
      <c r="O1201" s="284" t="str">
        <f>입출금내역Rawdata!L1195</f>
        <v>하나은행(자본금)</v>
      </c>
      <c r="P1201" s="284" t="str">
        <f>입출금내역Rawdata!M1195</f>
        <v>391-910029-71304</v>
      </c>
      <c r="Q1201" s="148"/>
      <c r="R1201" s="148"/>
      <c r="S1201" s="148"/>
    </row>
    <row r="1202" spans="1:19" ht="15.6" customHeight="1" outlineLevel="1">
      <c r="A1202" s="142"/>
      <c r="B1202" s="142">
        <f>입출금내역Rawdata!B1196</f>
        <v>45619</v>
      </c>
      <c r="C1202" s="143" t="s">
        <v>120</v>
      </c>
      <c r="D1202" s="284" t="str">
        <f>입출금내역Rawdata!N1196</f>
        <v>보조금</v>
      </c>
      <c r="E1202" s="284" t="str">
        <f>입출금내역Rawdata!O1196</f>
        <v>보조금</v>
      </c>
      <c r="F1202" s="137">
        <f>IF(D1202="계좌 대체","",VLOOKUP($D1202,월별_CashFlow!$H$3:$I$61,2,FALSE))</f>
        <v>310001</v>
      </c>
      <c r="G1202" s="145"/>
      <c r="H1202" s="283" t="str">
        <f>IF(입출금내역Rawdata!F1196=0,"",입출금내역Rawdata!F1196)</f>
        <v/>
      </c>
      <c r="I1202" s="146">
        <f>IF(입출금내역Rawdata!G1196=0,"",입출금내역Rawdata!G1196)</f>
        <v>4068600</v>
      </c>
      <c r="J1202" s="146">
        <f t="shared" si="37"/>
        <v>-4068600</v>
      </c>
      <c r="K1202" s="146">
        <f t="shared" si="36"/>
        <v>776673988</v>
      </c>
      <c r="L1202" s="284" t="str">
        <f>입출금내역Rawdata!D1196</f>
        <v>(산학연)RCMS사업비지</v>
      </c>
      <c r="M1202" s="148" t="s">
        <v>141</v>
      </c>
      <c r="N1202" s="148"/>
      <c r="O1202" s="284" t="str">
        <f>입출금내역Rawdata!L1196</f>
        <v>하나은행(GS투자금)</v>
      </c>
      <c r="P1202" s="284" t="str">
        <f>입출금내역Rawdata!M1196</f>
        <v>391-910033-23404</v>
      </c>
      <c r="Q1202" s="148"/>
      <c r="R1202" s="148"/>
      <c r="S1202" s="148"/>
    </row>
    <row r="1203" spans="1:19" ht="15.6" customHeight="1" outlineLevel="1">
      <c r="A1203" s="142"/>
      <c r="B1203" s="142">
        <f>입출금내역Rawdata!B1197</f>
        <v>45619</v>
      </c>
      <c r="C1203" s="143" t="s">
        <v>120</v>
      </c>
      <c r="D1203" s="284" t="str">
        <f>입출금내역Rawdata!N1197</f>
        <v>계좌 대체</v>
      </c>
      <c r="E1203" s="284" t="str">
        <f>입출금내역Rawdata!O1197</f>
        <v>계좌 대체</v>
      </c>
      <c r="F1203" s="137" t="str">
        <f>IF(D1203="계좌 대체","",VLOOKUP($D1203,월별_CashFlow!$H$3:$I$61,2,FALSE))</f>
        <v/>
      </c>
      <c r="G1203" s="145"/>
      <c r="H1203" s="283" t="str">
        <f>IF(입출금내역Rawdata!F1197=0,"",입출금내역Rawdata!F1197)</f>
        <v/>
      </c>
      <c r="I1203" s="146">
        <f>IF(입출금내역Rawdata!G1197=0,"",입출금내역Rawdata!G1197)</f>
        <v>10200</v>
      </c>
      <c r="J1203" s="146">
        <f t="shared" si="37"/>
        <v>-10200</v>
      </c>
      <c r="K1203" s="146">
        <f t="shared" si="36"/>
        <v>776663788</v>
      </c>
      <c r="L1203" s="284" t="str">
        <f>입출금내역Rawdata!D1197</f>
        <v>카카오T택시_가승</v>
      </c>
      <c r="M1203" s="148" t="s">
        <v>141</v>
      </c>
      <c r="N1203" s="148"/>
      <c r="O1203" s="284" t="str">
        <f>입출금내역Rawdata!L1197</f>
        <v>하나은행(자본금)</v>
      </c>
      <c r="P1203" s="284" t="str">
        <f>입출금내역Rawdata!M1197</f>
        <v>391-910029-71304</v>
      </c>
      <c r="Q1203" s="148"/>
      <c r="R1203" s="148"/>
      <c r="S1203" s="148"/>
    </row>
    <row r="1204" spans="1:19" ht="15.6" customHeight="1" outlineLevel="1">
      <c r="A1204" s="142"/>
      <c r="B1204" s="142">
        <f>입출금내역Rawdata!B1198</f>
        <v>45619</v>
      </c>
      <c r="C1204" s="143" t="s">
        <v>120</v>
      </c>
      <c r="D1204" s="284" t="str">
        <f>입출금내역Rawdata!N1198</f>
        <v>계좌 대체</v>
      </c>
      <c r="E1204" s="284" t="str">
        <f>입출금내역Rawdata!O1198</f>
        <v>계좌 대체</v>
      </c>
      <c r="F1204" s="137" t="str">
        <f>IF(D1204="계좌 대체","",VLOOKUP($D1204,월별_CashFlow!$H$3:$I$61,2,FALSE))</f>
        <v/>
      </c>
      <c r="G1204" s="145"/>
      <c r="H1204" s="283">
        <f>IF(입출금내역Rawdata!F1198=0,"",입출금내역Rawdata!F1198)</f>
        <v>10200</v>
      </c>
      <c r="I1204" s="146" t="str">
        <f>IF(입출금내역Rawdata!G1198=0,"",입출금내역Rawdata!G1198)</f>
        <v/>
      </c>
      <c r="J1204" s="146">
        <f t="shared" si="37"/>
        <v>10200</v>
      </c>
      <c r="K1204" s="146">
        <f t="shared" si="36"/>
        <v>776673988</v>
      </c>
      <c r="L1204" s="284" t="str">
        <f>입출금내역Rawdata!D1198</f>
        <v>카카오T택시_가승</v>
      </c>
      <c r="M1204" s="148" t="s">
        <v>255</v>
      </c>
      <c r="N1204" s="148"/>
      <c r="O1204" s="284" t="str">
        <f>입출금내역Rawdata!L1198</f>
        <v>하나은행(자본금)</v>
      </c>
      <c r="P1204" s="284" t="str">
        <f>입출금내역Rawdata!M1198</f>
        <v>391-910029-71304</v>
      </c>
      <c r="Q1204" s="148"/>
      <c r="R1204" s="148"/>
      <c r="S1204" s="148"/>
    </row>
    <row r="1205" spans="1:19" ht="15.6" customHeight="1" outlineLevel="1">
      <c r="A1205" s="142"/>
      <c r="B1205" s="142">
        <f>입출금내역Rawdata!B1199</f>
        <v>45619</v>
      </c>
      <c r="C1205" s="143" t="s">
        <v>120</v>
      </c>
      <c r="D1205" s="284" t="str">
        <f>입출금내역Rawdata!N1199</f>
        <v>운영비</v>
      </c>
      <c r="E1205" s="284" t="str">
        <f>입출금내역Rawdata!O1199</f>
        <v>여비교통비</v>
      </c>
      <c r="F1205" s="137">
        <f>IF(D1205="계좌 대체","",VLOOKUP($D1205,월별_CashFlow!$H$3:$I$61,2,FALSE))</f>
        <v>120204</v>
      </c>
      <c r="G1205" s="145"/>
      <c r="H1205" s="283" t="str">
        <f>IF(입출금내역Rawdata!F1199=0,"",입출금내역Rawdata!F1199)</f>
        <v/>
      </c>
      <c r="I1205" s="146">
        <f>IF(입출금내역Rawdata!G1199=0,"",입출금내역Rawdata!G1199)</f>
        <v>10300</v>
      </c>
      <c r="J1205" s="146">
        <f t="shared" si="37"/>
        <v>-10300</v>
      </c>
      <c r="K1205" s="146">
        <f t="shared" si="36"/>
        <v>776663688</v>
      </c>
      <c r="L1205" s="284" t="str">
        <f>입출금내역Rawdata!D1199</f>
        <v>카카오T일반택시_</v>
      </c>
      <c r="M1205" s="148" t="s">
        <v>141</v>
      </c>
      <c r="N1205" s="148"/>
      <c r="O1205" s="284" t="str">
        <f>입출금내역Rawdata!L1199</f>
        <v>하나은행(자본금)</v>
      </c>
      <c r="P1205" s="284" t="str">
        <f>입출금내역Rawdata!M1199</f>
        <v>391-910029-71304</v>
      </c>
      <c r="Q1205" s="148"/>
      <c r="R1205" s="148"/>
      <c r="S1205" s="148"/>
    </row>
    <row r="1206" spans="1:19" ht="15.6" customHeight="1" outlineLevel="1">
      <c r="A1206" s="142"/>
      <c r="B1206" s="142">
        <f>입출금내역Rawdata!B1200</f>
        <v>45619</v>
      </c>
      <c r="C1206" s="143" t="s">
        <v>120</v>
      </c>
      <c r="D1206" s="284" t="str">
        <f>입출금내역Rawdata!N1200</f>
        <v>계좌 대체</v>
      </c>
      <c r="E1206" s="284" t="str">
        <f>입출금내역Rawdata!O1200</f>
        <v>계좌 대체</v>
      </c>
      <c r="F1206" s="137" t="str">
        <f>IF(D1206="계좌 대체","",VLOOKUP($D1206,월별_CashFlow!$H$3:$I$61,2,FALSE))</f>
        <v/>
      </c>
      <c r="G1206" s="145"/>
      <c r="H1206" s="283" t="str">
        <f>IF(입출금내역Rawdata!F1200=0,"",입출금내역Rawdata!F1200)</f>
        <v/>
      </c>
      <c r="I1206" s="146">
        <f>IF(입출금내역Rawdata!G1200=0,"",입출금내역Rawdata!G1200)</f>
        <v>14600</v>
      </c>
      <c r="J1206" s="146">
        <f t="shared" si="37"/>
        <v>-14600</v>
      </c>
      <c r="K1206" s="146">
        <f t="shared" si="36"/>
        <v>776649088</v>
      </c>
      <c r="L1206" s="284" t="str">
        <f>입출금내역Rawdata!D1200</f>
        <v>카카오T택시_가승</v>
      </c>
      <c r="M1206" s="148" t="s">
        <v>141</v>
      </c>
      <c r="N1206" s="148"/>
      <c r="O1206" s="284" t="str">
        <f>입출금내역Rawdata!L1200</f>
        <v>하나은행(자본금)</v>
      </c>
      <c r="P1206" s="284" t="str">
        <f>입출금내역Rawdata!M1200</f>
        <v>391-910029-71304</v>
      </c>
      <c r="Q1206" s="148"/>
      <c r="R1206" s="148"/>
      <c r="S1206" s="148"/>
    </row>
    <row r="1207" spans="1:19" ht="15.6" customHeight="1" outlineLevel="1">
      <c r="A1207" s="142"/>
      <c r="B1207" s="142">
        <f>입출금내역Rawdata!B1201</f>
        <v>45619</v>
      </c>
      <c r="C1207" s="143" t="s">
        <v>120</v>
      </c>
      <c r="D1207" s="284" t="str">
        <f>입출금내역Rawdata!N1201</f>
        <v>계좌 대체</v>
      </c>
      <c r="E1207" s="284" t="str">
        <f>입출금내역Rawdata!O1201</f>
        <v>계좌 대체</v>
      </c>
      <c r="F1207" s="137" t="str">
        <f>IF(D1207="계좌 대체","",VLOOKUP($D1207,월별_CashFlow!$H$3:$I$61,2,FALSE))</f>
        <v/>
      </c>
      <c r="G1207" s="145"/>
      <c r="H1207" s="283">
        <f>IF(입출금내역Rawdata!F1201=0,"",입출금내역Rawdata!F1201)</f>
        <v>14600</v>
      </c>
      <c r="I1207" s="146" t="str">
        <f>IF(입출금내역Rawdata!G1201=0,"",입출금내역Rawdata!G1201)</f>
        <v/>
      </c>
      <c r="J1207" s="146">
        <f t="shared" si="37"/>
        <v>14600</v>
      </c>
      <c r="K1207" s="146">
        <f t="shared" si="36"/>
        <v>776663688</v>
      </c>
      <c r="L1207" s="284" t="str">
        <f>입출금내역Rawdata!D1201</f>
        <v>카카오T택시_가승</v>
      </c>
      <c r="M1207" s="148" t="s">
        <v>141</v>
      </c>
      <c r="N1207" s="148"/>
      <c r="O1207" s="284" t="str">
        <f>입출금내역Rawdata!L1201</f>
        <v>하나은행(자본금)</v>
      </c>
      <c r="P1207" s="284" t="str">
        <f>입출금내역Rawdata!M1201</f>
        <v>391-910029-71304</v>
      </c>
      <c r="Q1207" s="148"/>
      <c r="R1207" s="148"/>
      <c r="S1207" s="148"/>
    </row>
    <row r="1208" spans="1:19" ht="15.6" customHeight="1" outlineLevel="1">
      <c r="A1208" s="142"/>
      <c r="B1208" s="142">
        <f>입출금내역Rawdata!B1202</f>
        <v>45619</v>
      </c>
      <c r="C1208" s="143" t="s">
        <v>120</v>
      </c>
      <c r="D1208" s="284" t="str">
        <f>입출금내역Rawdata!N1202</f>
        <v>운영비</v>
      </c>
      <c r="E1208" s="284" t="str">
        <f>입출금내역Rawdata!O1202</f>
        <v>여비교통비</v>
      </c>
      <c r="F1208" s="137">
        <f>IF(D1208="계좌 대체","",VLOOKUP($D1208,월별_CashFlow!$H$3:$I$61,2,FALSE))</f>
        <v>120204</v>
      </c>
      <c r="G1208" s="145"/>
      <c r="H1208" s="283" t="str">
        <f>IF(입출금내역Rawdata!F1202=0,"",입출금내역Rawdata!F1202)</f>
        <v/>
      </c>
      <c r="I1208" s="146">
        <f>IF(입출금내역Rawdata!G1202=0,"",입출금내역Rawdata!G1202)</f>
        <v>17500</v>
      </c>
      <c r="J1208" s="146">
        <f t="shared" si="37"/>
        <v>-17500</v>
      </c>
      <c r="K1208" s="146">
        <f t="shared" si="36"/>
        <v>776646188</v>
      </c>
      <c r="L1208" s="284" t="str">
        <f>입출금내역Rawdata!D1202</f>
        <v>카카오T일반택시_</v>
      </c>
      <c r="M1208" s="148"/>
      <c r="N1208" s="148"/>
      <c r="O1208" s="284" t="str">
        <f>입출금내역Rawdata!L1202</f>
        <v>하나은행(자본금)</v>
      </c>
      <c r="P1208" s="284" t="str">
        <f>입출금내역Rawdata!M1202</f>
        <v>391-910029-71304</v>
      </c>
      <c r="Q1208" s="148"/>
      <c r="R1208" s="148"/>
      <c r="S1208" s="148"/>
    </row>
    <row r="1209" spans="1:19" ht="15.6" customHeight="1" outlineLevel="1">
      <c r="A1209" s="142"/>
      <c r="B1209" s="142">
        <f>입출금내역Rawdata!B1203</f>
        <v>45619</v>
      </c>
      <c r="C1209" s="143" t="s">
        <v>120</v>
      </c>
      <c r="D1209" s="284" t="str">
        <f>입출금내역Rawdata!N1203</f>
        <v>계좌 대체</v>
      </c>
      <c r="E1209" s="284" t="str">
        <f>입출금내역Rawdata!O1203</f>
        <v>계좌 대체</v>
      </c>
      <c r="F1209" s="137" t="str">
        <f>IF(D1209="계좌 대체","",VLOOKUP($D1209,월별_CashFlow!$H$3:$I$61,2,FALSE))</f>
        <v/>
      </c>
      <c r="G1209" s="145"/>
      <c r="H1209" s="283" t="str">
        <f>IF(입출금내역Rawdata!F1203=0,"",입출금내역Rawdata!F1203)</f>
        <v/>
      </c>
      <c r="I1209" s="146">
        <f>IF(입출금내역Rawdata!G1203=0,"",입출금내역Rawdata!G1203)</f>
        <v>31300</v>
      </c>
      <c r="J1209" s="146">
        <f t="shared" si="37"/>
        <v>-31300</v>
      </c>
      <c r="K1209" s="146">
        <f t="shared" si="36"/>
        <v>776614888</v>
      </c>
      <c r="L1209" s="284" t="str">
        <f>입출금내역Rawdata!D1203</f>
        <v>카카오T택시_가승</v>
      </c>
      <c r="M1209" s="148" t="s">
        <v>262</v>
      </c>
      <c r="N1209" s="148"/>
      <c r="O1209" s="284" t="str">
        <f>입출금내역Rawdata!L1203</f>
        <v>하나은행(자본금)</v>
      </c>
      <c r="P1209" s="284" t="str">
        <f>입출금내역Rawdata!M1203</f>
        <v>391-910029-71304</v>
      </c>
      <c r="Q1209" s="148"/>
      <c r="R1209" s="148"/>
      <c r="S1209" s="148"/>
    </row>
    <row r="1210" spans="1:19" ht="15.6" customHeight="1" outlineLevel="1">
      <c r="A1210" s="142"/>
      <c r="B1210" s="142">
        <f>입출금내역Rawdata!B1204</f>
        <v>45619</v>
      </c>
      <c r="C1210" s="143" t="s">
        <v>120</v>
      </c>
      <c r="D1210" s="284" t="str">
        <f>입출금내역Rawdata!N1204</f>
        <v>계좌 대체</v>
      </c>
      <c r="E1210" s="284" t="str">
        <f>입출금내역Rawdata!O1204</f>
        <v>계좌 대체</v>
      </c>
      <c r="F1210" s="137" t="str">
        <f>IF(D1210="계좌 대체","",VLOOKUP($D1210,월별_CashFlow!$H$3:$I$61,2,FALSE))</f>
        <v/>
      </c>
      <c r="G1210" s="145"/>
      <c r="H1210" s="283">
        <f>IF(입출금내역Rawdata!F1204=0,"",입출금내역Rawdata!F1204)</f>
        <v>31300</v>
      </c>
      <c r="I1210" s="146" t="str">
        <f>IF(입출금내역Rawdata!G1204=0,"",입출금내역Rawdata!G1204)</f>
        <v/>
      </c>
      <c r="J1210" s="146">
        <f t="shared" si="37"/>
        <v>31300</v>
      </c>
      <c r="K1210" s="146">
        <f t="shared" si="36"/>
        <v>776646188</v>
      </c>
      <c r="L1210" s="284" t="str">
        <f>입출금내역Rawdata!D1204</f>
        <v>카카오T택시_가승</v>
      </c>
      <c r="M1210" s="148" t="s">
        <v>141</v>
      </c>
      <c r="N1210" s="148"/>
      <c r="O1210" s="284" t="str">
        <f>입출금내역Rawdata!L1204</f>
        <v>하나은행(자본금)</v>
      </c>
      <c r="P1210" s="284" t="str">
        <f>입출금내역Rawdata!M1204</f>
        <v>391-910029-71304</v>
      </c>
      <c r="Q1210" s="148"/>
      <c r="R1210" s="148"/>
      <c r="S1210" s="148"/>
    </row>
    <row r="1211" spans="1:19" ht="15.6" customHeight="1" outlineLevel="1">
      <c r="A1211" s="142"/>
      <c r="B1211" s="142">
        <f>입출금내역Rawdata!B1205</f>
        <v>45619</v>
      </c>
      <c r="C1211" s="143" t="s">
        <v>120</v>
      </c>
      <c r="D1211" s="284" t="str">
        <f>입출금내역Rawdata!N1205</f>
        <v>운영비</v>
      </c>
      <c r="E1211" s="284" t="str">
        <f>입출금내역Rawdata!O1205</f>
        <v>여비교통비</v>
      </c>
      <c r="F1211" s="137">
        <f>IF(D1211="계좌 대체","",VLOOKUP($D1211,월별_CashFlow!$H$3:$I$61,2,FALSE))</f>
        <v>120204</v>
      </c>
      <c r="G1211" s="145"/>
      <c r="H1211" s="283" t="str">
        <f>IF(입출금내역Rawdata!F1205=0,"",입출금내역Rawdata!F1205)</f>
        <v/>
      </c>
      <c r="I1211" s="146">
        <f>IF(입출금내역Rawdata!G1205=0,"",입출금내역Rawdata!G1205)</f>
        <v>13000</v>
      </c>
      <c r="J1211" s="146">
        <f t="shared" si="37"/>
        <v>-13000</v>
      </c>
      <c r="K1211" s="146">
        <f t="shared" si="36"/>
        <v>776633188</v>
      </c>
      <c r="L1211" s="284" t="str">
        <f>입출금내역Rawdata!D1205</f>
        <v>카카오T일반택시_</v>
      </c>
      <c r="M1211" s="148" t="s">
        <v>141</v>
      </c>
      <c r="N1211" s="148"/>
      <c r="O1211" s="284" t="str">
        <f>입출금내역Rawdata!L1205</f>
        <v>하나은행(자본금)</v>
      </c>
      <c r="P1211" s="284" t="str">
        <f>입출금내역Rawdata!M1205</f>
        <v>391-910029-71304</v>
      </c>
      <c r="Q1211" s="148"/>
      <c r="R1211" s="148"/>
      <c r="S1211" s="148"/>
    </row>
    <row r="1212" spans="1:19" ht="15.6" customHeight="1" outlineLevel="1">
      <c r="A1212" s="142"/>
      <c r="B1212" s="142">
        <f>입출금내역Rawdata!B1206</f>
        <v>45619</v>
      </c>
      <c r="C1212" s="143" t="s">
        <v>120</v>
      </c>
      <c r="D1212" s="284" t="str">
        <f>입출금내역Rawdata!N1206</f>
        <v>계좌 대체</v>
      </c>
      <c r="E1212" s="284" t="str">
        <f>입출금내역Rawdata!O1206</f>
        <v>계좌 대체</v>
      </c>
      <c r="F1212" s="137" t="str">
        <f>IF(D1212="계좌 대체","",VLOOKUP($D1212,월별_CashFlow!$H$3:$I$61,2,FALSE))</f>
        <v/>
      </c>
      <c r="G1212" s="145"/>
      <c r="H1212" s="283" t="str">
        <f>IF(입출금내역Rawdata!F1206=0,"",입출금내역Rawdata!F1206)</f>
        <v/>
      </c>
      <c r="I1212" s="146">
        <f>IF(입출금내역Rawdata!G1206=0,"",입출금내역Rawdata!G1206)</f>
        <v>5900</v>
      </c>
      <c r="J1212" s="146">
        <f t="shared" si="37"/>
        <v>-5900</v>
      </c>
      <c r="K1212" s="146">
        <f t="shared" si="36"/>
        <v>776627288</v>
      </c>
      <c r="L1212" s="284" t="str">
        <f>입출금내역Rawdata!D1206</f>
        <v>카카오T택시_가승</v>
      </c>
      <c r="M1212" s="148" t="s">
        <v>141</v>
      </c>
      <c r="N1212" s="148"/>
      <c r="O1212" s="284" t="str">
        <f>입출금내역Rawdata!L1206</f>
        <v>하나은행(자본금)</v>
      </c>
      <c r="P1212" s="284" t="str">
        <f>입출금내역Rawdata!M1206</f>
        <v>391-910029-71304</v>
      </c>
      <c r="Q1212" s="148"/>
      <c r="R1212" s="148"/>
      <c r="S1212" s="148"/>
    </row>
    <row r="1213" spans="1:19" ht="15.6" customHeight="1" outlineLevel="1">
      <c r="A1213" s="142"/>
      <c r="B1213" s="142">
        <f>입출금내역Rawdata!B1207</f>
        <v>45619</v>
      </c>
      <c r="C1213" s="143" t="s">
        <v>120</v>
      </c>
      <c r="D1213" s="284" t="str">
        <f>입출금내역Rawdata!N1207</f>
        <v>계좌 대체</v>
      </c>
      <c r="E1213" s="284" t="str">
        <f>입출금내역Rawdata!O1207</f>
        <v>계좌 대체</v>
      </c>
      <c r="F1213" s="137" t="str">
        <f>IF(D1213="계좌 대체","",VLOOKUP($D1213,월별_CashFlow!$H$3:$I$61,2,FALSE))</f>
        <v/>
      </c>
      <c r="G1213" s="145"/>
      <c r="H1213" s="283">
        <f>IF(입출금내역Rawdata!F1207=0,"",입출금내역Rawdata!F1207)</f>
        <v>5900</v>
      </c>
      <c r="I1213" s="146" t="str">
        <f>IF(입출금내역Rawdata!G1207=0,"",입출금내역Rawdata!G1207)</f>
        <v/>
      </c>
      <c r="J1213" s="146">
        <f t="shared" si="37"/>
        <v>5900</v>
      </c>
      <c r="K1213" s="146">
        <f t="shared" si="36"/>
        <v>776633188</v>
      </c>
      <c r="L1213" s="284" t="str">
        <f>입출금내역Rawdata!D1207</f>
        <v>카카오T택시_가승</v>
      </c>
      <c r="M1213" s="148" t="s">
        <v>265</v>
      </c>
      <c r="N1213" s="148"/>
      <c r="O1213" s="284" t="str">
        <f>입출금내역Rawdata!L1207</f>
        <v>하나은행(자본금)</v>
      </c>
      <c r="P1213" s="284" t="str">
        <f>입출금내역Rawdata!M1207</f>
        <v>391-910029-71304</v>
      </c>
      <c r="Q1213" s="148"/>
      <c r="R1213" s="148"/>
      <c r="S1213" s="148"/>
    </row>
    <row r="1214" spans="1:19" ht="15.6" customHeight="1" outlineLevel="1">
      <c r="A1214" s="142"/>
      <c r="B1214" s="142">
        <f>입출금내역Rawdata!B1208</f>
        <v>45619</v>
      </c>
      <c r="C1214" s="143" t="s">
        <v>120</v>
      </c>
      <c r="D1214" s="284" t="str">
        <f>입출금내역Rawdata!N1208</f>
        <v>운영비</v>
      </c>
      <c r="E1214" s="284" t="str">
        <f>입출금내역Rawdata!O1208</f>
        <v>여비교통비</v>
      </c>
      <c r="F1214" s="137">
        <f>IF(D1214="계좌 대체","",VLOOKUP($D1214,월별_CashFlow!$H$3:$I$61,2,FALSE))</f>
        <v>120204</v>
      </c>
      <c r="G1214" s="145"/>
      <c r="H1214" s="283" t="str">
        <f>IF(입출금내역Rawdata!F1208=0,"",입출금내역Rawdata!F1208)</f>
        <v/>
      </c>
      <c r="I1214" s="146">
        <f>IF(입출금내역Rawdata!G1208=0,"",입출금내역Rawdata!G1208)</f>
        <v>6200</v>
      </c>
      <c r="J1214" s="146">
        <f t="shared" si="37"/>
        <v>-6200</v>
      </c>
      <c r="K1214" s="146">
        <f t="shared" si="36"/>
        <v>776626988</v>
      </c>
      <c r="L1214" s="284" t="str">
        <f>입출금내역Rawdata!D1208</f>
        <v>카카오T일반택시_</v>
      </c>
      <c r="M1214" s="148" t="s">
        <v>167</v>
      </c>
      <c r="N1214" s="148"/>
      <c r="O1214" s="284" t="str">
        <f>입출금내역Rawdata!L1208</f>
        <v>하나은행(자본금)</v>
      </c>
      <c r="P1214" s="284" t="str">
        <f>입출금내역Rawdata!M1208</f>
        <v>391-910029-71304</v>
      </c>
      <c r="Q1214" s="148"/>
      <c r="R1214" s="148"/>
      <c r="S1214" s="148"/>
    </row>
    <row r="1215" spans="1:19" ht="15.6" customHeight="1" outlineLevel="1">
      <c r="A1215" s="142"/>
      <c r="B1215" s="142">
        <f>입출금내역Rawdata!B1209</f>
        <v>45619</v>
      </c>
      <c r="C1215" s="143" t="s">
        <v>120</v>
      </c>
      <c r="D1215" s="284" t="str">
        <f>입출금내역Rawdata!N1209</f>
        <v>계좌 대체</v>
      </c>
      <c r="E1215" s="284" t="str">
        <f>입출금내역Rawdata!O1209</f>
        <v>계좌 대체</v>
      </c>
      <c r="F1215" s="137" t="str">
        <f>IF(D1215="계좌 대체","",VLOOKUP($D1215,월별_CashFlow!$H$3:$I$61,2,FALSE))</f>
        <v/>
      </c>
      <c r="G1215" s="145"/>
      <c r="H1215" s="283" t="str">
        <f>IF(입출금내역Rawdata!F1209=0,"",입출금내역Rawdata!F1209)</f>
        <v/>
      </c>
      <c r="I1215" s="146">
        <f>IF(입출금내역Rawdata!G1209=0,"",입출금내역Rawdata!G1209)</f>
        <v>21900</v>
      </c>
      <c r="J1215" s="146">
        <f t="shared" si="37"/>
        <v>-21900</v>
      </c>
      <c r="K1215" s="146">
        <f t="shared" si="36"/>
        <v>776605088</v>
      </c>
      <c r="L1215" s="284" t="str">
        <f>입출금내역Rawdata!D1209</f>
        <v>카카오T택시_가승</v>
      </c>
      <c r="M1215" s="148"/>
      <c r="N1215" s="148"/>
      <c r="O1215" s="284" t="str">
        <f>입출금내역Rawdata!L1209</f>
        <v>하나은행(자본금)</v>
      </c>
      <c r="P1215" s="284" t="str">
        <f>입출금내역Rawdata!M1209</f>
        <v>391-910029-71304</v>
      </c>
      <c r="Q1215" s="148"/>
      <c r="R1215" s="148"/>
      <c r="S1215" s="148"/>
    </row>
    <row r="1216" spans="1:19" ht="15.6" customHeight="1" outlineLevel="1">
      <c r="A1216" s="142"/>
      <c r="B1216" s="142">
        <f>입출금내역Rawdata!B1210</f>
        <v>45619</v>
      </c>
      <c r="C1216" s="143" t="s">
        <v>120</v>
      </c>
      <c r="D1216" s="284" t="str">
        <f>입출금내역Rawdata!N1210</f>
        <v>계좌 대체</v>
      </c>
      <c r="E1216" s="284" t="str">
        <f>입출금내역Rawdata!O1210</f>
        <v>계좌 대체</v>
      </c>
      <c r="F1216" s="137" t="str">
        <f>IF(D1216="계좌 대체","",VLOOKUP($D1216,월별_CashFlow!$H$3:$I$61,2,FALSE))</f>
        <v/>
      </c>
      <c r="G1216" s="145"/>
      <c r="H1216" s="283">
        <f>IF(입출금내역Rawdata!F1210=0,"",입출금내역Rawdata!F1210)</f>
        <v>21900</v>
      </c>
      <c r="I1216" s="146" t="str">
        <f>IF(입출금내역Rawdata!G1210=0,"",입출금내역Rawdata!G1210)</f>
        <v/>
      </c>
      <c r="J1216" s="146">
        <f t="shared" si="37"/>
        <v>21900</v>
      </c>
      <c r="K1216" s="146">
        <f t="shared" si="36"/>
        <v>776626988</v>
      </c>
      <c r="L1216" s="284" t="str">
        <f>입출금내역Rawdata!D1210</f>
        <v>카카오T택시_가승</v>
      </c>
      <c r="M1216" s="148"/>
      <c r="N1216" s="148"/>
      <c r="O1216" s="284" t="str">
        <f>입출금내역Rawdata!L1210</f>
        <v>하나은행(자본금)</v>
      </c>
      <c r="P1216" s="284" t="str">
        <f>입출금내역Rawdata!M1210</f>
        <v>391-910029-71304</v>
      </c>
      <c r="Q1216" s="148"/>
      <c r="R1216" s="148"/>
      <c r="S1216" s="148"/>
    </row>
    <row r="1217" spans="1:19" ht="15.6" customHeight="1" outlineLevel="1">
      <c r="A1217" s="142"/>
      <c r="B1217" s="142">
        <f>입출금내역Rawdata!B1211</f>
        <v>45619</v>
      </c>
      <c r="C1217" s="143" t="s">
        <v>120</v>
      </c>
      <c r="D1217" s="284" t="str">
        <f>입출금내역Rawdata!N1211</f>
        <v>운영비</v>
      </c>
      <c r="E1217" s="284" t="str">
        <f>입출금내역Rawdata!O1211</f>
        <v>여비교통비</v>
      </c>
      <c r="F1217" s="137">
        <f>IF(D1217="계좌 대체","",VLOOKUP($D1217,월별_CashFlow!$H$3:$I$61,2,FALSE))</f>
        <v>120204</v>
      </c>
      <c r="G1217" s="145"/>
      <c r="H1217" s="283" t="str">
        <f>IF(입출금내역Rawdata!F1211=0,"",입출금내역Rawdata!F1211)</f>
        <v/>
      </c>
      <c r="I1217" s="146">
        <f>IF(입출금내역Rawdata!G1211=0,"",입출금내역Rawdata!G1211)</f>
        <v>22300</v>
      </c>
      <c r="J1217" s="146">
        <f t="shared" si="37"/>
        <v>-22300</v>
      </c>
      <c r="K1217" s="146">
        <f t="shared" si="36"/>
        <v>776604688</v>
      </c>
      <c r="L1217" s="284" t="str">
        <f>입출금내역Rawdata!D1211</f>
        <v>카카오T일반택시(</v>
      </c>
      <c r="M1217" s="148" t="s">
        <v>141</v>
      </c>
      <c r="N1217" s="148"/>
      <c r="O1217" s="284" t="str">
        <f>입출금내역Rawdata!L1211</f>
        <v>하나은행(자본금)</v>
      </c>
      <c r="P1217" s="284" t="str">
        <f>입출금내역Rawdata!M1211</f>
        <v>391-910029-71304</v>
      </c>
      <c r="Q1217" s="148"/>
      <c r="R1217" s="148"/>
      <c r="S1217" s="148"/>
    </row>
    <row r="1218" spans="1:19" ht="15.6" customHeight="1" outlineLevel="1">
      <c r="A1218" s="142"/>
      <c r="B1218" s="142">
        <f>입출금내역Rawdata!B1212</f>
        <v>45620</v>
      </c>
      <c r="C1218" s="143" t="s">
        <v>120</v>
      </c>
      <c r="D1218" s="284" t="str">
        <f>입출금내역Rawdata!N1212</f>
        <v>계좌 대체</v>
      </c>
      <c r="E1218" s="284" t="str">
        <f>입출금내역Rawdata!O1212</f>
        <v>계좌 대체</v>
      </c>
      <c r="F1218" s="137" t="str">
        <f>IF(D1218="계좌 대체","",VLOOKUP($D1218,월별_CashFlow!$H$3:$I$61,2,FALSE))</f>
        <v/>
      </c>
      <c r="G1218" s="145"/>
      <c r="H1218" s="283" t="str">
        <f>IF(입출금내역Rawdata!F1212=0,"",입출금내역Rawdata!F1212)</f>
        <v/>
      </c>
      <c r="I1218" s="146">
        <f>IF(입출금내역Rawdata!G1212=0,"",입출금내역Rawdata!G1212)</f>
        <v>7700</v>
      </c>
      <c r="J1218" s="146">
        <f t="shared" si="37"/>
        <v>-7700</v>
      </c>
      <c r="K1218" s="146">
        <f t="shared" si="36"/>
        <v>776596988</v>
      </c>
      <c r="L1218" s="284" t="str">
        <f>입출금내역Rawdata!D1212</f>
        <v>카카오T택시_가승</v>
      </c>
      <c r="M1218" s="148" t="s">
        <v>141</v>
      </c>
      <c r="N1218" s="148"/>
      <c r="O1218" s="284" t="str">
        <f>입출금내역Rawdata!L1212</f>
        <v>하나은행(자본금)</v>
      </c>
      <c r="P1218" s="284" t="str">
        <f>입출금내역Rawdata!M1212</f>
        <v>391-910029-71304</v>
      </c>
      <c r="Q1218" s="148"/>
      <c r="R1218" s="148"/>
      <c r="S1218" s="148"/>
    </row>
    <row r="1219" spans="1:19" ht="15.6" customHeight="1" outlineLevel="1">
      <c r="A1219" s="142"/>
      <c r="B1219" s="142">
        <f>입출금내역Rawdata!B1213</f>
        <v>45620</v>
      </c>
      <c r="C1219" s="143" t="s">
        <v>120</v>
      </c>
      <c r="D1219" s="284" t="str">
        <f>입출금내역Rawdata!N1213</f>
        <v>계좌 대체</v>
      </c>
      <c r="E1219" s="284" t="str">
        <f>입출금내역Rawdata!O1213</f>
        <v>계좌 대체</v>
      </c>
      <c r="F1219" s="137" t="str">
        <f>IF(D1219="계좌 대체","",VLOOKUP($D1219,월별_CashFlow!$H$3:$I$61,2,FALSE))</f>
        <v/>
      </c>
      <c r="G1219" s="145"/>
      <c r="H1219" s="283">
        <f>IF(입출금내역Rawdata!F1213=0,"",입출금내역Rawdata!F1213)</f>
        <v>7700</v>
      </c>
      <c r="I1219" s="146" t="str">
        <f>IF(입출금내역Rawdata!G1213=0,"",입출금내역Rawdata!G1213)</f>
        <v/>
      </c>
      <c r="J1219" s="146">
        <f t="shared" si="37"/>
        <v>7700</v>
      </c>
      <c r="K1219" s="146">
        <f t="shared" si="36"/>
        <v>776604688</v>
      </c>
      <c r="L1219" s="284" t="str">
        <f>입출금내역Rawdata!D1213</f>
        <v>카카오T택시_가승</v>
      </c>
      <c r="M1219" s="148" t="s">
        <v>266</v>
      </c>
      <c r="N1219" s="148"/>
      <c r="O1219" s="284" t="str">
        <f>입출금내역Rawdata!L1213</f>
        <v>하나은행(자본금)</v>
      </c>
      <c r="P1219" s="284" t="str">
        <f>입출금내역Rawdata!M1213</f>
        <v>391-910029-71304</v>
      </c>
      <c r="Q1219" s="148"/>
      <c r="R1219" s="148"/>
      <c r="S1219" s="148"/>
    </row>
    <row r="1220" spans="1:19" ht="15.6" customHeight="1" outlineLevel="1">
      <c r="A1220" s="142"/>
      <c r="B1220" s="142">
        <f>입출금내역Rawdata!B1214</f>
        <v>45620</v>
      </c>
      <c r="C1220" s="143" t="s">
        <v>120</v>
      </c>
      <c r="D1220" s="284" t="str">
        <f>입출금내역Rawdata!N1214</f>
        <v>계좌 대체</v>
      </c>
      <c r="E1220" s="284" t="str">
        <f>입출금내역Rawdata!O1214</f>
        <v>계좌 대체</v>
      </c>
      <c r="F1220" s="137" t="str">
        <f>IF(D1220="계좌 대체","",VLOOKUP($D1220,월별_CashFlow!$H$3:$I$61,2,FALSE))</f>
        <v/>
      </c>
      <c r="G1220" s="145"/>
      <c r="H1220" s="283" t="str">
        <f>IF(입출금내역Rawdata!F1214=0,"",입출금내역Rawdata!F1214)</f>
        <v/>
      </c>
      <c r="I1220" s="146">
        <f>IF(입출금내역Rawdata!G1214=0,"",입출금내역Rawdata!G1214)</f>
        <v>7700</v>
      </c>
      <c r="J1220" s="146">
        <f t="shared" si="37"/>
        <v>-7700</v>
      </c>
      <c r="K1220" s="146">
        <f t="shared" si="36"/>
        <v>776596988</v>
      </c>
      <c r="L1220" s="284" t="str">
        <f>입출금내역Rawdata!D1214</f>
        <v>카카오T택시_가승</v>
      </c>
      <c r="M1220" s="148"/>
      <c r="N1220" s="148"/>
      <c r="O1220" s="284" t="str">
        <f>입출금내역Rawdata!L1214</f>
        <v>하나은행(자본금)</v>
      </c>
      <c r="P1220" s="284" t="str">
        <f>입출금내역Rawdata!M1214</f>
        <v>391-910029-71304</v>
      </c>
      <c r="Q1220" s="148"/>
      <c r="R1220" s="148"/>
      <c r="S1220" s="148"/>
    </row>
    <row r="1221" spans="1:19" ht="15.6" customHeight="1" outlineLevel="1">
      <c r="A1221" s="142"/>
      <c r="B1221" s="142">
        <f>입출금내역Rawdata!B1215</f>
        <v>45620</v>
      </c>
      <c r="C1221" s="143" t="s">
        <v>120</v>
      </c>
      <c r="D1221" s="284" t="str">
        <f>입출금내역Rawdata!N1215</f>
        <v>계좌 대체</v>
      </c>
      <c r="E1221" s="284" t="str">
        <f>입출금내역Rawdata!O1215</f>
        <v>계좌 대체</v>
      </c>
      <c r="F1221" s="137" t="str">
        <f>IF(D1221="계좌 대체","",VLOOKUP($D1221,월별_CashFlow!$H$3:$I$61,2,FALSE))</f>
        <v/>
      </c>
      <c r="G1221" s="145"/>
      <c r="H1221" s="283">
        <f>IF(입출금내역Rawdata!F1215=0,"",입출금내역Rawdata!F1215)</f>
        <v>7700</v>
      </c>
      <c r="I1221" s="146" t="str">
        <f>IF(입출금내역Rawdata!G1215=0,"",입출금내역Rawdata!G1215)</f>
        <v/>
      </c>
      <c r="J1221" s="146">
        <f t="shared" si="37"/>
        <v>7700</v>
      </c>
      <c r="K1221" s="146">
        <f t="shared" si="36"/>
        <v>776604688</v>
      </c>
      <c r="L1221" s="284" t="str">
        <f>입출금내역Rawdata!D1215</f>
        <v>카카오T택시_가승</v>
      </c>
      <c r="M1221" s="148"/>
      <c r="N1221" s="148"/>
      <c r="O1221" s="284" t="str">
        <f>입출금내역Rawdata!L1215</f>
        <v>하나은행(자본금)</v>
      </c>
      <c r="P1221" s="284" t="str">
        <f>입출금내역Rawdata!M1215</f>
        <v>391-910029-71304</v>
      </c>
      <c r="Q1221" s="148"/>
      <c r="R1221" s="148"/>
      <c r="S1221" s="148"/>
    </row>
    <row r="1222" spans="1:19" ht="15.6" customHeight="1" outlineLevel="1">
      <c r="A1222" s="142"/>
      <c r="B1222" s="142">
        <f>입출금내역Rawdata!B1216</f>
        <v>45620</v>
      </c>
      <c r="C1222" s="143" t="s">
        <v>120</v>
      </c>
      <c r="D1222" s="284" t="str">
        <f>입출금내역Rawdata!N1216</f>
        <v>운영비</v>
      </c>
      <c r="E1222" s="284" t="str">
        <f>입출금내역Rawdata!O1216</f>
        <v>여비교통비</v>
      </c>
      <c r="F1222" s="137">
        <f>IF(D1222="계좌 대체","",VLOOKUP($D1222,월별_CashFlow!$H$3:$I$61,2,FALSE))</f>
        <v>120204</v>
      </c>
      <c r="G1222" s="145"/>
      <c r="H1222" s="283" t="str">
        <f>IF(입출금내역Rawdata!F1216=0,"",입출금내역Rawdata!F1216)</f>
        <v/>
      </c>
      <c r="I1222" s="146">
        <f>IF(입출금내역Rawdata!G1216=0,"",입출금내역Rawdata!G1216)</f>
        <v>7800</v>
      </c>
      <c r="J1222" s="146">
        <f t="shared" si="37"/>
        <v>-7800</v>
      </c>
      <c r="K1222" s="146">
        <f t="shared" si="36"/>
        <v>776596888</v>
      </c>
      <c r="L1222" s="284" t="str">
        <f>입출금내역Rawdata!D1216</f>
        <v>카카오T일반택시_</v>
      </c>
      <c r="M1222" s="148"/>
      <c r="N1222" s="148"/>
      <c r="O1222" s="284" t="str">
        <f>입출금내역Rawdata!L1216</f>
        <v>하나은행(자본금)</v>
      </c>
      <c r="P1222" s="284" t="str">
        <f>입출금내역Rawdata!M1216</f>
        <v>391-910029-71304</v>
      </c>
      <c r="Q1222" s="148"/>
      <c r="R1222" s="148"/>
      <c r="S1222" s="148"/>
    </row>
    <row r="1223" spans="1:19" ht="15.6" customHeight="1" outlineLevel="1">
      <c r="A1223" s="142"/>
      <c r="B1223" s="142">
        <f>입출금내역Rawdata!B1217</f>
        <v>45620</v>
      </c>
      <c r="C1223" s="143" t="s">
        <v>120</v>
      </c>
      <c r="D1223" s="284" t="str">
        <f>입출금내역Rawdata!N1217</f>
        <v>계좌 대체</v>
      </c>
      <c r="E1223" s="284" t="str">
        <f>입출금내역Rawdata!O1217</f>
        <v>계좌 대체</v>
      </c>
      <c r="F1223" s="137" t="str">
        <f>IF(D1223="계좌 대체","",VLOOKUP($D1223,월별_CashFlow!$H$3:$I$61,2,FALSE))</f>
        <v/>
      </c>
      <c r="G1223" s="145"/>
      <c r="H1223" s="283" t="str">
        <f>IF(입출금내역Rawdata!F1217=0,"",입출금내역Rawdata!F1217)</f>
        <v/>
      </c>
      <c r="I1223" s="146">
        <f>IF(입출금내역Rawdata!G1217=0,"",입출금내역Rawdata!G1217)</f>
        <v>13400</v>
      </c>
      <c r="J1223" s="146">
        <f t="shared" si="37"/>
        <v>-13400</v>
      </c>
      <c r="K1223" s="146">
        <f t="shared" si="36"/>
        <v>776583488</v>
      </c>
      <c r="L1223" s="284" t="str">
        <f>입출금내역Rawdata!D1217</f>
        <v>카카오T택시_가승</v>
      </c>
      <c r="M1223" s="148"/>
      <c r="N1223" s="148"/>
      <c r="O1223" s="284" t="str">
        <f>입출금내역Rawdata!L1217</f>
        <v>하나은행(자본금)</v>
      </c>
      <c r="P1223" s="284" t="str">
        <f>입출금내역Rawdata!M1217</f>
        <v>391-910029-71304</v>
      </c>
      <c r="Q1223" s="148"/>
      <c r="R1223" s="148"/>
      <c r="S1223" s="148"/>
    </row>
    <row r="1224" spans="1:19" ht="15.6" customHeight="1" outlineLevel="1">
      <c r="A1224" s="142"/>
      <c r="B1224" s="142">
        <f>입출금내역Rawdata!B1218</f>
        <v>45620</v>
      </c>
      <c r="C1224" s="143" t="s">
        <v>120</v>
      </c>
      <c r="D1224" s="284" t="str">
        <f>입출금내역Rawdata!N1218</f>
        <v>계좌 대체</v>
      </c>
      <c r="E1224" s="284" t="str">
        <f>입출금내역Rawdata!O1218</f>
        <v>계좌 대체</v>
      </c>
      <c r="F1224" s="137" t="str">
        <f>IF(D1224="계좌 대체","",VLOOKUP($D1224,월별_CashFlow!$H$3:$I$61,2,FALSE))</f>
        <v/>
      </c>
      <c r="G1224" s="145"/>
      <c r="H1224" s="283">
        <f>IF(입출금내역Rawdata!F1218=0,"",입출금내역Rawdata!F1218)</f>
        <v>13400</v>
      </c>
      <c r="I1224" s="146" t="str">
        <f>IF(입출금내역Rawdata!G1218=0,"",입출금내역Rawdata!G1218)</f>
        <v/>
      </c>
      <c r="J1224" s="146">
        <f t="shared" si="37"/>
        <v>13400</v>
      </c>
      <c r="K1224" s="146">
        <f t="shared" ref="K1224:K1287" si="38">J1224+K1223</f>
        <v>776596888</v>
      </c>
      <c r="L1224" s="284" t="str">
        <f>입출금내역Rawdata!D1218</f>
        <v>카카오T택시_가승</v>
      </c>
      <c r="M1224" s="148"/>
      <c r="N1224" s="148"/>
      <c r="O1224" s="284" t="str">
        <f>입출금내역Rawdata!L1218</f>
        <v>하나은행(자본금)</v>
      </c>
      <c r="P1224" s="284" t="str">
        <f>입출금내역Rawdata!M1218</f>
        <v>391-910029-71304</v>
      </c>
      <c r="Q1224" s="148"/>
      <c r="R1224" s="148"/>
      <c r="S1224" s="148"/>
    </row>
    <row r="1225" spans="1:19" ht="15.6" customHeight="1" outlineLevel="1">
      <c r="A1225" s="142"/>
      <c r="B1225" s="142">
        <f>입출금내역Rawdata!B1219</f>
        <v>45620</v>
      </c>
      <c r="C1225" s="143" t="s">
        <v>120</v>
      </c>
      <c r="D1225" s="284" t="str">
        <f>입출금내역Rawdata!N1219</f>
        <v>운영비</v>
      </c>
      <c r="E1225" s="284" t="str">
        <f>입출금내역Rawdata!O1219</f>
        <v>여비교통비</v>
      </c>
      <c r="F1225" s="137">
        <f>IF(D1225="계좌 대체","",VLOOKUP($D1225,월별_CashFlow!$H$3:$I$61,2,FALSE))</f>
        <v>120204</v>
      </c>
      <c r="G1225" s="145"/>
      <c r="H1225" s="283" t="str">
        <f>IF(입출금내역Rawdata!F1219=0,"",입출금내역Rawdata!F1219)</f>
        <v/>
      </c>
      <c r="I1225" s="146">
        <f>IF(입출금내역Rawdata!G1219=0,"",입출금내역Rawdata!G1219)</f>
        <v>15100</v>
      </c>
      <c r="J1225" s="146">
        <f t="shared" ref="J1225:J1288" si="39">IF(H1225="",IF(I1225="",0,-I1225),H1225)</f>
        <v>-15100</v>
      </c>
      <c r="K1225" s="146">
        <f t="shared" si="38"/>
        <v>776581788</v>
      </c>
      <c r="L1225" s="284" t="str">
        <f>입출금내역Rawdata!D1219</f>
        <v>카카오T일반택시(</v>
      </c>
      <c r="M1225" s="148"/>
      <c r="N1225" s="148"/>
      <c r="O1225" s="284" t="str">
        <f>입출금내역Rawdata!L1219</f>
        <v>하나은행(자본금)</v>
      </c>
      <c r="P1225" s="284" t="str">
        <f>입출금내역Rawdata!M1219</f>
        <v>391-910029-71304</v>
      </c>
      <c r="Q1225" s="148"/>
      <c r="R1225" s="148"/>
      <c r="S1225" s="148"/>
    </row>
    <row r="1226" spans="1:19" ht="15.6" customHeight="1" outlineLevel="1">
      <c r="A1226" s="142"/>
      <c r="B1226" s="142">
        <f>입출금내역Rawdata!B1220</f>
        <v>45620</v>
      </c>
      <c r="C1226" s="143" t="s">
        <v>120</v>
      </c>
      <c r="D1226" s="284" t="str">
        <f>입출금내역Rawdata!N1220</f>
        <v>계좌 대체</v>
      </c>
      <c r="E1226" s="284" t="str">
        <f>입출금내역Rawdata!O1220</f>
        <v>계좌 대체</v>
      </c>
      <c r="F1226" s="137" t="str">
        <f>IF(D1226="계좌 대체","",VLOOKUP($D1226,월별_CashFlow!$H$3:$I$61,2,FALSE))</f>
        <v/>
      </c>
      <c r="G1226" s="145"/>
      <c r="H1226" s="283" t="str">
        <f>IF(입출금내역Rawdata!F1220=0,"",입출금내역Rawdata!F1220)</f>
        <v/>
      </c>
      <c r="I1226" s="146">
        <f>IF(입출금내역Rawdata!G1220=0,"",입출금내역Rawdata!G1220)</f>
        <v>7600</v>
      </c>
      <c r="J1226" s="146">
        <f t="shared" si="39"/>
        <v>-7600</v>
      </c>
      <c r="K1226" s="146">
        <f t="shared" si="38"/>
        <v>776574188</v>
      </c>
      <c r="L1226" s="284" t="str">
        <f>입출금내역Rawdata!D1220</f>
        <v>카카오T택시_가승</v>
      </c>
      <c r="M1226" s="148"/>
      <c r="N1226" s="148"/>
      <c r="O1226" s="284" t="str">
        <f>입출금내역Rawdata!L1220</f>
        <v>하나은행(자본금)</v>
      </c>
      <c r="P1226" s="284" t="str">
        <f>입출금내역Rawdata!M1220</f>
        <v>391-910029-71304</v>
      </c>
      <c r="Q1226" s="148"/>
      <c r="R1226" s="148"/>
      <c r="S1226" s="148"/>
    </row>
    <row r="1227" spans="1:19" ht="15.6" customHeight="1" outlineLevel="1">
      <c r="A1227" s="142"/>
      <c r="B1227" s="142">
        <f>입출금내역Rawdata!B1221</f>
        <v>45620</v>
      </c>
      <c r="C1227" s="143" t="s">
        <v>120</v>
      </c>
      <c r="D1227" s="284" t="str">
        <f>입출금내역Rawdata!N1221</f>
        <v>계좌 대체</v>
      </c>
      <c r="E1227" s="284" t="str">
        <f>입출금내역Rawdata!O1221</f>
        <v>계좌 대체</v>
      </c>
      <c r="F1227" s="137" t="str">
        <f>IF(D1227="계좌 대체","",VLOOKUP($D1227,월별_CashFlow!$H$3:$I$61,2,FALSE))</f>
        <v/>
      </c>
      <c r="G1227" s="145"/>
      <c r="H1227" s="283">
        <f>IF(입출금내역Rawdata!F1221=0,"",입출금내역Rawdata!F1221)</f>
        <v>7600</v>
      </c>
      <c r="I1227" s="146" t="str">
        <f>IF(입출금내역Rawdata!G1221=0,"",입출금내역Rawdata!G1221)</f>
        <v/>
      </c>
      <c r="J1227" s="146">
        <f t="shared" si="39"/>
        <v>7600</v>
      </c>
      <c r="K1227" s="146">
        <f t="shared" si="38"/>
        <v>776581788</v>
      </c>
      <c r="L1227" s="284" t="str">
        <f>입출금내역Rawdata!D1221</f>
        <v>카카오T택시_가승</v>
      </c>
      <c r="M1227" s="148"/>
      <c r="N1227" s="148"/>
      <c r="O1227" s="284" t="str">
        <f>입출금내역Rawdata!L1221</f>
        <v>하나은행(자본금)</v>
      </c>
      <c r="P1227" s="284" t="str">
        <f>입출금내역Rawdata!M1221</f>
        <v>391-910029-71304</v>
      </c>
      <c r="Q1227" s="148"/>
      <c r="R1227" s="148"/>
      <c r="S1227" s="148"/>
    </row>
    <row r="1228" spans="1:19" ht="15.6" customHeight="1" outlineLevel="1">
      <c r="A1228" s="142"/>
      <c r="B1228" s="142">
        <f>입출금내역Rawdata!B1222</f>
        <v>45620</v>
      </c>
      <c r="C1228" s="143" t="s">
        <v>120</v>
      </c>
      <c r="D1228" s="284" t="str">
        <f>입출금내역Rawdata!N1222</f>
        <v>운영비</v>
      </c>
      <c r="E1228" s="284" t="str">
        <f>입출금내역Rawdata!O1222</f>
        <v>여비교통비</v>
      </c>
      <c r="F1228" s="137">
        <f>IF(D1228="계좌 대체","",VLOOKUP($D1228,월별_CashFlow!$H$3:$I$61,2,FALSE))</f>
        <v>120204</v>
      </c>
      <c r="G1228" s="145"/>
      <c r="H1228" s="283" t="str">
        <f>IF(입출금내역Rawdata!F1222=0,"",입출금내역Rawdata!F1222)</f>
        <v/>
      </c>
      <c r="I1228" s="146">
        <f>IF(입출금내역Rawdata!G1222=0,"",입출금내역Rawdata!G1222)</f>
        <v>6200</v>
      </c>
      <c r="J1228" s="146">
        <f t="shared" si="39"/>
        <v>-6200</v>
      </c>
      <c r="K1228" s="146">
        <f t="shared" si="38"/>
        <v>776575588</v>
      </c>
      <c r="L1228" s="284" t="str">
        <f>입출금내역Rawdata!D1222</f>
        <v>카카오T일반택시_</v>
      </c>
      <c r="M1228" s="148" t="s">
        <v>141</v>
      </c>
      <c r="N1228" s="148"/>
      <c r="O1228" s="284" t="str">
        <f>입출금내역Rawdata!L1222</f>
        <v>하나은행(자본금)</v>
      </c>
      <c r="P1228" s="284" t="str">
        <f>입출금내역Rawdata!M1222</f>
        <v>391-910029-71304</v>
      </c>
      <c r="Q1228" s="148"/>
      <c r="R1228" s="148"/>
      <c r="S1228" s="148"/>
    </row>
    <row r="1229" spans="1:19" ht="15.6" customHeight="1" outlineLevel="1">
      <c r="A1229" s="142"/>
      <c r="B1229" s="142">
        <f>입출금내역Rawdata!B1223</f>
        <v>45621</v>
      </c>
      <c r="C1229" s="143" t="s">
        <v>120</v>
      </c>
      <c r="D1229" s="284" t="str">
        <f>입출금내역Rawdata!N1223</f>
        <v>인건비(급여, 퇴직금, 사대보험)</v>
      </c>
      <c r="E1229" s="284" t="str">
        <f>입출금내역Rawdata!O1223</f>
        <v>급여</v>
      </c>
      <c r="F1229" s="137">
        <f>IF(D1229="계좌 대체","",VLOOKUP($D1229,월별_CashFlow!$H$3:$I$61,2,FALSE))</f>
        <v>120202</v>
      </c>
      <c r="G1229" s="145"/>
      <c r="H1229" s="283" t="str">
        <f>IF(입출금내역Rawdata!F1223=0,"",입출금내역Rawdata!F1223)</f>
        <v/>
      </c>
      <c r="I1229" s="146">
        <f>IF(입출금내역Rawdata!G1223=0,"",입출금내역Rawdata!G1223)</f>
        <v>7575260</v>
      </c>
      <c r="J1229" s="146">
        <f t="shared" si="39"/>
        <v>-7575260</v>
      </c>
      <c r="K1229" s="146">
        <f t="shared" si="38"/>
        <v>769000328</v>
      </c>
      <c r="L1229" s="284" t="str">
        <f>입출금내역Rawdata!D1223</f>
        <v>11월급여</v>
      </c>
      <c r="M1229" s="148"/>
      <c r="N1229" s="148"/>
      <c r="O1229" s="284" t="str">
        <f>입출금내역Rawdata!L1223</f>
        <v>하나은행(GS투자금)</v>
      </c>
      <c r="P1229" s="284" t="str">
        <f>입출금내역Rawdata!M1223</f>
        <v>391-910033-23404</v>
      </c>
      <c r="Q1229" s="148"/>
      <c r="R1229" s="148"/>
      <c r="S1229" s="148"/>
    </row>
    <row r="1230" spans="1:19" ht="15.6" customHeight="1" outlineLevel="1">
      <c r="A1230" s="142"/>
      <c r="B1230" s="142">
        <f>입출금내역Rawdata!B1224</f>
        <v>45621</v>
      </c>
      <c r="C1230" s="143" t="s">
        <v>120</v>
      </c>
      <c r="D1230" s="284" t="str">
        <f>입출금내역Rawdata!N1224</f>
        <v>인건비(급여, 퇴직금, 사대보험)</v>
      </c>
      <c r="E1230" s="284" t="str">
        <f>입출금내역Rawdata!O1224</f>
        <v>급여</v>
      </c>
      <c r="F1230" s="137">
        <f>IF(D1230="계좌 대체","",VLOOKUP($D1230,월별_CashFlow!$H$3:$I$61,2,FALSE))</f>
        <v>120202</v>
      </c>
      <c r="G1230" s="145"/>
      <c r="H1230" s="283" t="str">
        <f>IF(입출금내역Rawdata!F1224=0,"",입출금내역Rawdata!F1224)</f>
        <v/>
      </c>
      <c r="I1230" s="146">
        <f>IF(입출금내역Rawdata!G1224=0,"",입출금내역Rawdata!G1224)</f>
        <v>6829390</v>
      </c>
      <c r="J1230" s="146">
        <f t="shared" si="39"/>
        <v>-6829390</v>
      </c>
      <c r="K1230" s="146">
        <f t="shared" si="38"/>
        <v>762170938</v>
      </c>
      <c r="L1230" s="284" t="str">
        <f>입출금내역Rawdata!D1224</f>
        <v>11월급여</v>
      </c>
      <c r="M1230" s="148"/>
      <c r="N1230" s="148"/>
      <c r="O1230" s="284" t="str">
        <f>입출금내역Rawdata!L1224</f>
        <v>하나은행(GS투자금)</v>
      </c>
      <c r="P1230" s="284" t="str">
        <f>입출금내역Rawdata!M1224</f>
        <v>391-910033-23404</v>
      </c>
      <c r="Q1230" s="148"/>
      <c r="R1230" s="148"/>
      <c r="S1230" s="148"/>
    </row>
    <row r="1231" spans="1:19" ht="15.6" customHeight="1" outlineLevel="1">
      <c r="A1231" s="142"/>
      <c r="B1231" s="142">
        <f>입출금내역Rawdata!B1225</f>
        <v>45621</v>
      </c>
      <c r="C1231" s="143" t="s">
        <v>120</v>
      </c>
      <c r="D1231" s="284" t="str">
        <f>입출금내역Rawdata!N1225</f>
        <v>인건비(급여, 퇴직금, 사대보험)</v>
      </c>
      <c r="E1231" s="284" t="str">
        <f>입출금내역Rawdata!O1225</f>
        <v>급여</v>
      </c>
      <c r="F1231" s="137">
        <f>IF(D1231="계좌 대체","",VLOOKUP($D1231,월별_CashFlow!$H$3:$I$61,2,FALSE))</f>
        <v>120202</v>
      </c>
      <c r="G1231" s="145"/>
      <c r="H1231" s="283" t="str">
        <f>IF(입출금내역Rawdata!F1225=0,"",입출금내역Rawdata!F1225)</f>
        <v/>
      </c>
      <c r="I1231" s="146">
        <f>IF(입출금내역Rawdata!G1225=0,"",입출금내역Rawdata!G1225)</f>
        <v>2555900</v>
      </c>
      <c r="J1231" s="146">
        <f t="shared" si="39"/>
        <v>-2555900</v>
      </c>
      <c r="K1231" s="146">
        <f t="shared" si="38"/>
        <v>759615038</v>
      </c>
      <c r="L1231" s="284" t="str">
        <f>입출금내역Rawdata!D1225</f>
        <v>11월급여</v>
      </c>
      <c r="M1231" s="148"/>
      <c r="N1231" s="148"/>
      <c r="O1231" s="284" t="str">
        <f>입출금내역Rawdata!L1225</f>
        <v>하나은행(GS투자금)</v>
      </c>
      <c r="P1231" s="284" t="str">
        <f>입출금내역Rawdata!M1225</f>
        <v>391-910033-23404</v>
      </c>
      <c r="Q1231" s="148"/>
      <c r="R1231" s="148"/>
      <c r="S1231" s="148"/>
    </row>
    <row r="1232" spans="1:19" ht="15.6" customHeight="1" outlineLevel="1">
      <c r="A1232" s="142"/>
      <c r="B1232" s="142">
        <f>입출금내역Rawdata!B1226</f>
        <v>45621</v>
      </c>
      <c r="C1232" s="143" t="s">
        <v>120</v>
      </c>
      <c r="D1232" s="284" t="str">
        <f>입출금내역Rawdata!N1226</f>
        <v>인건비(급여, 퇴직금, 사대보험)</v>
      </c>
      <c r="E1232" s="284" t="str">
        <f>입출금내역Rawdata!O1226</f>
        <v>급여</v>
      </c>
      <c r="F1232" s="137">
        <f>IF(D1232="계좌 대체","",VLOOKUP($D1232,월별_CashFlow!$H$3:$I$61,2,FALSE))</f>
        <v>120202</v>
      </c>
      <c r="G1232" s="145"/>
      <c r="H1232" s="283" t="str">
        <f>IF(입출금내역Rawdata!F1226=0,"",입출금내역Rawdata!F1226)</f>
        <v/>
      </c>
      <c r="I1232" s="146">
        <f>IF(입출금내역Rawdata!G1226=0,"",입출금내역Rawdata!G1226)</f>
        <v>905960</v>
      </c>
      <c r="J1232" s="146">
        <f t="shared" si="39"/>
        <v>-905960</v>
      </c>
      <c r="K1232" s="146">
        <f t="shared" si="38"/>
        <v>758709078</v>
      </c>
      <c r="L1232" s="284" t="str">
        <f>입출금내역Rawdata!D1226</f>
        <v>11월급여</v>
      </c>
      <c r="M1232" s="148" t="s">
        <v>197</v>
      </c>
      <c r="N1232" s="148"/>
      <c r="O1232" s="284" t="str">
        <f>입출금내역Rawdata!L1226</f>
        <v>하나은행(GS투자금)</v>
      </c>
      <c r="P1232" s="284" t="str">
        <f>입출금내역Rawdata!M1226</f>
        <v>391-910033-23404</v>
      </c>
      <c r="Q1232" s="148"/>
      <c r="R1232" s="148"/>
      <c r="S1232" s="148"/>
    </row>
    <row r="1233" spans="1:19" ht="15.6" customHeight="1" outlineLevel="1">
      <c r="A1233" s="142"/>
      <c r="B1233" s="142">
        <f>입출금내역Rawdata!B1227</f>
        <v>45621</v>
      </c>
      <c r="C1233" s="143" t="s">
        <v>120</v>
      </c>
      <c r="D1233" s="284" t="str">
        <f>입출금내역Rawdata!N1227</f>
        <v>인건비(급여, 퇴직금, 사대보험)</v>
      </c>
      <c r="E1233" s="284" t="str">
        <f>입출금내역Rawdata!O1227</f>
        <v>급여</v>
      </c>
      <c r="F1233" s="137">
        <f>IF(D1233="계좌 대체","",VLOOKUP($D1233,월별_CashFlow!$H$3:$I$61,2,FALSE))</f>
        <v>120202</v>
      </c>
      <c r="G1233" s="145"/>
      <c r="H1233" s="283" t="str">
        <f>IF(입출금내역Rawdata!F1227=0,"",입출금내역Rawdata!F1227)</f>
        <v/>
      </c>
      <c r="I1233" s="146">
        <f>IF(입출금내역Rawdata!G1227=0,"",입출금내역Rawdata!G1227)</f>
        <v>906460</v>
      </c>
      <c r="J1233" s="146">
        <f t="shared" si="39"/>
        <v>-906460</v>
      </c>
      <c r="K1233" s="146">
        <f t="shared" si="38"/>
        <v>757802618</v>
      </c>
      <c r="L1233" s="284" t="str">
        <f>입출금내역Rawdata!D1227</f>
        <v>11월급여</v>
      </c>
      <c r="M1233" s="148" t="s">
        <v>198</v>
      </c>
      <c r="N1233" s="148"/>
      <c r="O1233" s="284" t="str">
        <f>입출금내역Rawdata!L1227</f>
        <v>하나은행(GS투자금)</v>
      </c>
      <c r="P1233" s="284" t="str">
        <f>입출금내역Rawdata!M1227</f>
        <v>391-910033-23404</v>
      </c>
      <c r="Q1233" s="148"/>
      <c r="R1233" s="148"/>
      <c r="S1233" s="148"/>
    </row>
    <row r="1234" spans="1:19" ht="15.6" customHeight="1" outlineLevel="1">
      <c r="A1234" s="142"/>
      <c r="B1234" s="142">
        <f>입출금내역Rawdata!B1228</f>
        <v>45621</v>
      </c>
      <c r="C1234" s="143" t="s">
        <v>120</v>
      </c>
      <c r="D1234" s="284" t="str">
        <f>입출금내역Rawdata!N1228</f>
        <v>법인카드</v>
      </c>
      <c r="E1234" s="284" t="str">
        <f>입출금내역Rawdata!O1228</f>
        <v>법인카드</v>
      </c>
      <c r="F1234" s="137">
        <f>IF(D1234="계좌 대체","",VLOOKUP($D1234,월별_CashFlow!$H$3:$I$61,2,FALSE))</f>
        <v>120203</v>
      </c>
      <c r="G1234" s="145"/>
      <c r="H1234" s="283" t="str">
        <f>IF(입출금내역Rawdata!F1228=0,"",입출금내역Rawdata!F1228)</f>
        <v/>
      </c>
      <c r="I1234" s="146">
        <f>IF(입출금내역Rawdata!G1228=0,"",입출금내역Rawdata!G1228)</f>
        <v>598400</v>
      </c>
      <c r="J1234" s="146">
        <f t="shared" si="39"/>
        <v>-598400</v>
      </c>
      <c r="K1234" s="146">
        <f t="shared" si="38"/>
        <v>757204218</v>
      </c>
      <c r="L1234" s="284" t="str">
        <f>입출금내역Rawdata!D1228</f>
        <v>하나카드기업</v>
      </c>
      <c r="M1234" s="148"/>
      <c r="N1234" s="148"/>
      <c r="O1234" s="284" t="str">
        <f>입출금내역Rawdata!L1228</f>
        <v>하나은행(서울형팁스)</v>
      </c>
      <c r="P1234" s="284" t="str">
        <f>입출금내역Rawdata!M1228</f>
        <v>511-910017-45704</v>
      </c>
      <c r="Q1234" s="148"/>
      <c r="R1234" s="148"/>
      <c r="S1234" s="148"/>
    </row>
    <row r="1235" spans="1:19" ht="15.6" customHeight="1" outlineLevel="1">
      <c r="A1235" s="142"/>
      <c r="B1235" s="142">
        <f>입출금내역Rawdata!B1229</f>
        <v>45622</v>
      </c>
      <c r="C1235" s="143" t="s">
        <v>120</v>
      </c>
      <c r="D1235" s="284" t="str">
        <f>입출금내역Rawdata!N1229</f>
        <v>운영비</v>
      </c>
      <c r="E1235" s="284" t="str">
        <f>입출금내역Rawdata!O1229</f>
        <v>지급수수료</v>
      </c>
      <c r="F1235" s="137">
        <f>IF(D1235="계좌 대체","",VLOOKUP($D1235,월별_CashFlow!$H$3:$I$61,2,FALSE))</f>
        <v>120204</v>
      </c>
      <c r="G1235" s="145"/>
      <c r="H1235" s="283" t="str">
        <f>IF(입출금내역Rawdata!F1229=0,"",입출금내역Rawdata!F1229)</f>
        <v/>
      </c>
      <c r="I1235" s="146">
        <f>IF(입출금내역Rawdata!G1229=0,"",입출금내역Rawdata!G1229)</f>
        <v>3000</v>
      </c>
      <c r="J1235" s="146">
        <f t="shared" si="39"/>
        <v>-3000</v>
      </c>
      <c r="K1235" s="146">
        <f t="shared" si="38"/>
        <v>757201218</v>
      </c>
      <c r="L1235" s="284" t="str">
        <f>입출금내역Rawdata!D1229</f>
        <v>법원행정처</v>
      </c>
      <c r="M1235" s="148"/>
      <c r="N1235" s="148"/>
      <c r="O1235" s="284" t="str">
        <f>입출금내역Rawdata!L1229</f>
        <v>하나은행(GS투자금)</v>
      </c>
      <c r="P1235" s="284" t="str">
        <f>입출금내역Rawdata!M1229</f>
        <v>391-910033-23404</v>
      </c>
      <c r="Q1235" s="148"/>
      <c r="R1235" s="148"/>
      <c r="S1235" s="148"/>
    </row>
    <row r="1236" spans="1:19" ht="15.6" customHeight="1" outlineLevel="1">
      <c r="A1236" s="142"/>
      <c r="B1236" s="142">
        <f>입출금내역Rawdata!B1230</f>
        <v>45622</v>
      </c>
      <c r="C1236" s="143" t="s">
        <v>120</v>
      </c>
      <c r="D1236" s="284" t="str">
        <f>입출금내역Rawdata!N1230</f>
        <v>운영비</v>
      </c>
      <c r="E1236" s="284" t="str">
        <f>입출금내역Rawdata!O1230</f>
        <v>지급수수료</v>
      </c>
      <c r="F1236" s="137">
        <f>IF(D1236="계좌 대체","",VLOOKUP($D1236,월별_CashFlow!$H$3:$I$61,2,FALSE))</f>
        <v>120204</v>
      </c>
      <c r="G1236" s="145"/>
      <c r="H1236" s="283" t="str">
        <f>IF(입출금내역Rawdata!F1230=0,"",입출금내역Rawdata!F1230)</f>
        <v/>
      </c>
      <c r="I1236" s="146">
        <f>IF(입출금내역Rawdata!G1230=0,"",입출금내역Rawdata!G1230)</f>
        <v>3000</v>
      </c>
      <c r="J1236" s="146">
        <f t="shared" si="39"/>
        <v>-3000</v>
      </c>
      <c r="K1236" s="146">
        <f t="shared" si="38"/>
        <v>757198218</v>
      </c>
      <c r="L1236" s="284" t="str">
        <f>입출금내역Rawdata!D1230</f>
        <v>법원행정처</v>
      </c>
      <c r="M1236" s="148"/>
      <c r="N1236" s="148"/>
      <c r="O1236" s="284" t="str">
        <f>입출금내역Rawdata!L1230</f>
        <v>하나은행(GS투자금)</v>
      </c>
      <c r="P1236" s="284" t="str">
        <f>입출금내역Rawdata!M1230</f>
        <v>391-910033-23404</v>
      </c>
      <c r="Q1236" s="148"/>
      <c r="R1236" s="148"/>
      <c r="S1236" s="148"/>
    </row>
    <row r="1237" spans="1:19" ht="15.6" customHeight="1" outlineLevel="1">
      <c r="A1237" s="142"/>
      <c r="B1237" s="142">
        <f>입출금내역Rawdata!B1231</f>
        <v>45623</v>
      </c>
      <c r="C1237" s="143" t="s">
        <v>120</v>
      </c>
      <c r="D1237" s="284" t="str">
        <f>입출금내역Rawdata!N1231</f>
        <v>법인카드</v>
      </c>
      <c r="E1237" s="284" t="str">
        <f>입출금내역Rawdata!O1231</f>
        <v>법인카드</v>
      </c>
      <c r="F1237" s="137">
        <f>IF(D1237="계좌 대체","",VLOOKUP($D1237,월별_CashFlow!$H$3:$I$61,2,FALSE))</f>
        <v>120203</v>
      </c>
      <c r="G1237" s="145"/>
      <c r="H1237" s="283" t="str">
        <f>IF(입출금내역Rawdata!F1231=0,"",입출금내역Rawdata!F1231)</f>
        <v/>
      </c>
      <c r="I1237" s="146">
        <f>IF(입출금내역Rawdata!G1231=0,"",입출금내역Rawdata!G1231)</f>
        <v>800</v>
      </c>
      <c r="J1237" s="146">
        <f t="shared" si="39"/>
        <v>-800</v>
      </c>
      <c r="K1237" s="146">
        <f t="shared" si="38"/>
        <v>757197418</v>
      </c>
      <c r="L1237" s="284" t="str">
        <f>입출금내역Rawdata!D1231</f>
        <v>하나카드기업</v>
      </c>
      <c r="M1237" s="148"/>
      <c r="N1237" s="148"/>
      <c r="O1237" s="284" t="str">
        <f>입출금내역Rawdata!L1231</f>
        <v>하나은행(자본금)</v>
      </c>
      <c r="P1237" s="284" t="str">
        <f>입출금내역Rawdata!M1231</f>
        <v>391-910029-71304</v>
      </c>
      <c r="Q1237" s="148"/>
      <c r="R1237" s="148"/>
      <c r="S1237" s="148"/>
    </row>
    <row r="1238" spans="1:19" ht="15.6" customHeight="1" outlineLevel="1">
      <c r="A1238" s="142"/>
      <c r="B1238" s="142">
        <f>입출금내역Rawdata!B1232</f>
        <v>45623</v>
      </c>
      <c r="C1238" s="143" t="s">
        <v>120</v>
      </c>
      <c r="D1238" s="284" t="str">
        <f>입출금내역Rawdata!N1232</f>
        <v>법인카드</v>
      </c>
      <c r="E1238" s="284" t="str">
        <f>입출금내역Rawdata!O1232</f>
        <v>법인카드</v>
      </c>
      <c r="F1238" s="137">
        <f>IF(D1238="계좌 대체","",VLOOKUP($D1238,월별_CashFlow!$H$3:$I$61,2,FALSE))</f>
        <v>120203</v>
      </c>
      <c r="G1238" s="145"/>
      <c r="H1238" s="283" t="str">
        <f>IF(입출금내역Rawdata!F1232=0,"",입출금내역Rawdata!F1232)</f>
        <v/>
      </c>
      <c r="I1238" s="146">
        <f>IF(입출금내역Rawdata!G1232=0,"",입출금내역Rawdata!G1232)</f>
        <v>3145959</v>
      </c>
      <c r="J1238" s="146">
        <f t="shared" si="39"/>
        <v>-3145959</v>
      </c>
      <c r="K1238" s="146">
        <f t="shared" si="38"/>
        <v>754051459</v>
      </c>
      <c r="L1238" s="284" t="str">
        <f>입출금내역Rawdata!D1232</f>
        <v>하나카드기업</v>
      </c>
      <c r="M1238" s="148"/>
      <c r="N1238" s="148"/>
      <c r="O1238" s="284" t="str">
        <f>입출금내역Rawdata!L1232</f>
        <v>하나은행(자본금)</v>
      </c>
      <c r="P1238" s="284" t="str">
        <f>입출금내역Rawdata!M1232</f>
        <v>391-910029-71304</v>
      </c>
      <c r="Q1238" s="148"/>
      <c r="R1238" s="148"/>
      <c r="S1238" s="148"/>
    </row>
    <row r="1239" spans="1:19" ht="15.6" customHeight="1" outlineLevel="1">
      <c r="A1239" s="142"/>
      <c r="B1239" s="142">
        <f>입출금내역Rawdata!B1233</f>
        <v>45623</v>
      </c>
      <c r="C1239" s="143" t="s">
        <v>120</v>
      </c>
      <c r="D1239" s="284" t="str">
        <f>입출금내역Rawdata!N1233</f>
        <v>보조금</v>
      </c>
      <c r="E1239" s="284" t="str">
        <f>입출금내역Rawdata!O1233</f>
        <v>보조금</v>
      </c>
      <c r="F1239" s="137">
        <f>IF(D1239="계좌 대체","",VLOOKUP($D1239,월별_CashFlow!$H$3:$I$61,2,FALSE))</f>
        <v>310001</v>
      </c>
      <c r="G1239" s="145"/>
      <c r="H1239" s="283">
        <f>IF(입출금내역Rawdata!F1233=0,"",입출금내역Rawdata!F1233)</f>
        <v>3200840</v>
      </c>
      <c r="I1239" s="146" t="str">
        <f>IF(입출금내역Rawdata!G1233=0,"",입출금내역Rawdata!G1233)</f>
        <v/>
      </c>
      <c r="J1239" s="146">
        <f t="shared" si="39"/>
        <v>3200840</v>
      </c>
      <c r="K1239" s="146">
        <f t="shared" si="38"/>
        <v>757252299</v>
      </c>
      <c r="L1239" s="284" t="str">
        <f>입출금내역Rawdata!D1233</f>
        <v>11월 인건비</v>
      </c>
      <c r="M1239" s="148"/>
      <c r="N1239" s="148"/>
      <c r="O1239" s="284" t="str">
        <f>입출금내역Rawdata!L1233</f>
        <v>하나은행(자본금)</v>
      </c>
      <c r="P1239" s="284" t="str">
        <f>입출금내역Rawdata!M1233</f>
        <v>391-910029-71304</v>
      </c>
      <c r="Q1239" s="148"/>
      <c r="R1239" s="148"/>
      <c r="S1239" s="148"/>
    </row>
    <row r="1240" spans="1:19" ht="15.6" customHeight="1" outlineLevel="1">
      <c r="A1240" s="142"/>
      <c r="B1240" s="142">
        <f>입출금내역Rawdata!B1234</f>
        <v>45623</v>
      </c>
      <c r="C1240" s="143" t="s">
        <v>120</v>
      </c>
      <c r="D1240" s="284" t="str">
        <f>입출금내역Rawdata!N1234</f>
        <v>보조금</v>
      </c>
      <c r="E1240" s="284" t="str">
        <f>입출금내역Rawdata!O1234</f>
        <v>보조금</v>
      </c>
      <c r="F1240" s="137">
        <f>IF(D1240="계좌 대체","",VLOOKUP($D1240,월별_CashFlow!$H$3:$I$61,2,FALSE))</f>
        <v>310001</v>
      </c>
      <c r="G1240" s="145"/>
      <c r="H1240" s="283">
        <f>IF(입출금내역Rawdata!F1234=0,"",입출금내역Rawdata!F1234)</f>
        <v>8500</v>
      </c>
      <c r="I1240" s="146" t="str">
        <f>IF(입출금내역Rawdata!G1234=0,"",입출금내역Rawdata!G1234)</f>
        <v/>
      </c>
      <c r="J1240" s="146">
        <f t="shared" si="39"/>
        <v>8500</v>
      </c>
      <c r="K1240" s="146">
        <f t="shared" si="38"/>
        <v>757260799</v>
      </c>
      <c r="L1240" s="284" t="str">
        <f>입출금내역Rawdata!D1234</f>
        <v>sba_카드_우편</v>
      </c>
      <c r="M1240" s="148"/>
      <c r="N1240" s="148"/>
      <c r="O1240" s="284" t="str">
        <f>입출금내역Rawdata!L1234</f>
        <v>하나은행(서울형팁스)</v>
      </c>
      <c r="P1240" s="284" t="str">
        <f>입출금내역Rawdata!M1234</f>
        <v>511-910017-45704</v>
      </c>
      <c r="Q1240" s="148"/>
      <c r="R1240" s="148"/>
      <c r="S1240" s="148"/>
    </row>
    <row r="1241" spans="1:19" ht="15.6" customHeight="1" outlineLevel="1">
      <c r="A1241" s="142"/>
      <c r="B1241" s="142">
        <f>입출금내역Rawdata!B1235</f>
        <v>45623</v>
      </c>
      <c r="C1241" s="143" t="s">
        <v>120</v>
      </c>
      <c r="D1241" s="284" t="str">
        <f>입출금내역Rawdata!N1235</f>
        <v>보조금</v>
      </c>
      <c r="E1241" s="284" t="str">
        <f>입출금내역Rawdata!O1235</f>
        <v>보조금</v>
      </c>
      <c r="F1241" s="137">
        <f>IF(D1241="계좌 대체","",VLOOKUP($D1241,월별_CashFlow!$H$3:$I$61,2,FALSE))</f>
        <v>310001</v>
      </c>
      <c r="G1241" s="145"/>
      <c r="H1241" s="283">
        <f>IF(입출금내역Rawdata!F1235=0,"",입출금내역Rawdata!F1235)</f>
        <v>3200840</v>
      </c>
      <c r="I1241" s="146" t="str">
        <f>IF(입출금내역Rawdata!G1235=0,"",입출금내역Rawdata!G1235)</f>
        <v/>
      </c>
      <c r="J1241" s="146">
        <f t="shared" si="39"/>
        <v>3200840</v>
      </c>
      <c r="K1241" s="146">
        <f t="shared" si="38"/>
        <v>760461639</v>
      </c>
      <c r="L1241" s="284" t="str">
        <f>입출금내역Rawdata!D1235</f>
        <v>11월 인건비</v>
      </c>
      <c r="M1241" s="148"/>
      <c r="N1241" s="148"/>
      <c r="O1241" s="284" t="str">
        <f>입출금내역Rawdata!L1235</f>
        <v>하나은행(서울형팁스)</v>
      </c>
      <c r="P1241" s="284" t="str">
        <f>입출금내역Rawdata!M1235</f>
        <v>511-910017-45704</v>
      </c>
      <c r="Q1241" s="148"/>
      <c r="R1241" s="148"/>
      <c r="S1241" s="148"/>
    </row>
    <row r="1242" spans="1:19" ht="15.6" customHeight="1" outlineLevel="1">
      <c r="A1242" s="142"/>
      <c r="B1242" s="142">
        <f>입출금내역Rawdata!B1236</f>
        <v>45623</v>
      </c>
      <c r="C1242" s="143" t="s">
        <v>120</v>
      </c>
      <c r="D1242" s="284" t="str">
        <f>입출금내역Rawdata!N1236</f>
        <v>보조금</v>
      </c>
      <c r="E1242" s="284" t="str">
        <f>입출금내역Rawdata!O1236</f>
        <v>보조금</v>
      </c>
      <c r="F1242" s="137">
        <f>IF(D1242="계좌 대체","",VLOOKUP($D1242,월별_CashFlow!$H$3:$I$61,2,FALSE))</f>
        <v>310001</v>
      </c>
      <c r="G1242" s="145"/>
      <c r="H1242" s="283" t="str">
        <f>IF(입출금내역Rawdata!F1236=0,"",입출금내역Rawdata!F1236)</f>
        <v/>
      </c>
      <c r="I1242" s="146">
        <f>IF(입출금내역Rawdata!G1236=0,"",입출금내역Rawdata!G1236)</f>
        <v>3200840</v>
      </c>
      <c r="J1242" s="146">
        <f t="shared" si="39"/>
        <v>-3200840</v>
      </c>
      <c r="K1242" s="146">
        <f t="shared" si="38"/>
        <v>757260799</v>
      </c>
      <c r="L1242" s="284" t="str">
        <f>입출금내역Rawdata!D1236</f>
        <v>11월 인건비</v>
      </c>
      <c r="M1242" s="148"/>
      <c r="N1242" s="148"/>
      <c r="O1242" s="284" t="str">
        <f>입출금내역Rawdata!L1236</f>
        <v>하나은행(서울형팁스)</v>
      </c>
      <c r="P1242" s="284" t="str">
        <f>입출금내역Rawdata!M1236</f>
        <v>511-910017-45704</v>
      </c>
      <c r="Q1242" s="148"/>
      <c r="R1242" s="148"/>
      <c r="S1242" s="148"/>
    </row>
    <row r="1243" spans="1:19" ht="15.6" customHeight="1" outlineLevel="1">
      <c r="A1243" s="142"/>
      <c r="B1243" s="142">
        <f>입출금내역Rawdata!B1237</f>
        <v>45623</v>
      </c>
      <c r="C1243" s="143" t="s">
        <v>120</v>
      </c>
      <c r="D1243" s="284" t="str">
        <f>입출금내역Rawdata!N1237</f>
        <v>보조금</v>
      </c>
      <c r="E1243" s="284" t="str">
        <f>입출금내역Rawdata!O1237</f>
        <v>보조금</v>
      </c>
      <c r="F1243" s="137">
        <f>IF(D1243="계좌 대체","",VLOOKUP($D1243,월별_CashFlow!$H$3:$I$61,2,FALSE))</f>
        <v>310001</v>
      </c>
      <c r="G1243" s="145"/>
      <c r="H1243" s="283">
        <f>IF(입출금내역Rawdata!F1237=0,"",입출금내역Rawdata!F1237)</f>
        <v>660000</v>
      </c>
      <c r="I1243" s="146" t="str">
        <f>IF(입출금내역Rawdata!G1237=0,"",입출금내역Rawdata!G1237)</f>
        <v/>
      </c>
      <c r="J1243" s="146">
        <f t="shared" si="39"/>
        <v>660000</v>
      </c>
      <c r="K1243" s="146">
        <f t="shared" si="38"/>
        <v>757920799</v>
      </c>
      <c r="L1243" s="284" t="str">
        <f>입출금내역Rawdata!D1237</f>
        <v>FB이체</v>
      </c>
      <c r="M1243" s="148" t="s">
        <v>228</v>
      </c>
      <c r="N1243" s="148"/>
      <c r="O1243" s="284" t="str">
        <f>입출금내역Rawdata!L1237</f>
        <v>신한은행(초창패)</v>
      </c>
      <c r="P1243" s="284" t="str">
        <f>입출금내역Rawdata!M1237</f>
        <v>100-037-099578</v>
      </c>
      <c r="Q1243" s="148"/>
      <c r="R1243" s="148"/>
      <c r="S1243" s="148"/>
    </row>
    <row r="1244" spans="1:19" ht="15.6" customHeight="1" outlineLevel="1">
      <c r="A1244" s="142"/>
      <c r="B1244" s="142">
        <f>입출금내역Rawdata!B1238</f>
        <v>45623</v>
      </c>
      <c r="C1244" s="143" t="s">
        <v>120</v>
      </c>
      <c r="D1244" s="284" t="str">
        <f>입출금내역Rawdata!N1238</f>
        <v>보조금</v>
      </c>
      <c r="E1244" s="284" t="str">
        <f>입출금내역Rawdata!O1238</f>
        <v>보조금</v>
      </c>
      <c r="F1244" s="137">
        <f>IF(D1244="계좌 대체","",VLOOKUP($D1244,월별_CashFlow!$H$3:$I$61,2,FALSE))</f>
        <v>310001</v>
      </c>
      <c r="G1244" s="145"/>
      <c r="H1244" s="283" t="str">
        <f>IF(입출금내역Rawdata!F1238=0,"",입출금내역Rawdata!F1238)</f>
        <v/>
      </c>
      <c r="I1244" s="146">
        <f>IF(입출금내역Rawdata!G1238=0,"",입출금내역Rawdata!G1238)</f>
        <v>660000</v>
      </c>
      <c r="J1244" s="146">
        <f t="shared" si="39"/>
        <v>-660000</v>
      </c>
      <c r="K1244" s="146">
        <f t="shared" si="38"/>
        <v>757260799</v>
      </c>
      <c r="L1244" s="284" t="str">
        <f>입출금내역Rawdata!D1238</f>
        <v>FB-RTF</v>
      </c>
      <c r="M1244" s="148"/>
      <c r="N1244" s="148"/>
      <c r="O1244" s="284" t="str">
        <f>입출금내역Rawdata!L1238</f>
        <v>신한은행(초창패)</v>
      </c>
      <c r="P1244" s="284" t="str">
        <f>입출금내역Rawdata!M1238</f>
        <v>100-037-099578</v>
      </c>
      <c r="Q1244" s="148"/>
      <c r="R1244" s="148"/>
      <c r="S1244" s="148"/>
    </row>
    <row r="1245" spans="1:19" ht="15.6" customHeight="1" outlineLevel="1">
      <c r="A1245" s="142"/>
      <c r="B1245" s="142">
        <f>입출금내역Rawdata!B1239</f>
        <v>45623</v>
      </c>
      <c r="C1245" s="143" t="s">
        <v>120</v>
      </c>
      <c r="D1245" s="284" t="str">
        <f>입출금내역Rawdata!N1239</f>
        <v>보조금</v>
      </c>
      <c r="E1245" s="284" t="str">
        <f>입출금내역Rawdata!O1239</f>
        <v>보조금</v>
      </c>
      <c r="F1245" s="137">
        <f>IF(D1245="계좌 대체","",VLOOKUP($D1245,월별_CashFlow!$H$3:$I$61,2,FALSE))</f>
        <v>310001</v>
      </c>
      <c r="G1245" s="145"/>
      <c r="H1245" s="283">
        <f>IF(입출금내역Rawdata!F1239=0,"",입출금내역Rawdata!F1239)</f>
        <v>9000000</v>
      </c>
      <c r="I1245" s="146" t="str">
        <f>IF(입출금내역Rawdata!G1239=0,"",입출금내역Rawdata!G1239)</f>
        <v/>
      </c>
      <c r="J1245" s="146">
        <f t="shared" si="39"/>
        <v>9000000</v>
      </c>
      <c r="K1245" s="146">
        <f t="shared" si="38"/>
        <v>766260799</v>
      </c>
      <c r="L1245" s="284" t="str">
        <f>입출금내역Rawdata!D1239</f>
        <v>FB이체</v>
      </c>
      <c r="M1245" s="148"/>
      <c r="N1245" s="148"/>
      <c r="O1245" s="284" t="str">
        <f>입출금내역Rawdata!L1239</f>
        <v>신한은행(초창패)</v>
      </c>
      <c r="P1245" s="284" t="str">
        <f>입출금내역Rawdata!M1239</f>
        <v>100-037-099578</v>
      </c>
      <c r="Q1245" s="148"/>
      <c r="R1245" s="148"/>
      <c r="S1245" s="148"/>
    </row>
    <row r="1246" spans="1:19" ht="15.6" customHeight="1" outlineLevel="1">
      <c r="A1246" s="142"/>
      <c r="B1246" s="142">
        <f>입출금내역Rawdata!B1240</f>
        <v>45623</v>
      </c>
      <c r="C1246" s="143" t="s">
        <v>120</v>
      </c>
      <c r="D1246" s="284" t="str">
        <f>입출금내역Rawdata!N1240</f>
        <v>보조금</v>
      </c>
      <c r="E1246" s="284" t="str">
        <f>입출금내역Rawdata!O1240</f>
        <v>보조금</v>
      </c>
      <c r="F1246" s="137">
        <f>IF(D1246="계좌 대체","",VLOOKUP($D1246,월별_CashFlow!$H$3:$I$61,2,FALSE))</f>
        <v>310001</v>
      </c>
      <c r="G1246" s="145"/>
      <c r="H1246" s="283" t="str">
        <f>IF(입출금내역Rawdata!F1240=0,"",입출금내역Rawdata!F1240)</f>
        <v/>
      </c>
      <c r="I1246" s="146">
        <f>IF(입출금내역Rawdata!G1240=0,"",입출금내역Rawdata!G1240)</f>
        <v>9000000</v>
      </c>
      <c r="J1246" s="146">
        <f t="shared" si="39"/>
        <v>-9000000</v>
      </c>
      <c r="K1246" s="146">
        <f t="shared" si="38"/>
        <v>757260799</v>
      </c>
      <c r="L1246" s="284" t="str">
        <f>입출금내역Rawdata!D1240</f>
        <v>FB-RTF</v>
      </c>
      <c r="M1246" s="148"/>
      <c r="N1246" s="148"/>
      <c r="O1246" s="284" t="str">
        <f>입출금내역Rawdata!L1240</f>
        <v>신한은행(초창패)</v>
      </c>
      <c r="P1246" s="284" t="str">
        <f>입출금내역Rawdata!M1240</f>
        <v>100-037-099578</v>
      </c>
      <c r="Q1246" s="148"/>
      <c r="R1246" s="148"/>
      <c r="S1246" s="148"/>
    </row>
    <row r="1247" spans="1:19" ht="15.6" customHeight="1" outlineLevel="1">
      <c r="A1247" s="142"/>
      <c r="B1247" s="142">
        <f>입출금내역Rawdata!B1241</f>
        <v>45624</v>
      </c>
      <c r="C1247" s="143" t="s">
        <v>120</v>
      </c>
      <c r="D1247" s="284" t="str">
        <f>입출금내역Rawdata!N1241</f>
        <v>보조금</v>
      </c>
      <c r="E1247" s="284" t="str">
        <f>입출금내역Rawdata!O1241</f>
        <v>보조금</v>
      </c>
      <c r="F1247" s="137">
        <f>IF(D1247="계좌 대체","",VLOOKUP($D1247,월별_CashFlow!$H$3:$I$61,2,FALSE))</f>
        <v>310001</v>
      </c>
      <c r="G1247" s="145"/>
      <c r="H1247" s="283" t="str">
        <f>IF(입출금내역Rawdata!F1241=0,"",입출금내역Rawdata!F1241)</f>
        <v/>
      </c>
      <c r="I1247" s="146">
        <f>IF(입출금내역Rawdata!G1241=0,"",입출금내역Rawdata!G1241)</f>
        <v>150000</v>
      </c>
      <c r="J1247" s="146">
        <f t="shared" si="39"/>
        <v>-150000</v>
      </c>
      <c r="K1247" s="146">
        <f t="shared" si="38"/>
        <v>757110799</v>
      </c>
      <c r="L1247" s="284" t="str">
        <f>입출금내역Rawdata!D1241</f>
        <v>꽃들일랑</v>
      </c>
      <c r="M1247" s="148"/>
      <c r="N1247" s="148"/>
      <c r="O1247" s="284" t="str">
        <f>입출금내역Rawdata!L1241</f>
        <v>하나은행(GS투자금)</v>
      </c>
      <c r="P1247" s="284" t="str">
        <f>입출금내역Rawdata!M1241</f>
        <v>391-910033-23404</v>
      </c>
      <c r="Q1247" s="148"/>
      <c r="R1247" s="148"/>
      <c r="S1247" s="148"/>
    </row>
    <row r="1248" spans="1:19" ht="15.6" customHeight="1" outlineLevel="1">
      <c r="A1248" s="142"/>
      <c r="B1248" s="142">
        <f>입출금내역Rawdata!B1242</f>
        <v>45625</v>
      </c>
      <c r="C1248" s="143" t="s">
        <v>120</v>
      </c>
      <c r="D1248" s="284" t="str">
        <f>입출금내역Rawdata!N1242</f>
        <v>운영비</v>
      </c>
      <c r="E1248" s="284" t="str">
        <f>입출금내역Rawdata!O1242</f>
        <v>지급수수료</v>
      </c>
      <c r="F1248" s="137">
        <f>IF(D1248="계좌 대체","",VLOOKUP($D1248,월별_CashFlow!$H$3:$I$61,2,FALSE))</f>
        <v>120204</v>
      </c>
      <c r="G1248" s="145"/>
      <c r="H1248" s="283" t="str">
        <f>IF(입출금내역Rawdata!F1242=0,"",입출금내역Rawdata!F1242)</f>
        <v/>
      </c>
      <c r="I1248" s="146">
        <f>IF(입출금내역Rawdata!G1242=0,"",입출금내역Rawdata!G1242)</f>
        <v>440500</v>
      </c>
      <c r="J1248" s="146">
        <f t="shared" si="39"/>
        <v>-440500</v>
      </c>
      <c r="K1248" s="146">
        <f t="shared" si="38"/>
        <v>756670299</v>
      </c>
      <c r="L1248" s="284" t="str">
        <f>입출금내역Rawdata!D1242</f>
        <v>이창원(이창원세무회</v>
      </c>
      <c r="M1248" s="148"/>
      <c r="N1248" s="148"/>
      <c r="O1248" s="284" t="str">
        <f>입출금내역Rawdata!L1242</f>
        <v>하나은행(GS투자금)</v>
      </c>
      <c r="P1248" s="284" t="str">
        <f>입출금내역Rawdata!M1242</f>
        <v>391-910033-23404</v>
      </c>
      <c r="Q1248" s="148"/>
      <c r="R1248" s="148"/>
      <c r="S1248" s="148"/>
    </row>
    <row r="1249" spans="1:19" ht="15.6" customHeight="1" outlineLevel="1">
      <c r="A1249" s="142"/>
      <c r="B1249" s="142">
        <f>입출금내역Rawdata!B1243</f>
        <v>45625</v>
      </c>
      <c r="C1249" s="143" t="s">
        <v>120</v>
      </c>
      <c r="D1249" s="284" t="str">
        <f>입출금내역Rawdata!N1243</f>
        <v>운영비</v>
      </c>
      <c r="E1249" s="284" t="str">
        <f>입출금내역Rawdata!O1243</f>
        <v>지급수수료</v>
      </c>
      <c r="F1249" s="137">
        <f>IF(D1249="계좌 대체","",VLOOKUP($D1249,월별_CashFlow!$H$3:$I$61,2,FALSE))</f>
        <v>120204</v>
      </c>
      <c r="G1249" s="145"/>
      <c r="H1249" s="283" t="str">
        <f>IF(입출금내역Rawdata!F1243=0,"",입출금내역Rawdata!F1243)</f>
        <v/>
      </c>
      <c r="I1249" s="146">
        <f>IF(입출금내역Rawdata!G1243=0,"",입출금내역Rawdata!G1243)</f>
        <v>550000</v>
      </c>
      <c r="J1249" s="146">
        <f t="shared" si="39"/>
        <v>-550000</v>
      </c>
      <c r="K1249" s="146">
        <f t="shared" si="38"/>
        <v>756120299</v>
      </c>
      <c r="L1249" s="284" t="str">
        <f>입출금내역Rawdata!D1243</f>
        <v>법무법인(유한)태평양</v>
      </c>
      <c r="M1249" s="148"/>
      <c r="N1249" s="148"/>
      <c r="O1249" s="284" t="str">
        <f>입출금내역Rawdata!L1243</f>
        <v>하나은행(GS투자금)</v>
      </c>
      <c r="P1249" s="284" t="str">
        <f>입출금내역Rawdata!M1243</f>
        <v>391-910033-23404</v>
      </c>
      <c r="Q1249" s="148"/>
      <c r="R1249" s="148"/>
      <c r="S1249" s="148"/>
    </row>
    <row r="1250" spans="1:19" ht="15.6" customHeight="1" outlineLevel="1">
      <c r="A1250" s="142"/>
      <c r="B1250" s="142">
        <f>입출금내역Rawdata!B1244</f>
        <v>45625</v>
      </c>
      <c r="C1250" s="143" t="s">
        <v>120</v>
      </c>
      <c r="D1250" s="284" t="str">
        <f>입출금내역Rawdata!N1244</f>
        <v>보조금</v>
      </c>
      <c r="E1250" s="284" t="str">
        <f>입출금내역Rawdata!O1244</f>
        <v>보조금</v>
      </c>
      <c r="F1250" s="137">
        <f>IF(D1250="계좌 대체","",VLOOKUP($D1250,월별_CashFlow!$H$3:$I$61,2,FALSE))</f>
        <v>310001</v>
      </c>
      <c r="G1250" s="145"/>
      <c r="H1250" s="283" t="str">
        <f>IF(입출금내역Rawdata!F1244=0,"",입출금내역Rawdata!F1244)</f>
        <v/>
      </c>
      <c r="I1250" s="146">
        <f>IF(입출금내역Rawdata!G1244=0,"",입출금내역Rawdata!G1244)</f>
        <v>77540</v>
      </c>
      <c r="J1250" s="146">
        <f t="shared" si="39"/>
        <v>-77540</v>
      </c>
      <c r="K1250" s="146">
        <f t="shared" si="38"/>
        <v>756042759</v>
      </c>
      <c r="L1250" s="284" t="str">
        <f>입출금내역Rawdata!D1244</f>
        <v>한국고분자시험연구소</v>
      </c>
      <c r="M1250" s="148"/>
      <c r="N1250" s="148"/>
      <c r="O1250" s="284" t="str">
        <f>입출금내역Rawdata!L1244</f>
        <v>하나은행(GS투자금)</v>
      </c>
      <c r="P1250" s="284" t="str">
        <f>입출금내역Rawdata!M1244</f>
        <v>391-910033-23404</v>
      </c>
      <c r="Q1250" s="148"/>
      <c r="R1250" s="148"/>
      <c r="S1250" s="148"/>
    </row>
    <row r="1251" spans="1:19" ht="15.6" customHeight="1" outlineLevel="1">
      <c r="A1251" s="142"/>
      <c r="B1251" s="142">
        <f>입출금내역Rawdata!B1245</f>
        <v>45625</v>
      </c>
      <c r="C1251" s="143" t="s">
        <v>120</v>
      </c>
      <c r="D1251" s="284" t="str">
        <f>입출금내역Rawdata!N1245</f>
        <v>보조금</v>
      </c>
      <c r="E1251" s="284" t="str">
        <f>입출금내역Rawdata!O1245</f>
        <v>보조금</v>
      </c>
      <c r="F1251" s="137">
        <f>IF(D1251="계좌 대체","",VLOOKUP($D1251,월별_CashFlow!$H$3:$I$61,2,FALSE))</f>
        <v>310001</v>
      </c>
      <c r="G1251" s="145"/>
      <c r="H1251" s="283" t="str">
        <f>IF(입출금내역Rawdata!F1245=0,"",입출금내역Rawdata!F1245)</f>
        <v/>
      </c>
      <c r="I1251" s="146">
        <f>IF(입출금내역Rawdata!G1245=0,"",입출금내역Rawdata!G1245)</f>
        <v>66500</v>
      </c>
      <c r="J1251" s="146">
        <f t="shared" si="39"/>
        <v>-66500</v>
      </c>
      <c r="K1251" s="146">
        <f t="shared" si="38"/>
        <v>755976259</v>
      </c>
      <c r="L1251" s="284" t="str">
        <f>입출금내역Rawdata!D1245</f>
        <v>한국고분자시험연구소</v>
      </c>
      <c r="M1251" s="148"/>
      <c r="N1251" s="148"/>
      <c r="O1251" s="284" t="str">
        <f>입출금내역Rawdata!L1245</f>
        <v>하나은행(GS투자금)</v>
      </c>
      <c r="P1251" s="284" t="str">
        <f>입출금내역Rawdata!M1245</f>
        <v>391-910033-23404</v>
      </c>
      <c r="Q1251" s="148"/>
      <c r="R1251" s="148"/>
      <c r="S1251" s="148"/>
    </row>
    <row r="1252" spans="1:19" ht="15.6" customHeight="1" outlineLevel="1">
      <c r="A1252" s="142"/>
      <c r="B1252" s="142">
        <f>입출금내역Rawdata!B1246</f>
        <v>45625</v>
      </c>
      <c r="C1252" s="143" t="s">
        <v>120</v>
      </c>
      <c r="D1252" s="284" t="str">
        <f>입출금내역Rawdata!N1246</f>
        <v>계좌 대체</v>
      </c>
      <c r="E1252" s="284" t="str">
        <f>입출금내역Rawdata!O1246</f>
        <v>계좌 대체</v>
      </c>
      <c r="F1252" s="137" t="str">
        <f>IF(D1252="계좌 대체","",VLOOKUP($D1252,월별_CashFlow!$H$3:$I$61,2,FALSE))</f>
        <v/>
      </c>
      <c r="G1252" s="145"/>
      <c r="H1252" s="283" t="str">
        <f>IF(입출금내역Rawdata!F1246=0,"",입출금내역Rawdata!F1246)</f>
        <v/>
      </c>
      <c r="I1252" s="146">
        <f>IF(입출금내역Rawdata!G1246=0,"",입출금내역Rawdata!G1246)</f>
        <v>14900</v>
      </c>
      <c r="J1252" s="146">
        <f t="shared" si="39"/>
        <v>-14900</v>
      </c>
      <c r="K1252" s="146">
        <f t="shared" si="38"/>
        <v>755961359</v>
      </c>
      <c r="L1252" s="284" t="str">
        <f>입출금내역Rawdata!D1246</f>
        <v>카카오T택시_가승</v>
      </c>
      <c r="M1252" s="148"/>
      <c r="N1252" s="148"/>
      <c r="O1252" s="284" t="str">
        <f>입출금내역Rawdata!L1246</f>
        <v>하나은행(자본금)</v>
      </c>
      <c r="P1252" s="284" t="str">
        <f>입출금내역Rawdata!M1246</f>
        <v>391-910029-71304</v>
      </c>
      <c r="Q1252" s="148"/>
      <c r="R1252" s="148"/>
      <c r="S1252" s="148"/>
    </row>
    <row r="1253" spans="1:19" ht="15.6" customHeight="1" outlineLevel="1">
      <c r="A1253" s="142"/>
      <c r="B1253" s="142">
        <f>입출금내역Rawdata!B1247</f>
        <v>45625</v>
      </c>
      <c r="C1253" s="143" t="s">
        <v>120</v>
      </c>
      <c r="D1253" s="284" t="str">
        <f>입출금내역Rawdata!N1247</f>
        <v>계좌 대체</v>
      </c>
      <c r="E1253" s="284" t="str">
        <f>입출금내역Rawdata!O1247</f>
        <v>계좌 대체</v>
      </c>
      <c r="F1253" s="137" t="str">
        <f>IF(D1253="계좌 대체","",VLOOKUP($D1253,월별_CashFlow!$H$3:$I$61,2,FALSE))</f>
        <v/>
      </c>
      <c r="G1253" s="145"/>
      <c r="H1253" s="283">
        <f>IF(입출금내역Rawdata!F1247=0,"",입출금내역Rawdata!F1247)</f>
        <v>14900</v>
      </c>
      <c r="I1253" s="146" t="str">
        <f>IF(입출금내역Rawdata!G1247=0,"",입출금내역Rawdata!G1247)</f>
        <v/>
      </c>
      <c r="J1253" s="146">
        <f t="shared" si="39"/>
        <v>14900</v>
      </c>
      <c r="K1253" s="146">
        <f t="shared" si="38"/>
        <v>755976259</v>
      </c>
      <c r="L1253" s="284" t="str">
        <f>입출금내역Rawdata!D1247</f>
        <v>카카오T택시_가승</v>
      </c>
      <c r="M1253" s="148"/>
      <c r="N1253" s="148"/>
      <c r="O1253" s="284" t="str">
        <f>입출금내역Rawdata!L1247</f>
        <v>하나은행(자본금)</v>
      </c>
      <c r="P1253" s="284" t="str">
        <f>입출금내역Rawdata!M1247</f>
        <v>391-910029-71304</v>
      </c>
      <c r="Q1253" s="148"/>
      <c r="R1253" s="148"/>
      <c r="S1253" s="148"/>
    </row>
    <row r="1254" spans="1:19" ht="15.6" customHeight="1" outlineLevel="1">
      <c r="A1254" s="142"/>
      <c r="B1254" s="142">
        <f>입출금내역Rawdata!B1248</f>
        <v>45625</v>
      </c>
      <c r="C1254" s="143" t="s">
        <v>120</v>
      </c>
      <c r="D1254" s="284" t="str">
        <f>입출금내역Rawdata!N1248</f>
        <v>운영비</v>
      </c>
      <c r="E1254" s="284" t="str">
        <f>입출금내역Rawdata!O1248</f>
        <v>여비교통비</v>
      </c>
      <c r="F1254" s="137">
        <f>IF(D1254="계좌 대체","",VLOOKUP($D1254,월별_CashFlow!$H$3:$I$61,2,FALSE))</f>
        <v>120204</v>
      </c>
      <c r="G1254" s="145"/>
      <c r="H1254" s="283" t="str">
        <f>IF(입출금내역Rawdata!F1248=0,"",입출금내역Rawdata!F1248)</f>
        <v/>
      </c>
      <c r="I1254" s="146">
        <f>IF(입출금내역Rawdata!G1248=0,"",입출금내역Rawdata!G1248)</f>
        <v>13500</v>
      </c>
      <c r="J1254" s="146">
        <f t="shared" si="39"/>
        <v>-13500</v>
      </c>
      <c r="K1254" s="146">
        <f t="shared" si="38"/>
        <v>755962759</v>
      </c>
      <c r="L1254" s="284" t="str">
        <f>입출금내역Rawdata!D1248</f>
        <v>카카오T일반택시_</v>
      </c>
      <c r="M1254" s="148"/>
      <c r="N1254" s="148"/>
      <c r="O1254" s="284" t="str">
        <f>입출금내역Rawdata!L1248</f>
        <v>하나은행(자본금)</v>
      </c>
      <c r="P1254" s="284" t="str">
        <f>입출금내역Rawdata!M1248</f>
        <v>391-910029-71304</v>
      </c>
      <c r="Q1254" s="148"/>
      <c r="R1254" s="148"/>
      <c r="S1254" s="148"/>
    </row>
    <row r="1255" spans="1:19" ht="15.6" customHeight="1" outlineLevel="1">
      <c r="A1255" s="142"/>
      <c r="B1255" s="142">
        <f>입출금내역Rawdata!B1249</f>
        <v>45628</v>
      </c>
      <c r="C1255" s="143" t="s">
        <v>120</v>
      </c>
      <c r="D1255" s="284" t="str">
        <f>입출금내역Rawdata!N1249</f>
        <v>계좌 대체</v>
      </c>
      <c r="E1255" s="284" t="str">
        <f>입출금내역Rawdata!O1249</f>
        <v>계좌 대체</v>
      </c>
      <c r="F1255" s="137" t="str">
        <f>IF(D1255="계좌 대체","",VLOOKUP($D1255,월별_CashFlow!$H$3:$I$61,2,FALSE))</f>
        <v/>
      </c>
      <c r="G1255" s="145"/>
      <c r="H1255" s="283" t="str">
        <f>IF(입출금내역Rawdata!F1249=0,"",입출금내역Rawdata!F1249)</f>
        <v/>
      </c>
      <c r="I1255" s="146">
        <f>IF(입출금내역Rawdata!G1249=0,"",입출금내역Rawdata!G1249)</f>
        <v>11800</v>
      </c>
      <c r="J1255" s="146">
        <f t="shared" si="39"/>
        <v>-11800</v>
      </c>
      <c r="K1255" s="146">
        <f t="shared" si="38"/>
        <v>755950959</v>
      </c>
      <c r="L1255" s="284" t="str">
        <f>입출금내역Rawdata!D1249</f>
        <v>카카오T택시_가승</v>
      </c>
      <c r="M1255" s="148"/>
      <c r="N1255" s="148"/>
      <c r="O1255" s="284" t="str">
        <f>입출금내역Rawdata!L1249</f>
        <v>하나은행(자본금)</v>
      </c>
      <c r="P1255" s="284" t="str">
        <f>입출금내역Rawdata!M1249</f>
        <v>391-910029-71304</v>
      </c>
      <c r="Q1255" s="148"/>
      <c r="R1255" s="148"/>
      <c r="S1255" s="148"/>
    </row>
    <row r="1256" spans="1:19" ht="15.6" customHeight="1" outlineLevel="1">
      <c r="A1256" s="142"/>
      <c r="B1256" s="142">
        <f>입출금내역Rawdata!B1250</f>
        <v>45628</v>
      </c>
      <c r="C1256" s="143" t="s">
        <v>120</v>
      </c>
      <c r="D1256" s="284" t="str">
        <f>입출금내역Rawdata!N1250</f>
        <v>계좌 대체</v>
      </c>
      <c r="E1256" s="284" t="str">
        <f>입출금내역Rawdata!O1250</f>
        <v>계좌 대체</v>
      </c>
      <c r="F1256" s="137" t="str">
        <f>IF(D1256="계좌 대체","",VLOOKUP($D1256,월별_CashFlow!$H$3:$I$61,2,FALSE))</f>
        <v/>
      </c>
      <c r="G1256" s="145"/>
      <c r="H1256" s="283">
        <f>IF(입출금내역Rawdata!F1250=0,"",입출금내역Rawdata!F1250)</f>
        <v>11800</v>
      </c>
      <c r="I1256" s="146" t="str">
        <f>IF(입출금내역Rawdata!G1250=0,"",입출금내역Rawdata!G1250)</f>
        <v/>
      </c>
      <c r="J1256" s="146">
        <f t="shared" si="39"/>
        <v>11800</v>
      </c>
      <c r="K1256" s="146">
        <f t="shared" si="38"/>
        <v>755962759</v>
      </c>
      <c r="L1256" s="284" t="str">
        <f>입출금내역Rawdata!D1250</f>
        <v>카카오T택시_가승</v>
      </c>
      <c r="M1256" s="148"/>
      <c r="N1256" s="148"/>
      <c r="O1256" s="284" t="str">
        <f>입출금내역Rawdata!L1250</f>
        <v>하나은행(자본금)</v>
      </c>
      <c r="P1256" s="284" t="str">
        <f>입출금내역Rawdata!M1250</f>
        <v>391-910029-71304</v>
      </c>
      <c r="Q1256" s="148"/>
      <c r="R1256" s="148"/>
      <c r="S1256" s="148"/>
    </row>
    <row r="1257" spans="1:19" ht="15.6" customHeight="1" outlineLevel="1">
      <c r="A1257" s="142"/>
      <c r="B1257" s="142">
        <f>입출금내역Rawdata!B1251</f>
        <v>45628</v>
      </c>
      <c r="C1257" s="143" t="s">
        <v>120</v>
      </c>
      <c r="D1257" s="284" t="str">
        <f>입출금내역Rawdata!N1251</f>
        <v>운영비</v>
      </c>
      <c r="E1257" s="284" t="str">
        <f>입출금내역Rawdata!O1251</f>
        <v>여비교통비</v>
      </c>
      <c r="F1257" s="137">
        <f>IF(D1257="계좌 대체","",VLOOKUP($D1257,월별_CashFlow!$H$3:$I$61,2,FALSE))</f>
        <v>120204</v>
      </c>
      <c r="G1257" s="145"/>
      <c r="H1257" s="283" t="str">
        <f>IF(입출금내역Rawdata!F1251=0,"",입출금내역Rawdata!F1251)</f>
        <v/>
      </c>
      <c r="I1257" s="146">
        <f>IF(입출금내역Rawdata!G1251=0,"",입출금내역Rawdata!G1251)</f>
        <v>12100</v>
      </c>
      <c r="J1257" s="146">
        <f t="shared" si="39"/>
        <v>-12100</v>
      </c>
      <c r="K1257" s="146">
        <f t="shared" si="38"/>
        <v>755950659</v>
      </c>
      <c r="L1257" s="284" t="str">
        <f>입출금내역Rawdata!D1251</f>
        <v>카카오T일반택시_</v>
      </c>
      <c r="M1257" s="148"/>
      <c r="N1257" s="148"/>
      <c r="O1257" s="284" t="str">
        <f>입출금내역Rawdata!L1251</f>
        <v>하나은행(자본금)</v>
      </c>
      <c r="P1257" s="284" t="str">
        <f>입출금내역Rawdata!M1251</f>
        <v>391-910029-71304</v>
      </c>
      <c r="Q1257" s="148"/>
      <c r="R1257" s="148"/>
      <c r="S1257" s="148"/>
    </row>
    <row r="1258" spans="1:19" ht="15.6" customHeight="1" outlineLevel="1">
      <c r="A1258" s="142"/>
      <c r="B1258" s="142">
        <f>입출금내역Rawdata!B1252</f>
        <v>45631</v>
      </c>
      <c r="C1258" s="143" t="s">
        <v>120</v>
      </c>
      <c r="D1258" s="284" t="str">
        <f>입출금내역Rawdata!N1252</f>
        <v>계좌 대체</v>
      </c>
      <c r="E1258" s="284" t="str">
        <f>입출금내역Rawdata!O1252</f>
        <v>계좌 대체</v>
      </c>
      <c r="F1258" s="137" t="str">
        <f>IF(D1258="계좌 대체","",VLOOKUP($D1258,월별_CashFlow!$H$3:$I$61,2,FALSE))</f>
        <v/>
      </c>
      <c r="G1258" s="145"/>
      <c r="H1258" s="283" t="str">
        <f>IF(입출금내역Rawdata!F1252=0,"",입출금내역Rawdata!F1252)</f>
        <v/>
      </c>
      <c r="I1258" s="146">
        <f>IF(입출금내역Rawdata!G1252=0,"",입출금내역Rawdata!G1252)</f>
        <v>13000</v>
      </c>
      <c r="J1258" s="146">
        <f t="shared" si="39"/>
        <v>-13000</v>
      </c>
      <c r="K1258" s="146">
        <f t="shared" si="38"/>
        <v>755937659</v>
      </c>
      <c r="L1258" s="284" t="str">
        <f>입출금내역Rawdata!D1252</f>
        <v>카카오T택시_가승</v>
      </c>
      <c r="M1258" s="148"/>
      <c r="N1258" s="148"/>
      <c r="O1258" s="284" t="str">
        <f>입출금내역Rawdata!L1252</f>
        <v>하나은행(자본금)</v>
      </c>
      <c r="P1258" s="284" t="str">
        <f>입출금내역Rawdata!M1252</f>
        <v>391-910029-71304</v>
      </c>
      <c r="Q1258" s="148"/>
      <c r="R1258" s="148"/>
      <c r="S1258" s="148"/>
    </row>
    <row r="1259" spans="1:19" ht="15.6" customHeight="1" outlineLevel="1">
      <c r="A1259" s="142"/>
      <c r="B1259" s="142">
        <f>입출금내역Rawdata!B1253</f>
        <v>45631</v>
      </c>
      <c r="C1259" s="143" t="s">
        <v>120</v>
      </c>
      <c r="D1259" s="284" t="str">
        <f>입출금내역Rawdata!N1253</f>
        <v>계좌 대체</v>
      </c>
      <c r="E1259" s="284" t="str">
        <f>입출금내역Rawdata!O1253</f>
        <v>계좌 대체</v>
      </c>
      <c r="F1259" s="137" t="str">
        <f>IF(D1259="계좌 대체","",VLOOKUP($D1259,월별_CashFlow!$H$3:$I$61,2,FALSE))</f>
        <v/>
      </c>
      <c r="G1259" s="145"/>
      <c r="H1259" s="283">
        <f>IF(입출금내역Rawdata!F1253=0,"",입출금내역Rawdata!F1253)</f>
        <v>13000</v>
      </c>
      <c r="I1259" s="146" t="str">
        <f>IF(입출금내역Rawdata!G1253=0,"",입출금내역Rawdata!G1253)</f>
        <v/>
      </c>
      <c r="J1259" s="146">
        <f t="shared" si="39"/>
        <v>13000</v>
      </c>
      <c r="K1259" s="146">
        <f t="shared" si="38"/>
        <v>755950659</v>
      </c>
      <c r="L1259" s="284" t="str">
        <f>입출금내역Rawdata!D1253</f>
        <v>카카오T택시_가승</v>
      </c>
      <c r="M1259" s="148" t="s">
        <v>207</v>
      </c>
      <c r="N1259" s="148"/>
      <c r="O1259" s="284" t="str">
        <f>입출금내역Rawdata!L1253</f>
        <v>하나은행(자본금)</v>
      </c>
      <c r="P1259" s="284" t="str">
        <f>입출금내역Rawdata!M1253</f>
        <v>391-910029-71304</v>
      </c>
      <c r="Q1259" s="148"/>
      <c r="R1259" s="148"/>
      <c r="S1259" s="148"/>
    </row>
    <row r="1260" spans="1:19" ht="15.6" customHeight="1" outlineLevel="1">
      <c r="A1260" s="142"/>
      <c r="B1260" s="142">
        <f>입출금내역Rawdata!B1254</f>
        <v>45631</v>
      </c>
      <c r="C1260" s="143" t="s">
        <v>120</v>
      </c>
      <c r="D1260" s="284" t="str">
        <f>입출금내역Rawdata!N1254</f>
        <v>운영비</v>
      </c>
      <c r="E1260" s="284" t="str">
        <f>입출금내역Rawdata!O1254</f>
        <v>여비교통비</v>
      </c>
      <c r="F1260" s="137">
        <f>IF(D1260="계좌 대체","",VLOOKUP($D1260,월별_CashFlow!$H$3:$I$61,2,FALSE))</f>
        <v>120204</v>
      </c>
      <c r="G1260" s="145"/>
      <c r="H1260" s="283" t="str">
        <f>IF(입출금내역Rawdata!F1254=0,"",입출금내역Rawdata!F1254)</f>
        <v/>
      </c>
      <c r="I1260" s="146">
        <f>IF(입출금내역Rawdata!G1254=0,"",입출금내역Rawdata!G1254)</f>
        <v>12100</v>
      </c>
      <c r="J1260" s="146">
        <f t="shared" si="39"/>
        <v>-12100</v>
      </c>
      <c r="K1260" s="146">
        <f t="shared" si="38"/>
        <v>755938559</v>
      </c>
      <c r="L1260" s="284" t="str">
        <f>입출금내역Rawdata!D1254</f>
        <v>카카오T일반택시_</v>
      </c>
      <c r="M1260" s="148" t="s">
        <v>206</v>
      </c>
      <c r="N1260" s="148"/>
      <c r="O1260" s="284" t="str">
        <f>입출금내역Rawdata!L1254</f>
        <v>하나은행(자본금)</v>
      </c>
      <c r="P1260" s="284" t="str">
        <f>입출금내역Rawdata!M1254</f>
        <v>391-910029-71304</v>
      </c>
      <c r="Q1260" s="148"/>
      <c r="R1260" s="148"/>
      <c r="S1260" s="148"/>
    </row>
    <row r="1261" spans="1:19" ht="15.6" customHeight="1" outlineLevel="1">
      <c r="A1261" s="142"/>
      <c r="B1261" s="142">
        <f>입출금내역Rawdata!B1255</f>
        <v>45631</v>
      </c>
      <c r="C1261" s="143" t="s">
        <v>120</v>
      </c>
      <c r="D1261" s="284" t="str">
        <f>입출금내역Rawdata!N1255</f>
        <v>계좌 대체</v>
      </c>
      <c r="E1261" s="284" t="str">
        <f>입출금내역Rawdata!O1255</f>
        <v>계좌 대체</v>
      </c>
      <c r="F1261" s="137" t="str">
        <f>IF(D1261="계좌 대체","",VLOOKUP($D1261,월별_CashFlow!$H$3:$I$61,2,FALSE))</f>
        <v/>
      </c>
      <c r="G1261" s="145"/>
      <c r="H1261" s="283" t="str">
        <f>IF(입출금내역Rawdata!F1255=0,"",입출금내역Rawdata!F1255)</f>
        <v/>
      </c>
      <c r="I1261" s="146">
        <f>IF(입출금내역Rawdata!G1255=0,"",입출금내역Rawdata!G1255)</f>
        <v>18800</v>
      </c>
      <c r="J1261" s="146">
        <f t="shared" si="39"/>
        <v>-18800</v>
      </c>
      <c r="K1261" s="146">
        <f t="shared" si="38"/>
        <v>755919759</v>
      </c>
      <c r="L1261" s="284" t="str">
        <f>입출금내역Rawdata!D1255</f>
        <v>카카오T택시_가승</v>
      </c>
      <c r="M1261" s="148"/>
      <c r="N1261" s="148"/>
      <c r="O1261" s="284" t="str">
        <f>입출금내역Rawdata!L1255</f>
        <v>하나은행(자본금)</v>
      </c>
      <c r="P1261" s="284" t="str">
        <f>입출금내역Rawdata!M1255</f>
        <v>391-910029-71304</v>
      </c>
      <c r="Q1261" s="148"/>
      <c r="R1261" s="148"/>
      <c r="S1261" s="148"/>
    </row>
    <row r="1262" spans="1:19" ht="15.6" customHeight="1" outlineLevel="1">
      <c r="A1262" s="142"/>
      <c r="B1262" s="142">
        <f>입출금내역Rawdata!B1256</f>
        <v>45631</v>
      </c>
      <c r="C1262" s="143" t="s">
        <v>120</v>
      </c>
      <c r="D1262" s="284" t="str">
        <f>입출금내역Rawdata!N1256</f>
        <v>계좌 대체</v>
      </c>
      <c r="E1262" s="284" t="str">
        <f>입출금내역Rawdata!O1256</f>
        <v>계좌 대체</v>
      </c>
      <c r="F1262" s="137" t="str">
        <f>IF(D1262="계좌 대체","",VLOOKUP($D1262,월별_CashFlow!$H$3:$I$61,2,FALSE))</f>
        <v/>
      </c>
      <c r="G1262" s="145"/>
      <c r="H1262" s="283">
        <f>IF(입출금내역Rawdata!F1256=0,"",입출금내역Rawdata!F1256)</f>
        <v>18800</v>
      </c>
      <c r="I1262" s="146" t="str">
        <f>IF(입출금내역Rawdata!G1256=0,"",입출금내역Rawdata!G1256)</f>
        <v/>
      </c>
      <c r="J1262" s="146">
        <f t="shared" si="39"/>
        <v>18800</v>
      </c>
      <c r="K1262" s="146">
        <f t="shared" si="38"/>
        <v>755938559</v>
      </c>
      <c r="L1262" s="284" t="str">
        <f>입출금내역Rawdata!D1256</f>
        <v>카카오T택시_가승</v>
      </c>
      <c r="M1262" s="148"/>
      <c r="N1262" s="148"/>
      <c r="O1262" s="284" t="str">
        <f>입출금내역Rawdata!L1256</f>
        <v>하나은행(자본금)</v>
      </c>
      <c r="P1262" s="284" t="str">
        <f>입출금내역Rawdata!M1256</f>
        <v>391-910029-71304</v>
      </c>
      <c r="Q1262" s="148"/>
      <c r="R1262" s="148"/>
      <c r="S1262" s="148"/>
    </row>
    <row r="1263" spans="1:19" ht="15.6" customHeight="1" outlineLevel="1">
      <c r="A1263" s="142"/>
      <c r="B1263" s="142">
        <f>입출금내역Rawdata!B1257</f>
        <v>45631</v>
      </c>
      <c r="C1263" s="143" t="s">
        <v>120</v>
      </c>
      <c r="D1263" s="284" t="str">
        <f>입출금내역Rawdata!N1257</f>
        <v>운영비</v>
      </c>
      <c r="E1263" s="284" t="str">
        <f>입출금내역Rawdata!O1257</f>
        <v>여비교통비</v>
      </c>
      <c r="F1263" s="137">
        <f>IF(D1263="계좌 대체","",VLOOKUP($D1263,월별_CashFlow!$H$3:$I$61,2,FALSE))</f>
        <v>120204</v>
      </c>
      <c r="G1263" s="145"/>
      <c r="H1263" s="283" t="str">
        <f>IF(입출금내역Rawdata!F1257=0,"",입출금내역Rawdata!F1257)</f>
        <v/>
      </c>
      <c r="I1263" s="146">
        <f>IF(입출금내역Rawdata!G1257=0,"",입출금내역Rawdata!G1257)</f>
        <v>22600</v>
      </c>
      <c r="J1263" s="146">
        <f t="shared" si="39"/>
        <v>-22600</v>
      </c>
      <c r="K1263" s="146">
        <f t="shared" si="38"/>
        <v>755915959</v>
      </c>
      <c r="L1263" s="284" t="str">
        <f>입출금내역Rawdata!D1257</f>
        <v>카카오T일반택시(</v>
      </c>
      <c r="M1263" s="148"/>
      <c r="N1263" s="148"/>
      <c r="O1263" s="284" t="str">
        <f>입출금내역Rawdata!L1257</f>
        <v>하나은행(자본금)</v>
      </c>
      <c r="P1263" s="284" t="str">
        <f>입출금내역Rawdata!M1257</f>
        <v>391-910029-71304</v>
      </c>
      <c r="Q1263" s="148"/>
      <c r="R1263" s="148"/>
      <c r="S1263" s="148"/>
    </row>
    <row r="1264" spans="1:19" ht="15.6" customHeight="1" outlineLevel="1">
      <c r="A1264" s="142"/>
      <c r="B1264" s="142">
        <f>입출금내역Rawdata!B1258</f>
        <v>45631</v>
      </c>
      <c r="C1264" s="143" t="s">
        <v>120</v>
      </c>
      <c r="D1264" s="284" t="str">
        <f>입출금내역Rawdata!N1258</f>
        <v>계좌 대체</v>
      </c>
      <c r="E1264" s="284" t="str">
        <f>입출금내역Rawdata!O1258</f>
        <v>계좌 대체</v>
      </c>
      <c r="F1264" s="137" t="str">
        <f>IF(D1264="계좌 대체","",VLOOKUP($D1264,월별_CashFlow!$H$3:$I$61,2,FALSE))</f>
        <v/>
      </c>
      <c r="G1264" s="145"/>
      <c r="H1264" s="283" t="str">
        <f>IF(입출금내역Rawdata!F1258=0,"",입출금내역Rawdata!F1258)</f>
        <v/>
      </c>
      <c r="I1264" s="146">
        <f>IF(입출금내역Rawdata!G1258=0,"",입출금내역Rawdata!G1258)</f>
        <v>22900</v>
      </c>
      <c r="J1264" s="146">
        <f t="shared" si="39"/>
        <v>-22900</v>
      </c>
      <c r="K1264" s="146">
        <f t="shared" si="38"/>
        <v>755893059</v>
      </c>
      <c r="L1264" s="284" t="str">
        <f>입출금내역Rawdata!D1258</f>
        <v>카카오T택시_가승</v>
      </c>
      <c r="M1264" s="148"/>
      <c r="N1264" s="148"/>
      <c r="O1264" s="284" t="str">
        <f>입출금내역Rawdata!L1258</f>
        <v>하나은행(자본금)</v>
      </c>
      <c r="P1264" s="284" t="str">
        <f>입출금내역Rawdata!M1258</f>
        <v>391-910029-71304</v>
      </c>
      <c r="Q1264" s="148"/>
      <c r="R1264" s="148"/>
      <c r="S1264" s="148"/>
    </row>
    <row r="1265" spans="1:19" ht="15.6" customHeight="1" outlineLevel="1">
      <c r="A1265" s="142"/>
      <c r="B1265" s="142">
        <f>입출금내역Rawdata!B1259</f>
        <v>45631</v>
      </c>
      <c r="C1265" s="143" t="s">
        <v>120</v>
      </c>
      <c r="D1265" s="284" t="str">
        <f>입출금내역Rawdata!N1259</f>
        <v>계좌 대체</v>
      </c>
      <c r="E1265" s="284" t="str">
        <f>입출금내역Rawdata!O1259</f>
        <v>계좌 대체</v>
      </c>
      <c r="F1265" s="137" t="str">
        <f>IF(D1265="계좌 대체","",VLOOKUP($D1265,월별_CashFlow!$H$3:$I$61,2,FALSE))</f>
        <v/>
      </c>
      <c r="G1265" s="145"/>
      <c r="H1265" s="283">
        <f>IF(입출금내역Rawdata!F1259=0,"",입출금내역Rawdata!F1259)</f>
        <v>22900</v>
      </c>
      <c r="I1265" s="146" t="str">
        <f>IF(입출금내역Rawdata!G1259=0,"",입출금내역Rawdata!G1259)</f>
        <v/>
      </c>
      <c r="J1265" s="146">
        <f t="shared" si="39"/>
        <v>22900</v>
      </c>
      <c r="K1265" s="146">
        <f t="shared" si="38"/>
        <v>755915959</v>
      </c>
      <c r="L1265" s="284" t="str">
        <f>입출금내역Rawdata!D1259</f>
        <v>카카오T택시_가승</v>
      </c>
      <c r="M1265" s="148"/>
      <c r="N1265" s="148"/>
      <c r="O1265" s="284" t="str">
        <f>입출금내역Rawdata!L1259</f>
        <v>하나은행(자본금)</v>
      </c>
      <c r="P1265" s="284" t="str">
        <f>입출금내역Rawdata!M1259</f>
        <v>391-910029-71304</v>
      </c>
      <c r="Q1265" s="148"/>
      <c r="R1265" s="148"/>
      <c r="S1265" s="148"/>
    </row>
    <row r="1266" spans="1:19" ht="15.6" customHeight="1" outlineLevel="1">
      <c r="A1266" s="142"/>
      <c r="B1266" s="142">
        <f>입출금내역Rawdata!B1260</f>
        <v>45631</v>
      </c>
      <c r="C1266" s="143" t="s">
        <v>120</v>
      </c>
      <c r="D1266" s="284" t="str">
        <f>입출금내역Rawdata!N1260</f>
        <v>운영비</v>
      </c>
      <c r="E1266" s="284" t="str">
        <f>입출금내역Rawdata!O1260</f>
        <v>여비교통비</v>
      </c>
      <c r="F1266" s="137">
        <f>IF(D1266="계좌 대체","",VLOOKUP($D1266,월별_CashFlow!$H$3:$I$61,2,FALSE))</f>
        <v>120204</v>
      </c>
      <c r="G1266" s="145"/>
      <c r="H1266" s="283" t="str">
        <f>IF(입출금내역Rawdata!F1260=0,"",입출금내역Rawdata!F1260)</f>
        <v/>
      </c>
      <c r="I1266" s="146">
        <f>IF(입출금내역Rawdata!G1260=0,"",입출금내역Rawdata!G1260)</f>
        <v>25500</v>
      </c>
      <c r="J1266" s="146">
        <f t="shared" si="39"/>
        <v>-25500</v>
      </c>
      <c r="K1266" s="146">
        <f t="shared" si="38"/>
        <v>755890459</v>
      </c>
      <c r="L1266" s="284" t="str">
        <f>입출금내역Rawdata!D1260</f>
        <v>카카오T일반택시_</v>
      </c>
      <c r="M1266" s="148"/>
      <c r="N1266" s="148"/>
      <c r="O1266" s="284" t="str">
        <f>입출금내역Rawdata!L1260</f>
        <v>하나은행(자본금)</v>
      </c>
      <c r="P1266" s="284" t="str">
        <f>입출금내역Rawdata!M1260</f>
        <v>391-910029-71304</v>
      </c>
      <c r="Q1266" s="148"/>
      <c r="R1266" s="148"/>
      <c r="S1266" s="148"/>
    </row>
    <row r="1267" spans="1:19" ht="15.6" customHeight="1" outlineLevel="1">
      <c r="A1267" s="142"/>
      <c r="B1267" s="142">
        <f>입출금내역Rawdata!B1261</f>
        <v>45632</v>
      </c>
      <c r="C1267" s="143" t="s">
        <v>120</v>
      </c>
      <c r="D1267" s="284" t="str">
        <f>입출금내역Rawdata!N1261</f>
        <v>운영비</v>
      </c>
      <c r="E1267" s="284" t="str">
        <f>입출금내역Rawdata!O1261</f>
        <v>지급수수료</v>
      </c>
      <c r="F1267" s="137">
        <f>IF(D1267="계좌 대체","",VLOOKUP($D1267,월별_CashFlow!$H$3:$I$61,2,FALSE))</f>
        <v>120204</v>
      </c>
      <c r="G1267" s="145"/>
      <c r="H1267" s="283" t="str">
        <f>IF(입출금내역Rawdata!F1261=0,"",입출금내역Rawdata!F1261)</f>
        <v/>
      </c>
      <c r="I1267" s="146">
        <f>IF(입출금내역Rawdata!G1261=0,"",입출금내역Rawdata!G1261)</f>
        <v>12150500</v>
      </c>
      <c r="J1267" s="146">
        <f t="shared" si="39"/>
        <v>-12150500</v>
      </c>
      <c r="K1267" s="146">
        <f t="shared" si="38"/>
        <v>743739959</v>
      </c>
      <c r="L1267" s="284" t="str">
        <f>입출금내역Rawdata!D1261</f>
        <v>창업진흥원</v>
      </c>
      <c r="M1267" s="148"/>
      <c r="N1267" s="148"/>
      <c r="O1267" s="284" t="str">
        <f>입출금내역Rawdata!L1261</f>
        <v>하나은행(GS투자금)</v>
      </c>
      <c r="P1267" s="284" t="str">
        <f>입출금내역Rawdata!M1261</f>
        <v>391-910033-23404</v>
      </c>
      <c r="Q1267" s="148"/>
      <c r="R1267" s="148"/>
      <c r="S1267" s="148"/>
    </row>
    <row r="1268" spans="1:19" ht="15.6" customHeight="1" outlineLevel="1">
      <c r="A1268" s="142"/>
      <c r="B1268" s="142">
        <f>입출금내역Rawdata!B1262</f>
        <v>45632</v>
      </c>
      <c r="C1268" s="143" t="s">
        <v>120</v>
      </c>
      <c r="D1268" s="284" t="str">
        <f>입출금내역Rawdata!N1262</f>
        <v>보조금</v>
      </c>
      <c r="E1268" s="284" t="str">
        <f>입출금내역Rawdata!O1262</f>
        <v>보조금</v>
      </c>
      <c r="F1268" s="137">
        <f>IF(D1268="계좌 대체","",VLOOKUP($D1268,월별_CashFlow!$H$3:$I$61,2,FALSE))</f>
        <v>310001</v>
      </c>
      <c r="G1268" s="145"/>
      <c r="H1268" s="283" t="str">
        <f>IF(입출금내역Rawdata!F1262=0,"",입출금내역Rawdata!F1262)</f>
        <v/>
      </c>
      <c r="I1268" s="146">
        <f>IF(입출금내역Rawdata!G1262=0,"",입출금내역Rawdata!G1262)</f>
        <v>9200</v>
      </c>
      <c r="J1268" s="146">
        <f t="shared" si="39"/>
        <v>-9200</v>
      </c>
      <c r="K1268" s="146">
        <f t="shared" si="38"/>
        <v>743730759</v>
      </c>
      <c r="L1268" s="284" t="str">
        <f>입출금내역Rawdata!D1262</f>
        <v>(주)아이넥서스</v>
      </c>
      <c r="M1268" s="148" t="s">
        <v>123</v>
      </c>
      <c r="N1268" s="148"/>
      <c r="O1268" s="284" t="str">
        <f>입출금내역Rawdata!L1262</f>
        <v>하나은행(GS투자금)</v>
      </c>
      <c r="P1268" s="284" t="str">
        <f>입출금내역Rawdata!M1262</f>
        <v>391-910033-23404</v>
      </c>
      <c r="Q1268" s="148"/>
      <c r="R1268" s="148"/>
      <c r="S1268" s="148"/>
    </row>
    <row r="1269" spans="1:19" ht="15.6" customHeight="1" outlineLevel="1">
      <c r="A1269" s="142"/>
      <c r="B1269" s="142">
        <f>입출금내역Rawdata!B1263</f>
        <v>45632</v>
      </c>
      <c r="C1269" s="143" t="s">
        <v>120</v>
      </c>
      <c r="D1269" s="284" t="str">
        <f>입출금내역Rawdata!N1263</f>
        <v>보조금</v>
      </c>
      <c r="E1269" s="284" t="str">
        <f>입출금내역Rawdata!O1263</f>
        <v>보조금</v>
      </c>
      <c r="F1269" s="137">
        <f>IF(D1269="계좌 대체","",VLOOKUP($D1269,월별_CashFlow!$H$3:$I$61,2,FALSE))</f>
        <v>310001</v>
      </c>
      <c r="G1269" s="145"/>
      <c r="H1269" s="283" t="str">
        <f>IF(입출금내역Rawdata!F1263=0,"",입출금내역Rawdata!F1263)</f>
        <v/>
      </c>
      <c r="I1269" s="146">
        <f>IF(입출금내역Rawdata!G1263=0,"",입출금내역Rawdata!G1263)</f>
        <v>209500</v>
      </c>
      <c r="J1269" s="146">
        <f t="shared" si="39"/>
        <v>-209500</v>
      </c>
      <c r="K1269" s="146">
        <f t="shared" si="38"/>
        <v>743521259</v>
      </c>
      <c r="L1269" s="284" t="str">
        <f>입출금내역Rawdata!D1263</f>
        <v>엠티아이코리아코퍼레</v>
      </c>
      <c r="M1269" s="148"/>
      <c r="N1269" s="148"/>
      <c r="O1269" s="284" t="str">
        <f>입출금내역Rawdata!L1263</f>
        <v>하나은행(GS투자금)</v>
      </c>
      <c r="P1269" s="284" t="str">
        <f>입출금내역Rawdata!M1263</f>
        <v>391-910033-23404</v>
      </c>
      <c r="Q1269" s="148"/>
      <c r="R1269" s="148"/>
      <c r="S1269" s="148"/>
    </row>
    <row r="1270" spans="1:19" ht="15.6" customHeight="1" outlineLevel="1">
      <c r="A1270" s="142"/>
      <c r="B1270" s="142">
        <f>입출금내역Rawdata!B1264</f>
        <v>45632</v>
      </c>
      <c r="C1270" s="143" t="s">
        <v>120</v>
      </c>
      <c r="D1270" s="284" t="str">
        <f>입출금내역Rawdata!N1264</f>
        <v>연구개발비</v>
      </c>
      <c r="E1270" s="284" t="str">
        <f>입출금내역Rawdata!O1264</f>
        <v>연구개발비</v>
      </c>
      <c r="F1270" s="137">
        <f>IF(D1270="계좌 대체","",VLOOKUP($D1270,월별_CashFlow!$H$3:$I$61,2,FALSE))</f>
        <v>120103</v>
      </c>
      <c r="G1270" s="145"/>
      <c r="H1270" s="283" t="str">
        <f>IF(입출금내역Rawdata!F1264=0,"",입출금내역Rawdata!F1264)</f>
        <v/>
      </c>
      <c r="I1270" s="146">
        <f>IF(입출금내역Rawdata!G1264=0,"",입출금내역Rawdata!G1264)</f>
        <v>6300500</v>
      </c>
      <c r="J1270" s="146">
        <f t="shared" si="39"/>
        <v>-6300500</v>
      </c>
      <c r="K1270" s="146">
        <f t="shared" si="38"/>
        <v>737220759</v>
      </c>
      <c r="L1270" s="284" t="str">
        <f>입출금내역Rawdata!D1264</f>
        <v>RC주식회사 에이코</v>
      </c>
      <c r="M1270" s="148"/>
      <c r="N1270" s="148"/>
      <c r="O1270" s="284" t="str">
        <f>입출금내역Rawdata!L1264</f>
        <v>하나은행(GS투자금)</v>
      </c>
      <c r="P1270" s="284" t="str">
        <f>입출금내역Rawdata!M1264</f>
        <v>391-910033-23404</v>
      </c>
      <c r="Q1270" s="148"/>
      <c r="R1270" s="148"/>
      <c r="S1270" s="148"/>
    </row>
    <row r="1271" spans="1:19" ht="15.6" customHeight="1" outlineLevel="1">
      <c r="A1271" s="142"/>
      <c r="B1271" s="142">
        <f>입출금내역Rawdata!B1265</f>
        <v>45632</v>
      </c>
      <c r="C1271" s="143" t="s">
        <v>120</v>
      </c>
      <c r="D1271" s="284" t="str">
        <f>입출금내역Rawdata!N1265</f>
        <v>연구개발비</v>
      </c>
      <c r="E1271" s="284" t="str">
        <f>입출금내역Rawdata!O1265</f>
        <v>연구개발비</v>
      </c>
      <c r="F1271" s="137">
        <f>IF(D1271="계좌 대체","",VLOOKUP($D1271,월별_CashFlow!$H$3:$I$61,2,FALSE))</f>
        <v>120103</v>
      </c>
      <c r="G1271" s="145"/>
      <c r="H1271" s="283" t="str">
        <f>IF(입출금내역Rawdata!F1265=0,"",입출금내역Rawdata!F1265)</f>
        <v/>
      </c>
      <c r="I1271" s="146">
        <f>IF(입출금내역Rawdata!G1265=0,"",입출금내역Rawdata!G1265)</f>
        <v>1260500</v>
      </c>
      <c r="J1271" s="146">
        <f t="shared" si="39"/>
        <v>-1260500</v>
      </c>
      <c r="K1271" s="146">
        <f t="shared" si="38"/>
        <v>735960259</v>
      </c>
      <c r="L1271" s="284" t="str">
        <f>입출금내역Rawdata!D1265</f>
        <v>RC주식회사 에이코</v>
      </c>
      <c r="M1271" s="148"/>
      <c r="N1271" s="148"/>
      <c r="O1271" s="284" t="str">
        <f>입출금내역Rawdata!L1265</f>
        <v>하나은행(GS투자금)</v>
      </c>
      <c r="P1271" s="284" t="str">
        <f>입출금내역Rawdata!M1265</f>
        <v>391-910033-23404</v>
      </c>
      <c r="Q1271" s="148"/>
      <c r="R1271" s="148"/>
      <c r="S1271" s="148"/>
    </row>
    <row r="1272" spans="1:19" ht="15.6" customHeight="1" outlineLevel="1">
      <c r="A1272" s="142"/>
      <c r="B1272" s="142">
        <f>입출금내역Rawdata!B1266</f>
        <v>45632</v>
      </c>
      <c r="C1272" s="143" t="s">
        <v>120</v>
      </c>
      <c r="D1272" s="284" t="str">
        <f>입출금내역Rawdata!N1266</f>
        <v>보조금</v>
      </c>
      <c r="E1272" s="284" t="str">
        <f>입출금내역Rawdata!O1266</f>
        <v>보조금</v>
      </c>
      <c r="F1272" s="137">
        <f>IF(D1272="계좌 대체","",VLOOKUP($D1272,월별_CashFlow!$H$3:$I$61,2,FALSE))</f>
        <v>310001</v>
      </c>
      <c r="G1272" s="145"/>
      <c r="H1272" s="283" t="str">
        <f>IF(입출금내역Rawdata!F1266=0,"",입출금내역Rawdata!F1266)</f>
        <v/>
      </c>
      <c r="I1272" s="146">
        <f>IF(입출금내역Rawdata!G1266=0,"",입출금내역Rawdata!G1266)</f>
        <v>154500</v>
      </c>
      <c r="J1272" s="146">
        <f t="shared" si="39"/>
        <v>-154500</v>
      </c>
      <c r="K1272" s="146">
        <f t="shared" si="38"/>
        <v>735805759</v>
      </c>
      <c r="L1272" s="284" t="str">
        <f>입출금내역Rawdata!D1266</f>
        <v>(주)씨엔엘에너지</v>
      </c>
      <c r="M1272" s="148"/>
      <c r="N1272" s="148"/>
      <c r="O1272" s="284" t="str">
        <f>입출금내역Rawdata!L1266</f>
        <v>하나은행(GS투자금)</v>
      </c>
      <c r="P1272" s="284" t="str">
        <f>입출금내역Rawdata!M1266</f>
        <v>391-910033-23404</v>
      </c>
      <c r="Q1272" s="148"/>
      <c r="R1272" s="148"/>
      <c r="S1272" s="148"/>
    </row>
    <row r="1273" spans="1:19" ht="15.6" customHeight="1" outlineLevel="1">
      <c r="A1273" s="142"/>
      <c r="B1273" s="142">
        <f>입출금내역Rawdata!B1267</f>
        <v>45632</v>
      </c>
      <c r="C1273" s="143" t="s">
        <v>120</v>
      </c>
      <c r="D1273" s="284" t="str">
        <f>입출금내역Rawdata!N1267</f>
        <v>보조금</v>
      </c>
      <c r="E1273" s="284" t="str">
        <f>입출금내역Rawdata!O1267</f>
        <v>보조금</v>
      </c>
      <c r="F1273" s="137">
        <f>IF(D1273="계좌 대체","",VLOOKUP($D1273,월별_CashFlow!$H$3:$I$61,2,FALSE))</f>
        <v>310001</v>
      </c>
      <c r="G1273" s="145"/>
      <c r="H1273" s="283" t="str">
        <f>IF(입출금내역Rawdata!F1267=0,"",입출금내역Rawdata!F1267)</f>
        <v/>
      </c>
      <c r="I1273" s="146">
        <f>IF(입출금내역Rawdata!G1267=0,"",입출금내역Rawdata!G1267)</f>
        <v>60500</v>
      </c>
      <c r="J1273" s="146">
        <f t="shared" si="39"/>
        <v>-60500</v>
      </c>
      <c r="K1273" s="146">
        <f t="shared" si="38"/>
        <v>735745259</v>
      </c>
      <c r="L1273" s="284" t="str">
        <f>입출금내역Rawdata!D1267</f>
        <v>서울특수가스(주)</v>
      </c>
      <c r="M1273" s="148"/>
      <c r="N1273" s="148"/>
      <c r="O1273" s="284" t="str">
        <f>입출금내역Rawdata!L1267</f>
        <v>하나은행(GS투자금)</v>
      </c>
      <c r="P1273" s="284" t="str">
        <f>입출금내역Rawdata!M1267</f>
        <v>391-910033-23404</v>
      </c>
      <c r="Q1273" s="148"/>
      <c r="R1273" s="148"/>
      <c r="S1273" s="148"/>
    </row>
    <row r="1274" spans="1:19" ht="15.6" customHeight="1" outlineLevel="1">
      <c r="A1274" s="142"/>
      <c r="B1274" s="142">
        <f>입출금내역Rawdata!B1268</f>
        <v>45632</v>
      </c>
      <c r="C1274" s="143" t="s">
        <v>120</v>
      </c>
      <c r="D1274" s="284" t="str">
        <f>입출금내역Rawdata!N1268</f>
        <v>보조금</v>
      </c>
      <c r="E1274" s="284" t="str">
        <f>입출금내역Rawdata!O1268</f>
        <v>보조금</v>
      </c>
      <c r="F1274" s="137">
        <f>IF(D1274="계좌 대체","",VLOOKUP($D1274,월별_CashFlow!$H$3:$I$61,2,FALSE))</f>
        <v>310001</v>
      </c>
      <c r="G1274" s="145"/>
      <c r="H1274" s="283" t="str">
        <f>IF(입출금내역Rawdata!F1268=0,"",입출금내역Rawdata!F1268)</f>
        <v/>
      </c>
      <c r="I1274" s="146">
        <f>IF(입출금내역Rawdata!G1268=0,"",입출금내역Rawdata!G1268)</f>
        <v>36500</v>
      </c>
      <c r="J1274" s="146">
        <f t="shared" si="39"/>
        <v>-36500</v>
      </c>
      <c r="K1274" s="146">
        <f t="shared" si="38"/>
        <v>735708759</v>
      </c>
      <c r="L1274" s="284" t="str">
        <f>입출금내역Rawdata!D1268</f>
        <v>엠티아이코리아코퍼레</v>
      </c>
      <c r="M1274" s="148"/>
      <c r="N1274" s="148"/>
      <c r="O1274" s="284" t="str">
        <f>입출금내역Rawdata!L1268</f>
        <v>하나은행(GS투자금)</v>
      </c>
      <c r="P1274" s="284" t="str">
        <f>입출금내역Rawdata!M1268</f>
        <v>391-910033-23404</v>
      </c>
      <c r="Q1274" s="148"/>
      <c r="R1274" s="148"/>
      <c r="S1274" s="148"/>
    </row>
    <row r="1275" spans="1:19" ht="15.6" customHeight="1" outlineLevel="1">
      <c r="A1275" s="142"/>
      <c r="B1275" s="142">
        <f>입출금내역Rawdata!B1269</f>
        <v>45632</v>
      </c>
      <c r="C1275" s="143" t="s">
        <v>120</v>
      </c>
      <c r="D1275" s="284" t="str">
        <f>입출금내역Rawdata!N1269</f>
        <v>보조금</v>
      </c>
      <c r="E1275" s="284" t="str">
        <f>입출금내역Rawdata!O1269</f>
        <v>보조금</v>
      </c>
      <c r="F1275" s="137">
        <f>IF(D1275="계좌 대체","",VLOOKUP($D1275,월별_CashFlow!$H$3:$I$61,2,FALSE))</f>
        <v>310001</v>
      </c>
      <c r="G1275" s="145"/>
      <c r="H1275" s="283" t="str">
        <f>IF(입출금내역Rawdata!F1269=0,"",입출금내역Rawdata!F1269)</f>
        <v/>
      </c>
      <c r="I1275" s="146">
        <f>IF(입출금내역Rawdata!G1269=0,"",입출금내역Rawdata!G1269)</f>
        <v>454500</v>
      </c>
      <c r="J1275" s="146">
        <f t="shared" si="39"/>
        <v>-454500</v>
      </c>
      <c r="K1275" s="146">
        <f t="shared" si="38"/>
        <v>735254259</v>
      </c>
      <c r="L1275" s="284" t="str">
        <f>입출금내역Rawdata!D1269</f>
        <v>(주)한양씨앤씨</v>
      </c>
      <c r="M1275" s="148"/>
      <c r="N1275" s="148"/>
      <c r="O1275" s="284" t="str">
        <f>입출금내역Rawdata!L1269</f>
        <v>하나은행(GS투자금)</v>
      </c>
      <c r="P1275" s="284" t="str">
        <f>입출금내역Rawdata!M1269</f>
        <v>391-910033-23404</v>
      </c>
      <c r="Q1275" s="148"/>
      <c r="R1275" s="148"/>
      <c r="S1275" s="148"/>
    </row>
    <row r="1276" spans="1:19" ht="15.6" customHeight="1" outlineLevel="1">
      <c r="A1276" s="142"/>
      <c r="B1276" s="142">
        <f>입출금내역Rawdata!B1270</f>
        <v>45632</v>
      </c>
      <c r="C1276" s="143" t="s">
        <v>120</v>
      </c>
      <c r="D1276" s="284" t="str">
        <f>입출금내역Rawdata!N1270</f>
        <v>운영비</v>
      </c>
      <c r="E1276" s="284" t="str">
        <f>입출금내역Rawdata!O1270</f>
        <v>여비교통비</v>
      </c>
      <c r="F1276" s="137">
        <f>IF(D1276="계좌 대체","",VLOOKUP($D1276,월별_CashFlow!$H$3:$I$61,2,FALSE))</f>
        <v>120204</v>
      </c>
      <c r="G1276" s="145"/>
      <c r="H1276" s="283" t="str">
        <f>IF(입출금내역Rawdata!F1270=0,"",입출금내역Rawdata!F1270)</f>
        <v/>
      </c>
      <c r="I1276" s="146">
        <f>IF(입출금내역Rawdata!G1270=0,"",입출금내역Rawdata!G1270)</f>
        <v>30000</v>
      </c>
      <c r="J1276" s="146">
        <f t="shared" si="39"/>
        <v>-30000</v>
      </c>
      <c r="K1276" s="146">
        <f t="shared" si="38"/>
        <v>735224259</v>
      </c>
      <c r="L1276" s="284" t="str">
        <f>입출금내역Rawdata!D1270</f>
        <v>카카오T대리_카</v>
      </c>
      <c r="M1276" s="148"/>
      <c r="N1276" s="148"/>
      <c r="O1276" s="284" t="str">
        <f>입출금내역Rawdata!L1270</f>
        <v>하나은행(자본금)</v>
      </c>
      <c r="P1276" s="284" t="str">
        <f>입출금내역Rawdata!M1270</f>
        <v>391-910029-71304</v>
      </c>
      <c r="Q1276" s="148"/>
      <c r="R1276" s="148"/>
      <c r="S1276" s="148"/>
    </row>
    <row r="1277" spans="1:19" ht="15.6" customHeight="1" outlineLevel="1">
      <c r="A1277" s="142"/>
      <c r="B1277" s="142">
        <f>입출금내역Rawdata!B1271</f>
        <v>45633</v>
      </c>
      <c r="C1277" s="143" t="s">
        <v>120</v>
      </c>
      <c r="D1277" s="284" t="str">
        <f>입출금내역Rawdata!N1271</f>
        <v>계좌 대체</v>
      </c>
      <c r="E1277" s="284" t="str">
        <f>입출금내역Rawdata!O1271</f>
        <v>계좌 대체</v>
      </c>
      <c r="F1277" s="137" t="str">
        <f>IF(D1277="계좌 대체","",VLOOKUP($D1277,월별_CashFlow!$H$3:$I$61,2,FALSE))</f>
        <v/>
      </c>
      <c r="G1277" s="145"/>
      <c r="H1277" s="283" t="str">
        <f>IF(입출금내역Rawdata!F1271=0,"",입출금내역Rawdata!F1271)</f>
        <v/>
      </c>
      <c r="I1277" s="146">
        <f>IF(입출금내역Rawdata!G1271=0,"",입출금내역Rawdata!G1271)</f>
        <v>47900</v>
      </c>
      <c r="J1277" s="146">
        <f t="shared" si="39"/>
        <v>-47900</v>
      </c>
      <c r="K1277" s="146">
        <f t="shared" si="38"/>
        <v>735176359</v>
      </c>
      <c r="L1277" s="284" t="str">
        <f>입출금내역Rawdata!D1271</f>
        <v>카카오T택시_가승</v>
      </c>
      <c r="M1277" s="148"/>
      <c r="N1277" s="148"/>
      <c r="O1277" s="284" t="str">
        <f>입출금내역Rawdata!L1271</f>
        <v>하나은행(자본금)</v>
      </c>
      <c r="P1277" s="284" t="str">
        <f>입출금내역Rawdata!M1271</f>
        <v>391-910029-71304</v>
      </c>
      <c r="Q1277" s="148"/>
      <c r="R1277" s="148"/>
      <c r="S1277" s="148"/>
    </row>
    <row r="1278" spans="1:19" ht="15.6" customHeight="1" outlineLevel="1">
      <c r="A1278" s="142"/>
      <c r="B1278" s="142">
        <f>입출금내역Rawdata!B1272</f>
        <v>45633</v>
      </c>
      <c r="C1278" s="143" t="s">
        <v>120</v>
      </c>
      <c r="D1278" s="284" t="str">
        <f>입출금내역Rawdata!N1272</f>
        <v>계좌 대체</v>
      </c>
      <c r="E1278" s="284" t="str">
        <f>입출금내역Rawdata!O1272</f>
        <v>계좌 대체</v>
      </c>
      <c r="F1278" s="137" t="str">
        <f>IF(D1278="계좌 대체","",VLOOKUP($D1278,월별_CashFlow!$H$3:$I$61,2,FALSE))</f>
        <v/>
      </c>
      <c r="G1278" s="145"/>
      <c r="H1278" s="283">
        <f>IF(입출금내역Rawdata!F1272=0,"",입출금내역Rawdata!F1272)</f>
        <v>47900</v>
      </c>
      <c r="I1278" s="146" t="str">
        <f>IF(입출금내역Rawdata!G1272=0,"",입출금내역Rawdata!G1272)</f>
        <v/>
      </c>
      <c r="J1278" s="146">
        <f t="shared" si="39"/>
        <v>47900</v>
      </c>
      <c r="K1278" s="146">
        <f t="shared" si="38"/>
        <v>735224259</v>
      </c>
      <c r="L1278" s="284" t="str">
        <f>입출금내역Rawdata!D1272</f>
        <v>카카오T택시_가승</v>
      </c>
      <c r="M1278" s="148"/>
      <c r="N1278" s="148"/>
      <c r="O1278" s="284" t="str">
        <f>입출금내역Rawdata!L1272</f>
        <v>하나은행(자본금)</v>
      </c>
      <c r="P1278" s="284" t="str">
        <f>입출금내역Rawdata!M1272</f>
        <v>391-910029-71304</v>
      </c>
      <c r="Q1278" s="148"/>
      <c r="R1278" s="148"/>
      <c r="S1278" s="148"/>
    </row>
    <row r="1279" spans="1:19" ht="15.6" customHeight="1" outlineLevel="1">
      <c r="A1279" s="142"/>
      <c r="B1279" s="142">
        <f>입출금내역Rawdata!B1273</f>
        <v>45633</v>
      </c>
      <c r="C1279" s="143" t="s">
        <v>120</v>
      </c>
      <c r="D1279" s="284" t="str">
        <f>입출금내역Rawdata!N1273</f>
        <v>운영비</v>
      </c>
      <c r="E1279" s="284" t="str">
        <f>입출금내역Rawdata!O1273</f>
        <v>여비교통비</v>
      </c>
      <c r="F1279" s="137">
        <f>IF(D1279="계좌 대체","",VLOOKUP($D1279,월별_CashFlow!$H$3:$I$61,2,FALSE))</f>
        <v>120204</v>
      </c>
      <c r="G1279" s="145"/>
      <c r="H1279" s="283" t="str">
        <f>IF(입출금내역Rawdata!F1273=0,"",입출금내역Rawdata!F1273)</f>
        <v/>
      </c>
      <c r="I1279" s="146">
        <f>IF(입출금내역Rawdata!G1273=0,"",입출금내역Rawdata!G1273)</f>
        <v>32000</v>
      </c>
      <c r="J1279" s="146">
        <f t="shared" si="39"/>
        <v>-32000</v>
      </c>
      <c r="K1279" s="146">
        <f t="shared" si="38"/>
        <v>735192259</v>
      </c>
      <c r="L1279" s="284" t="str">
        <f>입출금내역Rawdata!D1273</f>
        <v>카카오T대리_카</v>
      </c>
      <c r="M1279" s="148"/>
      <c r="N1279" s="148"/>
      <c r="O1279" s="284" t="str">
        <f>입출금내역Rawdata!L1273</f>
        <v>하나은행(자본금)</v>
      </c>
      <c r="P1279" s="284" t="str">
        <f>입출금내역Rawdata!M1273</f>
        <v>391-910029-71304</v>
      </c>
      <c r="Q1279" s="148"/>
      <c r="R1279" s="148"/>
      <c r="S1279" s="148"/>
    </row>
    <row r="1280" spans="1:19" ht="15.6" customHeight="1" outlineLevel="1">
      <c r="A1280" s="142"/>
      <c r="B1280" s="142">
        <f>입출금내역Rawdata!B1274</f>
        <v>45635</v>
      </c>
      <c r="C1280" s="143" t="s">
        <v>120</v>
      </c>
      <c r="D1280" s="284" t="str">
        <f>입출금내역Rawdata!N1274</f>
        <v>운영비</v>
      </c>
      <c r="E1280" s="284" t="str">
        <f>입출금내역Rawdata!O1274</f>
        <v>지급수수료</v>
      </c>
      <c r="F1280" s="137">
        <f>IF(D1280="계좌 대체","",VLOOKUP($D1280,월별_CashFlow!$H$3:$I$61,2,FALSE))</f>
        <v>120204</v>
      </c>
      <c r="G1280" s="145"/>
      <c r="H1280" s="283" t="str">
        <f>IF(입출금내역Rawdata!F1274=0,"",입출금내역Rawdata!F1274)</f>
        <v/>
      </c>
      <c r="I1280" s="146">
        <f>IF(입출금내역Rawdata!G1274=0,"",입출금내역Rawdata!G1274)</f>
        <v>3980</v>
      </c>
      <c r="J1280" s="146">
        <f t="shared" si="39"/>
        <v>-3980</v>
      </c>
      <c r="K1280" s="146">
        <f t="shared" si="38"/>
        <v>735188279</v>
      </c>
      <c r="L1280" s="284" t="str">
        <f>입출금내역Rawdata!D1274</f>
        <v>우정사업본부(우</v>
      </c>
      <c r="M1280" s="148"/>
      <c r="N1280" s="148"/>
      <c r="O1280" s="284" t="str">
        <f>입출금내역Rawdata!L1274</f>
        <v>하나은행(GS투자금)</v>
      </c>
      <c r="P1280" s="284" t="str">
        <f>입출금내역Rawdata!M1274</f>
        <v>391-910033-23404</v>
      </c>
      <c r="Q1280" s="148"/>
      <c r="R1280" s="148"/>
      <c r="S1280" s="148"/>
    </row>
    <row r="1281" spans="1:19" ht="15.6" customHeight="1" outlineLevel="1">
      <c r="A1281" s="142"/>
      <c r="B1281" s="142">
        <f>입출금내역Rawdata!B1275</f>
        <v>45635</v>
      </c>
      <c r="C1281" s="143" t="s">
        <v>120</v>
      </c>
      <c r="D1281" s="284" t="str">
        <f>입출금내역Rawdata!N1275</f>
        <v>운영비</v>
      </c>
      <c r="E1281" s="284" t="str">
        <f>입출금내역Rawdata!O1275</f>
        <v>지급수수료</v>
      </c>
      <c r="F1281" s="137">
        <f>IF(D1281="계좌 대체","",VLOOKUP($D1281,월별_CashFlow!$H$3:$I$61,2,FALSE))</f>
        <v>120204</v>
      </c>
      <c r="G1281" s="145"/>
      <c r="H1281" s="283" t="str">
        <f>IF(입출금내역Rawdata!F1275=0,"",입출금내역Rawdata!F1275)</f>
        <v/>
      </c>
      <c r="I1281" s="146">
        <f>IF(입출금내역Rawdata!G1275=0,"",입출금내역Rawdata!G1275)</f>
        <v>150</v>
      </c>
      <c r="J1281" s="146">
        <f t="shared" si="39"/>
        <v>-150</v>
      </c>
      <c r="K1281" s="146">
        <f t="shared" si="38"/>
        <v>735188129</v>
      </c>
      <c r="L1281" s="284" t="str">
        <f>입출금내역Rawdata!D1275</f>
        <v>우정사업본부(우</v>
      </c>
      <c r="M1281" s="148"/>
      <c r="N1281" s="148"/>
      <c r="O1281" s="284" t="str">
        <f>입출금내역Rawdata!L1275</f>
        <v>하나은행(GS투자금)</v>
      </c>
      <c r="P1281" s="284" t="str">
        <f>입출금내역Rawdata!M1275</f>
        <v>391-910033-23404</v>
      </c>
      <c r="Q1281" s="148"/>
      <c r="R1281" s="148"/>
      <c r="S1281" s="148"/>
    </row>
    <row r="1282" spans="1:19" ht="15.6" customHeight="1" outlineLevel="1">
      <c r="A1282" s="142"/>
      <c r="B1282" s="142">
        <f>입출금내역Rawdata!B1276</f>
        <v>45635</v>
      </c>
      <c r="C1282" s="143" t="s">
        <v>120</v>
      </c>
      <c r="D1282" s="284" t="str">
        <f>입출금내역Rawdata!N1276</f>
        <v>계좌 대체</v>
      </c>
      <c r="E1282" s="284" t="str">
        <f>입출금내역Rawdata!O1276</f>
        <v>계좌 대체</v>
      </c>
      <c r="F1282" s="137" t="str">
        <f>IF(D1282="계좌 대체","",VLOOKUP($D1282,월별_CashFlow!$H$3:$I$61,2,FALSE))</f>
        <v/>
      </c>
      <c r="G1282" s="145"/>
      <c r="H1282" s="283" t="str">
        <f>IF(입출금내역Rawdata!F1276=0,"",입출금내역Rawdata!F1276)</f>
        <v/>
      </c>
      <c r="I1282" s="146">
        <f>IF(입출금내역Rawdata!G1276=0,"",입출금내역Rawdata!G1276)</f>
        <v>19600</v>
      </c>
      <c r="J1282" s="146">
        <f t="shared" si="39"/>
        <v>-19600</v>
      </c>
      <c r="K1282" s="146">
        <f t="shared" si="38"/>
        <v>735168529</v>
      </c>
      <c r="L1282" s="284" t="str">
        <f>입출금내역Rawdata!D1276</f>
        <v>카카오T택시_가승</v>
      </c>
      <c r="M1282" s="148"/>
      <c r="N1282" s="148"/>
      <c r="O1282" s="284" t="str">
        <f>입출금내역Rawdata!L1276</f>
        <v>하나은행(자본금)</v>
      </c>
      <c r="P1282" s="284" t="str">
        <f>입출금내역Rawdata!M1276</f>
        <v>391-910029-71304</v>
      </c>
      <c r="Q1282" s="148"/>
      <c r="R1282" s="148"/>
      <c r="S1282" s="148"/>
    </row>
    <row r="1283" spans="1:19" ht="15.6" customHeight="1" outlineLevel="1">
      <c r="A1283" s="142"/>
      <c r="B1283" s="142">
        <f>입출금내역Rawdata!B1277</f>
        <v>45635</v>
      </c>
      <c r="C1283" s="143" t="s">
        <v>120</v>
      </c>
      <c r="D1283" s="284" t="str">
        <f>입출금내역Rawdata!N1277</f>
        <v>계좌 대체</v>
      </c>
      <c r="E1283" s="284" t="str">
        <f>입출금내역Rawdata!O1277</f>
        <v>계좌 대체</v>
      </c>
      <c r="F1283" s="137" t="str">
        <f>IF(D1283="계좌 대체","",VLOOKUP($D1283,월별_CashFlow!$H$3:$I$61,2,FALSE))</f>
        <v/>
      </c>
      <c r="G1283" s="145"/>
      <c r="H1283" s="283">
        <f>IF(입출금내역Rawdata!F1277=0,"",입출금내역Rawdata!F1277)</f>
        <v>19600</v>
      </c>
      <c r="I1283" s="146" t="str">
        <f>IF(입출금내역Rawdata!G1277=0,"",입출금내역Rawdata!G1277)</f>
        <v/>
      </c>
      <c r="J1283" s="146">
        <f t="shared" si="39"/>
        <v>19600</v>
      </c>
      <c r="K1283" s="146">
        <f t="shared" si="38"/>
        <v>735188129</v>
      </c>
      <c r="L1283" s="284" t="str">
        <f>입출금내역Rawdata!D1277</f>
        <v>카카오T택시_가승</v>
      </c>
      <c r="M1283" s="148"/>
      <c r="N1283" s="148"/>
      <c r="O1283" s="284" t="str">
        <f>입출금내역Rawdata!L1277</f>
        <v>하나은행(자본금)</v>
      </c>
      <c r="P1283" s="284" t="str">
        <f>입출금내역Rawdata!M1277</f>
        <v>391-910029-71304</v>
      </c>
      <c r="Q1283" s="148"/>
      <c r="R1283" s="148"/>
      <c r="S1283" s="148"/>
    </row>
    <row r="1284" spans="1:19" ht="15.6" customHeight="1" outlineLevel="1">
      <c r="A1284" s="142"/>
      <c r="B1284" s="142">
        <f>입출금내역Rawdata!B1278</f>
        <v>45635</v>
      </c>
      <c r="C1284" s="143" t="s">
        <v>120</v>
      </c>
      <c r="D1284" s="284" t="str">
        <f>입출금내역Rawdata!N1278</f>
        <v>운영비</v>
      </c>
      <c r="E1284" s="284" t="str">
        <f>입출금내역Rawdata!O1278</f>
        <v>여비교통비</v>
      </c>
      <c r="F1284" s="137">
        <f>IF(D1284="계좌 대체","",VLOOKUP($D1284,월별_CashFlow!$H$3:$I$61,2,FALSE))</f>
        <v>120204</v>
      </c>
      <c r="G1284" s="145"/>
      <c r="H1284" s="283" t="str">
        <f>IF(입출금내역Rawdata!F1278=0,"",입출금내역Rawdata!F1278)</f>
        <v/>
      </c>
      <c r="I1284" s="146">
        <f>IF(입출금내역Rawdata!G1278=0,"",입출금내역Rawdata!G1278)</f>
        <v>18100</v>
      </c>
      <c r="J1284" s="146">
        <f t="shared" si="39"/>
        <v>-18100</v>
      </c>
      <c r="K1284" s="146">
        <f t="shared" si="38"/>
        <v>735170029</v>
      </c>
      <c r="L1284" s="284" t="str">
        <f>입출금내역Rawdata!D1278</f>
        <v>카카오T일반택시(</v>
      </c>
      <c r="M1284" s="148"/>
      <c r="N1284" s="148"/>
      <c r="O1284" s="284" t="str">
        <f>입출금내역Rawdata!L1278</f>
        <v>하나은행(자본금)</v>
      </c>
      <c r="P1284" s="284" t="str">
        <f>입출금내역Rawdata!M1278</f>
        <v>391-910029-71304</v>
      </c>
      <c r="Q1284" s="148"/>
      <c r="R1284" s="148"/>
      <c r="S1284" s="148"/>
    </row>
    <row r="1285" spans="1:19" ht="15.6" customHeight="1" outlineLevel="1">
      <c r="A1285" s="142"/>
      <c r="B1285" s="142">
        <f>입출금내역Rawdata!B1279</f>
        <v>45635</v>
      </c>
      <c r="C1285" s="143" t="s">
        <v>120</v>
      </c>
      <c r="D1285" s="284" t="str">
        <f>입출금내역Rawdata!N1279</f>
        <v>계좌 대체</v>
      </c>
      <c r="E1285" s="284" t="str">
        <f>입출금내역Rawdata!O1279</f>
        <v>계좌 대체</v>
      </c>
      <c r="F1285" s="137" t="str">
        <f>IF(D1285="계좌 대체","",VLOOKUP($D1285,월별_CashFlow!$H$3:$I$61,2,FALSE))</f>
        <v/>
      </c>
      <c r="G1285" s="145"/>
      <c r="H1285" s="283" t="str">
        <f>IF(입출금내역Rawdata!F1279=0,"",입출금내역Rawdata!F1279)</f>
        <v/>
      </c>
      <c r="I1285" s="146">
        <f>IF(입출금내역Rawdata!G1279=0,"",입출금내역Rawdata!G1279)</f>
        <v>8400</v>
      </c>
      <c r="J1285" s="146">
        <f t="shared" si="39"/>
        <v>-8400</v>
      </c>
      <c r="K1285" s="146">
        <f t="shared" si="38"/>
        <v>735161629</v>
      </c>
      <c r="L1285" s="284" t="str">
        <f>입출금내역Rawdata!D1279</f>
        <v>카카오T택시_가승</v>
      </c>
      <c r="M1285" s="148"/>
      <c r="N1285" s="148"/>
      <c r="O1285" s="284" t="str">
        <f>입출금내역Rawdata!L1279</f>
        <v>하나은행(자본금)</v>
      </c>
      <c r="P1285" s="284" t="str">
        <f>입출금내역Rawdata!M1279</f>
        <v>391-910029-71304</v>
      </c>
      <c r="Q1285" s="148"/>
      <c r="R1285" s="148"/>
      <c r="S1285" s="148"/>
    </row>
    <row r="1286" spans="1:19" ht="15.6" customHeight="1" outlineLevel="1">
      <c r="A1286" s="142"/>
      <c r="B1286" s="142">
        <f>입출금내역Rawdata!B1280</f>
        <v>45635</v>
      </c>
      <c r="C1286" s="143" t="s">
        <v>120</v>
      </c>
      <c r="D1286" s="284" t="str">
        <f>입출금내역Rawdata!N1280</f>
        <v>계좌 대체</v>
      </c>
      <c r="E1286" s="284" t="str">
        <f>입출금내역Rawdata!O1280</f>
        <v>계좌 대체</v>
      </c>
      <c r="F1286" s="137" t="str">
        <f>IF(D1286="계좌 대체","",VLOOKUP($D1286,월별_CashFlow!$H$3:$I$61,2,FALSE))</f>
        <v/>
      </c>
      <c r="G1286" s="145"/>
      <c r="H1286" s="283">
        <f>IF(입출금내역Rawdata!F1280=0,"",입출금내역Rawdata!F1280)</f>
        <v>8400</v>
      </c>
      <c r="I1286" s="146" t="str">
        <f>IF(입출금내역Rawdata!G1280=0,"",입출금내역Rawdata!G1280)</f>
        <v/>
      </c>
      <c r="J1286" s="146">
        <f t="shared" si="39"/>
        <v>8400</v>
      </c>
      <c r="K1286" s="146">
        <f t="shared" si="38"/>
        <v>735170029</v>
      </c>
      <c r="L1286" s="284" t="str">
        <f>입출금내역Rawdata!D1280</f>
        <v>카카오T택시_가승</v>
      </c>
      <c r="M1286" s="148"/>
      <c r="N1286" s="148"/>
      <c r="O1286" s="284" t="str">
        <f>입출금내역Rawdata!L1280</f>
        <v>하나은행(자본금)</v>
      </c>
      <c r="P1286" s="284" t="str">
        <f>입출금내역Rawdata!M1280</f>
        <v>391-910029-71304</v>
      </c>
      <c r="Q1286" s="148"/>
      <c r="R1286" s="148"/>
      <c r="S1286" s="148"/>
    </row>
    <row r="1287" spans="1:19" ht="15.6" customHeight="1" outlineLevel="1">
      <c r="A1287" s="142"/>
      <c r="B1287" s="142">
        <f>입출금내역Rawdata!B1281</f>
        <v>45635</v>
      </c>
      <c r="C1287" s="143" t="s">
        <v>120</v>
      </c>
      <c r="D1287" s="284" t="str">
        <f>입출금내역Rawdata!N1281</f>
        <v>운영비</v>
      </c>
      <c r="E1287" s="284" t="str">
        <f>입출금내역Rawdata!O1281</f>
        <v>여비교통비</v>
      </c>
      <c r="F1287" s="137">
        <f>IF(D1287="계좌 대체","",VLOOKUP($D1287,월별_CashFlow!$H$3:$I$61,2,FALSE))</f>
        <v>120204</v>
      </c>
      <c r="G1287" s="145"/>
      <c r="H1287" s="283" t="str">
        <f>IF(입출금내역Rawdata!F1281=0,"",입출금내역Rawdata!F1281)</f>
        <v/>
      </c>
      <c r="I1287" s="146">
        <f>IF(입출금내역Rawdata!G1281=0,"",입출금내역Rawdata!G1281)</f>
        <v>9400</v>
      </c>
      <c r="J1287" s="146">
        <f t="shared" si="39"/>
        <v>-9400</v>
      </c>
      <c r="K1287" s="146">
        <f t="shared" si="38"/>
        <v>735160629</v>
      </c>
      <c r="L1287" s="284" t="str">
        <f>입출금내역Rawdata!D1281</f>
        <v>카카오T일반택시_</v>
      </c>
      <c r="M1287" s="148"/>
      <c r="N1287" s="148"/>
      <c r="O1287" s="284" t="str">
        <f>입출금내역Rawdata!L1281</f>
        <v>하나은행(자본금)</v>
      </c>
      <c r="P1287" s="284" t="str">
        <f>입출금내역Rawdata!M1281</f>
        <v>391-910029-71304</v>
      </c>
      <c r="Q1287" s="148"/>
      <c r="R1287" s="148"/>
      <c r="S1287" s="148"/>
    </row>
    <row r="1288" spans="1:19" ht="15.6" customHeight="1" outlineLevel="1">
      <c r="A1288" s="142"/>
      <c r="B1288" s="142">
        <f>입출금내역Rawdata!B1282</f>
        <v>45636</v>
      </c>
      <c r="C1288" s="143" t="s">
        <v>120</v>
      </c>
      <c r="D1288" s="284" t="str">
        <f>입출금내역Rawdata!N1282</f>
        <v>인건비(급여, 퇴직금, 사대보험)</v>
      </c>
      <c r="E1288" s="284" t="str">
        <f>입출금내역Rawdata!O1282</f>
        <v>사대보험</v>
      </c>
      <c r="F1288" s="137">
        <f>IF(D1288="계좌 대체","",VLOOKUP($D1288,월별_CashFlow!$H$3:$I$61,2,FALSE))</f>
        <v>120202</v>
      </c>
      <c r="G1288" s="145"/>
      <c r="H1288" s="283" t="str">
        <f>IF(입출금내역Rawdata!F1282=0,"",입출금내역Rawdata!F1282)</f>
        <v/>
      </c>
      <c r="I1288" s="146">
        <f>IF(입출금내역Rawdata!G1282=0,"",입출금내역Rawdata!G1282)</f>
        <v>1792180</v>
      </c>
      <c r="J1288" s="146">
        <f t="shared" si="39"/>
        <v>-1792180</v>
      </c>
      <c r="K1288" s="146">
        <f t="shared" ref="K1288:K1351" si="40">J1288+K1287</f>
        <v>733368449</v>
      </c>
      <c r="L1288" s="284" t="str">
        <f>입출금내역Rawdata!D1282</f>
        <v>2411국민건강</v>
      </c>
      <c r="M1288" s="148"/>
      <c r="N1288" s="148"/>
      <c r="O1288" s="284" t="str">
        <f>입출금내역Rawdata!L1282</f>
        <v>하나은행(GS투자금)</v>
      </c>
      <c r="P1288" s="284" t="str">
        <f>입출금내역Rawdata!M1282</f>
        <v>391-910033-23404</v>
      </c>
      <c r="Q1288" s="148"/>
      <c r="R1288" s="148"/>
      <c r="S1288" s="148"/>
    </row>
    <row r="1289" spans="1:19" ht="15.6" customHeight="1" outlineLevel="1">
      <c r="A1289" s="142"/>
      <c r="B1289" s="142">
        <f>입출금내역Rawdata!B1283</f>
        <v>45636</v>
      </c>
      <c r="C1289" s="143" t="s">
        <v>120</v>
      </c>
      <c r="D1289" s="284" t="str">
        <f>입출금내역Rawdata!N1283</f>
        <v>인건비(급여, 퇴직금, 사대보험)</v>
      </c>
      <c r="E1289" s="284" t="str">
        <f>입출금내역Rawdata!O1283</f>
        <v>사대보험</v>
      </c>
      <c r="F1289" s="137">
        <f>IF(D1289="계좌 대체","",VLOOKUP($D1289,월별_CashFlow!$H$3:$I$61,2,FALSE))</f>
        <v>120202</v>
      </c>
      <c r="G1289" s="145"/>
      <c r="H1289" s="283" t="str">
        <f>IF(입출금내역Rawdata!F1283=0,"",입출금내역Rawdata!F1283)</f>
        <v/>
      </c>
      <c r="I1289" s="146">
        <f>IF(입출금내역Rawdata!G1283=0,"",입출금내역Rawdata!G1283)</f>
        <v>828000</v>
      </c>
      <c r="J1289" s="146">
        <f t="shared" ref="J1289:J1352" si="41">IF(H1289="",IF(I1289="",0,-I1289),H1289)</f>
        <v>-828000</v>
      </c>
      <c r="K1289" s="146">
        <f t="shared" si="40"/>
        <v>732540449</v>
      </c>
      <c r="L1289" s="284" t="str">
        <f>입출금내역Rawdata!D1283</f>
        <v>2411국민연금</v>
      </c>
      <c r="M1289" s="148"/>
      <c r="N1289" s="148"/>
      <c r="O1289" s="284" t="str">
        <f>입출금내역Rawdata!L1283</f>
        <v>하나은행(GS투자금)</v>
      </c>
      <c r="P1289" s="284" t="str">
        <f>입출금내역Rawdata!M1283</f>
        <v>391-910033-23404</v>
      </c>
      <c r="Q1289" s="148"/>
      <c r="R1289" s="148"/>
      <c r="S1289" s="148"/>
    </row>
    <row r="1290" spans="1:19" ht="15.6" customHeight="1" outlineLevel="1">
      <c r="A1290" s="142"/>
      <c r="B1290" s="142">
        <f>입출금내역Rawdata!B1284</f>
        <v>45636</v>
      </c>
      <c r="C1290" s="143" t="s">
        <v>120</v>
      </c>
      <c r="D1290" s="284" t="str">
        <f>입출금내역Rawdata!N1284</f>
        <v>인건비(급여, 퇴직금, 사대보험)</v>
      </c>
      <c r="E1290" s="284" t="str">
        <f>입출금내역Rawdata!O1284</f>
        <v>사대보험</v>
      </c>
      <c r="F1290" s="137">
        <f>IF(D1290="계좌 대체","",VLOOKUP($D1290,월별_CashFlow!$H$3:$I$61,2,FALSE))</f>
        <v>120202</v>
      </c>
      <c r="G1290" s="145"/>
      <c r="H1290" s="283" t="str">
        <f>IF(입출금내역Rawdata!F1284=0,"",입출금내역Rawdata!F1284)</f>
        <v/>
      </c>
      <c r="I1290" s="146">
        <f>IF(입출금내역Rawdata!G1284=0,"",입출금내역Rawdata!G1284)</f>
        <v>266250</v>
      </c>
      <c r="J1290" s="146">
        <f t="shared" si="41"/>
        <v>-266250</v>
      </c>
      <c r="K1290" s="146">
        <f t="shared" si="40"/>
        <v>732274199</v>
      </c>
      <c r="L1290" s="284" t="str">
        <f>입출금내역Rawdata!D1284</f>
        <v>2411고용보험</v>
      </c>
      <c r="M1290" s="148"/>
      <c r="N1290" s="148"/>
      <c r="O1290" s="284" t="str">
        <f>입출금내역Rawdata!L1284</f>
        <v>하나은행(GS투자금)</v>
      </c>
      <c r="P1290" s="284" t="str">
        <f>입출금내역Rawdata!M1284</f>
        <v>391-910033-23404</v>
      </c>
      <c r="Q1290" s="148"/>
      <c r="R1290" s="148"/>
      <c r="S1290" s="148"/>
    </row>
    <row r="1291" spans="1:19" ht="15.6" customHeight="1" outlineLevel="1">
      <c r="A1291" s="142"/>
      <c r="B1291" s="142">
        <f>입출금내역Rawdata!B1285</f>
        <v>45636</v>
      </c>
      <c r="C1291" s="143" t="s">
        <v>120</v>
      </c>
      <c r="D1291" s="284" t="str">
        <f>입출금내역Rawdata!N1285</f>
        <v>인건비(급여, 퇴직금, 사대보험)</v>
      </c>
      <c r="E1291" s="284" t="str">
        <f>입출금내역Rawdata!O1285</f>
        <v>사대보험</v>
      </c>
      <c r="F1291" s="137">
        <f>IF(D1291="계좌 대체","",VLOOKUP($D1291,월별_CashFlow!$H$3:$I$61,2,FALSE))</f>
        <v>120202</v>
      </c>
      <c r="G1291" s="145"/>
      <c r="H1291" s="283" t="str">
        <f>IF(입출금내역Rawdata!F1285=0,"",입출금내역Rawdata!F1285)</f>
        <v/>
      </c>
      <c r="I1291" s="146">
        <f>IF(입출금내역Rawdata!G1285=0,"",입출금내역Rawdata!G1285)</f>
        <v>93350</v>
      </c>
      <c r="J1291" s="146">
        <f t="shared" si="41"/>
        <v>-93350</v>
      </c>
      <c r="K1291" s="146">
        <f t="shared" si="40"/>
        <v>732180849</v>
      </c>
      <c r="L1291" s="284" t="str">
        <f>입출금내역Rawdata!D1285</f>
        <v>2411산재보험</v>
      </c>
      <c r="M1291" s="148"/>
      <c r="N1291" s="148"/>
      <c r="O1291" s="284" t="str">
        <f>입출금내역Rawdata!L1285</f>
        <v>하나은행(GS투자금)</v>
      </c>
      <c r="P1291" s="284" t="str">
        <f>입출금내역Rawdata!M1285</f>
        <v>391-910033-23404</v>
      </c>
      <c r="Q1291" s="148"/>
      <c r="R1291" s="148"/>
      <c r="S1291" s="148"/>
    </row>
    <row r="1292" spans="1:19" ht="15.6" customHeight="1" outlineLevel="1">
      <c r="A1292" s="142"/>
      <c r="B1292" s="142">
        <f>입출금내역Rawdata!B1286</f>
        <v>45636</v>
      </c>
      <c r="C1292" s="143" t="s">
        <v>120</v>
      </c>
      <c r="D1292" s="284" t="str">
        <f>입출금내역Rawdata!N1286</f>
        <v>운영비</v>
      </c>
      <c r="E1292" s="284" t="str">
        <f>입출금내역Rawdata!O1286</f>
        <v>지급수수료</v>
      </c>
      <c r="F1292" s="137">
        <f>IF(D1292="계좌 대체","",VLOOKUP($D1292,월별_CashFlow!$H$3:$I$61,2,FALSE))</f>
        <v>120204</v>
      </c>
      <c r="G1292" s="145"/>
      <c r="H1292" s="283" t="str">
        <f>IF(입출금내역Rawdata!F1286=0,"",입출금내역Rawdata!F1286)</f>
        <v/>
      </c>
      <c r="I1292" s="146">
        <f>IF(입출금내역Rawdata!G1286=0,"",입출금내역Rawdata!G1286)</f>
        <v>2200000</v>
      </c>
      <c r="J1292" s="146">
        <f t="shared" si="41"/>
        <v>-2200000</v>
      </c>
      <c r="K1292" s="146">
        <f t="shared" si="40"/>
        <v>729980849</v>
      </c>
      <c r="L1292" s="284" t="str">
        <f>입출금내역Rawdata!D1286</f>
        <v>월 행정수수료(미라)</v>
      </c>
      <c r="M1292" s="148"/>
      <c r="N1292" s="148"/>
      <c r="O1292" s="284" t="str">
        <f>입출금내역Rawdata!L1286</f>
        <v>하나은행(GS투자금)</v>
      </c>
      <c r="P1292" s="284" t="str">
        <f>입출금내역Rawdata!M1286</f>
        <v>391-910033-23404</v>
      </c>
      <c r="Q1292" s="148"/>
      <c r="R1292" s="148"/>
      <c r="S1292" s="148"/>
    </row>
    <row r="1293" spans="1:19" ht="15.6" customHeight="1" outlineLevel="1">
      <c r="A1293" s="142"/>
      <c r="B1293" s="142">
        <f>입출금내역Rawdata!B1287</f>
        <v>45636</v>
      </c>
      <c r="C1293" s="143" t="s">
        <v>120</v>
      </c>
      <c r="D1293" s="284" t="str">
        <f>입출금내역Rawdata!N1287</f>
        <v>인건비(급여, 퇴직금, 사대보험)</v>
      </c>
      <c r="E1293" s="284" t="str">
        <f>입출금내역Rawdata!O1287</f>
        <v>소득세 등</v>
      </c>
      <c r="F1293" s="137">
        <f>IF(D1293="계좌 대체","",VLOOKUP($D1293,월별_CashFlow!$H$3:$I$61,2,FALSE))</f>
        <v>120202</v>
      </c>
      <c r="G1293" s="145"/>
      <c r="H1293" s="283" t="str">
        <f>IF(입출금내역Rawdata!F1287=0,"",입출금내역Rawdata!F1287)</f>
        <v/>
      </c>
      <c r="I1293" s="146">
        <f>IF(입출금내역Rawdata!G1287=0,"",입출금내역Rawdata!G1287)</f>
        <v>234660</v>
      </c>
      <c r="J1293" s="146">
        <f t="shared" si="41"/>
        <v>-234660</v>
      </c>
      <c r="K1293" s="146">
        <f t="shared" si="40"/>
        <v>729746189</v>
      </c>
      <c r="L1293" s="284" t="str">
        <f>입출금내역Rawdata!D1287</f>
        <v>서울특징주식회사 에</v>
      </c>
      <c r="M1293" s="148" t="s">
        <v>267</v>
      </c>
      <c r="N1293" s="148"/>
      <c r="O1293" s="284" t="str">
        <f>입출금내역Rawdata!L1287</f>
        <v>하나은행(GS투자금)</v>
      </c>
      <c r="P1293" s="284" t="str">
        <f>입출금내역Rawdata!M1287</f>
        <v>391-910033-23404</v>
      </c>
      <c r="Q1293" s="148"/>
      <c r="R1293" s="148"/>
      <c r="S1293" s="148"/>
    </row>
    <row r="1294" spans="1:19" ht="15.6" customHeight="1" outlineLevel="1">
      <c r="A1294" s="142"/>
      <c r="B1294" s="142">
        <f>입출금내역Rawdata!B1288</f>
        <v>45636</v>
      </c>
      <c r="C1294" s="143" t="s">
        <v>120</v>
      </c>
      <c r="D1294" s="284" t="str">
        <f>입출금내역Rawdata!N1288</f>
        <v>인건비(급여, 퇴직금, 사대보험)</v>
      </c>
      <c r="E1294" s="284" t="str">
        <f>입출금내역Rawdata!O1288</f>
        <v>소득세 등</v>
      </c>
      <c r="F1294" s="137">
        <f>IF(D1294="계좌 대체","",VLOOKUP($D1294,월별_CashFlow!$H$3:$I$61,2,FALSE))</f>
        <v>120202</v>
      </c>
      <c r="G1294" s="145"/>
      <c r="H1294" s="283" t="str">
        <f>IF(입출금내역Rawdata!F1288=0,"",입출금내역Rawdata!F1288)</f>
        <v/>
      </c>
      <c r="I1294" s="146">
        <f>IF(입출금내역Rawdata!G1288=0,"",입출금내역Rawdata!G1288)</f>
        <v>2346780</v>
      </c>
      <c r="J1294" s="146">
        <f t="shared" si="41"/>
        <v>-2346780</v>
      </c>
      <c r="K1294" s="146">
        <f t="shared" si="40"/>
        <v>727399409</v>
      </c>
      <c r="L1294" s="284" t="str">
        <f>입출금내역Rawdata!D1288</f>
        <v>국고_주식회사 에이</v>
      </c>
      <c r="M1294" s="148" t="s">
        <v>267</v>
      </c>
      <c r="N1294" s="148"/>
      <c r="O1294" s="284" t="str">
        <f>입출금내역Rawdata!L1288</f>
        <v>하나은행(GS투자금)</v>
      </c>
      <c r="P1294" s="284" t="str">
        <f>입출금내역Rawdata!M1288</f>
        <v>391-910033-23404</v>
      </c>
      <c r="Q1294" s="148"/>
      <c r="R1294" s="148"/>
      <c r="S1294" s="148"/>
    </row>
    <row r="1295" spans="1:19" ht="15.6" customHeight="1" outlineLevel="1">
      <c r="A1295" s="142"/>
      <c r="B1295" s="142">
        <f>입출금내역Rawdata!B1289</f>
        <v>45636</v>
      </c>
      <c r="C1295" s="143" t="s">
        <v>120</v>
      </c>
      <c r="D1295" s="284" t="str">
        <f>입출금내역Rawdata!N1289</f>
        <v>계좌 대체</v>
      </c>
      <c r="E1295" s="284" t="str">
        <f>입출금내역Rawdata!O1289</f>
        <v>계좌 대체</v>
      </c>
      <c r="F1295" s="137" t="str">
        <f>IF(D1295="계좌 대체","",VLOOKUP($D1295,월별_CashFlow!$H$3:$I$61,2,FALSE))</f>
        <v/>
      </c>
      <c r="G1295" s="145"/>
      <c r="H1295" s="283" t="str">
        <f>IF(입출금내역Rawdata!F1289=0,"",입출금내역Rawdata!F1289)</f>
        <v/>
      </c>
      <c r="I1295" s="146">
        <f>IF(입출금내역Rawdata!G1289=0,"",입출금내역Rawdata!G1289)</f>
        <v>11100</v>
      </c>
      <c r="J1295" s="146">
        <f t="shared" si="41"/>
        <v>-11100</v>
      </c>
      <c r="K1295" s="146">
        <f t="shared" si="40"/>
        <v>727388309</v>
      </c>
      <c r="L1295" s="284" t="str">
        <f>입출금내역Rawdata!D1289</f>
        <v>카카오T택시_가승</v>
      </c>
      <c r="M1295" s="148" t="s">
        <v>267</v>
      </c>
      <c r="N1295" s="148"/>
      <c r="O1295" s="284" t="str">
        <f>입출금내역Rawdata!L1289</f>
        <v>하나은행(자본금)</v>
      </c>
      <c r="P1295" s="284" t="str">
        <f>입출금내역Rawdata!M1289</f>
        <v>391-910029-71304</v>
      </c>
      <c r="Q1295" s="148"/>
      <c r="R1295" s="148"/>
      <c r="S1295" s="148"/>
    </row>
    <row r="1296" spans="1:19" ht="15.6" customHeight="1" outlineLevel="1">
      <c r="A1296" s="142"/>
      <c r="B1296" s="142">
        <f>입출금내역Rawdata!B1290</f>
        <v>45636</v>
      </c>
      <c r="C1296" s="143" t="s">
        <v>120</v>
      </c>
      <c r="D1296" s="284" t="str">
        <f>입출금내역Rawdata!N1290</f>
        <v>계좌 대체</v>
      </c>
      <c r="E1296" s="284" t="str">
        <f>입출금내역Rawdata!O1290</f>
        <v>계좌 대체</v>
      </c>
      <c r="F1296" s="137" t="str">
        <f>IF(D1296="계좌 대체","",VLOOKUP($D1296,월별_CashFlow!$H$3:$I$61,2,FALSE))</f>
        <v/>
      </c>
      <c r="G1296" s="145"/>
      <c r="H1296" s="283">
        <f>IF(입출금내역Rawdata!F1290=0,"",입출금내역Rawdata!F1290)</f>
        <v>11100</v>
      </c>
      <c r="I1296" s="146" t="str">
        <f>IF(입출금내역Rawdata!G1290=0,"",입출금내역Rawdata!G1290)</f>
        <v/>
      </c>
      <c r="J1296" s="146">
        <f t="shared" si="41"/>
        <v>11100</v>
      </c>
      <c r="K1296" s="146">
        <f t="shared" si="40"/>
        <v>727399409</v>
      </c>
      <c r="L1296" s="284" t="str">
        <f>입출금내역Rawdata!D1290</f>
        <v>카카오T택시_가승</v>
      </c>
      <c r="M1296" s="148" t="s">
        <v>267</v>
      </c>
      <c r="N1296" s="148"/>
      <c r="O1296" s="284" t="str">
        <f>입출금내역Rawdata!L1290</f>
        <v>하나은행(자본금)</v>
      </c>
      <c r="P1296" s="284" t="str">
        <f>입출금내역Rawdata!M1290</f>
        <v>391-910029-71304</v>
      </c>
      <c r="Q1296" s="148"/>
      <c r="R1296" s="148"/>
      <c r="S1296" s="148"/>
    </row>
    <row r="1297" spans="1:19" ht="15.6" customHeight="1" outlineLevel="1">
      <c r="A1297" s="142"/>
      <c r="B1297" s="142">
        <f>입출금내역Rawdata!B1291</f>
        <v>45636</v>
      </c>
      <c r="C1297" s="143" t="s">
        <v>120</v>
      </c>
      <c r="D1297" s="284" t="str">
        <f>입출금내역Rawdata!N1291</f>
        <v>운영비</v>
      </c>
      <c r="E1297" s="284" t="str">
        <f>입출금내역Rawdata!O1291</f>
        <v>여비교통비</v>
      </c>
      <c r="F1297" s="137">
        <f>IF(D1297="계좌 대체","",VLOOKUP($D1297,월별_CashFlow!$H$3:$I$61,2,FALSE))</f>
        <v>120204</v>
      </c>
      <c r="G1297" s="145"/>
      <c r="H1297" s="283" t="str">
        <f>IF(입출금내역Rawdata!F1291=0,"",입출금내역Rawdata!F1291)</f>
        <v/>
      </c>
      <c r="I1297" s="146">
        <f>IF(입출금내역Rawdata!G1291=0,"",입출금내역Rawdata!G1291)</f>
        <v>11300</v>
      </c>
      <c r="J1297" s="146">
        <f t="shared" si="41"/>
        <v>-11300</v>
      </c>
      <c r="K1297" s="146">
        <f t="shared" si="40"/>
        <v>727388109</v>
      </c>
      <c r="L1297" s="284" t="str">
        <f>입출금내역Rawdata!D1291</f>
        <v>카카오T일반택시_</v>
      </c>
      <c r="M1297" s="148" t="s">
        <v>267</v>
      </c>
      <c r="N1297" s="148"/>
      <c r="O1297" s="284" t="str">
        <f>입출금내역Rawdata!L1291</f>
        <v>하나은행(자본금)</v>
      </c>
      <c r="P1297" s="284" t="str">
        <f>입출금내역Rawdata!M1291</f>
        <v>391-910029-71304</v>
      </c>
      <c r="Q1297" s="148"/>
      <c r="R1297" s="148"/>
      <c r="S1297" s="148"/>
    </row>
    <row r="1298" spans="1:19" ht="15.6" customHeight="1" outlineLevel="1">
      <c r="A1298" s="142"/>
      <c r="B1298" s="142">
        <f>입출금내역Rawdata!B1292</f>
        <v>45637</v>
      </c>
      <c r="C1298" s="143" t="s">
        <v>120</v>
      </c>
      <c r="D1298" s="284" t="str">
        <f>입출금내역Rawdata!N1292</f>
        <v>계좌 대체</v>
      </c>
      <c r="E1298" s="284" t="str">
        <f>입출금내역Rawdata!O1292</f>
        <v>계좌 대체</v>
      </c>
      <c r="F1298" s="137" t="str">
        <f>IF(D1298="계좌 대체","",VLOOKUP($D1298,월별_CashFlow!$H$3:$I$61,2,FALSE))</f>
        <v/>
      </c>
      <c r="G1298" s="145"/>
      <c r="H1298" s="283" t="str">
        <f>IF(입출금내역Rawdata!F1292=0,"",입출금내역Rawdata!F1292)</f>
        <v/>
      </c>
      <c r="I1298" s="146">
        <f>IF(입출금내역Rawdata!G1292=0,"",입출금내역Rawdata!G1292)</f>
        <v>9400</v>
      </c>
      <c r="J1298" s="146">
        <f t="shared" si="41"/>
        <v>-9400</v>
      </c>
      <c r="K1298" s="146">
        <f t="shared" si="40"/>
        <v>727378709</v>
      </c>
      <c r="L1298" s="284" t="str">
        <f>입출금내역Rawdata!D1292</f>
        <v>카카오T택시_가승</v>
      </c>
      <c r="M1298" s="148" t="s">
        <v>267</v>
      </c>
      <c r="N1298" s="148"/>
      <c r="O1298" s="284" t="str">
        <f>입출금내역Rawdata!L1292</f>
        <v>하나은행(자본금)</v>
      </c>
      <c r="P1298" s="284" t="str">
        <f>입출금내역Rawdata!M1292</f>
        <v>391-910029-71304</v>
      </c>
      <c r="Q1298" s="148"/>
      <c r="R1298" s="148"/>
      <c r="S1298" s="148"/>
    </row>
    <row r="1299" spans="1:19" ht="15.6" customHeight="1" outlineLevel="1">
      <c r="A1299" s="142"/>
      <c r="B1299" s="142">
        <f>입출금내역Rawdata!B1293</f>
        <v>45637</v>
      </c>
      <c r="C1299" s="143" t="s">
        <v>120</v>
      </c>
      <c r="D1299" s="284" t="str">
        <f>입출금내역Rawdata!N1293</f>
        <v>계좌 대체</v>
      </c>
      <c r="E1299" s="284" t="str">
        <f>입출금내역Rawdata!O1293</f>
        <v>계좌 대체</v>
      </c>
      <c r="F1299" s="137" t="str">
        <f>IF(D1299="계좌 대체","",VLOOKUP($D1299,월별_CashFlow!$H$3:$I$61,2,FALSE))</f>
        <v/>
      </c>
      <c r="G1299" s="145"/>
      <c r="H1299" s="283">
        <f>IF(입출금내역Rawdata!F1293=0,"",입출금내역Rawdata!F1293)</f>
        <v>9400</v>
      </c>
      <c r="I1299" s="146" t="str">
        <f>IF(입출금내역Rawdata!G1293=0,"",입출금내역Rawdata!G1293)</f>
        <v/>
      </c>
      <c r="J1299" s="146">
        <f t="shared" si="41"/>
        <v>9400</v>
      </c>
      <c r="K1299" s="146">
        <f t="shared" si="40"/>
        <v>727388109</v>
      </c>
      <c r="L1299" s="284" t="str">
        <f>입출금내역Rawdata!D1293</f>
        <v>카카오T택시_가승</v>
      </c>
      <c r="M1299" s="148"/>
      <c r="N1299" s="148"/>
      <c r="O1299" s="284" t="str">
        <f>입출금내역Rawdata!L1293</f>
        <v>하나은행(자본금)</v>
      </c>
      <c r="P1299" s="284" t="str">
        <f>입출금내역Rawdata!M1293</f>
        <v>391-910029-71304</v>
      </c>
      <c r="Q1299" s="148"/>
      <c r="R1299" s="148"/>
      <c r="S1299" s="148"/>
    </row>
    <row r="1300" spans="1:19" ht="15.6" customHeight="1" outlineLevel="1">
      <c r="A1300" s="142"/>
      <c r="B1300" s="142">
        <f>입출금내역Rawdata!B1294</f>
        <v>45637</v>
      </c>
      <c r="C1300" s="143" t="s">
        <v>120</v>
      </c>
      <c r="D1300" s="284" t="str">
        <f>입출금내역Rawdata!N1294</f>
        <v>운영비</v>
      </c>
      <c r="E1300" s="284" t="str">
        <f>입출금내역Rawdata!O1294</f>
        <v>여비교통비</v>
      </c>
      <c r="F1300" s="137">
        <f>IF(D1300="계좌 대체","",VLOOKUP($D1300,월별_CashFlow!$H$3:$I$61,2,FALSE))</f>
        <v>120204</v>
      </c>
      <c r="G1300" s="145"/>
      <c r="H1300" s="283" t="str">
        <f>IF(입출금내역Rawdata!F1294=0,"",입출금내역Rawdata!F1294)</f>
        <v/>
      </c>
      <c r="I1300" s="146">
        <f>IF(입출금내역Rawdata!G1294=0,"",입출금내역Rawdata!G1294)</f>
        <v>7900</v>
      </c>
      <c r="J1300" s="146">
        <f t="shared" si="41"/>
        <v>-7900</v>
      </c>
      <c r="K1300" s="146">
        <f t="shared" si="40"/>
        <v>727380209</v>
      </c>
      <c r="L1300" s="284" t="str">
        <f>입출금내역Rawdata!D1294</f>
        <v>카카오T일반택시_</v>
      </c>
      <c r="M1300" s="148"/>
      <c r="N1300" s="148"/>
      <c r="O1300" s="284" t="str">
        <f>입출금내역Rawdata!L1294</f>
        <v>하나은행(자본금)</v>
      </c>
      <c r="P1300" s="284" t="str">
        <f>입출금내역Rawdata!M1294</f>
        <v>391-910029-71304</v>
      </c>
      <c r="Q1300" s="148"/>
      <c r="R1300" s="148"/>
      <c r="S1300" s="148"/>
    </row>
    <row r="1301" spans="1:19" ht="15.6" customHeight="1" outlineLevel="1">
      <c r="A1301" s="142"/>
      <c r="B1301" s="142">
        <f>입출금내역Rawdata!B1295</f>
        <v>45637</v>
      </c>
      <c r="C1301" s="143" t="s">
        <v>120</v>
      </c>
      <c r="D1301" s="284" t="str">
        <f>입출금내역Rawdata!N1295</f>
        <v>계좌 대체</v>
      </c>
      <c r="E1301" s="284" t="str">
        <f>입출금내역Rawdata!O1295</f>
        <v>계좌 대체</v>
      </c>
      <c r="F1301" s="137" t="str">
        <f>IF(D1301="계좌 대체","",VLOOKUP($D1301,월별_CashFlow!$H$3:$I$61,2,FALSE))</f>
        <v/>
      </c>
      <c r="G1301" s="145"/>
      <c r="H1301" s="283" t="str">
        <f>IF(입출금내역Rawdata!F1295=0,"",입출금내역Rawdata!F1295)</f>
        <v/>
      </c>
      <c r="I1301" s="146">
        <f>IF(입출금내역Rawdata!G1295=0,"",입출금내역Rawdata!G1295)</f>
        <v>16600</v>
      </c>
      <c r="J1301" s="146">
        <f t="shared" si="41"/>
        <v>-16600</v>
      </c>
      <c r="K1301" s="146">
        <f t="shared" si="40"/>
        <v>727363609</v>
      </c>
      <c r="L1301" s="284" t="str">
        <f>입출금내역Rawdata!D1295</f>
        <v>카카오T택시_가승</v>
      </c>
      <c r="M1301" s="148"/>
      <c r="N1301" s="148"/>
      <c r="O1301" s="284" t="str">
        <f>입출금내역Rawdata!L1295</f>
        <v>하나은행(자본금)</v>
      </c>
      <c r="P1301" s="284" t="str">
        <f>입출금내역Rawdata!M1295</f>
        <v>391-910029-71304</v>
      </c>
      <c r="Q1301" s="148"/>
      <c r="R1301" s="148"/>
      <c r="S1301" s="148"/>
    </row>
    <row r="1302" spans="1:19" ht="15.6" customHeight="1" outlineLevel="1">
      <c r="A1302" s="142"/>
      <c r="B1302" s="142">
        <f>입출금내역Rawdata!B1296</f>
        <v>45637</v>
      </c>
      <c r="C1302" s="143" t="s">
        <v>120</v>
      </c>
      <c r="D1302" s="284" t="str">
        <f>입출금내역Rawdata!N1296</f>
        <v>계좌 대체</v>
      </c>
      <c r="E1302" s="284" t="str">
        <f>입출금내역Rawdata!O1296</f>
        <v>계좌 대체</v>
      </c>
      <c r="F1302" s="137" t="str">
        <f>IF(D1302="계좌 대체","",VLOOKUP($D1302,월별_CashFlow!$H$3:$I$61,2,FALSE))</f>
        <v/>
      </c>
      <c r="G1302" s="145"/>
      <c r="H1302" s="283">
        <f>IF(입출금내역Rawdata!F1296=0,"",입출금내역Rawdata!F1296)</f>
        <v>16600</v>
      </c>
      <c r="I1302" s="146" t="str">
        <f>IF(입출금내역Rawdata!G1296=0,"",입출금내역Rawdata!G1296)</f>
        <v/>
      </c>
      <c r="J1302" s="146">
        <f t="shared" si="41"/>
        <v>16600</v>
      </c>
      <c r="K1302" s="146">
        <f t="shared" si="40"/>
        <v>727380209</v>
      </c>
      <c r="L1302" s="284" t="str">
        <f>입출금내역Rawdata!D1296</f>
        <v>카카오T택시_가승</v>
      </c>
      <c r="M1302" s="148"/>
      <c r="N1302" s="148"/>
      <c r="O1302" s="284" t="str">
        <f>입출금내역Rawdata!L1296</f>
        <v>하나은행(자본금)</v>
      </c>
      <c r="P1302" s="284" t="str">
        <f>입출금내역Rawdata!M1296</f>
        <v>391-910029-71304</v>
      </c>
      <c r="Q1302" s="148"/>
      <c r="R1302" s="148"/>
      <c r="S1302" s="148"/>
    </row>
    <row r="1303" spans="1:19" ht="15.6" customHeight="1" outlineLevel="1">
      <c r="A1303" s="142"/>
      <c r="B1303" s="142">
        <f>입출금내역Rawdata!B1297</f>
        <v>45637</v>
      </c>
      <c r="C1303" s="143" t="s">
        <v>120</v>
      </c>
      <c r="D1303" s="284" t="str">
        <f>입출금내역Rawdata!N1297</f>
        <v>운영비</v>
      </c>
      <c r="E1303" s="284" t="str">
        <f>입출금내역Rawdata!O1297</f>
        <v>여비교통비</v>
      </c>
      <c r="F1303" s="137">
        <f>IF(D1303="계좌 대체","",VLOOKUP($D1303,월별_CashFlow!$H$3:$I$61,2,FALSE))</f>
        <v>120204</v>
      </c>
      <c r="G1303" s="145"/>
      <c r="H1303" s="283" t="str">
        <f>IF(입출금내역Rawdata!F1297=0,"",입출금내역Rawdata!F1297)</f>
        <v/>
      </c>
      <c r="I1303" s="146">
        <f>IF(입출금내역Rawdata!G1297=0,"",입출금내역Rawdata!G1297)</f>
        <v>18900</v>
      </c>
      <c r="J1303" s="146">
        <f t="shared" si="41"/>
        <v>-18900</v>
      </c>
      <c r="K1303" s="146">
        <f t="shared" si="40"/>
        <v>727361309</v>
      </c>
      <c r="L1303" s="284" t="str">
        <f>입출금내역Rawdata!D1297</f>
        <v>카카오T일반택시_</v>
      </c>
      <c r="M1303" s="148"/>
      <c r="N1303" s="148"/>
      <c r="O1303" s="284" t="str">
        <f>입출금내역Rawdata!L1297</f>
        <v>하나은행(자본금)</v>
      </c>
      <c r="P1303" s="284" t="str">
        <f>입출금내역Rawdata!M1297</f>
        <v>391-910029-71304</v>
      </c>
      <c r="Q1303" s="148"/>
      <c r="R1303" s="148"/>
      <c r="S1303" s="148"/>
    </row>
    <row r="1304" spans="1:19" ht="15.6" customHeight="1" outlineLevel="1">
      <c r="A1304" s="142"/>
      <c r="B1304" s="142">
        <f>입출금내역Rawdata!B1298</f>
        <v>45637</v>
      </c>
      <c r="C1304" s="143" t="s">
        <v>120</v>
      </c>
      <c r="D1304" s="284" t="str">
        <f>입출금내역Rawdata!N1298</f>
        <v>계좌 대체</v>
      </c>
      <c r="E1304" s="284" t="str">
        <f>입출금내역Rawdata!O1298</f>
        <v>계좌 대체</v>
      </c>
      <c r="F1304" s="137" t="str">
        <f>IF(D1304="계좌 대체","",VLOOKUP($D1304,월별_CashFlow!$H$3:$I$61,2,FALSE))</f>
        <v/>
      </c>
      <c r="G1304" s="145"/>
      <c r="H1304" s="283" t="str">
        <f>IF(입출금내역Rawdata!F1298=0,"",입출금내역Rawdata!F1298)</f>
        <v/>
      </c>
      <c r="I1304" s="146">
        <f>IF(입출금내역Rawdata!G1298=0,"",입출금내역Rawdata!G1298)</f>
        <v>7300</v>
      </c>
      <c r="J1304" s="146">
        <f t="shared" si="41"/>
        <v>-7300</v>
      </c>
      <c r="K1304" s="146">
        <f t="shared" si="40"/>
        <v>727354009</v>
      </c>
      <c r="L1304" s="284" t="str">
        <f>입출금내역Rawdata!D1298</f>
        <v>카카오T택시_가승</v>
      </c>
      <c r="M1304" s="148"/>
      <c r="N1304" s="148"/>
      <c r="O1304" s="284" t="str">
        <f>입출금내역Rawdata!L1298</f>
        <v>하나은행(자본금)</v>
      </c>
      <c r="P1304" s="284" t="str">
        <f>입출금내역Rawdata!M1298</f>
        <v>391-910029-71304</v>
      </c>
      <c r="Q1304" s="148"/>
      <c r="R1304" s="148"/>
      <c r="S1304" s="148"/>
    </row>
    <row r="1305" spans="1:19" ht="15.6" customHeight="1" outlineLevel="1">
      <c r="A1305" s="142"/>
      <c r="B1305" s="142">
        <f>입출금내역Rawdata!B1299</f>
        <v>45637</v>
      </c>
      <c r="C1305" s="143" t="s">
        <v>120</v>
      </c>
      <c r="D1305" s="284" t="str">
        <f>입출금내역Rawdata!N1299</f>
        <v>계좌 대체</v>
      </c>
      <c r="E1305" s="284" t="str">
        <f>입출금내역Rawdata!O1299</f>
        <v>계좌 대체</v>
      </c>
      <c r="F1305" s="137" t="str">
        <f>IF(D1305="계좌 대체","",VLOOKUP($D1305,월별_CashFlow!$H$3:$I$61,2,FALSE))</f>
        <v/>
      </c>
      <c r="G1305" s="145"/>
      <c r="H1305" s="283">
        <f>IF(입출금내역Rawdata!F1299=0,"",입출금내역Rawdata!F1299)</f>
        <v>7300</v>
      </c>
      <c r="I1305" s="146" t="str">
        <f>IF(입출금내역Rawdata!G1299=0,"",입출금내역Rawdata!G1299)</f>
        <v/>
      </c>
      <c r="J1305" s="146">
        <f t="shared" si="41"/>
        <v>7300</v>
      </c>
      <c r="K1305" s="146">
        <f t="shared" si="40"/>
        <v>727361309</v>
      </c>
      <c r="L1305" s="284" t="str">
        <f>입출금내역Rawdata!D1299</f>
        <v>카카오T택시_가승</v>
      </c>
      <c r="M1305" s="148"/>
      <c r="N1305" s="148"/>
      <c r="O1305" s="284" t="str">
        <f>입출금내역Rawdata!L1299</f>
        <v>하나은행(자본금)</v>
      </c>
      <c r="P1305" s="284" t="str">
        <f>입출금내역Rawdata!M1299</f>
        <v>391-910029-71304</v>
      </c>
      <c r="Q1305" s="148"/>
      <c r="R1305" s="148"/>
      <c r="S1305" s="148"/>
    </row>
    <row r="1306" spans="1:19" ht="15.6" customHeight="1" outlineLevel="1">
      <c r="A1306" s="142"/>
      <c r="B1306" s="142">
        <f>입출금내역Rawdata!B1300</f>
        <v>45637</v>
      </c>
      <c r="C1306" s="143" t="s">
        <v>120</v>
      </c>
      <c r="D1306" s="284" t="str">
        <f>입출금내역Rawdata!N1300</f>
        <v>운영비</v>
      </c>
      <c r="E1306" s="284" t="str">
        <f>입출금내역Rawdata!O1300</f>
        <v>여비교통비</v>
      </c>
      <c r="F1306" s="137">
        <f>IF(D1306="계좌 대체","",VLOOKUP($D1306,월별_CashFlow!$H$3:$I$61,2,FALSE))</f>
        <v>120204</v>
      </c>
      <c r="G1306" s="145"/>
      <c r="H1306" s="283" t="str">
        <f>IF(입출금내역Rawdata!F1300=0,"",입출금내역Rawdata!F1300)</f>
        <v/>
      </c>
      <c r="I1306" s="146">
        <f>IF(입출금내역Rawdata!G1300=0,"",입출금내역Rawdata!G1300)</f>
        <v>7100</v>
      </c>
      <c r="J1306" s="146">
        <f t="shared" si="41"/>
        <v>-7100</v>
      </c>
      <c r="K1306" s="146">
        <f t="shared" si="40"/>
        <v>727354209</v>
      </c>
      <c r="L1306" s="284" t="str">
        <f>입출금내역Rawdata!D1300</f>
        <v>카카오T일반택시(</v>
      </c>
      <c r="M1306" s="148"/>
      <c r="N1306" s="148"/>
      <c r="O1306" s="284" t="str">
        <f>입출금내역Rawdata!L1300</f>
        <v>하나은행(자본금)</v>
      </c>
      <c r="P1306" s="284" t="str">
        <f>입출금내역Rawdata!M1300</f>
        <v>391-910029-71304</v>
      </c>
      <c r="Q1306" s="148"/>
      <c r="R1306" s="148"/>
      <c r="S1306" s="148"/>
    </row>
    <row r="1307" spans="1:19" ht="15.6" customHeight="1" outlineLevel="1">
      <c r="A1307" s="142"/>
      <c r="B1307" s="142">
        <f>입출금내역Rawdata!B1301</f>
        <v>45637</v>
      </c>
      <c r="C1307" s="143" t="s">
        <v>120</v>
      </c>
      <c r="D1307" s="284" t="str">
        <f>입출금내역Rawdata!N1301</f>
        <v>보조금</v>
      </c>
      <c r="E1307" s="284" t="str">
        <f>입출금내역Rawdata!O1301</f>
        <v>보조금</v>
      </c>
      <c r="F1307" s="137">
        <f>IF(D1307="계좌 대체","",VLOOKUP($D1307,월별_CashFlow!$H$3:$I$61,2,FALSE))</f>
        <v>310001</v>
      </c>
      <c r="G1307" s="145"/>
      <c r="H1307" s="283">
        <f>IF(입출금내역Rawdata!F1301=0,"",입출금내역Rawdata!F1301)</f>
        <v>1000000</v>
      </c>
      <c r="I1307" s="146" t="str">
        <f>IF(입출금내역Rawdata!G1301=0,"",입출금내역Rawdata!G1301)</f>
        <v/>
      </c>
      <c r="J1307" s="146">
        <f t="shared" si="41"/>
        <v>1000000</v>
      </c>
      <c r="K1307" s="146">
        <f t="shared" si="40"/>
        <v>728354209</v>
      </c>
      <c r="L1307" s="284" t="str">
        <f>입출금내역Rawdata!D1301</f>
        <v>FB이체</v>
      </c>
      <c r="M1307" s="148"/>
      <c r="N1307" s="148"/>
      <c r="O1307" s="284" t="str">
        <f>입출금내역Rawdata!L1301</f>
        <v>신한은행(초창패)</v>
      </c>
      <c r="P1307" s="284" t="str">
        <f>입출금내역Rawdata!M1301</f>
        <v>100-037-099578</v>
      </c>
      <c r="Q1307" s="148"/>
      <c r="R1307" s="148"/>
      <c r="S1307" s="148"/>
    </row>
    <row r="1308" spans="1:19" ht="15.6" customHeight="1" outlineLevel="1">
      <c r="A1308" s="142"/>
      <c r="B1308" s="142">
        <f>입출금내역Rawdata!B1302</f>
        <v>45637</v>
      </c>
      <c r="C1308" s="143" t="s">
        <v>120</v>
      </c>
      <c r="D1308" s="284" t="str">
        <f>입출금내역Rawdata!N1302</f>
        <v>보조금</v>
      </c>
      <c r="E1308" s="284" t="str">
        <f>입출금내역Rawdata!O1302</f>
        <v>보조금</v>
      </c>
      <c r="F1308" s="137">
        <f>IF(D1308="계좌 대체","",VLOOKUP($D1308,월별_CashFlow!$H$3:$I$61,2,FALSE))</f>
        <v>310001</v>
      </c>
      <c r="G1308" s="145"/>
      <c r="H1308" s="283">
        <f>IF(입출금내역Rawdata!F1302=0,"",입출금내역Rawdata!F1302)</f>
        <v>2090000</v>
      </c>
      <c r="I1308" s="146" t="str">
        <f>IF(입출금내역Rawdata!G1302=0,"",입출금내역Rawdata!G1302)</f>
        <v/>
      </c>
      <c r="J1308" s="146">
        <f t="shared" si="41"/>
        <v>2090000</v>
      </c>
      <c r="K1308" s="146">
        <f t="shared" si="40"/>
        <v>730444209</v>
      </c>
      <c r="L1308" s="284" t="str">
        <f>입출금내역Rawdata!D1302</f>
        <v>FB이체</v>
      </c>
      <c r="M1308" s="148" t="s">
        <v>268</v>
      </c>
      <c r="N1308" s="148"/>
      <c r="O1308" s="284" t="str">
        <f>입출금내역Rawdata!L1302</f>
        <v>신한은행(초창패)</v>
      </c>
      <c r="P1308" s="284" t="str">
        <f>입출금내역Rawdata!M1302</f>
        <v>100-037-099578</v>
      </c>
      <c r="Q1308" s="148"/>
      <c r="R1308" s="148"/>
      <c r="S1308" s="148"/>
    </row>
    <row r="1309" spans="1:19" ht="15.6" customHeight="1" outlineLevel="1">
      <c r="A1309" s="142"/>
      <c r="B1309" s="142">
        <f>입출금내역Rawdata!B1303</f>
        <v>45637</v>
      </c>
      <c r="C1309" s="143" t="s">
        <v>120</v>
      </c>
      <c r="D1309" s="284" t="str">
        <f>입출금내역Rawdata!N1303</f>
        <v>보조금</v>
      </c>
      <c r="E1309" s="284" t="str">
        <f>입출금내역Rawdata!O1303</f>
        <v>보조금</v>
      </c>
      <c r="F1309" s="137">
        <f>IF(D1309="계좌 대체","",VLOOKUP($D1309,월별_CashFlow!$H$3:$I$61,2,FALSE))</f>
        <v>310001</v>
      </c>
      <c r="G1309" s="145"/>
      <c r="H1309" s="283" t="str">
        <f>IF(입출금내역Rawdata!F1303=0,"",입출금내역Rawdata!F1303)</f>
        <v/>
      </c>
      <c r="I1309" s="146">
        <f>IF(입출금내역Rawdata!G1303=0,"",입출금내역Rawdata!G1303)</f>
        <v>2090000</v>
      </c>
      <c r="J1309" s="146">
        <f t="shared" si="41"/>
        <v>-2090000</v>
      </c>
      <c r="K1309" s="146">
        <f t="shared" si="40"/>
        <v>728354209</v>
      </c>
      <c r="L1309" s="284" t="str">
        <f>입출금내역Rawdata!D1303</f>
        <v>FB-RTF</v>
      </c>
      <c r="M1309" s="148" t="s">
        <v>269</v>
      </c>
      <c r="N1309" s="148"/>
      <c r="O1309" s="284" t="str">
        <f>입출금내역Rawdata!L1303</f>
        <v>신한은행(초창패)</v>
      </c>
      <c r="P1309" s="284" t="str">
        <f>입출금내역Rawdata!M1303</f>
        <v>100-037-099578</v>
      </c>
      <c r="Q1309" s="148"/>
      <c r="R1309" s="148"/>
      <c r="S1309" s="148"/>
    </row>
    <row r="1310" spans="1:19" ht="15.6" customHeight="1" outlineLevel="1">
      <c r="A1310" s="142"/>
      <c r="B1310" s="142">
        <f>입출금내역Rawdata!B1304</f>
        <v>45637</v>
      </c>
      <c r="C1310" s="143" t="s">
        <v>120</v>
      </c>
      <c r="D1310" s="284" t="str">
        <f>입출금내역Rawdata!N1304</f>
        <v>보조금</v>
      </c>
      <c r="E1310" s="284" t="str">
        <f>입출금내역Rawdata!O1304</f>
        <v>보조금</v>
      </c>
      <c r="F1310" s="137">
        <f>IF(D1310="계좌 대체","",VLOOKUP($D1310,월별_CashFlow!$H$3:$I$61,2,FALSE))</f>
        <v>310001</v>
      </c>
      <c r="G1310" s="145"/>
      <c r="H1310" s="283">
        <f>IF(입출금내역Rawdata!F1304=0,"",입출금내역Rawdata!F1304)</f>
        <v>1000000</v>
      </c>
      <c r="I1310" s="146" t="str">
        <f>IF(입출금내역Rawdata!G1304=0,"",입출금내역Rawdata!G1304)</f>
        <v/>
      </c>
      <c r="J1310" s="146">
        <f t="shared" si="41"/>
        <v>1000000</v>
      </c>
      <c r="K1310" s="146">
        <f t="shared" si="40"/>
        <v>729354209</v>
      </c>
      <c r="L1310" s="284" t="str">
        <f>입출금내역Rawdata!D1304</f>
        <v>FB이체</v>
      </c>
      <c r="M1310" s="148" t="s">
        <v>269</v>
      </c>
      <c r="N1310" s="148"/>
      <c r="O1310" s="284" t="str">
        <f>입출금내역Rawdata!L1304</f>
        <v>신한은행(초창패)</v>
      </c>
      <c r="P1310" s="284" t="str">
        <f>입출금내역Rawdata!M1304</f>
        <v>100-037-099578</v>
      </c>
      <c r="Q1310" s="148"/>
      <c r="R1310" s="148"/>
      <c r="S1310" s="148"/>
    </row>
    <row r="1311" spans="1:19" ht="15.6" customHeight="1" outlineLevel="1">
      <c r="A1311" s="142"/>
      <c r="B1311" s="142">
        <f>입출금내역Rawdata!B1305</f>
        <v>45637</v>
      </c>
      <c r="C1311" s="143" t="s">
        <v>120</v>
      </c>
      <c r="D1311" s="284" t="str">
        <f>입출금내역Rawdata!N1305</f>
        <v>보조금</v>
      </c>
      <c r="E1311" s="284" t="str">
        <f>입출금내역Rawdata!O1305</f>
        <v>보조금</v>
      </c>
      <c r="F1311" s="137">
        <f>IF(D1311="계좌 대체","",VLOOKUP($D1311,월별_CashFlow!$H$3:$I$61,2,FALSE))</f>
        <v>310001</v>
      </c>
      <c r="G1311" s="145"/>
      <c r="H1311" s="283">
        <f>IF(입출금내역Rawdata!F1305=0,"",입출금내역Rawdata!F1305)</f>
        <v>770400</v>
      </c>
      <c r="I1311" s="146" t="str">
        <f>IF(입출금내역Rawdata!G1305=0,"",입출금내역Rawdata!G1305)</f>
        <v/>
      </c>
      <c r="J1311" s="146">
        <f t="shared" si="41"/>
        <v>770400</v>
      </c>
      <c r="K1311" s="146">
        <f t="shared" si="40"/>
        <v>730124609</v>
      </c>
      <c r="L1311" s="284" t="str">
        <f>입출금내역Rawdata!D1305</f>
        <v>FB이체</v>
      </c>
      <c r="M1311" s="148" t="s">
        <v>269</v>
      </c>
      <c r="N1311" s="148"/>
      <c r="O1311" s="284" t="str">
        <f>입출금내역Rawdata!L1305</f>
        <v>신한은행(초창패)</v>
      </c>
      <c r="P1311" s="284" t="str">
        <f>입출금내역Rawdata!M1305</f>
        <v>100-037-099578</v>
      </c>
      <c r="Q1311" s="148"/>
      <c r="R1311" s="148"/>
      <c r="S1311" s="148"/>
    </row>
    <row r="1312" spans="1:19" ht="15.6" customHeight="1" outlineLevel="1">
      <c r="A1312" s="142"/>
      <c r="B1312" s="142">
        <f>입출금내역Rawdata!B1306</f>
        <v>45637</v>
      </c>
      <c r="C1312" s="143" t="s">
        <v>120</v>
      </c>
      <c r="D1312" s="284" t="str">
        <f>입출금내역Rawdata!N1306</f>
        <v>보조금</v>
      </c>
      <c r="E1312" s="284" t="str">
        <f>입출금내역Rawdata!O1306</f>
        <v>보조금</v>
      </c>
      <c r="F1312" s="137">
        <f>IF(D1312="계좌 대체","",VLOOKUP($D1312,월별_CashFlow!$H$3:$I$61,2,FALSE))</f>
        <v>310001</v>
      </c>
      <c r="G1312" s="145"/>
      <c r="H1312" s="283" t="str">
        <f>IF(입출금내역Rawdata!F1306=0,"",입출금내역Rawdata!F1306)</f>
        <v/>
      </c>
      <c r="I1312" s="146">
        <f>IF(입출금내역Rawdata!G1306=0,"",입출금내역Rawdata!G1306)</f>
        <v>770400</v>
      </c>
      <c r="J1312" s="146">
        <f t="shared" si="41"/>
        <v>-770400</v>
      </c>
      <c r="K1312" s="146">
        <f t="shared" si="40"/>
        <v>729354209</v>
      </c>
      <c r="L1312" s="284" t="str">
        <f>입출금내역Rawdata!D1306</f>
        <v>FB-RTF</v>
      </c>
      <c r="M1312" s="148"/>
      <c r="N1312" s="148"/>
      <c r="O1312" s="284" t="str">
        <f>입출금내역Rawdata!L1306</f>
        <v>신한은행(초창패)</v>
      </c>
      <c r="P1312" s="284" t="str">
        <f>입출금내역Rawdata!M1306</f>
        <v>100-037-099578</v>
      </c>
      <c r="Q1312" s="148"/>
      <c r="R1312" s="148"/>
      <c r="S1312" s="148"/>
    </row>
    <row r="1313" spans="1:19" ht="15.6" customHeight="1" outlineLevel="1">
      <c r="A1313" s="142"/>
      <c r="B1313" s="142">
        <f>입출금내역Rawdata!B1307</f>
        <v>45637</v>
      </c>
      <c r="C1313" s="143" t="s">
        <v>120</v>
      </c>
      <c r="D1313" s="284" t="str">
        <f>입출금내역Rawdata!N1307</f>
        <v>보조금</v>
      </c>
      <c r="E1313" s="284" t="str">
        <f>입출금내역Rawdata!O1307</f>
        <v>보조금</v>
      </c>
      <c r="F1313" s="137">
        <f>IF(D1313="계좌 대체","",VLOOKUP($D1313,월별_CashFlow!$H$3:$I$61,2,FALSE))</f>
        <v>310001</v>
      </c>
      <c r="G1313" s="145"/>
      <c r="H1313" s="283">
        <f>IF(입출금내역Rawdata!F1307=0,"",입출금내역Rawdata!F1307)</f>
        <v>1540000</v>
      </c>
      <c r="I1313" s="146" t="str">
        <f>IF(입출금내역Rawdata!G1307=0,"",입출금내역Rawdata!G1307)</f>
        <v/>
      </c>
      <c r="J1313" s="146">
        <f t="shared" si="41"/>
        <v>1540000</v>
      </c>
      <c r="K1313" s="146">
        <f t="shared" si="40"/>
        <v>730894209</v>
      </c>
      <c r="L1313" s="284" t="str">
        <f>입출금내역Rawdata!D1307</f>
        <v>FB이체</v>
      </c>
      <c r="M1313" s="148"/>
      <c r="N1313" s="148"/>
      <c r="O1313" s="284" t="str">
        <f>입출금내역Rawdata!L1307</f>
        <v>신한은행(초창패)</v>
      </c>
      <c r="P1313" s="284" t="str">
        <f>입출금내역Rawdata!M1307</f>
        <v>100-037-099578</v>
      </c>
      <c r="Q1313" s="148"/>
      <c r="R1313" s="148"/>
      <c r="S1313" s="148"/>
    </row>
    <row r="1314" spans="1:19" ht="15.6" customHeight="1" outlineLevel="1">
      <c r="A1314" s="142"/>
      <c r="B1314" s="142">
        <f>입출금내역Rawdata!B1308</f>
        <v>45637</v>
      </c>
      <c r="C1314" s="143" t="s">
        <v>120</v>
      </c>
      <c r="D1314" s="284" t="str">
        <f>입출금내역Rawdata!N1308</f>
        <v>보조금</v>
      </c>
      <c r="E1314" s="284" t="str">
        <f>입출금내역Rawdata!O1308</f>
        <v>보조금</v>
      </c>
      <c r="F1314" s="137">
        <f>IF(D1314="계좌 대체","",VLOOKUP($D1314,월별_CashFlow!$H$3:$I$61,2,FALSE))</f>
        <v>310001</v>
      </c>
      <c r="G1314" s="145"/>
      <c r="H1314" s="283" t="str">
        <f>IF(입출금내역Rawdata!F1308=0,"",입출금내역Rawdata!F1308)</f>
        <v/>
      </c>
      <c r="I1314" s="146">
        <f>IF(입출금내역Rawdata!G1308=0,"",입출금내역Rawdata!G1308)</f>
        <v>1540000</v>
      </c>
      <c r="J1314" s="146">
        <f t="shared" si="41"/>
        <v>-1540000</v>
      </c>
      <c r="K1314" s="146">
        <f t="shared" si="40"/>
        <v>729354209</v>
      </c>
      <c r="L1314" s="284" t="str">
        <f>입출금내역Rawdata!D1308</f>
        <v>FB-RTF</v>
      </c>
      <c r="M1314" s="148"/>
      <c r="N1314" s="148"/>
      <c r="O1314" s="284" t="str">
        <f>입출금내역Rawdata!L1308</f>
        <v>신한은행(초창패)</v>
      </c>
      <c r="P1314" s="284" t="str">
        <f>입출금내역Rawdata!M1308</f>
        <v>100-037-099578</v>
      </c>
      <c r="Q1314" s="148"/>
      <c r="R1314" s="148"/>
      <c r="S1314" s="148"/>
    </row>
    <row r="1315" spans="1:19" ht="15.6" customHeight="1" outlineLevel="1">
      <c r="A1315" s="142"/>
      <c r="B1315" s="142">
        <f>입출금내역Rawdata!B1309</f>
        <v>45637</v>
      </c>
      <c r="C1315" s="143" t="s">
        <v>120</v>
      </c>
      <c r="D1315" s="284" t="str">
        <f>입출금내역Rawdata!N1309</f>
        <v>보조금</v>
      </c>
      <c r="E1315" s="284" t="str">
        <f>입출금내역Rawdata!O1309</f>
        <v>보조금</v>
      </c>
      <c r="F1315" s="137">
        <f>IF(D1315="계좌 대체","",VLOOKUP($D1315,월별_CashFlow!$H$3:$I$61,2,FALSE))</f>
        <v>310001</v>
      </c>
      <c r="G1315" s="145"/>
      <c r="H1315" s="283">
        <f>IF(입출금내역Rawdata!F1309=0,"",입출금내역Rawdata!F1309)</f>
        <v>600000</v>
      </c>
      <c r="I1315" s="146" t="str">
        <f>IF(입출금내역Rawdata!G1309=0,"",입출금내역Rawdata!G1309)</f>
        <v/>
      </c>
      <c r="J1315" s="146">
        <f t="shared" si="41"/>
        <v>600000</v>
      </c>
      <c r="K1315" s="146">
        <f t="shared" si="40"/>
        <v>729954209</v>
      </c>
      <c r="L1315" s="284" t="str">
        <f>입출금내역Rawdata!D1309</f>
        <v>FB이체</v>
      </c>
      <c r="M1315" s="148"/>
      <c r="N1315" s="148"/>
      <c r="O1315" s="284" t="str">
        <f>입출금내역Rawdata!L1309</f>
        <v>신한은행(초창패)</v>
      </c>
      <c r="P1315" s="284" t="str">
        <f>입출금내역Rawdata!M1309</f>
        <v>100-037-099578</v>
      </c>
      <c r="Q1315" s="148"/>
      <c r="R1315" s="148"/>
      <c r="S1315" s="148"/>
    </row>
    <row r="1316" spans="1:19" ht="15.6" customHeight="1" outlineLevel="1">
      <c r="A1316" s="142"/>
      <c r="B1316" s="142">
        <f>입출금내역Rawdata!B1310</f>
        <v>45637</v>
      </c>
      <c r="C1316" s="143" t="s">
        <v>120</v>
      </c>
      <c r="D1316" s="284" t="str">
        <f>입출금내역Rawdata!N1310</f>
        <v>보조금</v>
      </c>
      <c r="E1316" s="284" t="str">
        <f>입출금내역Rawdata!O1310</f>
        <v>보조금</v>
      </c>
      <c r="F1316" s="137">
        <f>IF(D1316="계좌 대체","",VLOOKUP($D1316,월별_CashFlow!$H$3:$I$61,2,FALSE))</f>
        <v>310001</v>
      </c>
      <c r="G1316" s="145"/>
      <c r="H1316" s="283" t="str">
        <f>IF(입출금내역Rawdata!F1310=0,"",입출금내역Rawdata!F1310)</f>
        <v/>
      </c>
      <c r="I1316" s="146">
        <f>IF(입출금내역Rawdata!G1310=0,"",입출금내역Rawdata!G1310)</f>
        <v>600000</v>
      </c>
      <c r="J1316" s="146">
        <f t="shared" si="41"/>
        <v>-600000</v>
      </c>
      <c r="K1316" s="146">
        <f t="shared" si="40"/>
        <v>729354209</v>
      </c>
      <c r="L1316" s="284" t="str">
        <f>입출금내역Rawdata!D1310</f>
        <v>FB-RTF</v>
      </c>
      <c r="M1316" s="148"/>
      <c r="N1316" s="148"/>
      <c r="O1316" s="284" t="str">
        <f>입출금내역Rawdata!L1310</f>
        <v>신한은행(초창패)</v>
      </c>
      <c r="P1316" s="284" t="str">
        <f>입출금내역Rawdata!M1310</f>
        <v>100-037-099578</v>
      </c>
      <c r="Q1316" s="148"/>
      <c r="R1316" s="148"/>
      <c r="S1316" s="148"/>
    </row>
    <row r="1317" spans="1:19" ht="15.6" customHeight="1" outlineLevel="1">
      <c r="A1317" s="142"/>
      <c r="B1317" s="142">
        <f>입출금내역Rawdata!B1311</f>
        <v>45637</v>
      </c>
      <c r="C1317" s="143" t="s">
        <v>120</v>
      </c>
      <c r="D1317" s="284" t="str">
        <f>입출금내역Rawdata!N1311</f>
        <v>보조금</v>
      </c>
      <c r="E1317" s="284" t="str">
        <f>입출금내역Rawdata!O1311</f>
        <v>보조금</v>
      </c>
      <c r="F1317" s="137">
        <f>IF(D1317="계좌 대체","",VLOOKUP($D1317,월별_CashFlow!$H$3:$I$61,2,FALSE))</f>
        <v>310001</v>
      </c>
      <c r="G1317" s="145"/>
      <c r="H1317" s="283">
        <f>IF(입출금내역Rawdata!F1311=0,"",입출금내역Rawdata!F1311)</f>
        <v>4540000</v>
      </c>
      <c r="I1317" s="146" t="str">
        <f>IF(입출금내역Rawdata!G1311=0,"",입출금내역Rawdata!G1311)</f>
        <v/>
      </c>
      <c r="J1317" s="146">
        <f t="shared" si="41"/>
        <v>4540000</v>
      </c>
      <c r="K1317" s="146">
        <f t="shared" si="40"/>
        <v>733894209</v>
      </c>
      <c r="L1317" s="284" t="str">
        <f>입출금내역Rawdata!D1311</f>
        <v>FB이체</v>
      </c>
      <c r="M1317" s="148"/>
      <c r="N1317" s="148"/>
      <c r="O1317" s="284" t="str">
        <f>입출금내역Rawdata!L1311</f>
        <v>신한은행(초창패)</v>
      </c>
      <c r="P1317" s="284" t="str">
        <f>입출금내역Rawdata!M1311</f>
        <v>100-037-099578</v>
      </c>
      <c r="Q1317" s="148"/>
      <c r="R1317" s="148"/>
      <c r="S1317" s="148"/>
    </row>
    <row r="1318" spans="1:19" ht="15.6" customHeight="1" outlineLevel="1">
      <c r="A1318" s="142"/>
      <c r="B1318" s="142">
        <f>입출금내역Rawdata!B1312</f>
        <v>45637</v>
      </c>
      <c r="C1318" s="143" t="s">
        <v>120</v>
      </c>
      <c r="D1318" s="284" t="str">
        <f>입출금내역Rawdata!N1312</f>
        <v>보조금</v>
      </c>
      <c r="E1318" s="284" t="str">
        <f>입출금내역Rawdata!O1312</f>
        <v>보조금</v>
      </c>
      <c r="F1318" s="137">
        <f>IF(D1318="계좌 대체","",VLOOKUP($D1318,월별_CashFlow!$H$3:$I$61,2,FALSE))</f>
        <v>310001</v>
      </c>
      <c r="G1318" s="145"/>
      <c r="H1318" s="283" t="str">
        <f>IF(입출금내역Rawdata!F1312=0,"",입출금내역Rawdata!F1312)</f>
        <v/>
      </c>
      <c r="I1318" s="146">
        <f>IF(입출금내역Rawdata!G1312=0,"",입출금내역Rawdata!G1312)</f>
        <v>4540000</v>
      </c>
      <c r="J1318" s="146">
        <f t="shared" si="41"/>
        <v>-4540000</v>
      </c>
      <c r="K1318" s="146">
        <f t="shared" si="40"/>
        <v>729354209</v>
      </c>
      <c r="L1318" s="284" t="str">
        <f>입출금내역Rawdata!D1312</f>
        <v>FB-RTF</v>
      </c>
      <c r="M1318" s="148"/>
      <c r="N1318" s="148"/>
      <c r="O1318" s="284" t="str">
        <f>입출금내역Rawdata!L1312</f>
        <v>신한은행(초창패)</v>
      </c>
      <c r="P1318" s="284" t="str">
        <f>입출금내역Rawdata!M1312</f>
        <v>100-037-099578</v>
      </c>
      <c r="Q1318" s="148"/>
      <c r="R1318" s="148"/>
      <c r="S1318" s="148"/>
    </row>
    <row r="1319" spans="1:19" ht="15.6" customHeight="1" outlineLevel="1">
      <c r="A1319" s="142"/>
      <c r="B1319" s="142">
        <f>입출금내역Rawdata!B1313</f>
        <v>45637</v>
      </c>
      <c r="C1319" s="143" t="s">
        <v>120</v>
      </c>
      <c r="D1319" s="284" t="str">
        <f>입출금내역Rawdata!N1313</f>
        <v>보조금</v>
      </c>
      <c r="E1319" s="284" t="str">
        <f>입출금내역Rawdata!O1313</f>
        <v>보조금</v>
      </c>
      <c r="F1319" s="137">
        <f>IF(D1319="계좌 대체","",VLOOKUP($D1319,월별_CashFlow!$H$3:$I$61,2,FALSE))</f>
        <v>310001</v>
      </c>
      <c r="G1319" s="145"/>
      <c r="H1319" s="283">
        <f>IF(입출금내역Rawdata!F1313=0,"",입출금내역Rawdata!F1313)</f>
        <v>360000</v>
      </c>
      <c r="I1319" s="146" t="str">
        <f>IF(입출금내역Rawdata!G1313=0,"",입출금내역Rawdata!G1313)</f>
        <v/>
      </c>
      <c r="J1319" s="146">
        <f t="shared" si="41"/>
        <v>360000</v>
      </c>
      <c r="K1319" s="146">
        <f t="shared" si="40"/>
        <v>729714209</v>
      </c>
      <c r="L1319" s="284" t="str">
        <f>입출금내역Rawdata!D1313</f>
        <v>FB이체</v>
      </c>
      <c r="M1319" s="148"/>
      <c r="N1319" s="148"/>
      <c r="O1319" s="284" t="str">
        <f>입출금내역Rawdata!L1313</f>
        <v>신한은행(초창패)</v>
      </c>
      <c r="P1319" s="284" t="str">
        <f>입출금내역Rawdata!M1313</f>
        <v>100-037-099578</v>
      </c>
      <c r="Q1319" s="148"/>
      <c r="R1319" s="148"/>
      <c r="S1319" s="148"/>
    </row>
    <row r="1320" spans="1:19" ht="15.6" customHeight="1" outlineLevel="1">
      <c r="A1320" s="142"/>
      <c r="B1320" s="142">
        <f>입출금내역Rawdata!B1314</f>
        <v>45637</v>
      </c>
      <c r="C1320" s="143" t="s">
        <v>120</v>
      </c>
      <c r="D1320" s="284" t="str">
        <f>입출금내역Rawdata!N1314</f>
        <v>보조금</v>
      </c>
      <c r="E1320" s="284" t="str">
        <f>입출금내역Rawdata!O1314</f>
        <v>보조금</v>
      </c>
      <c r="F1320" s="137">
        <f>IF(D1320="계좌 대체","",VLOOKUP($D1320,월별_CashFlow!$H$3:$I$61,2,FALSE))</f>
        <v>310001</v>
      </c>
      <c r="G1320" s="145"/>
      <c r="H1320" s="283" t="str">
        <f>IF(입출금내역Rawdata!F1314=0,"",입출금내역Rawdata!F1314)</f>
        <v/>
      </c>
      <c r="I1320" s="146">
        <f>IF(입출금내역Rawdata!G1314=0,"",입출금내역Rawdata!G1314)</f>
        <v>360000</v>
      </c>
      <c r="J1320" s="146">
        <f t="shared" si="41"/>
        <v>-360000</v>
      </c>
      <c r="K1320" s="146">
        <f t="shared" si="40"/>
        <v>729354209</v>
      </c>
      <c r="L1320" s="284" t="str">
        <f>입출금내역Rawdata!D1314</f>
        <v>FB-RTF</v>
      </c>
      <c r="M1320" s="148"/>
      <c r="N1320" s="148"/>
      <c r="O1320" s="284" t="str">
        <f>입출금내역Rawdata!L1314</f>
        <v>신한은행(초창패)</v>
      </c>
      <c r="P1320" s="284" t="str">
        <f>입출금내역Rawdata!M1314</f>
        <v>100-037-099578</v>
      </c>
      <c r="Q1320" s="148"/>
      <c r="R1320" s="148"/>
      <c r="S1320" s="148"/>
    </row>
    <row r="1321" spans="1:19" ht="15.6" customHeight="1" outlineLevel="1">
      <c r="A1321" s="142"/>
      <c r="B1321" s="142">
        <f>입출금내역Rawdata!B1315</f>
        <v>45638</v>
      </c>
      <c r="C1321" s="143" t="s">
        <v>120</v>
      </c>
      <c r="D1321" s="284" t="str">
        <f>입출금내역Rawdata!N1315</f>
        <v>운영비</v>
      </c>
      <c r="E1321" s="284" t="str">
        <f>입출금내역Rawdata!O1315</f>
        <v>여비교통비</v>
      </c>
      <c r="F1321" s="137">
        <f>IF(D1321="계좌 대체","",VLOOKUP($D1321,월별_CashFlow!$H$3:$I$61,2,FALSE))</f>
        <v>120204</v>
      </c>
      <c r="G1321" s="145"/>
      <c r="H1321" s="283" t="str">
        <f>IF(입출금내역Rawdata!F1315=0,"",입출금내역Rawdata!F1315)</f>
        <v/>
      </c>
      <c r="I1321" s="146">
        <f>IF(입출금내역Rawdata!G1315=0,"",입출금내역Rawdata!G1315)</f>
        <v>100000</v>
      </c>
      <c r="J1321" s="146">
        <f t="shared" si="41"/>
        <v>-100000</v>
      </c>
      <c r="K1321" s="146">
        <f t="shared" si="40"/>
        <v>729254209</v>
      </c>
      <c r="L1321" s="284" t="str">
        <f>입출금내역Rawdata!D1315</f>
        <v>타이거주유소</v>
      </c>
      <c r="M1321" s="148"/>
      <c r="N1321" s="148"/>
      <c r="O1321" s="284" t="str">
        <f>입출금내역Rawdata!L1315</f>
        <v>하나은행(GS투자금)</v>
      </c>
      <c r="P1321" s="284" t="str">
        <f>입출금내역Rawdata!M1315</f>
        <v>391-910033-23404</v>
      </c>
      <c r="Q1321" s="148"/>
      <c r="R1321" s="148"/>
      <c r="S1321" s="148"/>
    </row>
    <row r="1322" spans="1:19" ht="15.6" customHeight="1" outlineLevel="1">
      <c r="A1322" s="142"/>
      <c r="B1322" s="142">
        <f>입출금내역Rawdata!B1316</f>
        <v>45638</v>
      </c>
      <c r="C1322" s="143" t="s">
        <v>120</v>
      </c>
      <c r="D1322" s="284" t="str">
        <f>입출금내역Rawdata!N1316</f>
        <v>운영비</v>
      </c>
      <c r="E1322" s="284" t="str">
        <f>입출금내역Rawdata!O1316</f>
        <v>여비교통비</v>
      </c>
      <c r="F1322" s="137">
        <f>IF(D1322="계좌 대체","",VLOOKUP($D1322,월별_CashFlow!$H$3:$I$61,2,FALSE))</f>
        <v>120204</v>
      </c>
      <c r="G1322" s="145"/>
      <c r="H1322" s="283" t="str">
        <f>IF(입출금내역Rawdata!F1316=0,"",입출금내역Rawdata!F1316)</f>
        <v/>
      </c>
      <c r="I1322" s="146">
        <f>IF(입출금내역Rawdata!G1316=0,"",입출금내역Rawdata!G1316)</f>
        <v>98000</v>
      </c>
      <c r="J1322" s="146">
        <f t="shared" si="41"/>
        <v>-98000</v>
      </c>
      <c r="K1322" s="146">
        <f t="shared" si="40"/>
        <v>729156209</v>
      </c>
      <c r="L1322" s="284" t="str">
        <f>입출금내역Rawdata!D1316</f>
        <v>타이거주유소</v>
      </c>
      <c r="M1322" s="148"/>
      <c r="N1322" s="148"/>
      <c r="O1322" s="284" t="str">
        <f>입출금내역Rawdata!L1316</f>
        <v>하나은행(GS투자금)</v>
      </c>
      <c r="P1322" s="284" t="str">
        <f>입출금내역Rawdata!M1316</f>
        <v>391-910033-23404</v>
      </c>
      <c r="Q1322" s="148"/>
      <c r="R1322" s="148"/>
      <c r="S1322" s="148"/>
    </row>
    <row r="1323" spans="1:19" ht="15.6" customHeight="1" outlineLevel="1">
      <c r="A1323" s="142"/>
      <c r="B1323" s="142">
        <f>입출금내역Rawdata!B1317</f>
        <v>45638</v>
      </c>
      <c r="C1323" s="143" t="s">
        <v>120</v>
      </c>
      <c r="D1323" s="284" t="str">
        <f>입출금내역Rawdata!N1317</f>
        <v>운영비</v>
      </c>
      <c r="E1323" s="284" t="str">
        <f>입출금내역Rawdata!O1317</f>
        <v>여비교통비</v>
      </c>
      <c r="F1323" s="137">
        <f>IF(D1323="계좌 대체","",VLOOKUP($D1323,월별_CashFlow!$H$3:$I$61,2,FALSE))</f>
        <v>120204</v>
      </c>
      <c r="G1323" s="145"/>
      <c r="H1323" s="283">
        <f>IF(입출금내역Rawdata!F1317=0,"",입출금내역Rawdata!F1317)</f>
        <v>100000</v>
      </c>
      <c r="I1323" s="146" t="str">
        <f>IF(입출금내역Rawdata!G1317=0,"",입출금내역Rawdata!G1317)</f>
        <v/>
      </c>
      <c r="J1323" s="146">
        <f t="shared" si="41"/>
        <v>100000</v>
      </c>
      <c r="K1323" s="146">
        <f t="shared" si="40"/>
        <v>729256209</v>
      </c>
      <c r="L1323" s="284" t="str">
        <f>입출금내역Rawdata!D1317</f>
        <v>타이거주유소</v>
      </c>
      <c r="M1323" s="148"/>
      <c r="N1323" s="148"/>
      <c r="O1323" s="284" t="str">
        <f>입출금내역Rawdata!L1317</f>
        <v>하나은행(GS투자금)</v>
      </c>
      <c r="P1323" s="284" t="str">
        <f>입출금내역Rawdata!M1317</f>
        <v>391-910033-23404</v>
      </c>
      <c r="Q1323" s="148"/>
      <c r="R1323" s="148"/>
      <c r="S1323" s="148"/>
    </row>
    <row r="1324" spans="1:19" ht="15.6" customHeight="1" outlineLevel="1">
      <c r="A1324" s="142"/>
      <c r="B1324" s="142">
        <f>입출금내역Rawdata!B1318</f>
        <v>45638</v>
      </c>
      <c r="C1324" s="143" t="s">
        <v>120</v>
      </c>
      <c r="D1324" s="284" t="str">
        <f>입출금내역Rawdata!N1318</f>
        <v>계좌 대체</v>
      </c>
      <c r="E1324" s="284" t="str">
        <f>입출금내역Rawdata!O1318</f>
        <v>계좌 대체</v>
      </c>
      <c r="F1324" s="137" t="str">
        <f>IF(D1324="계좌 대체","",VLOOKUP($D1324,월별_CashFlow!$H$3:$I$61,2,FALSE))</f>
        <v/>
      </c>
      <c r="G1324" s="145"/>
      <c r="H1324" s="283" t="str">
        <f>IF(입출금내역Rawdata!F1318=0,"",입출금내역Rawdata!F1318)</f>
        <v/>
      </c>
      <c r="I1324" s="146">
        <f>IF(입출금내역Rawdata!G1318=0,"",입출금내역Rawdata!G1318)</f>
        <v>12100</v>
      </c>
      <c r="J1324" s="146">
        <f t="shared" si="41"/>
        <v>-12100</v>
      </c>
      <c r="K1324" s="146">
        <f t="shared" si="40"/>
        <v>729244109</v>
      </c>
      <c r="L1324" s="284" t="str">
        <f>입출금내역Rawdata!D1318</f>
        <v>카카오T택시_가승</v>
      </c>
      <c r="M1324" s="148"/>
      <c r="N1324" s="148"/>
      <c r="O1324" s="284" t="str">
        <f>입출금내역Rawdata!L1318</f>
        <v>하나은행(자본금)</v>
      </c>
      <c r="P1324" s="284" t="str">
        <f>입출금내역Rawdata!M1318</f>
        <v>391-910029-71304</v>
      </c>
      <c r="Q1324" s="148"/>
      <c r="R1324" s="148"/>
      <c r="S1324" s="148"/>
    </row>
    <row r="1325" spans="1:19" ht="15.6" customHeight="1" outlineLevel="1">
      <c r="A1325" s="142"/>
      <c r="B1325" s="142">
        <f>입출금내역Rawdata!B1319</f>
        <v>45638</v>
      </c>
      <c r="C1325" s="143" t="s">
        <v>120</v>
      </c>
      <c r="D1325" s="284" t="str">
        <f>입출금내역Rawdata!N1319</f>
        <v>계좌 대체</v>
      </c>
      <c r="E1325" s="284" t="str">
        <f>입출금내역Rawdata!O1319</f>
        <v>계좌 대체</v>
      </c>
      <c r="F1325" s="137" t="str">
        <f>IF(D1325="계좌 대체","",VLOOKUP($D1325,월별_CashFlow!$H$3:$I$61,2,FALSE))</f>
        <v/>
      </c>
      <c r="G1325" s="145"/>
      <c r="H1325" s="283">
        <f>IF(입출금내역Rawdata!F1319=0,"",입출금내역Rawdata!F1319)</f>
        <v>12100</v>
      </c>
      <c r="I1325" s="146" t="str">
        <f>IF(입출금내역Rawdata!G1319=0,"",입출금내역Rawdata!G1319)</f>
        <v/>
      </c>
      <c r="J1325" s="146">
        <f t="shared" si="41"/>
        <v>12100</v>
      </c>
      <c r="K1325" s="146">
        <f t="shared" si="40"/>
        <v>729256209</v>
      </c>
      <c r="L1325" s="284" t="str">
        <f>입출금내역Rawdata!D1319</f>
        <v>카카오T택시_가승</v>
      </c>
      <c r="M1325" s="148"/>
      <c r="N1325" s="148"/>
      <c r="O1325" s="284" t="str">
        <f>입출금내역Rawdata!L1319</f>
        <v>하나은행(자본금)</v>
      </c>
      <c r="P1325" s="284" t="str">
        <f>입출금내역Rawdata!M1319</f>
        <v>391-910029-71304</v>
      </c>
      <c r="Q1325" s="148"/>
      <c r="R1325" s="148"/>
      <c r="S1325" s="148"/>
    </row>
    <row r="1326" spans="1:19" ht="15.6" customHeight="1" outlineLevel="1">
      <c r="A1326" s="142"/>
      <c r="B1326" s="142">
        <f>입출금내역Rawdata!B1320</f>
        <v>45638</v>
      </c>
      <c r="C1326" s="143" t="s">
        <v>120</v>
      </c>
      <c r="D1326" s="284" t="str">
        <f>입출금내역Rawdata!N1320</f>
        <v>운영비</v>
      </c>
      <c r="E1326" s="284" t="str">
        <f>입출금내역Rawdata!O1320</f>
        <v>여비교통비</v>
      </c>
      <c r="F1326" s="137">
        <f>IF(D1326="계좌 대체","",VLOOKUP($D1326,월별_CashFlow!$H$3:$I$61,2,FALSE))</f>
        <v>120204</v>
      </c>
      <c r="G1326" s="145"/>
      <c r="H1326" s="283" t="str">
        <f>IF(입출금내역Rawdata!F1320=0,"",입출금내역Rawdata!F1320)</f>
        <v/>
      </c>
      <c r="I1326" s="146">
        <f>IF(입출금내역Rawdata!G1320=0,"",입출금내역Rawdata!G1320)</f>
        <v>11600</v>
      </c>
      <c r="J1326" s="146">
        <f t="shared" si="41"/>
        <v>-11600</v>
      </c>
      <c r="K1326" s="146">
        <f t="shared" si="40"/>
        <v>729244609</v>
      </c>
      <c r="L1326" s="284" t="str">
        <f>입출금내역Rawdata!D1320</f>
        <v>카카오T일반택시_</v>
      </c>
      <c r="M1326" s="148"/>
      <c r="N1326" s="148"/>
      <c r="O1326" s="284" t="str">
        <f>입출금내역Rawdata!L1320</f>
        <v>하나은행(자본금)</v>
      </c>
      <c r="P1326" s="284" t="str">
        <f>입출금내역Rawdata!M1320</f>
        <v>391-910029-71304</v>
      </c>
      <c r="Q1326" s="148"/>
      <c r="R1326" s="148"/>
      <c r="S1326" s="148"/>
    </row>
    <row r="1327" spans="1:19" ht="15.6" customHeight="1" outlineLevel="1">
      <c r="A1327" s="142"/>
      <c r="B1327" s="142">
        <f>입출금내역Rawdata!B1321</f>
        <v>45638</v>
      </c>
      <c r="C1327" s="143" t="s">
        <v>120</v>
      </c>
      <c r="D1327" s="284" t="str">
        <f>입출금내역Rawdata!N1321</f>
        <v>계좌 대체</v>
      </c>
      <c r="E1327" s="284" t="str">
        <f>입출금내역Rawdata!O1321</f>
        <v>계좌 대체</v>
      </c>
      <c r="F1327" s="137" t="str">
        <f>IF(D1327="계좌 대체","",VLOOKUP($D1327,월별_CashFlow!$H$3:$I$61,2,FALSE))</f>
        <v/>
      </c>
      <c r="G1327" s="145"/>
      <c r="H1327" s="283" t="str">
        <f>IF(입출금내역Rawdata!F1321=0,"",입출금내역Rawdata!F1321)</f>
        <v/>
      </c>
      <c r="I1327" s="146">
        <f>IF(입출금내역Rawdata!G1321=0,"",입출금내역Rawdata!G1321)</f>
        <v>11000</v>
      </c>
      <c r="J1327" s="146">
        <f t="shared" si="41"/>
        <v>-11000</v>
      </c>
      <c r="K1327" s="146">
        <f t="shared" si="40"/>
        <v>729233609</v>
      </c>
      <c r="L1327" s="284" t="str">
        <f>입출금내역Rawdata!D1321</f>
        <v>카카오T택시_가승</v>
      </c>
      <c r="M1327" s="148"/>
      <c r="N1327" s="148"/>
      <c r="O1327" s="284" t="str">
        <f>입출금내역Rawdata!L1321</f>
        <v>하나은행(자본금)</v>
      </c>
      <c r="P1327" s="284" t="str">
        <f>입출금내역Rawdata!M1321</f>
        <v>391-910029-71304</v>
      </c>
      <c r="Q1327" s="148"/>
      <c r="R1327" s="148"/>
      <c r="S1327" s="148"/>
    </row>
    <row r="1328" spans="1:19" ht="15.6" customHeight="1" outlineLevel="1">
      <c r="A1328" s="142"/>
      <c r="B1328" s="142">
        <f>입출금내역Rawdata!B1322</f>
        <v>45638</v>
      </c>
      <c r="C1328" s="143" t="s">
        <v>120</v>
      </c>
      <c r="D1328" s="284" t="str">
        <f>입출금내역Rawdata!N1322</f>
        <v>계좌 대체</v>
      </c>
      <c r="E1328" s="284" t="str">
        <f>입출금내역Rawdata!O1322</f>
        <v>계좌 대체</v>
      </c>
      <c r="F1328" s="137" t="str">
        <f>IF(D1328="계좌 대체","",VLOOKUP($D1328,월별_CashFlow!$H$3:$I$61,2,FALSE))</f>
        <v/>
      </c>
      <c r="G1328" s="145"/>
      <c r="H1328" s="283">
        <f>IF(입출금내역Rawdata!F1322=0,"",입출금내역Rawdata!F1322)</f>
        <v>11000</v>
      </c>
      <c r="I1328" s="146" t="str">
        <f>IF(입출금내역Rawdata!G1322=0,"",입출금내역Rawdata!G1322)</f>
        <v/>
      </c>
      <c r="J1328" s="146">
        <f t="shared" si="41"/>
        <v>11000</v>
      </c>
      <c r="K1328" s="146">
        <f t="shared" si="40"/>
        <v>729244609</v>
      </c>
      <c r="L1328" s="284" t="str">
        <f>입출금내역Rawdata!D1322</f>
        <v>카카오T택시_가승</v>
      </c>
      <c r="M1328" s="148" t="s">
        <v>207</v>
      </c>
      <c r="N1328" s="148"/>
      <c r="O1328" s="284" t="str">
        <f>입출금내역Rawdata!L1322</f>
        <v>하나은행(자본금)</v>
      </c>
      <c r="P1328" s="284" t="str">
        <f>입출금내역Rawdata!M1322</f>
        <v>391-910029-71304</v>
      </c>
      <c r="Q1328" s="148"/>
      <c r="R1328" s="148"/>
      <c r="S1328" s="148"/>
    </row>
    <row r="1329" spans="1:19" ht="15.6" customHeight="1" outlineLevel="1">
      <c r="A1329" s="142"/>
      <c r="B1329" s="142">
        <f>입출금내역Rawdata!B1323</f>
        <v>45638</v>
      </c>
      <c r="C1329" s="143" t="s">
        <v>120</v>
      </c>
      <c r="D1329" s="284" t="str">
        <f>입출금내역Rawdata!N1323</f>
        <v>운영비</v>
      </c>
      <c r="E1329" s="284" t="str">
        <f>입출금내역Rawdata!O1323</f>
        <v>여비교통비</v>
      </c>
      <c r="F1329" s="137">
        <f>IF(D1329="계좌 대체","",VLOOKUP($D1329,월별_CashFlow!$H$3:$I$61,2,FALSE))</f>
        <v>120204</v>
      </c>
      <c r="G1329" s="145"/>
      <c r="H1329" s="283" t="str">
        <f>IF(입출금내역Rawdata!F1323=0,"",입출금내역Rawdata!F1323)</f>
        <v/>
      </c>
      <c r="I1329" s="146">
        <f>IF(입출금내역Rawdata!G1323=0,"",입출금내역Rawdata!G1323)</f>
        <v>11400</v>
      </c>
      <c r="J1329" s="146">
        <f t="shared" si="41"/>
        <v>-11400</v>
      </c>
      <c r="K1329" s="146">
        <f t="shared" si="40"/>
        <v>729233209</v>
      </c>
      <c r="L1329" s="284" t="str">
        <f>입출금내역Rawdata!D1323</f>
        <v>카카오T일반택시_</v>
      </c>
      <c r="M1329" s="148" t="s">
        <v>206</v>
      </c>
      <c r="N1329" s="148"/>
      <c r="O1329" s="284" t="str">
        <f>입출금내역Rawdata!L1323</f>
        <v>하나은행(자본금)</v>
      </c>
      <c r="P1329" s="284" t="str">
        <f>입출금내역Rawdata!M1323</f>
        <v>391-910029-71304</v>
      </c>
      <c r="Q1329" s="148"/>
      <c r="R1329" s="148"/>
      <c r="S1329" s="148"/>
    </row>
    <row r="1330" spans="1:19" ht="15.6" customHeight="1" outlineLevel="1">
      <c r="A1330" s="142"/>
      <c r="B1330" s="142">
        <f>입출금내역Rawdata!B1324</f>
        <v>45639</v>
      </c>
      <c r="C1330" s="143" t="s">
        <v>120</v>
      </c>
      <c r="D1330" s="284" t="str">
        <f>입출금내역Rawdata!N1324</f>
        <v>운영비</v>
      </c>
      <c r="E1330" s="284" t="str">
        <f>입출금내역Rawdata!O1324</f>
        <v>복리후생비</v>
      </c>
      <c r="F1330" s="137">
        <f>IF(D1330="계좌 대체","",VLOOKUP($D1330,월별_CashFlow!$H$3:$I$61,2,FALSE))</f>
        <v>120204</v>
      </c>
      <c r="G1330" s="145"/>
      <c r="H1330" s="283" t="str">
        <f>IF(입출금내역Rawdata!F1324=0,"",입출금내역Rawdata!F1324)</f>
        <v/>
      </c>
      <c r="I1330" s="146">
        <f>IF(입출금내역Rawdata!G1324=0,"",입출금내역Rawdata!G1324)</f>
        <v>300000</v>
      </c>
      <c r="J1330" s="146">
        <f t="shared" si="41"/>
        <v>-300000</v>
      </c>
      <c r="K1330" s="146">
        <f t="shared" si="40"/>
        <v>728933209</v>
      </c>
      <c r="L1330" s="284" t="str">
        <f>입출금내역Rawdata!D1324</f>
        <v>스타벅스코리아</v>
      </c>
      <c r="M1330" s="148"/>
      <c r="N1330" s="148"/>
      <c r="O1330" s="284" t="str">
        <f>입출금내역Rawdata!L1324</f>
        <v>하나은행(GS투자금)</v>
      </c>
      <c r="P1330" s="284" t="str">
        <f>입출금내역Rawdata!M1324</f>
        <v>391-910033-23404</v>
      </c>
      <c r="Q1330" s="148"/>
      <c r="R1330" s="148"/>
      <c r="S1330" s="148"/>
    </row>
    <row r="1331" spans="1:19" ht="15.6" customHeight="1" outlineLevel="1">
      <c r="A1331" s="142"/>
      <c r="B1331" s="142">
        <f>입출금내역Rawdata!B1325</f>
        <v>45639</v>
      </c>
      <c r="C1331" s="143" t="s">
        <v>120</v>
      </c>
      <c r="D1331" s="284" t="str">
        <f>입출금내역Rawdata!N1325</f>
        <v>운영비</v>
      </c>
      <c r="E1331" s="284" t="str">
        <f>입출금내역Rawdata!O1325</f>
        <v>복리후생비</v>
      </c>
      <c r="F1331" s="137">
        <f>IF(D1331="계좌 대체","",VLOOKUP($D1331,월별_CashFlow!$H$3:$I$61,2,FALSE))</f>
        <v>120204</v>
      </c>
      <c r="G1331" s="145"/>
      <c r="H1331" s="283" t="str">
        <f>IF(입출금내역Rawdata!F1325=0,"",입출금내역Rawdata!F1325)</f>
        <v/>
      </c>
      <c r="I1331" s="146">
        <f>IF(입출금내역Rawdata!G1325=0,"",입출금내역Rawdata!G1325)</f>
        <v>300000</v>
      </c>
      <c r="J1331" s="146">
        <f t="shared" si="41"/>
        <v>-300000</v>
      </c>
      <c r="K1331" s="146">
        <f t="shared" si="40"/>
        <v>728633209</v>
      </c>
      <c r="L1331" s="284" t="str">
        <f>입출금내역Rawdata!D1325</f>
        <v>스타벅스코리아</v>
      </c>
      <c r="M1331" s="148"/>
      <c r="N1331" s="148"/>
      <c r="O1331" s="284" t="str">
        <f>입출금내역Rawdata!L1325</f>
        <v>하나은행(GS투자금)</v>
      </c>
      <c r="P1331" s="284" t="str">
        <f>입출금내역Rawdata!M1325</f>
        <v>391-910033-23404</v>
      </c>
      <c r="Q1331" s="148"/>
      <c r="R1331" s="148"/>
      <c r="S1331" s="148"/>
    </row>
    <row r="1332" spans="1:19" ht="15.6" customHeight="1" outlineLevel="1">
      <c r="A1332" s="142"/>
      <c r="B1332" s="142">
        <f>입출금내역Rawdata!B1326</f>
        <v>45639</v>
      </c>
      <c r="C1332" s="143" t="s">
        <v>120</v>
      </c>
      <c r="D1332" s="284" t="str">
        <f>입출금내역Rawdata!N1326</f>
        <v>운영비</v>
      </c>
      <c r="E1332" s="284" t="str">
        <f>입출금내역Rawdata!O1326</f>
        <v>복리후생비</v>
      </c>
      <c r="F1332" s="137">
        <f>IF(D1332="계좌 대체","",VLOOKUP($D1332,월별_CashFlow!$H$3:$I$61,2,FALSE))</f>
        <v>120204</v>
      </c>
      <c r="G1332" s="145"/>
      <c r="H1332" s="283" t="str">
        <f>IF(입출금내역Rawdata!F1326=0,"",입출금내역Rawdata!F1326)</f>
        <v/>
      </c>
      <c r="I1332" s="146">
        <f>IF(입출금내역Rawdata!G1326=0,"",입출금내역Rawdata!G1326)</f>
        <v>300000</v>
      </c>
      <c r="J1332" s="146">
        <f t="shared" si="41"/>
        <v>-300000</v>
      </c>
      <c r="K1332" s="146">
        <f t="shared" si="40"/>
        <v>728333209</v>
      </c>
      <c r="L1332" s="284" t="str">
        <f>입출금내역Rawdata!D1326</f>
        <v>스타벅스코리아</v>
      </c>
      <c r="M1332" s="148" t="s">
        <v>270</v>
      </c>
      <c r="N1332" s="148"/>
      <c r="O1332" s="284" t="str">
        <f>입출금내역Rawdata!L1326</f>
        <v>하나은행(GS투자금)</v>
      </c>
      <c r="P1332" s="284" t="str">
        <f>입출금내역Rawdata!M1326</f>
        <v>391-910033-23404</v>
      </c>
      <c r="Q1332" s="148"/>
      <c r="R1332" s="148"/>
      <c r="S1332" s="148"/>
    </row>
    <row r="1333" spans="1:19" ht="15.6" customHeight="1" outlineLevel="1">
      <c r="A1333" s="142"/>
      <c r="B1333" s="142">
        <f>입출금내역Rawdata!B1327</f>
        <v>45639</v>
      </c>
      <c r="C1333" s="143" t="s">
        <v>120</v>
      </c>
      <c r="D1333" s="284" t="str">
        <f>입출금내역Rawdata!N1327</f>
        <v>계좌 대체</v>
      </c>
      <c r="E1333" s="284" t="str">
        <f>입출금내역Rawdata!O1327</f>
        <v>계좌 대체</v>
      </c>
      <c r="F1333" s="137" t="str">
        <f>IF(D1333="계좌 대체","",VLOOKUP($D1333,월별_CashFlow!$H$3:$I$61,2,FALSE))</f>
        <v/>
      </c>
      <c r="G1333" s="145"/>
      <c r="H1333" s="283" t="str">
        <f>IF(입출금내역Rawdata!F1327=0,"",입출금내역Rawdata!F1327)</f>
        <v/>
      </c>
      <c r="I1333" s="146">
        <f>IF(입출금내역Rawdata!G1327=0,"",입출금내역Rawdata!G1327)</f>
        <v>11500</v>
      </c>
      <c r="J1333" s="146">
        <f t="shared" si="41"/>
        <v>-11500</v>
      </c>
      <c r="K1333" s="146">
        <f t="shared" si="40"/>
        <v>728321709</v>
      </c>
      <c r="L1333" s="284" t="str">
        <f>입출금내역Rawdata!D1327</f>
        <v>카카오T택시_가승</v>
      </c>
      <c r="M1333" s="148" t="s">
        <v>270</v>
      </c>
      <c r="N1333" s="148"/>
      <c r="O1333" s="284" t="str">
        <f>입출금내역Rawdata!L1327</f>
        <v>하나은행(자본금)</v>
      </c>
      <c r="P1333" s="284" t="str">
        <f>입출금내역Rawdata!M1327</f>
        <v>391-910029-71304</v>
      </c>
      <c r="Q1333" s="148"/>
      <c r="R1333" s="148"/>
      <c r="S1333" s="148"/>
    </row>
    <row r="1334" spans="1:19" ht="15.6" customHeight="1" outlineLevel="1">
      <c r="A1334" s="142"/>
      <c r="B1334" s="142">
        <f>입출금내역Rawdata!B1328</f>
        <v>45639</v>
      </c>
      <c r="C1334" s="143" t="s">
        <v>120</v>
      </c>
      <c r="D1334" s="284" t="str">
        <f>입출금내역Rawdata!N1328</f>
        <v>계좌 대체</v>
      </c>
      <c r="E1334" s="284" t="str">
        <f>입출금내역Rawdata!O1328</f>
        <v>계좌 대체</v>
      </c>
      <c r="F1334" s="137" t="str">
        <f>IF(D1334="계좌 대체","",VLOOKUP($D1334,월별_CashFlow!$H$3:$I$61,2,FALSE))</f>
        <v/>
      </c>
      <c r="G1334" s="145"/>
      <c r="H1334" s="283">
        <f>IF(입출금내역Rawdata!F1328=0,"",입출금내역Rawdata!F1328)</f>
        <v>11500</v>
      </c>
      <c r="I1334" s="146" t="str">
        <f>IF(입출금내역Rawdata!G1328=0,"",입출금내역Rawdata!G1328)</f>
        <v/>
      </c>
      <c r="J1334" s="146">
        <f t="shared" si="41"/>
        <v>11500</v>
      </c>
      <c r="K1334" s="146">
        <f t="shared" si="40"/>
        <v>728333209</v>
      </c>
      <c r="L1334" s="284" t="str">
        <f>입출금내역Rawdata!D1328</f>
        <v>카카오T택시_가승</v>
      </c>
      <c r="M1334" s="148"/>
      <c r="N1334" s="148"/>
      <c r="O1334" s="284" t="str">
        <f>입출금내역Rawdata!L1328</f>
        <v>하나은행(자본금)</v>
      </c>
      <c r="P1334" s="284" t="str">
        <f>입출금내역Rawdata!M1328</f>
        <v>391-910029-71304</v>
      </c>
      <c r="Q1334" s="148"/>
      <c r="R1334" s="148"/>
      <c r="S1334" s="148"/>
    </row>
    <row r="1335" spans="1:19" ht="15.6" customHeight="1" outlineLevel="1">
      <c r="A1335" s="142"/>
      <c r="B1335" s="142">
        <f>입출금내역Rawdata!B1329</f>
        <v>45639</v>
      </c>
      <c r="C1335" s="143" t="s">
        <v>120</v>
      </c>
      <c r="D1335" s="284" t="str">
        <f>입출금내역Rawdata!N1329</f>
        <v>운영비</v>
      </c>
      <c r="E1335" s="284" t="str">
        <f>입출금내역Rawdata!O1329</f>
        <v>여비교통비</v>
      </c>
      <c r="F1335" s="137">
        <f>IF(D1335="계좌 대체","",VLOOKUP($D1335,월별_CashFlow!$H$3:$I$61,2,FALSE))</f>
        <v>120204</v>
      </c>
      <c r="G1335" s="145"/>
      <c r="H1335" s="283" t="str">
        <f>IF(입출금내역Rawdata!F1329=0,"",입출금내역Rawdata!F1329)</f>
        <v/>
      </c>
      <c r="I1335" s="146">
        <f>IF(입출금내역Rawdata!G1329=0,"",입출금내역Rawdata!G1329)</f>
        <v>11500</v>
      </c>
      <c r="J1335" s="146">
        <f t="shared" si="41"/>
        <v>-11500</v>
      </c>
      <c r="K1335" s="146">
        <f t="shared" si="40"/>
        <v>728321709</v>
      </c>
      <c r="L1335" s="284" t="str">
        <f>입출금내역Rawdata!D1329</f>
        <v>카카오T일반택시_</v>
      </c>
      <c r="M1335" s="148"/>
      <c r="N1335" s="148"/>
      <c r="O1335" s="284" t="str">
        <f>입출금내역Rawdata!L1329</f>
        <v>하나은행(자본금)</v>
      </c>
      <c r="P1335" s="284" t="str">
        <f>입출금내역Rawdata!M1329</f>
        <v>391-910029-71304</v>
      </c>
      <c r="Q1335" s="148"/>
      <c r="R1335" s="148"/>
      <c r="S1335" s="148"/>
    </row>
    <row r="1336" spans="1:19" ht="15.6" customHeight="1" outlineLevel="1">
      <c r="A1336" s="142"/>
      <c r="B1336" s="142">
        <f>입출금내역Rawdata!B1330</f>
        <v>45640</v>
      </c>
      <c r="C1336" s="143" t="s">
        <v>120</v>
      </c>
      <c r="D1336" s="284" t="str">
        <f>입출금내역Rawdata!N1330</f>
        <v>계좌 대체</v>
      </c>
      <c r="E1336" s="284" t="str">
        <f>입출금내역Rawdata!O1330</f>
        <v>계좌 대체</v>
      </c>
      <c r="F1336" s="137" t="str">
        <f>IF(D1336="계좌 대체","",VLOOKUP($D1336,월별_CashFlow!$H$3:$I$61,2,FALSE))</f>
        <v/>
      </c>
      <c r="G1336" s="145"/>
      <c r="H1336" s="283" t="str">
        <f>IF(입출금내역Rawdata!F1330=0,"",입출금내역Rawdata!F1330)</f>
        <v/>
      </c>
      <c r="I1336" s="146">
        <f>IF(입출금내역Rawdata!G1330=0,"",입출금내역Rawdata!G1330)</f>
        <v>18200</v>
      </c>
      <c r="J1336" s="146">
        <f t="shared" si="41"/>
        <v>-18200</v>
      </c>
      <c r="K1336" s="146">
        <f t="shared" si="40"/>
        <v>728303509</v>
      </c>
      <c r="L1336" s="284" t="str">
        <f>입출금내역Rawdata!D1330</f>
        <v>카카오T택시_가승</v>
      </c>
      <c r="M1336" s="148"/>
      <c r="N1336" s="148"/>
      <c r="O1336" s="284" t="str">
        <f>입출금내역Rawdata!L1330</f>
        <v>하나은행(자본금)</v>
      </c>
      <c r="P1336" s="284" t="str">
        <f>입출금내역Rawdata!M1330</f>
        <v>391-910029-71304</v>
      </c>
      <c r="Q1336" s="148"/>
      <c r="R1336" s="148"/>
      <c r="S1336" s="148"/>
    </row>
    <row r="1337" spans="1:19" ht="15.6" customHeight="1" outlineLevel="1">
      <c r="A1337" s="142"/>
      <c r="B1337" s="142">
        <f>입출금내역Rawdata!B1331</f>
        <v>45640</v>
      </c>
      <c r="C1337" s="143" t="s">
        <v>120</v>
      </c>
      <c r="D1337" s="284" t="str">
        <f>입출금내역Rawdata!N1331</f>
        <v>계좌 대체</v>
      </c>
      <c r="E1337" s="284" t="str">
        <f>입출금내역Rawdata!O1331</f>
        <v>계좌 대체</v>
      </c>
      <c r="F1337" s="137" t="str">
        <f>IF(D1337="계좌 대체","",VLOOKUP($D1337,월별_CashFlow!$H$3:$I$61,2,FALSE))</f>
        <v/>
      </c>
      <c r="G1337" s="145"/>
      <c r="H1337" s="283">
        <f>IF(입출금내역Rawdata!F1331=0,"",입출금내역Rawdata!F1331)</f>
        <v>18200</v>
      </c>
      <c r="I1337" s="146" t="str">
        <f>IF(입출금내역Rawdata!G1331=0,"",입출금내역Rawdata!G1331)</f>
        <v/>
      </c>
      <c r="J1337" s="146">
        <f t="shared" si="41"/>
        <v>18200</v>
      </c>
      <c r="K1337" s="146">
        <f t="shared" si="40"/>
        <v>728321709</v>
      </c>
      <c r="L1337" s="284" t="str">
        <f>입출금내역Rawdata!D1331</f>
        <v>카카오T택시_가승</v>
      </c>
      <c r="M1337" s="148"/>
      <c r="N1337" s="148"/>
      <c r="O1337" s="284" t="str">
        <f>입출금내역Rawdata!L1331</f>
        <v>하나은행(자본금)</v>
      </c>
      <c r="P1337" s="284" t="str">
        <f>입출금내역Rawdata!M1331</f>
        <v>391-910029-71304</v>
      </c>
      <c r="Q1337" s="148"/>
      <c r="R1337" s="148"/>
      <c r="S1337" s="148"/>
    </row>
    <row r="1338" spans="1:19" ht="15.6" customHeight="1" outlineLevel="1">
      <c r="A1338" s="142"/>
      <c r="B1338" s="142">
        <f>입출금내역Rawdata!B1332</f>
        <v>45640</v>
      </c>
      <c r="C1338" s="143" t="s">
        <v>120</v>
      </c>
      <c r="D1338" s="284" t="str">
        <f>입출금내역Rawdata!N1332</f>
        <v>계좌 대체</v>
      </c>
      <c r="E1338" s="284" t="str">
        <f>입출금내역Rawdata!O1332</f>
        <v>계좌 대체</v>
      </c>
      <c r="F1338" s="137" t="str">
        <f>IF(D1338="계좌 대체","",VLOOKUP($D1338,월별_CashFlow!$H$3:$I$61,2,FALSE))</f>
        <v/>
      </c>
      <c r="G1338" s="145"/>
      <c r="H1338" s="283" t="str">
        <f>IF(입출금내역Rawdata!F1332=0,"",입출금내역Rawdata!F1332)</f>
        <v/>
      </c>
      <c r="I1338" s="146">
        <f>IF(입출금내역Rawdata!G1332=0,"",입출금내역Rawdata!G1332)</f>
        <v>18200</v>
      </c>
      <c r="J1338" s="146">
        <f t="shared" si="41"/>
        <v>-18200</v>
      </c>
      <c r="K1338" s="146">
        <f t="shared" si="40"/>
        <v>728303509</v>
      </c>
      <c r="L1338" s="284" t="str">
        <f>입출금내역Rawdata!D1332</f>
        <v>카카오T택시_가승</v>
      </c>
      <c r="M1338" s="148"/>
      <c r="N1338" s="148"/>
      <c r="O1338" s="284" t="str">
        <f>입출금내역Rawdata!L1332</f>
        <v>하나은행(자본금)</v>
      </c>
      <c r="P1338" s="284" t="str">
        <f>입출금내역Rawdata!M1332</f>
        <v>391-910029-71304</v>
      </c>
      <c r="Q1338" s="148"/>
      <c r="R1338" s="148"/>
      <c r="S1338" s="148"/>
    </row>
    <row r="1339" spans="1:19" ht="15.6" customHeight="1" outlineLevel="1">
      <c r="A1339" s="142"/>
      <c r="B1339" s="142">
        <f>입출금내역Rawdata!B1333</f>
        <v>45640</v>
      </c>
      <c r="C1339" s="143" t="s">
        <v>120</v>
      </c>
      <c r="D1339" s="284" t="str">
        <f>입출금내역Rawdata!N1333</f>
        <v>계좌 대체</v>
      </c>
      <c r="E1339" s="284" t="str">
        <f>입출금내역Rawdata!O1333</f>
        <v>계좌 대체</v>
      </c>
      <c r="F1339" s="137" t="str">
        <f>IF(D1339="계좌 대체","",VLOOKUP($D1339,월별_CashFlow!$H$3:$I$61,2,FALSE))</f>
        <v/>
      </c>
      <c r="G1339" s="145"/>
      <c r="H1339" s="283">
        <f>IF(입출금내역Rawdata!F1333=0,"",입출금내역Rawdata!F1333)</f>
        <v>18200</v>
      </c>
      <c r="I1339" s="146" t="str">
        <f>IF(입출금내역Rawdata!G1333=0,"",입출금내역Rawdata!G1333)</f>
        <v/>
      </c>
      <c r="J1339" s="146">
        <f t="shared" si="41"/>
        <v>18200</v>
      </c>
      <c r="K1339" s="146">
        <f t="shared" si="40"/>
        <v>728321709</v>
      </c>
      <c r="L1339" s="284" t="str">
        <f>입출금내역Rawdata!D1333</f>
        <v>카카오T택시_가승</v>
      </c>
      <c r="M1339" s="148"/>
      <c r="N1339" s="148"/>
      <c r="O1339" s="284" t="str">
        <f>입출금내역Rawdata!L1333</f>
        <v>하나은행(자본금)</v>
      </c>
      <c r="P1339" s="284" t="str">
        <f>입출금내역Rawdata!M1333</f>
        <v>391-910029-71304</v>
      </c>
      <c r="Q1339" s="148"/>
      <c r="R1339" s="148"/>
      <c r="S1339" s="148"/>
    </row>
    <row r="1340" spans="1:19" ht="15.6" customHeight="1" outlineLevel="1">
      <c r="A1340" s="142"/>
      <c r="B1340" s="142">
        <f>입출금내역Rawdata!B1334</f>
        <v>45640</v>
      </c>
      <c r="C1340" s="143" t="s">
        <v>120</v>
      </c>
      <c r="D1340" s="284" t="str">
        <f>입출금내역Rawdata!N1334</f>
        <v>계좌 대체</v>
      </c>
      <c r="E1340" s="284" t="str">
        <f>입출금내역Rawdata!O1334</f>
        <v>계좌 대체</v>
      </c>
      <c r="F1340" s="137" t="str">
        <f>IF(D1340="계좌 대체","",VLOOKUP($D1340,월별_CashFlow!$H$3:$I$61,2,FALSE))</f>
        <v/>
      </c>
      <c r="G1340" s="145"/>
      <c r="H1340" s="283" t="str">
        <f>IF(입출금내역Rawdata!F1334=0,"",입출금내역Rawdata!F1334)</f>
        <v/>
      </c>
      <c r="I1340" s="146">
        <f>IF(입출금내역Rawdata!G1334=0,"",입출금내역Rawdata!G1334)</f>
        <v>19500</v>
      </c>
      <c r="J1340" s="146">
        <f t="shared" si="41"/>
        <v>-19500</v>
      </c>
      <c r="K1340" s="146">
        <f t="shared" si="40"/>
        <v>728302209</v>
      </c>
      <c r="L1340" s="284" t="str">
        <f>입출금내역Rawdata!D1334</f>
        <v>카카오T택시_가승</v>
      </c>
      <c r="M1340" s="148"/>
      <c r="N1340" s="148"/>
      <c r="O1340" s="284" t="str">
        <f>입출금내역Rawdata!L1334</f>
        <v>하나은행(자본금)</v>
      </c>
      <c r="P1340" s="284" t="str">
        <f>입출금내역Rawdata!M1334</f>
        <v>391-910029-71304</v>
      </c>
      <c r="Q1340" s="148"/>
      <c r="R1340" s="148"/>
      <c r="S1340" s="148"/>
    </row>
    <row r="1341" spans="1:19" ht="15.6" customHeight="1" outlineLevel="1">
      <c r="A1341" s="142"/>
      <c r="B1341" s="142">
        <f>입출금내역Rawdata!B1335</f>
        <v>45640</v>
      </c>
      <c r="C1341" s="143" t="s">
        <v>120</v>
      </c>
      <c r="D1341" s="284" t="str">
        <f>입출금내역Rawdata!N1335</f>
        <v>계좌 대체</v>
      </c>
      <c r="E1341" s="284" t="str">
        <f>입출금내역Rawdata!O1335</f>
        <v>계좌 대체</v>
      </c>
      <c r="F1341" s="137" t="str">
        <f>IF(D1341="계좌 대체","",VLOOKUP($D1341,월별_CashFlow!$H$3:$I$61,2,FALSE))</f>
        <v/>
      </c>
      <c r="G1341" s="145"/>
      <c r="H1341" s="283">
        <f>IF(입출금내역Rawdata!F1335=0,"",입출금내역Rawdata!F1335)</f>
        <v>19500</v>
      </c>
      <c r="I1341" s="146" t="str">
        <f>IF(입출금내역Rawdata!G1335=0,"",입출금내역Rawdata!G1335)</f>
        <v/>
      </c>
      <c r="J1341" s="146">
        <f t="shared" si="41"/>
        <v>19500</v>
      </c>
      <c r="K1341" s="146">
        <f t="shared" si="40"/>
        <v>728321709</v>
      </c>
      <c r="L1341" s="284" t="str">
        <f>입출금내역Rawdata!D1335</f>
        <v>카카오T택시_가승</v>
      </c>
      <c r="M1341" s="148"/>
      <c r="N1341" s="148"/>
      <c r="O1341" s="284" t="str">
        <f>입출금내역Rawdata!L1335</f>
        <v>하나은행(자본금)</v>
      </c>
      <c r="P1341" s="284" t="str">
        <f>입출금내역Rawdata!M1335</f>
        <v>391-910029-71304</v>
      </c>
      <c r="Q1341" s="148"/>
      <c r="R1341" s="148"/>
      <c r="S1341" s="148"/>
    </row>
    <row r="1342" spans="1:19" ht="15.6" customHeight="1" outlineLevel="1">
      <c r="A1342" s="142"/>
      <c r="B1342" s="142">
        <f>입출금내역Rawdata!B1336</f>
        <v>45640</v>
      </c>
      <c r="C1342" s="143" t="s">
        <v>120</v>
      </c>
      <c r="D1342" s="284" t="str">
        <f>입출금내역Rawdata!N1336</f>
        <v>운영비</v>
      </c>
      <c r="E1342" s="284" t="str">
        <f>입출금내역Rawdata!O1336</f>
        <v>여비교통비</v>
      </c>
      <c r="F1342" s="137">
        <f>IF(D1342="계좌 대체","",VLOOKUP($D1342,월별_CashFlow!$H$3:$I$61,2,FALSE))</f>
        <v>120204</v>
      </c>
      <c r="G1342" s="145"/>
      <c r="H1342" s="283" t="str">
        <f>IF(입출금내역Rawdata!F1336=0,"",입출금내역Rawdata!F1336)</f>
        <v/>
      </c>
      <c r="I1342" s="146">
        <f>IF(입출금내역Rawdata!G1336=0,"",입출금내역Rawdata!G1336)</f>
        <v>19400</v>
      </c>
      <c r="J1342" s="146">
        <f t="shared" si="41"/>
        <v>-19400</v>
      </c>
      <c r="K1342" s="146">
        <f t="shared" si="40"/>
        <v>728302309</v>
      </c>
      <c r="L1342" s="284" t="str">
        <f>입출금내역Rawdata!D1336</f>
        <v>카카오T일반택시_</v>
      </c>
      <c r="M1342" s="148"/>
      <c r="N1342" s="148"/>
      <c r="O1342" s="284" t="str">
        <f>입출금내역Rawdata!L1336</f>
        <v>하나은행(자본금)</v>
      </c>
      <c r="P1342" s="284" t="str">
        <f>입출금내역Rawdata!M1336</f>
        <v>391-910029-71304</v>
      </c>
      <c r="Q1342" s="148"/>
      <c r="R1342" s="148"/>
      <c r="S1342" s="148"/>
    </row>
    <row r="1343" spans="1:19" ht="15.6" customHeight="1" outlineLevel="1">
      <c r="A1343" s="142"/>
      <c r="B1343" s="142">
        <f>입출금내역Rawdata!B1337</f>
        <v>45642</v>
      </c>
      <c r="C1343" s="143" t="s">
        <v>120</v>
      </c>
      <c r="D1343" s="284" t="str">
        <f>입출금내역Rawdata!N1337</f>
        <v>계좌 대체</v>
      </c>
      <c r="E1343" s="284" t="str">
        <f>입출금내역Rawdata!O1337</f>
        <v>계좌 대체</v>
      </c>
      <c r="F1343" s="137" t="str">
        <f>IF(D1343="계좌 대체","",VLOOKUP($D1343,월별_CashFlow!$H$3:$I$61,2,FALSE))</f>
        <v/>
      </c>
      <c r="G1343" s="145"/>
      <c r="H1343" s="283" t="str">
        <f>IF(입출금내역Rawdata!F1337=0,"",입출금내역Rawdata!F1337)</f>
        <v/>
      </c>
      <c r="I1343" s="146">
        <f>IF(입출금내역Rawdata!G1337=0,"",입출금내역Rawdata!G1337)</f>
        <v>10600</v>
      </c>
      <c r="J1343" s="146">
        <f t="shared" si="41"/>
        <v>-10600</v>
      </c>
      <c r="K1343" s="146">
        <f t="shared" si="40"/>
        <v>728291709</v>
      </c>
      <c r="L1343" s="284" t="str">
        <f>입출금내역Rawdata!D1337</f>
        <v>카카오T택시_가승</v>
      </c>
      <c r="M1343" s="148"/>
      <c r="N1343" s="148"/>
      <c r="O1343" s="284" t="str">
        <f>입출금내역Rawdata!L1337</f>
        <v>하나은행(자본금)</v>
      </c>
      <c r="P1343" s="284" t="str">
        <f>입출금내역Rawdata!M1337</f>
        <v>391-910029-71304</v>
      </c>
      <c r="Q1343" s="148"/>
      <c r="R1343" s="148"/>
      <c r="S1343" s="148"/>
    </row>
    <row r="1344" spans="1:19" ht="15.6" customHeight="1" outlineLevel="1">
      <c r="A1344" s="142"/>
      <c r="B1344" s="142">
        <f>입출금내역Rawdata!B1338</f>
        <v>45642</v>
      </c>
      <c r="C1344" s="143" t="s">
        <v>120</v>
      </c>
      <c r="D1344" s="284" t="str">
        <f>입출금내역Rawdata!N1338</f>
        <v>계좌 대체</v>
      </c>
      <c r="E1344" s="284" t="str">
        <f>입출금내역Rawdata!O1338</f>
        <v>계좌 대체</v>
      </c>
      <c r="F1344" s="137" t="str">
        <f>IF(D1344="계좌 대체","",VLOOKUP($D1344,월별_CashFlow!$H$3:$I$61,2,FALSE))</f>
        <v/>
      </c>
      <c r="G1344" s="145"/>
      <c r="H1344" s="283">
        <f>IF(입출금내역Rawdata!F1338=0,"",입출금내역Rawdata!F1338)</f>
        <v>10600</v>
      </c>
      <c r="I1344" s="146" t="str">
        <f>IF(입출금내역Rawdata!G1338=0,"",입출금내역Rawdata!G1338)</f>
        <v/>
      </c>
      <c r="J1344" s="146">
        <f t="shared" si="41"/>
        <v>10600</v>
      </c>
      <c r="K1344" s="146">
        <f t="shared" si="40"/>
        <v>728302309</v>
      </c>
      <c r="L1344" s="284" t="str">
        <f>입출금내역Rawdata!D1338</f>
        <v>카카오T택시_가승</v>
      </c>
      <c r="M1344" s="148"/>
      <c r="N1344" s="148"/>
      <c r="O1344" s="284" t="str">
        <f>입출금내역Rawdata!L1338</f>
        <v>하나은행(자본금)</v>
      </c>
      <c r="P1344" s="284" t="str">
        <f>입출금내역Rawdata!M1338</f>
        <v>391-910029-71304</v>
      </c>
      <c r="Q1344" s="148"/>
      <c r="R1344" s="148"/>
      <c r="S1344" s="148"/>
    </row>
    <row r="1345" spans="1:19" ht="15.6" customHeight="1" outlineLevel="1">
      <c r="A1345" s="142"/>
      <c r="B1345" s="142">
        <f>입출금내역Rawdata!B1339</f>
        <v>45642</v>
      </c>
      <c r="C1345" s="143" t="s">
        <v>120</v>
      </c>
      <c r="D1345" s="284" t="str">
        <f>입출금내역Rawdata!N1339</f>
        <v>운영비</v>
      </c>
      <c r="E1345" s="284" t="str">
        <f>입출금내역Rawdata!O1339</f>
        <v>여비교통비</v>
      </c>
      <c r="F1345" s="137">
        <f>IF(D1345="계좌 대체","",VLOOKUP($D1345,월별_CashFlow!$H$3:$I$61,2,FALSE))</f>
        <v>120204</v>
      </c>
      <c r="G1345" s="145"/>
      <c r="H1345" s="283" t="str">
        <f>IF(입출금내역Rawdata!F1339=0,"",입출금내역Rawdata!F1339)</f>
        <v/>
      </c>
      <c r="I1345" s="146">
        <f>IF(입출금내역Rawdata!G1339=0,"",입출금내역Rawdata!G1339)</f>
        <v>9300</v>
      </c>
      <c r="J1345" s="146">
        <f t="shared" si="41"/>
        <v>-9300</v>
      </c>
      <c r="K1345" s="146">
        <f t="shared" si="40"/>
        <v>728293009</v>
      </c>
      <c r="L1345" s="284" t="str">
        <f>입출금내역Rawdata!D1339</f>
        <v>카카오T일반택시_</v>
      </c>
      <c r="M1345" s="148"/>
      <c r="N1345" s="148"/>
      <c r="O1345" s="284" t="str">
        <f>입출금내역Rawdata!L1339</f>
        <v>하나은행(자본금)</v>
      </c>
      <c r="P1345" s="284" t="str">
        <f>입출금내역Rawdata!M1339</f>
        <v>391-910029-71304</v>
      </c>
      <c r="Q1345" s="148"/>
      <c r="R1345" s="148"/>
      <c r="S1345" s="148"/>
    </row>
    <row r="1346" spans="1:19" ht="15.6" customHeight="1" outlineLevel="1">
      <c r="A1346" s="142"/>
      <c r="B1346" s="142">
        <f>입출금내역Rawdata!B1340</f>
        <v>45642</v>
      </c>
      <c r="C1346" s="143" t="s">
        <v>120</v>
      </c>
      <c r="D1346" s="284" t="str">
        <f>입출금내역Rawdata!N1340</f>
        <v>계좌 대체</v>
      </c>
      <c r="E1346" s="284" t="str">
        <f>입출금내역Rawdata!O1340</f>
        <v>계좌 대체</v>
      </c>
      <c r="F1346" s="137" t="str">
        <f>IF(D1346="계좌 대체","",VLOOKUP($D1346,월별_CashFlow!$H$3:$I$61,2,FALSE))</f>
        <v/>
      </c>
      <c r="G1346" s="145"/>
      <c r="H1346" s="283" t="str">
        <f>IF(입출금내역Rawdata!F1340=0,"",입출금내역Rawdata!F1340)</f>
        <v/>
      </c>
      <c r="I1346" s="146">
        <f>IF(입출금내역Rawdata!G1340=0,"",입출금내역Rawdata!G1340)</f>
        <v>8000</v>
      </c>
      <c r="J1346" s="146">
        <f t="shared" si="41"/>
        <v>-8000</v>
      </c>
      <c r="K1346" s="146">
        <f t="shared" si="40"/>
        <v>728285009</v>
      </c>
      <c r="L1346" s="284" t="str">
        <f>입출금내역Rawdata!D1340</f>
        <v>카카오T택시_가승</v>
      </c>
      <c r="M1346" s="148"/>
      <c r="N1346" s="148"/>
      <c r="O1346" s="284" t="str">
        <f>입출금내역Rawdata!L1340</f>
        <v>하나은행(자본금)</v>
      </c>
      <c r="P1346" s="284" t="str">
        <f>입출금내역Rawdata!M1340</f>
        <v>391-910029-71304</v>
      </c>
      <c r="Q1346" s="148"/>
      <c r="R1346" s="148"/>
      <c r="S1346" s="148"/>
    </row>
    <row r="1347" spans="1:19" ht="15.6" customHeight="1" outlineLevel="1">
      <c r="A1347" s="142"/>
      <c r="B1347" s="142">
        <f>입출금내역Rawdata!B1341</f>
        <v>45642</v>
      </c>
      <c r="C1347" s="143" t="s">
        <v>120</v>
      </c>
      <c r="D1347" s="284" t="str">
        <f>입출금내역Rawdata!N1341</f>
        <v>계좌 대체</v>
      </c>
      <c r="E1347" s="284" t="str">
        <f>입출금내역Rawdata!O1341</f>
        <v>계좌 대체</v>
      </c>
      <c r="F1347" s="137" t="str">
        <f>IF(D1347="계좌 대체","",VLOOKUP($D1347,월별_CashFlow!$H$3:$I$61,2,FALSE))</f>
        <v/>
      </c>
      <c r="G1347" s="145"/>
      <c r="H1347" s="283">
        <f>IF(입출금내역Rawdata!F1341=0,"",입출금내역Rawdata!F1341)</f>
        <v>8000</v>
      </c>
      <c r="I1347" s="146" t="str">
        <f>IF(입출금내역Rawdata!G1341=0,"",입출금내역Rawdata!G1341)</f>
        <v/>
      </c>
      <c r="J1347" s="146">
        <f t="shared" si="41"/>
        <v>8000</v>
      </c>
      <c r="K1347" s="146">
        <f t="shared" si="40"/>
        <v>728293009</v>
      </c>
      <c r="L1347" s="284" t="str">
        <f>입출금내역Rawdata!D1341</f>
        <v>카카오T택시_가승</v>
      </c>
      <c r="M1347" s="148"/>
      <c r="N1347" s="148"/>
      <c r="O1347" s="284" t="str">
        <f>입출금내역Rawdata!L1341</f>
        <v>하나은행(자본금)</v>
      </c>
      <c r="P1347" s="284" t="str">
        <f>입출금내역Rawdata!M1341</f>
        <v>391-910029-71304</v>
      </c>
      <c r="Q1347" s="148"/>
      <c r="R1347" s="148"/>
      <c r="S1347" s="148"/>
    </row>
    <row r="1348" spans="1:19" ht="15.6" customHeight="1" outlineLevel="1">
      <c r="A1348" s="142"/>
      <c r="B1348" s="142">
        <f>입출금내역Rawdata!B1342</f>
        <v>45642</v>
      </c>
      <c r="C1348" s="143" t="s">
        <v>120</v>
      </c>
      <c r="D1348" s="284" t="str">
        <f>입출금내역Rawdata!N1342</f>
        <v>운영비</v>
      </c>
      <c r="E1348" s="284" t="str">
        <f>입출금내역Rawdata!O1342</f>
        <v>여비교통비</v>
      </c>
      <c r="F1348" s="137">
        <f>IF(D1348="계좌 대체","",VLOOKUP($D1348,월별_CashFlow!$H$3:$I$61,2,FALSE))</f>
        <v>120204</v>
      </c>
      <c r="G1348" s="145"/>
      <c r="H1348" s="283" t="str">
        <f>IF(입출금내역Rawdata!F1342=0,"",입출금내역Rawdata!F1342)</f>
        <v/>
      </c>
      <c r="I1348" s="146">
        <f>IF(입출금내역Rawdata!G1342=0,"",입출금내역Rawdata!G1342)</f>
        <v>9300</v>
      </c>
      <c r="J1348" s="146">
        <f t="shared" si="41"/>
        <v>-9300</v>
      </c>
      <c r="K1348" s="146">
        <f t="shared" si="40"/>
        <v>728283709</v>
      </c>
      <c r="L1348" s="284" t="str">
        <f>입출금내역Rawdata!D1342</f>
        <v>카카오T일반택시(</v>
      </c>
      <c r="M1348" s="148"/>
      <c r="N1348" s="148"/>
      <c r="O1348" s="284" t="str">
        <f>입출금내역Rawdata!L1342</f>
        <v>하나은행(자본금)</v>
      </c>
      <c r="P1348" s="284" t="str">
        <f>입출금내역Rawdata!M1342</f>
        <v>391-910029-71304</v>
      </c>
      <c r="Q1348" s="148"/>
      <c r="R1348" s="148"/>
      <c r="S1348" s="148"/>
    </row>
    <row r="1349" spans="1:19" ht="15.6" customHeight="1" outlineLevel="1">
      <c r="A1349" s="142"/>
      <c r="B1349" s="142">
        <f>입출금내역Rawdata!B1343</f>
        <v>45643</v>
      </c>
      <c r="C1349" s="143" t="s">
        <v>120</v>
      </c>
      <c r="D1349" s="284" t="str">
        <f>입출금내역Rawdata!N1343</f>
        <v>계좌 대체</v>
      </c>
      <c r="E1349" s="284" t="str">
        <f>입출금내역Rawdata!O1343</f>
        <v>계좌 대체</v>
      </c>
      <c r="F1349" s="137" t="str">
        <f>IF(D1349="계좌 대체","",VLOOKUP($D1349,월별_CashFlow!$H$3:$I$61,2,FALSE))</f>
        <v/>
      </c>
      <c r="G1349" s="145"/>
      <c r="H1349" s="283" t="str">
        <f>IF(입출금내역Rawdata!F1343=0,"",입출금내역Rawdata!F1343)</f>
        <v/>
      </c>
      <c r="I1349" s="146">
        <f>IF(입출금내역Rawdata!G1343=0,"",입출금내역Rawdata!G1343)</f>
        <v>10000</v>
      </c>
      <c r="J1349" s="146">
        <f t="shared" si="41"/>
        <v>-10000</v>
      </c>
      <c r="K1349" s="146">
        <f t="shared" si="40"/>
        <v>728273709</v>
      </c>
      <c r="L1349" s="284" t="str">
        <f>입출금내역Rawdata!D1343</f>
        <v>카카오T택시_가승</v>
      </c>
      <c r="M1349" s="148"/>
      <c r="N1349" s="148"/>
      <c r="O1349" s="284" t="str">
        <f>입출금내역Rawdata!L1343</f>
        <v>하나은행(자본금)</v>
      </c>
      <c r="P1349" s="284" t="str">
        <f>입출금내역Rawdata!M1343</f>
        <v>391-910029-71304</v>
      </c>
      <c r="Q1349" s="148"/>
      <c r="R1349" s="148"/>
      <c r="S1349" s="148"/>
    </row>
    <row r="1350" spans="1:19" ht="15.6" customHeight="1" outlineLevel="1">
      <c r="A1350" s="142"/>
      <c r="B1350" s="142">
        <f>입출금내역Rawdata!B1344</f>
        <v>45643</v>
      </c>
      <c r="C1350" s="143" t="s">
        <v>120</v>
      </c>
      <c r="D1350" s="284" t="str">
        <f>입출금내역Rawdata!N1344</f>
        <v>계좌 대체</v>
      </c>
      <c r="E1350" s="284" t="str">
        <f>입출금내역Rawdata!O1344</f>
        <v>계좌 대체</v>
      </c>
      <c r="F1350" s="137" t="str">
        <f>IF(D1350="계좌 대체","",VLOOKUP($D1350,월별_CashFlow!$H$3:$I$61,2,FALSE))</f>
        <v/>
      </c>
      <c r="G1350" s="145"/>
      <c r="H1350" s="283">
        <f>IF(입출금내역Rawdata!F1344=0,"",입출금내역Rawdata!F1344)</f>
        <v>10000</v>
      </c>
      <c r="I1350" s="146" t="str">
        <f>IF(입출금내역Rawdata!G1344=0,"",입출금내역Rawdata!G1344)</f>
        <v/>
      </c>
      <c r="J1350" s="146">
        <f t="shared" si="41"/>
        <v>10000</v>
      </c>
      <c r="K1350" s="146">
        <f t="shared" si="40"/>
        <v>728283709</v>
      </c>
      <c r="L1350" s="284" t="str">
        <f>입출금내역Rawdata!D1344</f>
        <v>카카오T택시_가승</v>
      </c>
      <c r="M1350" s="148"/>
      <c r="N1350" s="148"/>
      <c r="O1350" s="284" t="str">
        <f>입출금내역Rawdata!L1344</f>
        <v>하나은행(자본금)</v>
      </c>
      <c r="P1350" s="284" t="str">
        <f>입출금내역Rawdata!M1344</f>
        <v>391-910029-71304</v>
      </c>
      <c r="Q1350" s="148"/>
      <c r="R1350" s="148"/>
      <c r="S1350" s="148"/>
    </row>
    <row r="1351" spans="1:19" ht="15.6" customHeight="1" outlineLevel="1">
      <c r="A1351" s="142"/>
      <c r="B1351" s="142">
        <f>입출금내역Rawdata!B1345</f>
        <v>45643</v>
      </c>
      <c r="C1351" s="143" t="s">
        <v>120</v>
      </c>
      <c r="D1351" s="284" t="str">
        <f>입출금내역Rawdata!N1345</f>
        <v>계좌 대체</v>
      </c>
      <c r="E1351" s="284" t="str">
        <f>입출금내역Rawdata!O1345</f>
        <v>계좌 대체</v>
      </c>
      <c r="F1351" s="137" t="str">
        <f>IF(D1351="계좌 대체","",VLOOKUP($D1351,월별_CashFlow!$H$3:$I$61,2,FALSE))</f>
        <v/>
      </c>
      <c r="G1351" s="145"/>
      <c r="H1351" s="283" t="str">
        <f>IF(입출금내역Rawdata!F1345=0,"",입출금내역Rawdata!F1345)</f>
        <v/>
      </c>
      <c r="I1351" s="146">
        <f>IF(입출금내역Rawdata!G1345=0,"",입출금내역Rawdata!G1345)</f>
        <v>10000</v>
      </c>
      <c r="J1351" s="146">
        <f t="shared" si="41"/>
        <v>-10000</v>
      </c>
      <c r="K1351" s="146">
        <f t="shared" si="40"/>
        <v>728273709</v>
      </c>
      <c r="L1351" s="284" t="str">
        <f>입출금내역Rawdata!D1345</f>
        <v>카카오T택시_가승</v>
      </c>
      <c r="M1351" s="148"/>
      <c r="N1351" s="148"/>
      <c r="O1351" s="284" t="str">
        <f>입출금내역Rawdata!L1345</f>
        <v>하나은행(자본금)</v>
      </c>
      <c r="P1351" s="284" t="str">
        <f>입출금내역Rawdata!M1345</f>
        <v>391-910029-71304</v>
      </c>
      <c r="Q1351" s="148"/>
      <c r="R1351" s="148"/>
      <c r="S1351" s="148"/>
    </row>
    <row r="1352" spans="1:19" ht="15.6" customHeight="1" outlineLevel="1">
      <c r="A1352" s="142"/>
      <c r="B1352" s="142">
        <f>입출금내역Rawdata!B1346</f>
        <v>45643</v>
      </c>
      <c r="C1352" s="143" t="s">
        <v>120</v>
      </c>
      <c r="D1352" s="284" t="str">
        <f>입출금내역Rawdata!N1346</f>
        <v>계좌 대체</v>
      </c>
      <c r="E1352" s="284" t="str">
        <f>입출금내역Rawdata!O1346</f>
        <v>계좌 대체</v>
      </c>
      <c r="F1352" s="137" t="str">
        <f>IF(D1352="계좌 대체","",VLOOKUP($D1352,월별_CashFlow!$H$3:$I$61,2,FALSE))</f>
        <v/>
      </c>
      <c r="G1352" s="145"/>
      <c r="H1352" s="283">
        <f>IF(입출금내역Rawdata!F1346=0,"",입출금내역Rawdata!F1346)</f>
        <v>10000</v>
      </c>
      <c r="I1352" s="146" t="str">
        <f>IF(입출금내역Rawdata!G1346=0,"",입출금내역Rawdata!G1346)</f>
        <v/>
      </c>
      <c r="J1352" s="146">
        <f t="shared" si="41"/>
        <v>10000</v>
      </c>
      <c r="K1352" s="146">
        <f t="shared" ref="K1352:K1415" si="42">J1352+K1351</f>
        <v>728283709</v>
      </c>
      <c r="L1352" s="284" t="str">
        <f>입출금내역Rawdata!D1346</f>
        <v>카카오T택시_가승</v>
      </c>
      <c r="M1352" s="148"/>
      <c r="N1352" s="148"/>
      <c r="O1352" s="284" t="str">
        <f>입출금내역Rawdata!L1346</f>
        <v>하나은행(자본금)</v>
      </c>
      <c r="P1352" s="284" t="str">
        <f>입출금내역Rawdata!M1346</f>
        <v>391-910029-71304</v>
      </c>
      <c r="Q1352" s="148"/>
      <c r="R1352" s="148"/>
      <c r="S1352" s="148"/>
    </row>
    <row r="1353" spans="1:19" ht="15.6" customHeight="1" outlineLevel="1">
      <c r="A1353" s="142"/>
      <c r="B1353" s="142">
        <f>입출금내역Rawdata!B1347</f>
        <v>45643</v>
      </c>
      <c r="C1353" s="143" t="s">
        <v>120</v>
      </c>
      <c r="D1353" s="284" t="str">
        <f>입출금내역Rawdata!N1347</f>
        <v>운영비</v>
      </c>
      <c r="E1353" s="284" t="str">
        <f>입출금내역Rawdata!O1347</f>
        <v>여비교통비</v>
      </c>
      <c r="F1353" s="137">
        <f>IF(D1353="계좌 대체","",VLOOKUP($D1353,월별_CashFlow!$H$3:$I$61,2,FALSE))</f>
        <v>120204</v>
      </c>
      <c r="G1353" s="145"/>
      <c r="H1353" s="283" t="str">
        <f>IF(입출금내역Rawdata!F1347=0,"",입출금내역Rawdata!F1347)</f>
        <v/>
      </c>
      <c r="I1353" s="146">
        <f>IF(입출금내역Rawdata!G1347=0,"",입출금내역Rawdata!G1347)</f>
        <v>10200</v>
      </c>
      <c r="J1353" s="146">
        <f t="shared" ref="J1353:J1416" si="43">IF(H1353="",IF(I1353="",0,-I1353),H1353)</f>
        <v>-10200</v>
      </c>
      <c r="K1353" s="146">
        <f t="shared" si="42"/>
        <v>728273509</v>
      </c>
      <c r="L1353" s="284" t="str">
        <f>입출금내역Rawdata!D1347</f>
        <v>카카오T일반택시_</v>
      </c>
      <c r="M1353" s="148"/>
      <c r="N1353" s="148"/>
      <c r="O1353" s="284" t="str">
        <f>입출금내역Rawdata!L1347</f>
        <v>하나은행(자본금)</v>
      </c>
      <c r="P1353" s="284" t="str">
        <f>입출금내역Rawdata!M1347</f>
        <v>391-910029-71304</v>
      </c>
      <c r="Q1353" s="148"/>
      <c r="R1353" s="148"/>
      <c r="S1353" s="148"/>
    </row>
    <row r="1354" spans="1:19" ht="15.6" customHeight="1" outlineLevel="1">
      <c r="A1354" s="142"/>
      <c r="B1354" s="142">
        <f>입출금내역Rawdata!B1348</f>
        <v>45643</v>
      </c>
      <c r="C1354" s="143" t="s">
        <v>120</v>
      </c>
      <c r="D1354" s="284" t="str">
        <f>입출금내역Rawdata!N1348</f>
        <v>계좌 대체</v>
      </c>
      <c r="E1354" s="284" t="str">
        <f>입출금내역Rawdata!O1348</f>
        <v>계좌 대체</v>
      </c>
      <c r="F1354" s="137" t="str">
        <f>IF(D1354="계좌 대체","",VLOOKUP($D1354,월별_CashFlow!$H$3:$I$61,2,FALSE))</f>
        <v/>
      </c>
      <c r="G1354" s="145"/>
      <c r="H1354" s="283" t="str">
        <f>IF(입출금내역Rawdata!F1348=0,"",입출금내역Rawdata!F1348)</f>
        <v/>
      </c>
      <c r="I1354" s="146">
        <f>IF(입출금내역Rawdata!G1348=0,"",입출금내역Rawdata!G1348)</f>
        <v>8400</v>
      </c>
      <c r="J1354" s="146">
        <f t="shared" si="43"/>
        <v>-8400</v>
      </c>
      <c r="K1354" s="146">
        <f t="shared" si="42"/>
        <v>728265109</v>
      </c>
      <c r="L1354" s="284" t="str">
        <f>입출금내역Rawdata!D1348</f>
        <v>카카오T택시_가승</v>
      </c>
      <c r="M1354" s="148"/>
      <c r="N1354" s="148"/>
      <c r="O1354" s="284" t="str">
        <f>입출금내역Rawdata!L1348</f>
        <v>하나은행(자본금)</v>
      </c>
      <c r="P1354" s="284" t="str">
        <f>입출금내역Rawdata!M1348</f>
        <v>391-910029-71304</v>
      </c>
      <c r="Q1354" s="148"/>
      <c r="R1354" s="148"/>
      <c r="S1354" s="148"/>
    </row>
    <row r="1355" spans="1:19" ht="15.6" customHeight="1" outlineLevel="1">
      <c r="A1355" s="142"/>
      <c r="B1355" s="142">
        <f>입출금내역Rawdata!B1349</f>
        <v>45643</v>
      </c>
      <c r="C1355" s="143" t="s">
        <v>120</v>
      </c>
      <c r="D1355" s="284" t="str">
        <f>입출금내역Rawdata!N1349</f>
        <v>계좌 대체</v>
      </c>
      <c r="E1355" s="284" t="str">
        <f>입출금내역Rawdata!O1349</f>
        <v>계좌 대체</v>
      </c>
      <c r="F1355" s="137" t="str">
        <f>IF(D1355="계좌 대체","",VLOOKUP($D1355,월별_CashFlow!$H$3:$I$61,2,FALSE))</f>
        <v/>
      </c>
      <c r="G1355" s="145"/>
      <c r="H1355" s="283">
        <f>IF(입출금내역Rawdata!F1349=0,"",입출금내역Rawdata!F1349)</f>
        <v>8400</v>
      </c>
      <c r="I1355" s="146" t="str">
        <f>IF(입출금내역Rawdata!G1349=0,"",입출금내역Rawdata!G1349)</f>
        <v/>
      </c>
      <c r="J1355" s="146">
        <f t="shared" si="43"/>
        <v>8400</v>
      </c>
      <c r="K1355" s="146">
        <f t="shared" si="42"/>
        <v>728273509</v>
      </c>
      <c r="L1355" s="284" t="str">
        <f>입출금내역Rawdata!D1349</f>
        <v>카카오T택시_가승</v>
      </c>
      <c r="M1355" s="148"/>
      <c r="N1355" s="148"/>
      <c r="O1355" s="284" t="str">
        <f>입출금내역Rawdata!L1349</f>
        <v>하나은행(자본금)</v>
      </c>
      <c r="P1355" s="284" t="str">
        <f>입출금내역Rawdata!M1349</f>
        <v>391-910029-71304</v>
      </c>
      <c r="Q1355" s="148"/>
      <c r="R1355" s="148"/>
      <c r="S1355" s="148"/>
    </row>
    <row r="1356" spans="1:19" ht="15.6" customHeight="1" outlineLevel="1">
      <c r="A1356" s="142"/>
      <c r="B1356" s="142">
        <f>입출금내역Rawdata!B1350</f>
        <v>45643</v>
      </c>
      <c r="C1356" s="143" t="s">
        <v>120</v>
      </c>
      <c r="D1356" s="284" t="str">
        <f>입출금내역Rawdata!N1350</f>
        <v>운영비</v>
      </c>
      <c r="E1356" s="284" t="str">
        <f>입출금내역Rawdata!O1350</f>
        <v>여비교통비</v>
      </c>
      <c r="F1356" s="137">
        <f>IF(D1356="계좌 대체","",VLOOKUP($D1356,월별_CashFlow!$H$3:$I$61,2,FALSE))</f>
        <v>120204</v>
      </c>
      <c r="G1356" s="145"/>
      <c r="H1356" s="283" t="str">
        <f>IF(입출금내역Rawdata!F1350=0,"",입출금내역Rawdata!F1350)</f>
        <v/>
      </c>
      <c r="I1356" s="146">
        <f>IF(입출금내역Rawdata!G1350=0,"",입출금내역Rawdata!G1350)</f>
        <v>8800</v>
      </c>
      <c r="J1356" s="146">
        <f t="shared" si="43"/>
        <v>-8800</v>
      </c>
      <c r="K1356" s="146">
        <f t="shared" si="42"/>
        <v>728264709</v>
      </c>
      <c r="L1356" s="284" t="str">
        <f>입출금내역Rawdata!D1350</f>
        <v>카카오T일반택시_</v>
      </c>
      <c r="M1356" s="148"/>
      <c r="N1356" s="148"/>
      <c r="O1356" s="284" t="str">
        <f>입출금내역Rawdata!L1350</f>
        <v>하나은행(자본금)</v>
      </c>
      <c r="P1356" s="284" t="str">
        <f>입출금내역Rawdata!M1350</f>
        <v>391-910029-71304</v>
      </c>
      <c r="Q1356" s="148"/>
      <c r="R1356" s="148"/>
      <c r="S1356" s="148"/>
    </row>
    <row r="1357" spans="1:19" ht="15.6" customHeight="1" outlineLevel="1">
      <c r="A1357" s="142"/>
      <c r="B1357" s="142">
        <f>입출금내역Rawdata!B1351</f>
        <v>45643</v>
      </c>
      <c r="C1357" s="143" t="s">
        <v>120</v>
      </c>
      <c r="D1357" s="284" t="str">
        <f>입출금내역Rawdata!N1351</f>
        <v>계좌 대체</v>
      </c>
      <c r="E1357" s="284" t="str">
        <f>입출금내역Rawdata!O1351</f>
        <v>계좌 대체</v>
      </c>
      <c r="F1357" s="137" t="str">
        <f>IF(D1357="계좌 대체","",VLOOKUP($D1357,월별_CashFlow!$H$3:$I$61,2,FALSE))</f>
        <v/>
      </c>
      <c r="G1357" s="145"/>
      <c r="H1357" s="283" t="str">
        <f>IF(입출금내역Rawdata!F1351=0,"",입출금내역Rawdata!F1351)</f>
        <v/>
      </c>
      <c r="I1357" s="146">
        <f>IF(입출금내역Rawdata!G1351=0,"",입출금내역Rawdata!G1351)</f>
        <v>11800</v>
      </c>
      <c r="J1357" s="146">
        <f t="shared" si="43"/>
        <v>-11800</v>
      </c>
      <c r="K1357" s="146">
        <f t="shared" si="42"/>
        <v>728252909</v>
      </c>
      <c r="L1357" s="284" t="str">
        <f>입출금내역Rawdata!D1351</f>
        <v>카카오T택시_가승</v>
      </c>
      <c r="M1357" s="148"/>
      <c r="N1357" s="148"/>
      <c r="O1357" s="284" t="str">
        <f>입출금내역Rawdata!L1351</f>
        <v>하나은행(자본금)</v>
      </c>
      <c r="P1357" s="284" t="str">
        <f>입출금내역Rawdata!M1351</f>
        <v>391-910029-71304</v>
      </c>
      <c r="Q1357" s="148"/>
      <c r="R1357" s="148"/>
      <c r="S1357" s="148"/>
    </row>
    <row r="1358" spans="1:19" ht="15.6" customHeight="1" outlineLevel="1">
      <c r="A1358" s="142"/>
      <c r="B1358" s="142">
        <f>입출금내역Rawdata!B1352</f>
        <v>45643</v>
      </c>
      <c r="C1358" s="143" t="s">
        <v>120</v>
      </c>
      <c r="D1358" s="284" t="str">
        <f>입출금내역Rawdata!N1352</f>
        <v>계좌 대체</v>
      </c>
      <c r="E1358" s="284" t="str">
        <f>입출금내역Rawdata!O1352</f>
        <v>계좌 대체</v>
      </c>
      <c r="F1358" s="137" t="str">
        <f>IF(D1358="계좌 대체","",VLOOKUP($D1358,월별_CashFlow!$H$3:$I$61,2,FALSE))</f>
        <v/>
      </c>
      <c r="G1358" s="145"/>
      <c r="H1358" s="283">
        <f>IF(입출금내역Rawdata!F1352=0,"",입출금내역Rawdata!F1352)</f>
        <v>11800</v>
      </c>
      <c r="I1358" s="146" t="str">
        <f>IF(입출금내역Rawdata!G1352=0,"",입출금내역Rawdata!G1352)</f>
        <v/>
      </c>
      <c r="J1358" s="146">
        <f t="shared" si="43"/>
        <v>11800</v>
      </c>
      <c r="K1358" s="146">
        <f t="shared" si="42"/>
        <v>728264709</v>
      </c>
      <c r="L1358" s="284" t="str">
        <f>입출금내역Rawdata!D1352</f>
        <v>카카오T택시_가승</v>
      </c>
      <c r="M1358" s="148"/>
      <c r="N1358" s="148"/>
      <c r="O1358" s="284" t="str">
        <f>입출금내역Rawdata!L1352</f>
        <v>하나은행(자본금)</v>
      </c>
      <c r="P1358" s="284" t="str">
        <f>입출금내역Rawdata!M1352</f>
        <v>391-910029-71304</v>
      </c>
      <c r="Q1358" s="148"/>
      <c r="R1358" s="148"/>
      <c r="S1358" s="148"/>
    </row>
    <row r="1359" spans="1:19" ht="15.6" customHeight="1" outlineLevel="1">
      <c r="A1359" s="142"/>
      <c r="B1359" s="142">
        <f>입출금내역Rawdata!B1353</f>
        <v>45643</v>
      </c>
      <c r="C1359" s="143" t="s">
        <v>120</v>
      </c>
      <c r="D1359" s="284" t="str">
        <f>입출금내역Rawdata!N1353</f>
        <v>운영비</v>
      </c>
      <c r="E1359" s="284" t="str">
        <f>입출금내역Rawdata!O1353</f>
        <v>여비교통비</v>
      </c>
      <c r="F1359" s="137">
        <f>IF(D1359="계좌 대체","",VLOOKUP($D1359,월별_CashFlow!$H$3:$I$61,2,FALSE))</f>
        <v>120204</v>
      </c>
      <c r="G1359" s="145"/>
      <c r="H1359" s="283" t="str">
        <f>IF(입출금내역Rawdata!F1353=0,"",입출금내역Rawdata!F1353)</f>
        <v/>
      </c>
      <c r="I1359" s="146">
        <f>IF(입출금내역Rawdata!G1353=0,"",입출금내역Rawdata!G1353)</f>
        <v>10900</v>
      </c>
      <c r="J1359" s="146">
        <f t="shared" si="43"/>
        <v>-10900</v>
      </c>
      <c r="K1359" s="146">
        <f t="shared" si="42"/>
        <v>728253809</v>
      </c>
      <c r="L1359" s="284" t="str">
        <f>입출금내역Rawdata!D1353</f>
        <v>카카오T일반택시(</v>
      </c>
      <c r="M1359" s="148"/>
      <c r="N1359" s="148"/>
      <c r="O1359" s="284" t="str">
        <f>입출금내역Rawdata!L1353</f>
        <v>하나은행(자본금)</v>
      </c>
      <c r="P1359" s="284" t="str">
        <f>입출금내역Rawdata!M1353</f>
        <v>391-910029-71304</v>
      </c>
      <c r="Q1359" s="148"/>
      <c r="R1359" s="148"/>
      <c r="S1359" s="148"/>
    </row>
    <row r="1360" spans="1:19" ht="15.6" customHeight="1" outlineLevel="1">
      <c r="A1360" s="142"/>
      <c r="B1360" s="142">
        <f>입출금내역Rawdata!B1354</f>
        <v>45643</v>
      </c>
      <c r="C1360" s="143" t="s">
        <v>120</v>
      </c>
      <c r="D1360" s="284" t="str">
        <f>입출금내역Rawdata!N1354</f>
        <v>계좌 대체</v>
      </c>
      <c r="E1360" s="284" t="str">
        <f>입출금내역Rawdata!O1354</f>
        <v>계좌 대체</v>
      </c>
      <c r="F1360" s="137" t="str">
        <f>IF(D1360="계좌 대체","",VLOOKUP($D1360,월별_CashFlow!$H$3:$I$61,2,FALSE))</f>
        <v/>
      </c>
      <c r="G1360" s="145"/>
      <c r="H1360" s="283" t="str">
        <f>IF(입출금내역Rawdata!F1354=0,"",입출금내역Rawdata!F1354)</f>
        <v/>
      </c>
      <c r="I1360" s="146">
        <f>IF(입출금내역Rawdata!G1354=0,"",입출금내역Rawdata!G1354)</f>
        <v>8400</v>
      </c>
      <c r="J1360" s="146">
        <f t="shared" si="43"/>
        <v>-8400</v>
      </c>
      <c r="K1360" s="146">
        <f t="shared" si="42"/>
        <v>728245409</v>
      </c>
      <c r="L1360" s="284" t="str">
        <f>입출금내역Rawdata!D1354</f>
        <v>카카오T택시_가승</v>
      </c>
      <c r="M1360" s="148"/>
      <c r="N1360" s="148"/>
      <c r="O1360" s="284" t="str">
        <f>입출금내역Rawdata!L1354</f>
        <v>하나은행(자본금)</v>
      </c>
      <c r="P1360" s="284" t="str">
        <f>입출금내역Rawdata!M1354</f>
        <v>391-910029-71304</v>
      </c>
      <c r="Q1360" s="148"/>
      <c r="R1360" s="148"/>
      <c r="S1360" s="148"/>
    </row>
    <row r="1361" spans="1:19" ht="15.6" customHeight="1" outlineLevel="1">
      <c r="A1361" s="142"/>
      <c r="B1361" s="142">
        <f>입출금내역Rawdata!B1355</f>
        <v>45643</v>
      </c>
      <c r="C1361" s="143" t="s">
        <v>120</v>
      </c>
      <c r="D1361" s="284" t="str">
        <f>입출금내역Rawdata!N1355</f>
        <v>계좌 대체</v>
      </c>
      <c r="E1361" s="284" t="str">
        <f>입출금내역Rawdata!O1355</f>
        <v>계좌 대체</v>
      </c>
      <c r="F1361" s="137" t="str">
        <f>IF(D1361="계좌 대체","",VLOOKUP($D1361,월별_CashFlow!$H$3:$I$61,2,FALSE))</f>
        <v/>
      </c>
      <c r="G1361" s="145"/>
      <c r="H1361" s="283">
        <f>IF(입출금내역Rawdata!F1355=0,"",입출금내역Rawdata!F1355)</f>
        <v>8400</v>
      </c>
      <c r="I1361" s="146" t="str">
        <f>IF(입출금내역Rawdata!G1355=0,"",입출금내역Rawdata!G1355)</f>
        <v/>
      </c>
      <c r="J1361" s="146">
        <f t="shared" si="43"/>
        <v>8400</v>
      </c>
      <c r="K1361" s="146">
        <f t="shared" si="42"/>
        <v>728253809</v>
      </c>
      <c r="L1361" s="284" t="str">
        <f>입출금내역Rawdata!D1355</f>
        <v>카카오T택시_가승</v>
      </c>
      <c r="M1361" s="148"/>
      <c r="N1361" s="148"/>
      <c r="O1361" s="284" t="str">
        <f>입출금내역Rawdata!L1355</f>
        <v>하나은행(자본금)</v>
      </c>
      <c r="P1361" s="284" t="str">
        <f>입출금내역Rawdata!M1355</f>
        <v>391-910029-71304</v>
      </c>
      <c r="Q1361" s="148"/>
      <c r="R1361" s="148"/>
      <c r="S1361" s="148"/>
    </row>
    <row r="1362" spans="1:19" ht="15.6" customHeight="1" outlineLevel="1">
      <c r="A1362" s="142"/>
      <c r="B1362" s="142">
        <f>입출금내역Rawdata!B1356</f>
        <v>45643</v>
      </c>
      <c r="C1362" s="143" t="s">
        <v>120</v>
      </c>
      <c r="D1362" s="284" t="str">
        <f>입출금내역Rawdata!N1356</f>
        <v>운영비</v>
      </c>
      <c r="E1362" s="284" t="str">
        <f>입출금내역Rawdata!O1356</f>
        <v>여비교통비</v>
      </c>
      <c r="F1362" s="137">
        <f>IF(D1362="계좌 대체","",VLOOKUP($D1362,월별_CashFlow!$H$3:$I$61,2,FALSE))</f>
        <v>120204</v>
      </c>
      <c r="G1362" s="145"/>
      <c r="H1362" s="283" t="str">
        <f>IF(입출금내역Rawdata!F1356=0,"",입출금내역Rawdata!F1356)</f>
        <v/>
      </c>
      <c r="I1362" s="146">
        <f>IF(입출금내역Rawdata!G1356=0,"",입출금내역Rawdata!G1356)</f>
        <v>8200</v>
      </c>
      <c r="J1362" s="146">
        <f t="shared" si="43"/>
        <v>-8200</v>
      </c>
      <c r="K1362" s="146">
        <f t="shared" si="42"/>
        <v>728245609</v>
      </c>
      <c r="L1362" s="284" t="str">
        <f>입출금내역Rawdata!D1356</f>
        <v>카카오T일반택시_</v>
      </c>
      <c r="M1362" s="148"/>
      <c r="N1362" s="148"/>
      <c r="O1362" s="284" t="str">
        <f>입출금내역Rawdata!L1356</f>
        <v>하나은행(자본금)</v>
      </c>
      <c r="P1362" s="284" t="str">
        <f>입출금내역Rawdata!M1356</f>
        <v>391-910029-71304</v>
      </c>
      <c r="Q1362" s="148"/>
      <c r="R1362" s="148"/>
      <c r="S1362" s="148"/>
    </row>
    <row r="1363" spans="1:19" ht="15.6" customHeight="1">
      <c r="A1363" s="141"/>
      <c r="B1363" s="142">
        <f>입출금내역Rawdata!B1357</f>
        <v>45643</v>
      </c>
      <c r="C1363" s="143" t="s">
        <v>120</v>
      </c>
      <c r="D1363" s="284" t="str">
        <f>입출금내역Rawdata!N1357</f>
        <v>계좌 대체</v>
      </c>
      <c r="E1363" s="284" t="str">
        <f>입출금내역Rawdata!O1357</f>
        <v>계좌 대체</v>
      </c>
      <c r="F1363" s="137" t="str">
        <f>IF(D1363="계좌 대체","",VLOOKUP($D1363,월별_CashFlow!$H$3:$I$61,2,FALSE))</f>
        <v/>
      </c>
      <c r="G1363" s="153"/>
      <c r="H1363" s="283" t="str">
        <f>IF(입출금내역Rawdata!F1357=0,"",입출금내역Rawdata!F1357)</f>
        <v/>
      </c>
      <c r="I1363" s="146">
        <f>IF(입출금내역Rawdata!G1357=0,"",입출금내역Rawdata!G1357)</f>
        <v>104100</v>
      </c>
      <c r="J1363" s="146">
        <f t="shared" si="43"/>
        <v>-104100</v>
      </c>
      <c r="K1363" s="146">
        <f t="shared" si="42"/>
        <v>728141509</v>
      </c>
      <c r="L1363" s="284" t="str">
        <f>입출금내역Rawdata!D1357</f>
        <v>카카오T택시_가승</v>
      </c>
      <c r="M1363" s="148"/>
      <c r="N1363" s="148"/>
      <c r="O1363" s="284" t="str">
        <f>입출금내역Rawdata!L1357</f>
        <v>하나은행(자본금)</v>
      </c>
      <c r="P1363" s="284" t="str">
        <f>입출금내역Rawdata!M1357</f>
        <v>391-910029-71304</v>
      </c>
      <c r="Q1363" s="148"/>
      <c r="R1363" s="148"/>
      <c r="S1363" s="148"/>
    </row>
    <row r="1364" spans="1:19" ht="15.6" customHeight="1">
      <c r="A1364" s="141"/>
      <c r="B1364" s="142">
        <f>입출금내역Rawdata!B1358</f>
        <v>45644</v>
      </c>
      <c r="C1364" s="143" t="s">
        <v>120</v>
      </c>
      <c r="D1364" s="284" t="str">
        <f>입출금내역Rawdata!N1358</f>
        <v>운영비</v>
      </c>
      <c r="E1364" s="284" t="str">
        <f>입출금내역Rawdata!O1358</f>
        <v>지급수수료</v>
      </c>
      <c r="F1364" s="137">
        <f>IF(D1364="계좌 대체","",VLOOKUP($D1364,월별_CashFlow!$H$3:$I$61,2,FALSE))</f>
        <v>120204</v>
      </c>
      <c r="G1364" s="156"/>
      <c r="H1364" s="283" t="str">
        <f>IF(입출금내역Rawdata!F1358=0,"",입출금내역Rawdata!F1358)</f>
        <v/>
      </c>
      <c r="I1364" s="146">
        <f>IF(입출금내역Rawdata!G1358=0,"",입출금내역Rawdata!G1358)</f>
        <v>39200</v>
      </c>
      <c r="J1364" s="146">
        <f t="shared" si="43"/>
        <v>-39200</v>
      </c>
      <c r="K1364" s="146">
        <f t="shared" si="42"/>
        <v>728102309</v>
      </c>
      <c r="L1364" s="284" t="str">
        <f>입출금내역Rawdata!D1358</f>
        <v>LGU인터넷</v>
      </c>
      <c r="M1364" s="148"/>
      <c r="N1364" s="243"/>
      <c r="O1364" s="284" t="str">
        <f>입출금내역Rawdata!L1358</f>
        <v>하나은행(자본금)</v>
      </c>
      <c r="P1364" s="284" t="str">
        <f>입출금내역Rawdata!M1358</f>
        <v>391-910029-71304</v>
      </c>
      <c r="Q1364" s="148"/>
      <c r="R1364" s="148"/>
      <c r="S1364" s="148"/>
    </row>
    <row r="1365" spans="1:19" ht="15.6" customHeight="1">
      <c r="A1365" s="141"/>
      <c r="B1365" s="142">
        <f>입출금내역Rawdata!B1359</f>
        <v>45644</v>
      </c>
      <c r="C1365" s="143" t="s">
        <v>120</v>
      </c>
      <c r="D1365" s="284" t="str">
        <f>입출금내역Rawdata!N1359</f>
        <v>보조금</v>
      </c>
      <c r="E1365" s="284" t="str">
        <f>입출금내역Rawdata!O1359</f>
        <v>보조금</v>
      </c>
      <c r="F1365" s="137">
        <f>IF(D1365="계좌 대체","",VLOOKUP($D1365,월별_CashFlow!$H$3:$I$61,2,FALSE))</f>
        <v>310001</v>
      </c>
      <c r="G1365" s="156"/>
      <c r="H1365" s="283">
        <f>IF(입출금내역Rawdata!F1359=0,"",입출금내역Rawdata!F1359)</f>
        <v>2000000</v>
      </c>
      <c r="I1365" s="146" t="str">
        <f>IF(입출금내역Rawdata!G1359=0,"",입출금내역Rawdata!G1359)</f>
        <v/>
      </c>
      <c r="J1365" s="146">
        <f t="shared" si="43"/>
        <v>2000000</v>
      </c>
      <c r="K1365" s="146">
        <f t="shared" si="42"/>
        <v>730102309</v>
      </c>
      <c r="L1365" s="284" t="str">
        <f>입출금내역Rawdata!D1359</f>
        <v>(주)에이코트</v>
      </c>
      <c r="M1365" s="148"/>
      <c r="N1365" s="243"/>
      <c r="O1365" s="284" t="str">
        <f>입출금내역Rawdata!L1359</f>
        <v>하나은행(자본금)</v>
      </c>
      <c r="P1365" s="284" t="str">
        <f>입출금내역Rawdata!M1359</f>
        <v>391-910029-71304</v>
      </c>
      <c r="Q1365" s="148"/>
      <c r="R1365" s="148"/>
      <c r="S1365" s="148"/>
    </row>
    <row r="1366" spans="1:19" ht="15.6" customHeight="1">
      <c r="A1366" s="141"/>
      <c r="B1366" s="142">
        <f>입출금내역Rawdata!B1360</f>
        <v>45644</v>
      </c>
      <c r="C1366" s="143" t="s">
        <v>120</v>
      </c>
      <c r="D1366" s="284" t="str">
        <f>입출금내역Rawdata!N1360</f>
        <v>운영비</v>
      </c>
      <c r="E1366" s="284" t="str">
        <f>입출금내역Rawdata!O1360</f>
        <v>여비교통비</v>
      </c>
      <c r="F1366" s="137">
        <f>IF(D1366="계좌 대체","",VLOOKUP($D1366,월별_CashFlow!$H$3:$I$61,2,FALSE))</f>
        <v>120204</v>
      </c>
      <c r="G1366" s="159"/>
      <c r="H1366" s="283" t="str">
        <f>IF(입출금내역Rawdata!F1360=0,"",입출금내역Rawdata!F1360)</f>
        <v/>
      </c>
      <c r="I1366" s="146">
        <f>IF(입출금내역Rawdata!G1360=0,"",입출금내역Rawdata!G1360)</f>
        <v>104100</v>
      </c>
      <c r="J1366" s="146">
        <f t="shared" si="43"/>
        <v>-104100</v>
      </c>
      <c r="K1366" s="146">
        <f t="shared" si="42"/>
        <v>729998209</v>
      </c>
      <c r="L1366" s="284" t="str">
        <f>입출금내역Rawdata!D1360</f>
        <v>카카오T일반택시_</v>
      </c>
      <c r="M1366" s="148"/>
      <c r="N1366" s="243"/>
      <c r="O1366" s="284" t="str">
        <f>입출금내역Rawdata!L1360</f>
        <v>하나은행(자본금)</v>
      </c>
      <c r="P1366" s="284" t="str">
        <f>입출금내역Rawdata!M1360</f>
        <v>391-910029-71304</v>
      </c>
      <c r="Q1366" s="148"/>
      <c r="R1366" s="148"/>
      <c r="S1366" s="148"/>
    </row>
    <row r="1367" spans="1:19" ht="15.6" customHeight="1">
      <c r="A1367" s="141"/>
      <c r="B1367" s="142">
        <f>입출금내역Rawdata!B1361</f>
        <v>45644</v>
      </c>
      <c r="C1367" s="143" t="s">
        <v>120</v>
      </c>
      <c r="D1367" s="284" t="str">
        <f>입출금내역Rawdata!N1361</f>
        <v>계좌 대체</v>
      </c>
      <c r="E1367" s="284" t="str">
        <f>입출금내역Rawdata!O1361</f>
        <v>계좌 대체</v>
      </c>
      <c r="F1367" s="137" t="str">
        <f>IF(D1367="계좌 대체","",VLOOKUP($D1367,월별_CashFlow!$H$3:$I$61,2,FALSE))</f>
        <v/>
      </c>
      <c r="G1367" s="159"/>
      <c r="H1367" s="283">
        <f>IF(입출금내역Rawdata!F1361=0,"",입출금내역Rawdata!F1361)</f>
        <v>104100</v>
      </c>
      <c r="I1367" s="146" t="str">
        <f>IF(입출금내역Rawdata!G1361=0,"",입출금내역Rawdata!G1361)</f>
        <v/>
      </c>
      <c r="J1367" s="146">
        <f t="shared" si="43"/>
        <v>104100</v>
      </c>
      <c r="K1367" s="146">
        <f t="shared" si="42"/>
        <v>730102309</v>
      </c>
      <c r="L1367" s="284" t="str">
        <f>입출금내역Rawdata!D1361</f>
        <v>카카오T택시_가승</v>
      </c>
      <c r="M1367" s="148"/>
      <c r="N1367" s="148"/>
      <c r="O1367" s="284" t="str">
        <f>입출금내역Rawdata!L1361</f>
        <v>하나은행(자본금)</v>
      </c>
      <c r="P1367" s="284" t="str">
        <f>입출금내역Rawdata!M1361</f>
        <v>391-910029-71304</v>
      </c>
      <c r="Q1367" s="148"/>
      <c r="R1367" s="148"/>
      <c r="S1367" s="148"/>
    </row>
    <row r="1368" spans="1:19" ht="15.6" customHeight="1">
      <c r="A1368" s="141"/>
      <c r="B1368" s="142">
        <f>입출금내역Rawdata!B1362</f>
        <v>45644</v>
      </c>
      <c r="C1368" s="143" t="s">
        <v>120</v>
      </c>
      <c r="D1368" s="284" t="str">
        <f>입출금내역Rawdata!N1362</f>
        <v>보조금</v>
      </c>
      <c r="E1368" s="284" t="str">
        <f>입출금내역Rawdata!O1362</f>
        <v>보조금</v>
      </c>
      <c r="F1368" s="137">
        <f>IF(D1368="계좌 대체","",VLOOKUP($D1368,월별_CashFlow!$H$3:$I$61,2,FALSE))</f>
        <v>310001</v>
      </c>
      <c r="G1368" s="160"/>
      <c r="H1368" s="283" t="str">
        <f>IF(입출금내역Rawdata!F1362=0,"",입출금내역Rawdata!F1362)</f>
        <v/>
      </c>
      <c r="I1368" s="146">
        <f>IF(입출금내역Rawdata!G1362=0,"",입출금내역Rawdata!G1362)</f>
        <v>2000000</v>
      </c>
      <c r="J1368" s="146">
        <f t="shared" si="43"/>
        <v>-2000000</v>
      </c>
      <c r="K1368" s="146">
        <f t="shared" si="42"/>
        <v>728102309</v>
      </c>
      <c r="L1368" s="284" t="str">
        <f>입출금내역Rawdata!D1362</f>
        <v>BZ뱅크</v>
      </c>
      <c r="M1368" s="148"/>
      <c r="N1368" s="148"/>
      <c r="O1368" s="284" t="str">
        <f>입출금내역Rawdata!L1362</f>
        <v>신한은행(초창패)</v>
      </c>
      <c r="P1368" s="284" t="str">
        <f>입출금내역Rawdata!M1362</f>
        <v>100-037-099578</v>
      </c>
      <c r="Q1368" s="148"/>
      <c r="R1368" s="148"/>
      <c r="S1368" s="148"/>
    </row>
    <row r="1369" spans="1:19" ht="15.6" customHeight="1">
      <c r="A1369" s="141"/>
      <c r="B1369" s="142">
        <f>입출금내역Rawdata!B1363</f>
        <v>45645</v>
      </c>
      <c r="C1369" s="143" t="s">
        <v>120</v>
      </c>
      <c r="D1369" s="284" t="str">
        <f>입출금내역Rawdata!N1363</f>
        <v>운영비</v>
      </c>
      <c r="E1369" s="284" t="str">
        <f>입출금내역Rawdata!O1363</f>
        <v>지급수수료</v>
      </c>
      <c r="F1369" s="137">
        <f>IF(D1369="계좌 대체","",VLOOKUP($D1369,월별_CashFlow!$H$3:$I$61,2,FALSE))</f>
        <v>120204</v>
      </c>
      <c r="G1369" s="160"/>
      <c r="H1369" s="283" t="str">
        <f>IF(입출금내역Rawdata!F1363=0,"",입출금내역Rawdata!F1363)</f>
        <v/>
      </c>
      <c r="I1369" s="146">
        <f>IF(입출금내역Rawdata!G1363=0,"",입출금내역Rawdata!G1363)</f>
        <v>3860</v>
      </c>
      <c r="J1369" s="146">
        <f t="shared" si="43"/>
        <v>-3860</v>
      </c>
      <c r="K1369" s="146">
        <f t="shared" si="42"/>
        <v>728098449</v>
      </c>
      <c r="L1369" s="284" t="str">
        <f>입출금내역Rawdata!D1363</f>
        <v>우정사업본부(우</v>
      </c>
      <c r="M1369" s="148"/>
      <c r="N1369" s="148"/>
      <c r="O1369" s="284" t="str">
        <f>입출금내역Rawdata!L1363</f>
        <v>하나은행(GS투자금)</v>
      </c>
      <c r="P1369" s="284" t="str">
        <f>입출금내역Rawdata!M1363</f>
        <v>391-910033-23404</v>
      </c>
      <c r="Q1369" s="148"/>
      <c r="R1369" s="148"/>
      <c r="S1369" s="148"/>
    </row>
    <row r="1370" spans="1:19" ht="15.6" customHeight="1">
      <c r="A1370" s="141"/>
      <c r="B1370" s="142">
        <f>입출금내역Rawdata!B1364</f>
        <v>45645</v>
      </c>
      <c r="C1370" s="143" t="s">
        <v>120</v>
      </c>
      <c r="D1370" s="284" t="str">
        <f>입출금내역Rawdata!N1364</f>
        <v>운영비</v>
      </c>
      <c r="E1370" s="284" t="str">
        <f>입출금내역Rawdata!O1364</f>
        <v>지급수수료</v>
      </c>
      <c r="F1370" s="137">
        <f>IF(D1370="계좌 대체","",VLOOKUP($D1370,월별_CashFlow!$H$3:$I$61,2,FALSE))</f>
        <v>120204</v>
      </c>
      <c r="G1370" s="156"/>
      <c r="H1370" s="283" t="str">
        <f>IF(입출금내역Rawdata!F1364=0,"",입출금내역Rawdata!F1364)</f>
        <v/>
      </c>
      <c r="I1370" s="146">
        <f>IF(입출금내역Rawdata!G1364=0,"",입출금내역Rawdata!G1364)</f>
        <v>150</v>
      </c>
      <c r="J1370" s="146">
        <f t="shared" si="43"/>
        <v>-150</v>
      </c>
      <c r="K1370" s="146">
        <f t="shared" si="42"/>
        <v>728098299</v>
      </c>
      <c r="L1370" s="284" t="str">
        <f>입출금내역Rawdata!D1364</f>
        <v>우정사업본부(우</v>
      </c>
      <c r="M1370" s="148"/>
      <c r="N1370" s="243"/>
      <c r="O1370" s="284" t="str">
        <f>입출금내역Rawdata!L1364</f>
        <v>하나은행(GS투자금)</v>
      </c>
      <c r="P1370" s="284" t="str">
        <f>입출금내역Rawdata!M1364</f>
        <v>391-910033-23404</v>
      </c>
      <c r="Q1370" s="148"/>
      <c r="R1370" s="148"/>
      <c r="S1370" s="148"/>
    </row>
    <row r="1371" spans="1:19" ht="15.6" customHeight="1">
      <c r="A1371" s="141"/>
      <c r="B1371" s="142">
        <f>입출금내역Rawdata!B1365</f>
        <v>45645</v>
      </c>
      <c r="C1371" s="143" t="s">
        <v>120</v>
      </c>
      <c r="D1371" s="284" t="str">
        <f>입출금내역Rawdata!N1365</f>
        <v>임차료</v>
      </c>
      <c r="E1371" s="284" t="str">
        <f>입출금내역Rawdata!O1365</f>
        <v>임차료</v>
      </c>
      <c r="F1371" s="137">
        <f>IF(D1371="계좌 대체","",VLOOKUP($D1371,월별_CashFlow!$H$3:$I$61,2,FALSE))</f>
        <v>120205</v>
      </c>
      <c r="G1371" s="156"/>
      <c r="H1371" s="283">
        <f>IF(입출금내역Rawdata!F1365=0,"",입출금내역Rawdata!F1365)</f>
        <v>6300000</v>
      </c>
      <c r="I1371" s="146" t="str">
        <f>IF(입출금내역Rawdata!G1365=0,"",입출금내역Rawdata!G1365)</f>
        <v/>
      </c>
      <c r="J1371" s="146">
        <f t="shared" si="43"/>
        <v>6300000</v>
      </c>
      <c r="K1371" s="146">
        <f t="shared" si="42"/>
        <v>734398299</v>
      </c>
      <c r="L1371" s="284" t="str">
        <f>입출금내역Rawdata!D1365</f>
        <v>２４년임차료</v>
      </c>
      <c r="M1371" s="148"/>
      <c r="N1371" s="243"/>
      <c r="O1371" s="284" t="str">
        <f>입출금내역Rawdata!L1365</f>
        <v>하나은행(자본금)</v>
      </c>
      <c r="P1371" s="284" t="str">
        <f>입출금내역Rawdata!M1365</f>
        <v>391-910029-71304</v>
      </c>
      <c r="Q1371" s="148"/>
      <c r="R1371" s="148"/>
      <c r="S1371" s="148"/>
    </row>
    <row r="1372" spans="1:19" ht="15.6" customHeight="1">
      <c r="A1372" s="141"/>
      <c r="B1372" s="142">
        <f>입출금내역Rawdata!B1366</f>
        <v>45645</v>
      </c>
      <c r="C1372" s="143" t="s">
        <v>120</v>
      </c>
      <c r="D1372" s="284" t="str">
        <f>입출금내역Rawdata!N1366</f>
        <v>임차료</v>
      </c>
      <c r="E1372" s="284" t="str">
        <f>입출금내역Rawdata!O1366</f>
        <v>임차료</v>
      </c>
      <c r="F1372" s="137">
        <f>IF(D1372="계좌 대체","",VLOOKUP($D1372,월별_CashFlow!$H$3:$I$61,2,FALSE))</f>
        <v>120205</v>
      </c>
      <c r="G1372" s="156"/>
      <c r="H1372" s="283">
        <f>IF(입출금내역Rawdata!F1366=0,"",입출금내역Rawdata!F1366)</f>
        <v>1260000</v>
      </c>
      <c r="I1372" s="146" t="str">
        <f>IF(입출금내역Rawdata!G1366=0,"",입출금내역Rawdata!G1366)</f>
        <v/>
      </c>
      <c r="J1372" s="146">
        <f t="shared" si="43"/>
        <v>1260000</v>
      </c>
      <c r="K1372" s="146">
        <f t="shared" si="42"/>
        <v>735658299</v>
      </c>
      <c r="L1372" s="284" t="str">
        <f>입출금내역Rawdata!D1366</f>
        <v>２４년３월임차료</v>
      </c>
      <c r="M1372" s="148"/>
      <c r="N1372" s="243"/>
      <c r="O1372" s="284" t="str">
        <f>입출금내역Rawdata!L1366</f>
        <v>하나은행(자본금)</v>
      </c>
      <c r="P1372" s="284" t="str">
        <f>입출금내역Rawdata!M1366</f>
        <v>391-910029-71304</v>
      </c>
      <c r="Q1372" s="148"/>
      <c r="R1372" s="148"/>
      <c r="S1372" s="148"/>
    </row>
    <row r="1373" spans="1:19" ht="15.6" customHeight="1">
      <c r="A1373" s="141"/>
      <c r="B1373" s="142">
        <f>입출금내역Rawdata!B1367</f>
        <v>45645</v>
      </c>
      <c r="C1373" s="143" t="s">
        <v>120</v>
      </c>
      <c r="D1373" s="284" t="str">
        <f>입출금내역Rawdata!N1367</f>
        <v>계좌 대체</v>
      </c>
      <c r="E1373" s="284" t="str">
        <f>입출금내역Rawdata!O1367</f>
        <v>계좌 대체</v>
      </c>
      <c r="F1373" s="137" t="str">
        <f>IF(D1373="계좌 대체","",VLOOKUP($D1373,월별_CashFlow!$H$3:$I$61,2,FALSE))</f>
        <v/>
      </c>
      <c r="G1373" s="153"/>
      <c r="H1373" s="283">
        <f>IF(입출금내역Rawdata!F1367=0,"",입출금내역Rawdata!F1367)</f>
        <v>6300000</v>
      </c>
      <c r="I1373" s="146" t="str">
        <f>IF(입출금내역Rawdata!G1367=0,"",입출금내역Rawdata!G1367)</f>
        <v/>
      </c>
      <c r="J1373" s="146">
        <f t="shared" si="43"/>
        <v>6300000</v>
      </c>
      <c r="K1373" s="146">
        <f t="shared" si="42"/>
        <v>741958299</v>
      </c>
      <c r="L1373" s="284" t="str">
        <f>입출금내역Rawdata!D1367</f>
        <v>ＴＩＰＡ</v>
      </c>
      <c r="M1373" s="148"/>
      <c r="N1373" s="148"/>
      <c r="O1373" s="284" t="str">
        <f>입출금내역Rawdata!L1367</f>
        <v>하나은행(팁스)</v>
      </c>
      <c r="P1373" s="284" t="str">
        <f>입출금내역Rawdata!M1367</f>
        <v>391-910031-48404</v>
      </c>
      <c r="Q1373" s="148"/>
      <c r="R1373" s="148"/>
      <c r="S1373" s="148"/>
    </row>
    <row r="1374" spans="1:19" ht="15.6" customHeight="1">
      <c r="A1374" s="141"/>
      <c r="B1374" s="142">
        <f>입출금내역Rawdata!B1368</f>
        <v>45645</v>
      </c>
      <c r="C1374" s="143" t="s">
        <v>120</v>
      </c>
      <c r="D1374" s="284" t="str">
        <f>입출금내역Rawdata!N1368</f>
        <v>계좌 대체</v>
      </c>
      <c r="E1374" s="284" t="str">
        <f>입출금내역Rawdata!O1368</f>
        <v>계좌 대체</v>
      </c>
      <c r="F1374" s="137" t="str">
        <f>IF(D1374="계좌 대체","",VLOOKUP($D1374,월별_CashFlow!$H$3:$I$61,2,FALSE))</f>
        <v/>
      </c>
      <c r="G1374" s="156"/>
      <c r="H1374" s="283" t="str">
        <f>IF(입출금내역Rawdata!F1368=0,"",입출금내역Rawdata!F1368)</f>
        <v/>
      </c>
      <c r="I1374" s="146">
        <f>IF(입출금내역Rawdata!G1368=0,"",입출금내역Rawdata!G1368)</f>
        <v>6300000</v>
      </c>
      <c r="J1374" s="146">
        <f t="shared" si="43"/>
        <v>-6300000</v>
      </c>
      <c r="K1374" s="146">
        <f t="shared" si="42"/>
        <v>735658299</v>
      </c>
      <c r="L1374" s="284" t="str">
        <f>입출금내역Rawdata!D1368</f>
        <v>２４년임차료</v>
      </c>
      <c r="M1374" s="148"/>
      <c r="N1374" s="243"/>
      <c r="O1374" s="284" t="str">
        <f>입출금내역Rawdata!L1368</f>
        <v>하나은행(팁스)</v>
      </c>
      <c r="P1374" s="284" t="str">
        <f>입출금내역Rawdata!M1368</f>
        <v>391-910031-48404</v>
      </c>
      <c r="Q1374" s="148"/>
      <c r="R1374" s="148"/>
      <c r="S1374" s="148"/>
    </row>
    <row r="1375" spans="1:19" ht="15.6" customHeight="1">
      <c r="A1375" s="141"/>
      <c r="B1375" s="142">
        <f>입출금내역Rawdata!B1369</f>
        <v>45645</v>
      </c>
      <c r="C1375" s="143" t="s">
        <v>120</v>
      </c>
      <c r="D1375" s="284" t="str">
        <f>입출금내역Rawdata!N1369</f>
        <v>계좌 대체</v>
      </c>
      <c r="E1375" s="284" t="str">
        <f>입출금내역Rawdata!O1369</f>
        <v>계좌 대체</v>
      </c>
      <c r="F1375" s="137" t="str">
        <f>IF(D1375="계좌 대체","",VLOOKUP($D1375,월별_CashFlow!$H$3:$I$61,2,FALSE))</f>
        <v/>
      </c>
      <c r="G1375" s="156"/>
      <c r="H1375" s="283">
        <f>IF(입출금내역Rawdata!F1369=0,"",입출금내역Rawdata!F1369)</f>
        <v>1260000</v>
      </c>
      <c r="I1375" s="146" t="str">
        <f>IF(입출금내역Rawdata!G1369=0,"",입출금내역Rawdata!G1369)</f>
        <v/>
      </c>
      <c r="J1375" s="146">
        <f t="shared" si="43"/>
        <v>1260000</v>
      </c>
      <c r="K1375" s="146">
        <f t="shared" si="42"/>
        <v>736918299</v>
      </c>
      <c r="L1375" s="284" t="str">
        <f>입출금내역Rawdata!D1369</f>
        <v>ＴＩＰＡ</v>
      </c>
      <c r="M1375" s="148"/>
      <c r="N1375" s="243"/>
      <c r="O1375" s="284" t="str">
        <f>입출금내역Rawdata!L1369</f>
        <v>하나은행(팁스)</v>
      </c>
      <c r="P1375" s="284" t="str">
        <f>입출금내역Rawdata!M1369</f>
        <v>391-910031-48404</v>
      </c>
      <c r="Q1375" s="148"/>
      <c r="R1375" s="148"/>
      <c r="S1375" s="148"/>
    </row>
    <row r="1376" spans="1:19" ht="15.6" customHeight="1">
      <c r="A1376" s="141"/>
      <c r="B1376" s="142">
        <f>입출금내역Rawdata!B1370</f>
        <v>45645</v>
      </c>
      <c r="C1376" s="143" t="s">
        <v>120</v>
      </c>
      <c r="D1376" s="284" t="str">
        <f>입출금내역Rawdata!N1370</f>
        <v>계좌 대체</v>
      </c>
      <c r="E1376" s="284" t="str">
        <f>입출금내역Rawdata!O1370</f>
        <v>계좌 대체</v>
      </c>
      <c r="F1376" s="137" t="str">
        <f>IF(D1376="계좌 대체","",VLOOKUP($D1376,월별_CashFlow!$H$3:$I$61,2,FALSE))</f>
        <v/>
      </c>
      <c r="G1376" s="146"/>
      <c r="H1376" s="283" t="str">
        <f>IF(입출금내역Rawdata!F1370=0,"",입출금내역Rawdata!F1370)</f>
        <v/>
      </c>
      <c r="I1376" s="146">
        <f>IF(입출금내역Rawdata!G1370=0,"",입출금내역Rawdata!G1370)</f>
        <v>1260000</v>
      </c>
      <c r="J1376" s="146">
        <f t="shared" si="43"/>
        <v>-1260000</v>
      </c>
      <c r="K1376" s="146">
        <f t="shared" si="42"/>
        <v>735658299</v>
      </c>
      <c r="L1376" s="284" t="str">
        <f>입출금내역Rawdata!D1370</f>
        <v>２４년３월임차료</v>
      </c>
      <c r="M1376" s="148"/>
      <c r="N1376" s="148"/>
      <c r="O1376" s="284" t="str">
        <f>입출금내역Rawdata!L1370</f>
        <v>하나은행(팁스)</v>
      </c>
      <c r="P1376" s="284" t="str">
        <f>입출금내역Rawdata!M1370</f>
        <v>391-910031-48404</v>
      </c>
      <c r="Q1376" s="148"/>
      <c r="R1376" s="148"/>
      <c r="S1376" s="148"/>
    </row>
    <row r="1377" spans="1:19" ht="15.6" customHeight="1">
      <c r="A1377" s="141"/>
      <c r="B1377" s="142">
        <f>입출금내역Rawdata!B1371</f>
        <v>45647</v>
      </c>
      <c r="C1377" s="143" t="s">
        <v>120</v>
      </c>
      <c r="D1377" s="284" t="str">
        <f>입출금내역Rawdata!N1371</f>
        <v>기타 유입</v>
      </c>
      <c r="E1377" s="284" t="str">
        <f>입출금내역Rawdata!O1371</f>
        <v>이자 수입</v>
      </c>
      <c r="F1377" s="137">
        <f>IF(D1377="계좌 대체","",VLOOKUP($D1377,월별_CashFlow!$H$3:$I$61,2,FALSE))</f>
        <v>310100</v>
      </c>
      <c r="G1377" s="160"/>
      <c r="H1377" s="283">
        <f>IF(입출금내역Rawdata!F1371=0,"",입출금내역Rawdata!F1371)</f>
        <v>8532</v>
      </c>
      <c r="I1377" s="146" t="str">
        <f>IF(입출금내역Rawdata!G1371=0,"",입출금내역Rawdata!G1371)</f>
        <v/>
      </c>
      <c r="J1377" s="146">
        <f t="shared" si="43"/>
        <v>8532</v>
      </c>
      <c r="K1377" s="146">
        <f t="shared" si="42"/>
        <v>735666831</v>
      </c>
      <c r="L1377" s="284">
        <f>입출금내역Rawdata!D1371</f>
        <v>0</v>
      </c>
      <c r="M1377" s="148"/>
      <c r="N1377" s="148"/>
      <c r="O1377" s="284" t="str">
        <f>입출금내역Rawdata!L1371</f>
        <v>하나은행(GS투자금)</v>
      </c>
      <c r="P1377" s="284" t="str">
        <f>입출금내역Rawdata!M1371</f>
        <v>391-910033-23404</v>
      </c>
      <c r="Q1377" s="148"/>
      <c r="R1377" s="148"/>
      <c r="S1377" s="148"/>
    </row>
    <row r="1378" spans="1:19" ht="15.6" customHeight="1">
      <c r="A1378" s="141"/>
      <c r="B1378" s="142">
        <f>입출금내역Rawdata!B1372</f>
        <v>45647</v>
      </c>
      <c r="C1378" s="143" t="s">
        <v>120</v>
      </c>
      <c r="D1378" s="284" t="str">
        <f>입출금내역Rawdata!N1372</f>
        <v>기타 유입</v>
      </c>
      <c r="E1378" s="284" t="str">
        <f>입출금내역Rawdata!O1372</f>
        <v>이자 수입</v>
      </c>
      <c r="F1378" s="137">
        <f>IF(D1378="계좌 대체","",VLOOKUP($D1378,월별_CashFlow!$H$3:$I$61,2,FALSE))</f>
        <v>310100</v>
      </c>
      <c r="G1378" s="161"/>
      <c r="H1378" s="283">
        <f>IF(입출금내역Rawdata!F1372=0,"",입출금내역Rawdata!F1372)</f>
        <v>31068</v>
      </c>
      <c r="I1378" s="146" t="str">
        <f>IF(입출금내역Rawdata!G1372=0,"",입출금내역Rawdata!G1372)</f>
        <v/>
      </c>
      <c r="J1378" s="146">
        <f t="shared" si="43"/>
        <v>31068</v>
      </c>
      <c r="K1378" s="146">
        <f t="shared" si="42"/>
        <v>735697899</v>
      </c>
      <c r="L1378" s="284">
        <f>입출금내역Rawdata!D1372</f>
        <v>0</v>
      </c>
      <c r="M1378" s="148"/>
      <c r="N1378" s="148"/>
      <c r="O1378" s="284" t="str">
        <f>입출금내역Rawdata!L1372</f>
        <v>하나은행(자본금)</v>
      </c>
      <c r="P1378" s="284" t="str">
        <f>입출금내역Rawdata!M1372</f>
        <v>391-910029-71304</v>
      </c>
      <c r="Q1378" s="148"/>
      <c r="R1378" s="148"/>
      <c r="S1378" s="148"/>
    </row>
    <row r="1379" spans="1:19" ht="15.6" customHeight="1">
      <c r="A1379" s="141"/>
      <c r="B1379" s="142">
        <f>입출금내역Rawdata!B1373</f>
        <v>45647</v>
      </c>
      <c r="C1379" s="143" t="s">
        <v>120</v>
      </c>
      <c r="D1379" s="284" t="str">
        <f>입출금내역Rawdata!N1373</f>
        <v>기타 유입</v>
      </c>
      <c r="E1379" s="284" t="str">
        <f>입출금내역Rawdata!O1373</f>
        <v>이자 수입</v>
      </c>
      <c r="F1379" s="137">
        <f>IF(D1379="계좌 대체","",VLOOKUP($D1379,월별_CashFlow!$H$3:$I$61,2,FALSE))</f>
        <v>310100</v>
      </c>
      <c r="G1379" s="156"/>
      <c r="H1379" s="283">
        <f>IF(입출금내역Rawdata!F1373=0,"",입출금내역Rawdata!F1373)</f>
        <v>494</v>
      </c>
      <c r="I1379" s="146" t="str">
        <f>IF(입출금내역Rawdata!G1373=0,"",입출금내역Rawdata!G1373)</f>
        <v/>
      </c>
      <c r="J1379" s="146">
        <f t="shared" si="43"/>
        <v>494</v>
      </c>
      <c r="K1379" s="146">
        <f t="shared" si="42"/>
        <v>735698393</v>
      </c>
      <c r="L1379" s="284">
        <f>입출금내역Rawdata!D1373</f>
        <v>0</v>
      </c>
      <c r="M1379" s="148"/>
      <c r="N1379" s="243"/>
      <c r="O1379" s="284" t="str">
        <f>입출금내역Rawdata!L1373</f>
        <v>하나은행(팁스)</v>
      </c>
      <c r="P1379" s="284" t="str">
        <f>입출금내역Rawdata!M1373</f>
        <v>391-910031-48404</v>
      </c>
      <c r="Q1379" s="148"/>
      <c r="R1379" s="148"/>
      <c r="S1379" s="148"/>
    </row>
    <row r="1380" spans="1:19" ht="15.6" customHeight="1">
      <c r="A1380" s="141"/>
      <c r="B1380" s="142">
        <f>입출금내역Rawdata!B1374</f>
        <v>45647</v>
      </c>
      <c r="C1380" s="143" t="s">
        <v>120</v>
      </c>
      <c r="D1380" s="284" t="str">
        <f>입출금내역Rawdata!N1374</f>
        <v>기타 유입</v>
      </c>
      <c r="E1380" s="284" t="str">
        <f>입출금내역Rawdata!O1374</f>
        <v>이자 수입</v>
      </c>
      <c r="F1380" s="137">
        <f>IF(D1380="계좌 대체","",VLOOKUP($D1380,월별_CashFlow!$H$3:$I$61,2,FALSE))</f>
        <v>310100</v>
      </c>
      <c r="G1380" s="156"/>
      <c r="H1380" s="283">
        <f>IF(입출금내역Rawdata!F1374=0,"",입출금내역Rawdata!F1374)</f>
        <v>60</v>
      </c>
      <c r="I1380" s="146" t="str">
        <f>IF(입출금내역Rawdata!G1374=0,"",입출금내역Rawdata!G1374)</f>
        <v/>
      </c>
      <c r="J1380" s="146">
        <f t="shared" si="43"/>
        <v>60</v>
      </c>
      <c r="K1380" s="146">
        <f t="shared" si="42"/>
        <v>735698453</v>
      </c>
      <c r="L1380" s="284">
        <f>입출금내역Rawdata!D1374</f>
        <v>0</v>
      </c>
      <c r="M1380" s="148"/>
      <c r="N1380" s="243"/>
      <c r="O1380" s="284" t="str">
        <f>입출금내역Rawdata!L1374</f>
        <v>하나은행(서울형팁스)</v>
      </c>
      <c r="P1380" s="284" t="str">
        <f>입출금내역Rawdata!M1374</f>
        <v>511-910017-45704</v>
      </c>
      <c r="Q1380" s="148"/>
      <c r="R1380" s="148"/>
      <c r="S1380" s="148"/>
    </row>
    <row r="1381" spans="1:19" ht="15.6" customHeight="1">
      <c r="A1381" s="141"/>
      <c r="B1381" s="142">
        <f>입출금내역Rawdata!B1375</f>
        <v>45647</v>
      </c>
      <c r="C1381" s="143" t="s">
        <v>120</v>
      </c>
      <c r="D1381" s="284" t="str">
        <f>입출금내역Rawdata!N1375</f>
        <v>보조금</v>
      </c>
      <c r="E1381" s="284" t="str">
        <f>입출금내역Rawdata!O1375</f>
        <v>보조금</v>
      </c>
      <c r="F1381" s="137">
        <f>IF(D1381="계좌 대체","",VLOOKUP($D1381,월별_CashFlow!$H$3:$I$61,2,FALSE))</f>
        <v>310001</v>
      </c>
      <c r="G1381" s="146"/>
      <c r="H1381" s="283">
        <f>IF(입출금내역Rawdata!F1375=0,"",입출금내역Rawdata!F1375)</f>
        <v>287</v>
      </c>
      <c r="I1381" s="146" t="str">
        <f>IF(입출금내역Rawdata!G1375=0,"",입출금내역Rawdata!G1375)</f>
        <v/>
      </c>
      <c r="J1381" s="146">
        <f t="shared" si="43"/>
        <v>287</v>
      </c>
      <c r="K1381" s="146">
        <f t="shared" si="42"/>
        <v>735698740</v>
      </c>
      <c r="L1381" s="284" t="str">
        <f>입출금내역Rawdata!D1375</f>
        <v>이자</v>
      </c>
      <c r="M1381" s="148"/>
      <c r="N1381" s="148"/>
      <c r="O1381" s="284" t="str">
        <f>입출금내역Rawdata!L1375</f>
        <v>신한은행(초창패)</v>
      </c>
      <c r="P1381" s="284" t="str">
        <f>입출금내역Rawdata!M1375</f>
        <v>100-037-099578</v>
      </c>
      <c r="Q1381" s="148"/>
      <c r="R1381" s="148"/>
      <c r="S1381" s="148"/>
    </row>
    <row r="1382" spans="1:19" ht="15.6" customHeight="1">
      <c r="A1382" s="141"/>
      <c r="B1382" s="142">
        <f>입출금내역Rawdata!B1376</f>
        <v>45648</v>
      </c>
      <c r="C1382" s="143" t="s">
        <v>120</v>
      </c>
      <c r="D1382" s="284" t="str">
        <f>입출금내역Rawdata!N1376</f>
        <v>보조금</v>
      </c>
      <c r="E1382" s="284" t="str">
        <f>입출금내역Rawdata!O1376</f>
        <v>보조금</v>
      </c>
      <c r="F1382" s="137">
        <f>IF(D1382="계좌 대체","",VLOOKUP($D1382,월별_CashFlow!$H$3:$I$61,2,FALSE))</f>
        <v>310001</v>
      </c>
      <c r="G1382" s="159"/>
      <c r="H1382" s="283">
        <f>IF(입출금내역Rawdata!F1376=0,"",입출금내역Rawdata!F1376)</f>
        <v>945</v>
      </c>
      <c r="I1382" s="146" t="str">
        <f>IF(입출금내역Rawdata!G1376=0,"",입출금내역Rawdata!G1376)</f>
        <v/>
      </c>
      <c r="J1382" s="146">
        <f t="shared" si="43"/>
        <v>945</v>
      </c>
      <c r="K1382" s="146">
        <f t="shared" si="42"/>
        <v>735699685</v>
      </c>
      <c r="L1382" s="284" t="str">
        <f>입출금내역Rawdata!D1376</f>
        <v>RCMS이자</v>
      </c>
      <c r="M1382" s="148"/>
      <c r="N1382" s="148"/>
      <c r="O1382" s="284" t="str">
        <f>입출금내역Rawdata!L1376</f>
        <v>하나은행(팁스)</v>
      </c>
      <c r="P1382" s="284" t="str">
        <f>입출금내역Rawdata!M1376</f>
        <v>391-910031-48404</v>
      </c>
      <c r="Q1382" s="148"/>
      <c r="R1382" s="148"/>
      <c r="S1382" s="148"/>
    </row>
    <row r="1383" spans="1:19" ht="15.6" customHeight="1">
      <c r="A1383" s="141"/>
      <c r="B1383" s="142">
        <f>입출금내역Rawdata!B1377</f>
        <v>45649</v>
      </c>
      <c r="C1383" s="143" t="s">
        <v>120</v>
      </c>
      <c r="D1383" s="284" t="str">
        <f>입출금내역Rawdata!N1377</f>
        <v>보조금</v>
      </c>
      <c r="E1383" s="284" t="str">
        <f>입출금내역Rawdata!O1377</f>
        <v>보조금</v>
      </c>
      <c r="F1383" s="137">
        <f>IF(D1383="계좌 대체","",VLOOKUP($D1383,월별_CashFlow!$H$3:$I$61,2,FALSE))</f>
        <v>310001</v>
      </c>
      <c r="G1383" s="159"/>
      <c r="H1383" s="283">
        <f>IF(입출금내역Rawdata!F1377=0,"",입출금내역Rawdata!F1377)</f>
        <v>20000000</v>
      </c>
      <c r="I1383" s="146" t="str">
        <f>IF(입출금내역Rawdata!G1377=0,"",입출금내역Rawdata!G1377)</f>
        <v/>
      </c>
      <c r="J1383" s="146">
        <f t="shared" si="43"/>
        <v>20000000</v>
      </c>
      <c r="K1383" s="146">
        <f t="shared" si="42"/>
        <v>755699685</v>
      </c>
      <c r="L1383" s="284" t="str">
        <f>입출금내역Rawdata!D1377</f>
        <v>주식회사 에이코트</v>
      </c>
      <c r="M1383" s="148"/>
      <c r="N1383" s="148"/>
      <c r="O1383" s="284" t="str">
        <f>입출금내역Rawdata!L1377</f>
        <v>하나은행(GS투자금)</v>
      </c>
      <c r="P1383" s="284" t="str">
        <f>입출금내역Rawdata!M1377</f>
        <v>391-910033-23404</v>
      </c>
      <c r="Q1383" s="148"/>
      <c r="R1383" s="148"/>
      <c r="S1383" s="148"/>
    </row>
    <row r="1384" spans="1:19" ht="15.6" customHeight="1">
      <c r="A1384" s="141"/>
      <c r="B1384" s="142">
        <f>입출금내역Rawdata!B1378</f>
        <v>45649</v>
      </c>
      <c r="C1384" s="143" t="s">
        <v>120</v>
      </c>
      <c r="D1384" s="284" t="str">
        <f>입출금내역Rawdata!N1378</f>
        <v>보조금</v>
      </c>
      <c r="E1384" s="284" t="str">
        <f>입출금내역Rawdata!O1378</f>
        <v>보조금</v>
      </c>
      <c r="F1384" s="137">
        <f>IF(D1384="계좌 대체","",VLOOKUP($D1384,월별_CashFlow!$H$3:$I$61,2,FALSE))</f>
        <v>310001</v>
      </c>
      <c r="G1384" s="145"/>
      <c r="H1384" s="283" t="str">
        <f>IF(입출금내역Rawdata!F1378=0,"",입출금내역Rawdata!F1378)</f>
        <v/>
      </c>
      <c r="I1384" s="146">
        <f>IF(입출금내역Rawdata!G1378=0,"",입출금내역Rawdata!G1378)</f>
        <v>263500</v>
      </c>
      <c r="J1384" s="146">
        <f t="shared" si="43"/>
        <v>-263500</v>
      </c>
      <c r="K1384" s="146">
        <f t="shared" si="42"/>
        <v>755436185</v>
      </c>
      <c r="L1384" s="284" t="str">
        <f>입출금내역Rawdata!D1378</f>
        <v>한양대학교(공동기기</v>
      </c>
      <c r="M1384" s="148"/>
      <c r="N1384" s="148"/>
      <c r="O1384" s="284" t="str">
        <f>입출금내역Rawdata!L1378</f>
        <v>하나은행(GS투자금)</v>
      </c>
      <c r="P1384" s="284" t="str">
        <f>입출금내역Rawdata!M1378</f>
        <v>391-910033-23404</v>
      </c>
      <c r="Q1384" s="148"/>
      <c r="R1384" s="148"/>
      <c r="S1384" s="148"/>
    </row>
    <row r="1385" spans="1:19" ht="15.6" customHeight="1">
      <c r="A1385" s="141"/>
      <c r="B1385" s="142">
        <f>입출금내역Rawdata!B1379</f>
        <v>45649</v>
      </c>
      <c r="C1385" s="143" t="s">
        <v>120</v>
      </c>
      <c r="D1385" s="284" t="str">
        <f>입출금내역Rawdata!N1379</f>
        <v>보조금</v>
      </c>
      <c r="E1385" s="284" t="str">
        <f>입출금내역Rawdata!O1379</f>
        <v>보조금</v>
      </c>
      <c r="F1385" s="137">
        <f>IF(D1385="계좌 대체","",VLOOKUP($D1385,월별_CashFlow!$H$3:$I$61,2,FALSE))</f>
        <v>310001</v>
      </c>
      <c r="G1385" s="153"/>
      <c r="H1385" s="283" t="str">
        <f>IF(입출금내역Rawdata!F1379=0,"",입출금내역Rawdata!F1379)</f>
        <v/>
      </c>
      <c r="I1385" s="146">
        <f>IF(입출금내역Rawdata!G1379=0,"",입출금내역Rawdata!G1379)</f>
        <v>42100</v>
      </c>
      <c r="J1385" s="146">
        <f t="shared" si="43"/>
        <v>-42100</v>
      </c>
      <c r="K1385" s="146">
        <f t="shared" si="42"/>
        <v>755394085</v>
      </c>
      <c r="L1385" s="284" t="str">
        <f>입출금내역Rawdata!D1379</f>
        <v>한양대학교(공동기기</v>
      </c>
      <c r="M1385" s="148"/>
      <c r="N1385" s="148"/>
      <c r="O1385" s="284" t="str">
        <f>입출금내역Rawdata!L1379</f>
        <v>하나은행(GS투자금)</v>
      </c>
      <c r="P1385" s="284" t="str">
        <f>입출금내역Rawdata!M1379</f>
        <v>391-910033-23404</v>
      </c>
      <c r="Q1385" s="148"/>
      <c r="R1385" s="148"/>
      <c r="S1385" s="148"/>
    </row>
    <row r="1386" spans="1:19" ht="15.6" customHeight="1">
      <c r="A1386" s="141"/>
      <c r="B1386" s="142">
        <f>입출금내역Rawdata!B1380</f>
        <v>45649</v>
      </c>
      <c r="C1386" s="143" t="s">
        <v>120</v>
      </c>
      <c r="D1386" s="284" t="str">
        <f>입출금내역Rawdata!N1380</f>
        <v>운영비</v>
      </c>
      <c r="E1386" s="284" t="str">
        <f>입출금내역Rawdata!O1380</f>
        <v>여비교통비</v>
      </c>
      <c r="F1386" s="137">
        <f>IF(D1386="계좌 대체","",VLOOKUP($D1386,월별_CashFlow!$H$3:$I$61,2,FALSE))</f>
        <v>120204</v>
      </c>
      <c r="G1386" s="156"/>
      <c r="H1386" s="283" t="str">
        <f>IF(입출금내역Rawdata!F1380=0,"",입출금내역Rawdata!F1380)</f>
        <v/>
      </c>
      <c r="I1386" s="146">
        <f>IF(입출금내역Rawdata!G1380=0,"",입출금내역Rawdata!G1380)</f>
        <v>45604</v>
      </c>
      <c r="J1386" s="146">
        <f t="shared" si="43"/>
        <v>-45604</v>
      </c>
      <c r="K1386" s="146">
        <f t="shared" si="42"/>
        <v>755348481</v>
      </c>
      <c r="L1386" s="284" t="str">
        <f>입출금내역Rawdata!D1380</f>
        <v>1218_LYFT   *R</v>
      </c>
      <c r="M1386" s="148"/>
      <c r="N1386" s="243"/>
      <c r="O1386" s="284" t="str">
        <f>입출금내역Rawdata!L1380</f>
        <v>하나은행(자본금)</v>
      </c>
      <c r="P1386" s="284" t="str">
        <f>입출금내역Rawdata!M1380</f>
        <v>391-910029-71304</v>
      </c>
      <c r="Q1386" s="148"/>
      <c r="R1386" s="148"/>
      <c r="S1386" s="148"/>
    </row>
    <row r="1387" spans="1:19" ht="15.6" customHeight="1">
      <c r="A1387" s="141"/>
      <c r="B1387" s="142">
        <f>입출금내역Rawdata!B1381</f>
        <v>45649</v>
      </c>
      <c r="C1387" s="143" t="s">
        <v>120</v>
      </c>
      <c r="D1387" s="284" t="str">
        <f>입출금내역Rawdata!N1381</f>
        <v>운영비</v>
      </c>
      <c r="E1387" s="284" t="str">
        <f>입출금내역Rawdata!O1381</f>
        <v>여비교통비</v>
      </c>
      <c r="F1387" s="137">
        <f>IF(D1387="계좌 대체","",VLOOKUP($D1387,월별_CashFlow!$H$3:$I$61,2,FALSE))</f>
        <v>120204</v>
      </c>
      <c r="G1387" s="160"/>
      <c r="H1387" s="283" t="str">
        <f>IF(입출금내역Rawdata!F1381=0,"",입출금내역Rawdata!F1381)</f>
        <v/>
      </c>
      <c r="I1387" s="146">
        <f>IF(입출금내역Rawdata!G1381=0,"",입출금내역Rawdata!G1381)</f>
        <v>14029</v>
      </c>
      <c r="J1387" s="146">
        <f t="shared" si="43"/>
        <v>-14029</v>
      </c>
      <c r="K1387" s="146">
        <f t="shared" si="42"/>
        <v>755334452</v>
      </c>
      <c r="L1387" s="284" t="str">
        <f>입출금내역Rawdata!D1381</f>
        <v>1219_LYFT   *R</v>
      </c>
      <c r="M1387" s="148"/>
      <c r="N1387" s="148"/>
      <c r="O1387" s="284" t="str">
        <f>입출금내역Rawdata!L1381</f>
        <v>하나은행(자본금)</v>
      </c>
      <c r="P1387" s="284" t="str">
        <f>입출금내역Rawdata!M1381</f>
        <v>391-910029-71304</v>
      </c>
      <c r="Q1387" s="148"/>
      <c r="R1387" s="148"/>
      <c r="S1387" s="148"/>
    </row>
    <row r="1388" spans="1:19" ht="15.6" customHeight="1">
      <c r="A1388" s="150"/>
      <c r="B1388" s="142">
        <f>입출금내역Rawdata!B1382</f>
        <v>45649</v>
      </c>
      <c r="C1388" s="143" t="s">
        <v>120</v>
      </c>
      <c r="D1388" s="284" t="str">
        <f>입출금내역Rawdata!N1382</f>
        <v>운영비</v>
      </c>
      <c r="E1388" s="284" t="str">
        <f>입출금내역Rawdata!O1382</f>
        <v>여비교통비</v>
      </c>
      <c r="F1388" s="137">
        <f>IF(D1388="계좌 대체","",VLOOKUP($D1388,월별_CashFlow!$H$3:$I$61,2,FALSE))</f>
        <v>120204</v>
      </c>
      <c r="G1388" s="153"/>
      <c r="H1388" s="283" t="str">
        <f>IF(입출금내역Rawdata!F1382=0,"",입출금내역Rawdata!F1382)</f>
        <v/>
      </c>
      <c r="I1388" s="146">
        <f>IF(입출금내역Rawdata!G1382=0,"",입출금내역Rawdata!G1382)</f>
        <v>34239</v>
      </c>
      <c r="J1388" s="146">
        <f t="shared" si="43"/>
        <v>-34239</v>
      </c>
      <c r="K1388" s="146">
        <f t="shared" si="42"/>
        <v>755300213</v>
      </c>
      <c r="L1388" s="284" t="str">
        <f>입출금내역Rawdata!D1382</f>
        <v>1219_LYFT   *R</v>
      </c>
      <c r="M1388" s="148"/>
      <c r="N1388" s="148"/>
      <c r="O1388" s="284" t="str">
        <f>입출금내역Rawdata!L1382</f>
        <v>하나은행(자본금)</v>
      </c>
      <c r="P1388" s="284" t="str">
        <f>입출금내역Rawdata!M1382</f>
        <v>391-910029-71304</v>
      </c>
      <c r="Q1388" s="148"/>
      <c r="R1388" s="148"/>
      <c r="S1388" s="148"/>
    </row>
    <row r="1389" spans="1:19" ht="15.6" customHeight="1">
      <c r="A1389" s="150"/>
      <c r="B1389" s="142">
        <f>입출금내역Rawdata!B1383</f>
        <v>45649</v>
      </c>
      <c r="C1389" s="143" t="s">
        <v>120</v>
      </c>
      <c r="D1389" s="284" t="str">
        <f>입출금내역Rawdata!N1383</f>
        <v>운영비</v>
      </c>
      <c r="E1389" s="284" t="str">
        <f>입출금내역Rawdata!O1383</f>
        <v>여비교통비</v>
      </c>
      <c r="F1389" s="137">
        <f>IF(D1389="계좌 대체","",VLOOKUP($D1389,월별_CashFlow!$H$3:$I$61,2,FALSE))</f>
        <v>120204</v>
      </c>
      <c r="G1389" s="153"/>
      <c r="H1389" s="283" t="str">
        <f>IF(입출금내역Rawdata!F1383=0,"",입출금내역Rawdata!F1383)</f>
        <v/>
      </c>
      <c r="I1389" s="146">
        <f>IF(입출금내역Rawdata!G1383=0,"",입출금내역Rawdata!G1383)</f>
        <v>7966</v>
      </c>
      <c r="J1389" s="146">
        <f t="shared" si="43"/>
        <v>-7966</v>
      </c>
      <c r="K1389" s="146">
        <f t="shared" si="42"/>
        <v>755292247</v>
      </c>
      <c r="L1389" s="284" t="str">
        <f>입출금내역Rawdata!D1383</f>
        <v>1219_LYFT   *R</v>
      </c>
      <c r="M1389" s="148"/>
      <c r="N1389" s="148"/>
      <c r="O1389" s="284" t="str">
        <f>입출금내역Rawdata!L1383</f>
        <v>하나은행(자본금)</v>
      </c>
      <c r="P1389" s="284" t="str">
        <f>입출금내역Rawdata!M1383</f>
        <v>391-910029-71304</v>
      </c>
      <c r="Q1389" s="148"/>
      <c r="R1389" s="148"/>
      <c r="S1389" s="148"/>
    </row>
    <row r="1390" spans="1:19" ht="15.6" customHeight="1">
      <c r="A1390" s="150"/>
      <c r="B1390" s="142">
        <f>입출금내역Rawdata!B1384</f>
        <v>45649</v>
      </c>
      <c r="C1390" s="143" t="s">
        <v>120</v>
      </c>
      <c r="D1390" s="284" t="str">
        <f>입출금내역Rawdata!N1384</f>
        <v>운영비</v>
      </c>
      <c r="E1390" s="284" t="str">
        <f>입출금내역Rawdata!O1384</f>
        <v>여비교통비</v>
      </c>
      <c r="F1390" s="137">
        <f>IF(D1390="계좌 대체","",VLOOKUP($D1390,월별_CashFlow!$H$3:$I$61,2,FALSE))</f>
        <v>120204</v>
      </c>
      <c r="G1390" s="153"/>
      <c r="H1390" s="283" t="str">
        <f>IF(입출금내역Rawdata!F1384=0,"",입출금내역Rawdata!F1384)</f>
        <v/>
      </c>
      <c r="I1390" s="146">
        <f>IF(입출금내역Rawdata!G1384=0,"",입출금내역Rawdata!G1384)</f>
        <v>60922</v>
      </c>
      <c r="J1390" s="146">
        <f t="shared" si="43"/>
        <v>-60922</v>
      </c>
      <c r="K1390" s="146">
        <f t="shared" si="42"/>
        <v>755231325</v>
      </c>
      <c r="L1390" s="284" t="str">
        <f>입출금내역Rawdata!D1384</f>
        <v>1220_LYFT   *R</v>
      </c>
      <c r="M1390" s="148"/>
      <c r="N1390" s="148"/>
      <c r="O1390" s="284" t="str">
        <f>입출금내역Rawdata!L1384</f>
        <v>하나은행(자본금)</v>
      </c>
      <c r="P1390" s="284" t="str">
        <f>입출금내역Rawdata!M1384</f>
        <v>391-910029-71304</v>
      </c>
      <c r="Q1390" s="148"/>
      <c r="R1390" s="148"/>
      <c r="S1390" s="148"/>
    </row>
    <row r="1391" spans="1:19" ht="15.6" customHeight="1">
      <c r="A1391" s="150"/>
      <c r="B1391" s="142">
        <f>입출금내역Rawdata!B1385</f>
        <v>45649</v>
      </c>
      <c r="C1391" s="143" t="s">
        <v>120</v>
      </c>
      <c r="D1391" s="284" t="str">
        <f>입출금내역Rawdata!N1385</f>
        <v>운영비</v>
      </c>
      <c r="E1391" s="284" t="str">
        <f>입출금내역Rawdata!O1385</f>
        <v>여비교통비</v>
      </c>
      <c r="F1391" s="137">
        <f>IF(D1391="계좌 대체","",VLOOKUP($D1391,월별_CashFlow!$H$3:$I$61,2,FALSE))</f>
        <v>120204</v>
      </c>
      <c r="G1391" s="153"/>
      <c r="H1391" s="283" t="str">
        <f>IF(입출금내역Rawdata!F1385=0,"",입출금내역Rawdata!F1385)</f>
        <v/>
      </c>
      <c r="I1391" s="146">
        <f>IF(입출금내역Rawdata!G1385=0,"",입출금내역Rawdata!G1385)</f>
        <v>56763</v>
      </c>
      <c r="J1391" s="146">
        <f t="shared" si="43"/>
        <v>-56763</v>
      </c>
      <c r="K1391" s="146">
        <f t="shared" si="42"/>
        <v>755174562</v>
      </c>
      <c r="L1391" s="284" t="str">
        <f>입출금내역Rawdata!D1385</f>
        <v>1220_LYFT   *R</v>
      </c>
      <c r="M1391" s="148"/>
      <c r="N1391" s="148"/>
      <c r="O1391" s="284" t="str">
        <f>입출금내역Rawdata!L1385</f>
        <v>하나은행(자본금)</v>
      </c>
      <c r="P1391" s="284" t="str">
        <f>입출금내역Rawdata!M1385</f>
        <v>391-910029-71304</v>
      </c>
      <c r="Q1391" s="148"/>
      <c r="R1391" s="148"/>
      <c r="S1391" s="148"/>
    </row>
    <row r="1392" spans="1:19" ht="15.6" customHeight="1">
      <c r="A1392" s="150"/>
      <c r="B1392" s="142">
        <f>입출금내역Rawdata!B1386</f>
        <v>45649</v>
      </c>
      <c r="C1392" s="143" t="s">
        <v>120</v>
      </c>
      <c r="D1392" s="284" t="str">
        <f>입출금내역Rawdata!N1386</f>
        <v>운영비</v>
      </c>
      <c r="E1392" s="284" t="str">
        <f>입출금내역Rawdata!O1386</f>
        <v>여비교통비</v>
      </c>
      <c r="F1392" s="137">
        <f>IF(D1392="계좌 대체","",VLOOKUP($D1392,월별_CashFlow!$H$3:$I$61,2,FALSE))</f>
        <v>120204</v>
      </c>
      <c r="G1392" s="153"/>
      <c r="H1392" s="283" t="str">
        <f>IF(입출금내역Rawdata!F1386=0,"",입출금내역Rawdata!F1386)</f>
        <v/>
      </c>
      <c r="I1392" s="146">
        <f>IF(입출금내역Rawdata!G1386=0,"",입출금내역Rawdata!G1386)</f>
        <v>41576</v>
      </c>
      <c r="J1392" s="146">
        <f t="shared" si="43"/>
        <v>-41576</v>
      </c>
      <c r="K1392" s="146">
        <f t="shared" si="42"/>
        <v>755132986</v>
      </c>
      <c r="L1392" s="284" t="str">
        <f>입출금내역Rawdata!D1386</f>
        <v>1219_LYFT   *R</v>
      </c>
      <c r="M1392" s="148"/>
      <c r="N1392" s="148"/>
      <c r="O1392" s="284" t="str">
        <f>입출금내역Rawdata!L1386</f>
        <v>하나은행(자본금)</v>
      </c>
      <c r="P1392" s="284" t="str">
        <f>입출금내역Rawdata!M1386</f>
        <v>391-910029-71304</v>
      </c>
      <c r="Q1392" s="148"/>
      <c r="R1392" s="148"/>
      <c r="S1392" s="148"/>
    </row>
    <row r="1393" spans="1:19" ht="15.6" customHeight="1">
      <c r="A1393" s="150"/>
      <c r="B1393" s="142">
        <f>입출금내역Rawdata!B1387</f>
        <v>45649</v>
      </c>
      <c r="C1393" s="143" t="s">
        <v>120</v>
      </c>
      <c r="D1393" s="284" t="str">
        <f>입출금내역Rawdata!N1387</f>
        <v>운영비</v>
      </c>
      <c r="E1393" s="284" t="str">
        <f>입출금내역Rawdata!O1387</f>
        <v>여비교통비</v>
      </c>
      <c r="F1393" s="137">
        <f>IF(D1393="계좌 대체","",VLOOKUP($D1393,월별_CashFlow!$H$3:$I$61,2,FALSE))</f>
        <v>120204</v>
      </c>
      <c r="G1393" s="153"/>
      <c r="H1393" s="283" t="str">
        <f>IF(입출금내역Rawdata!F1387=0,"",입출금내역Rawdata!F1387)</f>
        <v/>
      </c>
      <c r="I1393" s="146">
        <f>IF(입출금내역Rawdata!G1387=0,"",입출금내역Rawdata!G1387)</f>
        <v>38721</v>
      </c>
      <c r="J1393" s="146">
        <f t="shared" si="43"/>
        <v>-38721</v>
      </c>
      <c r="K1393" s="146">
        <f t="shared" si="42"/>
        <v>755094265</v>
      </c>
      <c r="L1393" s="284" t="str">
        <f>입출금내역Rawdata!D1387</f>
        <v>1221_LYFT   *R</v>
      </c>
      <c r="M1393" s="148"/>
      <c r="N1393" s="148"/>
      <c r="O1393" s="284" t="str">
        <f>입출금내역Rawdata!L1387</f>
        <v>하나은행(자본금)</v>
      </c>
      <c r="P1393" s="284" t="str">
        <f>입출금내역Rawdata!M1387</f>
        <v>391-910029-71304</v>
      </c>
      <c r="Q1393" s="148"/>
      <c r="R1393" s="148"/>
      <c r="S1393" s="148"/>
    </row>
    <row r="1394" spans="1:19" ht="15.6" customHeight="1">
      <c r="A1394" s="150"/>
      <c r="B1394" s="142">
        <f>입출금내역Rawdata!B1388</f>
        <v>45649</v>
      </c>
      <c r="C1394" s="143" t="s">
        <v>120</v>
      </c>
      <c r="D1394" s="284" t="str">
        <f>입출금내역Rawdata!N1388</f>
        <v>계좌 대체</v>
      </c>
      <c r="E1394" s="284" t="str">
        <f>입출금내역Rawdata!O1388</f>
        <v>계좌 대체</v>
      </c>
      <c r="F1394" s="137" t="str">
        <f>IF(D1394="계좌 대체","",VLOOKUP($D1394,월별_CashFlow!$H$3:$I$61,2,FALSE))</f>
        <v/>
      </c>
      <c r="G1394" s="153"/>
      <c r="H1394" s="283" t="str">
        <f>IF(입출금내역Rawdata!F1388=0,"",입출금내역Rawdata!F1388)</f>
        <v/>
      </c>
      <c r="I1394" s="146">
        <f>IF(입출금내역Rawdata!G1388=0,"",입출금내역Rawdata!G1388)</f>
        <v>103100</v>
      </c>
      <c r="J1394" s="146">
        <f t="shared" si="43"/>
        <v>-103100</v>
      </c>
      <c r="K1394" s="146">
        <f t="shared" si="42"/>
        <v>754991165</v>
      </c>
      <c r="L1394" s="284" t="str">
        <f>입출금내역Rawdata!D1388</f>
        <v>카카오T택시_가승</v>
      </c>
      <c r="M1394" s="148"/>
      <c r="N1394" s="148"/>
      <c r="O1394" s="284" t="str">
        <f>입출금내역Rawdata!L1388</f>
        <v>하나은행(자본금)</v>
      </c>
      <c r="P1394" s="284" t="str">
        <f>입출금내역Rawdata!M1388</f>
        <v>391-910029-71304</v>
      </c>
      <c r="Q1394" s="148"/>
      <c r="R1394" s="148"/>
      <c r="S1394" s="148"/>
    </row>
    <row r="1395" spans="1:19" ht="15.6" customHeight="1">
      <c r="A1395" s="150"/>
      <c r="B1395" s="142">
        <f>입출금내역Rawdata!B1389</f>
        <v>45649</v>
      </c>
      <c r="C1395" s="143" t="s">
        <v>120</v>
      </c>
      <c r="D1395" s="284" t="str">
        <f>입출금내역Rawdata!N1389</f>
        <v>보조금</v>
      </c>
      <c r="E1395" s="284" t="str">
        <f>입출금내역Rawdata!O1389</f>
        <v>보조금</v>
      </c>
      <c r="F1395" s="137">
        <f>IF(D1395="계좌 대체","",VLOOKUP($D1395,월별_CashFlow!$H$3:$I$61,2,FALSE))</f>
        <v>310001</v>
      </c>
      <c r="G1395" s="153"/>
      <c r="H1395" s="283" t="str">
        <f>IF(입출금내역Rawdata!F1389=0,"",입출금내역Rawdata!F1389)</f>
        <v/>
      </c>
      <c r="I1395" s="146">
        <f>IF(입출금내역Rawdata!G1389=0,"",입출금내역Rawdata!G1389)</f>
        <v>20000000</v>
      </c>
      <c r="J1395" s="146">
        <f t="shared" si="43"/>
        <v>-20000000</v>
      </c>
      <c r="K1395" s="146">
        <f t="shared" si="42"/>
        <v>734991165</v>
      </c>
      <c r="L1395" s="284" t="str">
        <f>입출금내역Rawdata!D1389</f>
        <v>주식회사 에이코트</v>
      </c>
      <c r="M1395" s="148"/>
      <c r="N1395" s="148"/>
      <c r="O1395" s="284" t="str">
        <f>입출금내역Rawdata!L1389</f>
        <v>하나은행(자본금)</v>
      </c>
      <c r="P1395" s="284" t="str">
        <f>입출금내역Rawdata!M1389</f>
        <v>391-910029-71304</v>
      </c>
      <c r="Q1395" s="148"/>
      <c r="R1395" s="148"/>
      <c r="S1395" s="148"/>
    </row>
    <row r="1396" spans="1:19" ht="15.6" customHeight="1">
      <c r="A1396" s="150"/>
      <c r="B1396" s="142">
        <f>입출금내역Rawdata!B1390</f>
        <v>45650</v>
      </c>
      <c r="C1396" s="143" t="s">
        <v>120</v>
      </c>
      <c r="D1396" s="284" t="str">
        <f>입출금내역Rawdata!N1390</f>
        <v>인건비(급여, 퇴직금, 사대보험)</v>
      </c>
      <c r="E1396" s="284" t="str">
        <f>입출금내역Rawdata!O1390</f>
        <v>급여</v>
      </c>
      <c r="F1396" s="137">
        <f>IF(D1396="계좌 대체","",VLOOKUP($D1396,월별_CashFlow!$H$3:$I$61,2,FALSE))</f>
        <v>120202</v>
      </c>
      <c r="G1396" s="153"/>
      <c r="H1396" s="283" t="str">
        <f>IF(입출금내역Rawdata!F1390=0,"",입출금내역Rawdata!F1390)</f>
        <v/>
      </c>
      <c r="I1396" s="146">
        <f>IF(입출금내역Rawdata!G1390=0,"",입출금내역Rawdata!G1390)</f>
        <v>7575260</v>
      </c>
      <c r="J1396" s="146">
        <f t="shared" si="43"/>
        <v>-7575260</v>
      </c>
      <c r="K1396" s="146">
        <f t="shared" si="42"/>
        <v>727415905</v>
      </c>
      <c r="L1396" s="284" t="str">
        <f>입출금내역Rawdata!D1390</f>
        <v>12월급여</v>
      </c>
      <c r="M1396" s="148"/>
      <c r="N1396" s="148"/>
      <c r="O1396" s="284" t="str">
        <f>입출금내역Rawdata!L1390</f>
        <v>하나은행(GS투자금)</v>
      </c>
      <c r="P1396" s="284" t="str">
        <f>입출금내역Rawdata!M1390</f>
        <v>391-910033-23404</v>
      </c>
      <c r="Q1396" s="148"/>
      <c r="R1396" s="148"/>
      <c r="S1396" s="148"/>
    </row>
    <row r="1397" spans="1:19" ht="15.6" customHeight="1">
      <c r="A1397" s="150"/>
      <c r="B1397" s="142">
        <f>입출금내역Rawdata!B1391</f>
        <v>45650</v>
      </c>
      <c r="C1397" s="143" t="s">
        <v>120</v>
      </c>
      <c r="D1397" s="284" t="str">
        <f>입출금내역Rawdata!N1391</f>
        <v>인건비(급여, 퇴직금, 사대보험)</v>
      </c>
      <c r="E1397" s="284" t="str">
        <f>입출금내역Rawdata!O1391</f>
        <v>급여</v>
      </c>
      <c r="F1397" s="137">
        <f>IF(D1397="계좌 대체","",VLOOKUP($D1397,월별_CashFlow!$H$3:$I$61,2,FALSE))</f>
        <v>120202</v>
      </c>
      <c r="G1397" s="153"/>
      <c r="H1397" s="283" t="str">
        <f>IF(입출금내역Rawdata!F1391=0,"",입출금내역Rawdata!F1391)</f>
        <v/>
      </c>
      <c r="I1397" s="146">
        <f>IF(입출금내역Rawdata!G1391=0,"",입출금내역Rawdata!G1391)</f>
        <v>6829390</v>
      </c>
      <c r="J1397" s="146">
        <f t="shared" si="43"/>
        <v>-6829390</v>
      </c>
      <c r="K1397" s="146">
        <f t="shared" si="42"/>
        <v>720586515</v>
      </c>
      <c r="L1397" s="284" t="str">
        <f>입출금내역Rawdata!D1391</f>
        <v>12월급여</v>
      </c>
      <c r="M1397" s="148"/>
      <c r="N1397" s="148"/>
      <c r="O1397" s="284" t="str">
        <f>입출금내역Rawdata!L1391</f>
        <v>하나은행(GS투자금)</v>
      </c>
      <c r="P1397" s="284" t="str">
        <f>입출금내역Rawdata!M1391</f>
        <v>391-910033-23404</v>
      </c>
      <c r="Q1397" s="148"/>
      <c r="R1397" s="148"/>
      <c r="S1397" s="148"/>
    </row>
    <row r="1398" spans="1:19" ht="15.6" customHeight="1">
      <c r="A1398" s="150"/>
      <c r="B1398" s="142">
        <f>입출금내역Rawdata!B1392</f>
        <v>45650</v>
      </c>
      <c r="C1398" s="143" t="s">
        <v>120</v>
      </c>
      <c r="D1398" s="284" t="str">
        <f>입출금내역Rawdata!N1392</f>
        <v>인건비(급여, 퇴직금, 사대보험)</v>
      </c>
      <c r="E1398" s="284" t="str">
        <f>입출금내역Rawdata!O1392</f>
        <v>급여</v>
      </c>
      <c r="F1398" s="137">
        <f>IF(D1398="계좌 대체","",VLOOKUP($D1398,월별_CashFlow!$H$3:$I$61,2,FALSE))</f>
        <v>120202</v>
      </c>
      <c r="G1398" s="153"/>
      <c r="H1398" s="283" t="str">
        <f>IF(입출금내역Rawdata!F1392=0,"",입출금내역Rawdata!F1392)</f>
        <v/>
      </c>
      <c r="I1398" s="146">
        <f>IF(입출금내역Rawdata!G1392=0,"",입출금내역Rawdata!G1392)</f>
        <v>2555900</v>
      </c>
      <c r="J1398" s="146">
        <f t="shared" si="43"/>
        <v>-2555900</v>
      </c>
      <c r="K1398" s="146">
        <f t="shared" si="42"/>
        <v>718030615</v>
      </c>
      <c r="L1398" s="284" t="str">
        <f>입출금내역Rawdata!D1392</f>
        <v>12월급여</v>
      </c>
      <c r="M1398" s="148"/>
      <c r="N1398" s="148"/>
      <c r="O1398" s="284" t="str">
        <f>입출금내역Rawdata!L1392</f>
        <v>하나은행(GS투자금)</v>
      </c>
      <c r="P1398" s="284" t="str">
        <f>입출금내역Rawdata!M1392</f>
        <v>391-910033-23404</v>
      </c>
      <c r="Q1398" s="148"/>
      <c r="R1398" s="148"/>
      <c r="S1398" s="148"/>
    </row>
    <row r="1399" spans="1:19" ht="15.6" customHeight="1">
      <c r="A1399" s="150"/>
      <c r="B1399" s="142">
        <f>입출금내역Rawdata!B1393</f>
        <v>45650</v>
      </c>
      <c r="C1399" s="143" t="s">
        <v>120</v>
      </c>
      <c r="D1399" s="284" t="str">
        <f>입출금내역Rawdata!N1393</f>
        <v>인건비(급여, 퇴직금, 사대보험)</v>
      </c>
      <c r="E1399" s="284" t="str">
        <f>입출금내역Rawdata!O1393</f>
        <v>급여</v>
      </c>
      <c r="F1399" s="137">
        <f>IF(D1399="계좌 대체","",VLOOKUP($D1399,월별_CashFlow!$H$3:$I$61,2,FALSE))</f>
        <v>120202</v>
      </c>
      <c r="G1399" s="153"/>
      <c r="H1399" s="283" t="str">
        <f>IF(입출금내역Rawdata!F1393=0,"",입출금내역Rawdata!F1393)</f>
        <v/>
      </c>
      <c r="I1399" s="146">
        <f>IF(입출금내역Rawdata!G1393=0,"",입출금내역Rawdata!G1393)</f>
        <v>905960</v>
      </c>
      <c r="J1399" s="146">
        <f t="shared" si="43"/>
        <v>-905960</v>
      </c>
      <c r="K1399" s="146">
        <f t="shared" si="42"/>
        <v>717124655</v>
      </c>
      <c r="L1399" s="284" t="str">
        <f>입출금내역Rawdata!D1393</f>
        <v>12월급여</v>
      </c>
      <c r="M1399" s="148"/>
      <c r="N1399" s="148"/>
      <c r="O1399" s="284" t="str">
        <f>입출금내역Rawdata!L1393</f>
        <v>하나은행(GS투자금)</v>
      </c>
      <c r="P1399" s="284" t="str">
        <f>입출금내역Rawdata!M1393</f>
        <v>391-910033-23404</v>
      </c>
      <c r="Q1399" s="148"/>
      <c r="R1399" s="148"/>
      <c r="S1399" s="148"/>
    </row>
    <row r="1400" spans="1:19" ht="15.6" customHeight="1">
      <c r="A1400" s="150"/>
      <c r="B1400" s="142">
        <f>입출금내역Rawdata!B1394</f>
        <v>45650</v>
      </c>
      <c r="C1400" s="143" t="s">
        <v>120</v>
      </c>
      <c r="D1400" s="284" t="str">
        <f>입출금내역Rawdata!N1394</f>
        <v>인건비(급여, 퇴직금, 사대보험)</v>
      </c>
      <c r="E1400" s="284" t="str">
        <f>입출금내역Rawdata!O1394</f>
        <v>급여</v>
      </c>
      <c r="F1400" s="137">
        <f>IF(D1400="계좌 대체","",VLOOKUP($D1400,월별_CashFlow!$H$3:$I$61,2,FALSE))</f>
        <v>120202</v>
      </c>
      <c r="G1400" s="153"/>
      <c r="H1400" s="283" t="str">
        <f>IF(입출금내역Rawdata!F1394=0,"",입출금내역Rawdata!F1394)</f>
        <v/>
      </c>
      <c r="I1400" s="146">
        <f>IF(입출금내역Rawdata!G1394=0,"",입출금내역Rawdata!G1394)</f>
        <v>906460</v>
      </c>
      <c r="J1400" s="146">
        <f t="shared" si="43"/>
        <v>-906460</v>
      </c>
      <c r="K1400" s="146">
        <f t="shared" si="42"/>
        <v>716218195</v>
      </c>
      <c r="L1400" s="284" t="str">
        <f>입출금내역Rawdata!D1394</f>
        <v>12월급여</v>
      </c>
      <c r="M1400" s="148"/>
      <c r="N1400" s="148"/>
      <c r="O1400" s="284" t="str">
        <f>입출금내역Rawdata!L1394</f>
        <v>하나은행(GS투자금)</v>
      </c>
      <c r="P1400" s="284" t="str">
        <f>입출금내역Rawdata!M1394</f>
        <v>391-910033-23404</v>
      </c>
      <c r="Q1400" s="148"/>
      <c r="R1400" s="148"/>
      <c r="S1400" s="148"/>
    </row>
    <row r="1401" spans="1:19" ht="15.6" customHeight="1">
      <c r="A1401" s="150"/>
      <c r="B1401" s="142">
        <f>입출금내역Rawdata!B1395</f>
        <v>45650</v>
      </c>
      <c r="C1401" s="143" t="s">
        <v>120</v>
      </c>
      <c r="D1401" s="284" t="str">
        <f>입출금내역Rawdata!N1395</f>
        <v>운영비</v>
      </c>
      <c r="E1401" s="284" t="str">
        <f>입출금내역Rawdata!O1395</f>
        <v>여비교통비</v>
      </c>
      <c r="F1401" s="137">
        <f>IF(D1401="계좌 대체","",VLOOKUP($D1401,월별_CashFlow!$H$3:$I$61,2,FALSE))</f>
        <v>120204</v>
      </c>
      <c r="G1401" s="153"/>
      <c r="H1401" s="283" t="str">
        <f>IF(입출금내역Rawdata!F1395=0,"",입출금내역Rawdata!F1395)</f>
        <v/>
      </c>
      <c r="I1401" s="146">
        <f>IF(입출금내역Rawdata!G1395=0,"",입출금내역Rawdata!G1395)</f>
        <v>103100</v>
      </c>
      <c r="J1401" s="146">
        <f t="shared" si="43"/>
        <v>-103100</v>
      </c>
      <c r="K1401" s="146">
        <f t="shared" si="42"/>
        <v>716115095</v>
      </c>
      <c r="L1401" s="284" t="str">
        <f>입출금내역Rawdata!D1395</f>
        <v>카카오T일반택시(</v>
      </c>
      <c r="M1401" s="148"/>
      <c r="N1401" s="148"/>
      <c r="O1401" s="284" t="str">
        <f>입출금내역Rawdata!L1395</f>
        <v>하나은행(자본금)</v>
      </c>
      <c r="P1401" s="284" t="str">
        <f>입출금내역Rawdata!M1395</f>
        <v>391-910029-71304</v>
      </c>
      <c r="Q1401" s="148"/>
      <c r="R1401" s="148"/>
      <c r="S1401" s="148"/>
    </row>
    <row r="1402" spans="1:19" ht="15.6" customHeight="1">
      <c r="A1402" s="150"/>
      <c r="B1402" s="142">
        <f>입출금내역Rawdata!B1396</f>
        <v>45650</v>
      </c>
      <c r="C1402" s="143" t="s">
        <v>120</v>
      </c>
      <c r="D1402" s="284" t="str">
        <f>입출금내역Rawdata!N1396</f>
        <v>계좌 대체</v>
      </c>
      <c r="E1402" s="284" t="str">
        <f>입출금내역Rawdata!O1396</f>
        <v>계좌 대체</v>
      </c>
      <c r="F1402" s="137" t="str">
        <f>IF(D1402="계좌 대체","",VLOOKUP($D1402,월별_CashFlow!$H$3:$I$61,2,FALSE))</f>
        <v/>
      </c>
      <c r="G1402" s="153"/>
      <c r="H1402" s="283">
        <f>IF(입출금내역Rawdata!F1396=0,"",입출금내역Rawdata!F1396)</f>
        <v>103100</v>
      </c>
      <c r="I1402" s="146" t="str">
        <f>IF(입출금내역Rawdata!G1396=0,"",입출금내역Rawdata!G1396)</f>
        <v/>
      </c>
      <c r="J1402" s="146">
        <f t="shared" si="43"/>
        <v>103100</v>
      </c>
      <c r="K1402" s="146">
        <f t="shared" si="42"/>
        <v>716218195</v>
      </c>
      <c r="L1402" s="284" t="str">
        <f>입출금내역Rawdata!D1396</f>
        <v>카카오T택시_가승</v>
      </c>
      <c r="M1402" s="148"/>
      <c r="N1402" s="148"/>
      <c r="O1402" s="284" t="str">
        <f>입출금내역Rawdata!L1396</f>
        <v>하나은행(자본금)</v>
      </c>
      <c r="P1402" s="284" t="str">
        <f>입출금내역Rawdata!M1396</f>
        <v>391-910029-71304</v>
      </c>
      <c r="Q1402" s="148"/>
      <c r="R1402" s="148"/>
      <c r="S1402" s="148"/>
    </row>
    <row r="1403" spans="1:19" ht="15.6" customHeight="1">
      <c r="A1403" s="150"/>
      <c r="B1403" s="142">
        <f>입출금내역Rawdata!B1397</f>
        <v>45650</v>
      </c>
      <c r="C1403" s="143" t="s">
        <v>120</v>
      </c>
      <c r="D1403" s="284" t="str">
        <f>입출금내역Rawdata!N1397</f>
        <v>보조금</v>
      </c>
      <c r="E1403" s="284" t="str">
        <f>입출금내역Rawdata!O1397</f>
        <v>보조금</v>
      </c>
      <c r="F1403" s="137">
        <f>IF(D1403="계좌 대체","",VLOOKUP($D1403,월별_CashFlow!$H$3:$I$61,2,FALSE))</f>
        <v>310001</v>
      </c>
      <c r="G1403" s="153"/>
      <c r="H1403" s="283">
        <f>IF(입출금내역Rawdata!F1397=0,"",입출금내역Rawdata!F1397)</f>
        <v>87000</v>
      </c>
      <c r="I1403" s="146" t="str">
        <f>IF(입출금내역Rawdata!G1397=0,"",입출금내역Rawdata!G1397)</f>
        <v/>
      </c>
      <c r="J1403" s="146">
        <f t="shared" si="43"/>
        <v>87000</v>
      </c>
      <c r="K1403" s="146">
        <f t="shared" si="42"/>
        <v>716305195</v>
      </c>
      <c r="L1403" s="284" t="str">
        <f>입출금내역Rawdata!D1397</f>
        <v>FB이체</v>
      </c>
      <c r="M1403" s="148"/>
      <c r="N1403" s="148"/>
      <c r="O1403" s="284" t="str">
        <f>입출금내역Rawdata!L1397</f>
        <v>신한은행(초창패)</v>
      </c>
      <c r="P1403" s="284" t="str">
        <f>입출금내역Rawdata!M1397</f>
        <v>100-037-099578</v>
      </c>
      <c r="Q1403" s="148"/>
      <c r="R1403" s="148"/>
      <c r="S1403" s="148"/>
    </row>
    <row r="1404" spans="1:19" ht="15.6" customHeight="1">
      <c r="A1404" s="150"/>
      <c r="B1404" s="142">
        <f>입출금내역Rawdata!B1398</f>
        <v>45650</v>
      </c>
      <c r="C1404" s="143" t="s">
        <v>120</v>
      </c>
      <c r="D1404" s="284" t="str">
        <f>입출금내역Rawdata!N1398</f>
        <v>보조금</v>
      </c>
      <c r="E1404" s="284" t="str">
        <f>입출금내역Rawdata!O1398</f>
        <v>보조금</v>
      </c>
      <c r="F1404" s="137">
        <f>IF(D1404="계좌 대체","",VLOOKUP($D1404,월별_CashFlow!$H$3:$I$61,2,FALSE))</f>
        <v>310001</v>
      </c>
      <c r="G1404" s="153"/>
      <c r="H1404" s="283" t="str">
        <f>IF(입출금내역Rawdata!F1398=0,"",입출금내역Rawdata!F1398)</f>
        <v/>
      </c>
      <c r="I1404" s="146">
        <f>IF(입출금내역Rawdata!G1398=0,"",입출금내역Rawdata!G1398)</f>
        <v>87000</v>
      </c>
      <c r="J1404" s="146">
        <f t="shared" si="43"/>
        <v>-87000</v>
      </c>
      <c r="K1404" s="146">
        <f t="shared" si="42"/>
        <v>716218195</v>
      </c>
      <c r="L1404" s="284" t="str">
        <f>입출금내역Rawdata!D1398</f>
        <v>FB-RTF</v>
      </c>
      <c r="M1404" s="148"/>
      <c r="N1404" s="148"/>
      <c r="O1404" s="284" t="str">
        <f>입출금내역Rawdata!L1398</f>
        <v>신한은행(초창패)</v>
      </c>
      <c r="P1404" s="284" t="str">
        <f>입출금내역Rawdata!M1398</f>
        <v>100-037-099578</v>
      </c>
      <c r="Q1404" s="148"/>
      <c r="R1404" s="148"/>
      <c r="S1404" s="148"/>
    </row>
    <row r="1405" spans="1:19" ht="15.6" customHeight="1">
      <c r="A1405" s="150"/>
      <c r="B1405" s="142">
        <f>입출금내역Rawdata!B1399</f>
        <v>45650</v>
      </c>
      <c r="C1405" s="143" t="s">
        <v>120</v>
      </c>
      <c r="D1405" s="284" t="str">
        <f>입출금내역Rawdata!N1399</f>
        <v>보조금</v>
      </c>
      <c r="E1405" s="284" t="str">
        <f>입출금내역Rawdata!O1399</f>
        <v>보조금</v>
      </c>
      <c r="F1405" s="137">
        <f>IF(D1405="계좌 대체","",VLOOKUP($D1405,월별_CashFlow!$H$3:$I$61,2,FALSE))</f>
        <v>310001</v>
      </c>
      <c r="G1405" s="153"/>
      <c r="H1405" s="283">
        <f>IF(입출금내역Rawdata!F1399=0,"",입출금내역Rawdata!F1399)</f>
        <v>3825000</v>
      </c>
      <c r="I1405" s="146" t="str">
        <f>IF(입출금내역Rawdata!G1399=0,"",입출금내역Rawdata!G1399)</f>
        <v/>
      </c>
      <c r="J1405" s="146">
        <f t="shared" si="43"/>
        <v>3825000</v>
      </c>
      <c r="K1405" s="146">
        <f t="shared" si="42"/>
        <v>720043195</v>
      </c>
      <c r="L1405" s="284" t="str">
        <f>입출금내역Rawdata!D1399</f>
        <v>FB이체</v>
      </c>
      <c r="M1405" s="148"/>
      <c r="N1405" s="148"/>
      <c r="O1405" s="284" t="str">
        <f>입출금내역Rawdata!L1399</f>
        <v>신한은행(초창패)</v>
      </c>
      <c r="P1405" s="284" t="str">
        <f>입출금내역Rawdata!M1399</f>
        <v>100-037-099578</v>
      </c>
      <c r="Q1405" s="148"/>
      <c r="R1405" s="148"/>
      <c r="S1405" s="148"/>
    </row>
    <row r="1406" spans="1:19" ht="15.6" customHeight="1">
      <c r="A1406" s="150"/>
      <c r="B1406" s="142">
        <f>입출금내역Rawdata!B1400</f>
        <v>45650</v>
      </c>
      <c r="C1406" s="143" t="s">
        <v>120</v>
      </c>
      <c r="D1406" s="284" t="str">
        <f>입출금내역Rawdata!N1400</f>
        <v>보조금</v>
      </c>
      <c r="E1406" s="284" t="str">
        <f>입출금내역Rawdata!O1400</f>
        <v>보조금</v>
      </c>
      <c r="F1406" s="137">
        <f>IF(D1406="계좌 대체","",VLOOKUP($D1406,월별_CashFlow!$H$3:$I$61,2,FALSE))</f>
        <v>310001</v>
      </c>
      <c r="G1406" s="153"/>
      <c r="H1406" s="283" t="str">
        <f>IF(입출금내역Rawdata!F1400=0,"",입출금내역Rawdata!F1400)</f>
        <v/>
      </c>
      <c r="I1406" s="146">
        <f>IF(입출금내역Rawdata!G1400=0,"",입출금내역Rawdata!G1400)</f>
        <v>3825000</v>
      </c>
      <c r="J1406" s="146">
        <f t="shared" si="43"/>
        <v>-3825000</v>
      </c>
      <c r="K1406" s="146">
        <f t="shared" si="42"/>
        <v>716218195</v>
      </c>
      <c r="L1406" s="284" t="str">
        <f>입출금내역Rawdata!D1400</f>
        <v>FB-RTF</v>
      </c>
      <c r="M1406" s="148"/>
      <c r="N1406" s="148"/>
      <c r="O1406" s="284" t="str">
        <f>입출금내역Rawdata!L1400</f>
        <v>신한은행(초창패)</v>
      </c>
      <c r="P1406" s="284" t="str">
        <f>입출금내역Rawdata!M1400</f>
        <v>100-037-099578</v>
      </c>
      <c r="Q1406" s="148"/>
      <c r="R1406" s="148"/>
      <c r="S1406" s="148"/>
    </row>
    <row r="1407" spans="1:19" ht="15.6" customHeight="1">
      <c r="A1407" s="150"/>
      <c r="B1407" s="142">
        <f>입출금내역Rawdata!B1401</f>
        <v>45650</v>
      </c>
      <c r="C1407" s="143" t="s">
        <v>120</v>
      </c>
      <c r="D1407" s="284" t="str">
        <f>입출금내역Rawdata!N1401</f>
        <v>보조금</v>
      </c>
      <c r="E1407" s="284" t="str">
        <f>입출금내역Rawdata!O1401</f>
        <v>보조금</v>
      </c>
      <c r="F1407" s="137">
        <f>IF(D1407="계좌 대체","",VLOOKUP($D1407,월별_CashFlow!$H$3:$I$61,2,FALSE))</f>
        <v>310001</v>
      </c>
      <c r="G1407" s="153"/>
      <c r="H1407" s="283">
        <f>IF(입출금내역Rawdata!F1401=0,"",입출금내역Rawdata!F1401)</f>
        <v>2630000</v>
      </c>
      <c r="I1407" s="146" t="str">
        <f>IF(입출금내역Rawdata!G1401=0,"",입출금내역Rawdata!G1401)</f>
        <v/>
      </c>
      <c r="J1407" s="146">
        <f t="shared" si="43"/>
        <v>2630000</v>
      </c>
      <c r="K1407" s="146">
        <f t="shared" si="42"/>
        <v>718848195</v>
      </c>
      <c r="L1407" s="284" t="str">
        <f>입출금내역Rawdata!D1401</f>
        <v>FB이체</v>
      </c>
      <c r="M1407" s="148"/>
      <c r="N1407" s="148"/>
      <c r="O1407" s="284" t="str">
        <f>입출금내역Rawdata!L1401</f>
        <v>신한은행(초창패)</v>
      </c>
      <c r="P1407" s="284" t="str">
        <f>입출금내역Rawdata!M1401</f>
        <v>100-037-099578</v>
      </c>
      <c r="Q1407" s="148"/>
      <c r="R1407" s="148"/>
      <c r="S1407" s="148"/>
    </row>
    <row r="1408" spans="1:19" ht="15.6" customHeight="1">
      <c r="A1408" s="150"/>
      <c r="B1408" s="142">
        <f>입출금내역Rawdata!B1402</f>
        <v>45650</v>
      </c>
      <c r="C1408" s="143" t="s">
        <v>120</v>
      </c>
      <c r="D1408" s="284" t="str">
        <f>입출금내역Rawdata!N1402</f>
        <v>보조금</v>
      </c>
      <c r="E1408" s="284" t="str">
        <f>입출금내역Rawdata!O1402</f>
        <v>보조금</v>
      </c>
      <c r="F1408" s="137">
        <f>IF(D1408="계좌 대체","",VLOOKUP($D1408,월별_CashFlow!$H$3:$I$61,2,FALSE))</f>
        <v>310001</v>
      </c>
      <c r="G1408" s="153"/>
      <c r="H1408" s="283" t="str">
        <f>IF(입출금내역Rawdata!F1402=0,"",입출금내역Rawdata!F1402)</f>
        <v/>
      </c>
      <c r="I1408" s="146">
        <f>IF(입출금내역Rawdata!G1402=0,"",입출금내역Rawdata!G1402)</f>
        <v>2630000</v>
      </c>
      <c r="J1408" s="146">
        <f t="shared" si="43"/>
        <v>-2630000</v>
      </c>
      <c r="K1408" s="146">
        <f t="shared" si="42"/>
        <v>716218195</v>
      </c>
      <c r="L1408" s="284" t="str">
        <f>입출금내역Rawdata!D1402</f>
        <v>FB-RTF</v>
      </c>
      <c r="M1408" s="148"/>
      <c r="N1408" s="148"/>
      <c r="O1408" s="284" t="str">
        <f>입출금내역Rawdata!L1402</f>
        <v>신한은행(초창패)</v>
      </c>
      <c r="P1408" s="284" t="str">
        <f>입출금내역Rawdata!M1402</f>
        <v>100-037-099578</v>
      </c>
      <c r="Q1408" s="148"/>
      <c r="R1408" s="148"/>
      <c r="S1408" s="148"/>
    </row>
    <row r="1409" spans="1:19" ht="15.6" customHeight="1">
      <c r="A1409" s="150"/>
      <c r="B1409" s="142">
        <f>입출금내역Rawdata!B1403</f>
        <v>45650</v>
      </c>
      <c r="C1409" s="143" t="s">
        <v>120</v>
      </c>
      <c r="D1409" s="284" t="str">
        <f>입출금내역Rawdata!N1403</f>
        <v>보조금</v>
      </c>
      <c r="E1409" s="284" t="str">
        <f>입출금내역Rawdata!O1403</f>
        <v>보조금</v>
      </c>
      <c r="F1409" s="137">
        <f>IF(D1409="계좌 대체","",VLOOKUP($D1409,월별_CashFlow!$H$3:$I$61,2,FALSE))</f>
        <v>310001</v>
      </c>
      <c r="G1409" s="153"/>
      <c r="H1409" s="283">
        <f>IF(입출금내역Rawdata!F1403=0,"",입출금내역Rawdata!F1403)</f>
        <v>416000</v>
      </c>
      <c r="I1409" s="146" t="str">
        <f>IF(입출금내역Rawdata!G1403=0,"",입출금내역Rawdata!G1403)</f>
        <v/>
      </c>
      <c r="J1409" s="146">
        <f t="shared" si="43"/>
        <v>416000</v>
      </c>
      <c r="K1409" s="146">
        <f t="shared" si="42"/>
        <v>716634195</v>
      </c>
      <c r="L1409" s="284" t="str">
        <f>입출금내역Rawdata!D1403</f>
        <v>FB이체</v>
      </c>
      <c r="M1409" s="148"/>
      <c r="N1409" s="148"/>
      <c r="O1409" s="284" t="str">
        <f>입출금내역Rawdata!L1403</f>
        <v>신한은행(초창패)</v>
      </c>
      <c r="P1409" s="284" t="str">
        <f>입출금내역Rawdata!M1403</f>
        <v>100-037-099578</v>
      </c>
      <c r="Q1409" s="148"/>
      <c r="R1409" s="148"/>
      <c r="S1409" s="148"/>
    </row>
    <row r="1410" spans="1:19" ht="15.6" customHeight="1">
      <c r="A1410" s="150"/>
      <c r="B1410" s="142">
        <f>입출금내역Rawdata!B1404</f>
        <v>45650</v>
      </c>
      <c r="C1410" s="143" t="s">
        <v>120</v>
      </c>
      <c r="D1410" s="284" t="str">
        <f>입출금내역Rawdata!N1404</f>
        <v>보조금</v>
      </c>
      <c r="E1410" s="284" t="str">
        <f>입출금내역Rawdata!O1404</f>
        <v>보조금</v>
      </c>
      <c r="F1410" s="137">
        <f>IF(D1410="계좌 대체","",VLOOKUP($D1410,월별_CashFlow!$H$3:$I$61,2,FALSE))</f>
        <v>310001</v>
      </c>
      <c r="G1410" s="153"/>
      <c r="H1410" s="283" t="str">
        <f>IF(입출금내역Rawdata!F1404=0,"",입출금내역Rawdata!F1404)</f>
        <v/>
      </c>
      <c r="I1410" s="146">
        <f>IF(입출금내역Rawdata!G1404=0,"",입출금내역Rawdata!G1404)</f>
        <v>416000</v>
      </c>
      <c r="J1410" s="146">
        <f t="shared" si="43"/>
        <v>-416000</v>
      </c>
      <c r="K1410" s="146">
        <f t="shared" si="42"/>
        <v>716218195</v>
      </c>
      <c r="L1410" s="284" t="str">
        <f>입출금내역Rawdata!D1404</f>
        <v>FB-RTF</v>
      </c>
      <c r="M1410" s="148"/>
      <c r="N1410" s="148"/>
      <c r="O1410" s="284" t="str">
        <f>입출금내역Rawdata!L1404</f>
        <v>신한은행(초창패)</v>
      </c>
      <c r="P1410" s="284" t="str">
        <f>입출금내역Rawdata!M1404</f>
        <v>100-037-099578</v>
      </c>
      <c r="Q1410" s="148"/>
      <c r="R1410" s="148"/>
      <c r="S1410" s="148"/>
    </row>
    <row r="1411" spans="1:19" ht="15.6" customHeight="1">
      <c r="A1411" s="150"/>
      <c r="B1411" s="142">
        <f>입출금내역Rawdata!B1405</f>
        <v>45651</v>
      </c>
      <c r="C1411" s="143" t="s">
        <v>120</v>
      </c>
      <c r="D1411" s="284" t="str">
        <f>입출금내역Rawdata!N1405</f>
        <v>계좌 대체</v>
      </c>
      <c r="E1411" s="284" t="str">
        <f>입출금내역Rawdata!O1405</f>
        <v>계좌 대체</v>
      </c>
      <c r="F1411" s="137" t="str">
        <f>IF(D1411="계좌 대체","",VLOOKUP($D1411,월별_CashFlow!$H$3:$I$61,2,FALSE))</f>
        <v/>
      </c>
      <c r="G1411" s="153"/>
      <c r="H1411" s="283" t="str">
        <f>IF(입출금내역Rawdata!F1405=0,"",입출금내역Rawdata!F1405)</f>
        <v/>
      </c>
      <c r="I1411" s="146">
        <f>IF(입출금내역Rawdata!G1405=0,"",입출금내역Rawdata!G1405)</f>
        <v>10400</v>
      </c>
      <c r="J1411" s="146">
        <f t="shared" si="43"/>
        <v>-10400</v>
      </c>
      <c r="K1411" s="146">
        <f t="shared" si="42"/>
        <v>716207795</v>
      </c>
      <c r="L1411" s="284" t="str">
        <f>입출금내역Rawdata!D1405</f>
        <v>카카오T택시_가승</v>
      </c>
      <c r="M1411" s="148"/>
      <c r="N1411" s="148"/>
      <c r="O1411" s="284" t="str">
        <f>입출금내역Rawdata!L1405</f>
        <v>하나은행(자본금)</v>
      </c>
      <c r="P1411" s="284" t="str">
        <f>입출금내역Rawdata!M1405</f>
        <v>391-910029-71304</v>
      </c>
      <c r="Q1411" s="148"/>
      <c r="R1411" s="148"/>
      <c r="S1411" s="148"/>
    </row>
    <row r="1412" spans="1:19" ht="15.6" customHeight="1">
      <c r="A1412" s="150"/>
      <c r="B1412" s="142">
        <f>입출금내역Rawdata!B1406</f>
        <v>45651</v>
      </c>
      <c r="C1412" s="143" t="s">
        <v>120</v>
      </c>
      <c r="D1412" s="284" t="str">
        <f>입출금내역Rawdata!N1406</f>
        <v>계좌 대체</v>
      </c>
      <c r="E1412" s="284" t="str">
        <f>입출금내역Rawdata!O1406</f>
        <v>계좌 대체</v>
      </c>
      <c r="F1412" s="137" t="str">
        <f>IF(D1412="계좌 대체","",VLOOKUP($D1412,월별_CashFlow!$H$3:$I$61,2,FALSE))</f>
        <v/>
      </c>
      <c r="G1412" s="153"/>
      <c r="H1412" s="283">
        <f>IF(입출금내역Rawdata!F1406=0,"",입출금내역Rawdata!F1406)</f>
        <v>10400</v>
      </c>
      <c r="I1412" s="146" t="str">
        <f>IF(입출금내역Rawdata!G1406=0,"",입출금내역Rawdata!G1406)</f>
        <v/>
      </c>
      <c r="J1412" s="146">
        <f t="shared" si="43"/>
        <v>10400</v>
      </c>
      <c r="K1412" s="146">
        <f t="shared" si="42"/>
        <v>716218195</v>
      </c>
      <c r="L1412" s="284" t="str">
        <f>입출금내역Rawdata!D1406</f>
        <v>카카오T택시_가승</v>
      </c>
      <c r="M1412" s="148"/>
      <c r="N1412" s="148"/>
      <c r="O1412" s="284" t="str">
        <f>입출금내역Rawdata!L1406</f>
        <v>하나은행(자본금)</v>
      </c>
      <c r="P1412" s="284" t="str">
        <f>입출금내역Rawdata!M1406</f>
        <v>391-910029-71304</v>
      </c>
      <c r="Q1412" s="148"/>
      <c r="R1412" s="148"/>
      <c r="S1412" s="148"/>
    </row>
    <row r="1413" spans="1:19" ht="15.6" customHeight="1">
      <c r="A1413" s="150"/>
      <c r="B1413" s="142">
        <f>입출금내역Rawdata!B1407</f>
        <v>45651</v>
      </c>
      <c r="C1413" s="143" t="s">
        <v>120</v>
      </c>
      <c r="D1413" s="284" t="str">
        <f>입출금내역Rawdata!N1407</f>
        <v>운영비</v>
      </c>
      <c r="E1413" s="284" t="str">
        <f>입출금내역Rawdata!O1407</f>
        <v>여비교통비</v>
      </c>
      <c r="F1413" s="137">
        <f>IF(D1413="계좌 대체","",VLOOKUP($D1413,월별_CashFlow!$H$3:$I$61,2,FALSE))</f>
        <v>120204</v>
      </c>
      <c r="G1413" s="153"/>
      <c r="H1413" s="283" t="str">
        <f>IF(입출금내역Rawdata!F1407=0,"",입출금내역Rawdata!F1407)</f>
        <v/>
      </c>
      <c r="I1413" s="146">
        <f>IF(입출금내역Rawdata!G1407=0,"",입출금내역Rawdata!G1407)</f>
        <v>10000</v>
      </c>
      <c r="J1413" s="146">
        <f t="shared" si="43"/>
        <v>-10000</v>
      </c>
      <c r="K1413" s="146">
        <f t="shared" si="42"/>
        <v>716208195</v>
      </c>
      <c r="L1413" s="284" t="str">
        <f>입출금내역Rawdata!D1407</f>
        <v>카카오T일반택시(</v>
      </c>
      <c r="M1413" s="148"/>
      <c r="N1413" s="148"/>
      <c r="O1413" s="284" t="str">
        <f>입출금내역Rawdata!L1407</f>
        <v>하나은행(자본금)</v>
      </c>
      <c r="P1413" s="284" t="str">
        <f>입출금내역Rawdata!M1407</f>
        <v>391-910029-71304</v>
      </c>
      <c r="Q1413" s="148"/>
      <c r="R1413" s="148"/>
      <c r="S1413" s="148"/>
    </row>
    <row r="1414" spans="1:19" ht="15.6" customHeight="1">
      <c r="A1414" s="150"/>
      <c r="B1414" s="142">
        <f>입출금내역Rawdata!B1408</f>
        <v>45651</v>
      </c>
      <c r="C1414" s="143" t="s">
        <v>120</v>
      </c>
      <c r="D1414" s="284" t="str">
        <f>입출금내역Rawdata!N1408</f>
        <v>계좌 대체</v>
      </c>
      <c r="E1414" s="284" t="str">
        <f>입출금내역Rawdata!O1408</f>
        <v>계좌 대체</v>
      </c>
      <c r="F1414" s="137" t="str">
        <f>IF(D1414="계좌 대체","",VLOOKUP($D1414,월별_CashFlow!$H$3:$I$61,2,FALSE))</f>
        <v/>
      </c>
      <c r="G1414" s="153"/>
      <c r="H1414" s="283" t="str">
        <f>IF(입출금내역Rawdata!F1408=0,"",입출금내역Rawdata!F1408)</f>
        <v/>
      </c>
      <c r="I1414" s="146">
        <f>IF(입출금내역Rawdata!G1408=0,"",입출금내역Rawdata!G1408)</f>
        <v>9600</v>
      </c>
      <c r="J1414" s="146">
        <f t="shared" si="43"/>
        <v>-9600</v>
      </c>
      <c r="K1414" s="146">
        <f t="shared" si="42"/>
        <v>716198595</v>
      </c>
      <c r="L1414" s="284" t="str">
        <f>입출금내역Rawdata!D1408</f>
        <v>카카오T택시_가승</v>
      </c>
      <c r="M1414" s="148"/>
      <c r="N1414" s="148"/>
      <c r="O1414" s="284" t="str">
        <f>입출금내역Rawdata!L1408</f>
        <v>하나은행(자본금)</v>
      </c>
      <c r="P1414" s="284" t="str">
        <f>입출금내역Rawdata!M1408</f>
        <v>391-910029-71304</v>
      </c>
      <c r="Q1414" s="148"/>
      <c r="R1414" s="148"/>
      <c r="S1414" s="148"/>
    </row>
    <row r="1415" spans="1:19" ht="15.6" customHeight="1">
      <c r="A1415" s="150"/>
      <c r="B1415" s="142">
        <f>입출금내역Rawdata!B1409</f>
        <v>45651</v>
      </c>
      <c r="C1415" s="143" t="s">
        <v>120</v>
      </c>
      <c r="D1415" s="284" t="str">
        <f>입출금내역Rawdata!N1409</f>
        <v>계좌 대체</v>
      </c>
      <c r="E1415" s="284" t="str">
        <f>입출금내역Rawdata!O1409</f>
        <v>계좌 대체</v>
      </c>
      <c r="F1415" s="137" t="str">
        <f>IF(D1415="계좌 대체","",VLOOKUP($D1415,월별_CashFlow!$H$3:$I$61,2,FALSE))</f>
        <v/>
      </c>
      <c r="G1415" s="153"/>
      <c r="H1415" s="283">
        <f>IF(입출금내역Rawdata!F1409=0,"",입출금내역Rawdata!F1409)</f>
        <v>9600</v>
      </c>
      <c r="I1415" s="146" t="str">
        <f>IF(입출금내역Rawdata!G1409=0,"",입출금내역Rawdata!G1409)</f>
        <v/>
      </c>
      <c r="J1415" s="146">
        <f t="shared" si="43"/>
        <v>9600</v>
      </c>
      <c r="K1415" s="146">
        <f t="shared" si="42"/>
        <v>716208195</v>
      </c>
      <c r="L1415" s="284" t="str">
        <f>입출금내역Rawdata!D1409</f>
        <v>카카오T택시_가승</v>
      </c>
      <c r="M1415" s="148"/>
      <c r="N1415" s="148"/>
      <c r="O1415" s="284" t="str">
        <f>입출금내역Rawdata!L1409</f>
        <v>하나은행(자본금)</v>
      </c>
      <c r="P1415" s="284" t="str">
        <f>입출금내역Rawdata!M1409</f>
        <v>391-910029-71304</v>
      </c>
      <c r="Q1415" s="148"/>
      <c r="R1415" s="148"/>
      <c r="S1415" s="148"/>
    </row>
    <row r="1416" spans="1:19" ht="15.6" customHeight="1">
      <c r="A1416" s="150"/>
      <c r="B1416" s="142">
        <f>입출금내역Rawdata!B1410</f>
        <v>45651</v>
      </c>
      <c r="C1416" s="143" t="s">
        <v>120</v>
      </c>
      <c r="D1416" s="284" t="str">
        <f>입출금내역Rawdata!N1410</f>
        <v>운영비</v>
      </c>
      <c r="E1416" s="284" t="str">
        <f>입출금내역Rawdata!O1410</f>
        <v>여비교통비</v>
      </c>
      <c r="F1416" s="137">
        <f>IF(D1416="계좌 대체","",VLOOKUP($D1416,월별_CashFlow!$H$3:$I$61,2,FALSE))</f>
        <v>120204</v>
      </c>
      <c r="G1416" s="153"/>
      <c r="H1416" s="283" t="str">
        <f>IF(입출금내역Rawdata!F1410=0,"",입출금내역Rawdata!F1410)</f>
        <v/>
      </c>
      <c r="I1416" s="146">
        <f>IF(입출금내역Rawdata!G1410=0,"",입출금내역Rawdata!G1410)</f>
        <v>9500</v>
      </c>
      <c r="J1416" s="146">
        <f t="shared" si="43"/>
        <v>-9500</v>
      </c>
      <c r="K1416" s="146">
        <f t="shared" ref="K1416:K1479" si="44">J1416+K1415</f>
        <v>716198695</v>
      </c>
      <c r="L1416" s="284" t="str">
        <f>입출금내역Rawdata!D1410</f>
        <v>카카오T일반택시_</v>
      </c>
      <c r="M1416" s="148"/>
      <c r="N1416" s="148"/>
      <c r="O1416" s="284" t="str">
        <f>입출금내역Rawdata!L1410</f>
        <v>하나은행(자본금)</v>
      </c>
      <c r="P1416" s="284" t="str">
        <f>입출금내역Rawdata!M1410</f>
        <v>391-910029-71304</v>
      </c>
      <c r="Q1416" s="148"/>
      <c r="R1416" s="148"/>
      <c r="S1416" s="148"/>
    </row>
    <row r="1417" spans="1:19" ht="15.6" customHeight="1">
      <c r="A1417" s="150"/>
      <c r="B1417" s="142">
        <f>입출금내역Rawdata!B1411</f>
        <v>45652</v>
      </c>
      <c r="C1417" s="143" t="s">
        <v>120</v>
      </c>
      <c r="D1417" s="284" t="str">
        <f>입출금내역Rawdata!N1411</f>
        <v>법인카드</v>
      </c>
      <c r="E1417" s="284" t="str">
        <f>입출금내역Rawdata!O1411</f>
        <v>법인카드</v>
      </c>
      <c r="F1417" s="137">
        <f>IF(D1417="계좌 대체","",VLOOKUP($D1417,월별_CashFlow!$H$3:$I$61,2,FALSE))</f>
        <v>120203</v>
      </c>
      <c r="G1417" s="153"/>
      <c r="H1417" s="283" t="str">
        <f>IF(입출금내역Rawdata!F1411=0,"",입출금내역Rawdata!F1411)</f>
        <v/>
      </c>
      <c r="I1417" s="146">
        <f>IF(입출금내역Rawdata!G1411=0,"",입출금내역Rawdata!G1411)</f>
        <v>80000</v>
      </c>
      <c r="J1417" s="146">
        <f t="shared" ref="J1417:J1480" si="45">IF(H1417="",IF(I1417="",0,-I1417),H1417)</f>
        <v>-80000</v>
      </c>
      <c r="K1417" s="146">
        <f t="shared" si="44"/>
        <v>716118695</v>
      </c>
      <c r="L1417" s="284" t="str">
        <f>입출금내역Rawdata!D1411</f>
        <v>하나카드기업</v>
      </c>
      <c r="M1417" s="148"/>
      <c r="N1417" s="148"/>
      <c r="O1417" s="284" t="str">
        <f>입출금내역Rawdata!L1411</f>
        <v>하나은행(GS투자금)</v>
      </c>
      <c r="P1417" s="284" t="str">
        <f>입출금내역Rawdata!M1411</f>
        <v>391-910033-23404</v>
      </c>
      <c r="Q1417" s="148"/>
      <c r="R1417" s="148"/>
      <c r="S1417" s="148"/>
    </row>
    <row r="1418" spans="1:19" ht="15.6" customHeight="1">
      <c r="A1418" s="150"/>
      <c r="B1418" s="142">
        <f>입출금내역Rawdata!B1412</f>
        <v>45652</v>
      </c>
      <c r="C1418" s="143" t="s">
        <v>120</v>
      </c>
      <c r="D1418" s="284" t="str">
        <f>입출금내역Rawdata!N1412</f>
        <v>계좌 대체</v>
      </c>
      <c r="E1418" s="284" t="str">
        <f>입출금내역Rawdata!O1412</f>
        <v>계좌 대체</v>
      </c>
      <c r="F1418" s="137" t="str">
        <f>IF(D1418="계좌 대체","",VLOOKUP($D1418,월별_CashFlow!$H$3:$I$61,2,FALSE))</f>
        <v/>
      </c>
      <c r="G1418" s="153"/>
      <c r="H1418" s="283" t="str">
        <f>IF(입출금내역Rawdata!F1412=0,"",입출금내역Rawdata!F1412)</f>
        <v/>
      </c>
      <c r="I1418" s="146">
        <f>IF(입출금내역Rawdata!G1412=0,"",입출금내역Rawdata!G1412)</f>
        <v>10200</v>
      </c>
      <c r="J1418" s="146">
        <f t="shared" si="45"/>
        <v>-10200</v>
      </c>
      <c r="K1418" s="146">
        <f t="shared" si="44"/>
        <v>716108495</v>
      </c>
      <c r="L1418" s="284" t="str">
        <f>입출금내역Rawdata!D1412</f>
        <v>카카오T택시_가승</v>
      </c>
      <c r="M1418" s="148"/>
      <c r="N1418" s="148"/>
      <c r="O1418" s="284" t="str">
        <f>입출금내역Rawdata!L1412</f>
        <v>하나은행(자본금)</v>
      </c>
      <c r="P1418" s="284" t="str">
        <f>입출금내역Rawdata!M1412</f>
        <v>391-910029-71304</v>
      </c>
      <c r="Q1418" s="148"/>
      <c r="R1418" s="148"/>
      <c r="S1418" s="148"/>
    </row>
    <row r="1419" spans="1:19" ht="15.6" customHeight="1">
      <c r="A1419" s="150"/>
      <c r="B1419" s="142">
        <f>입출금내역Rawdata!B1413</f>
        <v>45652</v>
      </c>
      <c r="C1419" s="143" t="s">
        <v>120</v>
      </c>
      <c r="D1419" s="284" t="str">
        <f>입출금내역Rawdata!N1413</f>
        <v>계좌 대체</v>
      </c>
      <c r="E1419" s="284" t="str">
        <f>입출금내역Rawdata!O1413</f>
        <v>계좌 대체</v>
      </c>
      <c r="F1419" s="137" t="str">
        <f>IF(D1419="계좌 대체","",VLOOKUP($D1419,월별_CashFlow!$H$3:$I$61,2,FALSE))</f>
        <v/>
      </c>
      <c r="G1419" s="153"/>
      <c r="H1419" s="283">
        <f>IF(입출금내역Rawdata!F1413=0,"",입출금내역Rawdata!F1413)</f>
        <v>10200</v>
      </c>
      <c r="I1419" s="146" t="str">
        <f>IF(입출금내역Rawdata!G1413=0,"",입출금내역Rawdata!G1413)</f>
        <v/>
      </c>
      <c r="J1419" s="146">
        <f t="shared" si="45"/>
        <v>10200</v>
      </c>
      <c r="K1419" s="146">
        <f t="shared" si="44"/>
        <v>716118695</v>
      </c>
      <c r="L1419" s="284" t="str">
        <f>입출금내역Rawdata!D1413</f>
        <v>카카오T택시_가승</v>
      </c>
      <c r="M1419" s="148"/>
      <c r="N1419" s="148"/>
      <c r="O1419" s="284" t="str">
        <f>입출금내역Rawdata!L1413</f>
        <v>하나은행(자본금)</v>
      </c>
      <c r="P1419" s="284" t="str">
        <f>입출금내역Rawdata!M1413</f>
        <v>391-910029-71304</v>
      </c>
      <c r="Q1419" s="148"/>
      <c r="R1419" s="148"/>
      <c r="S1419" s="148"/>
    </row>
    <row r="1420" spans="1:19" ht="15.6" customHeight="1">
      <c r="A1420" s="150"/>
      <c r="B1420" s="142">
        <f>입출금내역Rawdata!B1414</f>
        <v>45652</v>
      </c>
      <c r="C1420" s="143" t="s">
        <v>120</v>
      </c>
      <c r="D1420" s="284" t="str">
        <f>입출금내역Rawdata!N1414</f>
        <v>운영비</v>
      </c>
      <c r="E1420" s="284" t="str">
        <f>입출금내역Rawdata!O1414</f>
        <v>여비교통비</v>
      </c>
      <c r="F1420" s="137">
        <f>IF(D1420="계좌 대체","",VLOOKUP($D1420,월별_CashFlow!$H$3:$I$61,2,FALSE))</f>
        <v>120204</v>
      </c>
      <c r="G1420" s="153"/>
      <c r="H1420" s="283" t="str">
        <f>IF(입출금내역Rawdata!F1414=0,"",입출금내역Rawdata!F1414)</f>
        <v/>
      </c>
      <c r="I1420" s="146">
        <f>IF(입출금내역Rawdata!G1414=0,"",입출금내역Rawdata!G1414)</f>
        <v>81887</v>
      </c>
      <c r="J1420" s="146">
        <f t="shared" si="45"/>
        <v>-81887</v>
      </c>
      <c r="K1420" s="146">
        <f t="shared" si="44"/>
        <v>716036808</v>
      </c>
      <c r="L1420" s="284" t="str">
        <f>입출금내역Rawdata!D1414</f>
        <v>1223_LYFT   *R</v>
      </c>
      <c r="M1420" s="148"/>
      <c r="N1420" s="148"/>
      <c r="O1420" s="284" t="str">
        <f>입출금내역Rawdata!L1414</f>
        <v>하나은행(자본금)</v>
      </c>
      <c r="P1420" s="284" t="str">
        <f>입출금내역Rawdata!M1414</f>
        <v>391-910029-71304</v>
      </c>
      <c r="Q1420" s="148"/>
      <c r="R1420" s="148"/>
      <c r="S1420" s="148"/>
    </row>
    <row r="1421" spans="1:19" ht="15.6" customHeight="1">
      <c r="A1421" s="150"/>
      <c r="B1421" s="142">
        <f>입출금내역Rawdata!B1415</f>
        <v>45652</v>
      </c>
      <c r="C1421" s="143" t="s">
        <v>120</v>
      </c>
      <c r="D1421" s="284" t="str">
        <f>입출금내역Rawdata!N1415</f>
        <v>운영비</v>
      </c>
      <c r="E1421" s="284" t="str">
        <f>입출금내역Rawdata!O1415</f>
        <v>여비교통비</v>
      </c>
      <c r="F1421" s="137">
        <f>IF(D1421="계좌 대체","",VLOOKUP($D1421,월별_CashFlow!$H$3:$I$61,2,FALSE))</f>
        <v>120204</v>
      </c>
      <c r="G1421" s="153"/>
      <c r="H1421" s="283" t="str">
        <f>IF(입출금내역Rawdata!F1415=0,"",입출금내역Rawdata!F1415)</f>
        <v/>
      </c>
      <c r="I1421" s="146">
        <f>IF(입출금내역Rawdata!G1415=0,"",입출금내역Rawdata!G1415)</f>
        <v>8700</v>
      </c>
      <c r="J1421" s="146">
        <f t="shared" si="45"/>
        <v>-8700</v>
      </c>
      <c r="K1421" s="146">
        <f t="shared" si="44"/>
        <v>716028108</v>
      </c>
      <c r="L1421" s="284" t="str">
        <f>입출금내역Rawdata!D1415</f>
        <v>카카오T일반택시(</v>
      </c>
      <c r="M1421" s="148"/>
      <c r="N1421" s="148"/>
      <c r="O1421" s="284" t="str">
        <f>입출금내역Rawdata!L1415</f>
        <v>하나은행(자본금)</v>
      </c>
      <c r="P1421" s="284" t="str">
        <f>입출금내역Rawdata!M1415</f>
        <v>391-910029-71304</v>
      </c>
      <c r="Q1421" s="148"/>
      <c r="R1421" s="148"/>
      <c r="S1421" s="148"/>
    </row>
    <row r="1422" spans="1:19" ht="15.6" customHeight="1">
      <c r="A1422" s="150"/>
      <c r="B1422" s="142">
        <f>입출금내역Rawdata!B1416</f>
        <v>45652</v>
      </c>
      <c r="C1422" s="143" t="s">
        <v>120</v>
      </c>
      <c r="D1422" s="284" t="str">
        <f>입출금내역Rawdata!N1416</f>
        <v>계좌 대체</v>
      </c>
      <c r="E1422" s="284" t="str">
        <f>입출금내역Rawdata!O1416</f>
        <v>계좌 대체</v>
      </c>
      <c r="F1422" s="137" t="str">
        <f>IF(D1422="계좌 대체","",VLOOKUP($D1422,월별_CashFlow!$H$3:$I$61,2,FALSE))</f>
        <v/>
      </c>
      <c r="G1422" s="153"/>
      <c r="H1422" s="283" t="str">
        <f>IF(입출금내역Rawdata!F1416=0,"",입출금내역Rawdata!F1416)</f>
        <v/>
      </c>
      <c r="I1422" s="146">
        <f>IF(입출금내역Rawdata!G1416=0,"",입출금내역Rawdata!G1416)</f>
        <v>11600</v>
      </c>
      <c r="J1422" s="146">
        <f t="shared" si="45"/>
        <v>-11600</v>
      </c>
      <c r="K1422" s="146">
        <f t="shared" si="44"/>
        <v>716016508</v>
      </c>
      <c r="L1422" s="284" t="str">
        <f>입출금내역Rawdata!D1416</f>
        <v>카카오T택시_가승</v>
      </c>
      <c r="M1422" s="148"/>
      <c r="N1422" s="148"/>
      <c r="O1422" s="284" t="str">
        <f>입출금내역Rawdata!L1416</f>
        <v>하나은행(자본금)</v>
      </c>
      <c r="P1422" s="284" t="str">
        <f>입출금내역Rawdata!M1416</f>
        <v>391-910029-71304</v>
      </c>
      <c r="Q1422" s="148"/>
      <c r="R1422" s="148"/>
      <c r="S1422" s="148"/>
    </row>
    <row r="1423" spans="1:19" ht="15.6" customHeight="1">
      <c r="A1423" s="150"/>
      <c r="B1423" s="142">
        <f>입출금내역Rawdata!B1417</f>
        <v>45652</v>
      </c>
      <c r="C1423" s="143" t="s">
        <v>120</v>
      </c>
      <c r="D1423" s="284" t="str">
        <f>입출금내역Rawdata!N1417</f>
        <v>계좌 대체</v>
      </c>
      <c r="E1423" s="284" t="str">
        <f>입출금내역Rawdata!O1417</f>
        <v>계좌 대체</v>
      </c>
      <c r="F1423" s="137" t="str">
        <f>IF(D1423="계좌 대체","",VLOOKUP($D1423,월별_CashFlow!$H$3:$I$61,2,FALSE))</f>
        <v/>
      </c>
      <c r="G1423" s="153"/>
      <c r="H1423" s="283">
        <f>IF(입출금내역Rawdata!F1417=0,"",입출금내역Rawdata!F1417)</f>
        <v>11600</v>
      </c>
      <c r="I1423" s="146" t="str">
        <f>IF(입출금내역Rawdata!G1417=0,"",입출금내역Rawdata!G1417)</f>
        <v/>
      </c>
      <c r="J1423" s="146">
        <f t="shared" si="45"/>
        <v>11600</v>
      </c>
      <c r="K1423" s="146">
        <f t="shared" si="44"/>
        <v>716028108</v>
      </c>
      <c r="L1423" s="284" t="str">
        <f>입출금내역Rawdata!D1417</f>
        <v>카카오T택시_가승</v>
      </c>
      <c r="M1423" s="148"/>
      <c r="N1423" s="148"/>
      <c r="O1423" s="284" t="str">
        <f>입출금내역Rawdata!L1417</f>
        <v>하나은행(자본금)</v>
      </c>
      <c r="P1423" s="284" t="str">
        <f>입출금내역Rawdata!M1417</f>
        <v>391-910029-71304</v>
      </c>
      <c r="Q1423" s="148"/>
      <c r="R1423" s="148"/>
      <c r="S1423" s="148"/>
    </row>
    <row r="1424" spans="1:19" ht="15.6" customHeight="1">
      <c r="A1424" s="150"/>
      <c r="B1424" s="142">
        <f>입출금내역Rawdata!B1418</f>
        <v>45652</v>
      </c>
      <c r="C1424" s="143" t="s">
        <v>120</v>
      </c>
      <c r="D1424" s="284" t="str">
        <f>입출금내역Rawdata!N1418</f>
        <v>운영비</v>
      </c>
      <c r="E1424" s="284" t="str">
        <f>입출금내역Rawdata!O1418</f>
        <v>여비교통비</v>
      </c>
      <c r="F1424" s="137">
        <f>IF(D1424="계좌 대체","",VLOOKUP($D1424,월별_CashFlow!$H$3:$I$61,2,FALSE))</f>
        <v>120204</v>
      </c>
      <c r="G1424" s="153"/>
      <c r="H1424" s="283" t="str">
        <f>IF(입출금내역Rawdata!F1418=0,"",입출금내역Rawdata!F1418)</f>
        <v/>
      </c>
      <c r="I1424" s="146">
        <f>IF(입출금내역Rawdata!G1418=0,"",입출금내역Rawdata!G1418)</f>
        <v>8500</v>
      </c>
      <c r="J1424" s="146">
        <f t="shared" si="45"/>
        <v>-8500</v>
      </c>
      <c r="K1424" s="146">
        <f t="shared" si="44"/>
        <v>716019608</v>
      </c>
      <c r="L1424" s="284" t="str">
        <f>입출금내역Rawdata!D1418</f>
        <v>카카오T일반택시_</v>
      </c>
      <c r="M1424" s="148"/>
      <c r="N1424" s="148"/>
      <c r="O1424" s="284" t="str">
        <f>입출금내역Rawdata!L1418</f>
        <v>하나은행(자본금)</v>
      </c>
      <c r="P1424" s="284" t="str">
        <f>입출금내역Rawdata!M1418</f>
        <v>391-910029-71304</v>
      </c>
      <c r="Q1424" s="148"/>
      <c r="R1424" s="148"/>
      <c r="S1424" s="148"/>
    </row>
    <row r="1425" spans="1:19" ht="15.6" customHeight="1">
      <c r="A1425" s="150"/>
      <c r="B1425" s="142">
        <f>입출금내역Rawdata!B1419</f>
        <v>45652</v>
      </c>
      <c r="C1425" s="143" t="s">
        <v>120</v>
      </c>
      <c r="D1425" s="284" t="str">
        <f>입출금내역Rawdata!N1419</f>
        <v>계좌 대체</v>
      </c>
      <c r="E1425" s="284" t="str">
        <f>입출금내역Rawdata!O1419</f>
        <v>계좌 대체</v>
      </c>
      <c r="F1425" s="137" t="str">
        <f>IF(D1425="계좌 대체","",VLOOKUP($D1425,월별_CashFlow!$H$3:$I$61,2,FALSE))</f>
        <v/>
      </c>
      <c r="G1425" s="153"/>
      <c r="H1425" s="283" t="str">
        <f>IF(입출금내역Rawdata!F1419=0,"",입출금내역Rawdata!F1419)</f>
        <v/>
      </c>
      <c r="I1425" s="146">
        <f>IF(입출금내역Rawdata!G1419=0,"",입출금내역Rawdata!G1419)</f>
        <v>12600</v>
      </c>
      <c r="J1425" s="146">
        <f t="shared" si="45"/>
        <v>-12600</v>
      </c>
      <c r="K1425" s="146">
        <f t="shared" si="44"/>
        <v>716007008</v>
      </c>
      <c r="L1425" s="284" t="str">
        <f>입출금내역Rawdata!D1419</f>
        <v>카카오T택시_가승</v>
      </c>
      <c r="M1425" s="148"/>
      <c r="N1425" s="148"/>
      <c r="O1425" s="284" t="str">
        <f>입출금내역Rawdata!L1419</f>
        <v>하나은행(자본금)</v>
      </c>
      <c r="P1425" s="284" t="str">
        <f>입출금내역Rawdata!M1419</f>
        <v>391-910029-71304</v>
      </c>
      <c r="Q1425" s="148"/>
      <c r="R1425" s="148"/>
      <c r="S1425" s="148"/>
    </row>
    <row r="1426" spans="1:19" ht="15.6" customHeight="1">
      <c r="A1426" s="150"/>
      <c r="B1426" s="142">
        <f>입출금내역Rawdata!B1420</f>
        <v>45652</v>
      </c>
      <c r="C1426" s="143" t="s">
        <v>120</v>
      </c>
      <c r="D1426" s="284" t="str">
        <f>입출금내역Rawdata!N1420</f>
        <v>계좌 대체</v>
      </c>
      <c r="E1426" s="284" t="str">
        <f>입출금내역Rawdata!O1420</f>
        <v>계좌 대체</v>
      </c>
      <c r="F1426" s="137" t="str">
        <f>IF(D1426="계좌 대체","",VLOOKUP($D1426,월별_CashFlow!$H$3:$I$61,2,FALSE))</f>
        <v/>
      </c>
      <c r="G1426" s="153"/>
      <c r="H1426" s="283">
        <f>IF(입출금내역Rawdata!F1420=0,"",입출금내역Rawdata!F1420)</f>
        <v>12600</v>
      </c>
      <c r="I1426" s="146" t="str">
        <f>IF(입출금내역Rawdata!G1420=0,"",입출금내역Rawdata!G1420)</f>
        <v/>
      </c>
      <c r="J1426" s="146">
        <f t="shared" si="45"/>
        <v>12600</v>
      </c>
      <c r="K1426" s="146">
        <f t="shared" si="44"/>
        <v>716019608</v>
      </c>
      <c r="L1426" s="284" t="str">
        <f>입출금내역Rawdata!D1420</f>
        <v>카카오T택시_가승</v>
      </c>
      <c r="M1426" s="148"/>
      <c r="N1426" s="148"/>
      <c r="O1426" s="284" t="str">
        <f>입출금내역Rawdata!L1420</f>
        <v>하나은행(자본금)</v>
      </c>
      <c r="P1426" s="284" t="str">
        <f>입출금내역Rawdata!M1420</f>
        <v>391-910029-71304</v>
      </c>
      <c r="Q1426" s="148"/>
      <c r="R1426" s="148"/>
      <c r="S1426" s="148"/>
    </row>
    <row r="1427" spans="1:19" ht="15.6" customHeight="1">
      <c r="A1427" s="150"/>
      <c r="B1427" s="142">
        <f>입출금내역Rawdata!B1421</f>
        <v>45652</v>
      </c>
      <c r="C1427" s="143" t="s">
        <v>120</v>
      </c>
      <c r="D1427" s="284" t="str">
        <f>입출금내역Rawdata!N1421</f>
        <v>운영비</v>
      </c>
      <c r="E1427" s="284" t="str">
        <f>입출금내역Rawdata!O1421</f>
        <v>여비교통비</v>
      </c>
      <c r="F1427" s="137">
        <f>IF(D1427="계좌 대체","",VLOOKUP($D1427,월별_CashFlow!$H$3:$I$61,2,FALSE))</f>
        <v>120204</v>
      </c>
      <c r="G1427" s="153"/>
      <c r="H1427" s="283" t="str">
        <f>IF(입출금내역Rawdata!F1421=0,"",입출금내역Rawdata!F1421)</f>
        <v/>
      </c>
      <c r="I1427" s="146">
        <f>IF(입출금내역Rawdata!G1421=0,"",입출금내역Rawdata!G1421)</f>
        <v>9100</v>
      </c>
      <c r="J1427" s="146">
        <f t="shared" si="45"/>
        <v>-9100</v>
      </c>
      <c r="K1427" s="146">
        <f t="shared" si="44"/>
        <v>716010508</v>
      </c>
      <c r="L1427" s="284" t="str">
        <f>입출금내역Rawdata!D1421</f>
        <v>카카오T일반택시_</v>
      </c>
      <c r="M1427" s="148"/>
      <c r="N1427" s="148"/>
      <c r="O1427" s="284" t="str">
        <f>입출금내역Rawdata!L1421</f>
        <v>하나은행(자본금)</v>
      </c>
      <c r="P1427" s="284" t="str">
        <f>입출금내역Rawdata!M1421</f>
        <v>391-910029-71304</v>
      </c>
      <c r="Q1427" s="148"/>
      <c r="R1427" s="148"/>
      <c r="S1427" s="148"/>
    </row>
    <row r="1428" spans="1:19" ht="15.6" customHeight="1">
      <c r="A1428" s="150"/>
      <c r="B1428" s="142">
        <f>입출금내역Rawdata!B1422</f>
        <v>45652</v>
      </c>
      <c r="C1428" s="143" t="s">
        <v>120</v>
      </c>
      <c r="D1428" s="284" t="str">
        <f>입출금내역Rawdata!N1422</f>
        <v>계좌 대체</v>
      </c>
      <c r="E1428" s="284" t="str">
        <f>입출금내역Rawdata!O1422</f>
        <v>계좌 대체</v>
      </c>
      <c r="F1428" s="137" t="str">
        <f>IF(D1428="계좌 대체","",VLOOKUP($D1428,월별_CashFlow!$H$3:$I$61,2,FALSE))</f>
        <v/>
      </c>
      <c r="G1428" s="153"/>
      <c r="H1428" s="283" t="str">
        <f>IF(입출금내역Rawdata!F1422=0,"",입출금내역Rawdata!F1422)</f>
        <v/>
      </c>
      <c r="I1428" s="146">
        <f>IF(입출금내역Rawdata!G1422=0,"",입출금내역Rawdata!G1422)</f>
        <v>8700</v>
      </c>
      <c r="J1428" s="146">
        <f t="shared" si="45"/>
        <v>-8700</v>
      </c>
      <c r="K1428" s="146">
        <f t="shared" si="44"/>
        <v>716001808</v>
      </c>
      <c r="L1428" s="284" t="str">
        <f>입출금내역Rawdata!D1422</f>
        <v>카카오T택시_가승</v>
      </c>
      <c r="M1428" s="148"/>
      <c r="N1428" s="148"/>
      <c r="O1428" s="284" t="str">
        <f>입출금내역Rawdata!L1422</f>
        <v>하나은행(자본금)</v>
      </c>
      <c r="P1428" s="284" t="str">
        <f>입출금내역Rawdata!M1422</f>
        <v>391-910029-71304</v>
      </c>
      <c r="Q1428" s="148"/>
      <c r="R1428" s="148"/>
      <c r="S1428" s="148"/>
    </row>
    <row r="1429" spans="1:19" ht="15.6" customHeight="1">
      <c r="A1429" s="150"/>
      <c r="B1429" s="142">
        <f>입출금내역Rawdata!B1423</f>
        <v>45652</v>
      </c>
      <c r="C1429" s="143" t="s">
        <v>120</v>
      </c>
      <c r="D1429" s="284" t="str">
        <f>입출금내역Rawdata!N1423</f>
        <v>계좌 대체</v>
      </c>
      <c r="E1429" s="284" t="str">
        <f>입출금내역Rawdata!O1423</f>
        <v>계좌 대체</v>
      </c>
      <c r="F1429" s="137" t="str">
        <f>IF(D1429="계좌 대체","",VLOOKUP($D1429,월별_CashFlow!$H$3:$I$61,2,FALSE))</f>
        <v/>
      </c>
      <c r="G1429" s="153"/>
      <c r="H1429" s="283">
        <f>IF(입출금내역Rawdata!F1423=0,"",입출금내역Rawdata!F1423)</f>
        <v>8700</v>
      </c>
      <c r="I1429" s="146" t="str">
        <f>IF(입출금내역Rawdata!G1423=0,"",입출금내역Rawdata!G1423)</f>
        <v/>
      </c>
      <c r="J1429" s="146">
        <f t="shared" si="45"/>
        <v>8700</v>
      </c>
      <c r="K1429" s="146">
        <f t="shared" si="44"/>
        <v>716010508</v>
      </c>
      <c r="L1429" s="284" t="str">
        <f>입출금내역Rawdata!D1423</f>
        <v>카카오T택시_가승</v>
      </c>
      <c r="M1429" s="148"/>
      <c r="N1429" s="148"/>
      <c r="O1429" s="284" t="str">
        <f>입출금내역Rawdata!L1423</f>
        <v>하나은행(자본금)</v>
      </c>
      <c r="P1429" s="284" t="str">
        <f>입출금내역Rawdata!M1423</f>
        <v>391-910029-71304</v>
      </c>
      <c r="Q1429" s="148"/>
      <c r="R1429" s="148"/>
      <c r="S1429" s="148"/>
    </row>
    <row r="1430" spans="1:19" ht="15.6" customHeight="1">
      <c r="A1430" s="150"/>
      <c r="B1430" s="142">
        <f>입출금내역Rawdata!B1424</f>
        <v>45652</v>
      </c>
      <c r="C1430" s="143" t="s">
        <v>120</v>
      </c>
      <c r="D1430" s="284" t="str">
        <f>입출금내역Rawdata!N1424</f>
        <v>운영비</v>
      </c>
      <c r="E1430" s="284" t="str">
        <f>입출금내역Rawdata!O1424</f>
        <v>여비교통비</v>
      </c>
      <c r="F1430" s="137">
        <f>IF(D1430="계좌 대체","",VLOOKUP($D1430,월별_CashFlow!$H$3:$I$61,2,FALSE))</f>
        <v>120204</v>
      </c>
      <c r="G1430" s="153"/>
      <c r="H1430" s="283" t="str">
        <f>IF(입출금내역Rawdata!F1424=0,"",입출금내역Rawdata!F1424)</f>
        <v/>
      </c>
      <c r="I1430" s="146">
        <f>IF(입출금내역Rawdata!G1424=0,"",입출금내역Rawdata!G1424)</f>
        <v>9800</v>
      </c>
      <c r="J1430" s="146">
        <f t="shared" si="45"/>
        <v>-9800</v>
      </c>
      <c r="K1430" s="146">
        <f t="shared" si="44"/>
        <v>716000708</v>
      </c>
      <c r="L1430" s="284" t="str">
        <f>입출금내역Rawdata!D1424</f>
        <v>카카오T일반택시_</v>
      </c>
      <c r="M1430" s="148"/>
      <c r="N1430" s="148"/>
      <c r="O1430" s="284" t="str">
        <f>입출금내역Rawdata!L1424</f>
        <v>하나은행(자본금)</v>
      </c>
      <c r="P1430" s="284" t="str">
        <f>입출금내역Rawdata!M1424</f>
        <v>391-910029-71304</v>
      </c>
      <c r="Q1430" s="148"/>
      <c r="R1430" s="148"/>
      <c r="S1430" s="148"/>
    </row>
    <row r="1431" spans="1:19" ht="15.6" customHeight="1">
      <c r="A1431" s="150"/>
      <c r="B1431" s="142">
        <f>입출금내역Rawdata!B1425</f>
        <v>45652</v>
      </c>
      <c r="C1431" s="143" t="s">
        <v>120</v>
      </c>
      <c r="D1431" s="284" t="str">
        <f>입출금내역Rawdata!N1425</f>
        <v>법인카드</v>
      </c>
      <c r="E1431" s="284" t="str">
        <f>입출금내역Rawdata!O1425</f>
        <v>법인카드</v>
      </c>
      <c r="F1431" s="137">
        <f>IF(D1431="계좌 대체","",VLOOKUP($D1431,월별_CashFlow!$H$3:$I$61,2,FALSE))</f>
        <v>120203</v>
      </c>
      <c r="G1431" s="153"/>
      <c r="H1431" s="283" t="str">
        <f>IF(입출금내역Rawdata!F1425=0,"",입출금내역Rawdata!F1425)</f>
        <v/>
      </c>
      <c r="I1431" s="146">
        <f>IF(입출금내역Rawdata!G1425=0,"",입출금내역Rawdata!G1425)</f>
        <v>12500</v>
      </c>
      <c r="J1431" s="146">
        <f t="shared" si="45"/>
        <v>-12500</v>
      </c>
      <c r="K1431" s="146">
        <f t="shared" si="44"/>
        <v>715988208</v>
      </c>
      <c r="L1431" s="284" t="str">
        <f>입출금내역Rawdata!D1425</f>
        <v>하나카드기업</v>
      </c>
      <c r="M1431" s="148"/>
      <c r="N1431" s="148"/>
      <c r="O1431" s="284" t="str">
        <f>입출금내역Rawdata!L1425</f>
        <v>하나은행(서울형팁스)</v>
      </c>
      <c r="P1431" s="284" t="str">
        <f>입출금내역Rawdata!M1425</f>
        <v>511-910017-45704</v>
      </c>
      <c r="Q1431" s="148"/>
      <c r="R1431" s="148"/>
      <c r="S1431" s="148"/>
    </row>
    <row r="1432" spans="1:19" ht="15.6" customHeight="1">
      <c r="A1432" s="150"/>
      <c r="B1432" s="142">
        <f>입출금내역Rawdata!B1426</f>
        <v>45653</v>
      </c>
      <c r="C1432" s="143" t="s">
        <v>120</v>
      </c>
      <c r="D1432" s="284" t="str">
        <f>입출금내역Rawdata!N1426</f>
        <v>보조금</v>
      </c>
      <c r="E1432" s="284" t="str">
        <f>입출금내역Rawdata!O1426</f>
        <v>보조금</v>
      </c>
      <c r="F1432" s="137">
        <f>IF(D1432="계좌 대체","",VLOOKUP($D1432,월별_CashFlow!$H$3:$I$61,2,FALSE))</f>
        <v>310001</v>
      </c>
      <c r="G1432" s="153"/>
      <c r="H1432" s="283" t="str">
        <f>IF(입출금내역Rawdata!F1426=0,"",입출금내역Rawdata!F1426)</f>
        <v/>
      </c>
      <c r="I1432" s="146">
        <f>IF(입출금내역Rawdata!G1426=0,"",입출금내역Rawdata!G1426)</f>
        <v>31500</v>
      </c>
      <c r="J1432" s="146">
        <f t="shared" si="45"/>
        <v>-31500</v>
      </c>
      <c r="K1432" s="146">
        <f t="shared" si="44"/>
        <v>715956708</v>
      </c>
      <c r="L1432" s="284" t="str">
        <f>입출금내역Rawdata!D1426</f>
        <v>(주)보나비</v>
      </c>
      <c r="M1432" s="148"/>
      <c r="N1432" s="148"/>
      <c r="O1432" s="284" t="str">
        <f>입출금내역Rawdata!L1426</f>
        <v>하나은행(GS투자금)</v>
      </c>
      <c r="P1432" s="284" t="str">
        <f>입출금내역Rawdata!M1426</f>
        <v>391-910033-23404</v>
      </c>
      <c r="Q1432" s="148"/>
      <c r="R1432" s="148"/>
      <c r="S1432" s="148"/>
    </row>
    <row r="1433" spans="1:19" ht="15.6" customHeight="1">
      <c r="A1433" s="150"/>
      <c r="B1433" s="142">
        <f>입출금내역Rawdata!B1427</f>
        <v>45653</v>
      </c>
      <c r="C1433" s="143" t="s">
        <v>120</v>
      </c>
      <c r="D1433" s="284" t="str">
        <f>입출금내역Rawdata!N1427</f>
        <v>법인카드</v>
      </c>
      <c r="E1433" s="284" t="str">
        <f>입출금내역Rawdata!O1427</f>
        <v>법인카드</v>
      </c>
      <c r="F1433" s="137">
        <f>IF(D1433="계좌 대체","",VLOOKUP($D1433,월별_CashFlow!$H$3:$I$61,2,FALSE))</f>
        <v>120203</v>
      </c>
      <c r="G1433" s="153"/>
      <c r="H1433" s="283" t="str">
        <f>IF(입출금내역Rawdata!F1427=0,"",입출금내역Rawdata!F1427)</f>
        <v/>
      </c>
      <c r="I1433" s="146">
        <f>IF(입출금내역Rawdata!G1427=0,"",입출금내역Rawdata!G1427)</f>
        <v>8730489</v>
      </c>
      <c r="J1433" s="146">
        <f t="shared" si="45"/>
        <v>-8730489</v>
      </c>
      <c r="K1433" s="146">
        <f t="shared" si="44"/>
        <v>707226219</v>
      </c>
      <c r="L1433" s="284" t="str">
        <f>입출금내역Rawdata!D1427</f>
        <v>하나카드기업</v>
      </c>
      <c r="M1433" s="148"/>
      <c r="N1433" s="148"/>
      <c r="O1433" s="284" t="str">
        <f>입출금내역Rawdata!L1427</f>
        <v>하나은행(자본금)</v>
      </c>
      <c r="P1433" s="284" t="str">
        <f>입출금내역Rawdata!M1427</f>
        <v>391-910029-71304</v>
      </c>
      <c r="Q1433" s="148"/>
      <c r="R1433" s="148"/>
      <c r="S1433" s="148"/>
    </row>
    <row r="1434" spans="1:19" ht="15.6" customHeight="1">
      <c r="A1434" s="150"/>
      <c r="B1434" s="142">
        <f>입출금내역Rawdata!B1428</f>
        <v>45653</v>
      </c>
      <c r="C1434" s="143" t="s">
        <v>120</v>
      </c>
      <c r="D1434" s="284" t="str">
        <f>입출금내역Rawdata!N1428</f>
        <v>법인카드</v>
      </c>
      <c r="E1434" s="284" t="str">
        <f>입출금내역Rawdata!O1428</f>
        <v>법인카드</v>
      </c>
      <c r="F1434" s="137">
        <f>IF(D1434="계좌 대체","",VLOOKUP($D1434,월별_CashFlow!$H$3:$I$61,2,FALSE))</f>
        <v>120203</v>
      </c>
      <c r="G1434" s="153"/>
      <c r="H1434" s="283" t="str">
        <f>IF(입출금내역Rawdata!F1428=0,"",입출금내역Rawdata!F1428)</f>
        <v/>
      </c>
      <c r="I1434" s="146">
        <f>IF(입출금내역Rawdata!G1428=0,"",입출금내역Rawdata!G1428)</f>
        <v>800</v>
      </c>
      <c r="J1434" s="146">
        <f t="shared" si="45"/>
        <v>-800</v>
      </c>
      <c r="K1434" s="146">
        <f t="shared" si="44"/>
        <v>707225419</v>
      </c>
      <c r="L1434" s="284" t="str">
        <f>입출금내역Rawdata!D1428</f>
        <v>하나카드기업</v>
      </c>
      <c r="M1434" s="148"/>
      <c r="N1434" s="148"/>
      <c r="O1434" s="284" t="str">
        <f>입출금내역Rawdata!L1428</f>
        <v>하나은행(자본금)</v>
      </c>
      <c r="P1434" s="284" t="str">
        <f>입출금내역Rawdata!M1428</f>
        <v>391-910029-71304</v>
      </c>
      <c r="Q1434" s="148"/>
      <c r="R1434" s="148"/>
      <c r="S1434" s="148"/>
    </row>
    <row r="1435" spans="1:19" ht="15.6" customHeight="1">
      <c r="A1435" s="150"/>
      <c r="B1435" s="142">
        <f>입출금내역Rawdata!B1429</f>
        <v>45653</v>
      </c>
      <c r="C1435" s="143" t="s">
        <v>120</v>
      </c>
      <c r="D1435" s="284" t="str">
        <f>입출금내역Rawdata!N1429</f>
        <v>법인카드</v>
      </c>
      <c r="E1435" s="284" t="str">
        <f>입출금내역Rawdata!O1429</f>
        <v>법인카드</v>
      </c>
      <c r="F1435" s="137">
        <f>IF(D1435="계좌 대체","",VLOOKUP($D1435,월별_CashFlow!$H$3:$I$61,2,FALSE))</f>
        <v>120203</v>
      </c>
      <c r="G1435" s="153"/>
      <c r="H1435" s="283" t="str">
        <f>IF(입출금내역Rawdata!F1429=0,"",입출금내역Rawdata!F1429)</f>
        <v/>
      </c>
      <c r="I1435" s="146">
        <f>IF(입출금내역Rawdata!G1429=0,"",입출금내역Rawdata!G1429)</f>
        <v>9500</v>
      </c>
      <c r="J1435" s="146">
        <f t="shared" si="45"/>
        <v>-9500</v>
      </c>
      <c r="K1435" s="146">
        <f t="shared" si="44"/>
        <v>707215919</v>
      </c>
      <c r="L1435" s="284" t="str">
        <f>입출금내역Rawdata!D1429</f>
        <v>하나카드기업</v>
      </c>
      <c r="M1435" s="148"/>
      <c r="N1435" s="148"/>
      <c r="O1435" s="284" t="str">
        <f>입출금내역Rawdata!L1429</f>
        <v>하나은행(팁스)</v>
      </c>
      <c r="P1435" s="284" t="str">
        <f>입출금내역Rawdata!M1429</f>
        <v>391-910031-48404</v>
      </c>
      <c r="Q1435" s="148"/>
      <c r="R1435" s="148"/>
      <c r="S1435" s="148"/>
    </row>
    <row r="1436" spans="1:19" ht="15.6" customHeight="1">
      <c r="A1436" s="150"/>
      <c r="B1436" s="142">
        <f>입출금내역Rawdata!B1430</f>
        <v>45653</v>
      </c>
      <c r="C1436" s="143" t="s">
        <v>120</v>
      </c>
      <c r="D1436" s="284" t="str">
        <f>입출금내역Rawdata!N1430</f>
        <v>보조금</v>
      </c>
      <c r="E1436" s="284" t="str">
        <f>입출금내역Rawdata!O1430</f>
        <v>보조금</v>
      </c>
      <c r="F1436" s="137">
        <f>IF(D1436="계좌 대체","",VLOOKUP($D1436,월별_CashFlow!$H$3:$I$61,2,FALSE))</f>
        <v>310001</v>
      </c>
      <c r="G1436" s="153"/>
      <c r="H1436" s="283">
        <f>IF(입출금내역Rawdata!F1430=0,"",입출금내역Rawdata!F1430)</f>
        <v>9500</v>
      </c>
      <c r="I1436" s="146" t="str">
        <f>IF(입출금내역Rawdata!G1430=0,"",입출금내역Rawdata!G1430)</f>
        <v/>
      </c>
      <c r="J1436" s="146">
        <f t="shared" si="45"/>
        <v>9500</v>
      </c>
      <c r="K1436" s="146">
        <f t="shared" si="44"/>
        <v>707225419</v>
      </c>
      <c r="L1436" s="284" t="str">
        <f>입출금내역Rawdata!D1430</f>
        <v>ＲＣＭＳ카드결제</v>
      </c>
      <c r="M1436" s="148"/>
      <c r="N1436" s="148"/>
      <c r="O1436" s="284" t="str">
        <f>입출금내역Rawdata!L1430</f>
        <v>하나은행(팁스)</v>
      </c>
      <c r="P1436" s="284" t="str">
        <f>입출금내역Rawdata!M1430</f>
        <v>391-910031-48404</v>
      </c>
      <c r="Q1436" s="148"/>
      <c r="R1436" s="148"/>
      <c r="S1436" s="148"/>
    </row>
    <row r="1437" spans="1:19" ht="15.6" customHeight="1">
      <c r="A1437" s="150"/>
      <c r="B1437" s="142">
        <f>입출금내역Rawdata!B1431</f>
        <v>45657</v>
      </c>
      <c r="C1437" s="143" t="s">
        <v>120</v>
      </c>
      <c r="D1437" s="284" t="str">
        <f>입출금내역Rawdata!N1431</f>
        <v>보조금</v>
      </c>
      <c r="E1437" s="284" t="str">
        <f>입출금내역Rawdata!O1431</f>
        <v>보조금</v>
      </c>
      <c r="F1437" s="137">
        <f>IF(D1437="계좌 대체","",VLOOKUP($D1437,월별_CashFlow!$H$3:$I$61,2,FALSE))</f>
        <v>310001</v>
      </c>
      <c r="G1437" s="153"/>
      <c r="H1437" s="283">
        <f>IF(입출금내역Rawdata!F1431=0,"",입출금내역Rawdata!F1431)</f>
        <v>1200000</v>
      </c>
      <c r="I1437" s="146" t="str">
        <f>IF(입출금내역Rawdata!G1431=0,"",입출금내역Rawdata!G1431)</f>
        <v/>
      </c>
      <c r="J1437" s="146">
        <f t="shared" si="45"/>
        <v>1200000</v>
      </c>
      <c r="K1437" s="146">
        <f t="shared" si="44"/>
        <v>708425419</v>
      </c>
      <c r="L1437" s="284" t="str">
        <f>입출금내역Rawdata!D1431</f>
        <v>FB이체</v>
      </c>
      <c r="M1437" s="148"/>
      <c r="N1437" s="148"/>
      <c r="O1437" s="284" t="str">
        <f>입출금내역Rawdata!L1431</f>
        <v>신한은행(초창패)</v>
      </c>
      <c r="P1437" s="284" t="str">
        <f>입출금내역Rawdata!M1431</f>
        <v>100-037-099578</v>
      </c>
      <c r="Q1437" s="148"/>
      <c r="R1437" s="148"/>
      <c r="S1437" s="148"/>
    </row>
    <row r="1438" spans="1:19" ht="15.6" customHeight="1">
      <c r="A1438" s="150"/>
      <c r="B1438" s="142">
        <f>입출금내역Rawdata!B1432</f>
        <v>45657</v>
      </c>
      <c r="C1438" s="143" t="s">
        <v>120</v>
      </c>
      <c r="D1438" s="284" t="str">
        <f>입출금내역Rawdata!N1432</f>
        <v>보조금</v>
      </c>
      <c r="E1438" s="284" t="str">
        <f>입출금내역Rawdata!O1432</f>
        <v>보조금</v>
      </c>
      <c r="F1438" s="137">
        <f>IF(D1438="계좌 대체","",VLOOKUP($D1438,월별_CashFlow!$H$3:$I$61,2,FALSE))</f>
        <v>310001</v>
      </c>
      <c r="G1438" s="153"/>
      <c r="H1438" s="283" t="str">
        <f>IF(입출금내역Rawdata!F1432=0,"",입출금내역Rawdata!F1432)</f>
        <v/>
      </c>
      <c r="I1438" s="146">
        <f>IF(입출금내역Rawdata!G1432=0,"",입출금내역Rawdata!G1432)</f>
        <v>1200000</v>
      </c>
      <c r="J1438" s="146">
        <f t="shared" si="45"/>
        <v>-1200000</v>
      </c>
      <c r="K1438" s="146">
        <f t="shared" si="44"/>
        <v>707225419</v>
      </c>
      <c r="L1438" s="284" t="str">
        <f>입출금내역Rawdata!D1432</f>
        <v>FB-RTF</v>
      </c>
      <c r="M1438" s="148"/>
      <c r="N1438" s="148"/>
      <c r="O1438" s="284" t="str">
        <f>입출금내역Rawdata!L1432</f>
        <v>신한은행(초창패)</v>
      </c>
      <c r="P1438" s="284" t="str">
        <f>입출금내역Rawdata!M1432</f>
        <v>100-037-099578</v>
      </c>
      <c r="Q1438" s="148"/>
      <c r="R1438" s="148"/>
      <c r="S1438" s="148"/>
    </row>
    <row r="1439" spans="1:19" ht="15.6" customHeight="1">
      <c r="A1439" s="150"/>
      <c r="B1439" s="142">
        <f>입출금내역Rawdata!B1433</f>
        <v>45657</v>
      </c>
      <c r="C1439" s="143" t="s">
        <v>120</v>
      </c>
      <c r="D1439" s="284" t="str">
        <f>입출금내역Rawdata!N1433</f>
        <v>보조금</v>
      </c>
      <c r="E1439" s="284" t="str">
        <f>입출금내역Rawdata!O1433</f>
        <v>보조금</v>
      </c>
      <c r="F1439" s="137">
        <f>IF(D1439="계좌 대체","",VLOOKUP($D1439,월별_CashFlow!$H$3:$I$61,2,FALSE))</f>
        <v>310001</v>
      </c>
      <c r="G1439" s="153"/>
      <c r="H1439" s="283">
        <f>IF(입출금내역Rawdata!F1433=0,"",입출금내역Rawdata!F1433)</f>
        <v>851250</v>
      </c>
      <c r="I1439" s="146" t="str">
        <f>IF(입출금내역Rawdata!G1433=0,"",입출금내역Rawdata!G1433)</f>
        <v/>
      </c>
      <c r="J1439" s="146">
        <f t="shared" si="45"/>
        <v>851250</v>
      </c>
      <c r="K1439" s="146">
        <f t="shared" si="44"/>
        <v>708076669</v>
      </c>
      <c r="L1439" s="284" t="str">
        <f>입출금내역Rawdata!D1433</f>
        <v>FB이체</v>
      </c>
      <c r="M1439" s="148"/>
      <c r="N1439" s="148"/>
      <c r="O1439" s="284" t="str">
        <f>입출금내역Rawdata!L1433</f>
        <v>신한은행(초창패)</v>
      </c>
      <c r="P1439" s="284" t="str">
        <f>입출금내역Rawdata!M1433</f>
        <v>100-037-099578</v>
      </c>
      <c r="Q1439" s="148"/>
      <c r="R1439" s="148"/>
      <c r="S1439" s="148"/>
    </row>
    <row r="1440" spans="1:19" ht="15.6" customHeight="1">
      <c r="A1440" s="150"/>
      <c r="B1440" s="142">
        <f>입출금내역Rawdata!B1434</f>
        <v>45657</v>
      </c>
      <c r="C1440" s="143" t="s">
        <v>120</v>
      </c>
      <c r="D1440" s="284" t="str">
        <f>입출금내역Rawdata!N1434</f>
        <v>보조금</v>
      </c>
      <c r="E1440" s="284" t="str">
        <f>입출금내역Rawdata!O1434</f>
        <v>보조금</v>
      </c>
      <c r="F1440" s="137">
        <f>IF(D1440="계좌 대체","",VLOOKUP($D1440,월별_CashFlow!$H$3:$I$61,2,FALSE))</f>
        <v>310001</v>
      </c>
      <c r="G1440" s="153"/>
      <c r="H1440" s="283" t="str">
        <f>IF(입출금내역Rawdata!F1434=0,"",입출금내역Rawdata!F1434)</f>
        <v/>
      </c>
      <c r="I1440" s="146">
        <f>IF(입출금내역Rawdata!G1434=0,"",입출금내역Rawdata!G1434)</f>
        <v>851250</v>
      </c>
      <c r="J1440" s="146">
        <f t="shared" si="45"/>
        <v>-851250</v>
      </c>
      <c r="K1440" s="146">
        <f t="shared" si="44"/>
        <v>707225419</v>
      </c>
      <c r="L1440" s="284" t="str">
        <f>입출금내역Rawdata!D1434</f>
        <v>FB-RTF</v>
      </c>
      <c r="M1440" s="148"/>
      <c r="N1440" s="148"/>
      <c r="O1440" s="284" t="str">
        <f>입출금내역Rawdata!L1434</f>
        <v>신한은행(초창패)</v>
      </c>
      <c r="P1440" s="284" t="str">
        <f>입출금내역Rawdata!M1434</f>
        <v>100-037-099578</v>
      </c>
      <c r="Q1440" s="148"/>
      <c r="R1440" s="148"/>
      <c r="S1440" s="148"/>
    </row>
    <row r="1441" spans="1:19" ht="15.6" customHeight="1">
      <c r="A1441" s="150"/>
      <c r="B1441" s="142">
        <f>입출금내역Rawdata!B1435</f>
        <v>45657</v>
      </c>
      <c r="C1441" s="143" t="s">
        <v>120</v>
      </c>
      <c r="D1441" s="284" t="str">
        <f>입출금내역Rawdata!N1435</f>
        <v>보조금</v>
      </c>
      <c r="E1441" s="284" t="str">
        <f>입출금내역Rawdata!O1435</f>
        <v>보조금</v>
      </c>
      <c r="F1441" s="137">
        <f>IF(D1441="계좌 대체","",VLOOKUP($D1441,월별_CashFlow!$H$3:$I$61,2,FALSE))</f>
        <v>310001</v>
      </c>
      <c r="G1441" s="153"/>
      <c r="H1441" s="283">
        <f>IF(입출금내역Rawdata!F1435=0,"",입출금내역Rawdata!F1435)</f>
        <v>2436000</v>
      </c>
      <c r="I1441" s="146" t="str">
        <f>IF(입출금내역Rawdata!G1435=0,"",입출금내역Rawdata!G1435)</f>
        <v/>
      </c>
      <c r="J1441" s="146">
        <f t="shared" si="45"/>
        <v>2436000</v>
      </c>
      <c r="K1441" s="146">
        <f t="shared" si="44"/>
        <v>709661419</v>
      </c>
      <c r="L1441" s="284" t="str">
        <f>입출금내역Rawdata!D1435</f>
        <v>FB이체</v>
      </c>
      <c r="M1441" s="148"/>
      <c r="N1441" s="148"/>
      <c r="O1441" s="284" t="str">
        <f>입출금내역Rawdata!L1435</f>
        <v>신한은행(초창패)</v>
      </c>
      <c r="P1441" s="284" t="str">
        <f>입출금내역Rawdata!M1435</f>
        <v>100-037-099578</v>
      </c>
      <c r="Q1441" s="148"/>
      <c r="R1441" s="148"/>
      <c r="S1441" s="148"/>
    </row>
    <row r="1442" spans="1:19" ht="15.6" customHeight="1">
      <c r="A1442" s="150"/>
      <c r="B1442" s="142">
        <f>입출금내역Rawdata!B1436</f>
        <v>45657</v>
      </c>
      <c r="C1442" s="143" t="s">
        <v>120</v>
      </c>
      <c r="D1442" s="284" t="str">
        <f>입출금내역Rawdata!N1436</f>
        <v>보조금</v>
      </c>
      <c r="E1442" s="284" t="str">
        <f>입출금내역Rawdata!O1436</f>
        <v>보조금</v>
      </c>
      <c r="F1442" s="137">
        <f>IF(D1442="계좌 대체","",VLOOKUP($D1442,월별_CashFlow!$H$3:$I$61,2,FALSE))</f>
        <v>310001</v>
      </c>
      <c r="G1442" s="153"/>
      <c r="H1442" s="283" t="str">
        <f>IF(입출금내역Rawdata!F1436=0,"",입출금내역Rawdata!F1436)</f>
        <v/>
      </c>
      <c r="I1442" s="146">
        <f>IF(입출금내역Rawdata!G1436=0,"",입출금내역Rawdata!G1436)</f>
        <v>2436000</v>
      </c>
      <c r="J1442" s="146">
        <f t="shared" si="45"/>
        <v>-2436000</v>
      </c>
      <c r="K1442" s="146">
        <f t="shared" si="44"/>
        <v>707225419</v>
      </c>
      <c r="L1442" s="284" t="str">
        <f>입출금내역Rawdata!D1436</f>
        <v>FB-RTF</v>
      </c>
      <c r="M1442" s="148"/>
      <c r="N1442" s="148"/>
      <c r="O1442" s="284" t="str">
        <f>입출금내역Rawdata!L1436</f>
        <v>신한은행(초창패)</v>
      </c>
      <c r="P1442" s="284" t="str">
        <f>입출금내역Rawdata!M1436</f>
        <v>100-037-099578</v>
      </c>
      <c r="Q1442" s="148"/>
      <c r="R1442" s="148"/>
      <c r="S1442" s="148"/>
    </row>
    <row r="1443" spans="1:19" ht="15.6" customHeight="1">
      <c r="A1443" s="150"/>
      <c r="B1443" s="142">
        <f>입출금내역Rawdata!B1437</f>
        <v>45657</v>
      </c>
      <c r="C1443" s="143" t="s">
        <v>120</v>
      </c>
      <c r="D1443" s="284" t="str">
        <f>입출금내역Rawdata!N1437</f>
        <v>보조금</v>
      </c>
      <c r="E1443" s="284" t="str">
        <f>입출금내역Rawdata!O1437</f>
        <v>보조금</v>
      </c>
      <c r="F1443" s="137">
        <f>IF(D1443="계좌 대체","",VLOOKUP($D1443,월별_CashFlow!$H$3:$I$61,2,FALSE))</f>
        <v>310001</v>
      </c>
      <c r="G1443" s="153"/>
      <c r="H1443" s="283">
        <f>IF(입출금내역Rawdata!F1437=0,"",입출금내역Rawdata!F1437)</f>
        <v>1400000</v>
      </c>
      <c r="I1443" s="146" t="str">
        <f>IF(입출금내역Rawdata!G1437=0,"",입출금내역Rawdata!G1437)</f>
        <v/>
      </c>
      <c r="J1443" s="146">
        <f t="shared" si="45"/>
        <v>1400000</v>
      </c>
      <c r="K1443" s="146">
        <f t="shared" si="44"/>
        <v>708625419</v>
      </c>
      <c r="L1443" s="284" t="str">
        <f>입출금내역Rawdata!D1437</f>
        <v>FB이체</v>
      </c>
      <c r="M1443" s="148"/>
      <c r="N1443" s="148"/>
      <c r="O1443" s="284" t="str">
        <f>입출금내역Rawdata!L1437</f>
        <v>신한은행(초창패)</v>
      </c>
      <c r="P1443" s="284" t="str">
        <f>입출금내역Rawdata!M1437</f>
        <v>100-037-099578</v>
      </c>
      <c r="Q1443" s="148"/>
      <c r="R1443" s="148"/>
      <c r="S1443" s="148"/>
    </row>
    <row r="1444" spans="1:19" ht="15.6" customHeight="1">
      <c r="A1444" s="150"/>
      <c r="B1444" s="142">
        <f>입출금내역Rawdata!B1438</f>
        <v>45657</v>
      </c>
      <c r="C1444" s="143" t="s">
        <v>120</v>
      </c>
      <c r="D1444" s="284" t="str">
        <f>입출금내역Rawdata!N1438</f>
        <v>보조금</v>
      </c>
      <c r="E1444" s="284" t="str">
        <f>입출금내역Rawdata!O1438</f>
        <v>보조금</v>
      </c>
      <c r="F1444" s="137">
        <f>IF(D1444="계좌 대체","",VLOOKUP($D1444,월별_CashFlow!$H$3:$I$61,2,FALSE))</f>
        <v>310001</v>
      </c>
      <c r="G1444" s="153"/>
      <c r="H1444" s="283" t="str">
        <f>IF(입출금내역Rawdata!F1438=0,"",입출금내역Rawdata!F1438)</f>
        <v/>
      </c>
      <c r="I1444" s="146">
        <f>IF(입출금내역Rawdata!G1438=0,"",입출금내역Rawdata!G1438)</f>
        <v>1400000</v>
      </c>
      <c r="J1444" s="146">
        <f t="shared" si="45"/>
        <v>-1400000</v>
      </c>
      <c r="K1444" s="146">
        <f t="shared" si="44"/>
        <v>707225419</v>
      </c>
      <c r="L1444" s="284" t="str">
        <f>입출금내역Rawdata!D1438</f>
        <v>FB-RTF</v>
      </c>
      <c r="M1444" s="148"/>
      <c r="N1444" s="148"/>
      <c r="O1444" s="284" t="str">
        <f>입출금내역Rawdata!L1438</f>
        <v>신한은행(초창패)</v>
      </c>
      <c r="P1444" s="284" t="str">
        <f>입출금내역Rawdata!M1438</f>
        <v>100-037-099578</v>
      </c>
      <c r="Q1444" s="148"/>
      <c r="R1444" s="148"/>
      <c r="S1444" s="148"/>
    </row>
    <row r="1445" spans="1:19" ht="15.6" customHeight="1">
      <c r="A1445" s="150"/>
      <c r="B1445" s="142">
        <f>입출금내역Rawdata!B1439</f>
        <v>45657</v>
      </c>
      <c r="C1445" s="143" t="s">
        <v>120</v>
      </c>
      <c r="D1445" s="284" t="str">
        <f>입출금내역Rawdata!N1439</f>
        <v>보조금</v>
      </c>
      <c r="E1445" s="284" t="str">
        <f>입출금내역Rawdata!O1439</f>
        <v>보조금</v>
      </c>
      <c r="F1445" s="137">
        <f>IF(D1445="계좌 대체","",VLOOKUP($D1445,월별_CashFlow!$H$3:$I$61,2,FALSE))</f>
        <v>310001</v>
      </c>
      <c r="G1445" s="153"/>
      <c r="H1445" s="283">
        <f>IF(입출금내역Rawdata!F1439=0,"",입출금내역Rawdata!F1439)</f>
        <v>568800</v>
      </c>
      <c r="I1445" s="146" t="str">
        <f>IF(입출금내역Rawdata!G1439=0,"",입출금내역Rawdata!G1439)</f>
        <v/>
      </c>
      <c r="J1445" s="146">
        <f t="shared" si="45"/>
        <v>568800</v>
      </c>
      <c r="K1445" s="146">
        <f t="shared" si="44"/>
        <v>707794219</v>
      </c>
      <c r="L1445" s="284" t="str">
        <f>입출금내역Rawdata!D1439</f>
        <v>FB이체</v>
      </c>
      <c r="M1445" s="148"/>
      <c r="N1445" s="148"/>
      <c r="O1445" s="284" t="str">
        <f>입출금내역Rawdata!L1439</f>
        <v>신한은행(초창패)</v>
      </c>
      <c r="P1445" s="284" t="str">
        <f>입출금내역Rawdata!M1439</f>
        <v>100-037-099578</v>
      </c>
      <c r="Q1445" s="148"/>
      <c r="R1445" s="148"/>
      <c r="S1445" s="148"/>
    </row>
    <row r="1446" spans="1:19" ht="15.6" customHeight="1">
      <c r="A1446" s="150"/>
      <c r="B1446" s="142">
        <f>입출금내역Rawdata!B1440</f>
        <v>45657</v>
      </c>
      <c r="C1446" s="143" t="s">
        <v>120</v>
      </c>
      <c r="D1446" s="284" t="str">
        <f>입출금내역Rawdata!N1440</f>
        <v>보조금</v>
      </c>
      <c r="E1446" s="284" t="str">
        <f>입출금내역Rawdata!O1440</f>
        <v>보조금</v>
      </c>
      <c r="F1446" s="137">
        <f>IF(D1446="계좌 대체","",VLOOKUP($D1446,월별_CashFlow!$H$3:$I$61,2,FALSE))</f>
        <v>310001</v>
      </c>
      <c r="G1446" s="153"/>
      <c r="H1446" s="283" t="str">
        <f>IF(입출금내역Rawdata!F1440=0,"",입출금내역Rawdata!F1440)</f>
        <v/>
      </c>
      <c r="I1446" s="146">
        <f>IF(입출금내역Rawdata!G1440=0,"",입출금내역Rawdata!G1440)</f>
        <v>568800</v>
      </c>
      <c r="J1446" s="146">
        <f t="shared" si="45"/>
        <v>-568800</v>
      </c>
      <c r="K1446" s="146">
        <f t="shared" si="44"/>
        <v>707225419</v>
      </c>
      <c r="L1446" s="284" t="str">
        <f>입출금내역Rawdata!D1440</f>
        <v>FB-RTF</v>
      </c>
      <c r="M1446" s="148"/>
      <c r="N1446" s="148"/>
      <c r="O1446" s="284" t="str">
        <f>입출금내역Rawdata!L1440</f>
        <v>신한은행(초창패)</v>
      </c>
      <c r="P1446" s="284" t="str">
        <f>입출금내역Rawdata!M1440</f>
        <v>100-037-099578</v>
      </c>
      <c r="Q1446" s="148"/>
      <c r="R1446" s="148"/>
      <c r="S1446" s="148"/>
    </row>
    <row r="1447" spans="1:19" ht="15.6" customHeight="1">
      <c r="A1447" s="150"/>
      <c r="B1447" s="142">
        <f>입출금내역Rawdata!B1441</f>
        <v>45657</v>
      </c>
      <c r="C1447" s="143" t="s">
        <v>120</v>
      </c>
      <c r="D1447" s="284" t="str">
        <f>입출금내역Rawdata!N1441</f>
        <v>보조금</v>
      </c>
      <c r="E1447" s="284" t="str">
        <f>입출금내역Rawdata!O1441</f>
        <v>보조금</v>
      </c>
      <c r="F1447" s="137">
        <f>IF(D1447="계좌 대체","",VLOOKUP($D1447,월별_CashFlow!$H$3:$I$61,2,FALSE))</f>
        <v>310001</v>
      </c>
      <c r="G1447" s="153"/>
      <c r="H1447" s="283">
        <f>IF(입출금내역Rawdata!F1441=0,"",입출금내역Rawdata!F1441)</f>
        <v>5000000</v>
      </c>
      <c r="I1447" s="146" t="str">
        <f>IF(입출금내역Rawdata!G1441=0,"",입출금내역Rawdata!G1441)</f>
        <v/>
      </c>
      <c r="J1447" s="146">
        <f t="shared" si="45"/>
        <v>5000000</v>
      </c>
      <c r="K1447" s="146">
        <f t="shared" si="44"/>
        <v>712225419</v>
      </c>
      <c r="L1447" s="284" t="str">
        <f>입출금내역Rawdata!D1441</f>
        <v>FB이체</v>
      </c>
      <c r="M1447" s="148"/>
      <c r="N1447" s="148"/>
      <c r="O1447" s="284" t="str">
        <f>입출금내역Rawdata!L1441</f>
        <v>신한은행(초창패)</v>
      </c>
      <c r="P1447" s="284" t="str">
        <f>입출금내역Rawdata!M1441</f>
        <v>100-037-099578</v>
      </c>
      <c r="Q1447" s="148"/>
      <c r="R1447" s="148"/>
      <c r="S1447" s="148"/>
    </row>
    <row r="1448" spans="1:19" ht="15.6" customHeight="1">
      <c r="A1448" s="150"/>
      <c r="B1448" s="142">
        <f>입출금내역Rawdata!B1442</f>
        <v>45657</v>
      </c>
      <c r="C1448" s="143" t="s">
        <v>120</v>
      </c>
      <c r="D1448" s="284" t="str">
        <f>입출금내역Rawdata!N1442</f>
        <v>보조금</v>
      </c>
      <c r="E1448" s="284" t="str">
        <f>입출금내역Rawdata!O1442</f>
        <v>보조금</v>
      </c>
      <c r="F1448" s="137">
        <f>IF(D1448="계좌 대체","",VLOOKUP($D1448,월별_CashFlow!$H$3:$I$61,2,FALSE))</f>
        <v>310001</v>
      </c>
      <c r="G1448" s="153"/>
      <c r="H1448" s="283" t="str">
        <f>IF(입출금내역Rawdata!F1442=0,"",입출금내역Rawdata!F1442)</f>
        <v/>
      </c>
      <c r="I1448" s="146">
        <f>IF(입출금내역Rawdata!G1442=0,"",입출금내역Rawdata!G1442)</f>
        <v>5000000</v>
      </c>
      <c r="J1448" s="146">
        <f t="shared" si="45"/>
        <v>-5000000</v>
      </c>
      <c r="K1448" s="146">
        <f t="shared" si="44"/>
        <v>707225419</v>
      </c>
      <c r="L1448" s="284" t="str">
        <f>입출금내역Rawdata!D1442</f>
        <v>FB-RTF</v>
      </c>
      <c r="M1448" s="148"/>
      <c r="N1448" s="148"/>
      <c r="O1448" s="284" t="str">
        <f>입출금내역Rawdata!L1442</f>
        <v>신한은행(초창패)</v>
      </c>
      <c r="P1448" s="284" t="str">
        <f>입출금내역Rawdata!M1442</f>
        <v>100-037-099578</v>
      </c>
      <c r="Q1448" s="148"/>
      <c r="R1448" s="148"/>
      <c r="S1448" s="148"/>
    </row>
    <row r="1449" spans="1:19" ht="15.6" customHeight="1">
      <c r="A1449" s="150"/>
      <c r="B1449" s="142">
        <f>입출금내역Rawdata!B1443</f>
        <v>45657</v>
      </c>
      <c r="C1449" s="143" t="s">
        <v>120</v>
      </c>
      <c r="D1449" s="284" t="str">
        <f>입출금내역Rawdata!N1443</f>
        <v>보조금</v>
      </c>
      <c r="E1449" s="284" t="str">
        <f>입출금내역Rawdata!O1443</f>
        <v>보조금</v>
      </c>
      <c r="F1449" s="137">
        <f>IF(D1449="계좌 대체","",VLOOKUP($D1449,월별_CashFlow!$H$3:$I$61,2,FALSE))</f>
        <v>310001</v>
      </c>
      <c r="G1449" s="153"/>
      <c r="H1449" s="283">
        <f>IF(입출금내역Rawdata!F1443=0,"",입출금내역Rawdata!F1443)</f>
        <v>5920000</v>
      </c>
      <c r="I1449" s="146" t="str">
        <f>IF(입출금내역Rawdata!G1443=0,"",입출금내역Rawdata!G1443)</f>
        <v/>
      </c>
      <c r="J1449" s="146">
        <f t="shared" si="45"/>
        <v>5920000</v>
      </c>
      <c r="K1449" s="146">
        <f t="shared" si="44"/>
        <v>713145419</v>
      </c>
      <c r="L1449" s="284" t="str">
        <f>입출금내역Rawdata!D1443</f>
        <v>FB이체</v>
      </c>
      <c r="M1449" s="148"/>
      <c r="N1449" s="148"/>
      <c r="O1449" s="284" t="str">
        <f>입출금내역Rawdata!L1443</f>
        <v>신한은행(초창패)</v>
      </c>
      <c r="P1449" s="284" t="str">
        <f>입출금내역Rawdata!M1443</f>
        <v>100-037-099578</v>
      </c>
      <c r="Q1449" s="148"/>
      <c r="R1449" s="148"/>
      <c r="S1449" s="148"/>
    </row>
    <row r="1450" spans="1:19" ht="15.6" customHeight="1">
      <c r="A1450" s="150"/>
      <c r="B1450" s="142">
        <f>입출금내역Rawdata!B1444</f>
        <v>45657</v>
      </c>
      <c r="C1450" s="143" t="s">
        <v>120</v>
      </c>
      <c r="D1450" s="284" t="str">
        <f>입출금내역Rawdata!N1444</f>
        <v>보조금</v>
      </c>
      <c r="E1450" s="284" t="str">
        <f>입출금내역Rawdata!O1444</f>
        <v>보조금</v>
      </c>
      <c r="F1450" s="137">
        <f>IF(D1450="계좌 대체","",VLOOKUP($D1450,월별_CashFlow!$H$3:$I$61,2,FALSE))</f>
        <v>310001</v>
      </c>
      <c r="G1450" s="153"/>
      <c r="H1450" s="283" t="str">
        <f>IF(입출금내역Rawdata!F1444=0,"",입출금내역Rawdata!F1444)</f>
        <v/>
      </c>
      <c r="I1450" s="146">
        <f>IF(입출금내역Rawdata!G1444=0,"",입출금내역Rawdata!G1444)</f>
        <v>5920000</v>
      </c>
      <c r="J1450" s="146">
        <f t="shared" si="45"/>
        <v>-5920000</v>
      </c>
      <c r="K1450" s="146">
        <f t="shared" si="44"/>
        <v>707225419</v>
      </c>
      <c r="L1450" s="284" t="str">
        <f>입출금내역Rawdata!D1444</f>
        <v>FB-RTF</v>
      </c>
      <c r="M1450" s="148"/>
      <c r="N1450" s="148"/>
      <c r="O1450" s="284" t="str">
        <f>입출금내역Rawdata!L1444</f>
        <v>신한은행(초창패)</v>
      </c>
      <c r="P1450" s="284" t="str">
        <f>입출금내역Rawdata!M1444</f>
        <v>100-037-099578</v>
      </c>
      <c r="Q1450" s="148"/>
      <c r="R1450" s="148"/>
      <c r="S1450" s="148"/>
    </row>
    <row r="1451" spans="1:19" ht="15.6" customHeight="1">
      <c r="A1451" s="150"/>
      <c r="B1451" s="142">
        <f>입출금내역Rawdata!B1445</f>
        <v>45659</v>
      </c>
      <c r="C1451" s="143" t="s">
        <v>120</v>
      </c>
      <c r="D1451" s="284" t="str">
        <f>입출금내역Rawdata!N1445</f>
        <v>운영비</v>
      </c>
      <c r="E1451" s="284" t="str">
        <f>입출금내역Rawdata!O1445</f>
        <v>지급수수료</v>
      </c>
      <c r="F1451" s="137">
        <f>IF(D1451="계좌 대체","",VLOOKUP($D1451,월별_CashFlow!$H$3:$I$61,2,FALSE))</f>
        <v>120204</v>
      </c>
      <c r="G1451" s="153"/>
      <c r="H1451" s="283" t="str">
        <f>IF(입출금내역Rawdata!F1445=0,"",입출금내역Rawdata!F1445)</f>
        <v/>
      </c>
      <c r="I1451" s="146">
        <f>IF(입출금내역Rawdata!G1445=0,"",입출금내역Rawdata!G1445)</f>
        <v>550000</v>
      </c>
      <c r="J1451" s="146">
        <f t="shared" si="45"/>
        <v>-550000</v>
      </c>
      <c r="K1451" s="146">
        <f t="shared" si="44"/>
        <v>706675419</v>
      </c>
      <c r="L1451" s="284" t="str">
        <f>입출금내역Rawdata!D1445</f>
        <v>월 고문료(태평양)</v>
      </c>
      <c r="M1451" s="148"/>
      <c r="N1451" s="148"/>
      <c r="O1451" s="284" t="str">
        <f>입출금내역Rawdata!L1445</f>
        <v>하나은행(GS투자금)</v>
      </c>
      <c r="P1451" s="284" t="str">
        <f>입출금내역Rawdata!M1445</f>
        <v>391-910033-23404</v>
      </c>
      <c r="Q1451" s="148"/>
      <c r="R1451" s="148"/>
      <c r="S1451" s="148"/>
    </row>
    <row r="1452" spans="1:19" ht="15.6" customHeight="1">
      <c r="A1452" s="150"/>
      <c r="B1452" s="142">
        <f>입출금내역Rawdata!B1446</f>
        <v>45659</v>
      </c>
      <c r="C1452" s="143" t="s">
        <v>120</v>
      </c>
      <c r="D1452" s="284" t="str">
        <f>입출금내역Rawdata!N1446</f>
        <v>운영비</v>
      </c>
      <c r="E1452" s="284" t="str">
        <f>입출금내역Rawdata!O1446</f>
        <v>지급수수료</v>
      </c>
      <c r="F1452" s="137">
        <f>IF(D1452="계좌 대체","",VLOOKUP($D1452,월별_CashFlow!$H$3:$I$61,2,FALSE))</f>
        <v>120204</v>
      </c>
      <c r="G1452" s="153"/>
      <c r="H1452" s="283" t="str">
        <f>IF(입출금내역Rawdata!F1446=0,"",입출금내역Rawdata!F1446)</f>
        <v/>
      </c>
      <c r="I1452" s="146">
        <f>IF(입출금내역Rawdata!G1446=0,"",입출금내역Rawdata!G1446)</f>
        <v>440500</v>
      </c>
      <c r="J1452" s="146">
        <f t="shared" si="45"/>
        <v>-440500</v>
      </c>
      <c r="K1452" s="146">
        <f t="shared" si="44"/>
        <v>706234919</v>
      </c>
      <c r="L1452" s="284" t="str">
        <f>입출금내역Rawdata!D1446</f>
        <v>월 기장료(이창원세무회계)</v>
      </c>
      <c r="M1452" s="148"/>
      <c r="N1452" s="148"/>
      <c r="O1452" s="284" t="str">
        <f>입출금내역Rawdata!L1446</f>
        <v>하나은행(GS투자금)</v>
      </c>
      <c r="P1452" s="284" t="str">
        <f>입출금내역Rawdata!M1446</f>
        <v>391-910033-23404</v>
      </c>
      <c r="Q1452" s="148"/>
      <c r="R1452" s="148"/>
      <c r="S1452" s="148"/>
    </row>
    <row r="1453" spans="1:19" ht="15.6" customHeight="1">
      <c r="A1453" s="150"/>
      <c r="B1453" s="142">
        <f>입출금내역Rawdata!B1447</f>
        <v>45659</v>
      </c>
      <c r="C1453" s="143" t="s">
        <v>120</v>
      </c>
      <c r="D1453" s="284" t="str">
        <f>입출금내역Rawdata!N1447</f>
        <v>보조금</v>
      </c>
      <c r="E1453" s="284" t="str">
        <f>입출금내역Rawdata!O1447</f>
        <v>보조금</v>
      </c>
      <c r="F1453" s="137">
        <f>IF(D1453="계좌 대체","",VLOOKUP($D1453,월별_CashFlow!$H$3:$I$61,2,FALSE))</f>
        <v>310001</v>
      </c>
      <c r="G1453" s="153"/>
      <c r="H1453" s="283" t="str">
        <f>IF(입출금내역Rawdata!F1447=0,"",입출금내역Rawdata!F1447)</f>
        <v/>
      </c>
      <c r="I1453" s="146">
        <f>IF(입출금내역Rawdata!G1447=0,"",입출금내역Rawdata!G1447)</f>
        <v>57380</v>
      </c>
      <c r="J1453" s="146">
        <f t="shared" si="45"/>
        <v>-57380</v>
      </c>
      <c r="K1453" s="146">
        <f t="shared" si="44"/>
        <v>706177539</v>
      </c>
      <c r="L1453" s="284" t="str">
        <f>입출금내역Rawdata!D1447</f>
        <v>한국고분자시험연구소</v>
      </c>
      <c r="M1453" s="148"/>
      <c r="N1453" s="148"/>
      <c r="O1453" s="284" t="str">
        <f>입출금내역Rawdata!L1447</f>
        <v>하나은행(GS투자금)</v>
      </c>
      <c r="P1453" s="284" t="str">
        <f>입출금내역Rawdata!M1447</f>
        <v>391-910033-23404</v>
      </c>
      <c r="Q1453" s="148"/>
      <c r="R1453" s="148"/>
      <c r="S1453" s="148"/>
    </row>
    <row r="1454" spans="1:19" ht="15.6" customHeight="1">
      <c r="A1454" s="150"/>
      <c r="B1454" s="142">
        <f>입출금내역Rawdata!B1448</f>
        <v>45659</v>
      </c>
      <c r="C1454" s="143" t="s">
        <v>120</v>
      </c>
      <c r="D1454" s="284" t="str">
        <f>입출금내역Rawdata!N1448</f>
        <v>보조금</v>
      </c>
      <c r="E1454" s="284" t="str">
        <f>입출금내역Rawdata!O1448</f>
        <v>보조금</v>
      </c>
      <c r="F1454" s="137">
        <f>IF(D1454="계좌 대체","",VLOOKUP($D1454,월별_CashFlow!$H$3:$I$61,2,FALSE))</f>
        <v>310001</v>
      </c>
      <c r="G1454" s="153"/>
      <c r="H1454" s="283" t="str">
        <f>IF(입출금내역Rawdata!F1448=0,"",입출금내역Rawdata!F1448)</f>
        <v/>
      </c>
      <c r="I1454" s="146">
        <f>IF(입출금내역Rawdata!G1448=0,"",입출금내역Rawdata!G1448)</f>
        <v>85625</v>
      </c>
      <c r="J1454" s="146">
        <f t="shared" si="45"/>
        <v>-85625</v>
      </c>
      <c r="K1454" s="146">
        <f t="shared" si="44"/>
        <v>706091914</v>
      </c>
      <c r="L1454" s="284" t="str">
        <f>입출금내역Rawdata!D1448</f>
        <v>한양대학교(공동기기</v>
      </c>
      <c r="M1454" s="148"/>
      <c r="N1454" s="148"/>
      <c r="O1454" s="284" t="str">
        <f>입출금내역Rawdata!L1448</f>
        <v>하나은행(GS투자금)</v>
      </c>
      <c r="P1454" s="284" t="str">
        <f>입출금내역Rawdata!M1448</f>
        <v>391-910033-23404</v>
      </c>
      <c r="Q1454" s="148"/>
      <c r="R1454" s="148"/>
      <c r="S1454" s="148"/>
    </row>
    <row r="1455" spans="1:19" ht="15.6" customHeight="1">
      <c r="A1455" s="150"/>
      <c r="B1455" s="142">
        <f>입출금내역Rawdata!B1449</f>
        <v>45659</v>
      </c>
      <c r="C1455" s="143" t="s">
        <v>120</v>
      </c>
      <c r="D1455" s="284" t="str">
        <f>입출금내역Rawdata!N1449</f>
        <v>보조금</v>
      </c>
      <c r="E1455" s="284" t="str">
        <f>입출금내역Rawdata!O1449</f>
        <v>보조금</v>
      </c>
      <c r="F1455" s="137">
        <f>IF(D1455="계좌 대체","",VLOOKUP($D1455,월별_CashFlow!$H$3:$I$61,2,FALSE))</f>
        <v>310001</v>
      </c>
      <c r="G1455" s="153"/>
      <c r="H1455" s="283" t="str">
        <f>IF(입출금내역Rawdata!F1449=0,"",입출금내역Rawdata!F1449)</f>
        <v/>
      </c>
      <c r="I1455" s="146">
        <f>IF(입출금내역Rawdata!G1449=0,"",입출금내역Rawdata!G1449)</f>
        <v>592500</v>
      </c>
      <c r="J1455" s="146">
        <f t="shared" si="45"/>
        <v>-592500</v>
      </c>
      <c r="K1455" s="146">
        <f t="shared" si="44"/>
        <v>705499414</v>
      </c>
      <c r="L1455" s="284" t="str">
        <f>입출금내역Rawdata!D1449</f>
        <v>(주)푸른기술에너지</v>
      </c>
      <c r="M1455" s="148"/>
      <c r="N1455" s="148"/>
      <c r="O1455" s="284" t="str">
        <f>입출금내역Rawdata!L1449</f>
        <v>하나은행(GS투자금)</v>
      </c>
      <c r="P1455" s="284" t="str">
        <f>입출금내역Rawdata!M1449</f>
        <v>391-910033-23404</v>
      </c>
      <c r="Q1455" s="148"/>
      <c r="R1455" s="148"/>
      <c r="S1455" s="148"/>
    </row>
    <row r="1456" spans="1:19" ht="15.6" customHeight="1">
      <c r="A1456" s="150"/>
      <c r="B1456" s="142">
        <f>입출금내역Rawdata!B1450</f>
        <v>45659</v>
      </c>
      <c r="C1456" s="143" t="s">
        <v>120</v>
      </c>
      <c r="D1456" s="284" t="str">
        <f>입출금내역Rawdata!N1450</f>
        <v>보조금</v>
      </c>
      <c r="E1456" s="284" t="str">
        <f>입출금내역Rawdata!O1450</f>
        <v>보조금</v>
      </c>
      <c r="F1456" s="137">
        <f>IF(D1456="계좌 대체","",VLOOKUP($D1456,월별_CashFlow!$H$3:$I$61,2,FALSE))</f>
        <v>310001</v>
      </c>
      <c r="G1456" s="153"/>
      <c r="H1456" s="283" t="str">
        <f>IF(입출금내역Rawdata!F1450=0,"",입출금내역Rawdata!F1450)</f>
        <v/>
      </c>
      <c r="I1456" s="146">
        <f>IF(입출금내역Rawdata!G1450=0,"",입출금내역Rawdata!G1450)</f>
        <v>383000</v>
      </c>
      <c r="J1456" s="146">
        <f t="shared" si="45"/>
        <v>-383000</v>
      </c>
      <c r="K1456" s="146">
        <f t="shared" si="44"/>
        <v>705116414</v>
      </c>
      <c r="L1456" s="284" t="str">
        <f>입출금내역Rawdata!D1450</f>
        <v>(주)아이넥서스</v>
      </c>
      <c r="M1456" s="148"/>
      <c r="N1456" s="148"/>
      <c r="O1456" s="284" t="str">
        <f>입출금내역Rawdata!L1450</f>
        <v>하나은행(GS투자금)</v>
      </c>
      <c r="P1456" s="284" t="str">
        <f>입출금내역Rawdata!M1450</f>
        <v>391-910033-23404</v>
      </c>
      <c r="Q1456" s="148"/>
      <c r="R1456" s="148"/>
      <c r="S1456" s="148"/>
    </row>
    <row r="1457" spans="1:19" ht="15.6" customHeight="1">
      <c r="A1457" s="150"/>
      <c r="B1457" s="142">
        <f>입출금내역Rawdata!B1451</f>
        <v>45659</v>
      </c>
      <c r="C1457" s="143" t="s">
        <v>120</v>
      </c>
      <c r="D1457" s="284" t="str">
        <f>입출금내역Rawdata!N1451</f>
        <v>보조금</v>
      </c>
      <c r="E1457" s="284" t="str">
        <f>입출금내역Rawdata!O1451</f>
        <v>보조금</v>
      </c>
      <c r="F1457" s="137">
        <f>IF(D1457="계좌 대체","",VLOOKUP($D1457,월별_CashFlow!$H$3:$I$61,2,FALSE))</f>
        <v>310001</v>
      </c>
      <c r="G1457" s="153"/>
      <c r="H1457" s="283" t="str">
        <f>IF(입출금내역Rawdata!F1451=0,"",입출금내역Rawdata!F1451)</f>
        <v/>
      </c>
      <c r="I1457" s="146">
        <f>IF(입출금내역Rawdata!G1451=0,"",입출금내역Rawdata!G1451)</f>
        <v>500500</v>
      </c>
      <c r="J1457" s="146">
        <f t="shared" si="45"/>
        <v>-500500</v>
      </c>
      <c r="K1457" s="146">
        <f t="shared" si="44"/>
        <v>704615914</v>
      </c>
      <c r="L1457" s="284" t="str">
        <f>입출금내역Rawdata!D1451</f>
        <v>(주)아이켐스</v>
      </c>
      <c r="M1457" s="148"/>
      <c r="N1457" s="148"/>
      <c r="O1457" s="284" t="str">
        <f>입출금내역Rawdata!L1451</f>
        <v>하나은행(GS투자금)</v>
      </c>
      <c r="P1457" s="284" t="str">
        <f>입출금내역Rawdata!M1451</f>
        <v>391-910033-23404</v>
      </c>
      <c r="Q1457" s="148"/>
      <c r="R1457" s="148"/>
      <c r="S1457" s="148"/>
    </row>
    <row r="1458" spans="1:19" ht="15.6" customHeight="1">
      <c r="A1458" s="150"/>
      <c r="B1458" s="142">
        <f>입출금내역Rawdata!B1452</f>
        <v>45659</v>
      </c>
      <c r="C1458" s="143" t="s">
        <v>120</v>
      </c>
      <c r="D1458" s="284" t="str">
        <f>입출금내역Rawdata!N1452</f>
        <v>보조금</v>
      </c>
      <c r="E1458" s="284" t="str">
        <f>입출금내역Rawdata!O1452</f>
        <v>보조금</v>
      </c>
      <c r="F1458" s="137">
        <f>IF(D1458="계좌 대체","",VLOOKUP($D1458,월별_CashFlow!$H$3:$I$61,2,FALSE))</f>
        <v>310001</v>
      </c>
      <c r="G1458" s="153"/>
      <c r="H1458" s="283" t="str">
        <f>IF(입출금내역Rawdata!F1452=0,"",입출금내역Rawdata!F1452)</f>
        <v/>
      </c>
      <c r="I1458" s="146">
        <f>IF(입출금내역Rawdata!G1452=0,"",입출금내역Rawdata!G1452)</f>
        <v>140500</v>
      </c>
      <c r="J1458" s="146">
        <f t="shared" si="45"/>
        <v>-140500</v>
      </c>
      <c r="K1458" s="146">
        <f t="shared" si="44"/>
        <v>704475414</v>
      </c>
      <c r="L1458" s="284" t="str">
        <f>입출금내역Rawdata!D1452</f>
        <v>(주)로테크</v>
      </c>
      <c r="M1458" s="148"/>
      <c r="N1458" s="148"/>
      <c r="O1458" s="284" t="str">
        <f>입출금내역Rawdata!L1452</f>
        <v>하나은행(GS투자금)</v>
      </c>
      <c r="P1458" s="284" t="str">
        <f>입출금내역Rawdata!M1452</f>
        <v>391-910033-23404</v>
      </c>
      <c r="Q1458" s="148"/>
      <c r="R1458" s="148"/>
      <c r="S1458" s="148"/>
    </row>
    <row r="1459" spans="1:19" ht="15.6" customHeight="1">
      <c r="A1459" s="150"/>
      <c r="B1459" s="142">
        <f>입출금내역Rawdata!B1453</f>
        <v>45659</v>
      </c>
      <c r="C1459" s="143" t="s">
        <v>120</v>
      </c>
      <c r="D1459" s="284" t="str">
        <f>입출금내역Rawdata!N1453</f>
        <v>보조금</v>
      </c>
      <c r="E1459" s="284" t="str">
        <f>입출금내역Rawdata!O1453</f>
        <v>보조금</v>
      </c>
      <c r="F1459" s="137">
        <f>IF(D1459="계좌 대체","",VLOOKUP($D1459,월별_CashFlow!$H$3:$I$61,2,FALSE))</f>
        <v>310001</v>
      </c>
      <c r="G1459" s="153"/>
      <c r="H1459" s="283" t="str">
        <f>IF(입출금내역Rawdata!F1453=0,"",입출금내역Rawdata!F1453)</f>
        <v/>
      </c>
      <c r="I1459" s="146">
        <f>IF(입출금내역Rawdata!G1453=0,"",입출금내역Rawdata!G1453)</f>
        <v>244100</v>
      </c>
      <c r="J1459" s="146">
        <f t="shared" si="45"/>
        <v>-244100</v>
      </c>
      <c r="K1459" s="146">
        <f t="shared" si="44"/>
        <v>704231314</v>
      </c>
      <c r="L1459" s="284" t="str">
        <f>입출금내역Rawdata!D1453</f>
        <v>(주)씨엔엘에너지</v>
      </c>
      <c r="M1459" s="148"/>
      <c r="N1459" s="148"/>
      <c r="O1459" s="284" t="str">
        <f>입출금내역Rawdata!L1453</f>
        <v>하나은행(GS투자금)</v>
      </c>
      <c r="P1459" s="284" t="str">
        <f>입출금내역Rawdata!M1453</f>
        <v>391-910033-23404</v>
      </c>
      <c r="Q1459" s="148"/>
      <c r="R1459" s="148"/>
      <c r="S1459" s="148"/>
    </row>
    <row r="1460" spans="1:19" ht="15.6" customHeight="1">
      <c r="A1460" s="150"/>
      <c r="B1460" s="142">
        <f>입출금내역Rawdata!B1454</f>
        <v>45659</v>
      </c>
      <c r="C1460" s="143" t="s">
        <v>120</v>
      </c>
      <c r="D1460" s="284" t="str">
        <f>입출금내역Rawdata!N1454</f>
        <v>보조금</v>
      </c>
      <c r="E1460" s="284" t="str">
        <f>입출금내역Rawdata!O1454</f>
        <v>보조금</v>
      </c>
      <c r="F1460" s="137">
        <f>IF(D1460="계좌 대체","",VLOOKUP($D1460,월별_CashFlow!$H$3:$I$61,2,FALSE))</f>
        <v>310001</v>
      </c>
      <c r="G1460" s="153"/>
      <c r="H1460" s="283" t="str">
        <f>IF(입출금내역Rawdata!F1454=0,"",입출금내역Rawdata!F1454)</f>
        <v/>
      </c>
      <c r="I1460" s="146">
        <f>IF(입출금내역Rawdata!G1454=0,"",입출금내역Rawdata!G1454)</f>
        <v>120500</v>
      </c>
      <c r="J1460" s="146">
        <f t="shared" si="45"/>
        <v>-120500</v>
      </c>
      <c r="K1460" s="146">
        <f t="shared" si="44"/>
        <v>704110814</v>
      </c>
      <c r="L1460" s="284" t="str">
        <f>입출금내역Rawdata!D1454</f>
        <v>(주)웰코스</v>
      </c>
      <c r="M1460" s="148"/>
      <c r="N1460" s="148"/>
      <c r="O1460" s="284" t="str">
        <f>입출금내역Rawdata!L1454</f>
        <v>하나은행(GS투자금)</v>
      </c>
      <c r="P1460" s="284" t="str">
        <f>입출금내역Rawdata!M1454</f>
        <v>391-910033-23404</v>
      </c>
      <c r="Q1460" s="148"/>
      <c r="R1460" s="148"/>
      <c r="S1460" s="148"/>
    </row>
    <row r="1461" spans="1:19" ht="15.6" customHeight="1">
      <c r="A1461" s="150"/>
      <c r="B1461" s="142">
        <f>입출금내역Rawdata!B1455</f>
        <v>45659</v>
      </c>
      <c r="C1461" s="143" t="s">
        <v>120</v>
      </c>
      <c r="D1461" s="284" t="str">
        <f>입출금내역Rawdata!N1455</f>
        <v>운영비</v>
      </c>
      <c r="E1461" s="284" t="str">
        <f>입출금내역Rawdata!O1455</f>
        <v>여비교통비</v>
      </c>
      <c r="F1461" s="137">
        <f>IF(D1461="계좌 대체","",VLOOKUP($D1461,월별_CashFlow!$H$3:$I$61,2,FALSE))</f>
        <v>120204</v>
      </c>
      <c r="G1461" s="153"/>
      <c r="H1461" s="283" t="str">
        <f>IF(입출금내역Rawdata!F1455=0,"",입출금내역Rawdata!F1455)</f>
        <v/>
      </c>
      <c r="I1461" s="146">
        <f>IF(입출금내역Rawdata!G1455=0,"",입출금내역Rawdata!G1455)</f>
        <v>6200</v>
      </c>
      <c r="J1461" s="146">
        <f t="shared" si="45"/>
        <v>-6200</v>
      </c>
      <c r="K1461" s="146">
        <f t="shared" si="44"/>
        <v>704104614</v>
      </c>
      <c r="L1461" s="284" t="str">
        <f>입출금내역Rawdata!D1455</f>
        <v>카카오T비즈_카카</v>
      </c>
      <c r="M1461" s="148"/>
      <c r="N1461" s="148"/>
      <c r="O1461" s="284" t="str">
        <f>입출금내역Rawdata!L1455</f>
        <v>하나은행(자본금)</v>
      </c>
      <c r="P1461" s="284" t="str">
        <f>입출금내역Rawdata!M1455</f>
        <v>391-910029-71304</v>
      </c>
      <c r="Q1461" s="148"/>
      <c r="R1461" s="148"/>
      <c r="S1461" s="148"/>
    </row>
    <row r="1462" spans="1:19" ht="15.6" customHeight="1">
      <c r="A1462" s="150"/>
      <c r="B1462" s="142">
        <f>입출금내역Rawdata!B1456</f>
        <v>45664</v>
      </c>
      <c r="C1462" s="143" t="s">
        <v>120</v>
      </c>
      <c r="D1462" s="284" t="str">
        <f>입출금내역Rawdata!N1456</f>
        <v>보조금</v>
      </c>
      <c r="E1462" s="284" t="str">
        <f>입출금내역Rawdata!O1456</f>
        <v>보조금</v>
      </c>
      <c r="F1462" s="137">
        <f>IF(D1462="계좌 대체","",VLOOKUP($D1462,월별_CashFlow!$H$3:$I$61,2,FALSE))</f>
        <v>310001</v>
      </c>
      <c r="G1462" s="153"/>
      <c r="H1462" s="283">
        <f>IF(입출금내역Rawdata!F1456=0,"",입출금내역Rawdata!F1456)</f>
        <v>80000000</v>
      </c>
      <c r="I1462" s="146" t="str">
        <f>IF(입출금내역Rawdata!G1456=0,"",입출금내역Rawdata!G1456)</f>
        <v/>
      </c>
      <c r="J1462" s="146">
        <f t="shared" si="45"/>
        <v>80000000</v>
      </c>
      <c r="K1462" s="146">
        <f t="shared" si="44"/>
        <v>784104614</v>
      </c>
      <c r="L1462" s="284" t="str">
        <f>입출금내역Rawdata!D1456</f>
        <v>주식회사 에이코트</v>
      </c>
      <c r="M1462" s="148"/>
      <c r="N1462" s="148"/>
      <c r="O1462" s="284" t="str">
        <f>입출금내역Rawdata!L1456</f>
        <v>하나은행(GS투자금)</v>
      </c>
      <c r="P1462" s="284" t="str">
        <f>입출금내역Rawdata!M1456</f>
        <v>391-910033-23404</v>
      </c>
      <c r="Q1462" s="148"/>
      <c r="R1462" s="148"/>
      <c r="S1462" s="148"/>
    </row>
    <row r="1463" spans="1:19" ht="15.6" customHeight="1">
      <c r="A1463" s="150"/>
      <c r="B1463" s="142">
        <f>입출금내역Rawdata!B1457</f>
        <v>45664</v>
      </c>
      <c r="C1463" s="143" t="s">
        <v>120</v>
      </c>
      <c r="D1463" s="284" t="str">
        <f>입출금내역Rawdata!N1457</f>
        <v>계좌 대체</v>
      </c>
      <c r="E1463" s="284" t="str">
        <f>입출금내역Rawdata!O1457</f>
        <v>계좌 대체</v>
      </c>
      <c r="F1463" s="137" t="str">
        <f>IF(D1463="계좌 대체","",VLOOKUP($D1463,월별_CashFlow!$H$3:$I$61,2,FALSE))</f>
        <v/>
      </c>
      <c r="G1463" s="153"/>
      <c r="H1463" s="283" t="str">
        <f>IF(입출금내역Rawdata!F1457=0,"",입출금내역Rawdata!F1457)</f>
        <v/>
      </c>
      <c r="I1463" s="146">
        <f>IF(입출금내역Rawdata!G1457=0,"",입출금내역Rawdata!G1457)</f>
        <v>11400</v>
      </c>
      <c r="J1463" s="146">
        <f t="shared" si="45"/>
        <v>-11400</v>
      </c>
      <c r="K1463" s="146">
        <f t="shared" si="44"/>
        <v>784093214</v>
      </c>
      <c r="L1463" s="284" t="str">
        <f>입출금내역Rawdata!D1457</f>
        <v>카카오T택시_가승</v>
      </c>
      <c r="M1463" s="148"/>
      <c r="N1463" s="148"/>
      <c r="O1463" s="284" t="str">
        <f>입출금내역Rawdata!L1457</f>
        <v>하나은행(자본금)</v>
      </c>
      <c r="P1463" s="284" t="str">
        <f>입출금내역Rawdata!M1457</f>
        <v>391-910029-71304</v>
      </c>
      <c r="Q1463" s="148"/>
      <c r="R1463" s="148"/>
      <c r="S1463" s="148"/>
    </row>
    <row r="1464" spans="1:19" ht="15.6" customHeight="1">
      <c r="A1464" s="150"/>
      <c r="B1464" s="142">
        <f>입출금내역Rawdata!B1458</f>
        <v>45664</v>
      </c>
      <c r="C1464" s="143" t="s">
        <v>120</v>
      </c>
      <c r="D1464" s="284" t="str">
        <f>입출금내역Rawdata!N1458</f>
        <v>계좌 대체</v>
      </c>
      <c r="E1464" s="284" t="str">
        <f>입출금내역Rawdata!O1458</f>
        <v>계좌 대체</v>
      </c>
      <c r="F1464" s="137" t="str">
        <f>IF(D1464="계좌 대체","",VLOOKUP($D1464,월별_CashFlow!$H$3:$I$61,2,FALSE))</f>
        <v/>
      </c>
      <c r="G1464" s="153"/>
      <c r="H1464" s="283">
        <f>IF(입출금내역Rawdata!F1458=0,"",입출금내역Rawdata!F1458)</f>
        <v>11400</v>
      </c>
      <c r="I1464" s="146" t="str">
        <f>IF(입출금내역Rawdata!G1458=0,"",입출금내역Rawdata!G1458)</f>
        <v/>
      </c>
      <c r="J1464" s="146">
        <f t="shared" si="45"/>
        <v>11400</v>
      </c>
      <c r="K1464" s="146">
        <f t="shared" si="44"/>
        <v>784104614</v>
      </c>
      <c r="L1464" s="284" t="str">
        <f>입출금내역Rawdata!D1458</f>
        <v>카카오T택시_가승</v>
      </c>
      <c r="M1464" s="148"/>
      <c r="N1464" s="148"/>
      <c r="O1464" s="284" t="str">
        <f>입출금내역Rawdata!L1458</f>
        <v>하나은행(자본금)</v>
      </c>
      <c r="P1464" s="284" t="str">
        <f>입출금내역Rawdata!M1458</f>
        <v>391-910029-71304</v>
      </c>
      <c r="Q1464" s="148"/>
      <c r="R1464" s="148"/>
      <c r="S1464" s="148"/>
    </row>
    <row r="1465" spans="1:19" ht="15.6" customHeight="1">
      <c r="A1465" s="150"/>
      <c r="B1465" s="142">
        <f>입출금내역Rawdata!B1459</f>
        <v>45664</v>
      </c>
      <c r="C1465" s="143" t="s">
        <v>120</v>
      </c>
      <c r="D1465" s="284" t="str">
        <f>입출금내역Rawdata!N1459</f>
        <v>운영비</v>
      </c>
      <c r="E1465" s="284" t="str">
        <f>입출금내역Rawdata!O1459</f>
        <v>여비교통비</v>
      </c>
      <c r="F1465" s="137">
        <f>IF(D1465="계좌 대체","",VLOOKUP($D1465,월별_CashFlow!$H$3:$I$61,2,FALSE))</f>
        <v>120204</v>
      </c>
      <c r="G1465" s="153"/>
      <c r="H1465" s="283" t="str">
        <f>IF(입출금내역Rawdata!F1459=0,"",입출금내역Rawdata!F1459)</f>
        <v/>
      </c>
      <c r="I1465" s="146">
        <f>IF(입출금내역Rawdata!G1459=0,"",입출금내역Rawdata!G1459)</f>
        <v>11500</v>
      </c>
      <c r="J1465" s="146">
        <f t="shared" si="45"/>
        <v>-11500</v>
      </c>
      <c r="K1465" s="146">
        <f t="shared" si="44"/>
        <v>784093114</v>
      </c>
      <c r="L1465" s="284" t="str">
        <f>입출금내역Rawdata!D1459</f>
        <v>카카오T일반택시(</v>
      </c>
      <c r="M1465" s="148"/>
      <c r="N1465" s="148"/>
      <c r="O1465" s="284" t="str">
        <f>입출금내역Rawdata!L1459</f>
        <v>하나은행(자본금)</v>
      </c>
      <c r="P1465" s="284" t="str">
        <f>입출금내역Rawdata!M1459</f>
        <v>391-910029-71304</v>
      </c>
      <c r="Q1465" s="148"/>
      <c r="R1465" s="148"/>
      <c r="S1465" s="148"/>
    </row>
    <row r="1466" spans="1:19" ht="15.6" customHeight="1">
      <c r="A1466" s="150"/>
      <c r="B1466" s="142">
        <f>입출금내역Rawdata!B1460</f>
        <v>45664</v>
      </c>
      <c r="C1466" s="143" t="s">
        <v>120</v>
      </c>
      <c r="D1466" s="284" t="str">
        <f>입출금내역Rawdata!N1460</f>
        <v>보조금</v>
      </c>
      <c r="E1466" s="284" t="str">
        <f>입출금내역Rawdata!O1460</f>
        <v>보조금</v>
      </c>
      <c r="F1466" s="137">
        <f>IF(D1466="계좌 대체","",VLOOKUP($D1466,월별_CashFlow!$H$3:$I$61,2,FALSE))</f>
        <v>310001</v>
      </c>
      <c r="G1466" s="153"/>
      <c r="H1466" s="283" t="str">
        <f>IF(입출금내역Rawdata!F1460=0,"",입출금내역Rawdata!F1460)</f>
        <v/>
      </c>
      <c r="I1466" s="146">
        <f>IF(입출금내역Rawdata!G1460=0,"",입출금내역Rawdata!G1460)</f>
        <v>80000000</v>
      </c>
      <c r="J1466" s="146">
        <f t="shared" si="45"/>
        <v>-80000000</v>
      </c>
      <c r="K1466" s="146">
        <f t="shared" si="44"/>
        <v>704093114</v>
      </c>
      <c r="L1466" s="284" t="str">
        <f>입출금내역Rawdata!D1460</f>
        <v>주식회사 에이코트</v>
      </c>
      <c r="M1466" s="148"/>
      <c r="N1466" s="148"/>
      <c r="O1466" s="284" t="str">
        <f>입출금내역Rawdata!L1460</f>
        <v>하나은행(자본금)</v>
      </c>
      <c r="P1466" s="284" t="str">
        <f>입출금내역Rawdata!M1460</f>
        <v>391-910029-71304</v>
      </c>
      <c r="Q1466" s="148"/>
      <c r="R1466" s="148"/>
      <c r="S1466" s="148"/>
    </row>
    <row r="1467" spans="1:19" ht="15.6" customHeight="1">
      <c r="A1467" s="150"/>
      <c r="B1467" s="142">
        <f>입출금내역Rawdata!B1461</f>
        <v>45664</v>
      </c>
      <c r="C1467" s="143" t="s">
        <v>120</v>
      </c>
      <c r="D1467" s="284" t="str">
        <f>입출금내역Rawdata!N1461</f>
        <v>계좌 대체</v>
      </c>
      <c r="E1467" s="284" t="str">
        <f>입출금내역Rawdata!O1461</f>
        <v>계좌 대체</v>
      </c>
      <c r="F1467" s="137" t="str">
        <f>IF(D1467="계좌 대체","",VLOOKUP($D1467,월별_CashFlow!$H$3:$I$61,2,FALSE))</f>
        <v/>
      </c>
      <c r="G1467" s="153"/>
      <c r="H1467" s="283">
        <f>IF(입출금내역Rawdata!F1461=0,"",입출금내역Rawdata!F1461)</f>
        <v>863107</v>
      </c>
      <c r="I1467" s="146" t="str">
        <f>IF(입출금내역Rawdata!G1461=0,"",입출금내역Rawdata!G1461)</f>
        <v/>
      </c>
      <c r="J1467" s="146">
        <f t="shared" si="45"/>
        <v>863107</v>
      </c>
      <c r="K1467" s="146">
        <f t="shared" si="44"/>
        <v>704956221</v>
      </c>
      <c r="L1467" s="284" t="str">
        <f>입출금내역Rawdata!D1461</f>
        <v>TIPA</v>
      </c>
      <c r="M1467" s="148"/>
      <c r="N1467" s="148"/>
      <c r="O1467" s="284" t="str">
        <f>입출금내역Rawdata!L1461</f>
        <v>하나은행(팁스)</v>
      </c>
      <c r="P1467" s="284" t="str">
        <f>입출금내역Rawdata!M1461</f>
        <v>391-910031-48404</v>
      </c>
      <c r="Q1467" s="148"/>
      <c r="R1467" s="148"/>
      <c r="S1467" s="148"/>
    </row>
    <row r="1468" spans="1:19" ht="15.6" customHeight="1">
      <c r="A1468" s="150"/>
      <c r="B1468" s="142">
        <f>입출금내역Rawdata!B1462</f>
        <v>45664</v>
      </c>
      <c r="C1468" s="143" t="s">
        <v>120</v>
      </c>
      <c r="D1468" s="284" t="str">
        <f>입출금내역Rawdata!N1462</f>
        <v>계좌 대체</v>
      </c>
      <c r="E1468" s="284" t="str">
        <f>입출금내역Rawdata!O1462</f>
        <v>계좌 대체</v>
      </c>
      <c r="F1468" s="137" t="str">
        <f>IF(D1468="계좌 대체","",VLOOKUP($D1468,월별_CashFlow!$H$3:$I$61,2,FALSE))</f>
        <v/>
      </c>
      <c r="G1468" s="153"/>
      <c r="H1468" s="283" t="str">
        <f>IF(입출금내역Rawdata!F1462=0,"",입출금내역Rawdata!F1462)</f>
        <v/>
      </c>
      <c r="I1468" s="146">
        <f>IF(입출금내역Rawdata!G1462=0,"",입출금내역Rawdata!G1462)</f>
        <v>863107</v>
      </c>
      <c r="J1468" s="146">
        <f t="shared" si="45"/>
        <v>-863107</v>
      </c>
      <c r="K1468" s="146">
        <f t="shared" si="44"/>
        <v>704093114</v>
      </c>
      <c r="L1468" s="284" t="str">
        <f>입출금내역Rawdata!D1462</f>
        <v>고려대학교 기</v>
      </c>
      <c r="M1468" s="148"/>
      <c r="N1468" s="148"/>
      <c r="O1468" s="284" t="str">
        <f>입출금내역Rawdata!L1462</f>
        <v>하나은행(팁스)</v>
      </c>
      <c r="P1468" s="284" t="str">
        <f>입출금내역Rawdata!M1462</f>
        <v>391-910031-48404</v>
      </c>
      <c r="Q1468" s="148"/>
      <c r="R1468" s="148"/>
      <c r="S1468" s="148"/>
    </row>
    <row r="1469" spans="1:19" ht="15.6" customHeight="1">
      <c r="A1469" s="150"/>
      <c r="B1469" s="142">
        <f>입출금내역Rawdata!B1463</f>
        <v>45665</v>
      </c>
      <c r="C1469" s="143" t="s">
        <v>120</v>
      </c>
      <c r="D1469" s="284" t="str">
        <f>입출금내역Rawdata!N1463</f>
        <v>보조금</v>
      </c>
      <c r="E1469" s="284" t="str">
        <f>입출금내역Rawdata!O1463</f>
        <v>보조금</v>
      </c>
      <c r="F1469" s="137">
        <f>IF(D1469="계좌 대체","",VLOOKUP($D1469,월별_CashFlow!$H$3:$I$61,2,FALSE))</f>
        <v>310001</v>
      </c>
      <c r="G1469" s="153"/>
      <c r="H1469" s="283">
        <f>IF(입출금내역Rawdata!F1463=0,"",입출금내역Rawdata!F1463)</f>
        <v>1000000</v>
      </c>
      <c r="I1469" s="146" t="str">
        <f>IF(입출금내역Rawdata!G1463=0,"",입출금내역Rawdata!G1463)</f>
        <v/>
      </c>
      <c r="J1469" s="146">
        <f t="shared" si="45"/>
        <v>1000000</v>
      </c>
      <c r="K1469" s="146">
        <f t="shared" si="44"/>
        <v>705093114</v>
      </c>
      <c r="L1469" s="284" t="str">
        <f>입출금내역Rawdata!D1463</f>
        <v>FB이체</v>
      </c>
      <c r="M1469" s="148"/>
      <c r="N1469" s="148"/>
      <c r="O1469" s="284" t="str">
        <f>입출금내역Rawdata!L1463</f>
        <v>신한은행(초창패)</v>
      </c>
      <c r="P1469" s="284" t="str">
        <f>입출금내역Rawdata!M1463</f>
        <v>100-037-099578</v>
      </c>
      <c r="Q1469" s="148"/>
      <c r="R1469" s="148"/>
      <c r="S1469" s="148"/>
    </row>
    <row r="1470" spans="1:19" ht="15.6" customHeight="1">
      <c r="A1470" s="150"/>
      <c r="B1470" s="142">
        <f>입출금내역Rawdata!B1464</f>
        <v>45666</v>
      </c>
      <c r="C1470" s="143" t="s">
        <v>120</v>
      </c>
      <c r="D1470" s="284" t="str">
        <f>입출금내역Rawdata!N1464</f>
        <v>운영비</v>
      </c>
      <c r="E1470" s="284" t="str">
        <f>입출금내역Rawdata!O1464</f>
        <v>지급수수료</v>
      </c>
      <c r="F1470" s="137">
        <f>IF(D1470="계좌 대체","",VLOOKUP($D1470,월별_CashFlow!$H$3:$I$61,2,FALSE))</f>
        <v>120204</v>
      </c>
      <c r="G1470" s="153"/>
      <c r="H1470" s="283" t="str">
        <f>IF(입출금내역Rawdata!F1464=0,"",입출금내역Rawdata!F1464)</f>
        <v/>
      </c>
      <c r="I1470" s="146">
        <f>IF(입출금내역Rawdata!G1464=0,"",입출금내역Rawdata!G1464)</f>
        <v>420000</v>
      </c>
      <c r="J1470" s="146">
        <f t="shared" si="45"/>
        <v>-420000</v>
      </c>
      <c r="K1470" s="146">
        <f t="shared" si="44"/>
        <v>704673114</v>
      </c>
      <c r="L1470" s="284" t="str">
        <f>입출금내역Rawdata!D1464</f>
        <v>고려대학교</v>
      </c>
      <c r="M1470" s="148"/>
      <c r="N1470" s="148"/>
      <c r="O1470" s="284" t="str">
        <f>입출금내역Rawdata!L1464</f>
        <v>하나은행(GS투자금)</v>
      </c>
      <c r="P1470" s="284" t="str">
        <f>입출금내역Rawdata!M1464</f>
        <v>391-910033-23404</v>
      </c>
      <c r="Q1470" s="148"/>
      <c r="R1470" s="148"/>
      <c r="S1470" s="148"/>
    </row>
    <row r="1471" spans="1:19" ht="15.6" customHeight="1">
      <c r="A1471" s="150"/>
      <c r="B1471" s="142">
        <f>입출금내역Rawdata!B1465</f>
        <v>45666</v>
      </c>
      <c r="C1471" s="143" t="s">
        <v>120</v>
      </c>
      <c r="D1471" s="284" t="str">
        <f>입출금내역Rawdata!N1465</f>
        <v>운영비</v>
      </c>
      <c r="E1471" s="284" t="str">
        <f>입출금내역Rawdata!O1465</f>
        <v>지급수수료</v>
      </c>
      <c r="F1471" s="137">
        <f>IF(D1471="계좌 대체","",VLOOKUP($D1471,월별_CashFlow!$H$3:$I$61,2,FALSE))</f>
        <v>120204</v>
      </c>
      <c r="G1471" s="153"/>
      <c r="H1471" s="283" t="str">
        <f>IF(입출금내역Rawdata!F1465=0,"",입출금내역Rawdata!F1465)</f>
        <v/>
      </c>
      <c r="I1471" s="146">
        <f>IF(입출금내역Rawdata!G1465=0,"",입출금내역Rawdata!G1465)</f>
        <v>1000</v>
      </c>
      <c r="J1471" s="146">
        <f t="shared" si="45"/>
        <v>-1000</v>
      </c>
      <c r="K1471" s="146">
        <f t="shared" si="44"/>
        <v>704672114</v>
      </c>
      <c r="L1471" s="284" t="str">
        <f>입출금내역Rawdata!D1465</f>
        <v>법원행정처</v>
      </c>
      <c r="M1471" s="148"/>
      <c r="N1471" s="148"/>
      <c r="O1471" s="284" t="str">
        <f>입출금내역Rawdata!L1465</f>
        <v>하나은행(GS투자금)</v>
      </c>
      <c r="P1471" s="284" t="str">
        <f>입출금내역Rawdata!M1465</f>
        <v>391-910033-23404</v>
      </c>
      <c r="Q1471" s="148"/>
      <c r="R1471" s="148"/>
      <c r="S1471" s="148"/>
    </row>
    <row r="1472" spans="1:19" ht="15.6" customHeight="1">
      <c r="A1472" s="150"/>
      <c r="B1472" s="142">
        <f>입출금내역Rawdata!B1466</f>
        <v>45667</v>
      </c>
      <c r="C1472" s="143" t="s">
        <v>120</v>
      </c>
      <c r="D1472" s="284" t="str">
        <f>입출금내역Rawdata!N1466</f>
        <v>인건비(급여, 퇴직금, 사대보험)</v>
      </c>
      <c r="E1472" s="284" t="str">
        <f>입출금내역Rawdata!O1466</f>
        <v>사대보험</v>
      </c>
      <c r="F1472" s="137">
        <f>IF(D1472="계좌 대체","",VLOOKUP($D1472,월별_CashFlow!$H$3:$I$61,2,FALSE))</f>
        <v>120202</v>
      </c>
      <c r="G1472" s="153"/>
      <c r="H1472" s="283" t="str">
        <f>IF(입출금내역Rawdata!F1466=0,"",입출금내역Rawdata!F1466)</f>
        <v/>
      </c>
      <c r="I1472" s="146">
        <f>IF(입출금내역Rawdata!G1466=0,"",입출금내역Rawdata!G1466)</f>
        <v>1792180</v>
      </c>
      <c r="J1472" s="146">
        <f t="shared" si="45"/>
        <v>-1792180</v>
      </c>
      <c r="K1472" s="146">
        <f t="shared" si="44"/>
        <v>702879934</v>
      </c>
      <c r="L1472" s="284" t="str">
        <f>입출금내역Rawdata!D1466</f>
        <v>2412국민건강</v>
      </c>
      <c r="M1472" s="148"/>
      <c r="N1472" s="148"/>
      <c r="O1472" s="284" t="str">
        <f>입출금내역Rawdata!L1466</f>
        <v>하나은행(GS투자금)</v>
      </c>
      <c r="P1472" s="284" t="str">
        <f>입출금내역Rawdata!M1466</f>
        <v>391-910033-23404</v>
      </c>
      <c r="Q1472" s="148"/>
      <c r="R1472" s="148"/>
      <c r="S1472" s="148"/>
    </row>
    <row r="1473" spans="1:19" ht="15.6" customHeight="1">
      <c r="A1473" s="150"/>
      <c r="B1473" s="142">
        <f>입출금내역Rawdata!B1467</f>
        <v>45667</v>
      </c>
      <c r="C1473" s="143" t="s">
        <v>120</v>
      </c>
      <c r="D1473" s="284" t="str">
        <f>입출금내역Rawdata!N1467</f>
        <v>인건비(급여, 퇴직금, 사대보험)</v>
      </c>
      <c r="E1473" s="284" t="str">
        <f>입출금내역Rawdata!O1467</f>
        <v>사대보험</v>
      </c>
      <c r="F1473" s="137">
        <f>IF(D1473="계좌 대체","",VLOOKUP($D1473,월별_CashFlow!$H$3:$I$61,2,FALSE))</f>
        <v>120202</v>
      </c>
      <c r="G1473" s="153"/>
      <c r="H1473" s="283" t="str">
        <f>IF(입출금내역Rawdata!F1467=0,"",입출금내역Rawdata!F1467)</f>
        <v/>
      </c>
      <c r="I1473" s="146">
        <f>IF(입출금내역Rawdata!G1467=0,"",입출금내역Rawdata!G1467)</f>
        <v>828000</v>
      </c>
      <c r="J1473" s="146">
        <f t="shared" si="45"/>
        <v>-828000</v>
      </c>
      <c r="K1473" s="146">
        <f t="shared" si="44"/>
        <v>702051934</v>
      </c>
      <c r="L1473" s="284" t="str">
        <f>입출금내역Rawdata!D1467</f>
        <v>2412국민연금</v>
      </c>
      <c r="M1473" s="148"/>
      <c r="N1473" s="148"/>
      <c r="O1473" s="284" t="str">
        <f>입출금내역Rawdata!L1467</f>
        <v>하나은행(GS투자금)</v>
      </c>
      <c r="P1473" s="284" t="str">
        <f>입출금내역Rawdata!M1467</f>
        <v>391-910033-23404</v>
      </c>
      <c r="Q1473" s="148"/>
      <c r="R1473" s="148"/>
      <c r="S1473" s="148"/>
    </row>
    <row r="1474" spans="1:19" ht="15.6" customHeight="1">
      <c r="A1474" s="150"/>
      <c r="B1474" s="142">
        <f>입출금내역Rawdata!B1468</f>
        <v>45667</v>
      </c>
      <c r="C1474" s="143" t="s">
        <v>120</v>
      </c>
      <c r="D1474" s="284" t="str">
        <f>입출금내역Rawdata!N1468</f>
        <v>인건비(급여, 퇴직금, 사대보험)</v>
      </c>
      <c r="E1474" s="284" t="str">
        <f>입출금내역Rawdata!O1468</f>
        <v>사대보험</v>
      </c>
      <c r="F1474" s="137">
        <f>IF(D1474="계좌 대체","",VLOOKUP($D1474,월별_CashFlow!$H$3:$I$61,2,FALSE))</f>
        <v>120202</v>
      </c>
      <c r="G1474" s="153"/>
      <c r="H1474" s="283" t="str">
        <f>IF(입출금내역Rawdata!F1468=0,"",입출금내역Rawdata!F1468)</f>
        <v/>
      </c>
      <c r="I1474" s="146">
        <f>IF(입출금내역Rawdata!G1468=0,"",입출금내역Rawdata!G1468)</f>
        <v>266250</v>
      </c>
      <c r="J1474" s="146">
        <f t="shared" si="45"/>
        <v>-266250</v>
      </c>
      <c r="K1474" s="146">
        <f t="shared" si="44"/>
        <v>701785684</v>
      </c>
      <c r="L1474" s="284" t="str">
        <f>입출금내역Rawdata!D1468</f>
        <v>2412고용보험</v>
      </c>
      <c r="M1474" s="148"/>
      <c r="N1474" s="148"/>
      <c r="O1474" s="284" t="str">
        <f>입출금내역Rawdata!L1468</f>
        <v>하나은행(GS투자금)</v>
      </c>
      <c r="P1474" s="284" t="str">
        <f>입출금내역Rawdata!M1468</f>
        <v>391-910033-23404</v>
      </c>
      <c r="Q1474" s="148"/>
      <c r="R1474" s="148"/>
      <c r="S1474" s="148"/>
    </row>
    <row r="1475" spans="1:19" ht="15.6" customHeight="1">
      <c r="A1475" s="150"/>
      <c r="B1475" s="142">
        <f>입출금내역Rawdata!B1469</f>
        <v>45667</v>
      </c>
      <c r="C1475" s="143" t="s">
        <v>120</v>
      </c>
      <c r="D1475" s="284" t="str">
        <f>입출금내역Rawdata!N1469</f>
        <v>인건비(급여, 퇴직금, 사대보험)</v>
      </c>
      <c r="E1475" s="284" t="str">
        <f>입출금내역Rawdata!O1469</f>
        <v>사대보험</v>
      </c>
      <c r="F1475" s="137">
        <f>IF(D1475="계좌 대체","",VLOOKUP($D1475,월별_CashFlow!$H$3:$I$61,2,FALSE))</f>
        <v>120202</v>
      </c>
      <c r="G1475" s="153"/>
      <c r="H1475" s="283" t="str">
        <f>IF(입출금내역Rawdata!F1469=0,"",입출금내역Rawdata!F1469)</f>
        <v/>
      </c>
      <c r="I1475" s="146">
        <f>IF(입출금내역Rawdata!G1469=0,"",입출금내역Rawdata!G1469)</f>
        <v>93350</v>
      </c>
      <c r="J1475" s="146">
        <f t="shared" si="45"/>
        <v>-93350</v>
      </c>
      <c r="K1475" s="146">
        <f t="shared" si="44"/>
        <v>701692334</v>
      </c>
      <c r="L1475" s="284" t="str">
        <f>입출금내역Rawdata!D1469</f>
        <v>2412산재보험</v>
      </c>
      <c r="M1475" s="148"/>
      <c r="N1475" s="148"/>
      <c r="O1475" s="284" t="str">
        <f>입출금내역Rawdata!L1469</f>
        <v>하나은행(GS투자금)</v>
      </c>
      <c r="P1475" s="284" t="str">
        <f>입출금내역Rawdata!M1469</f>
        <v>391-910033-23404</v>
      </c>
      <c r="Q1475" s="148"/>
      <c r="R1475" s="148"/>
      <c r="S1475" s="148"/>
    </row>
    <row r="1476" spans="1:19" ht="15.6" customHeight="1">
      <c r="A1476" s="150"/>
      <c r="B1476" s="142">
        <f>입출금내역Rawdata!B1470</f>
        <v>45667</v>
      </c>
      <c r="C1476" s="143" t="s">
        <v>120</v>
      </c>
      <c r="D1476" s="284" t="str">
        <f>입출금내역Rawdata!N1470</f>
        <v>보조금</v>
      </c>
      <c r="E1476" s="284" t="str">
        <f>입출금내역Rawdata!O1470</f>
        <v>보조금</v>
      </c>
      <c r="F1476" s="137">
        <f>IF(D1476="계좌 대체","",VLOOKUP($D1476,월별_CashFlow!$H$3:$I$61,2,FALSE))</f>
        <v>310001</v>
      </c>
      <c r="G1476" s="153"/>
      <c r="H1476" s="283" t="str">
        <f>IF(입출금내역Rawdata!F1470=0,"",입출금내역Rawdata!F1470)</f>
        <v/>
      </c>
      <c r="I1476" s="146">
        <f>IF(입출금내역Rawdata!G1470=0,"",입출금내역Rawdata!G1470)</f>
        <v>93000</v>
      </c>
      <c r="J1476" s="146">
        <f t="shared" si="45"/>
        <v>-93000</v>
      </c>
      <c r="K1476" s="146">
        <f t="shared" si="44"/>
        <v>701599334</v>
      </c>
      <c r="L1476" s="284" t="str">
        <f>입출금내역Rawdata!D1470</f>
        <v>한국고분자시험연구소</v>
      </c>
      <c r="M1476" s="148"/>
      <c r="N1476" s="148"/>
      <c r="O1476" s="284" t="str">
        <f>입출금내역Rawdata!L1470</f>
        <v>하나은행(GS투자금)</v>
      </c>
      <c r="P1476" s="284" t="str">
        <f>입출금내역Rawdata!M1470</f>
        <v>391-910033-23404</v>
      </c>
      <c r="Q1476" s="148"/>
      <c r="R1476" s="148"/>
      <c r="S1476" s="148"/>
    </row>
    <row r="1477" spans="1:19" ht="15.6" customHeight="1">
      <c r="A1477" s="150"/>
      <c r="B1477" s="142">
        <f>입출금내역Rawdata!B1471</f>
        <v>45667</v>
      </c>
      <c r="C1477" s="143" t="s">
        <v>120</v>
      </c>
      <c r="D1477" s="284" t="str">
        <f>입출금내역Rawdata!N1471</f>
        <v>인건비(급여, 퇴직금, 사대보험)</v>
      </c>
      <c r="E1477" s="284" t="str">
        <f>입출금내역Rawdata!O1471</f>
        <v>소득세 등</v>
      </c>
      <c r="F1477" s="137">
        <f>IF(D1477="계좌 대체","",VLOOKUP($D1477,월별_CashFlow!$H$3:$I$61,2,FALSE))</f>
        <v>120202</v>
      </c>
      <c r="G1477" s="153"/>
      <c r="H1477" s="283" t="str">
        <f>IF(입출금내역Rawdata!F1471=0,"",입출금내역Rawdata!F1471)</f>
        <v/>
      </c>
      <c r="I1477" s="146">
        <f>IF(입출금내역Rawdata!G1471=0,"",입출금내역Rawdata!G1471)</f>
        <v>234660</v>
      </c>
      <c r="J1477" s="146">
        <f t="shared" si="45"/>
        <v>-234660</v>
      </c>
      <c r="K1477" s="146">
        <f t="shared" si="44"/>
        <v>701364674</v>
      </c>
      <c r="L1477" s="284" t="str">
        <f>입출금내역Rawdata!D1471</f>
        <v>서울특징주식회사 에</v>
      </c>
      <c r="M1477" s="148"/>
      <c r="N1477" s="148"/>
      <c r="O1477" s="284" t="str">
        <f>입출금내역Rawdata!L1471</f>
        <v>하나은행(GS투자금)</v>
      </c>
      <c r="P1477" s="284" t="str">
        <f>입출금내역Rawdata!M1471</f>
        <v>391-910033-23404</v>
      </c>
      <c r="Q1477" s="148"/>
      <c r="R1477" s="148"/>
      <c r="S1477" s="148"/>
    </row>
    <row r="1478" spans="1:19" ht="15.6" customHeight="1">
      <c r="A1478" s="150"/>
      <c r="B1478" s="142">
        <f>입출금내역Rawdata!B1472</f>
        <v>45667</v>
      </c>
      <c r="C1478" s="143" t="s">
        <v>120</v>
      </c>
      <c r="D1478" s="284" t="str">
        <f>입출금내역Rawdata!N1472</f>
        <v>인건비(급여, 퇴직금, 사대보험)</v>
      </c>
      <c r="E1478" s="284" t="str">
        <f>입출금내역Rawdata!O1472</f>
        <v>소득세 등</v>
      </c>
      <c r="F1478" s="137">
        <f>IF(D1478="계좌 대체","",VLOOKUP($D1478,월별_CashFlow!$H$3:$I$61,2,FALSE))</f>
        <v>120202</v>
      </c>
      <c r="G1478" s="153"/>
      <c r="H1478" s="283" t="str">
        <f>IF(입출금내역Rawdata!F1472=0,"",입출금내역Rawdata!F1472)</f>
        <v/>
      </c>
      <c r="I1478" s="146">
        <f>IF(입출금내역Rawdata!G1472=0,"",입출금내역Rawdata!G1472)</f>
        <v>2346780</v>
      </c>
      <c r="J1478" s="146">
        <f t="shared" si="45"/>
        <v>-2346780</v>
      </c>
      <c r="K1478" s="146">
        <f t="shared" si="44"/>
        <v>699017894</v>
      </c>
      <c r="L1478" s="284" t="str">
        <f>입출금내역Rawdata!D1472</f>
        <v>국고_주식회사 에이</v>
      </c>
      <c r="M1478" s="148"/>
      <c r="N1478" s="148"/>
      <c r="O1478" s="284" t="str">
        <f>입출금내역Rawdata!L1472</f>
        <v>하나은행(GS투자금)</v>
      </c>
      <c r="P1478" s="284" t="str">
        <f>입출금내역Rawdata!M1472</f>
        <v>391-910033-23404</v>
      </c>
      <c r="Q1478" s="148"/>
      <c r="R1478" s="148"/>
      <c r="S1478" s="148"/>
    </row>
    <row r="1479" spans="1:19" ht="15.6" customHeight="1">
      <c r="A1479" s="150"/>
      <c r="B1479" s="142">
        <f>입출금내역Rawdata!B1473</f>
        <v>45667</v>
      </c>
      <c r="C1479" s="143" t="s">
        <v>120</v>
      </c>
      <c r="D1479" s="284" t="str">
        <f>입출금내역Rawdata!N1473</f>
        <v>운영비</v>
      </c>
      <c r="E1479" s="284" t="str">
        <f>입출금내역Rawdata!O1473</f>
        <v>지급수수료</v>
      </c>
      <c r="F1479" s="137">
        <f>IF(D1479="계좌 대체","",VLOOKUP($D1479,월별_CashFlow!$H$3:$I$61,2,FALSE))</f>
        <v>120204</v>
      </c>
      <c r="G1479" s="153"/>
      <c r="H1479" s="283" t="str">
        <f>IF(입출금내역Rawdata!F1473=0,"",입출금내역Rawdata!F1473)</f>
        <v/>
      </c>
      <c r="I1479" s="146">
        <f>IF(입출금내역Rawdata!G1473=0,"",입출금내역Rawdata!G1473)</f>
        <v>2200000</v>
      </c>
      <c r="J1479" s="146">
        <f t="shared" si="45"/>
        <v>-2200000</v>
      </c>
      <c r="K1479" s="146">
        <f t="shared" si="44"/>
        <v>696817894</v>
      </c>
      <c r="L1479" s="284" t="str">
        <f>입출금내역Rawdata!D1473</f>
        <v>월 행정수수료(미라)</v>
      </c>
      <c r="M1479" s="148"/>
      <c r="N1479" s="148"/>
      <c r="O1479" s="284" t="str">
        <f>입출금내역Rawdata!L1473</f>
        <v>하나은행(GS투자금)</v>
      </c>
      <c r="P1479" s="284" t="str">
        <f>입출금내역Rawdata!M1473</f>
        <v>391-910033-23404</v>
      </c>
      <c r="Q1479" s="148"/>
      <c r="R1479" s="148"/>
      <c r="S1479" s="148"/>
    </row>
    <row r="1480" spans="1:19" ht="15.6" customHeight="1">
      <c r="A1480" s="150"/>
      <c r="B1480" s="142">
        <f>입출금내역Rawdata!B1474</f>
        <v>45667</v>
      </c>
      <c r="C1480" s="143" t="s">
        <v>120</v>
      </c>
      <c r="D1480" s="284" t="str">
        <f>입출금내역Rawdata!N1474</f>
        <v>계좌 대체</v>
      </c>
      <c r="E1480" s="284" t="str">
        <f>입출금내역Rawdata!O1474</f>
        <v>계좌 대체</v>
      </c>
      <c r="F1480" s="137" t="str">
        <f>IF(D1480="계좌 대체","",VLOOKUP($D1480,월별_CashFlow!$H$3:$I$61,2,FALSE))</f>
        <v/>
      </c>
      <c r="G1480" s="153"/>
      <c r="H1480" s="283" t="str">
        <f>IF(입출금내역Rawdata!F1474=0,"",입출금내역Rawdata!F1474)</f>
        <v/>
      </c>
      <c r="I1480" s="146">
        <f>IF(입출금내역Rawdata!G1474=0,"",입출금내역Rawdata!G1474)</f>
        <v>11800</v>
      </c>
      <c r="J1480" s="146">
        <f t="shared" si="45"/>
        <v>-11800</v>
      </c>
      <c r="K1480" s="146">
        <f t="shared" ref="K1480:K1543" si="46">J1480+K1479</f>
        <v>696806094</v>
      </c>
      <c r="L1480" s="284" t="str">
        <f>입출금내역Rawdata!D1474</f>
        <v>카카오T택시_가승</v>
      </c>
      <c r="M1480" s="148"/>
      <c r="N1480" s="148"/>
      <c r="O1480" s="284" t="str">
        <f>입출금내역Rawdata!L1474</f>
        <v>하나은행(자본금)</v>
      </c>
      <c r="P1480" s="284" t="str">
        <f>입출금내역Rawdata!M1474</f>
        <v>391-910029-71304</v>
      </c>
      <c r="Q1480" s="148"/>
      <c r="R1480" s="148"/>
      <c r="S1480" s="148"/>
    </row>
    <row r="1481" spans="1:19" ht="15.6" customHeight="1">
      <c r="A1481" s="150"/>
      <c r="B1481" s="142">
        <f>입출금내역Rawdata!B1475</f>
        <v>45667</v>
      </c>
      <c r="C1481" s="143" t="s">
        <v>120</v>
      </c>
      <c r="D1481" s="284" t="str">
        <f>입출금내역Rawdata!N1475</f>
        <v>계좌 대체</v>
      </c>
      <c r="E1481" s="284" t="str">
        <f>입출금내역Rawdata!O1475</f>
        <v>계좌 대체</v>
      </c>
      <c r="F1481" s="137" t="str">
        <f>IF(D1481="계좌 대체","",VLOOKUP($D1481,월별_CashFlow!$H$3:$I$61,2,FALSE))</f>
        <v/>
      </c>
      <c r="G1481" s="153"/>
      <c r="H1481" s="283">
        <f>IF(입출금내역Rawdata!F1475=0,"",입출금내역Rawdata!F1475)</f>
        <v>11800</v>
      </c>
      <c r="I1481" s="146" t="str">
        <f>IF(입출금내역Rawdata!G1475=0,"",입출금내역Rawdata!G1475)</f>
        <v/>
      </c>
      <c r="J1481" s="146">
        <f t="shared" ref="J1481:J1544" si="47">IF(H1481="",IF(I1481="",0,-I1481),H1481)</f>
        <v>11800</v>
      </c>
      <c r="K1481" s="146">
        <f t="shared" si="46"/>
        <v>696817894</v>
      </c>
      <c r="L1481" s="284" t="str">
        <f>입출금내역Rawdata!D1475</f>
        <v>카카오T택시_가승</v>
      </c>
      <c r="M1481" s="148"/>
      <c r="N1481" s="148"/>
      <c r="O1481" s="284" t="str">
        <f>입출금내역Rawdata!L1475</f>
        <v>하나은행(자본금)</v>
      </c>
      <c r="P1481" s="284" t="str">
        <f>입출금내역Rawdata!M1475</f>
        <v>391-910029-71304</v>
      </c>
      <c r="Q1481" s="148"/>
      <c r="R1481" s="148"/>
      <c r="S1481" s="148"/>
    </row>
    <row r="1482" spans="1:19" ht="15.6" customHeight="1">
      <c r="A1482" s="150"/>
      <c r="B1482" s="142">
        <f>입출금내역Rawdata!B1476</f>
        <v>45667</v>
      </c>
      <c r="C1482" s="143" t="s">
        <v>120</v>
      </c>
      <c r="D1482" s="284" t="str">
        <f>입출금내역Rawdata!N1476</f>
        <v>운영비</v>
      </c>
      <c r="E1482" s="284" t="str">
        <f>입출금내역Rawdata!O1476</f>
        <v>여비교통비</v>
      </c>
      <c r="F1482" s="137">
        <f>IF(D1482="계좌 대체","",VLOOKUP($D1482,월별_CashFlow!$H$3:$I$61,2,FALSE))</f>
        <v>120204</v>
      </c>
      <c r="G1482" s="153"/>
      <c r="H1482" s="283" t="str">
        <f>IF(입출금내역Rawdata!F1476=0,"",입출금내역Rawdata!F1476)</f>
        <v/>
      </c>
      <c r="I1482" s="146">
        <f>IF(입출금내역Rawdata!G1476=0,"",입출금내역Rawdata!G1476)</f>
        <v>11100</v>
      </c>
      <c r="J1482" s="146">
        <f t="shared" si="47"/>
        <v>-11100</v>
      </c>
      <c r="K1482" s="146">
        <f t="shared" si="46"/>
        <v>696806794</v>
      </c>
      <c r="L1482" s="284" t="str">
        <f>입출금내역Rawdata!D1476</f>
        <v>카카오T일반택시_</v>
      </c>
      <c r="M1482" s="148"/>
      <c r="N1482" s="148"/>
      <c r="O1482" s="284" t="str">
        <f>입출금내역Rawdata!L1476</f>
        <v>하나은행(자본금)</v>
      </c>
      <c r="P1482" s="284" t="str">
        <f>입출금내역Rawdata!M1476</f>
        <v>391-910029-71304</v>
      </c>
      <c r="Q1482" s="148"/>
      <c r="R1482" s="148"/>
      <c r="S1482" s="148"/>
    </row>
    <row r="1483" spans="1:19" ht="15.6" customHeight="1">
      <c r="A1483" s="150"/>
      <c r="B1483" s="142">
        <f>입출금내역Rawdata!B1477</f>
        <v>45667</v>
      </c>
      <c r="C1483" s="143" t="s">
        <v>120</v>
      </c>
      <c r="D1483" s="284" t="str">
        <f>입출금내역Rawdata!N1477</f>
        <v>계좌 대체</v>
      </c>
      <c r="E1483" s="284" t="str">
        <f>입출금내역Rawdata!O1477</f>
        <v>계좌 대체</v>
      </c>
      <c r="F1483" s="137" t="str">
        <f>IF(D1483="계좌 대체","",VLOOKUP($D1483,월별_CashFlow!$H$3:$I$61,2,FALSE))</f>
        <v/>
      </c>
      <c r="G1483" s="153"/>
      <c r="H1483" s="283" t="str">
        <f>IF(입출금내역Rawdata!F1477=0,"",입출금내역Rawdata!F1477)</f>
        <v/>
      </c>
      <c r="I1483" s="146">
        <f>IF(입출금내역Rawdata!G1477=0,"",입출금내역Rawdata!G1477)</f>
        <v>7100</v>
      </c>
      <c r="J1483" s="146">
        <f t="shared" si="47"/>
        <v>-7100</v>
      </c>
      <c r="K1483" s="146">
        <f t="shared" si="46"/>
        <v>696799694</v>
      </c>
      <c r="L1483" s="284" t="str">
        <f>입출금내역Rawdata!D1477</f>
        <v>카카오T택시_가승</v>
      </c>
      <c r="M1483" s="148"/>
      <c r="N1483" s="148"/>
      <c r="O1483" s="284" t="str">
        <f>입출금내역Rawdata!L1477</f>
        <v>하나은행(자본금)</v>
      </c>
      <c r="P1483" s="284" t="str">
        <f>입출금내역Rawdata!M1477</f>
        <v>391-910029-71304</v>
      </c>
      <c r="Q1483" s="148"/>
      <c r="R1483" s="148"/>
      <c r="S1483" s="148"/>
    </row>
    <row r="1484" spans="1:19" ht="15.6" customHeight="1">
      <c r="A1484" s="150"/>
      <c r="B1484" s="142">
        <f>입출금내역Rawdata!B1478</f>
        <v>45667</v>
      </c>
      <c r="C1484" s="143" t="s">
        <v>120</v>
      </c>
      <c r="D1484" s="284" t="str">
        <f>입출금내역Rawdata!N1478</f>
        <v>계좌 대체</v>
      </c>
      <c r="E1484" s="284" t="str">
        <f>입출금내역Rawdata!O1478</f>
        <v>계좌 대체</v>
      </c>
      <c r="F1484" s="137" t="str">
        <f>IF(D1484="계좌 대체","",VLOOKUP($D1484,월별_CashFlow!$H$3:$I$61,2,FALSE))</f>
        <v/>
      </c>
      <c r="G1484" s="153"/>
      <c r="H1484" s="283">
        <f>IF(입출금내역Rawdata!F1478=0,"",입출금내역Rawdata!F1478)</f>
        <v>7100</v>
      </c>
      <c r="I1484" s="146" t="str">
        <f>IF(입출금내역Rawdata!G1478=0,"",입출금내역Rawdata!G1478)</f>
        <v/>
      </c>
      <c r="J1484" s="146">
        <f t="shared" si="47"/>
        <v>7100</v>
      </c>
      <c r="K1484" s="146">
        <f t="shared" si="46"/>
        <v>696806794</v>
      </c>
      <c r="L1484" s="284" t="str">
        <f>입출금내역Rawdata!D1478</f>
        <v>카카오T택시_가승</v>
      </c>
      <c r="M1484" s="148"/>
      <c r="N1484" s="148"/>
      <c r="O1484" s="284" t="str">
        <f>입출금내역Rawdata!L1478</f>
        <v>하나은행(자본금)</v>
      </c>
      <c r="P1484" s="284" t="str">
        <f>입출금내역Rawdata!M1478</f>
        <v>391-910029-71304</v>
      </c>
      <c r="Q1484" s="148"/>
      <c r="R1484" s="148"/>
      <c r="S1484" s="148"/>
    </row>
    <row r="1485" spans="1:19" ht="15.6" customHeight="1">
      <c r="A1485" s="150"/>
      <c r="B1485" s="142">
        <f>입출금내역Rawdata!B1479</f>
        <v>45671</v>
      </c>
      <c r="C1485" s="143" t="s">
        <v>120</v>
      </c>
      <c r="D1485" s="284" t="str">
        <f>입출금내역Rawdata!N1479</f>
        <v>보조금</v>
      </c>
      <c r="E1485" s="284" t="str">
        <f>입출금내역Rawdata!O1479</f>
        <v>보조금</v>
      </c>
      <c r="F1485" s="137">
        <f>IF(D1485="계좌 대체","",VLOOKUP($D1485,월별_CashFlow!$H$3:$I$61,2,FALSE))</f>
        <v>310001</v>
      </c>
      <c r="G1485" s="153"/>
      <c r="H1485" s="283" t="str">
        <f>IF(입출금내역Rawdata!F1479=0,"",입출금내역Rawdata!F1479)</f>
        <v/>
      </c>
      <c r="I1485" s="146">
        <f>IF(입출금내역Rawdata!G1479=0,"",입출금내역Rawdata!G1479)</f>
        <v>27000</v>
      </c>
      <c r="J1485" s="146">
        <f t="shared" si="47"/>
        <v>-27000</v>
      </c>
      <c r="K1485" s="146">
        <f t="shared" si="46"/>
        <v>696779794</v>
      </c>
      <c r="L1485" s="284" t="str">
        <f>입출금내역Rawdata!D1479</f>
        <v>미우카츠</v>
      </c>
      <c r="M1485" s="148"/>
      <c r="N1485" s="148"/>
      <c r="O1485" s="284" t="str">
        <f>입출금내역Rawdata!L1479</f>
        <v>하나은행(GS투자금)</v>
      </c>
      <c r="P1485" s="284" t="str">
        <f>입출금내역Rawdata!M1479</f>
        <v>391-910033-23404</v>
      </c>
      <c r="Q1485" s="148"/>
      <c r="R1485" s="148"/>
      <c r="S1485" s="148"/>
    </row>
    <row r="1486" spans="1:19" ht="15.6" customHeight="1">
      <c r="A1486" s="150"/>
      <c r="B1486" s="142">
        <f>입출금내역Rawdata!B1480</f>
        <v>45671</v>
      </c>
      <c r="C1486" s="143" t="s">
        <v>120</v>
      </c>
      <c r="D1486" s="284" t="str">
        <f>입출금내역Rawdata!N1480</f>
        <v>운영비</v>
      </c>
      <c r="E1486" s="284" t="str">
        <f>입출금내역Rawdata!O1480</f>
        <v>복리후생비</v>
      </c>
      <c r="F1486" s="137">
        <f>IF(D1486="계좌 대체","",VLOOKUP($D1486,월별_CashFlow!$H$3:$I$61,2,FALSE))</f>
        <v>120204</v>
      </c>
      <c r="G1486" s="153"/>
      <c r="H1486" s="283" t="str">
        <f>IF(입출금내역Rawdata!F1480=0,"",입출금내역Rawdata!F1480)</f>
        <v/>
      </c>
      <c r="I1486" s="146">
        <f>IF(입출금내역Rawdata!G1480=0,"",입출금내역Rawdata!G1480)</f>
        <v>10400</v>
      </c>
      <c r="J1486" s="146">
        <f t="shared" si="47"/>
        <v>-10400</v>
      </c>
      <c r="K1486" s="146">
        <f t="shared" si="46"/>
        <v>696769394</v>
      </c>
      <c r="L1486" s="284" t="str">
        <f>입출금내역Rawdata!D1480</f>
        <v>스타벅스코리아</v>
      </c>
      <c r="M1486" s="148"/>
      <c r="N1486" s="148"/>
      <c r="O1486" s="284" t="str">
        <f>입출금내역Rawdata!L1480</f>
        <v>하나은행(GS투자금)</v>
      </c>
      <c r="P1486" s="284" t="str">
        <f>입출금내역Rawdata!M1480</f>
        <v>391-910033-23404</v>
      </c>
      <c r="Q1486" s="148"/>
      <c r="R1486" s="148"/>
      <c r="S1486" s="148"/>
    </row>
    <row r="1487" spans="1:19" ht="15.6" customHeight="1">
      <c r="A1487" s="150"/>
      <c r="B1487" s="142">
        <f>입출금내역Rawdata!B1481</f>
        <v>45671</v>
      </c>
      <c r="C1487" s="143" t="s">
        <v>120</v>
      </c>
      <c r="D1487" s="284" t="str">
        <f>입출금내역Rawdata!N1481</f>
        <v>보조금</v>
      </c>
      <c r="E1487" s="284" t="str">
        <f>입출금내역Rawdata!O1481</f>
        <v>보조금</v>
      </c>
      <c r="F1487" s="137">
        <f>IF(D1487="계좌 대체","",VLOOKUP($D1487,월별_CashFlow!$H$3:$I$61,2,FALSE))</f>
        <v>310001</v>
      </c>
      <c r="G1487" s="153"/>
      <c r="H1487" s="283">
        <f>IF(입출금내역Rawdata!F1481=0,"",입출금내역Rawdata!F1481)</f>
        <v>9029400</v>
      </c>
      <c r="I1487" s="146" t="str">
        <f>IF(입출금내역Rawdata!G1481=0,"",입출금내역Rawdata!G1481)</f>
        <v/>
      </c>
      <c r="J1487" s="146">
        <f t="shared" si="47"/>
        <v>9029400</v>
      </c>
      <c r="K1487" s="146">
        <f t="shared" si="46"/>
        <v>705798794</v>
      </c>
      <c r="L1487" s="284" t="str">
        <f>입출금내역Rawdata!D1481</f>
        <v>7월팁스</v>
      </c>
      <c r="M1487" s="148"/>
      <c r="N1487" s="148"/>
      <c r="O1487" s="284" t="str">
        <f>입출금내역Rawdata!L1481</f>
        <v>하나은행(GS투자금)</v>
      </c>
      <c r="P1487" s="284" t="str">
        <f>입출금내역Rawdata!M1481</f>
        <v>391-910033-23404</v>
      </c>
      <c r="Q1487" s="148"/>
      <c r="R1487" s="148"/>
      <c r="S1487" s="148"/>
    </row>
    <row r="1488" spans="1:19" ht="15.6" customHeight="1">
      <c r="A1488" s="150"/>
      <c r="B1488" s="142">
        <f>입출금내역Rawdata!B1482</f>
        <v>45671</v>
      </c>
      <c r="C1488" s="143" t="s">
        <v>120</v>
      </c>
      <c r="D1488" s="284" t="str">
        <f>입출금내역Rawdata!N1482</f>
        <v>보조금</v>
      </c>
      <c r="E1488" s="284" t="str">
        <f>입출금내역Rawdata!O1482</f>
        <v>보조금</v>
      </c>
      <c r="F1488" s="137">
        <f>IF(D1488="계좌 대체","",VLOOKUP($D1488,월별_CashFlow!$H$3:$I$61,2,FALSE))</f>
        <v>310001</v>
      </c>
      <c r="G1488" s="153"/>
      <c r="H1488" s="283">
        <f>IF(입출금내역Rawdata!F1482=0,"",입출금내역Rawdata!F1482)</f>
        <v>9029400</v>
      </c>
      <c r="I1488" s="146" t="str">
        <f>IF(입출금내역Rawdata!G1482=0,"",입출금내역Rawdata!G1482)</f>
        <v/>
      </c>
      <c r="J1488" s="146">
        <f t="shared" si="47"/>
        <v>9029400</v>
      </c>
      <c r="K1488" s="146">
        <f t="shared" si="46"/>
        <v>714828194</v>
      </c>
      <c r="L1488" s="284" t="str">
        <f>입출금내역Rawdata!D1482</f>
        <v>8월 인건비</v>
      </c>
      <c r="M1488" s="148"/>
      <c r="N1488" s="148"/>
      <c r="O1488" s="284" t="str">
        <f>입출금내역Rawdata!L1482</f>
        <v>하나은행(GS투자금)</v>
      </c>
      <c r="P1488" s="284" t="str">
        <f>입출금내역Rawdata!M1482</f>
        <v>391-910033-23404</v>
      </c>
      <c r="Q1488" s="148"/>
      <c r="R1488" s="148"/>
      <c r="S1488" s="148"/>
    </row>
    <row r="1489" spans="1:19" ht="15.6" customHeight="1">
      <c r="A1489" s="150"/>
      <c r="B1489" s="142">
        <f>입출금내역Rawdata!B1483</f>
        <v>45671</v>
      </c>
      <c r="C1489" s="143" t="s">
        <v>120</v>
      </c>
      <c r="D1489" s="284" t="str">
        <f>입출금내역Rawdata!N1483</f>
        <v>보조금</v>
      </c>
      <c r="E1489" s="284" t="str">
        <f>입출금내역Rawdata!O1483</f>
        <v>보조금</v>
      </c>
      <c r="F1489" s="137">
        <f>IF(D1489="계좌 대체","",VLOOKUP($D1489,월별_CashFlow!$H$3:$I$61,2,FALSE))</f>
        <v>310001</v>
      </c>
      <c r="G1489" s="153"/>
      <c r="H1489" s="283">
        <f>IF(입출금내역Rawdata!F1483=0,"",입출금내역Rawdata!F1483)</f>
        <v>9029400</v>
      </c>
      <c r="I1489" s="146" t="str">
        <f>IF(입출금내역Rawdata!G1483=0,"",입출금내역Rawdata!G1483)</f>
        <v/>
      </c>
      <c r="J1489" s="146">
        <f t="shared" si="47"/>
        <v>9029400</v>
      </c>
      <c r="K1489" s="146">
        <f t="shared" si="46"/>
        <v>723857594</v>
      </c>
      <c r="L1489" s="284" t="str">
        <f>입출금내역Rawdata!D1483</f>
        <v>9월팁스인건비</v>
      </c>
      <c r="M1489" s="148"/>
      <c r="N1489" s="148"/>
      <c r="O1489" s="284" t="str">
        <f>입출금내역Rawdata!L1483</f>
        <v>하나은행(GS투자금)</v>
      </c>
      <c r="P1489" s="284" t="str">
        <f>입출금내역Rawdata!M1483</f>
        <v>391-910033-23404</v>
      </c>
      <c r="Q1489" s="148"/>
      <c r="R1489" s="148"/>
      <c r="S1489" s="148"/>
    </row>
    <row r="1490" spans="1:19" ht="15.6" customHeight="1">
      <c r="A1490" s="150"/>
      <c r="B1490" s="142">
        <f>입출금내역Rawdata!B1484</f>
        <v>45671</v>
      </c>
      <c r="C1490" s="143" t="s">
        <v>120</v>
      </c>
      <c r="D1490" s="284" t="str">
        <f>입출금내역Rawdata!N1484</f>
        <v>보조금</v>
      </c>
      <c r="E1490" s="284" t="str">
        <f>입출금내역Rawdata!O1484</f>
        <v>보조금</v>
      </c>
      <c r="F1490" s="137">
        <f>IF(D1490="계좌 대체","",VLOOKUP($D1490,월별_CashFlow!$H$3:$I$61,2,FALSE))</f>
        <v>310001</v>
      </c>
      <c r="G1490" s="153"/>
      <c r="H1490" s="283">
        <f>IF(입출금내역Rawdata!F1484=0,"",입출금내역Rawdata!F1484)</f>
        <v>9029400</v>
      </c>
      <c r="I1490" s="146" t="str">
        <f>IF(입출금내역Rawdata!G1484=0,"",입출금내역Rawdata!G1484)</f>
        <v/>
      </c>
      <c r="J1490" s="146">
        <f t="shared" si="47"/>
        <v>9029400</v>
      </c>
      <c r="K1490" s="146">
        <f t="shared" si="46"/>
        <v>732886994</v>
      </c>
      <c r="L1490" s="284" t="str">
        <f>입출금내역Rawdata!D1484</f>
        <v>10월팁스인건비</v>
      </c>
      <c r="M1490" s="148"/>
      <c r="N1490" s="148"/>
      <c r="O1490" s="284" t="str">
        <f>입출금내역Rawdata!L1484</f>
        <v>하나은행(GS투자금)</v>
      </c>
      <c r="P1490" s="284" t="str">
        <f>입출금내역Rawdata!M1484</f>
        <v>391-910033-23404</v>
      </c>
      <c r="Q1490" s="148"/>
      <c r="R1490" s="148"/>
      <c r="S1490" s="148"/>
    </row>
    <row r="1491" spans="1:19" ht="15.6" customHeight="1">
      <c r="A1491" s="150"/>
      <c r="B1491" s="142">
        <f>입출금내역Rawdata!B1485</f>
        <v>45671</v>
      </c>
      <c r="C1491" s="143" t="s">
        <v>120</v>
      </c>
      <c r="D1491" s="284" t="str">
        <f>입출금내역Rawdata!N1485</f>
        <v>보조금</v>
      </c>
      <c r="E1491" s="284" t="str">
        <f>입출금내역Rawdata!O1485</f>
        <v>보조금</v>
      </c>
      <c r="F1491" s="137">
        <f>IF(D1491="계좌 대체","",VLOOKUP($D1491,월별_CashFlow!$H$3:$I$61,2,FALSE))</f>
        <v>310001</v>
      </c>
      <c r="G1491" s="153"/>
      <c r="H1491" s="283">
        <f>IF(입출금내역Rawdata!F1485=0,"",입출금내역Rawdata!F1485)</f>
        <v>19500000</v>
      </c>
      <c r="I1491" s="146" t="str">
        <f>IF(입출금내역Rawdata!G1485=0,"",입출금내역Rawdata!G1485)</f>
        <v/>
      </c>
      <c r="J1491" s="146">
        <f t="shared" si="47"/>
        <v>19500000</v>
      </c>
      <c r="K1491" s="146">
        <f t="shared" si="46"/>
        <v>752386994</v>
      </c>
      <c r="L1491" s="284" t="str">
        <f>입출금내역Rawdata!D1485</f>
        <v>팁스 연구수당</v>
      </c>
      <c r="M1491" s="148"/>
      <c r="N1491" s="148"/>
      <c r="O1491" s="284" t="str">
        <f>입출금내역Rawdata!L1485</f>
        <v>하나은행(GS투자금)</v>
      </c>
      <c r="P1491" s="284" t="str">
        <f>입출금내역Rawdata!M1485</f>
        <v>391-910033-23404</v>
      </c>
      <c r="Q1491" s="148"/>
      <c r="R1491" s="148"/>
      <c r="S1491" s="148"/>
    </row>
    <row r="1492" spans="1:19" ht="15.6" customHeight="1">
      <c r="A1492" s="150"/>
      <c r="B1492" s="142">
        <f>입출금내역Rawdata!B1486</f>
        <v>45671</v>
      </c>
      <c r="C1492" s="143" t="s">
        <v>120</v>
      </c>
      <c r="D1492" s="284" t="str">
        <f>입출금내역Rawdata!N1486</f>
        <v>보조금</v>
      </c>
      <c r="E1492" s="284" t="str">
        <f>입출금내역Rawdata!O1486</f>
        <v>보조금</v>
      </c>
      <c r="F1492" s="137">
        <f>IF(D1492="계좌 대체","",VLOOKUP($D1492,월별_CashFlow!$H$3:$I$61,2,FALSE))</f>
        <v>310001</v>
      </c>
      <c r="G1492" s="153"/>
      <c r="H1492" s="283">
        <f>IF(입출금내역Rawdata!F1486=0,"",입출금내역Rawdata!F1486)</f>
        <v>10272900</v>
      </c>
      <c r="I1492" s="146" t="str">
        <f>IF(입출금내역Rawdata!G1486=0,"",입출금내역Rawdata!G1486)</f>
        <v/>
      </c>
      <c r="J1492" s="146">
        <f t="shared" si="47"/>
        <v>10272900</v>
      </c>
      <c r="K1492" s="146">
        <f t="shared" si="46"/>
        <v>762659894</v>
      </c>
      <c r="L1492" s="284" t="str">
        <f>입출금내역Rawdata!D1486</f>
        <v>11월팁스인건비</v>
      </c>
      <c r="M1492" s="148"/>
      <c r="N1492" s="148"/>
      <c r="O1492" s="284" t="str">
        <f>입출금내역Rawdata!L1486</f>
        <v>하나은행(GS투자금)</v>
      </c>
      <c r="P1492" s="284" t="str">
        <f>입출금내역Rawdata!M1486</f>
        <v>391-910033-23404</v>
      </c>
      <c r="Q1492" s="148"/>
      <c r="R1492" s="148"/>
      <c r="S1492" s="148"/>
    </row>
    <row r="1493" spans="1:19" ht="15.6" customHeight="1">
      <c r="A1493" s="150"/>
      <c r="B1493" s="142">
        <f>입출금내역Rawdata!B1487</f>
        <v>45671</v>
      </c>
      <c r="C1493" s="143" t="s">
        <v>120</v>
      </c>
      <c r="D1493" s="284" t="str">
        <f>입출금내역Rawdata!N1487</f>
        <v>보조금</v>
      </c>
      <c r="E1493" s="284" t="str">
        <f>입출금내역Rawdata!O1487</f>
        <v>보조금</v>
      </c>
      <c r="F1493" s="137">
        <f>IF(D1493="계좌 대체","",VLOOKUP($D1493,월별_CashFlow!$H$3:$I$61,2,FALSE))</f>
        <v>310001</v>
      </c>
      <c r="G1493" s="153"/>
      <c r="H1493" s="283">
        <f>IF(입출금내역Rawdata!F1487=0,"",입출금내역Rawdata!F1487)</f>
        <v>10272900</v>
      </c>
      <c r="I1493" s="146" t="str">
        <f>IF(입출금내역Rawdata!G1487=0,"",입출금내역Rawdata!G1487)</f>
        <v/>
      </c>
      <c r="J1493" s="146">
        <f t="shared" si="47"/>
        <v>10272900</v>
      </c>
      <c r="K1493" s="146">
        <f t="shared" si="46"/>
        <v>772932794</v>
      </c>
      <c r="L1493" s="284" t="str">
        <f>입출금내역Rawdata!D1487</f>
        <v>12월팁스인건비</v>
      </c>
      <c r="M1493" s="148"/>
      <c r="N1493" s="148"/>
      <c r="O1493" s="284" t="str">
        <f>입출금내역Rawdata!L1487</f>
        <v>하나은행(GS투자금)</v>
      </c>
      <c r="P1493" s="284" t="str">
        <f>입출금내역Rawdata!M1487</f>
        <v>391-910033-23404</v>
      </c>
      <c r="Q1493" s="148"/>
      <c r="R1493" s="148"/>
      <c r="S1493" s="148"/>
    </row>
    <row r="1494" spans="1:19" ht="15.6" customHeight="1">
      <c r="A1494" s="150"/>
      <c r="B1494" s="142">
        <f>입출금내역Rawdata!B1488</f>
        <v>45671</v>
      </c>
      <c r="C1494" s="143" t="s">
        <v>120</v>
      </c>
      <c r="D1494" s="284" t="str">
        <f>입출금내역Rawdata!N1488</f>
        <v>보조금</v>
      </c>
      <c r="E1494" s="284" t="str">
        <f>입출금내역Rawdata!O1488</f>
        <v>보조금</v>
      </c>
      <c r="F1494" s="137">
        <f>IF(D1494="계좌 대체","",VLOOKUP($D1494,월별_CashFlow!$H$3:$I$61,2,FALSE))</f>
        <v>310001</v>
      </c>
      <c r="G1494" s="153"/>
      <c r="H1494" s="283">
        <f>IF(입출금내역Rawdata!F1488=0,"",입출금내역Rawdata!F1488)</f>
        <v>7560000</v>
      </c>
      <c r="I1494" s="146" t="str">
        <f>IF(입출금내역Rawdata!G1488=0,"",입출금내역Rawdata!G1488)</f>
        <v/>
      </c>
      <c r="J1494" s="146">
        <f t="shared" si="47"/>
        <v>7560000</v>
      </c>
      <c r="K1494" s="146">
        <f t="shared" si="46"/>
        <v>780492794</v>
      </c>
      <c r="L1494" s="284" t="str">
        <f>입출금내역Rawdata!D1488</f>
        <v>주식회사 에이</v>
      </c>
      <c r="M1494" s="148"/>
      <c r="N1494" s="148"/>
      <c r="O1494" s="284" t="str">
        <f>입출금내역Rawdata!L1488</f>
        <v>하나은행(GS투자금)</v>
      </c>
      <c r="P1494" s="284" t="str">
        <f>입출금내역Rawdata!M1488</f>
        <v>391-910033-23404</v>
      </c>
      <c r="Q1494" s="148"/>
      <c r="R1494" s="148"/>
      <c r="S1494" s="148"/>
    </row>
    <row r="1495" spans="1:19" ht="15.6" customHeight="1">
      <c r="A1495" s="150"/>
      <c r="B1495" s="142">
        <f>입출금내역Rawdata!B1489</f>
        <v>45671</v>
      </c>
      <c r="C1495" s="143" t="s">
        <v>120</v>
      </c>
      <c r="D1495" s="284" t="str">
        <f>입출금내역Rawdata!N1489</f>
        <v>계좌 대체</v>
      </c>
      <c r="E1495" s="284" t="str">
        <f>입출금내역Rawdata!O1489</f>
        <v>계좌 대체</v>
      </c>
      <c r="F1495" s="137" t="str">
        <f>IF(D1495="계좌 대체","",VLOOKUP($D1495,월별_CashFlow!$H$3:$I$61,2,FALSE))</f>
        <v/>
      </c>
      <c r="G1495" s="153"/>
      <c r="H1495" s="283" t="str">
        <f>IF(입출금내역Rawdata!F1489=0,"",입출금내역Rawdata!F1489)</f>
        <v/>
      </c>
      <c r="I1495" s="146">
        <f>IF(입출금내역Rawdata!G1489=0,"",입출금내역Rawdata!G1489)</f>
        <v>15200</v>
      </c>
      <c r="J1495" s="146">
        <f t="shared" si="47"/>
        <v>-15200</v>
      </c>
      <c r="K1495" s="146">
        <f t="shared" si="46"/>
        <v>780477594</v>
      </c>
      <c r="L1495" s="284" t="str">
        <f>입출금내역Rawdata!D1489</f>
        <v>카카오T택시_가승</v>
      </c>
      <c r="M1495" s="148"/>
      <c r="N1495" s="148"/>
      <c r="O1495" s="284" t="str">
        <f>입출금내역Rawdata!L1489</f>
        <v>하나은행(자본금)</v>
      </c>
      <c r="P1495" s="284" t="str">
        <f>입출금내역Rawdata!M1489</f>
        <v>391-910029-71304</v>
      </c>
      <c r="Q1495" s="148"/>
      <c r="R1495" s="148"/>
      <c r="S1495" s="148"/>
    </row>
    <row r="1496" spans="1:19" ht="15.6" customHeight="1">
      <c r="A1496" s="150"/>
      <c r="B1496" s="142">
        <f>입출금내역Rawdata!B1490</f>
        <v>45671</v>
      </c>
      <c r="C1496" s="143" t="s">
        <v>120</v>
      </c>
      <c r="D1496" s="284" t="str">
        <f>입출금내역Rawdata!N1490</f>
        <v>계좌 대체</v>
      </c>
      <c r="E1496" s="284" t="str">
        <f>입출금내역Rawdata!O1490</f>
        <v>계좌 대체</v>
      </c>
      <c r="F1496" s="137" t="str">
        <f>IF(D1496="계좌 대체","",VLOOKUP($D1496,월별_CashFlow!$H$3:$I$61,2,FALSE))</f>
        <v/>
      </c>
      <c r="G1496" s="153"/>
      <c r="H1496" s="283">
        <f>IF(입출금내역Rawdata!F1490=0,"",입출금내역Rawdata!F1490)</f>
        <v>15200</v>
      </c>
      <c r="I1496" s="146" t="str">
        <f>IF(입출금내역Rawdata!G1490=0,"",입출금내역Rawdata!G1490)</f>
        <v/>
      </c>
      <c r="J1496" s="146">
        <f t="shared" si="47"/>
        <v>15200</v>
      </c>
      <c r="K1496" s="146">
        <f t="shared" si="46"/>
        <v>780492794</v>
      </c>
      <c r="L1496" s="284" t="str">
        <f>입출금내역Rawdata!D1490</f>
        <v>카카오T택시_가승</v>
      </c>
      <c r="M1496" s="148"/>
      <c r="N1496" s="148"/>
      <c r="O1496" s="284" t="str">
        <f>입출금내역Rawdata!L1490</f>
        <v>하나은행(자본금)</v>
      </c>
      <c r="P1496" s="284" t="str">
        <f>입출금내역Rawdata!M1490</f>
        <v>391-910029-71304</v>
      </c>
      <c r="Q1496" s="148"/>
      <c r="R1496" s="148"/>
      <c r="S1496" s="148"/>
    </row>
    <row r="1497" spans="1:19" ht="15.6" customHeight="1">
      <c r="A1497" s="150"/>
      <c r="B1497" s="142">
        <f>입출금내역Rawdata!B1491</f>
        <v>45671</v>
      </c>
      <c r="C1497" s="143" t="s">
        <v>120</v>
      </c>
      <c r="D1497" s="284" t="str">
        <f>입출금내역Rawdata!N1491</f>
        <v>운영비</v>
      </c>
      <c r="E1497" s="284" t="str">
        <f>입출금내역Rawdata!O1491</f>
        <v>여비교통비</v>
      </c>
      <c r="F1497" s="137">
        <f>IF(D1497="계좌 대체","",VLOOKUP($D1497,월별_CashFlow!$H$3:$I$61,2,FALSE))</f>
        <v>120204</v>
      </c>
      <c r="G1497" s="153"/>
      <c r="H1497" s="283" t="str">
        <f>IF(입출금내역Rawdata!F1491=0,"",입출금내역Rawdata!F1491)</f>
        <v/>
      </c>
      <c r="I1497" s="146">
        <f>IF(입출금내역Rawdata!G1491=0,"",입출금내역Rawdata!G1491)</f>
        <v>15500</v>
      </c>
      <c r="J1497" s="146">
        <f t="shared" si="47"/>
        <v>-15500</v>
      </c>
      <c r="K1497" s="146">
        <f t="shared" si="46"/>
        <v>780477294</v>
      </c>
      <c r="L1497" s="284" t="str">
        <f>입출금내역Rawdata!D1491</f>
        <v>카카오T일반택시(</v>
      </c>
      <c r="M1497" s="148"/>
      <c r="N1497" s="148"/>
      <c r="O1497" s="284" t="str">
        <f>입출금내역Rawdata!L1491</f>
        <v>하나은행(자본금)</v>
      </c>
      <c r="P1497" s="284" t="str">
        <f>입출금내역Rawdata!M1491</f>
        <v>391-910029-71304</v>
      </c>
      <c r="Q1497" s="148"/>
      <c r="R1497" s="148"/>
      <c r="S1497" s="148"/>
    </row>
    <row r="1498" spans="1:19" ht="15.6" customHeight="1">
      <c r="A1498" s="150"/>
      <c r="B1498" s="142">
        <f>입출금내역Rawdata!B1492</f>
        <v>45671</v>
      </c>
      <c r="C1498" s="143" t="s">
        <v>120</v>
      </c>
      <c r="D1498" s="284" t="str">
        <f>입출금내역Rawdata!N1492</f>
        <v>계좌 대체</v>
      </c>
      <c r="E1498" s="284" t="str">
        <f>입출금내역Rawdata!O1492</f>
        <v>계좌 대체</v>
      </c>
      <c r="F1498" s="137" t="str">
        <f>IF(D1498="계좌 대체","",VLOOKUP($D1498,월별_CashFlow!$H$3:$I$61,2,FALSE))</f>
        <v/>
      </c>
      <c r="G1498" s="153"/>
      <c r="H1498" s="283">
        <f>IF(입출금내역Rawdata!F1492=0,"",입출금내역Rawdata!F1492)</f>
        <v>9029400</v>
      </c>
      <c r="I1498" s="146" t="str">
        <f>IF(입출금내역Rawdata!G1492=0,"",입출금내역Rawdata!G1492)</f>
        <v/>
      </c>
      <c r="J1498" s="146">
        <f t="shared" si="47"/>
        <v>9029400</v>
      </c>
      <c r="K1498" s="146">
        <f t="shared" si="46"/>
        <v>789506694</v>
      </c>
      <c r="L1498" s="284" t="str">
        <f>입출금내역Rawdata!D1492</f>
        <v>TIPA</v>
      </c>
      <c r="M1498" s="148"/>
      <c r="N1498" s="148"/>
      <c r="O1498" s="284" t="str">
        <f>입출금내역Rawdata!L1492</f>
        <v>하나은행(팁스)</v>
      </c>
      <c r="P1498" s="284" t="str">
        <f>입출금내역Rawdata!M1492</f>
        <v>391-910031-48404</v>
      </c>
      <c r="Q1498" s="148"/>
      <c r="R1498" s="148"/>
      <c r="S1498" s="148"/>
    </row>
    <row r="1499" spans="1:19" ht="15.6" customHeight="1">
      <c r="A1499" s="150"/>
      <c r="B1499" s="142">
        <f>입출금내역Rawdata!B1493</f>
        <v>45671</v>
      </c>
      <c r="C1499" s="143" t="s">
        <v>120</v>
      </c>
      <c r="D1499" s="284" t="str">
        <f>입출금내역Rawdata!N1493</f>
        <v>계좌 대체</v>
      </c>
      <c r="E1499" s="284" t="str">
        <f>입출금내역Rawdata!O1493</f>
        <v>계좌 대체</v>
      </c>
      <c r="F1499" s="137" t="str">
        <f>IF(D1499="계좌 대체","",VLOOKUP($D1499,월별_CashFlow!$H$3:$I$61,2,FALSE))</f>
        <v/>
      </c>
      <c r="G1499" s="153"/>
      <c r="H1499" s="283" t="str">
        <f>IF(입출금내역Rawdata!F1493=0,"",입출금내역Rawdata!F1493)</f>
        <v/>
      </c>
      <c r="I1499" s="146">
        <f>IF(입출금내역Rawdata!G1493=0,"",입출금내역Rawdata!G1493)</f>
        <v>9029400</v>
      </c>
      <c r="J1499" s="146">
        <f t="shared" si="47"/>
        <v>-9029400</v>
      </c>
      <c r="K1499" s="146">
        <f t="shared" si="46"/>
        <v>780477294</v>
      </c>
      <c r="L1499" s="284" t="str">
        <f>입출금내역Rawdata!D1493</f>
        <v>7월인건비</v>
      </c>
      <c r="M1499" s="148"/>
      <c r="N1499" s="148"/>
      <c r="O1499" s="284" t="str">
        <f>입출금내역Rawdata!L1493</f>
        <v>하나은행(팁스)</v>
      </c>
      <c r="P1499" s="284" t="str">
        <f>입출금내역Rawdata!M1493</f>
        <v>391-910031-48404</v>
      </c>
      <c r="Q1499" s="148"/>
      <c r="R1499" s="148"/>
      <c r="S1499" s="148"/>
    </row>
    <row r="1500" spans="1:19" ht="15.6" customHeight="1">
      <c r="A1500" s="150"/>
      <c r="B1500" s="142">
        <f>입출금내역Rawdata!B1494</f>
        <v>45671</v>
      </c>
      <c r="C1500" s="143" t="s">
        <v>120</v>
      </c>
      <c r="D1500" s="284" t="str">
        <f>입출금내역Rawdata!N1494</f>
        <v>계좌 대체</v>
      </c>
      <c r="E1500" s="284" t="str">
        <f>입출금내역Rawdata!O1494</f>
        <v>계좌 대체</v>
      </c>
      <c r="F1500" s="137" t="str">
        <f>IF(D1500="계좌 대체","",VLOOKUP($D1500,월별_CashFlow!$H$3:$I$61,2,FALSE))</f>
        <v/>
      </c>
      <c r="G1500" s="153"/>
      <c r="H1500" s="283">
        <f>IF(입출금내역Rawdata!F1494=0,"",입출금내역Rawdata!F1494)</f>
        <v>9029400</v>
      </c>
      <c r="I1500" s="146" t="str">
        <f>IF(입출금내역Rawdata!G1494=0,"",입출금내역Rawdata!G1494)</f>
        <v/>
      </c>
      <c r="J1500" s="146">
        <f t="shared" si="47"/>
        <v>9029400</v>
      </c>
      <c r="K1500" s="146">
        <f t="shared" si="46"/>
        <v>789506694</v>
      </c>
      <c r="L1500" s="284" t="str">
        <f>입출금내역Rawdata!D1494</f>
        <v>TIPA</v>
      </c>
      <c r="M1500" s="148"/>
      <c r="N1500" s="148"/>
      <c r="O1500" s="284" t="str">
        <f>입출금내역Rawdata!L1494</f>
        <v>하나은행(팁스)</v>
      </c>
      <c r="P1500" s="284" t="str">
        <f>입출금내역Rawdata!M1494</f>
        <v>391-910031-48404</v>
      </c>
      <c r="Q1500" s="148"/>
      <c r="R1500" s="148"/>
      <c r="S1500" s="148"/>
    </row>
    <row r="1501" spans="1:19" ht="15.6" customHeight="1">
      <c r="A1501" s="150"/>
      <c r="B1501" s="142">
        <f>입출금내역Rawdata!B1495</f>
        <v>45671</v>
      </c>
      <c r="C1501" s="143" t="s">
        <v>120</v>
      </c>
      <c r="D1501" s="284" t="str">
        <f>입출금내역Rawdata!N1495</f>
        <v>계좌 대체</v>
      </c>
      <c r="E1501" s="284" t="str">
        <f>입출금내역Rawdata!O1495</f>
        <v>계좌 대체</v>
      </c>
      <c r="F1501" s="137" t="str">
        <f>IF(D1501="계좌 대체","",VLOOKUP($D1501,월별_CashFlow!$H$3:$I$61,2,FALSE))</f>
        <v/>
      </c>
      <c r="G1501" s="153"/>
      <c r="H1501" s="283" t="str">
        <f>IF(입출금내역Rawdata!F1495=0,"",입출금내역Rawdata!F1495)</f>
        <v/>
      </c>
      <c r="I1501" s="146">
        <f>IF(입출금내역Rawdata!G1495=0,"",입출금내역Rawdata!G1495)</f>
        <v>9029400</v>
      </c>
      <c r="J1501" s="146">
        <f t="shared" si="47"/>
        <v>-9029400</v>
      </c>
      <c r="K1501" s="146">
        <f t="shared" si="46"/>
        <v>780477294</v>
      </c>
      <c r="L1501" s="284" t="str">
        <f>입출금내역Rawdata!D1495</f>
        <v>8월 인건비</v>
      </c>
      <c r="M1501" s="148"/>
      <c r="N1501" s="148"/>
      <c r="O1501" s="284" t="str">
        <f>입출금내역Rawdata!L1495</f>
        <v>하나은행(팁스)</v>
      </c>
      <c r="P1501" s="284" t="str">
        <f>입출금내역Rawdata!M1495</f>
        <v>391-910031-48404</v>
      </c>
      <c r="Q1501" s="148"/>
      <c r="R1501" s="148"/>
      <c r="S1501" s="148"/>
    </row>
    <row r="1502" spans="1:19" ht="15.6" customHeight="1">
      <c r="A1502" s="150"/>
      <c r="B1502" s="142">
        <f>입출금내역Rawdata!B1496</f>
        <v>45671</v>
      </c>
      <c r="C1502" s="143" t="s">
        <v>120</v>
      </c>
      <c r="D1502" s="284" t="str">
        <f>입출금내역Rawdata!N1496</f>
        <v>계좌 대체</v>
      </c>
      <c r="E1502" s="284" t="str">
        <f>입출금내역Rawdata!O1496</f>
        <v>계좌 대체</v>
      </c>
      <c r="F1502" s="137" t="str">
        <f>IF(D1502="계좌 대체","",VLOOKUP($D1502,월별_CashFlow!$H$3:$I$61,2,FALSE))</f>
        <v/>
      </c>
      <c r="G1502" s="153"/>
      <c r="H1502" s="283">
        <f>IF(입출금내역Rawdata!F1496=0,"",입출금내역Rawdata!F1496)</f>
        <v>9029400</v>
      </c>
      <c r="I1502" s="146" t="str">
        <f>IF(입출금내역Rawdata!G1496=0,"",입출금내역Rawdata!G1496)</f>
        <v/>
      </c>
      <c r="J1502" s="146">
        <f t="shared" si="47"/>
        <v>9029400</v>
      </c>
      <c r="K1502" s="146">
        <f t="shared" si="46"/>
        <v>789506694</v>
      </c>
      <c r="L1502" s="284" t="str">
        <f>입출금내역Rawdata!D1496</f>
        <v>TIPA</v>
      </c>
      <c r="M1502" s="148"/>
      <c r="N1502" s="148"/>
      <c r="O1502" s="284" t="str">
        <f>입출금내역Rawdata!L1496</f>
        <v>하나은행(팁스)</v>
      </c>
      <c r="P1502" s="284" t="str">
        <f>입출금내역Rawdata!M1496</f>
        <v>391-910031-48404</v>
      </c>
      <c r="Q1502" s="148"/>
      <c r="R1502" s="148"/>
      <c r="S1502" s="148"/>
    </row>
    <row r="1503" spans="1:19" ht="15.6" customHeight="1">
      <c r="A1503" s="150"/>
      <c r="B1503" s="142">
        <f>입출금내역Rawdata!B1497</f>
        <v>45671</v>
      </c>
      <c r="C1503" s="143" t="s">
        <v>120</v>
      </c>
      <c r="D1503" s="284" t="str">
        <f>입출금내역Rawdata!N1497</f>
        <v>계좌 대체</v>
      </c>
      <c r="E1503" s="284" t="str">
        <f>입출금내역Rawdata!O1497</f>
        <v>계좌 대체</v>
      </c>
      <c r="F1503" s="137" t="str">
        <f>IF(D1503="계좌 대체","",VLOOKUP($D1503,월별_CashFlow!$H$3:$I$61,2,FALSE))</f>
        <v/>
      </c>
      <c r="G1503" s="153"/>
      <c r="H1503" s="283" t="str">
        <f>IF(입출금내역Rawdata!F1497=0,"",입출금내역Rawdata!F1497)</f>
        <v/>
      </c>
      <c r="I1503" s="146">
        <f>IF(입출금내역Rawdata!G1497=0,"",입출금내역Rawdata!G1497)</f>
        <v>9029400</v>
      </c>
      <c r="J1503" s="146">
        <f t="shared" si="47"/>
        <v>-9029400</v>
      </c>
      <c r="K1503" s="146">
        <f t="shared" si="46"/>
        <v>780477294</v>
      </c>
      <c r="L1503" s="284" t="str">
        <f>입출금내역Rawdata!D1497</f>
        <v>9월 팁스인건비</v>
      </c>
      <c r="M1503" s="148"/>
      <c r="N1503" s="148"/>
      <c r="O1503" s="284" t="str">
        <f>입출금내역Rawdata!L1497</f>
        <v>하나은행(팁스)</v>
      </c>
      <c r="P1503" s="284" t="str">
        <f>입출금내역Rawdata!M1497</f>
        <v>391-910031-48404</v>
      </c>
      <c r="Q1503" s="148"/>
      <c r="R1503" s="148"/>
      <c r="S1503" s="148"/>
    </row>
    <row r="1504" spans="1:19" ht="15.6" customHeight="1">
      <c r="A1504" s="150"/>
      <c r="B1504" s="142">
        <f>입출금내역Rawdata!B1498</f>
        <v>45671</v>
      </c>
      <c r="C1504" s="143" t="s">
        <v>120</v>
      </c>
      <c r="D1504" s="284" t="str">
        <f>입출금내역Rawdata!N1498</f>
        <v>계좌 대체</v>
      </c>
      <c r="E1504" s="284" t="str">
        <f>입출금내역Rawdata!O1498</f>
        <v>계좌 대체</v>
      </c>
      <c r="F1504" s="137" t="str">
        <f>IF(D1504="계좌 대체","",VLOOKUP($D1504,월별_CashFlow!$H$3:$I$61,2,FALSE))</f>
        <v/>
      </c>
      <c r="G1504" s="153"/>
      <c r="H1504" s="283">
        <f>IF(입출금내역Rawdata!F1498=0,"",입출금내역Rawdata!F1498)</f>
        <v>9029400</v>
      </c>
      <c r="I1504" s="146" t="str">
        <f>IF(입출금내역Rawdata!G1498=0,"",입출금내역Rawdata!G1498)</f>
        <v/>
      </c>
      <c r="J1504" s="146">
        <f t="shared" si="47"/>
        <v>9029400</v>
      </c>
      <c r="K1504" s="146">
        <f t="shared" si="46"/>
        <v>789506694</v>
      </c>
      <c r="L1504" s="284" t="str">
        <f>입출금내역Rawdata!D1498</f>
        <v>TIPA</v>
      </c>
      <c r="M1504" s="148"/>
      <c r="N1504" s="148"/>
      <c r="O1504" s="284" t="str">
        <f>입출금내역Rawdata!L1498</f>
        <v>하나은행(팁스)</v>
      </c>
      <c r="P1504" s="284" t="str">
        <f>입출금내역Rawdata!M1498</f>
        <v>391-910031-48404</v>
      </c>
      <c r="Q1504" s="148"/>
      <c r="R1504" s="148"/>
      <c r="S1504" s="148"/>
    </row>
    <row r="1505" spans="1:19" ht="15.6" customHeight="1">
      <c r="A1505" s="150"/>
      <c r="B1505" s="142">
        <f>입출금내역Rawdata!B1499</f>
        <v>45671</v>
      </c>
      <c r="C1505" s="143" t="s">
        <v>120</v>
      </c>
      <c r="D1505" s="284" t="str">
        <f>입출금내역Rawdata!N1499</f>
        <v>계좌 대체</v>
      </c>
      <c r="E1505" s="284" t="str">
        <f>입출금내역Rawdata!O1499</f>
        <v>계좌 대체</v>
      </c>
      <c r="F1505" s="137" t="str">
        <f>IF(D1505="계좌 대체","",VLOOKUP($D1505,월별_CashFlow!$H$3:$I$61,2,FALSE))</f>
        <v/>
      </c>
      <c r="G1505" s="153"/>
      <c r="H1505" s="283" t="str">
        <f>IF(입출금내역Rawdata!F1499=0,"",입출금내역Rawdata!F1499)</f>
        <v/>
      </c>
      <c r="I1505" s="146">
        <f>IF(입출금내역Rawdata!G1499=0,"",입출금내역Rawdata!G1499)</f>
        <v>9029400</v>
      </c>
      <c r="J1505" s="146">
        <f t="shared" si="47"/>
        <v>-9029400</v>
      </c>
      <c r="K1505" s="146">
        <f t="shared" si="46"/>
        <v>780477294</v>
      </c>
      <c r="L1505" s="284" t="str">
        <f>입출금내역Rawdata!D1499</f>
        <v>10월팁스인건비</v>
      </c>
      <c r="M1505" s="148"/>
      <c r="N1505" s="148"/>
      <c r="O1505" s="284" t="str">
        <f>입출금내역Rawdata!L1499</f>
        <v>하나은행(팁스)</v>
      </c>
      <c r="P1505" s="284" t="str">
        <f>입출금내역Rawdata!M1499</f>
        <v>391-910031-48404</v>
      </c>
      <c r="Q1505" s="148"/>
      <c r="R1505" s="148"/>
      <c r="S1505" s="148"/>
    </row>
    <row r="1506" spans="1:19" ht="15.6" customHeight="1">
      <c r="A1506" s="150"/>
      <c r="B1506" s="142">
        <f>입출금내역Rawdata!B1500</f>
        <v>45671</v>
      </c>
      <c r="C1506" s="143" t="s">
        <v>120</v>
      </c>
      <c r="D1506" s="284" t="str">
        <f>입출금내역Rawdata!N1500</f>
        <v>계좌 대체</v>
      </c>
      <c r="E1506" s="284" t="str">
        <f>입출금내역Rawdata!O1500</f>
        <v>계좌 대체</v>
      </c>
      <c r="F1506" s="137" t="str">
        <f>IF(D1506="계좌 대체","",VLOOKUP($D1506,월별_CashFlow!$H$3:$I$61,2,FALSE))</f>
        <v/>
      </c>
      <c r="G1506" s="153"/>
      <c r="H1506" s="283">
        <f>IF(입출금내역Rawdata!F1500=0,"",입출금내역Rawdata!F1500)</f>
        <v>19500000</v>
      </c>
      <c r="I1506" s="146" t="str">
        <f>IF(입출금내역Rawdata!G1500=0,"",입출금내역Rawdata!G1500)</f>
        <v/>
      </c>
      <c r="J1506" s="146">
        <f t="shared" si="47"/>
        <v>19500000</v>
      </c>
      <c r="K1506" s="146">
        <f t="shared" si="46"/>
        <v>799977294</v>
      </c>
      <c r="L1506" s="284" t="str">
        <f>입출금내역Rawdata!D1500</f>
        <v>TIPA</v>
      </c>
      <c r="M1506" s="148"/>
      <c r="N1506" s="148"/>
      <c r="O1506" s="284" t="str">
        <f>입출금내역Rawdata!L1500</f>
        <v>하나은행(팁스)</v>
      </c>
      <c r="P1506" s="284" t="str">
        <f>입출금내역Rawdata!M1500</f>
        <v>391-910031-48404</v>
      </c>
      <c r="Q1506" s="148"/>
      <c r="R1506" s="148"/>
      <c r="S1506" s="148"/>
    </row>
    <row r="1507" spans="1:19" ht="15.6" customHeight="1">
      <c r="A1507" s="150"/>
      <c r="B1507" s="142">
        <f>입출금내역Rawdata!B1501</f>
        <v>45671</v>
      </c>
      <c r="C1507" s="143" t="s">
        <v>120</v>
      </c>
      <c r="D1507" s="284" t="str">
        <f>입출금내역Rawdata!N1501</f>
        <v>계좌 대체</v>
      </c>
      <c r="E1507" s="284" t="str">
        <f>입출금내역Rawdata!O1501</f>
        <v>계좌 대체</v>
      </c>
      <c r="F1507" s="137" t="str">
        <f>IF(D1507="계좌 대체","",VLOOKUP($D1507,월별_CashFlow!$H$3:$I$61,2,FALSE))</f>
        <v/>
      </c>
      <c r="G1507" s="153"/>
      <c r="H1507" s="283" t="str">
        <f>IF(입출금내역Rawdata!F1501=0,"",입출금내역Rawdata!F1501)</f>
        <v/>
      </c>
      <c r="I1507" s="146">
        <f>IF(입출금내역Rawdata!G1501=0,"",입출금내역Rawdata!G1501)</f>
        <v>19500000</v>
      </c>
      <c r="J1507" s="146">
        <f t="shared" si="47"/>
        <v>-19500000</v>
      </c>
      <c r="K1507" s="146">
        <f t="shared" si="46"/>
        <v>780477294</v>
      </c>
      <c r="L1507" s="284" t="str">
        <f>입출금내역Rawdata!D1501</f>
        <v>팁스 연구수당</v>
      </c>
      <c r="M1507" s="148"/>
      <c r="N1507" s="148"/>
      <c r="O1507" s="284" t="str">
        <f>입출금내역Rawdata!L1501</f>
        <v>하나은행(팁스)</v>
      </c>
      <c r="P1507" s="284" t="str">
        <f>입출금내역Rawdata!M1501</f>
        <v>391-910031-48404</v>
      </c>
      <c r="Q1507" s="148"/>
      <c r="R1507" s="148"/>
      <c r="S1507" s="148"/>
    </row>
    <row r="1508" spans="1:19" ht="15.6" customHeight="1">
      <c r="A1508" s="150"/>
      <c r="B1508" s="142">
        <f>입출금내역Rawdata!B1502</f>
        <v>45671</v>
      </c>
      <c r="C1508" s="143" t="s">
        <v>120</v>
      </c>
      <c r="D1508" s="284" t="str">
        <f>입출금내역Rawdata!N1502</f>
        <v>계좌 대체</v>
      </c>
      <c r="E1508" s="284" t="str">
        <f>입출금내역Rawdata!O1502</f>
        <v>계좌 대체</v>
      </c>
      <c r="F1508" s="137" t="str">
        <f>IF(D1508="계좌 대체","",VLOOKUP($D1508,월별_CashFlow!$H$3:$I$61,2,FALSE))</f>
        <v/>
      </c>
      <c r="G1508" s="153"/>
      <c r="H1508" s="283">
        <f>IF(입출금내역Rawdata!F1502=0,"",입출금내역Rawdata!F1502)</f>
        <v>10272900</v>
      </c>
      <c r="I1508" s="146" t="str">
        <f>IF(입출금내역Rawdata!G1502=0,"",입출금내역Rawdata!G1502)</f>
        <v/>
      </c>
      <c r="J1508" s="146">
        <f t="shared" si="47"/>
        <v>10272900</v>
      </c>
      <c r="K1508" s="146">
        <f t="shared" si="46"/>
        <v>790750194</v>
      </c>
      <c r="L1508" s="284" t="str">
        <f>입출금내역Rawdata!D1502</f>
        <v>TIPA</v>
      </c>
      <c r="M1508" s="148"/>
      <c r="N1508" s="148"/>
      <c r="O1508" s="284" t="str">
        <f>입출금내역Rawdata!L1502</f>
        <v>하나은행(팁스)</v>
      </c>
      <c r="P1508" s="284" t="str">
        <f>입출금내역Rawdata!M1502</f>
        <v>391-910031-48404</v>
      </c>
      <c r="Q1508" s="148"/>
      <c r="R1508" s="148"/>
      <c r="S1508" s="148"/>
    </row>
    <row r="1509" spans="1:19" ht="15.6" customHeight="1">
      <c r="A1509" s="150"/>
      <c r="B1509" s="142">
        <f>입출금내역Rawdata!B1503</f>
        <v>45671</v>
      </c>
      <c r="C1509" s="143" t="s">
        <v>120</v>
      </c>
      <c r="D1509" s="284" t="str">
        <f>입출금내역Rawdata!N1503</f>
        <v>계좌 대체</v>
      </c>
      <c r="E1509" s="284" t="str">
        <f>입출금내역Rawdata!O1503</f>
        <v>계좌 대체</v>
      </c>
      <c r="F1509" s="137" t="str">
        <f>IF(D1509="계좌 대체","",VLOOKUP($D1509,월별_CashFlow!$H$3:$I$61,2,FALSE))</f>
        <v/>
      </c>
      <c r="G1509" s="153"/>
      <c r="H1509" s="283" t="str">
        <f>IF(입출금내역Rawdata!F1503=0,"",입출금내역Rawdata!F1503)</f>
        <v/>
      </c>
      <c r="I1509" s="146">
        <f>IF(입출금내역Rawdata!G1503=0,"",입출금내역Rawdata!G1503)</f>
        <v>10272900</v>
      </c>
      <c r="J1509" s="146">
        <f t="shared" si="47"/>
        <v>-10272900</v>
      </c>
      <c r="K1509" s="146">
        <f t="shared" si="46"/>
        <v>780477294</v>
      </c>
      <c r="L1509" s="284" t="str">
        <f>입출금내역Rawdata!D1503</f>
        <v>11월팁스인건비</v>
      </c>
      <c r="M1509" s="148"/>
      <c r="N1509" s="148"/>
      <c r="O1509" s="284" t="str">
        <f>입출금내역Rawdata!L1503</f>
        <v>하나은행(팁스)</v>
      </c>
      <c r="P1509" s="284" t="str">
        <f>입출금내역Rawdata!M1503</f>
        <v>391-910031-48404</v>
      </c>
      <c r="Q1509" s="148"/>
      <c r="R1509" s="148"/>
      <c r="S1509" s="148"/>
    </row>
    <row r="1510" spans="1:19" ht="15.6" customHeight="1">
      <c r="A1510" s="150"/>
      <c r="B1510" s="142">
        <f>입출금내역Rawdata!B1504</f>
        <v>45671</v>
      </c>
      <c r="C1510" s="143" t="s">
        <v>120</v>
      </c>
      <c r="D1510" s="284" t="str">
        <f>입출금내역Rawdata!N1504</f>
        <v>계좌 대체</v>
      </c>
      <c r="E1510" s="284" t="str">
        <f>입출금내역Rawdata!O1504</f>
        <v>계좌 대체</v>
      </c>
      <c r="F1510" s="137" t="str">
        <f>IF(D1510="계좌 대체","",VLOOKUP($D1510,월별_CashFlow!$H$3:$I$61,2,FALSE))</f>
        <v/>
      </c>
      <c r="G1510" s="153"/>
      <c r="H1510" s="283">
        <f>IF(입출금내역Rawdata!F1504=0,"",입출금내역Rawdata!F1504)</f>
        <v>10272900</v>
      </c>
      <c r="I1510" s="146" t="str">
        <f>IF(입출금내역Rawdata!G1504=0,"",입출금내역Rawdata!G1504)</f>
        <v/>
      </c>
      <c r="J1510" s="146">
        <f t="shared" si="47"/>
        <v>10272900</v>
      </c>
      <c r="K1510" s="146">
        <f t="shared" si="46"/>
        <v>790750194</v>
      </c>
      <c r="L1510" s="284" t="str">
        <f>입출금내역Rawdata!D1504</f>
        <v>TIPA</v>
      </c>
      <c r="M1510" s="148"/>
      <c r="N1510" s="148"/>
      <c r="O1510" s="284" t="str">
        <f>입출금내역Rawdata!L1504</f>
        <v>하나은행(팁스)</v>
      </c>
      <c r="P1510" s="284" t="str">
        <f>입출금내역Rawdata!M1504</f>
        <v>391-910031-48404</v>
      </c>
      <c r="Q1510" s="148"/>
      <c r="R1510" s="148"/>
      <c r="S1510" s="148"/>
    </row>
    <row r="1511" spans="1:19" ht="15.6" customHeight="1">
      <c r="A1511" s="150"/>
      <c r="B1511" s="142">
        <f>입출금내역Rawdata!B1505</f>
        <v>45671</v>
      </c>
      <c r="C1511" s="143" t="s">
        <v>120</v>
      </c>
      <c r="D1511" s="284" t="str">
        <f>입출금내역Rawdata!N1505</f>
        <v>계좌 대체</v>
      </c>
      <c r="E1511" s="284" t="str">
        <f>입출금내역Rawdata!O1505</f>
        <v>계좌 대체</v>
      </c>
      <c r="F1511" s="137" t="str">
        <f>IF(D1511="계좌 대체","",VLOOKUP($D1511,월별_CashFlow!$H$3:$I$61,2,FALSE))</f>
        <v/>
      </c>
      <c r="G1511" s="153"/>
      <c r="H1511" s="283" t="str">
        <f>IF(입출금내역Rawdata!F1505=0,"",입출금내역Rawdata!F1505)</f>
        <v/>
      </c>
      <c r="I1511" s="146">
        <f>IF(입출금내역Rawdata!G1505=0,"",입출금내역Rawdata!G1505)</f>
        <v>10272900</v>
      </c>
      <c r="J1511" s="146">
        <f t="shared" si="47"/>
        <v>-10272900</v>
      </c>
      <c r="K1511" s="146">
        <f t="shared" si="46"/>
        <v>780477294</v>
      </c>
      <c r="L1511" s="284" t="str">
        <f>입출금내역Rawdata!D1505</f>
        <v>12월팁스인건비</v>
      </c>
      <c r="M1511" s="148"/>
      <c r="N1511" s="148"/>
      <c r="O1511" s="284" t="str">
        <f>입출금내역Rawdata!L1505</f>
        <v>하나은행(팁스)</v>
      </c>
      <c r="P1511" s="284" t="str">
        <f>입출금내역Rawdata!M1505</f>
        <v>391-910031-48404</v>
      </c>
      <c r="Q1511" s="148"/>
      <c r="R1511" s="148"/>
      <c r="S1511" s="148"/>
    </row>
    <row r="1512" spans="1:19" ht="15.6" customHeight="1">
      <c r="A1512" s="150"/>
      <c r="B1512" s="142">
        <f>입출금내역Rawdata!B1506</f>
        <v>45671</v>
      </c>
      <c r="C1512" s="143" t="s">
        <v>120</v>
      </c>
      <c r="D1512" s="284" t="str">
        <f>입출금내역Rawdata!N1506</f>
        <v>계좌 대체</v>
      </c>
      <c r="E1512" s="284" t="str">
        <f>입출금내역Rawdata!O1506</f>
        <v>계좌 대체</v>
      </c>
      <c r="F1512" s="137" t="str">
        <f>IF(D1512="계좌 대체","",VLOOKUP($D1512,월별_CashFlow!$H$3:$I$61,2,FALSE))</f>
        <v/>
      </c>
      <c r="G1512" s="153"/>
      <c r="H1512" s="283">
        <f>IF(입출금내역Rawdata!F1506=0,"",입출금내역Rawdata!F1506)</f>
        <v>7560000</v>
      </c>
      <c r="I1512" s="146" t="str">
        <f>IF(입출금내역Rawdata!G1506=0,"",입출금내역Rawdata!G1506)</f>
        <v/>
      </c>
      <c r="J1512" s="146">
        <f t="shared" si="47"/>
        <v>7560000</v>
      </c>
      <c r="K1512" s="146">
        <f t="shared" si="46"/>
        <v>788037294</v>
      </c>
      <c r="L1512" s="284" t="str">
        <f>입출금내역Rawdata!D1506</f>
        <v>TIPA</v>
      </c>
      <c r="M1512" s="148"/>
      <c r="N1512" s="148"/>
      <c r="O1512" s="284" t="str">
        <f>입출금내역Rawdata!L1506</f>
        <v>하나은행(팁스)</v>
      </c>
      <c r="P1512" s="284" t="str">
        <f>입출금내역Rawdata!M1506</f>
        <v>391-910031-48404</v>
      </c>
      <c r="Q1512" s="148"/>
      <c r="R1512" s="148"/>
      <c r="S1512" s="148"/>
    </row>
    <row r="1513" spans="1:19" ht="15.6" customHeight="1">
      <c r="A1513" s="150"/>
      <c r="B1513" s="142">
        <f>입출금내역Rawdata!B1507</f>
        <v>45671</v>
      </c>
      <c r="C1513" s="143" t="s">
        <v>120</v>
      </c>
      <c r="D1513" s="284" t="str">
        <f>입출금내역Rawdata!N1507</f>
        <v>계좌 대체</v>
      </c>
      <c r="E1513" s="284" t="str">
        <f>입출금내역Rawdata!O1507</f>
        <v>계좌 대체</v>
      </c>
      <c r="F1513" s="137" t="str">
        <f>IF(D1513="계좌 대체","",VLOOKUP($D1513,월별_CashFlow!$H$3:$I$61,2,FALSE))</f>
        <v/>
      </c>
      <c r="G1513" s="153"/>
      <c r="H1513" s="283" t="str">
        <f>IF(입출금내역Rawdata!F1507=0,"",입출금내역Rawdata!F1507)</f>
        <v/>
      </c>
      <c r="I1513" s="146">
        <f>IF(입출금내역Rawdata!G1507=0,"",입출금내역Rawdata!G1507)</f>
        <v>7560000</v>
      </c>
      <c r="J1513" s="146">
        <f t="shared" si="47"/>
        <v>-7560000</v>
      </c>
      <c r="K1513" s="146">
        <f t="shared" si="46"/>
        <v>780477294</v>
      </c>
      <c r="L1513" s="284" t="str">
        <f>입출금내역Rawdata!D1507</f>
        <v>고려대학교 기</v>
      </c>
      <c r="M1513" s="148"/>
      <c r="N1513" s="148"/>
      <c r="O1513" s="284" t="str">
        <f>입출금내역Rawdata!L1507</f>
        <v>하나은행(팁스)</v>
      </c>
      <c r="P1513" s="284" t="str">
        <f>입출금내역Rawdata!M1507</f>
        <v>391-910031-48404</v>
      </c>
      <c r="Q1513" s="148"/>
      <c r="R1513" s="148"/>
      <c r="S1513" s="148"/>
    </row>
    <row r="1514" spans="1:19" ht="15.6" customHeight="1">
      <c r="A1514" s="150"/>
      <c r="B1514" s="142">
        <f>입출금내역Rawdata!B1508</f>
        <v>45672</v>
      </c>
      <c r="C1514" s="143" t="s">
        <v>120</v>
      </c>
      <c r="D1514" s="284" t="str">
        <f>입출금내역Rawdata!N1508</f>
        <v>계좌 대체</v>
      </c>
      <c r="E1514" s="284" t="str">
        <f>입출금내역Rawdata!O1508</f>
        <v>계좌 대체</v>
      </c>
      <c r="F1514" s="137" t="str">
        <f>IF(D1514="계좌 대체","",VLOOKUP($D1514,월별_CashFlow!$H$3:$I$61,2,FALSE))</f>
        <v/>
      </c>
      <c r="G1514" s="153"/>
      <c r="H1514" s="283" t="str">
        <f>IF(입출금내역Rawdata!F1508=0,"",입출금내역Rawdata!F1508)</f>
        <v/>
      </c>
      <c r="I1514" s="146">
        <f>IF(입출금내역Rawdata!G1508=0,"",입출금내역Rawdata!G1508)</f>
        <v>9000</v>
      </c>
      <c r="J1514" s="146">
        <f t="shared" si="47"/>
        <v>-9000</v>
      </c>
      <c r="K1514" s="146">
        <f t="shared" si="46"/>
        <v>780468294</v>
      </c>
      <c r="L1514" s="284" t="str">
        <f>입출금내역Rawdata!D1508</f>
        <v>카카오T택시_가승</v>
      </c>
      <c r="M1514" s="148"/>
      <c r="N1514" s="148"/>
      <c r="O1514" s="284" t="str">
        <f>입출금내역Rawdata!L1508</f>
        <v>하나은행(자본금)</v>
      </c>
      <c r="P1514" s="284" t="str">
        <f>입출금내역Rawdata!M1508</f>
        <v>391-910029-71304</v>
      </c>
      <c r="Q1514" s="148"/>
      <c r="R1514" s="148"/>
      <c r="S1514" s="148"/>
    </row>
    <row r="1515" spans="1:19" ht="15.6" customHeight="1">
      <c r="A1515" s="150"/>
      <c r="B1515" s="142">
        <f>입출금내역Rawdata!B1509</f>
        <v>45672</v>
      </c>
      <c r="C1515" s="143" t="s">
        <v>120</v>
      </c>
      <c r="D1515" s="284" t="str">
        <f>입출금내역Rawdata!N1509</f>
        <v>계좌 대체</v>
      </c>
      <c r="E1515" s="284" t="str">
        <f>입출금내역Rawdata!O1509</f>
        <v>계좌 대체</v>
      </c>
      <c r="F1515" s="137" t="str">
        <f>IF(D1515="계좌 대체","",VLOOKUP($D1515,월별_CashFlow!$H$3:$I$61,2,FALSE))</f>
        <v/>
      </c>
      <c r="G1515" s="153"/>
      <c r="H1515" s="283">
        <f>IF(입출금내역Rawdata!F1509=0,"",입출금내역Rawdata!F1509)</f>
        <v>9000</v>
      </c>
      <c r="I1515" s="146" t="str">
        <f>IF(입출금내역Rawdata!G1509=0,"",입출금내역Rawdata!G1509)</f>
        <v/>
      </c>
      <c r="J1515" s="146">
        <f t="shared" si="47"/>
        <v>9000</v>
      </c>
      <c r="K1515" s="146">
        <f t="shared" si="46"/>
        <v>780477294</v>
      </c>
      <c r="L1515" s="284" t="str">
        <f>입출금내역Rawdata!D1509</f>
        <v>카카오T택시_가승</v>
      </c>
      <c r="M1515" s="148"/>
      <c r="N1515" s="148"/>
      <c r="O1515" s="284" t="str">
        <f>입출금내역Rawdata!L1509</f>
        <v>하나은행(자본금)</v>
      </c>
      <c r="P1515" s="284" t="str">
        <f>입출금내역Rawdata!M1509</f>
        <v>391-910029-71304</v>
      </c>
      <c r="Q1515" s="148"/>
      <c r="R1515" s="148"/>
      <c r="S1515" s="148"/>
    </row>
    <row r="1516" spans="1:19" ht="15.6" customHeight="1">
      <c r="A1516" s="150"/>
      <c r="B1516" s="142">
        <f>입출금내역Rawdata!B1510</f>
        <v>45672</v>
      </c>
      <c r="C1516" s="143" t="s">
        <v>120</v>
      </c>
      <c r="D1516" s="284" t="str">
        <f>입출금내역Rawdata!N1510</f>
        <v>운영비</v>
      </c>
      <c r="E1516" s="284" t="str">
        <f>입출금내역Rawdata!O1510</f>
        <v>여비교통비</v>
      </c>
      <c r="F1516" s="137">
        <f>IF(D1516="계좌 대체","",VLOOKUP($D1516,월별_CashFlow!$H$3:$I$61,2,FALSE))</f>
        <v>120204</v>
      </c>
      <c r="G1516" s="153"/>
      <c r="H1516" s="283" t="str">
        <f>IF(입출금내역Rawdata!F1510=0,"",입출금내역Rawdata!F1510)</f>
        <v/>
      </c>
      <c r="I1516" s="146">
        <f>IF(입출금내역Rawdata!G1510=0,"",입출금내역Rawdata!G1510)</f>
        <v>9800</v>
      </c>
      <c r="J1516" s="146">
        <f t="shared" si="47"/>
        <v>-9800</v>
      </c>
      <c r="K1516" s="146">
        <f t="shared" si="46"/>
        <v>780467494</v>
      </c>
      <c r="L1516" s="284" t="str">
        <f>입출금내역Rawdata!D1510</f>
        <v>카카오T일반택시_</v>
      </c>
      <c r="M1516" s="148"/>
      <c r="N1516" s="148"/>
      <c r="O1516" s="284" t="str">
        <f>입출금내역Rawdata!L1510</f>
        <v>하나은행(자본금)</v>
      </c>
      <c r="P1516" s="284" t="str">
        <f>입출금내역Rawdata!M1510</f>
        <v>391-910029-71304</v>
      </c>
      <c r="Q1516" s="148"/>
      <c r="R1516" s="148"/>
      <c r="S1516" s="148"/>
    </row>
    <row r="1517" spans="1:19" ht="15.6" customHeight="1">
      <c r="A1517" s="150"/>
      <c r="B1517" s="142">
        <f>입출금내역Rawdata!B1511</f>
        <v>45672</v>
      </c>
      <c r="C1517" s="143" t="s">
        <v>120</v>
      </c>
      <c r="D1517" s="284" t="str">
        <f>입출금내역Rawdata!N1511</f>
        <v>계좌 대체</v>
      </c>
      <c r="E1517" s="284" t="str">
        <f>입출금내역Rawdata!O1511</f>
        <v>계좌 대체</v>
      </c>
      <c r="F1517" s="137" t="str">
        <f>IF(D1517="계좌 대체","",VLOOKUP($D1517,월별_CashFlow!$H$3:$I$61,2,FALSE))</f>
        <v/>
      </c>
      <c r="G1517" s="153"/>
      <c r="H1517" s="283" t="str">
        <f>IF(입출금내역Rawdata!F1511=0,"",입출금내역Rawdata!F1511)</f>
        <v/>
      </c>
      <c r="I1517" s="146">
        <f>IF(입출금내역Rawdata!G1511=0,"",입출금내역Rawdata!G1511)</f>
        <v>16100</v>
      </c>
      <c r="J1517" s="146">
        <f t="shared" si="47"/>
        <v>-16100</v>
      </c>
      <c r="K1517" s="146">
        <f t="shared" si="46"/>
        <v>780451394</v>
      </c>
      <c r="L1517" s="284" t="str">
        <f>입출금내역Rawdata!D1511</f>
        <v>카카오T택시_가승</v>
      </c>
      <c r="M1517" s="148"/>
      <c r="N1517" s="148"/>
      <c r="O1517" s="284" t="str">
        <f>입출금내역Rawdata!L1511</f>
        <v>하나은행(자본금)</v>
      </c>
      <c r="P1517" s="284" t="str">
        <f>입출금내역Rawdata!M1511</f>
        <v>391-910029-71304</v>
      </c>
      <c r="Q1517" s="148"/>
      <c r="R1517" s="148"/>
      <c r="S1517" s="148"/>
    </row>
    <row r="1518" spans="1:19" ht="15.6" customHeight="1">
      <c r="A1518" s="150"/>
      <c r="B1518" s="142">
        <f>입출금내역Rawdata!B1512</f>
        <v>45672</v>
      </c>
      <c r="C1518" s="143" t="s">
        <v>120</v>
      </c>
      <c r="D1518" s="284" t="str">
        <f>입출금내역Rawdata!N1512</f>
        <v>계좌 대체</v>
      </c>
      <c r="E1518" s="284" t="str">
        <f>입출금내역Rawdata!O1512</f>
        <v>계좌 대체</v>
      </c>
      <c r="F1518" s="137" t="str">
        <f>IF(D1518="계좌 대체","",VLOOKUP($D1518,월별_CashFlow!$H$3:$I$61,2,FALSE))</f>
        <v/>
      </c>
      <c r="G1518" s="153"/>
      <c r="H1518" s="283">
        <f>IF(입출금내역Rawdata!F1512=0,"",입출금내역Rawdata!F1512)</f>
        <v>16100</v>
      </c>
      <c r="I1518" s="146" t="str">
        <f>IF(입출금내역Rawdata!G1512=0,"",입출금내역Rawdata!G1512)</f>
        <v/>
      </c>
      <c r="J1518" s="146">
        <f t="shared" si="47"/>
        <v>16100</v>
      </c>
      <c r="K1518" s="146">
        <f t="shared" si="46"/>
        <v>780467494</v>
      </c>
      <c r="L1518" s="284" t="str">
        <f>입출금내역Rawdata!D1512</f>
        <v>카카오T택시_가승</v>
      </c>
      <c r="M1518" s="148"/>
      <c r="N1518" s="148"/>
      <c r="O1518" s="284" t="str">
        <f>입출금내역Rawdata!L1512</f>
        <v>하나은행(자본금)</v>
      </c>
      <c r="P1518" s="284" t="str">
        <f>입출금내역Rawdata!M1512</f>
        <v>391-910029-71304</v>
      </c>
      <c r="Q1518" s="148"/>
      <c r="R1518" s="148"/>
      <c r="S1518" s="148"/>
    </row>
    <row r="1519" spans="1:19" ht="15.6" customHeight="1">
      <c r="A1519" s="150"/>
      <c r="B1519" s="142">
        <f>입출금내역Rawdata!B1513</f>
        <v>45672</v>
      </c>
      <c r="C1519" s="143" t="s">
        <v>120</v>
      </c>
      <c r="D1519" s="284" t="str">
        <f>입출금내역Rawdata!N1513</f>
        <v>운영비</v>
      </c>
      <c r="E1519" s="284" t="str">
        <f>입출금내역Rawdata!O1513</f>
        <v>여비교통비</v>
      </c>
      <c r="F1519" s="137">
        <f>IF(D1519="계좌 대체","",VLOOKUP($D1519,월별_CashFlow!$H$3:$I$61,2,FALSE))</f>
        <v>120204</v>
      </c>
      <c r="G1519" s="153"/>
      <c r="H1519" s="283" t="str">
        <f>IF(입출금내역Rawdata!F1513=0,"",입출금내역Rawdata!F1513)</f>
        <v/>
      </c>
      <c r="I1519" s="146">
        <f>IF(입출금내역Rawdata!G1513=0,"",입출금내역Rawdata!G1513)</f>
        <v>15600</v>
      </c>
      <c r="J1519" s="146">
        <f t="shared" si="47"/>
        <v>-15600</v>
      </c>
      <c r="K1519" s="146">
        <f t="shared" si="46"/>
        <v>780451894</v>
      </c>
      <c r="L1519" s="284" t="str">
        <f>입출금내역Rawdata!D1513</f>
        <v>카카오T일반택시(</v>
      </c>
      <c r="M1519" s="148"/>
      <c r="N1519" s="148"/>
      <c r="O1519" s="284" t="str">
        <f>입출금내역Rawdata!L1513</f>
        <v>하나은행(자본금)</v>
      </c>
      <c r="P1519" s="284" t="str">
        <f>입출금내역Rawdata!M1513</f>
        <v>391-910029-71304</v>
      </c>
      <c r="Q1519" s="148"/>
      <c r="R1519" s="148"/>
      <c r="S1519" s="148"/>
    </row>
    <row r="1520" spans="1:19" ht="15.6" customHeight="1">
      <c r="A1520" s="150"/>
      <c r="B1520" s="142">
        <f>입출금내역Rawdata!B1514</f>
        <v>45672</v>
      </c>
      <c r="C1520" s="143" t="s">
        <v>120</v>
      </c>
      <c r="D1520" s="284" t="str">
        <f>입출금내역Rawdata!N1514</f>
        <v>보조금</v>
      </c>
      <c r="E1520" s="284" t="str">
        <f>입출금내역Rawdata!O1514</f>
        <v>보조금</v>
      </c>
      <c r="F1520" s="137">
        <f>IF(D1520="계좌 대체","",VLOOKUP($D1520,월별_CashFlow!$H$3:$I$61,2,FALSE))</f>
        <v>310001</v>
      </c>
      <c r="G1520" s="153"/>
      <c r="H1520" s="283">
        <f>IF(입출금내역Rawdata!F1514=0,"",입출금내역Rawdata!F1514)</f>
        <v>1000000</v>
      </c>
      <c r="I1520" s="146" t="str">
        <f>IF(입출금내역Rawdata!G1514=0,"",입출금내역Rawdata!G1514)</f>
        <v/>
      </c>
      <c r="J1520" s="146">
        <f t="shared" si="47"/>
        <v>1000000</v>
      </c>
      <c r="K1520" s="146">
        <f t="shared" si="46"/>
        <v>781451894</v>
      </c>
      <c r="L1520" s="284" t="str">
        <f>입출금내역Rawdata!D1514</f>
        <v>(주)에이코트</v>
      </c>
      <c r="M1520" s="148"/>
      <c r="N1520" s="148"/>
      <c r="O1520" s="284" t="str">
        <f>입출금내역Rawdata!L1514</f>
        <v>하나은행(자본금)</v>
      </c>
      <c r="P1520" s="284" t="str">
        <f>입출금내역Rawdata!M1514</f>
        <v>391-910029-71304</v>
      </c>
      <c r="Q1520" s="148"/>
      <c r="R1520" s="148"/>
      <c r="S1520" s="148"/>
    </row>
    <row r="1521" spans="1:19" ht="15.6" customHeight="1">
      <c r="A1521" s="150"/>
      <c r="B1521" s="142">
        <f>입출금내역Rawdata!B1515</f>
        <v>45672</v>
      </c>
      <c r="C1521" s="143" t="s">
        <v>120</v>
      </c>
      <c r="D1521" s="284" t="str">
        <f>입출금내역Rawdata!N1515</f>
        <v>보조금</v>
      </c>
      <c r="E1521" s="284" t="str">
        <f>입출금내역Rawdata!O1515</f>
        <v>보조금</v>
      </c>
      <c r="F1521" s="137">
        <f>IF(D1521="계좌 대체","",VLOOKUP($D1521,월별_CashFlow!$H$3:$I$61,2,FALSE))</f>
        <v>310001</v>
      </c>
      <c r="G1521" s="153"/>
      <c r="H1521" s="283" t="str">
        <f>IF(입출금내역Rawdata!F1515=0,"",입출금내역Rawdata!F1515)</f>
        <v/>
      </c>
      <c r="I1521" s="146">
        <f>IF(입출금내역Rawdata!G1515=0,"",입출금내역Rawdata!G1515)</f>
        <v>1000000</v>
      </c>
      <c r="J1521" s="146">
        <f t="shared" si="47"/>
        <v>-1000000</v>
      </c>
      <c r="K1521" s="146">
        <f t="shared" si="46"/>
        <v>780451894</v>
      </c>
      <c r="L1521" s="284" t="str">
        <f>입출금내역Rawdata!D1515</f>
        <v>BZ뱅크</v>
      </c>
      <c r="M1521" s="148"/>
      <c r="N1521" s="148"/>
      <c r="O1521" s="284" t="str">
        <f>입출금내역Rawdata!L1515</f>
        <v>신한은행(초창패)</v>
      </c>
      <c r="P1521" s="284" t="str">
        <f>입출금내역Rawdata!M1515</f>
        <v>100-037-099578</v>
      </c>
      <c r="Q1521" s="148"/>
      <c r="R1521" s="148"/>
      <c r="S1521" s="148"/>
    </row>
    <row r="1522" spans="1:19" ht="15.6" customHeight="1">
      <c r="A1522" s="150"/>
      <c r="B1522" s="142">
        <f>입출금내역Rawdata!B1516</f>
        <v>45673</v>
      </c>
      <c r="C1522" s="143" t="s">
        <v>120</v>
      </c>
      <c r="D1522" s="284" t="str">
        <f>입출금내역Rawdata!N1516</f>
        <v>계좌 대체</v>
      </c>
      <c r="E1522" s="284" t="str">
        <f>입출금내역Rawdata!O1516</f>
        <v>계좌 대체</v>
      </c>
      <c r="F1522" s="137" t="str">
        <f>IF(D1522="계좌 대체","",VLOOKUP($D1522,월별_CashFlow!$H$3:$I$61,2,FALSE))</f>
        <v/>
      </c>
      <c r="G1522" s="153"/>
      <c r="H1522" s="283" t="str">
        <f>IF(입출금내역Rawdata!F1516=0,"",입출금내역Rawdata!F1516)</f>
        <v/>
      </c>
      <c r="I1522" s="146">
        <f>IF(입출금내역Rawdata!G1516=0,"",입출금내역Rawdata!G1516)</f>
        <v>12100</v>
      </c>
      <c r="J1522" s="146">
        <f t="shared" si="47"/>
        <v>-12100</v>
      </c>
      <c r="K1522" s="146">
        <f t="shared" si="46"/>
        <v>780439794</v>
      </c>
      <c r="L1522" s="284" t="str">
        <f>입출금내역Rawdata!D1516</f>
        <v>카카오T택시_가승</v>
      </c>
      <c r="M1522" s="148"/>
      <c r="N1522" s="148"/>
      <c r="O1522" s="284" t="str">
        <f>입출금내역Rawdata!L1516</f>
        <v>하나은행(자본금)</v>
      </c>
      <c r="P1522" s="284" t="str">
        <f>입출금내역Rawdata!M1516</f>
        <v>391-910029-71304</v>
      </c>
      <c r="Q1522" s="148"/>
      <c r="R1522" s="148"/>
      <c r="S1522" s="148"/>
    </row>
    <row r="1523" spans="1:19" ht="15.6" customHeight="1">
      <c r="A1523" s="150"/>
      <c r="B1523" s="142">
        <f>입출금내역Rawdata!B1517</f>
        <v>45673</v>
      </c>
      <c r="C1523" s="143" t="s">
        <v>120</v>
      </c>
      <c r="D1523" s="284" t="str">
        <f>입출금내역Rawdata!N1517</f>
        <v>계좌 대체</v>
      </c>
      <c r="E1523" s="284" t="str">
        <f>입출금내역Rawdata!O1517</f>
        <v>계좌 대체</v>
      </c>
      <c r="F1523" s="137" t="str">
        <f>IF(D1523="계좌 대체","",VLOOKUP($D1523,월별_CashFlow!$H$3:$I$61,2,FALSE))</f>
        <v/>
      </c>
      <c r="G1523" s="153"/>
      <c r="H1523" s="283">
        <f>IF(입출금내역Rawdata!F1517=0,"",입출금내역Rawdata!F1517)</f>
        <v>12100</v>
      </c>
      <c r="I1523" s="146" t="str">
        <f>IF(입출금내역Rawdata!G1517=0,"",입출금내역Rawdata!G1517)</f>
        <v/>
      </c>
      <c r="J1523" s="146">
        <f t="shared" si="47"/>
        <v>12100</v>
      </c>
      <c r="K1523" s="146">
        <f t="shared" si="46"/>
        <v>780451894</v>
      </c>
      <c r="L1523" s="284" t="str">
        <f>입출금내역Rawdata!D1517</f>
        <v>카카오T택시_가승</v>
      </c>
      <c r="M1523" s="148"/>
      <c r="N1523" s="148"/>
      <c r="O1523" s="284" t="str">
        <f>입출금내역Rawdata!L1517</f>
        <v>하나은행(자본금)</v>
      </c>
      <c r="P1523" s="284" t="str">
        <f>입출금내역Rawdata!M1517</f>
        <v>391-910029-71304</v>
      </c>
      <c r="Q1523" s="148"/>
      <c r="R1523" s="148"/>
      <c r="S1523" s="148"/>
    </row>
    <row r="1524" spans="1:19" ht="15.6" customHeight="1">
      <c r="A1524" s="150"/>
      <c r="B1524" s="142">
        <f>입출금내역Rawdata!B1518</f>
        <v>45673</v>
      </c>
      <c r="C1524" s="143" t="s">
        <v>120</v>
      </c>
      <c r="D1524" s="284" t="str">
        <f>입출금내역Rawdata!N1518</f>
        <v>운영비</v>
      </c>
      <c r="E1524" s="284" t="str">
        <f>입출금내역Rawdata!O1518</f>
        <v>여비교통비</v>
      </c>
      <c r="F1524" s="137">
        <f>IF(D1524="계좌 대체","",VLOOKUP($D1524,월별_CashFlow!$H$3:$I$61,2,FALSE))</f>
        <v>120204</v>
      </c>
      <c r="G1524" s="153"/>
      <c r="H1524" s="283" t="str">
        <f>IF(입출금내역Rawdata!F1518=0,"",입출금내역Rawdata!F1518)</f>
        <v/>
      </c>
      <c r="I1524" s="146">
        <f>IF(입출금내역Rawdata!G1518=0,"",입출금내역Rawdata!G1518)</f>
        <v>12400</v>
      </c>
      <c r="J1524" s="146">
        <f t="shared" si="47"/>
        <v>-12400</v>
      </c>
      <c r="K1524" s="146">
        <f t="shared" si="46"/>
        <v>780439494</v>
      </c>
      <c r="L1524" s="284" t="str">
        <f>입출금내역Rawdata!D1518</f>
        <v>카카오T일반택시(</v>
      </c>
      <c r="M1524" s="148"/>
      <c r="N1524" s="148"/>
      <c r="O1524" s="284" t="str">
        <f>입출금내역Rawdata!L1518</f>
        <v>하나은행(자본금)</v>
      </c>
      <c r="P1524" s="284" t="str">
        <f>입출금내역Rawdata!M1518</f>
        <v>391-910029-71304</v>
      </c>
      <c r="Q1524" s="148"/>
      <c r="R1524" s="148"/>
      <c r="S1524" s="148"/>
    </row>
    <row r="1525" spans="1:19" ht="15.6" customHeight="1">
      <c r="A1525" s="150"/>
      <c r="B1525" s="142">
        <f>입출금내역Rawdata!B1519</f>
        <v>45673</v>
      </c>
      <c r="C1525" s="143" t="s">
        <v>120</v>
      </c>
      <c r="D1525" s="284" t="str">
        <f>입출금내역Rawdata!N1519</f>
        <v>계좌 대체</v>
      </c>
      <c r="E1525" s="284" t="str">
        <f>입출금내역Rawdata!O1519</f>
        <v>계좌 대체</v>
      </c>
      <c r="F1525" s="137" t="str">
        <f>IF(D1525="계좌 대체","",VLOOKUP($D1525,월별_CashFlow!$H$3:$I$61,2,FALSE))</f>
        <v/>
      </c>
      <c r="G1525" s="153"/>
      <c r="H1525" s="283" t="str">
        <f>IF(입출금내역Rawdata!F1519=0,"",입출금내역Rawdata!F1519)</f>
        <v/>
      </c>
      <c r="I1525" s="146">
        <f>IF(입출금내역Rawdata!G1519=0,"",입출금내역Rawdata!G1519)</f>
        <v>9500</v>
      </c>
      <c r="J1525" s="146">
        <f t="shared" si="47"/>
        <v>-9500</v>
      </c>
      <c r="K1525" s="146">
        <f t="shared" si="46"/>
        <v>780429994</v>
      </c>
      <c r="L1525" s="284" t="str">
        <f>입출금내역Rawdata!D1519</f>
        <v>카카오T택시_가승</v>
      </c>
      <c r="M1525" s="148"/>
      <c r="N1525" s="148"/>
      <c r="O1525" s="284" t="str">
        <f>입출금내역Rawdata!L1519</f>
        <v>하나은행(자본금)</v>
      </c>
      <c r="P1525" s="284" t="str">
        <f>입출금내역Rawdata!M1519</f>
        <v>391-910029-71304</v>
      </c>
      <c r="Q1525" s="148"/>
      <c r="R1525" s="148"/>
      <c r="S1525" s="148"/>
    </row>
    <row r="1526" spans="1:19" ht="15.6" customHeight="1">
      <c r="A1526" s="150"/>
      <c r="B1526" s="142">
        <f>입출금내역Rawdata!B1520</f>
        <v>45673</v>
      </c>
      <c r="C1526" s="143" t="s">
        <v>120</v>
      </c>
      <c r="D1526" s="284" t="str">
        <f>입출금내역Rawdata!N1520</f>
        <v>계좌 대체</v>
      </c>
      <c r="E1526" s="284" t="str">
        <f>입출금내역Rawdata!O1520</f>
        <v>계좌 대체</v>
      </c>
      <c r="F1526" s="137" t="str">
        <f>IF(D1526="계좌 대체","",VLOOKUP($D1526,월별_CashFlow!$H$3:$I$61,2,FALSE))</f>
        <v/>
      </c>
      <c r="G1526" s="153"/>
      <c r="H1526" s="283">
        <f>IF(입출금내역Rawdata!F1520=0,"",입출금내역Rawdata!F1520)</f>
        <v>9500</v>
      </c>
      <c r="I1526" s="146" t="str">
        <f>IF(입출금내역Rawdata!G1520=0,"",입출금내역Rawdata!G1520)</f>
        <v/>
      </c>
      <c r="J1526" s="146">
        <f t="shared" si="47"/>
        <v>9500</v>
      </c>
      <c r="K1526" s="146">
        <f t="shared" si="46"/>
        <v>780439494</v>
      </c>
      <c r="L1526" s="284" t="str">
        <f>입출금내역Rawdata!D1520</f>
        <v>카카오T택시_가승</v>
      </c>
      <c r="M1526" s="148"/>
      <c r="N1526" s="148"/>
      <c r="O1526" s="284" t="str">
        <f>입출금내역Rawdata!L1520</f>
        <v>하나은행(자본금)</v>
      </c>
      <c r="P1526" s="284" t="str">
        <f>입출금내역Rawdata!M1520</f>
        <v>391-910029-71304</v>
      </c>
      <c r="Q1526" s="148"/>
      <c r="R1526" s="148"/>
      <c r="S1526" s="148"/>
    </row>
    <row r="1527" spans="1:19" ht="15.6" customHeight="1">
      <c r="A1527" s="150"/>
      <c r="B1527" s="142">
        <f>입출금내역Rawdata!B1521</f>
        <v>45673</v>
      </c>
      <c r="C1527" s="143" t="s">
        <v>120</v>
      </c>
      <c r="D1527" s="284" t="str">
        <f>입출금내역Rawdata!N1521</f>
        <v>운영비</v>
      </c>
      <c r="E1527" s="284" t="str">
        <f>입출금내역Rawdata!O1521</f>
        <v>여비교통비</v>
      </c>
      <c r="F1527" s="137">
        <f>IF(D1527="계좌 대체","",VLOOKUP($D1527,월별_CashFlow!$H$3:$I$61,2,FALSE))</f>
        <v>120204</v>
      </c>
      <c r="G1527" s="153"/>
      <c r="H1527" s="283" t="str">
        <f>IF(입출금내역Rawdata!F1521=0,"",입출금내역Rawdata!F1521)</f>
        <v/>
      </c>
      <c r="I1527" s="146">
        <f>IF(입출금내역Rawdata!G1521=0,"",입출금내역Rawdata!G1521)</f>
        <v>7000</v>
      </c>
      <c r="J1527" s="146">
        <f t="shared" si="47"/>
        <v>-7000</v>
      </c>
      <c r="K1527" s="146">
        <f t="shared" si="46"/>
        <v>780432494</v>
      </c>
      <c r="L1527" s="284" t="str">
        <f>입출금내역Rawdata!D1521</f>
        <v>카카오T일반택시_</v>
      </c>
      <c r="M1527" s="148"/>
      <c r="N1527" s="148"/>
      <c r="O1527" s="284" t="str">
        <f>입출금내역Rawdata!L1521</f>
        <v>하나은행(자본금)</v>
      </c>
      <c r="P1527" s="284" t="str">
        <f>입출금내역Rawdata!M1521</f>
        <v>391-910029-71304</v>
      </c>
      <c r="Q1527" s="148"/>
      <c r="R1527" s="148"/>
      <c r="S1527" s="148"/>
    </row>
    <row r="1528" spans="1:19" ht="15.6" customHeight="1">
      <c r="A1528" s="150"/>
      <c r="B1528" s="142">
        <f>입출금내역Rawdata!B1522</f>
        <v>45673</v>
      </c>
      <c r="C1528" s="143" t="s">
        <v>120</v>
      </c>
      <c r="D1528" s="284" t="str">
        <f>입출금내역Rawdata!N1522</f>
        <v>계좌 대체</v>
      </c>
      <c r="E1528" s="284" t="str">
        <f>입출금내역Rawdata!O1522</f>
        <v>계좌 대체</v>
      </c>
      <c r="F1528" s="137" t="str">
        <f>IF(D1528="계좌 대체","",VLOOKUP($D1528,월별_CashFlow!$H$3:$I$61,2,FALSE))</f>
        <v/>
      </c>
      <c r="G1528" s="153"/>
      <c r="H1528" s="283" t="str">
        <f>IF(입출금내역Rawdata!F1522=0,"",입출금내역Rawdata!F1522)</f>
        <v/>
      </c>
      <c r="I1528" s="146">
        <f>IF(입출금내역Rawdata!G1522=0,"",입출금내역Rawdata!G1522)</f>
        <v>8300</v>
      </c>
      <c r="J1528" s="146">
        <f t="shared" si="47"/>
        <v>-8300</v>
      </c>
      <c r="K1528" s="146">
        <f t="shared" si="46"/>
        <v>780424194</v>
      </c>
      <c r="L1528" s="284" t="str">
        <f>입출금내역Rawdata!D1522</f>
        <v>카카오T택시_가승</v>
      </c>
      <c r="M1528" s="148"/>
      <c r="N1528" s="148"/>
      <c r="O1528" s="284" t="str">
        <f>입출금내역Rawdata!L1522</f>
        <v>하나은행(자본금)</v>
      </c>
      <c r="P1528" s="284" t="str">
        <f>입출금내역Rawdata!M1522</f>
        <v>391-910029-71304</v>
      </c>
      <c r="Q1528" s="148"/>
      <c r="R1528" s="148"/>
      <c r="S1528" s="148"/>
    </row>
    <row r="1529" spans="1:19" ht="15.6" customHeight="1">
      <c r="A1529" s="150"/>
      <c r="B1529" s="142">
        <f>입출금내역Rawdata!B1523</f>
        <v>45673</v>
      </c>
      <c r="C1529" s="143" t="s">
        <v>120</v>
      </c>
      <c r="D1529" s="284" t="str">
        <f>입출금내역Rawdata!N1523</f>
        <v>계좌 대체</v>
      </c>
      <c r="E1529" s="284" t="str">
        <f>입출금내역Rawdata!O1523</f>
        <v>계좌 대체</v>
      </c>
      <c r="F1529" s="137" t="str">
        <f>IF(D1529="계좌 대체","",VLOOKUP($D1529,월별_CashFlow!$H$3:$I$61,2,FALSE))</f>
        <v/>
      </c>
      <c r="G1529" s="153"/>
      <c r="H1529" s="283">
        <f>IF(입출금내역Rawdata!F1523=0,"",입출금내역Rawdata!F1523)</f>
        <v>8300</v>
      </c>
      <c r="I1529" s="146" t="str">
        <f>IF(입출금내역Rawdata!G1523=0,"",입출금내역Rawdata!G1523)</f>
        <v/>
      </c>
      <c r="J1529" s="146">
        <f t="shared" si="47"/>
        <v>8300</v>
      </c>
      <c r="K1529" s="146">
        <f t="shared" si="46"/>
        <v>780432494</v>
      </c>
      <c r="L1529" s="284" t="str">
        <f>입출금내역Rawdata!D1523</f>
        <v>카카오T택시_가승</v>
      </c>
      <c r="M1529" s="148"/>
      <c r="N1529" s="148"/>
      <c r="O1529" s="284" t="str">
        <f>입출금내역Rawdata!L1523</f>
        <v>하나은행(자본금)</v>
      </c>
      <c r="P1529" s="284" t="str">
        <f>입출금내역Rawdata!M1523</f>
        <v>391-910029-71304</v>
      </c>
      <c r="Q1529" s="148"/>
      <c r="R1529" s="148"/>
      <c r="S1529" s="148"/>
    </row>
    <row r="1530" spans="1:19" ht="15.6" customHeight="1">
      <c r="A1530" s="150"/>
      <c r="B1530" s="142">
        <f>입출금내역Rawdata!B1524</f>
        <v>45673</v>
      </c>
      <c r="C1530" s="143" t="s">
        <v>120</v>
      </c>
      <c r="D1530" s="284" t="str">
        <f>입출금내역Rawdata!N1524</f>
        <v>운영비</v>
      </c>
      <c r="E1530" s="284" t="str">
        <f>입출금내역Rawdata!O1524</f>
        <v>여비교통비</v>
      </c>
      <c r="F1530" s="137">
        <f>IF(D1530="계좌 대체","",VLOOKUP($D1530,월별_CashFlow!$H$3:$I$61,2,FALSE))</f>
        <v>120204</v>
      </c>
      <c r="G1530" s="153"/>
      <c r="H1530" s="283" t="str">
        <f>IF(입출금내역Rawdata!F1524=0,"",입출금내역Rawdata!F1524)</f>
        <v/>
      </c>
      <c r="I1530" s="146">
        <f>IF(입출금내역Rawdata!G1524=0,"",입출금내역Rawdata!G1524)</f>
        <v>11900</v>
      </c>
      <c r="J1530" s="146">
        <f t="shared" si="47"/>
        <v>-11900</v>
      </c>
      <c r="K1530" s="146">
        <f t="shared" si="46"/>
        <v>780420594</v>
      </c>
      <c r="L1530" s="284" t="str">
        <f>입출금내역Rawdata!D1524</f>
        <v>카카오T일반택시(</v>
      </c>
      <c r="M1530" s="148"/>
      <c r="N1530" s="148"/>
      <c r="O1530" s="284" t="str">
        <f>입출금내역Rawdata!L1524</f>
        <v>하나은행(자본금)</v>
      </c>
      <c r="P1530" s="284" t="str">
        <f>입출금내역Rawdata!M1524</f>
        <v>391-910029-71304</v>
      </c>
      <c r="Q1530" s="148"/>
      <c r="R1530" s="148"/>
      <c r="S1530" s="148"/>
    </row>
    <row r="1531" spans="1:19" ht="15.6" customHeight="1">
      <c r="A1531" s="150"/>
      <c r="B1531" s="142">
        <f>입출금내역Rawdata!B1525</f>
        <v>45674</v>
      </c>
      <c r="C1531" s="143" t="s">
        <v>120</v>
      </c>
      <c r="D1531" s="284" t="str">
        <f>입출금내역Rawdata!N1525</f>
        <v>운영비</v>
      </c>
      <c r="E1531" s="284" t="str">
        <f>입출금내역Rawdata!O1525</f>
        <v>지급수수료</v>
      </c>
      <c r="F1531" s="137">
        <f>IF(D1531="계좌 대체","",VLOOKUP($D1531,월별_CashFlow!$H$3:$I$61,2,FALSE))</f>
        <v>120204</v>
      </c>
      <c r="G1531" s="153"/>
      <c r="H1531" s="283" t="str">
        <f>IF(입출금내역Rawdata!F1525=0,"",입출금내역Rawdata!F1525)</f>
        <v/>
      </c>
      <c r="I1531" s="146">
        <f>IF(입출금내역Rawdata!G1525=0,"",입출금내역Rawdata!G1525)</f>
        <v>547980</v>
      </c>
      <c r="J1531" s="146">
        <f t="shared" si="47"/>
        <v>-547980</v>
      </c>
      <c r="K1531" s="146">
        <f t="shared" si="46"/>
        <v>779872614</v>
      </c>
      <c r="L1531" s="284" t="str">
        <f>입출금내역Rawdata!D1525</f>
        <v>최영식(지성법무사사</v>
      </c>
      <c r="M1531" s="148"/>
      <c r="N1531" s="148"/>
      <c r="O1531" s="284" t="str">
        <f>입출금내역Rawdata!L1525</f>
        <v>하나은행(GS투자금)</v>
      </c>
      <c r="P1531" s="284" t="str">
        <f>입출금내역Rawdata!M1525</f>
        <v>391-910033-23404</v>
      </c>
      <c r="Q1531" s="148"/>
      <c r="R1531" s="148"/>
      <c r="S1531" s="148"/>
    </row>
    <row r="1532" spans="1:19" ht="15.6" customHeight="1">
      <c r="A1532" s="150"/>
      <c r="B1532" s="142">
        <f>입출금내역Rawdata!B1526</f>
        <v>45674</v>
      </c>
      <c r="C1532" s="143" t="s">
        <v>120</v>
      </c>
      <c r="D1532" s="284" t="str">
        <f>입출금내역Rawdata!N1526</f>
        <v>보조금</v>
      </c>
      <c r="E1532" s="284" t="str">
        <f>입출금내역Rawdata!O1526</f>
        <v>보조금</v>
      </c>
      <c r="F1532" s="137">
        <f>IF(D1532="계좌 대체","",VLOOKUP($D1532,월별_CashFlow!$H$3:$I$61,2,FALSE))</f>
        <v>310001</v>
      </c>
      <c r="G1532" s="153"/>
      <c r="H1532" s="283" t="str">
        <f>IF(입출금내역Rawdata!F1526=0,"",입출금내역Rawdata!F1526)</f>
        <v/>
      </c>
      <c r="I1532" s="146">
        <f>IF(입출금내역Rawdata!G1526=0,"",입출금내역Rawdata!G1526)</f>
        <v>52500</v>
      </c>
      <c r="J1532" s="146">
        <f t="shared" si="47"/>
        <v>-52500</v>
      </c>
      <c r="K1532" s="146">
        <f t="shared" si="46"/>
        <v>779820114</v>
      </c>
      <c r="L1532" s="284" t="str">
        <f>입출금내역Rawdata!D1526</f>
        <v>한국자동차연구원</v>
      </c>
      <c r="M1532" s="148"/>
      <c r="N1532" s="148"/>
      <c r="O1532" s="284" t="str">
        <f>입출금내역Rawdata!L1526</f>
        <v>하나은행(GS투자금)</v>
      </c>
      <c r="P1532" s="284" t="str">
        <f>입출금내역Rawdata!M1526</f>
        <v>391-910033-23404</v>
      </c>
      <c r="Q1532" s="148"/>
      <c r="R1532" s="148"/>
      <c r="S1532" s="148"/>
    </row>
    <row r="1533" spans="1:19" ht="15.6" customHeight="1">
      <c r="A1533" s="150"/>
      <c r="B1533" s="142">
        <f>입출금내역Rawdata!B1527</f>
        <v>45674</v>
      </c>
      <c r="C1533" s="143" t="s">
        <v>120</v>
      </c>
      <c r="D1533" s="284" t="str">
        <f>입출금내역Rawdata!N1527</f>
        <v>계좌 대체</v>
      </c>
      <c r="E1533" s="284" t="str">
        <f>입출금내역Rawdata!O1527</f>
        <v>계좌 대체</v>
      </c>
      <c r="F1533" s="137" t="str">
        <f>IF(D1533="계좌 대체","",VLOOKUP($D1533,월별_CashFlow!$H$3:$I$61,2,FALSE))</f>
        <v/>
      </c>
      <c r="G1533" s="153"/>
      <c r="H1533" s="283" t="str">
        <f>IF(입출금내역Rawdata!F1527=0,"",입출금내역Rawdata!F1527)</f>
        <v/>
      </c>
      <c r="I1533" s="146">
        <f>IF(입출금내역Rawdata!G1527=0,"",입출금내역Rawdata!G1527)</f>
        <v>11000</v>
      </c>
      <c r="J1533" s="146">
        <f t="shared" si="47"/>
        <v>-11000</v>
      </c>
      <c r="K1533" s="146">
        <f t="shared" si="46"/>
        <v>779809114</v>
      </c>
      <c r="L1533" s="284" t="str">
        <f>입출금내역Rawdata!D1527</f>
        <v>카카오T택시_가승</v>
      </c>
      <c r="M1533" s="148"/>
      <c r="N1533" s="148"/>
      <c r="O1533" s="284" t="str">
        <f>입출금내역Rawdata!L1527</f>
        <v>하나은행(자본금)</v>
      </c>
      <c r="P1533" s="284" t="str">
        <f>입출금내역Rawdata!M1527</f>
        <v>391-910029-71304</v>
      </c>
      <c r="Q1533" s="148"/>
      <c r="R1533" s="148"/>
      <c r="S1533" s="148"/>
    </row>
    <row r="1534" spans="1:19" ht="15.6" customHeight="1">
      <c r="A1534" s="150"/>
      <c r="B1534" s="142">
        <f>입출금내역Rawdata!B1528</f>
        <v>45674</v>
      </c>
      <c r="C1534" s="143" t="s">
        <v>120</v>
      </c>
      <c r="D1534" s="284" t="str">
        <f>입출금내역Rawdata!N1528</f>
        <v>계좌 대체</v>
      </c>
      <c r="E1534" s="284" t="str">
        <f>입출금내역Rawdata!O1528</f>
        <v>계좌 대체</v>
      </c>
      <c r="F1534" s="137" t="str">
        <f>IF(D1534="계좌 대체","",VLOOKUP($D1534,월별_CashFlow!$H$3:$I$61,2,FALSE))</f>
        <v/>
      </c>
      <c r="G1534" s="153"/>
      <c r="H1534" s="283">
        <f>IF(입출금내역Rawdata!F1528=0,"",입출금내역Rawdata!F1528)</f>
        <v>11000</v>
      </c>
      <c r="I1534" s="146" t="str">
        <f>IF(입출금내역Rawdata!G1528=0,"",입출금내역Rawdata!G1528)</f>
        <v/>
      </c>
      <c r="J1534" s="146">
        <f t="shared" si="47"/>
        <v>11000</v>
      </c>
      <c r="K1534" s="146">
        <f t="shared" si="46"/>
        <v>779820114</v>
      </c>
      <c r="L1534" s="284" t="str">
        <f>입출금내역Rawdata!D1528</f>
        <v>카카오T택시_가승</v>
      </c>
      <c r="M1534" s="148"/>
      <c r="N1534" s="148"/>
      <c r="O1534" s="284" t="str">
        <f>입출금내역Rawdata!L1528</f>
        <v>하나은행(자본금)</v>
      </c>
      <c r="P1534" s="284" t="str">
        <f>입출금내역Rawdata!M1528</f>
        <v>391-910029-71304</v>
      </c>
      <c r="Q1534" s="148"/>
      <c r="R1534" s="148"/>
      <c r="S1534" s="148"/>
    </row>
    <row r="1535" spans="1:19" ht="15.6" customHeight="1">
      <c r="A1535" s="150"/>
      <c r="B1535" s="142">
        <f>입출금내역Rawdata!B1529</f>
        <v>45674</v>
      </c>
      <c r="C1535" s="143" t="s">
        <v>120</v>
      </c>
      <c r="D1535" s="284" t="str">
        <f>입출금내역Rawdata!N1529</f>
        <v>운영비</v>
      </c>
      <c r="E1535" s="284" t="str">
        <f>입출금내역Rawdata!O1529</f>
        <v>여비교통비</v>
      </c>
      <c r="F1535" s="137">
        <f>IF(D1535="계좌 대체","",VLOOKUP($D1535,월별_CashFlow!$H$3:$I$61,2,FALSE))</f>
        <v>120204</v>
      </c>
      <c r="G1535" s="153"/>
      <c r="H1535" s="283" t="str">
        <f>IF(입출금내역Rawdata!F1529=0,"",입출금내역Rawdata!F1529)</f>
        <v/>
      </c>
      <c r="I1535" s="146">
        <f>IF(입출금내역Rawdata!G1529=0,"",입출금내역Rawdata!G1529)</f>
        <v>11300</v>
      </c>
      <c r="J1535" s="146">
        <f t="shared" si="47"/>
        <v>-11300</v>
      </c>
      <c r="K1535" s="146">
        <f t="shared" si="46"/>
        <v>779808814</v>
      </c>
      <c r="L1535" s="284" t="str">
        <f>입출금내역Rawdata!D1529</f>
        <v>카카오T일반택시_</v>
      </c>
      <c r="M1535" s="148"/>
      <c r="N1535" s="148"/>
      <c r="O1535" s="284" t="str">
        <f>입출금내역Rawdata!L1529</f>
        <v>하나은행(자본금)</v>
      </c>
      <c r="P1535" s="284" t="str">
        <f>입출금내역Rawdata!M1529</f>
        <v>391-910029-71304</v>
      </c>
      <c r="Q1535" s="148"/>
      <c r="R1535" s="148"/>
      <c r="S1535" s="148"/>
    </row>
    <row r="1536" spans="1:19" ht="15.6" customHeight="1">
      <c r="A1536" s="150"/>
      <c r="B1536" s="142">
        <f>입출금내역Rawdata!B1530</f>
        <v>45674</v>
      </c>
      <c r="C1536" s="143" t="s">
        <v>120</v>
      </c>
      <c r="D1536" s="284" t="str">
        <f>입출금내역Rawdata!N1530</f>
        <v>계좌 대체</v>
      </c>
      <c r="E1536" s="284" t="str">
        <f>입출금내역Rawdata!O1530</f>
        <v>계좌 대체</v>
      </c>
      <c r="F1536" s="137" t="str">
        <f>IF(D1536="계좌 대체","",VLOOKUP($D1536,월별_CashFlow!$H$3:$I$61,2,FALSE))</f>
        <v/>
      </c>
      <c r="G1536" s="153"/>
      <c r="H1536" s="283" t="str">
        <f>IF(입출금내역Rawdata!F1530=0,"",입출금내역Rawdata!F1530)</f>
        <v/>
      </c>
      <c r="I1536" s="146">
        <f>IF(입출금내역Rawdata!G1530=0,"",입출금내역Rawdata!G1530)</f>
        <v>9300</v>
      </c>
      <c r="J1536" s="146">
        <f t="shared" si="47"/>
        <v>-9300</v>
      </c>
      <c r="K1536" s="146">
        <f t="shared" si="46"/>
        <v>779799514</v>
      </c>
      <c r="L1536" s="284" t="str">
        <f>입출금내역Rawdata!D1530</f>
        <v>카카오T택시_가승</v>
      </c>
      <c r="M1536" s="148"/>
      <c r="N1536" s="148"/>
      <c r="O1536" s="284" t="str">
        <f>입출금내역Rawdata!L1530</f>
        <v>하나은행(자본금)</v>
      </c>
      <c r="P1536" s="284" t="str">
        <f>입출금내역Rawdata!M1530</f>
        <v>391-910029-71304</v>
      </c>
      <c r="Q1536" s="148"/>
      <c r="R1536" s="148"/>
      <c r="S1536" s="148"/>
    </row>
    <row r="1537" spans="1:19" ht="15.6" customHeight="1">
      <c r="A1537" s="150"/>
      <c r="B1537" s="142">
        <f>입출금내역Rawdata!B1531</f>
        <v>45674</v>
      </c>
      <c r="C1537" s="143" t="s">
        <v>120</v>
      </c>
      <c r="D1537" s="284" t="str">
        <f>입출금내역Rawdata!N1531</f>
        <v>계좌 대체</v>
      </c>
      <c r="E1537" s="284" t="str">
        <f>입출금내역Rawdata!O1531</f>
        <v>계좌 대체</v>
      </c>
      <c r="F1537" s="137" t="str">
        <f>IF(D1537="계좌 대체","",VLOOKUP($D1537,월별_CashFlow!$H$3:$I$61,2,FALSE))</f>
        <v/>
      </c>
      <c r="G1537" s="153"/>
      <c r="H1537" s="283">
        <f>IF(입출금내역Rawdata!F1531=0,"",입출금내역Rawdata!F1531)</f>
        <v>9300</v>
      </c>
      <c r="I1537" s="146" t="str">
        <f>IF(입출금내역Rawdata!G1531=0,"",입출금내역Rawdata!G1531)</f>
        <v/>
      </c>
      <c r="J1537" s="146">
        <f t="shared" si="47"/>
        <v>9300</v>
      </c>
      <c r="K1537" s="146">
        <f t="shared" si="46"/>
        <v>779808814</v>
      </c>
      <c r="L1537" s="284" t="str">
        <f>입출금내역Rawdata!D1531</f>
        <v>카카오T택시_가승</v>
      </c>
      <c r="M1537" s="148"/>
      <c r="N1537" s="148"/>
      <c r="O1537" s="284" t="str">
        <f>입출금내역Rawdata!L1531</f>
        <v>하나은행(자본금)</v>
      </c>
      <c r="P1537" s="284" t="str">
        <f>입출금내역Rawdata!M1531</f>
        <v>391-910029-71304</v>
      </c>
      <c r="Q1537" s="148"/>
      <c r="R1537" s="148"/>
      <c r="S1537" s="148"/>
    </row>
    <row r="1538" spans="1:19" ht="15.6" customHeight="1">
      <c r="A1538" s="150"/>
      <c r="B1538" s="142">
        <f>입출금내역Rawdata!B1532</f>
        <v>45674</v>
      </c>
      <c r="C1538" s="143" t="s">
        <v>120</v>
      </c>
      <c r="D1538" s="284" t="str">
        <f>입출금내역Rawdata!N1532</f>
        <v>계좌 대체</v>
      </c>
      <c r="E1538" s="284" t="str">
        <f>입출금내역Rawdata!O1532</f>
        <v>계좌 대체</v>
      </c>
      <c r="F1538" s="137" t="str">
        <f>IF(D1538="계좌 대체","",VLOOKUP($D1538,월별_CashFlow!$H$3:$I$61,2,FALSE))</f>
        <v/>
      </c>
      <c r="G1538" s="153"/>
      <c r="H1538" s="283" t="str">
        <f>IF(입출금내역Rawdata!F1532=0,"",입출금내역Rawdata!F1532)</f>
        <v/>
      </c>
      <c r="I1538" s="146">
        <f>IF(입출금내역Rawdata!G1532=0,"",입출금내역Rawdata!G1532)</f>
        <v>9400</v>
      </c>
      <c r="J1538" s="146">
        <f t="shared" si="47"/>
        <v>-9400</v>
      </c>
      <c r="K1538" s="146">
        <f t="shared" si="46"/>
        <v>779799414</v>
      </c>
      <c r="L1538" s="284" t="str">
        <f>입출금내역Rawdata!D1532</f>
        <v>카카오T택시_가승</v>
      </c>
      <c r="M1538" s="148"/>
      <c r="N1538" s="148"/>
      <c r="O1538" s="284" t="str">
        <f>입출금내역Rawdata!L1532</f>
        <v>하나은행(자본금)</v>
      </c>
      <c r="P1538" s="284" t="str">
        <f>입출금내역Rawdata!M1532</f>
        <v>391-910029-71304</v>
      </c>
      <c r="Q1538" s="148"/>
      <c r="R1538" s="148"/>
      <c r="S1538" s="148"/>
    </row>
    <row r="1539" spans="1:19" ht="15.6" customHeight="1">
      <c r="A1539" s="150"/>
      <c r="B1539" s="142">
        <f>입출금내역Rawdata!B1533</f>
        <v>45674</v>
      </c>
      <c r="C1539" s="143" t="s">
        <v>120</v>
      </c>
      <c r="D1539" s="284" t="str">
        <f>입출금내역Rawdata!N1533</f>
        <v>계좌 대체</v>
      </c>
      <c r="E1539" s="284" t="str">
        <f>입출금내역Rawdata!O1533</f>
        <v>계좌 대체</v>
      </c>
      <c r="F1539" s="137" t="str">
        <f>IF(D1539="계좌 대체","",VLOOKUP($D1539,월별_CashFlow!$H$3:$I$61,2,FALSE))</f>
        <v/>
      </c>
      <c r="G1539" s="153"/>
      <c r="H1539" s="283">
        <f>IF(입출금내역Rawdata!F1533=0,"",입출금내역Rawdata!F1533)</f>
        <v>9400</v>
      </c>
      <c r="I1539" s="146" t="str">
        <f>IF(입출금내역Rawdata!G1533=0,"",입출금내역Rawdata!G1533)</f>
        <v/>
      </c>
      <c r="J1539" s="146">
        <f t="shared" si="47"/>
        <v>9400</v>
      </c>
      <c r="K1539" s="146">
        <f t="shared" si="46"/>
        <v>779808814</v>
      </c>
      <c r="L1539" s="284" t="str">
        <f>입출금내역Rawdata!D1533</f>
        <v>카카오T택시_가승</v>
      </c>
      <c r="M1539" s="148"/>
      <c r="N1539" s="148"/>
      <c r="O1539" s="284" t="str">
        <f>입출금내역Rawdata!L1533</f>
        <v>하나은행(자본금)</v>
      </c>
      <c r="P1539" s="284" t="str">
        <f>입출금내역Rawdata!M1533</f>
        <v>391-910029-71304</v>
      </c>
      <c r="Q1539" s="148"/>
      <c r="R1539" s="148"/>
      <c r="S1539" s="148"/>
    </row>
    <row r="1540" spans="1:19" ht="15.6" customHeight="1">
      <c r="A1540" s="150"/>
      <c r="B1540" s="142">
        <f>입출금내역Rawdata!B1534</f>
        <v>45674</v>
      </c>
      <c r="C1540" s="143" t="s">
        <v>120</v>
      </c>
      <c r="D1540" s="284" t="str">
        <f>입출금내역Rawdata!N1534</f>
        <v>운영비</v>
      </c>
      <c r="E1540" s="284" t="str">
        <f>입출금내역Rawdata!O1534</f>
        <v>여비교통비</v>
      </c>
      <c r="F1540" s="137">
        <f>IF(D1540="계좌 대체","",VLOOKUP($D1540,월별_CashFlow!$H$3:$I$61,2,FALSE))</f>
        <v>120204</v>
      </c>
      <c r="G1540" s="153"/>
      <c r="H1540" s="283" t="str">
        <f>IF(입출금내역Rawdata!F1534=0,"",입출금내역Rawdata!F1534)</f>
        <v/>
      </c>
      <c r="I1540" s="146">
        <f>IF(입출금내역Rawdata!G1534=0,"",입출금내역Rawdata!G1534)</f>
        <v>8700</v>
      </c>
      <c r="J1540" s="146">
        <f t="shared" si="47"/>
        <v>-8700</v>
      </c>
      <c r="K1540" s="146">
        <f t="shared" si="46"/>
        <v>779800114</v>
      </c>
      <c r="L1540" s="284" t="str">
        <f>입출금내역Rawdata!D1534</f>
        <v>카카오T일반택시(</v>
      </c>
      <c r="M1540" s="148"/>
      <c r="N1540" s="148"/>
      <c r="O1540" s="284" t="str">
        <f>입출금내역Rawdata!L1534</f>
        <v>하나은행(자본금)</v>
      </c>
      <c r="P1540" s="284" t="str">
        <f>입출금내역Rawdata!M1534</f>
        <v>391-910029-71304</v>
      </c>
      <c r="Q1540" s="148"/>
      <c r="R1540" s="148"/>
      <c r="S1540" s="148"/>
    </row>
    <row r="1541" spans="1:19" ht="15.6" customHeight="1">
      <c r="A1541" s="150"/>
      <c r="B1541" s="142">
        <f>입출금내역Rawdata!B1535</f>
        <v>45674</v>
      </c>
      <c r="C1541" s="143" t="s">
        <v>120</v>
      </c>
      <c r="D1541" s="284" t="str">
        <f>입출금내역Rawdata!N1535</f>
        <v>계좌 대체</v>
      </c>
      <c r="E1541" s="284" t="str">
        <f>입출금내역Rawdata!O1535</f>
        <v>계좌 대체</v>
      </c>
      <c r="F1541" s="137" t="str">
        <f>IF(D1541="계좌 대체","",VLOOKUP($D1541,월별_CashFlow!$H$3:$I$61,2,FALSE))</f>
        <v/>
      </c>
      <c r="G1541" s="153"/>
      <c r="H1541" s="283" t="str">
        <f>IF(입출금내역Rawdata!F1535=0,"",입출금내역Rawdata!F1535)</f>
        <v/>
      </c>
      <c r="I1541" s="146">
        <f>IF(입출금내역Rawdata!G1535=0,"",입출금내역Rawdata!G1535)</f>
        <v>18800</v>
      </c>
      <c r="J1541" s="146">
        <f t="shared" si="47"/>
        <v>-18800</v>
      </c>
      <c r="K1541" s="146">
        <f t="shared" si="46"/>
        <v>779781314</v>
      </c>
      <c r="L1541" s="284" t="str">
        <f>입출금내역Rawdata!D1535</f>
        <v>카카오T택시_가승</v>
      </c>
      <c r="M1541" s="148"/>
      <c r="N1541" s="148"/>
      <c r="O1541" s="284" t="str">
        <f>입출금내역Rawdata!L1535</f>
        <v>하나은행(자본금)</v>
      </c>
      <c r="P1541" s="284" t="str">
        <f>입출금내역Rawdata!M1535</f>
        <v>391-910029-71304</v>
      </c>
      <c r="Q1541" s="148"/>
      <c r="R1541" s="148"/>
      <c r="S1541" s="148"/>
    </row>
    <row r="1542" spans="1:19" ht="15.6" customHeight="1">
      <c r="A1542" s="150"/>
      <c r="B1542" s="142">
        <f>입출금내역Rawdata!B1536</f>
        <v>45674</v>
      </c>
      <c r="C1542" s="143" t="s">
        <v>120</v>
      </c>
      <c r="D1542" s="284" t="str">
        <f>입출금내역Rawdata!N1536</f>
        <v>계좌 대체</v>
      </c>
      <c r="E1542" s="284" t="str">
        <f>입출금내역Rawdata!O1536</f>
        <v>계좌 대체</v>
      </c>
      <c r="F1542" s="137" t="str">
        <f>IF(D1542="계좌 대체","",VLOOKUP($D1542,월별_CashFlow!$H$3:$I$61,2,FALSE))</f>
        <v/>
      </c>
      <c r="G1542" s="153"/>
      <c r="H1542" s="283">
        <f>IF(입출금내역Rawdata!F1536=0,"",입출금내역Rawdata!F1536)</f>
        <v>18800</v>
      </c>
      <c r="I1542" s="146" t="str">
        <f>IF(입출금내역Rawdata!G1536=0,"",입출금내역Rawdata!G1536)</f>
        <v/>
      </c>
      <c r="J1542" s="146">
        <f t="shared" si="47"/>
        <v>18800</v>
      </c>
      <c r="K1542" s="146">
        <f t="shared" si="46"/>
        <v>779800114</v>
      </c>
      <c r="L1542" s="284" t="str">
        <f>입출금내역Rawdata!D1536</f>
        <v>카카오T택시_가승</v>
      </c>
      <c r="M1542" s="148"/>
      <c r="N1542" s="148"/>
      <c r="O1542" s="284" t="str">
        <f>입출금내역Rawdata!L1536</f>
        <v>하나은행(자본금)</v>
      </c>
      <c r="P1542" s="284" t="str">
        <f>입출금내역Rawdata!M1536</f>
        <v>391-910029-71304</v>
      </c>
      <c r="Q1542" s="148"/>
      <c r="R1542" s="148"/>
      <c r="S1542" s="148"/>
    </row>
    <row r="1543" spans="1:19" ht="15.6" customHeight="1">
      <c r="A1543" s="150"/>
      <c r="B1543" s="142">
        <f>입출금내역Rawdata!B1537</f>
        <v>45674</v>
      </c>
      <c r="C1543" s="143" t="s">
        <v>120</v>
      </c>
      <c r="D1543" s="284" t="str">
        <f>입출금내역Rawdata!N1537</f>
        <v>운영비</v>
      </c>
      <c r="E1543" s="284" t="str">
        <f>입출금내역Rawdata!O1537</f>
        <v>여비교통비</v>
      </c>
      <c r="F1543" s="137">
        <f>IF(D1543="계좌 대체","",VLOOKUP($D1543,월별_CashFlow!$H$3:$I$61,2,FALSE))</f>
        <v>120204</v>
      </c>
      <c r="G1543" s="153"/>
      <c r="H1543" s="283" t="str">
        <f>IF(입출금내역Rawdata!F1537=0,"",입출금내역Rawdata!F1537)</f>
        <v/>
      </c>
      <c r="I1543" s="146">
        <f>IF(입출금내역Rawdata!G1537=0,"",입출금내역Rawdata!G1537)</f>
        <v>18200</v>
      </c>
      <c r="J1543" s="146">
        <f t="shared" si="47"/>
        <v>-18200</v>
      </c>
      <c r="K1543" s="146">
        <f t="shared" si="46"/>
        <v>779781914</v>
      </c>
      <c r="L1543" s="284" t="str">
        <f>입출금내역Rawdata!D1537</f>
        <v>카카오T일반택시_</v>
      </c>
      <c r="M1543" s="148"/>
      <c r="N1543" s="148"/>
      <c r="O1543" s="284" t="str">
        <f>입출금내역Rawdata!L1537</f>
        <v>하나은행(자본금)</v>
      </c>
      <c r="P1543" s="284" t="str">
        <f>입출금내역Rawdata!M1537</f>
        <v>391-910029-71304</v>
      </c>
      <c r="Q1543" s="148"/>
      <c r="R1543" s="148"/>
      <c r="S1543" s="148"/>
    </row>
    <row r="1544" spans="1:19" ht="15.6" customHeight="1">
      <c r="A1544" s="150"/>
      <c r="B1544" s="142">
        <f>입출금내역Rawdata!B1538</f>
        <v>45677</v>
      </c>
      <c r="C1544" s="143" t="s">
        <v>120</v>
      </c>
      <c r="D1544" s="284" t="str">
        <f>입출금내역Rawdata!N1538</f>
        <v>보조금</v>
      </c>
      <c r="E1544" s="284" t="str">
        <f>입출금내역Rawdata!O1538</f>
        <v>보조금</v>
      </c>
      <c r="F1544" s="137">
        <f>IF(D1544="계좌 대체","",VLOOKUP($D1544,월별_CashFlow!$H$3:$I$61,2,FALSE))</f>
        <v>310001</v>
      </c>
      <c r="G1544" s="153"/>
      <c r="H1544" s="283" t="str">
        <f>IF(입출금내역Rawdata!F1538=0,"",입출금내역Rawdata!F1538)</f>
        <v/>
      </c>
      <c r="I1544" s="146">
        <f>IF(입출금내역Rawdata!G1538=0,"",입출금내역Rawdata!G1538)</f>
        <v>1518000</v>
      </c>
      <c r="J1544" s="146">
        <f t="shared" si="47"/>
        <v>-1518000</v>
      </c>
      <c r="K1544" s="146">
        <f t="shared" ref="K1544:K1607" si="48">J1544+K1543</f>
        <v>778263914</v>
      </c>
      <c r="L1544" s="284" t="str">
        <f>입출금내역Rawdata!D1538</f>
        <v>KICC_인터넷지불</v>
      </c>
      <c r="M1544" s="148"/>
      <c r="N1544" s="148"/>
      <c r="O1544" s="284" t="str">
        <f>입출금내역Rawdata!L1538</f>
        <v>하나은행(GS투자금)</v>
      </c>
      <c r="P1544" s="284" t="str">
        <f>입출금내역Rawdata!M1538</f>
        <v>391-910033-23404</v>
      </c>
      <c r="Q1544" s="148"/>
      <c r="R1544" s="148"/>
      <c r="S1544" s="148"/>
    </row>
    <row r="1545" spans="1:19" ht="15.6" customHeight="1">
      <c r="A1545" s="150"/>
      <c r="B1545" s="142">
        <f>입출금내역Rawdata!B1539</f>
        <v>45677</v>
      </c>
      <c r="C1545" s="143" t="s">
        <v>120</v>
      </c>
      <c r="D1545" s="284" t="str">
        <f>입출금내역Rawdata!N1539</f>
        <v>운영비</v>
      </c>
      <c r="E1545" s="284" t="str">
        <f>입출금내역Rawdata!O1539</f>
        <v>지급수수료</v>
      </c>
      <c r="F1545" s="137">
        <f>IF(D1545="계좌 대체","",VLOOKUP($D1545,월별_CashFlow!$H$3:$I$61,2,FALSE))</f>
        <v>120204</v>
      </c>
      <c r="G1545" s="153"/>
      <c r="H1545" s="283" t="str">
        <f>IF(입출금내역Rawdata!F1539=0,"",입출금내역Rawdata!F1539)</f>
        <v/>
      </c>
      <c r="I1545" s="146">
        <f>IF(입출금내역Rawdata!G1539=0,"",입출금내역Rawdata!G1539)</f>
        <v>39200</v>
      </c>
      <c r="J1545" s="146">
        <f t="shared" ref="J1545:J1608" si="49">IF(H1545="",IF(I1545="",0,-I1545),H1545)</f>
        <v>-39200</v>
      </c>
      <c r="K1545" s="146">
        <f t="shared" si="48"/>
        <v>778224714</v>
      </c>
      <c r="L1545" s="284" t="str">
        <f>입출금내역Rawdata!D1539</f>
        <v>LGU인터넷</v>
      </c>
      <c r="M1545" s="148"/>
      <c r="N1545" s="148"/>
      <c r="O1545" s="284" t="str">
        <f>입출금내역Rawdata!L1539</f>
        <v>하나은행(자본금)</v>
      </c>
      <c r="P1545" s="284" t="str">
        <f>입출금내역Rawdata!M1539</f>
        <v>391-910029-71304</v>
      </c>
      <c r="Q1545" s="148"/>
      <c r="R1545" s="148"/>
      <c r="S1545" s="148"/>
    </row>
    <row r="1546" spans="1:19" ht="15.6" customHeight="1">
      <c r="A1546" s="150"/>
      <c r="B1546" s="142">
        <f>입출금내역Rawdata!B1540</f>
        <v>45679</v>
      </c>
      <c r="C1546" s="143" t="s">
        <v>120</v>
      </c>
      <c r="D1546" s="284" t="str">
        <f>입출금내역Rawdata!N1540</f>
        <v>계좌 대체</v>
      </c>
      <c r="E1546" s="284" t="str">
        <f>입출금내역Rawdata!O1540</f>
        <v>계좌 대체</v>
      </c>
      <c r="F1546" s="137" t="str">
        <f>IF(D1546="계좌 대체","",VLOOKUP($D1546,월별_CashFlow!$H$3:$I$61,2,FALSE))</f>
        <v/>
      </c>
      <c r="G1546" s="153"/>
      <c r="H1546" s="283">
        <f>IF(입출금내역Rawdata!F1540=0,"",입출금내역Rawdata!F1540)</f>
        <v>3179000</v>
      </c>
      <c r="I1546" s="146" t="str">
        <f>IF(입출금내역Rawdata!G1540=0,"",입출금내역Rawdata!G1540)</f>
        <v/>
      </c>
      <c r="J1546" s="146">
        <f t="shared" si="49"/>
        <v>3179000</v>
      </c>
      <c r="K1546" s="146">
        <f t="shared" si="48"/>
        <v>781403714</v>
      </c>
      <c r="L1546" s="284" t="str">
        <f>입출금내역Rawdata!D1540</f>
        <v>TIPA</v>
      </c>
      <c r="M1546" s="148"/>
      <c r="N1546" s="148"/>
      <c r="O1546" s="284" t="str">
        <f>입출금내역Rawdata!L1540</f>
        <v>하나은행(팁스)</v>
      </c>
      <c r="P1546" s="284" t="str">
        <f>입출금내역Rawdata!M1540</f>
        <v>391-910031-48404</v>
      </c>
      <c r="Q1546" s="148"/>
      <c r="R1546" s="148"/>
      <c r="S1546" s="148"/>
    </row>
    <row r="1547" spans="1:19" ht="15.6" customHeight="1">
      <c r="A1547" s="150"/>
      <c r="B1547" s="142">
        <f>입출금내역Rawdata!B1541</f>
        <v>45679</v>
      </c>
      <c r="C1547" s="143" t="s">
        <v>120</v>
      </c>
      <c r="D1547" s="284" t="str">
        <f>입출금내역Rawdata!N1541</f>
        <v>계좌 대체</v>
      </c>
      <c r="E1547" s="284" t="str">
        <f>입출금내역Rawdata!O1541</f>
        <v>계좌 대체</v>
      </c>
      <c r="F1547" s="137" t="str">
        <f>IF(D1547="계좌 대체","",VLOOKUP($D1547,월별_CashFlow!$H$3:$I$61,2,FALSE))</f>
        <v/>
      </c>
      <c r="G1547" s="153"/>
      <c r="H1547" s="283" t="str">
        <f>IF(입출금내역Rawdata!F1541=0,"",입출금내역Rawdata!F1541)</f>
        <v/>
      </c>
      <c r="I1547" s="146">
        <f>IF(입출금내역Rawdata!G1541=0,"",입출금내역Rawdata!G1541)</f>
        <v>3179000</v>
      </c>
      <c r="J1547" s="146">
        <f t="shared" si="49"/>
        <v>-3179000</v>
      </c>
      <c r="K1547" s="146">
        <f t="shared" si="48"/>
        <v>778224714</v>
      </c>
      <c r="L1547" s="284" t="str">
        <f>입출금내역Rawdata!D1541</f>
        <v>(재)한국기계전</v>
      </c>
      <c r="M1547" s="148"/>
      <c r="N1547" s="148"/>
      <c r="O1547" s="284" t="str">
        <f>입출금내역Rawdata!L1541</f>
        <v>하나은행(팁스)</v>
      </c>
      <c r="P1547" s="284" t="str">
        <f>입출금내역Rawdata!M1541</f>
        <v>391-910031-48404</v>
      </c>
      <c r="Q1547" s="148"/>
      <c r="R1547" s="148"/>
      <c r="S1547" s="148"/>
    </row>
    <row r="1548" spans="1:19" ht="15.6" customHeight="1">
      <c r="A1548" s="150"/>
      <c r="B1548" s="142">
        <f>입출금내역Rawdata!B1542</f>
        <v>45679</v>
      </c>
      <c r="C1548" s="143" t="s">
        <v>120</v>
      </c>
      <c r="D1548" s="284" t="str">
        <f>입출금내역Rawdata!N1542</f>
        <v>보조금</v>
      </c>
      <c r="E1548" s="284" t="str">
        <f>입출금내역Rawdata!O1542</f>
        <v>보조금</v>
      </c>
      <c r="F1548" s="137">
        <f>IF(D1548="계좌 대체","",VLOOKUP($D1548,월별_CashFlow!$H$3:$I$61,2,FALSE))</f>
        <v>310001</v>
      </c>
      <c r="G1548" s="153"/>
      <c r="H1548" s="283">
        <f>IF(입출금내역Rawdata!F1542=0,"",입출금내역Rawdata!F1542)</f>
        <v>520000</v>
      </c>
      <c r="I1548" s="146" t="str">
        <f>IF(입출금내역Rawdata!G1542=0,"",입출금내역Rawdata!G1542)</f>
        <v/>
      </c>
      <c r="J1548" s="146">
        <f t="shared" si="49"/>
        <v>520000</v>
      </c>
      <c r="K1548" s="146">
        <f t="shared" si="48"/>
        <v>778744714</v>
      </c>
      <c r="L1548" s="284" t="str">
        <f>입출금내역Rawdata!D1542</f>
        <v>FB이체</v>
      </c>
      <c r="M1548" s="148"/>
      <c r="N1548" s="148"/>
      <c r="O1548" s="284" t="str">
        <f>입출금내역Rawdata!L1542</f>
        <v>신한은행(초창패)</v>
      </c>
      <c r="P1548" s="284" t="str">
        <f>입출금내역Rawdata!M1542</f>
        <v>100-037-099578</v>
      </c>
      <c r="Q1548" s="148"/>
      <c r="R1548" s="148"/>
      <c r="S1548" s="148"/>
    </row>
    <row r="1549" spans="1:19" ht="15.6" customHeight="1">
      <c r="A1549" s="150"/>
      <c r="B1549" s="142">
        <f>입출금내역Rawdata!B1543</f>
        <v>45679</v>
      </c>
      <c r="C1549" s="143" t="s">
        <v>120</v>
      </c>
      <c r="D1549" s="284" t="str">
        <f>입출금내역Rawdata!N1543</f>
        <v>보조금</v>
      </c>
      <c r="E1549" s="284" t="str">
        <f>입출금내역Rawdata!O1543</f>
        <v>보조금</v>
      </c>
      <c r="F1549" s="137">
        <f>IF(D1549="계좌 대체","",VLOOKUP($D1549,월별_CashFlow!$H$3:$I$61,2,FALSE))</f>
        <v>310001</v>
      </c>
      <c r="G1549" s="153"/>
      <c r="H1549" s="283" t="str">
        <f>IF(입출금내역Rawdata!F1543=0,"",입출금내역Rawdata!F1543)</f>
        <v/>
      </c>
      <c r="I1549" s="146">
        <f>IF(입출금내역Rawdata!G1543=0,"",입출금내역Rawdata!G1543)</f>
        <v>520000</v>
      </c>
      <c r="J1549" s="146">
        <f t="shared" si="49"/>
        <v>-520000</v>
      </c>
      <c r="K1549" s="146">
        <f t="shared" si="48"/>
        <v>778224714</v>
      </c>
      <c r="L1549" s="284" t="str">
        <f>입출금내역Rawdata!D1543</f>
        <v>FB-RTF</v>
      </c>
      <c r="M1549" s="148"/>
      <c r="N1549" s="148"/>
      <c r="O1549" s="284" t="str">
        <f>입출금내역Rawdata!L1543</f>
        <v>신한은행(초창패)</v>
      </c>
      <c r="P1549" s="284" t="str">
        <f>입출금내역Rawdata!M1543</f>
        <v>100-037-099578</v>
      </c>
      <c r="Q1549" s="148"/>
      <c r="R1549" s="148"/>
      <c r="S1549" s="148"/>
    </row>
    <row r="1550" spans="1:19" ht="15.6" customHeight="1">
      <c r="A1550" s="150"/>
      <c r="B1550" s="142">
        <f>입출금내역Rawdata!B1544</f>
        <v>45679</v>
      </c>
      <c r="C1550" s="143" t="s">
        <v>120</v>
      </c>
      <c r="D1550" s="284" t="str">
        <f>입출금내역Rawdata!N1544</f>
        <v>보조금</v>
      </c>
      <c r="E1550" s="284" t="str">
        <f>입출금내역Rawdata!O1544</f>
        <v>보조금</v>
      </c>
      <c r="F1550" s="137">
        <f>IF(D1550="계좌 대체","",VLOOKUP($D1550,월별_CashFlow!$H$3:$I$61,2,FALSE))</f>
        <v>310001</v>
      </c>
      <c r="G1550" s="153"/>
      <c r="H1550" s="283">
        <f>IF(입출금내역Rawdata!F1544=0,"",입출금내역Rawdata!F1544)</f>
        <v>925000</v>
      </c>
      <c r="I1550" s="146" t="str">
        <f>IF(입출금내역Rawdata!G1544=0,"",입출금내역Rawdata!G1544)</f>
        <v/>
      </c>
      <c r="J1550" s="146">
        <f t="shared" si="49"/>
        <v>925000</v>
      </c>
      <c r="K1550" s="146">
        <f t="shared" si="48"/>
        <v>779149714</v>
      </c>
      <c r="L1550" s="284" t="str">
        <f>입출금내역Rawdata!D1544</f>
        <v>FB이체</v>
      </c>
      <c r="M1550" s="148"/>
      <c r="N1550" s="148"/>
      <c r="O1550" s="284" t="str">
        <f>입출금내역Rawdata!L1544</f>
        <v>신한은행(초창패)</v>
      </c>
      <c r="P1550" s="284" t="str">
        <f>입출금내역Rawdata!M1544</f>
        <v>100-037-099578</v>
      </c>
      <c r="Q1550" s="148"/>
      <c r="R1550" s="148"/>
      <c r="S1550" s="148"/>
    </row>
    <row r="1551" spans="1:19" ht="15.6" customHeight="1">
      <c r="A1551" s="150"/>
      <c r="B1551" s="142">
        <f>입출금내역Rawdata!B1545</f>
        <v>45679</v>
      </c>
      <c r="C1551" s="143" t="s">
        <v>120</v>
      </c>
      <c r="D1551" s="284" t="str">
        <f>입출금내역Rawdata!N1545</f>
        <v>보조금</v>
      </c>
      <c r="E1551" s="284" t="str">
        <f>입출금내역Rawdata!O1545</f>
        <v>보조금</v>
      </c>
      <c r="F1551" s="137">
        <f>IF(D1551="계좌 대체","",VLOOKUP($D1551,월별_CashFlow!$H$3:$I$61,2,FALSE))</f>
        <v>310001</v>
      </c>
      <c r="G1551" s="153"/>
      <c r="H1551" s="283" t="str">
        <f>IF(입출금내역Rawdata!F1545=0,"",입출금내역Rawdata!F1545)</f>
        <v/>
      </c>
      <c r="I1551" s="146">
        <f>IF(입출금내역Rawdata!G1545=0,"",입출금내역Rawdata!G1545)</f>
        <v>925000</v>
      </c>
      <c r="J1551" s="146">
        <f t="shared" si="49"/>
        <v>-925000</v>
      </c>
      <c r="K1551" s="146">
        <f t="shared" si="48"/>
        <v>778224714</v>
      </c>
      <c r="L1551" s="284" t="str">
        <f>입출금내역Rawdata!D1545</f>
        <v>FB-RTF</v>
      </c>
      <c r="M1551" s="148"/>
      <c r="N1551" s="148"/>
      <c r="O1551" s="284" t="str">
        <f>입출금내역Rawdata!L1545</f>
        <v>신한은행(초창패)</v>
      </c>
      <c r="P1551" s="284" t="str">
        <f>입출금내역Rawdata!M1545</f>
        <v>100-037-099578</v>
      </c>
      <c r="Q1551" s="148"/>
      <c r="R1551" s="148"/>
      <c r="S1551" s="148"/>
    </row>
    <row r="1552" spans="1:19" ht="15.6" customHeight="1">
      <c r="A1552" s="150"/>
      <c r="B1552" s="142">
        <f>입출금내역Rawdata!B1546</f>
        <v>45680</v>
      </c>
      <c r="C1552" s="143" t="s">
        <v>120</v>
      </c>
      <c r="D1552" s="284" t="str">
        <f>입출금내역Rawdata!N1546</f>
        <v>계좌 대체</v>
      </c>
      <c r="E1552" s="284" t="str">
        <f>입출금내역Rawdata!O1546</f>
        <v>계좌 대체</v>
      </c>
      <c r="F1552" s="137" t="str">
        <f>IF(D1552="계좌 대체","",VLOOKUP($D1552,월별_CashFlow!$H$3:$I$61,2,FALSE))</f>
        <v/>
      </c>
      <c r="G1552" s="153"/>
      <c r="H1552" s="283" t="str">
        <f>IF(입출금내역Rawdata!F1546=0,"",입출금내역Rawdata!F1546)</f>
        <v/>
      </c>
      <c r="I1552" s="146">
        <f>IF(입출금내역Rawdata!G1546=0,"",입출금내역Rawdata!G1546)</f>
        <v>12600</v>
      </c>
      <c r="J1552" s="146">
        <f t="shared" si="49"/>
        <v>-12600</v>
      </c>
      <c r="K1552" s="146">
        <f t="shared" si="48"/>
        <v>778212114</v>
      </c>
      <c r="L1552" s="284" t="str">
        <f>입출금내역Rawdata!D1546</f>
        <v>카카오T택시_가승</v>
      </c>
      <c r="M1552" s="148"/>
      <c r="N1552" s="148"/>
      <c r="O1552" s="284" t="str">
        <f>입출금내역Rawdata!L1546</f>
        <v>하나은행(자본금)</v>
      </c>
      <c r="P1552" s="284" t="str">
        <f>입출금내역Rawdata!M1546</f>
        <v>391-910029-71304</v>
      </c>
      <c r="Q1552" s="148"/>
      <c r="R1552" s="148"/>
      <c r="S1552" s="148"/>
    </row>
    <row r="1553" spans="1:19" ht="15.6" customHeight="1">
      <c r="A1553" s="150"/>
      <c r="B1553" s="142">
        <f>입출금내역Rawdata!B1547</f>
        <v>45680</v>
      </c>
      <c r="C1553" s="143" t="s">
        <v>120</v>
      </c>
      <c r="D1553" s="284" t="str">
        <f>입출금내역Rawdata!N1547</f>
        <v>계좌 대체</v>
      </c>
      <c r="E1553" s="284" t="str">
        <f>입출금내역Rawdata!O1547</f>
        <v>계좌 대체</v>
      </c>
      <c r="F1553" s="137" t="str">
        <f>IF(D1553="계좌 대체","",VLOOKUP($D1553,월별_CashFlow!$H$3:$I$61,2,FALSE))</f>
        <v/>
      </c>
      <c r="G1553" s="153"/>
      <c r="H1553" s="283">
        <f>IF(입출금내역Rawdata!F1547=0,"",입출금내역Rawdata!F1547)</f>
        <v>12600</v>
      </c>
      <c r="I1553" s="146" t="str">
        <f>IF(입출금내역Rawdata!G1547=0,"",입출금내역Rawdata!G1547)</f>
        <v/>
      </c>
      <c r="J1553" s="146">
        <f t="shared" si="49"/>
        <v>12600</v>
      </c>
      <c r="K1553" s="146">
        <f t="shared" si="48"/>
        <v>778224714</v>
      </c>
      <c r="L1553" s="284" t="str">
        <f>입출금내역Rawdata!D1547</f>
        <v>카카오T택시_가승</v>
      </c>
      <c r="M1553" s="148"/>
      <c r="N1553" s="148"/>
      <c r="O1553" s="284" t="str">
        <f>입출금내역Rawdata!L1547</f>
        <v>하나은행(자본금)</v>
      </c>
      <c r="P1553" s="284" t="str">
        <f>입출금내역Rawdata!M1547</f>
        <v>391-910029-71304</v>
      </c>
      <c r="Q1553" s="148"/>
      <c r="R1553" s="148"/>
      <c r="S1553" s="148"/>
    </row>
    <row r="1554" spans="1:19" ht="15.6" customHeight="1">
      <c r="A1554" s="150"/>
      <c r="B1554" s="142">
        <f>입출금내역Rawdata!B1548</f>
        <v>45680</v>
      </c>
      <c r="C1554" s="143" t="s">
        <v>120</v>
      </c>
      <c r="D1554" s="284" t="str">
        <f>입출금내역Rawdata!N1548</f>
        <v>운영비</v>
      </c>
      <c r="E1554" s="284" t="str">
        <f>입출금내역Rawdata!O1548</f>
        <v>여비교통비</v>
      </c>
      <c r="F1554" s="137">
        <f>IF(D1554="계좌 대체","",VLOOKUP($D1554,월별_CashFlow!$H$3:$I$61,2,FALSE))</f>
        <v>120204</v>
      </c>
      <c r="G1554" s="153"/>
      <c r="H1554" s="283" t="str">
        <f>IF(입출금내역Rawdata!F1548=0,"",입출금내역Rawdata!F1548)</f>
        <v/>
      </c>
      <c r="I1554" s="146">
        <f>IF(입출금내역Rawdata!G1548=0,"",입출금내역Rawdata!G1548)</f>
        <v>13500</v>
      </c>
      <c r="J1554" s="146">
        <f t="shared" si="49"/>
        <v>-13500</v>
      </c>
      <c r="K1554" s="146">
        <f t="shared" si="48"/>
        <v>778211214</v>
      </c>
      <c r="L1554" s="284" t="str">
        <f>입출금내역Rawdata!D1548</f>
        <v>카카오T일반택시(</v>
      </c>
      <c r="M1554" s="148"/>
      <c r="N1554" s="148"/>
      <c r="O1554" s="284" t="str">
        <f>입출금내역Rawdata!L1548</f>
        <v>하나은행(자본금)</v>
      </c>
      <c r="P1554" s="284" t="str">
        <f>입출금내역Rawdata!M1548</f>
        <v>391-910029-71304</v>
      </c>
      <c r="Q1554" s="148"/>
      <c r="R1554" s="148"/>
      <c r="S1554" s="148"/>
    </row>
    <row r="1555" spans="1:19" ht="15.6" customHeight="1">
      <c r="A1555" s="150"/>
      <c r="B1555" s="142">
        <f>입출금내역Rawdata!B1549</f>
        <v>45680</v>
      </c>
      <c r="C1555" s="143" t="s">
        <v>120</v>
      </c>
      <c r="D1555" s="284" t="str">
        <f>입출금내역Rawdata!N1549</f>
        <v>계좌 대체</v>
      </c>
      <c r="E1555" s="284" t="str">
        <f>입출금내역Rawdata!O1549</f>
        <v>계좌 대체</v>
      </c>
      <c r="F1555" s="137" t="str">
        <f>IF(D1555="계좌 대체","",VLOOKUP($D1555,월별_CashFlow!$H$3:$I$61,2,FALSE))</f>
        <v/>
      </c>
      <c r="G1555" s="153"/>
      <c r="H1555" s="283" t="str">
        <f>IF(입출금내역Rawdata!F1549=0,"",입출금내역Rawdata!F1549)</f>
        <v/>
      </c>
      <c r="I1555" s="146">
        <f>IF(입출금내역Rawdata!G1549=0,"",입출금내역Rawdata!G1549)</f>
        <v>15000</v>
      </c>
      <c r="J1555" s="146">
        <f t="shared" si="49"/>
        <v>-15000</v>
      </c>
      <c r="K1555" s="146">
        <f t="shared" si="48"/>
        <v>778196214</v>
      </c>
      <c r="L1555" s="284" t="str">
        <f>입출금내역Rawdata!D1549</f>
        <v>카카오T택시_가승</v>
      </c>
      <c r="M1555" s="148"/>
      <c r="N1555" s="148"/>
      <c r="O1555" s="284" t="str">
        <f>입출금내역Rawdata!L1549</f>
        <v>하나은행(자본금)</v>
      </c>
      <c r="P1555" s="284" t="str">
        <f>입출금내역Rawdata!M1549</f>
        <v>391-910029-71304</v>
      </c>
      <c r="Q1555" s="148"/>
      <c r="R1555" s="148"/>
      <c r="S1555" s="148"/>
    </row>
    <row r="1556" spans="1:19" ht="15.6" customHeight="1">
      <c r="A1556" s="150"/>
      <c r="B1556" s="142">
        <f>입출금내역Rawdata!B1550</f>
        <v>45680</v>
      </c>
      <c r="C1556" s="143" t="s">
        <v>120</v>
      </c>
      <c r="D1556" s="284" t="str">
        <f>입출금내역Rawdata!N1550</f>
        <v>계좌 대체</v>
      </c>
      <c r="E1556" s="284" t="str">
        <f>입출금내역Rawdata!O1550</f>
        <v>계좌 대체</v>
      </c>
      <c r="F1556" s="137" t="str">
        <f>IF(D1556="계좌 대체","",VLOOKUP($D1556,월별_CashFlow!$H$3:$I$61,2,FALSE))</f>
        <v/>
      </c>
      <c r="G1556" s="153"/>
      <c r="H1556" s="283">
        <f>IF(입출금내역Rawdata!F1550=0,"",입출금내역Rawdata!F1550)</f>
        <v>15000</v>
      </c>
      <c r="I1556" s="146" t="str">
        <f>IF(입출금내역Rawdata!G1550=0,"",입출금내역Rawdata!G1550)</f>
        <v/>
      </c>
      <c r="J1556" s="146">
        <f t="shared" si="49"/>
        <v>15000</v>
      </c>
      <c r="K1556" s="146">
        <f t="shared" si="48"/>
        <v>778211214</v>
      </c>
      <c r="L1556" s="284" t="str">
        <f>입출금내역Rawdata!D1550</f>
        <v>카카오T택시_가승</v>
      </c>
      <c r="M1556" s="148"/>
      <c r="N1556" s="148"/>
      <c r="O1556" s="284" t="str">
        <f>입출금내역Rawdata!L1550</f>
        <v>하나은행(자본금)</v>
      </c>
      <c r="P1556" s="284" t="str">
        <f>입출금내역Rawdata!M1550</f>
        <v>391-910029-71304</v>
      </c>
      <c r="Q1556" s="148"/>
      <c r="R1556" s="148"/>
      <c r="S1556" s="148"/>
    </row>
    <row r="1557" spans="1:19" ht="15.6" customHeight="1">
      <c r="A1557" s="150"/>
      <c r="B1557" s="142">
        <f>입출금내역Rawdata!B1551</f>
        <v>45680</v>
      </c>
      <c r="C1557" s="143" t="s">
        <v>120</v>
      </c>
      <c r="D1557" s="284" t="str">
        <f>입출금내역Rawdata!N1551</f>
        <v>운영비</v>
      </c>
      <c r="E1557" s="284" t="str">
        <f>입출금내역Rawdata!O1551</f>
        <v>여비교통비</v>
      </c>
      <c r="F1557" s="137">
        <f>IF(D1557="계좌 대체","",VLOOKUP($D1557,월별_CashFlow!$H$3:$I$61,2,FALSE))</f>
        <v>120204</v>
      </c>
      <c r="G1557" s="153"/>
      <c r="H1557" s="283" t="str">
        <f>IF(입출금내역Rawdata!F1551=0,"",입출금내역Rawdata!F1551)</f>
        <v/>
      </c>
      <c r="I1557" s="146">
        <f>IF(입출금내역Rawdata!G1551=0,"",입출금내역Rawdata!G1551)</f>
        <v>16300</v>
      </c>
      <c r="J1557" s="146">
        <f t="shared" si="49"/>
        <v>-16300</v>
      </c>
      <c r="K1557" s="146">
        <f t="shared" si="48"/>
        <v>778194914</v>
      </c>
      <c r="L1557" s="284" t="str">
        <f>입출금내역Rawdata!D1551</f>
        <v>카카오T일반택시_</v>
      </c>
      <c r="M1557" s="148"/>
      <c r="N1557" s="148"/>
      <c r="O1557" s="284" t="str">
        <f>입출금내역Rawdata!L1551</f>
        <v>하나은행(자본금)</v>
      </c>
      <c r="P1557" s="284" t="str">
        <f>입출금내역Rawdata!M1551</f>
        <v>391-910029-71304</v>
      </c>
      <c r="Q1557" s="148"/>
      <c r="R1557" s="148"/>
      <c r="S1557" s="148"/>
    </row>
    <row r="1558" spans="1:19" ht="15.6" customHeight="1">
      <c r="A1558" s="150"/>
      <c r="B1558" s="142">
        <f>입출금내역Rawdata!B1552</f>
        <v>45680</v>
      </c>
      <c r="C1558" s="143" t="s">
        <v>120</v>
      </c>
      <c r="D1558" s="284" t="str">
        <f>입출금내역Rawdata!N1552</f>
        <v>운영비</v>
      </c>
      <c r="E1558" s="284" t="str">
        <f>입출금내역Rawdata!O1552</f>
        <v>여비교통비</v>
      </c>
      <c r="F1558" s="137">
        <f>IF(D1558="계좌 대체","",VLOOKUP($D1558,월별_CashFlow!$H$3:$I$61,2,FALSE))</f>
        <v>120204</v>
      </c>
      <c r="G1558" s="153"/>
      <c r="H1558" s="283" t="str">
        <f>IF(입출금내역Rawdata!F1552=0,"",입출금내역Rawdata!F1552)</f>
        <v/>
      </c>
      <c r="I1558" s="146">
        <f>IF(입출금내역Rawdata!G1552=0,"",입출금내역Rawdata!G1552)</f>
        <v>36000</v>
      </c>
      <c r="J1558" s="146">
        <f t="shared" si="49"/>
        <v>-36000</v>
      </c>
      <c r="K1558" s="146">
        <f t="shared" si="48"/>
        <v>778158914</v>
      </c>
      <c r="L1558" s="284" t="str">
        <f>입출금내역Rawdata!D1552</f>
        <v>카카오T대리_카</v>
      </c>
      <c r="M1558" s="148"/>
      <c r="N1558" s="148"/>
      <c r="O1558" s="284" t="str">
        <f>입출금내역Rawdata!L1552</f>
        <v>하나은행(자본금)</v>
      </c>
      <c r="P1558" s="284" t="str">
        <f>입출금내역Rawdata!M1552</f>
        <v>391-910029-71304</v>
      </c>
      <c r="Q1558" s="148"/>
      <c r="R1558" s="148"/>
      <c r="S1558" s="148"/>
    </row>
    <row r="1559" spans="1:19" ht="15.6" customHeight="1">
      <c r="A1559" s="150"/>
      <c r="B1559" s="142">
        <f>입출금내역Rawdata!B1553</f>
        <v>45681</v>
      </c>
      <c r="C1559" s="143" t="s">
        <v>120</v>
      </c>
      <c r="D1559" s="284" t="str">
        <f>입출금내역Rawdata!N1553</f>
        <v>보조금</v>
      </c>
      <c r="E1559" s="284" t="str">
        <f>입출금내역Rawdata!O1553</f>
        <v>보조금</v>
      </c>
      <c r="F1559" s="137">
        <f>IF(D1559="계좌 대체","",VLOOKUP($D1559,월별_CashFlow!$H$3:$I$61,2,FALSE))</f>
        <v>310001</v>
      </c>
      <c r="G1559" s="153"/>
      <c r="H1559" s="283" t="str">
        <f>IF(입출금내역Rawdata!F1553=0,"",입출금내역Rawdata!F1553)</f>
        <v/>
      </c>
      <c r="I1559" s="146">
        <f>IF(입출금내역Rawdata!G1553=0,"",입출금내역Rawdata!G1553)</f>
        <v>50000</v>
      </c>
      <c r="J1559" s="146">
        <f t="shared" si="49"/>
        <v>-50000</v>
      </c>
      <c r="K1559" s="146">
        <f t="shared" si="48"/>
        <v>778108914</v>
      </c>
      <c r="L1559" s="284" t="str">
        <f>입출금내역Rawdata!D1553</f>
        <v>정동회계법인</v>
      </c>
      <c r="M1559" s="148"/>
      <c r="N1559" s="148"/>
      <c r="O1559" s="284" t="str">
        <f>입출금내역Rawdata!L1553</f>
        <v>하나은행(GS투자금)</v>
      </c>
      <c r="P1559" s="284" t="str">
        <f>입출금내역Rawdata!M1553</f>
        <v>391-910033-23404</v>
      </c>
      <c r="Q1559" s="148"/>
      <c r="R1559" s="148"/>
      <c r="S1559" s="148"/>
    </row>
    <row r="1560" spans="1:19" ht="15.6" customHeight="1">
      <c r="A1560" s="150"/>
      <c r="B1560" s="142">
        <f>입출금내역Rawdata!B1554</f>
        <v>45681</v>
      </c>
      <c r="C1560" s="143" t="s">
        <v>120</v>
      </c>
      <c r="D1560" s="284" t="str">
        <f>입출금내역Rawdata!N1554</f>
        <v>보조금</v>
      </c>
      <c r="E1560" s="284" t="str">
        <f>입출금내역Rawdata!O1554</f>
        <v>보조금</v>
      </c>
      <c r="F1560" s="137">
        <f>IF(D1560="계좌 대체","",VLOOKUP($D1560,월별_CashFlow!$H$3:$I$61,2,FALSE))</f>
        <v>310001</v>
      </c>
      <c r="G1560" s="153"/>
      <c r="H1560" s="283" t="str">
        <f>IF(입출금내역Rawdata!F1554=0,"",입출금내역Rawdata!F1554)</f>
        <v/>
      </c>
      <c r="I1560" s="146">
        <f>IF(입출금내역Rawdata!G1554=0,"",입출금내역Rawdata!G1554)</f>
        <v>33000</v>
      </c>
      <c r="J1560" s="146">
        <f t="shared" si="49"/>
        <v>-33000</v>
      </c>
      <c r="K1560" s="146">
        <f t="shared" si="48"/>
        <v>778075914</v>
      </c>
      <c r="L1560" s="284" t="str">
        <f>입출금내역Rawdata!D1554</f>
        <v>이화자(삼원이엔지)</v>
      </c>
      <c r="M1560" s="148"/>
      <c r="N1560" s="148"/>
      <c r="O1560" s="284" t="str">
        <f>입출금내역Rawdata!L1554</f>
        <v>하나은행(GS투자금)</v>
      </c>
      <c r="P1560" s="284" t="str">
        <f>입출금내역Rawdata!M1554</f>
        <v>391-910033-23404</v>
      </c>
      <c r="Q1560" s="148"/>
      <c r="R1560" s="148"/>
      <c r="S1560" s="148"/>
    </row>
    <row r="1561" spans="1:19" ht="15.6" customHeight="1">
      <c r="A1561" s="150"/>
      <c r="B1561" s="142">
        <f>입출금내역Rawdata!B1555</f>
        <v>45681</v>
      </c>
      <c r="C1561" s="143" t="s">
        <v>120</v>
      </c>
      <c r="D1561" s="284" t="str">
        <f>입출금내역Rawdata!N1555</f>
        <v>보조금</v>
      </c>
      <c r="E1561" s="284" t="str">
        <f>입출금내역Rawdata!O1555</f>
        <v>보조금</v>
      </c>
      <c r="F1561" s="137">
        <f>IF(D1561="계좌 대체","",VLOOKUP($D1561,월별_CashFlow!$H$3:$I$61,2,FALSE))</f>
        <v>310001</v>
      </c>
      <c r="G1561" s="153"/>
      <c r="H1561" s="283" t="str">
        <f>IF(입출금내역Rawdata!F1555=0,"",입출금내역Rawdata!F1555)</f>
        <v/>
      </c>
      <c r="I1561" s="146">
        <f>IF(입출금내역Rawdata!G1555=0,"",입출금내역Rawdata!G1555)</f>
        <v>130500</v>
      </c>
      <c r="J1561" s="146">
        <f t="shared" si="49"/>
        <v>-130500</v>
      </c>
      <c r="K1561" s="146">
        <f t="shared" si="48"/>
        <v>777945414</v>
      </c>
      <c r="L1561" s="284" t="str">
        <f>입출금내역Rawdata!D1555</f>
        <v>오창림(코옵)</v>
      </c>
      <c r="M1561" s="148"/>
      <c r="N1561" s="148"/>
      <c r="O1561" s="284" t="str">
        <f>입출금내역Rawdata!L1555</f>
        <v>하나은행(GS투자금)</v>
      </c>
      <c r="P1561" s="284" t="str">
        <f>입출금내역Rawdata!M1555</f>
        <v>391-910033-23404</v>
      </c>
      <c r="Q1561" s="148"/>
      <c r="R1561" s="148"/>
      <c r="S1561" s="148"/>
    </row>
    <row r="1562" spans="1:19" ht="15.6" customHeight="1">
      <c r="A1562" s="150"/>
      <c r="B1562" s="142">
        <f>입출금내역Rawdata!B1556</f>
        <v>45681</v>
      </c>
      <c r="C1562" s="143" t="s">
        <v>120</v>
      </c>
      <c r="D1562" s="284" t="str">
        <f>입출금내역Rawdata!N1556</f>
        <v>인건비(급여, 퇴직금, 사대보험)</v>
      </c>
      <c r="E1562" s="284" t="str">
        <f>입출금내역Rawdata!O1556</f>
        <v>급여</v>
      </c>
      <c r="F1562" s="137">
        <f>IF(D1562="계좌 대체","",VLOOKUP($D1562,월별_CashFlow!$H$3:$I$61,2,FALSE))</f>
        <v>120202</v>
      </c>
      <c r="G1562" s="153"/>
      <c r="H1562" s="283" t="str">
        <f>IF(입출금내역Rawdata!F1556=0,"",입출금내역Rawdata!F1556)</f>
        <v/>
      </c>
      <c r="I1562" s="146">
        <f>IF(입출금내역Rawdata!G1556=0,"",입출금내역Rawdata!G1556)</f>
        <v>7575260</v>
      </c>
      <c r="J1562" s="146">
        <f t="shared" si="49"/>
        <v>-7575260</v>
      </c>
      <c r="K1562" s="146">
        <f t="shared" si="48"/>
        <v>770370154</v>
      </c>
      <c r="L1562" s="284" t="str">
        <f>입출금내역Rawdata!D1556</f>
        <v>1월급여</v>
      </c>
      <c r="M1562" s="148"/>
      <c r="N1562" s="148"/>
      <c r="O1562" s="284" t="str">
        <f>입출금내역Rawdata!L1556</f>
        <v>하나은행(GS투자금)</v>
      </c>
      <c r="P1562" s="284" t="str">
        <f>입출금내역Rawdata!M1556</f>
        <v>391-910033-23404</v>
      </c>
      <c r="Q1562" s="148"/>
      <c r="R1562" s="148"/>
      <c r="S1562" s="148"/>
    </row>
    <row r="1563" spans="1:19" ht="15.6" customHeight="1">
      <c r="A1563" s="150"/>
      <c r="B1563" s="142">
        <f>입출금내역Rawdata!B1557</f>
        <v>45681</v>
      </c>
      <c r="C1563" s="143" t="s">
        <v>120</v>
      </c>
      <c r="D1563" s="284" t="str">
        <f>입출금내역Rawdata!N1557</f>
        <v>인건비(급여, 퇴직금, 사대보험)</v>
      </c>
      <c r="E1563" s="284" t="str">
        <f>입출금내역Rawdata!O1557</f>
        <v>급여</v>
      </c>
      <c r="F1563" s="137">
        <f>IF(D1563="계좌 대체","",VLOOKUP($D1563,월별_CashFlow!$H$3:$I$61,2,FALSE))</f>
        <v>120202</v>
      </c>
      <c r="G1563" s="153"/>
      <c r="H1563" s="283" t="str">
        <f>IF(입출금내역Rawdata!F1557=0,"",입출금내역Rawdata!F1557)</f>
        <v/>
      </c>
      <c r="I1563" s="146">
        <f>IF(입출금내역Rawdata!G1557=0,"",입출금내역Rawdata!G1557)</f>
        <v>6829390</v>
      </c>
      <c r="J1563" s="146">
        <f t="shared" si="49"/>
        <v>-6829390</v>
      </c>
      <c r="K1563" s="146">
        <f t="shared" si="48"/>
        <v>763540764</v>
      </c>
      <c r="L1563" s="284" t="str">
        <f>입출금내역Rawdata!D1557</f>
        <v>1월급여</v>
      </c>
      <c r="M1563" s="148"/>
      <c r="N1563" s="148"/>
      <c r="O1563" s="284" t="str">
        <f>입출금내역Rawdata!L1557</f>
        <v>하나은행(GS투자금)</v>
      </c>
      <c r="P1563" s="284" t="str">
        <f>입출금내역Rawdata!M1557</f>
        <v>391-910033-23404</v>
      </c>
      <c r="Q1563" s="148"/>
      <c r="R1563" s="148"/>
      <c r="S1563" s="148"/>
    </row>
    <row r="1564" spans="1:19" ht="15.6" customHeight="1">
      <c r="A1564" s="150"/>
      <c r="B1564" s="142">
        <f>입출금내역Rawdata!B1558</f>
        <v>45681</v>
      </c>
      <c r="C1564" s="143" t="s">
        <v>120</v>
      </c>
      <c r="D1564" s="284" t="str">
        <f>입출금내역Rawdata!N1558</f>
        <v>인건비(급여, 퇴직금, 사대보험)</v>
      </c>
      <c r="E1564" s="284" t="str">
        <f>입출금내역Rawdata!O1558</f>
        <v>급여</v>
      </c>
      <c r="F1564" s="137">
        <f>IF(D1564="계좌 대체","",VLOOKUP($D1564,월별_CashFlow!$H$3:$I$61,2,FALSE))</f>
        <v>120202</v>
      </c>
      <c r="G1564" s="153"/>
      <c r="H1564" s="283" t="str">
        <f>IF(입출금내역Rawdata!F1558=0,"",입출금내역Rawdata!F1558)</f>
        <v/>
      </c>
      <c r="I1564" s="146">
        <f>IF(입출금내역Rawdata!G1558=0,"",입출금내역Rawdata!G1558)</f>
        <v>2555900</v>
      </c>
      <c r="J1564" s="146">
        <f t="shared" si="49"/>
        <v>-2555900</v>
      </c>
      <c r="K1564" s="146">
        <f t="shared" si="48"/>
        <v>760984864</v>
      </c>
      <c r="L1564" s="284" t="str">
        <f>입출금내역Rawdata!D1558</f>
        <v>1월급여</v>
      </c>
      <c r="M1564" s="148"/>
      <c r="N1564" s="148"/>
      <c r="O1564" s="284" t="str">
        <f>입출금내역Rawdata!L1558</f>
        <v>하나은행(GS투자금)</v>
      </c>
      <c r="P1564" s="284" t="str">
        <f>입출금내역Rawdata!M1558</f>
        <v>391-910033-23404</v>
      </c>
      <c r="Q1564" s="148"/>
      <c r="R1564" s="148"/>
      <c r="S1564" s="148"/>
    </row>
    <row r="1565" spans="1:19" ht="15.6" customHeight="1">
      <c r="A1565" s="150"/>
      <c r="B1565" s="142">
        <f>입출금내역Rawdata!B1559</f>
        <v>45681</v>
      </c>
      <c r="C1565" s="143" t="s">
        <v>120</v>
      </c>
      <c r="D1565" s="284" t="str">
        <f>입출금내역Rawdata!N1559</f>
        <v>인건비(급여, 퇴직금, 사대보험)</v>
      </c>
      <c r="E1565" s="284" t="str">
        <f>입출금내역Rawdata!O1559</f>
        <v>급여</v>
      </c>
      <c r="F1565" s="137">
        <f>IF(D1565="계좌 대체","",VLOOKUP($D1565,월별_CashFlow!$H$3:$I$61,2,FALSE))</f>
        <v>120202</v>
      </c>
      <c r="G1565" s="153"/>
      <c r="H1565" s="283" t="str">
        <f>IF(입출금내역Rawdata!F1559=0,"",입출금내역Rawdata!F1559)</f>
        <v/>
      </c>
      <c r="I1565" s="146">
        <f>IF(입출금내역Rawdata!G1559=0,"",입출금내역Rawdata!G1559)</f>
        <v>905960</v>
      </c>
      <c r="J1565" s="146">
        <f t="shared" si="49"/>
        <v>-905960</v>
      </c>
      <c r="K1565" s="146">
        <f t="shared" si="48"/>
        <v>760078904</v>
      </c>
      <c r="L1565" s="284" t="str">
        <f>입출금내역Rawdata!D1559</f>
        <v>1월급여</v>
      </c>
      <c r="M1565" s="148"/>
      <c r="N1565" s="148"/>
      <c r="O1565" s="284" t="str">
        <f>입출금내역Rawdata!L1559</f>
        <v>하나은행(GS투자금)</v>
      </c>
      <c r="P1565" s="284" t="str">
        <f>입출금내역Rawdata!M1559</f>
        <v>391-910033-23404</v>
      </c>
      <c r="Q1565" s="148"/>
      <c r="R1565" s="148"/>
      <c r="S1565" s="148"/>
    </row>
    <row r="1566" spans="1:19" ht="15.6" customHeight="1">
      <c r="A1566" s="150"/>
      <c r="B1566" s="142">
        <f>입출금내역Rawdata!B1560</f>
        <v>45681</v>
      </c>
      <c r="C1566" s="143" t="s">
        <v>120</v>
      </c>
      <c r="D1566" s="284" t="str">
        <f>입출금내역Rawdata!N1560</f>
        <v>인건비(급여, 퇴직금, 사대보험)</v>
      </c>
      <c r="E1566" s="284" t="str">
        <f>입출금내역Rawdata!O1560</f>
        <v>급여</v>
      </c>
      <c r="F1566" s="137">
        <f>IF(D1566="계좌 대체","",VLOOKUP($D1566,월별_CashFlow!$H$3:$I$61,2,FALSE))</f>
        <v>120202</v>
      </c>
      <c r="G1566" s="153"/>
      <c r="H1566" s="283" t="str">
        <f>IF(입출금내역Rawdata!F1560=0,"",입출금내역Rawdata!F1560)</f>
        <v/>
      </c>
      <c r="I1566" s="146">
        <f>IF(입출금내역Rawdata!G1560=0,"",입출금내역Rawdata!G1560)</f>
        <v>906460</v>
      </c>
      <c r="J1566" s="146">
        <f t="shared" si="49"/>
        <v>-906460</v>
      </c>
      <c r="K1566" s="146">
        <f t="shared" si="48"/>
        <v>759172444</v>
      </c>
      <c r="L1566" s="284" t="str">
        <f>입출금내역Rawdata!D1560</f>
        <v>1월급여</v>
      </c>
      <c r="M1566" s="148"/>
      <c r="N1566" s="148"/>
      <c r="O1566" s="284" t="str">
        <f>입출금내역Rawdata!L1560</f>
        <v>하나은행(GS투자금)</v>
      </c>
      <c r="P1566" s="284" t="str">
        <f>입출금내역Rawdata!M1560</f>
        <v>391-910033-23404</v>
      </c>
      <c r="Q1566" s="148"/>
      <c r="R1566" s="148"/>
      <c r="S1566" s="148"/>
    </row>
    <row r="1567" spans="1:19" ht="15.6" customHeight="1">
      <c r="A1567" s="150"/>
      <c r="B1567" s="142">
        <f>입출금내역Rawdata!B1561</f>
        <v>45684</v>
      </c>
      <c r="C1567" s="143" t="s">
        <v>120</v>
      </c>
      <c r="D1567" s="284" t="str">
        <f>입출금내역Rawdata!N1561</f>
        <v>계좌 대체</v>
      </c>
      <c r="E1567" s="284" t="str">
        <f>입출금내역Rawdata!O1561</f>
        <v>계좌 대체</v>
      </c>
      <c r="F1567" s="137" t="str">
        <f>IF(D1567="계좌 대체","",VLOOKUP($D1567,월별_CashFlow!$H$3:$I$61,2,FALSE))</f>
        <v/>
      </c>
      <c r="G1567" s="153"/>
      <c r="H1567" s="283" t="str">
        <f>IF(입출금내역Rawdata!F1561=0,"",입출금내역Rawdata!F1561)</f>
        <v/>
      </c>
      <c r="I1567" s="146">
        <f>IF(입출금내역Rawdata!G1561=0,"",입출금내역Rawdata!G1561)</f>
        <v>13000</v>
      </c>
      <c r="J1567" s="146">
        <f t="shared" si="49"/>
        <v>-13000</v>
      </c>
      <c r="K1567" s="146">
        <f t="shared" si="48"/>
        <v>759159444</v>
      </c>
      <c r="L1567" s="284" t="str">
        <f>입출금내역Rawdata!D1561</f>
        <v>카카오T택시_가승</v>
      </c>
      <c r="M1567" s="148"/>
      <c r="N1567" s="148"/>
      <c r="O1567" s="284" t="str">
        <f>입출금내역Rawdata!L1561</f>
        <v>하나은행(자본금)</v>
      </c>
      <c r="P1567" s="284" t="str">
        <f>입출금내역Rawdata!M1561</f>
        <v>391-910029-71304</v>
      </c>
      <c r="Q1567" s="148"/>
      <c r="R1567" s="148"/>
      <c r="S1567" s="148"/>
    </row>
    <row r="1568" spans="1:19" ht="15.6" customHeight="1">
      <c r="A1568" s="150"/>
      <c r="B1568" s="142">
        <f>입출금내역Rawdata!B1562</f>
        <v>45684</v>
      </c>
      <c r="C1568" s="143" t="s">
        <v>120</v>
      </c>
      <c r="D1568" s="284" t="str">
        <f>입출금내역Rawdata!N1562</f>
        <v>계좌 대체</v>
      </c>
      <c r="E1568" s="284" t="str">
        <f>입출금내역Rawdata!O1562</f>
        <v>계좌 대체</v>
      </c>
      <c r="F1568" s="137" t="str">
        <f>IF(D1568="계좌 대체","",VLOOKUP($D1568,월별_CashFlow!$H$3:$I$61,2,FALSE))</f>
        <v/>
      </c>
      <c r="G1568" s="153"/>
      <c r="H1568" s="283">
        <f>IF(입출금내역Rawdata!F1562=0,"",입출금내역Rawdata!F1562)</f>
        <v>13000</v>
      </c>
      <c r="I1568" s="146" t="str">
        <f>IF(입출금내역Rawdata!G1562=0,"",입출금내역Rawdata!G1562)</f>
        <v/>
      </c>
      <c r="J1568" s="146">
        <f t="shared" si="49"/>
        <v>13000</v>
      </c>
      <c r="K1568" s="146">
        <f t="shared" si="48"/>
        <v>759172444</v>
      </c>
      <c r="L1568" s="284" t="str">
        <f>입출금내역Rawdata!D1562</f>
        <v>카카오T택시_가승</v>
      </c>
      <c r="M1568" s="148"/>
      <c r="N1568" s="148"/>
      <c r="O1568" s="284" t="str">
        <f>입출금내역Rawdata!L1562</f>
        <v>하나은행(자본금)</v>
      </c>
      <c r="P1568" s="284" t="str">
        <f>입출금내역Rawdata!M1562</f>
        <v>391-910029-71304</v>
      </c>
      <c r="Q1568" s="148"/>
      <c r="R1568" s="148"/>
      <c r="S1568" s="148"/>
    </row>
    <row r="1569" spans="1:19" ht="15.6" customHeight="1">
      <c r="A1569" s="150"/>
      <c r="B1569" s="142">
        <f>입출금내역Rawdata!B1563</f>
        <v>45684</v>
      </c>
      <c r="C1569" s="143" t="s">
        <v>120</v>
      </c>
      <c r="D1569" s="284" t="str">
        <f>입출금내역Rawdata!N1563</f>
        <v>운영비</v>
      </c>
      <c r="E1569" s="284" t="str">
        <f>입출금내역Rawdata!O1563</f>
        <v>여비교통비</v>
      </c>
      <c r="F1569" s="137">
        <f>IF(D1569="계좌 대체","",VLOOKUP($D1569,월별_CashFlow!$H$3:$I$61,2,FALSE))</f>
        <v>120204</v>
      </c>
      <c r="G1569" s="153"/>
      <c r="H1569" s="283" t="str">
        <f>IF(입출금내역Rawdata!F1563=0,"",입출금내역Rawdata!F1563)</f>
        <v/>
      </c>
      <c r="I1569" s="146">
        <f>IF(입출금내역Rawdata!G1563=0,"",입출금내역Rawdata!G1563)</f>
        <v>13800</v>
      </c>
      <c r="J1569" s="146">
        <f t="shared" si="49"/>
        <v>-13800</v>
      </c>
      <c r="K1569" s="146">
        <f t="shared" si="48"/>
        <v>759158644</v>
      </c>
      <c r="L1569" s="284" t="str">
        <f>입출금내역Rawdata!D1563</f>
        <v>카카오T일반택시_</v>
      </c>
      <c r="M1569" s="148"/>
      <c r="N1569" s="148"/>
      <c r="O1569" s="284" t="str">
        <f>입출금내역Rawdata!L1563</f>
        <v>하나은행(자본금)</v>
      </c>
      <c r="P1569" s="284" t="str">
        <f>입출금내역Rawdata!M1563</f>
        <v>391-910029-71304</v>
      </c>
      <c r="Q1569" s="148"/>
      <c r="R1569" s="148"/>
      <c r="S1569" s="148"/>
    </row>
    <row r="1570" spans="1:19" ht="15.6" customHeight="1">
      <c r="A1570" s="150"/>
      <c r="B1570" s="142">
        <f>입출금내역Rawdata!B1564</f>
        <v>45688</v>
      </c>
      <c r="C1570" s="143" t="s">
        <v>120</v>
      </c>
      <c r="D1570" s="284" t="str">
        <f>입출금내역Rawdata!N1564</f>
        <v>법인카드</v>
      </c>
      <c r="E1570" s="284" t="str">
        <f>입출금내역Rawdata!O1564</f>
        <v>법인카드</v>
      </c>
      <c r="F1570" s="137">
        <f>IF(D1570="계좌 대체","",VLOOKUP($D1570,월별_CashFlow!$H$3:$I$61,2,FALSE))</f>
        <v>120203</v>
      </c>
      <c r="G1570" s="153"/>
      <c r="H1570" s="283" t="str">
        <f>IF(입출금내역Rawdata!F1564=0,"",입출금내역Rawdata!F1564)</f>
        <v/>
      </c>
      <c r="I1570" s="146">
        <f>IF(입출금내역Rawdata!G1564=0,"",입출금내역Rawdata!G1564)</f>
        <v>1194213</v>
      </c>
      <c r="J1570" s="146">
        <f t="shared" si="49"/>
        <v>-1194213</v>
      </c>
      <c r="K1570" s="146">
        <f t="shared" si="48"/>
        <v>757964431</v>
      </c>
      <c r="L1570" s="284" t="str">
        <f>입출금내역Rawdata!D1564</f>
        <v>하나카드기업</v>
      </c>
      <c r="M1570" s="148"/>
      <c r="N1570" s="148"/>
      <c r="O1570" s="284" t="str">
        <f>입출금내역Rawdata!L1564</f>
        <v>하나은행(GS투자금)</v>
      </c>
      <c r="P1570" s="284" t="str">
        <f>입출금내역Rawdata!M1564</f>
        <v>391-910033-23404</v>
      </c>
      <c r="Q1570" s="148"/>
      <c r="R1570" s="148"/>
      <c r="S1570" s="148"/>
    </row>
    <row r="1571" spans="1:19" ht="15.6" customHeight="1">
      <c r="A1571" s="150"/>
      <c r="B1571" s="142">
        <f>입출금내역Rawdata!B1565</f>
        <v>45688</v>
      </c>
      <c r="C1571" s="143" t="s">
        <v>120</v>
      </c>
      <c r="D1571" s="284" t="str">
        <f>입출금내역Rawdata!N1565</f>
        <v>운영비</v>
      </c>
      <c r="E1571" s="284" t="str">
        <f>입출금내역Rawdata!O1565</f>
        <v>지급수수료</v>
      </c>
      <c r="F1571" s="137">
        <f>IF(D1571="계좌 대체","",VLOOKUP($D1571,월별_CashFlow!$H$3:$I$61,2,FALSE))</f>
        <v>120204</v>
      </c>
      <c r="G1571" s="153"/>
      <c r="H1571" s="283" t="str">
        <f>IF(입출금내역Rawdata!F1565=0,"",입출금내역Rawdata!F1565)</f>
        <v/>
      </c>
      <c r="I1571" s="146">
        <f>IF(입출금내역Rawdata!G1565=0,"",입출금내역Rawdata!G1565)</f>
        <v>550000</v>
      </c>
      <c r="J1571" s="146">
        <f t="shared" si="49"/>
        <v>-550000</v>
      </c>
      <c r="K1571" s="146">
        <f t="shared" si="48"/>
        <v>757414431</v>
      </c>
      <c r="L1571" s="284" t="str">
        <f>입출금내역Rawdata!D1565</f>
        <v>월 고문료(태평양)</v>
      </c>
      <c r="M1571" s="148"/>
      <c r="N1571" s="148"/>
      <c r="O1571" s="284" t="str">
        <f>입출금내역Rawdata!L1565</f>
        <v>하나은행(GS투자금)</v>
      </c>
      <c r="P1571" s="284" t="str">
        <f>입출금내역Rawdata!M1565</f>
        <v>391-910033-23404</v>
      </c>
      <c r="Q1571" s="148"/>
      <c r="R1571" s="148"/>
      <c r="S1571" s="148"/>
    </row>
    <row r="1572" spans="1:19" ht="15.6" customHeight="1">
      <c r="A1572" s="150"/>
      <c r="B1572" s="142">
        <f>입출금내역Rawdata!B1566</f>
        <v>45688</v>
      </c>
      <c r="C1572" s="143" t="s">
        <v>120</v>
      </c>
      <c r="D1572" s="284" t="str">
        <f>입출금내역Rawdata!N1566</f>
        <v>운영비</v>
      </c>
      <c r="E1572" s="284" t="str">
        <f>입출금내역Rawdata!O1566</f>
        <v>지급수수료</v>
      </c>
      <c r="F1572" s="137">
        <f>IF(D1572="계좌 대체","",VLOOKUP($D1572,월별_CashFlow!$H$3:$I$61,2,FALSE))</f>
        <v>120204</v>
      </c>
      <c r="G1572" s="153"/>
      <c r="H1572" s="283" t="str">
        <f>IF(입출금내역Rawdata!F1566=0,"",입출금내역Rawdata!F1566)</f>
        <v/>
      </c>
      <c r="I1572" s="146">
        <f>IF(입출금내역Rawdata!G1566=0,"",입출금내역Rawdata!G1566)</f>
        <v>990500</v>
      </c>
      <c r="J1572" s="146">
        <f t="shared" si="49"/>
        <v>-990500</v>
      </c>
      <c r="K1572" s="146">
        <f t="shared" si="48"/>
        <v>756423931</v>
      </c>
      <c r="L1572" s="284" t="str">
        <f>입출금내역Rawdata!D1566</f>
        <v>월 기장료, 가결산 수수료</v>
      </c>
      <c r="M1572" s="148"/>
      <c r="N1572" s="148"/>
      <c r="O1572" s="284" t="str">
        <f>입출금내역Rawdata!L1566</f>
        <v>하나은행(GS투자금)</v>
      </c>
      <c r="P1572" s="284" t="str">
        <f>입출금내역Rawdata!M1566</f>
        <v>391-910033-23404</v>
      </c>
      <c r="Q1572" s="148"/>
      <c r="R1572" s="148"/>
      <c r="S1572" s="148"/>
    </row>
    <row r="1573" spans="1:19" ht="15.6" customHeight="1">
      <c r="A1573" s="150"/>
      <c r="B1573" s="142">
        <f>입출금내역Rawdata!B1567</f>
        <v>45688</v>
      </c>
      <c r="C1573" s="143" t="s">
        <v>120</v>
      </c>
      <c r="D1573" s="284" t="str">
        <f>입출금내역Rawdata!N1567</f>
        <v>법인카드</v>
      </c>
      <c r="E1573" s="284" t="str">
        <f>입출금내역Rawdata!O1567</f>
        <v>법인카드</v>
      </c>
      <c r="F1573" s="137">
        <f>IF(D1573="계좌 대체","",VLOOKUP($D1573,월별_CashFlow!$H$3:$I$61,2,FALSE))</f>
        <v>120203</v>
      </c>
      <c r="G1573" s="153"/>
      <c r="H1573" s="283" t="str">
        <f>IF(입출금내역Rawdata!F1567=0,"",입출금내역Rawdata!F1567)</f>
        <v/>
      </c>
      <c r="I1573" s="146">
        <f>IF(입출금내역Rawdata!G1567=0,"",입출금내역Rawdata!G1567)</f>
        <v>633967</v>
      </c>
      <c r="J1573" s="146">
        <f t="shared" si="49"/>
        <v>-633967</v>
      </c>
      <c r="K1573" s="146">
        <f t="shared" si="48"/>
        <v>755789964</v>
      </c>
      <c r="L1573" s="284" t="str">
        <f>입출금내역Rawdata!D1567</f>
        <v>하나카드기업</v>
      </c>
      <c r="M1573" s="148"/>
      <c r="N1573" s="148"/>
      <c r="O1573" s="284" t="str">
        <f>입출금내역Rawdata!L1567</f>
        <v>하나은행(자본금)</v>
      </c>
      <c r="P1573" s="284" t="str">
        <f>입출금내역Rawdata!M1567</f>
        <v>391-910029-71304</v>
      </c>
      <c r="Q1573" s="148"/>
      <c r="R1573" s="148"/>
      <c r="S1573" s="148"/>
    </row>
    <row r="1574" spans="1:19" ht="15.6" customHeight="1">
      <c r="A1574" s="150"/>
      <c r="B1574" s="142">
        <f>입출금내역Rawdata!B1568</f>
        <v>45688</v>
      </c>
      <c r="C1574" s="143" t="s">
        <v>120</v>
      </c>
      <c r="D1574" s="284" t="str">
        <f>입출금내역Rawdata!N1568</f>
        <v>법인카드</v>
      </c>
      <c r="E1574" s="284" t="str">
        <f>입출금내역Rawdata!O1568</f>
        <v>법인카드</v>
      </c>
      <c r="F1574" s="137">
        <f>IF(D1574="계좌 대체","",VLOOKUP($D1574,월별_CashFlow!$H$3:$I$61,2,FALSE))</f>
        <v>120203</v>
      </c>
      <c r="G1574" s="153"/>
      <c r="H1574" s="283" t="str">
        <f>IF(입출금내역Rawdata!F1568=0,"",입출금내역Rawdata!F1568)</f>
        <v/>
      </c>
      <c r="I1574" s="146">
        <f>IF(입출금내역Rawdata!G1568=0,"",입출금내역Rawdata!G1568)</f>
        <v>800</v>
      </c>
      <c r="J1574" s="146">
        <f t="shared" si="49"/>
        <v>-800</v>
      </c>
      <c r="K1574" s="146">
        <f t="shared" si="48"/>
        <v>755789164</v>
      </c>
      <c r="L1574" s="284" t="str">
        <f>입출금내역Rawdata!D1568</f>
        <v>하나카드기업</v>
      </c>
      <c r="M1574" s="148"/>
      <c r="N1574" s="148"/>
      <c r="O1574" s="284" t="str">
        <f>입출금내역Rawdata!L1568</f>
        <v>하나은행(자본금)</v>
      </c>
      <c r="P1574" s="284" t="str">
        <f>입출금내역Rawdata!M1568</f>
        <v>391-910029-71304</v>
      </c>
      <c r="Q1574" s="148"/>
      <c r="R1574" s="148"/>
      <c r="S1574" s="148"/>
    </row>
    <row r="1575" spans="1:19" ht="15.6" customHeight="1">
      <c r="A1575" s="150"/>
      <c r="B1575" s="142">
        <f>입출금내역Rawdata!B1569</f>
        <v>45688</v>
      </c>
      <c r="C1575" s="143" t="s">
        <v>120</v>
      </c>
      <c r="D1575" s="284" t="str">
        <f>입출금내역Rawdata!N1569</f>
        <v>법인카드</v>
      </c>
      <c r="E1575" s="284" t="str">
        <f>입출금내역Rawdata!O1569</f>
        <v>법인카드</v>
      </c>
      <c r="F1575" s="137">
        <f>IF(D1575="계좌 대체","",VLOOKUP($D1575,월별_CashFlow!$H$3:$I$61,2,FALSE))</f>
        <v>120203</v>
      </c>
      <c r="G1575" s="153"/>
      <c r="H1575" s="283" t="str">
        <f>IF(입출금내역Rawdata!F1569=0,"",입출금내역Rawdata!F1569)</f>
        <v/>
      </c>
      <c r="I1575" s="146">
        <f>IF(입출금내역Rawdata!G1569=0,"",입출금내역Rawdata!G1569)</f>
        <v>400</v>
      </c>
      <c r="J1575" s="146">
        <f t="shared" si="49"/>
        <v>-400</v>
      </c>
      <c r="K1575" s="146">
        <f t="shared" si="48"/>
        <v>755788764</v>
      </c>
      <c r="L1575" s="284" t="str">
        <f>입출금내역Rawdata!D1569</f>
        <v>하나카드기업</v>
      </c>
      <c r="M1575" s="148"/>
      <c r="N1575" s="148"/>
      <c r="O1575" s="284" t="str">
        <f>입출금내역Rawdata!L1569</f>
        <v>하나은행(팁스)</v>
      </c>
      <c r="P1575" s="284" t="str">
        <f>입출금내역Rawdata!M1569</f>
        <v>391-910031-48404</v>
      </c>
      <c r="Q1575" s="148"/>
      <c r="R1575" s="148"/>
      <c r="S1575" s="148"/>
    </row>
    <row r="1576" spans="1:19" ht="15.6" customHeight="1">
      <c r="A1576" s="150"/>
      <c r="B1576" s="142">
        <f>입출금내역Rawdata!B1570</f>
        <v>45691</v>
      </c>
      <c r="C1576" s="143" t="s">
        <v>120</v>
      </c>
      <c r="D1576" s="284" t="str">
        <f>입출금내역Rawdata!N1570</f>
        <v>계좌 대체</v>
      </c>
      <c r="E1576" s="284" t="str">
        <f>입출금내역Rawdata!O1570</f>
        <v>계좌 대체</v>
      </c>
      <c r="F1576" s="137" t="str">
        <f>IF(D1576="계좌 대체","",VLOOKUP($D1576,월별_CashFlow!$H$3:$I$61,2,FALSE))</f>
        <v/>
      </c>
      <c r="G1576" s="153"/>
      <c r="H1576" s="283">
        <f>IF(입출금내역Rawdata!F1570=0,"",입출금내역Rawdata!F1570)</f>
        <v>869631</v>
      </c>
      <c r="I1576" s="146" t="str">
        <f>IF(입출금내역Rawdata!G1570=0,"",입출금내역Rawdata!G1570)</f>
        <v/>
      </c>
      <c r="J1576" s="146">
        <f t="shared" si="49"/>
        <v>869631</v>
      </c>
      <c r="K1576" s="146">
        <f t="shared" si="48"/>
        <v>756658395</v>
      </c>
      <c r="L1576" s="284" t="str">
        <f>입출금내역Rawdata!D1570</f>
        <v>TIPA</v>
      </c>
      <c r="M1576" s="148"/>
      <c r="N1576" s="148"/>
      <c r="O1576" s="284" t="str">
        <f>입출금내역Rawdata!L1570</f>
        <v>하나은행(팁스)</v>
      </c>
      <c r="P1576" s="284" t="str">
        <f>입출금내역Rawdata!M1570</f>
        <v>391-910031-48404</v>
      </c>
      <c r="Q1576" s="148"/>
      <c r="R1576" s="148"/>
      <c r="S1576" s="148"/>
    </row>
    <row r="1577" spans="1:19" ht="15.6" customHeight="1">
      <c r="A1577" s="150"/>
      <c r="B1577" s="142">
        <f>입출금내역Rawdata!B1571</f>
        <v>45691</v>
      </c>
      <c r="C1577" s="143" t="s">
        <v>120</v>
      </c>
      <c r="D1577" s="284" t="str">
        <f>입출금내역Rawdata!N1571</f>
        <v>계좌 대체</v>
      </c>
      <c r="E1577" s="284" t="str">
        <f>입출금내역Rawdata!O1571</f>
        <v>계좌 대체</v>
      </c>
      <c r="F1577" s="137" t="str">
        <f>IF(D1577="계좌 대체","",VLOOKUP($D1577,월별_CashFlow!$H$3:$I$61,2,FALSE))</f>
        <v/>
      </c>
      <c r="G1577" s="153"/>
      <c r="H1577" s="283" t="str">
        <f>IF(입출금내역Rawdata!F1571=0,"",입출금내역Rawdata!F1571)</f>
        <v/>
      </c>
      <c r="I1577" s="146">
        <f>IF(입출금내역Rawdata!G1571=0,"",입출금내역Rawdata!G1571)</f>
        <v>869631</v>
      </c>
      <c r="J1577" s="146">
        <f t="shared" si="49"/>
        <v>-869631</v>
      </c>
      <c r="K1577" s="146">
        <f t="shared" si="48"/>
        <v>755788764</v>
      </c>
      <c r="L1577" s="284" t="str">
        <f>입출금내역Rawdata!D1571</f>
        <v>고려대학교 기</v>
      </c>
      <c r="M1577" s="148"/>
      <c r="N1577" s="148"/>
      <c r="O1577" s="284" t="str">
        <f>입출금내역Rawdata!L1571</f>
        <v>하나은행(팁스)</v>
      </c>
      <c r="P1577" s="284" t="str">
        <f>입출금내역Rawdata!M1571</f>
        <v>391-910031-48404</v>
      </c>
      <c r="Q1577" s="148"/>
      <c r="R1577" s="148"/>
      <c r="S1577" s="148"/>
    </row>
    <row r="1578" spans="1:19" ht="15.6" customHeight="1">
      <c r="A1578" s="150"/>
      <c r="B1578" s="142">
        <f>입출금내역Rawdata!B1572</f>
        <v>45691</v>
      </c>
      <c r="C1578" s="143" t="s">
        <v>120</v>
      </c>
      <c r="D1578" s="284" t="str">
        <f>입출금내역Rawdata!N1572</f>
        <v>보조금</v>
      </c>
      <c r="E1578" s="284" t="str">
        <f>입출금내역Rawdata!O1572</f>
        <v>보조금</v>
      </c>
      <c r="F1578" s="137">
        <f>IF(D1578="계좌 대체","",VLOOKUP($D1578,월별_CashFlow!$H$3:$I$61,2,FALSE))</f>
        <v>310001</v>
      </c>
      <c r="G1578" s="153"/>
      <c r="H1578" s="283">
        <f>IF(입출금내역Rawdata!F1572=0,"",입출금내역Rawdata!F1572)</f>
        <v>325000</v>
      </c>
      <c r="I1578" s="146" t="str">
        <f>IF(입출금내역Rawdata!G1572=0,"",입출금내역Rawdata!G1572)</f>
        <v/>
      </c>
      <c r="J1578" s="146">
        <f t="shared" si="49"/>
        <v>325000</v>
      </c>
      <c r="K1578" s="146">
        <f t="shared" si="48"/>
        <v>756113764</v>
      </c>
      <c r="L1578" s="284" t="str">
        <f>입출금내역Rawdata!D1572</f>
        <v>FB이체</v>
      </c>
      <c r="M1578" s="148"/>
      <c r="N1578" s="148"/>
      <c r="O1578" s="284" t="str">
        <f>입출금내역Rawdata!L1572</f>
        <v>신한은행(초창패)</v>
      </c>
      <c r="P1578" s="284" t="str">
        <f>입출금내역Rawdata!M1572</f>
        <v>100-037-099578</v>
      </c>
      <c r="Q1578" s="148"/>
      <c r="R1578" s="148"/>
      <c r="S1578" s="148"/>
    </row>
    <row r="1579" spans="1:19" ht="15.6" customHeight="1">
      <c r="A1579" s="150"/>
      <c r="B1579" s="142">
        <f>입출금내역Rawdata!B1573</f>
        <v>45691</v>
      </c>
      <c r="C1579" s="143" t="s">
        <v>120</v>
      </c>
      <c r="D1579" s="284" t="str">
        <f>입출금내역Rawdata!N1573</f>
        <v>보조금</v>
      </c>
      <c r="E1579" s="284" t="str">
        <f>입출금내역Rawdata!O1573</f>
        <v>보조금</v>
      </c>
      <c r="F1579" s="137">
        <f>IF(D1579="계좌 대체","",VLOOKUP($D1579,월별_CashFlow!$H$3:$I$61,2,FALSE))</f>
        <v>310001</v>
      </c>
      <c r="G1579" s="153"/>
      <c r="H1579" s="283" t="str">
        <f>IF(입출금내역Rawdata!F1573=0,"",입출금내역Rawdata!F1573)</f>
        <v/>
      </c>
      <c r="I1579" s="146">
        <f>IF(입출금내역Rawdata!G1573=0,"",입출금내역Rawdata!G1573)</f>
        <v>325000</v>
      </c>
      <c r="J1579" s="146">
        <f t="shared" si="49"/>
        <v>-325000</v>
      </c>
      <c r="K1579" s="146">
        <f t="shared" si="48"/>
        <v>755788764</v>
      </c>
      <c r="L1579" s="284" t="str">
        <f>입출금내역Rawdata!D1573</f>
        <v>FB-RTF</v>
      </c>
      <c r="M1579" s="148"/>
      <c r="N1579" s="148"/>
      <c r="O1579" s="284" t="str">
        <f>입출금내역Rawdata!L1573</f>
        <v>신한은행(초창패)</v>
      </c>
      <c r="P1579" s="284" t="str">
        <f>입출금내역Rawdata!M1573</f>
        <v>100-037-099578</v>
      </c>
      <c r="Q1579" s="148"/>
      <c r="R1579" s="148"/>
      <c r="S1579" s="148"/>
    </row>
    <row r="1580" spans="1:19" ht="15.6" customHeight="1">
      <c r="A1580" s="150"/>
      <c r="B1580" s="142">
        <f>입출금내역Rawdata!B1574</f>
        <v>45691</v>
      </c>
      <c r="C1580" s="143" t="s">
        <v>120</v>
      </c>
      <c r="D1580" s="284" t="str">
        <f>입출금내역Rawdata!N1574</f>
        <v>보조금</v>
      </c>
      <c r="E1580" s="284" t="str">
        <f>입출금내역Rawdata!O1574</f>
        <v>보조금</v>
      </c>
      <c r="F1580" s="137">
        <f>IF(D1580="계좌 대체","",VLOOKUP($D1580,월별_CashFlow!$H$3:$I$61,2,FALSE))</f>
        <v>310001</v>
      </c>
      <c r="G1580" s="153"/>
      <c r="H1580" s="283">
        <f>IF(입출금내역Rawdata!F1574=0,"",입출금내역Rawdata!F1574)</f>
        <v>1300000</v>
      </c>
      <c r="I1580" s="146" t="str">
        <f>IF(입출금내역Rawdata!G1574=0,"",입출금내역Rawdata!G1574)</f>
        <v/>
      </c>
      <c r="J1580" s="146">
        <f t="shared" si="49"/>
        <v>1300000</v>
      </c>
      <c r="K1580" s="146">
        <f t="shared" si="48"/>
        <v>757088764</v>
      </c>
      <c r="L1580" s="284" t="str">
        <f>입출금내역Rawdata!D1574</f>
        <v>FB이체</v>
      </c>
      <c r="M1580" s="148"/>
      <c r="N1580" s="148"/>
      <c r="O1580" s="284" t="str">
        <f>입출금내역Rawdata!L1574</f>
        <v>신한은행(초창패)</v>
      </c>
      <c r="P1580" s="284" t="str">
        <f>입출금내역Rawdata!M1574</f>
        <v>100-037-099578</v>
      </c>
      <c r="Q1580" s="148"/>
      <c r="R1580" s="148"/>
      <c r="S1580" s="148"/>
    </row>
    <row r="1581" spans="1:19" ht="15.6" customHeight="1">
      <c r="A1581" s="150"/>
      <c r="B1581" s="142">
        <f>입출금내역Rawdata!B1575</f>
        <v>45691</v>
      </c>
      <c r="C1581" s="143" t="s">
        <v>120</v>
      </c>
      <c r="D1581" s="284" t="str">
        <f>입출금내역Rawdata!N1575</f>
        <v>보조금</v>
      </c>
      <c r="E1581" s="284" t="str">
        <f>입출금내역Rawdata!O1575</f>
        <v>보조금</v>
      </c>
      <c r="F1581" s="137">
        <f>IF(D1581="계좌 대체","",VLOOKUP($D1581,월별_CashFlow!$H$3:$I$61,2,FALSE))</f>
        <v>310001</v>
      </c>
      <c r="G1581" s="153"/>
      <c r="H1581" s="283" t="str">
        <f>IF(입출금내역Rawdata!F1575=0,"",입출금내역Rawdata!F1575)</f>
        <v/>
      </c>
      <c r="I1581" s="146">
        <f>IF(입출금내역Rawdata!G1575=0,"",입출금내역Rawdata!G1575)</f>
        <v>1300000</v>
      </c>
      <c r="J1581" s="146">
        <f t="shared" si="49"/>
        <v>-1300000</v>
      </c>
      <c r="K1581" s="146">
        <f t="shared" si="48"/>
        <v>755788764</v>
      </c>
      <c r="L1581" s="284" t="str">
        <f>입출금내역Rawdata!D1575</f>
        <v>FB-RTF</v>
      </c>
      <c r="M1581" s="148"/>
      <c r="N1581" s="148"/>
      <c r="O1581" s="284" t="str">
        <f>입출금내역Rawdata!L1575</f>
        <v>신한은행(초창패)</v>
      </c>
      <c r="P1581" s="284" t="str">
        <f>입출금내역Rawdata!M1575</f>
        <v>100-037-099578</v>
      </c>
      <c r="Q1581" s="148"/>
      <c r="R1581" s="148"/>
      <c r="S1581" s="148"/>
    </row>
    <row r="1582" spans="1:19" ht="15.6" customHeight="1">
      <c r="A1582" s="150"/>
      <c r="B1582" s="142">
        <f>입출금내역Rawdata!B1576</f>
        <v>45693</v>
      </c>
      <c r="C1582" s="143" t="s">
        <v>120</v>
      </c>
      <c r="D1582" s="284" t="str">
        <f>입출금내역Rawdata!N1576</f>
        <v>연구개발비</v>
      </c>
      <c r="E1582" s="284" t="str">
        <f>입출금내역Rawdata!O1576</f>
        <v>연구개발비</v>
      </c>
      <c r="F1582" s="137">
        <f>IF(D1582="계좌 대체","",VLOOKUP($D1582,월별_CashFlow!$H$3:$I$61,2,FALSE))</f>
        <v>120103</v>
      </c>
      <c r="G1582" s="153"/>
      <c r="H1582" s="283" t="str">
        <f>IF(입출금내역Rawdata!F1576=0,"",입출금내역Rawdata!F1576)</f>
        <v/>
      </c>
      <c r="I1582" s="146">
        <f>IF(입출금내역Rawdata!G1576=0,"",입출금내역Rawdata!G1576)</f>
        <v>532736</v>
      </c>
      <c r="J1582" s="146">
        <f t="shared" si="49"/>
        <v>-532736</v>
      </c>
      <c r="K1582" s="146">
        <f t="shared" si="48"/>
        <v>755256028</v>
      </c>
      <c r="L1582" s="284" t="str">
        <f>입출금내역Rawdata!D1576</f>
        <v>RC주식회사 에이코</v>
      </c>
      <c r="M1582" s="148"/>
      <c r="N1582" s="148"/>
      <c r="O1582" s="284" t="str">
        <f>입출금내역Rawdata!L1576</f>
        <v>하나은행(GS투자금)</v>
      </c>
      <c r="P1582" s="284" t="str">
        <f>입출금내역Rawdata!M1576</f>
        <v>391-910033-23404</v>
      </c>
      <c r="Q1582" s="148"/>
      <c r="R1582" s="148"/>
      <c r="S1582" s="148"/>
    </row>
    <row r="1583" spans="1:19" ht="15.6" customHeight="1">
      <c r="A1583" s="150"/>
      <c r="B1583" s="142">
        <f>입출금내역Rawdata!B1577</f>
        <v>45693</v>
      </c>
      <c r="C1583" s="143" t="s">
        <v>120</v>
      </c>
      <c r="D1583" s="284" t="str">
        <f>입출금내역Rawdata!N1577</f>
        <v>운영비</v>
      </c>
      <c r="E1583" s="284" t="str">
        <f>입출금내역Rawdata!O1577</f>
        <v>여비교통비</v>
      </c>
      <c r="F1583" s="137">
        <f>IF(D1583="계좌 대체","",VLOOKUP($D1583,월별_CashFlow!$H$3:$I$61,2,FALSE))</f>
        <v>120204</v>
      </c>
      <c r="G1583" s="153"/>
      <c r="H1583" s="283" t="str">
        <f>IF(입출금내역Rawdata!F1577=0,"",입출금내역Rawdata!F1577)</f>
        <v/>
      </c>
      <c r="I1583" s="146">
        <f>IF(입출금내역Rawdata!G1577=0,"",입출금내역Rawdata!G1577)</f>
        <v>6600</v>
      </c>
      <c r="J1583" s="146">
        <f t="shared" si="49"/>
        <v>-6600</v>
      </c>
      <c r="K1583" s="146">
        <f t="shared" si="48"/>
        <v>755249428</v>
      </c>
      <c r="L1583" s="284" t="str">
        <f>입출금내역Rawdata!D1577</f>
        <v>카카오T비즈_카카</v>
      </c>
      <c r="M1583" s="148"/>
      <c r="N1583" s="148"/>
      <c r="O1583" s="284" t="str">
        <f>입출금내역Rawdata!L1577</f>
        <v>하나은행(자본금)</v>
      </c>
      <c r="P1583" s="284" t="str">
        <f>입출금내역Rawdata!M1577</f>
        <v>391-910029-71304</v>
      </c>
      <c r="Q1583" s="148"/>
      <c r="R1583" s="148"/>
      <c r="S1583" s="148"/>
    </row>
    <row r="1584" spans="1:19" ht="15.6" customHeight="1">
      <c r="A1584" s="150"/>
      <c r="B1584" s="142">
        <f>입출금내역Rawdata!B1578</f>
        <v>45694</v>
      </c>
      <c r="C1584" s="143" t="s">
        <v>120</v>
      </c>
      <c r="D1584" s="284" t="str">
        <f>입출금내역Rawdata!N1578</f>
        <v>보조금</v>
      </c>
      <c r="E1584" s="284" t="str">
        <f>입출금내역Rawdata!O1578</f>
        <v>보조금</v>
      </c>
      <c r="F1584" s="137">
        <f>IF(D1584="계좌 대체","",VLOOKUP($D1584,월별_CashFlow!$H$3:$I$61,2,FALSE))</f>
        <v>310001</v>
      </c>
      <c r="G1584" s="153"/>
      <c r="H1584" s="283" t="str">
        <f>IF(입출금내역Rawdata!F1578=0,"",입출금내역Rawdata!F1578)</f>
        <v/>
      </c>
      <c r="I1584" s="146">
        <f>IF(입출금내역Rawdata!G1578=0,"",입출금내역Rawdata!G1578)</f>
        <v>129000</v>
      </c>
      <c r="J1584" s="146">
        <f t="shared" si="49"/>
        <v>-129000</v>
      </c>
      <c r="K1584" s="146">
        <f t="shared" si="48"/>
        <v>755120428</v>
      </c>
      <c r="L1584" s="284" t="str">
        <f>입출금내역Rawdata!D1578</f>
        <v>유니클로_KCP</v>
      </c>
      <c r="M1584" s="148"/>
      <c r="N1584" s="148"/>
      <c r="O1584" s="284" t="str">
        <f>입출금내역Rawdata!L1578</f>
        <v>하나은행(GS투자금)</v>
      </c>
      <c r="P1584" s="284" t="str">
        <f>입출금내역Rawdata!M1578</f>
        <v>391-910033-23404</v>
      </c>
      <c r="Q1584" s="148"/>
      <c r="R1584" s="148"/>
      <c r="S1584" s="148"/>
    </row>
    <row r="1585" spans="1:19" ht="15.6" customHeight="1">
      <c r="A1585" s="150"/>
      <c r="B1585" s="142">
        <f>입출금내역Rawdata!B1579</f>
        <v>45694</v>
      </c>
      <c r="C1585" s="143" t="s">
        <v>120</v>
      </c>
      <c r="D1585" s="284" t="str">
        <f>입출금내역Rawdata!N1579</f>
        <v>계좌 대체</v>
      </c>
      <c r="E1585" s="284" t="str">
        <f>입출금내역Rawdata!O1579</f>
        <v>계좌 대체</v>
      </c>
      <c r="F1585" s="137" t="str">
        <f>IF(D1585="계좌 대체","",VLOOKUP($D1585,월별_CashFlow!$H$3:$I$61,2,FALSE))</f>
        <v/>
      </c>
      <c r="G1585" s="153"/>
      <c r="H1585" s="283" t="str">
        <f>IF(입출금내역Rawdata!F1579=0,"",입출금내역Rawdata!F1579)</f>
        <v/>
      </c>
      <c r="I1585" s="146">
        <f>IF(입출금내역Rawdata!G1579=0,"",입출금내역Rawdata!G1579)</f>
        <v>11000</v>
      </c>
      <c r="J1585" s="146">
        <f t="shared" si="49"/>
        <v>-11000</v>
      </c>
      <c r="K1585" s="146">
        <f t="shared" si="48"/>
        <v>755109428</v>
      </c>
      <c r="L1585" s="284" t="str">
        <f>입출금내역Rawdata!D1579</f>
        <v>카카오T택시_가승</v>
      </c>
      <c r="M1585" s="148"/>
      <c r="N1585" s="148"/>
      <c r="O1585" s="284" t="str">
        <f>입출금내역Rawdata!L1579</f>
        <v>하나은행(자본금)</v>
      </c>
      <c r="P1585" s="284" t="str">
        <f>입출금내역Rawdata!M1579</f>
        <v>391-910029-71304</v>
      </c>
      <c r="Q1585" s="148"/>
      <c r="R1585" s="148"/>
      <c r="S1585" s="148"/>
    </row>
    <row r="1586" spans="1:19" ht="15.6" customHeight="1">
      <c r="A1586" s="150"/>
      <c r="B1586" s="142">
        <f>입출금내역Rawdata!B1580</f>
        <v>45694</v>
      </c>
      <c r="C1586" s="143" t="s">
        <v>120</v>
      </c>
      <c r="D1586" s="284" t="str">
        <f>입출금내역Rawdata!N1580</f>
        <v>계좌 대체</v>
      </c>
      <c r="E1586" s="284" t="str">
        <f>입출금내역Rawdata!O1580</f>
        <v>계좌 대체</v>
      </c>
      <c r="F1586" s="137" t="str">
        <f>IF(D1586="계좌 대체","",VLOOKUP($D1586,월별_CashFlow!$H$3:$I$61,2,FALSE))</f>
        <v/>
      </c>
      <c r="G1586" s="153"/>
      <c r="H1586" s="283">
        <f>IF(입출금내역Rawdata!F1580=0,"",입출금내역Rawdata!F1580)</f>
        <v>11000</v>
      </c>
      <c r="I1586" s="146" t="str">
        <f>IF(입출금내역Rawdata!G1580=0,"",입출금내역Rawdata!G1580)</f>
        <v/>
      </c>
      <c r="J1586" s="146">
        <f t="shared" si="49"/>
        <v>11000</v>
      </c>
      <c r="K1586" s="146">
        <f t="shared" si="48"/>
        <v>755120428</v>
      </c>
      <c r="L1586" s="284" t="str">
        <f>입출금내역Rawdata!D1580</f>
        <v>카카오T택시_가승</v>
      </c>
      <c r="M1586" s="148"/>
      <c r="N1586" s="148"/>
      <c r="O1586" s="284" t="str">
        <f>입출금내역Rawdata!L1580</f>
        <v>하나은행(자본금)</v>
      </c>
      <c r="P1586" s="284" t="str">
        <f>입출금내역Rawdata!M1580</f>
        <v>391-910029-71304</v>
      </c>
      <c r="Q1586" s="148"/>
      <c r="R1586" s="148"/>
      <c r="S1586" s="148"/>
    </row>
    <row r="1587" spans="1:19" ht="15.6" customHeight="1">
      <c r="A1587" s="150"/>
      <c r="B1587" s="142">
        <f>입출금내역Rawdata!B1581</f>
        <v>45694</v>
      </c>
      <c r="C1587" s="143" t="s">
        <v>120</v>
      </c>
      <c r="D1587" s="284" t="str">
        <f>입출금내역Rawdata!N1581</f>
        <v>운영비</v>
      </c>
      <c r="E1587" s="284" t="str">
        <f>입출금내역Rawdata!O1581</f>
        <v>여비교통비</v>
      </c>
      <c r="F1587" s="137">
        <f>IF(D1587="계좌 대체","",VLOOKUP($D1587,월별_CashFlow!$H$3:$I$61,2,FALSE))</f>
        <v>120204</v>
      </c>
      <c r="G1587" s="153"/>
      <c r="H1587" s="283" t="str">
        <f>IF(입출금내역Rawdata!F1581=0,"",입출금내역Rawdata!F1581)</f>
        <v/>
      </c>
      <c r="I1587" s="146">
        <f>IF(입출금내역Rawdata!G1581=0,"",입출금내역Rawdata!G1581)</f>
        <v>10900</v>
      </c>
      <c r="J1587" s="146">
        <f t="shared" si="49"/>
        <v>-10900</v>
      </c>
      <c r="K1587" s="146">
        <f t="shared" si="48"/>
        <v>755109528</v>
      </c>
      <c r="L1587" s="284" t="str">
        <f>입출금내역Rawdata!D1581</f>
        <v>카카오T일반택시_</v>
      </c>
      <c r="M1587" s="148"/>
      <c r="N1587" s="148"/>
      <c r="O1587" s="284" t="str">
        <f>입출금내역Rawdata!L1581</f>
        <v>하나은행(자본금)</v>
      </c>
      <c r="P1587" s="284" t="str">
        <f>입출금내역Rawdata!M1581</f>
        <v>391-910029-71304</v>
      </c>
      <c r="Q1587" s="148"/>
      <c r="R1587" s="148"/>
      <c r="S1587" s="148"/>
    </row>
    <row r="1588" spans="1:19" ht="15.6" customHeight="1">
      <c r="A1588" s="150"/>
      <c r="B1588" s="142">
        <f>입출금내역Rawdata!B1582</f>
        <v>45694</v>
      </c>
      <c r="C1588" s="143" t="s">
        <v>120</v>
      </c>
      <c r="D1588" s="284" t="str">
        <f>입출금내역Rawdata!N1582</f>
        <v>계좌 대체</v>
      </c>
      <c r="E1588" s="284" t="str">
        <f>입출금내역Rawdata!O1582</f>
        <v>계좌 대체</v>
      </c>
      <c r="F1588" s="137" t="str">
        <f>IF(D1588="계좌 대체","",VLOOKUP($D1588,월별_CashFlow!$H$3:$I$61,2,FALSE))</f>
        <v/>
      </c>
      <c r="G1588" s="153"/>
      <c r="H1588" s="283" t="str">
        <f>IF(입출금내역Rawdata!F1582=0,"",입출금내역Rawdata!F1582)</f>
        <v/>
      </c>
      <c r="I1588" s="146">
        <f>IF(입출금내역Rawdata!G1582=0,"",입출금내역Rawdata!G1582)</f>
        <v>17300</v>
      </c>
      <c r="J1588" s="146">
        <f t="shared" si="49"/>
        <v>-17300</v>
      </c>
      <c r="K1588" s="146">
        <f t="shared" si="48"/>
        <v>755092228</v>
      </c>
      <c r="L1588" s="284" t="str">
        <f>입출금내역Rawdata!D1582</f>
        <v>카카오T택시_가승</v>
      </c>
      <c r="M1588" s="148"/>
      <c r="N1588" s="148"/>
      <c r="O1588" s="284" t="str">
        <f>입출금내역Rawdata!L1582</f>
        <v>하나은행(자본금)</v>
      </c>
      <c r="P1588" s="284" t="str">
        <f>입출금내역Rawdata!M1582</f>
        <v>391-910029-71304</v>
      </c>
      <c r="Q1588" s="148"/>
      <c r="R1588" s="148"/>
      <c r="S1588" s="148"/>
    </row>
    <row r="1589" spans="1:19" ht="15.6" customHeight="1">
      <c r="A1589" s="150"/>
      <c r="B1589" s="142">
        <f>입출금내역Rawdata!B1583</f>
        <v>45694</v>
      </c>
      <c r="C1589" s="143" t="s">
        <v>120</v>
      </c>
      <c r="D1589" s="284" t="str">
        <f>입출금내역Rawdata!N1583</f>
        <v>계좌 대체</v>
      </c>
      <c r="E1589" s="284" t="str">
        <f>입출금내역Rawdata!O1583</f>
        <v>계좌 대체</v>
      </c>
      <c r="F1589" s="137" t="str">
        <f>IF(D1589="계좌 대체","",VLOOKUP($D1589,월별_CashFlow!$H$3:$I$61,2,FALSE))</f>
        <v/>
      </c>
      <c r="G1589" s="153"/>
      <c r="H1589" s="283">
        <f>IF(입출금내역Rawdata!F1583=0,"",입출금내역Rawdata!F1583)</f>
        <v>17300</v>
      </c>
      <c r="I1589" s="146" t="str">
        <f>IF(입출금내역Rawdata!G1583=0,"",입출금내역Rawdata!G1583)</f>
        <v/>
      </c>
      <c r="J1589" s="146">
        <f t="shared" si="49"/>
        <v>17300</v>
      </c>
      <c r="K1589" s="146">
        <f t="shared" si="48"/>
        <v>755109528</v>
      </c>
      <c r="L1589" s="284" t="str">
        <f>입출금내역Rawdata!D1583</f>
        <v>카카오T택시_가승</v>
      </c>
      <c r="M1589" s="148"/>
      <c r="N1589" s="148"/>
      <c r="O1589" s="284" t="str">
        <f>입출금내역Rawdata!L1583</f>
        <v>하나은행(자본금)</v>
      </c>
      <c r="P1589" s="284" t="str">
        <f>입출금내역Rawdata!M1583</f>
        <v>391-910029-71304</v>
      </c>
      <c r="Q1589" s="148"/>
      <c r="R1589" s="148"/>
      <c r="S1589" s="148"/>
    </row>
    <row r="1590" spans="1:19" ht="15.6" customHeight="1">
      <c r="A1590" s="150"/>
      <c r="B1590" s="142">
        <f>입출금내역Rawdata!B1584</f>
        <v>45694</v>
      </c>
      <c r="C1590" s="143" t="s">
        <v>120</v>
      </c>
      <c r="D1590" s="284" t="str">
        <f>입출금내역Rawdata!N1584</f>
        <v>운영비</v>
      </c>
      <c r="E1590" s="284" t="str">
        <f>입출금내역Rawdata!O1584</f>
        <v>여비교통비</v>
      </c>
      <c r="F1590" s="137">
        <f>IF(D1590="계좌 대체","",VLOOKUP($D1590,월별_CashFlow!$H$3:$I$61,2,FALSE))</f>
        <v>120204</v>
      </c>
      <c r="G1590" s="153"/>
      <c r="H1590" s="283" t="str">
        <f>IF(입출금내역Rawdata!F1584=0,"",입출금내역Rawdata!F1584)</f>
        <v/>
      </c>
      <c r="I1590" s="146">
        <f>IF(입출금내역Rawdata!G1584=0,"",입출금내역Rawdata!G1584)</f>
        <v>20000</v>
      </c>
      <c r="J1590" s="146">
        <f t="shared" si="49"/>
        <v>-20000</v>
      </c>
      <c r="K1590" s="146">
        <f t="shared" si="48"/>
        <v>755089528</v>
      </c>
      <c r="L1590" s="284" t="str">
        <f>입출금내역Rawdata!D1584</f>
        <v>카카오T일반택시_</v>
      </c>
      <c r="M1590" s="148"/>
      <c r="N1590" s="148"/>
      <c r="O1590" s="284" t="str">
        <f>입출금내역Rawdata!L1584</f>
        <v>하나은행(자본금)</v>
      </c>
      <c r="P1590" s="284" t="str">
        <f>입출금내역Rawdata!M1584</f>
        <v>391-910029-71304</v>
      </c>
      <c r="Q1590" s="148"/>
      <c r="R1590" s="148"/>
      <c r="S1590" s="148"/>
    </row>
    <row r="1591" spans="1:19" ht="15.6" customHeight="1">
      <c r="A1591" s="150"/>
      <c r="B1591" s="142">
        <f>입출금내역Rawdata!B1585</f>
        <v>45694</v>
      </c>
      <c r="C1591" s="143" t="s">
        <v>120</v>
      </c>
      <c r="D1591" s="284" t="str">
        <f>입출금내역Rawdata!N1585</f>
        <v>계좌 대체</v>
      </c>
      <c r="E1591" s="284" t="str">
        <f>입출금내역Rawdata!O1585</f>
        <v>계좌 대체</v>
      </c>
      <c r="F1591" s="137" t="str">
        <f>IF(D1591="계좌 대체","",VLOOKUP($D1591,월별_CashFlow!$H$3:$I$61,2,FALSE))</f>
        <v/>
      </c>
      <c r="G1591" s="153"/>
      <c r="H1591" s="283" t="str">
        <f>IF(입출금내역Rawdata!F1585=0,"",입출금내역Rawdata!F1585)</f>
        <v/>
      </c>
      <c r="I1591" s="146">
        <f>IF(입출금내역Rawdata!G1585=0,"",입출금내역Rawdata!G1585)</f>
        <v>25600</v>
      </c>
      <c r="J1591" s="146">
        <f t="shared" si="49"/>
        <v>-25600</v>
      </c>
      <c r="K1591" s="146">
        <f t="shared" si="48"/>
        <v>755063928</v>
      </c>
      <c r="L1591" s="284" t="str">
        <f>입출금내역Rawdata!D1585</f>
        <v>카카오T택시_가승</v>
      </c>
      <c r="M1591" s="148"/>
      <c r="N1591" s="148"/>
      <c r="O1591" s="284" t="str">
        <f>입출금내역Rawdata!L1585</f>
        <v>하나은행(자본금)</v>
      </c>
      <c r="P1591" s="284" t="str">
        <f>입출금내역Rawdata!M1585</f>
        <v>391-910029-71304</v>
      </c>
      <c r="Q1591" s="148"/>
      <c r="R1591" s="148"/>
      <c r="S1591" s="148"/>
    </row>
    <row r="1592" spans="1:19" ht="15.6" customHeight="1">
      <c r="A1592" s="150"/>
      <c r="B1592" s="142">
        <f>입출금내역Rawdata!B1586</f>
        <v>45694</v>
      </c>
      <c r="C1592" s="143" t="s">
        <v>120</v>
      </c>
      <c r="D1592" s="284" t="str">
        <f>입출금내역Rawdata!N1586</f>
        <v>계좌 대체</v>
      </c>
      <c r="E1592" s="284" t="str">
        <f>입출금내역Rawdata!O1586</f>
        <v>계좌 대체</v>
      </c>
      <c r="F1592" s="137" t="str">
        <f>IF(D1592="계좌 대체","",VLOOKUP($D1592,월별_CashFlow!$H$3:$I$61,2,FALSE))</f>
        <v/>
      </c>
      <c r="G1592" s="153"/>
      <c r="H1592" s="283">
        <f>IF(입출금내역Rawdata!F1586=0,"",입출금내역Rawdata!F1586)</f>
        <v>25600</v>
      </c>
      <c r="I1592" s="146" t="str">
        <f>IF(입출금내역Rawdata!G1586=0,"",입출금내역Rawdata!G1586)</f>
        <v/>
      </c>
      <c r="J1592" s="146">
        <f t="shared" si="49"/>
        <v>25600</v>
      </c>
      <c r="K1592" s="146">
        <f t="shared" si="48"/>
        <v>755089528</v>
      </c>
      <c r="L1592" s="284" t="str">
        <f>입출금내역Rawdata!D1586</f>
        <v>카카오T택시_가승</v>
      </c>
      <c r="M1592" s="148"/>
      <c r="N1592" s="148"/>
      <c r="O1592" s="284" t="str">
        <f>입출금내역Rawdata!L1586</f>
        <v>하나은행(자본금)</v>
      </c>
      <c r="P1592" s="284" t="str">
        <f>입출금내역Rawdata!M1586</f>
        <v>391-910029-71304</v>
      </c>
      <c r="Q1592" s="148"/>
      <c r="R1592" s="148"/>
      <c r="S1592" s="148"/>
    </row>
    <row r="1593" spans="1:19" ht="15.6" customHeight="1">
      <c r="A1593" s="150"/>
      <c r="B1593" s="142">
        <f>입출금내역Rawdata!B1587</f>
        <v>45694</v>
      </c>
      <c r="C1593" s="143" t="s">
        <v>120</v>
      </c>
      <c r="D1593" s="284" t="str">
        <f>입출금내역Rawdata!N1587</f>
        <v>운영비</v>
      </c>
      <c r="E1593" s="284" t="str">
        <f>입출금내역Rawdata!O1587</f>
        <v>여비교통비</v>
      </c>
      <c r="F1593" s="137">
        <f>IF(D1593="계좌 대체","",VLOOKUP($D1593,월별_CashFlow!$H$3:$I$61,2,FALSE))</f>
        <v>120204</v>
      </c>
      <c r="G1593" s="153"/>
      <c r="H1593" s="283" t="str">
        <f>IF(입출금내역Rawdata!F1587=0,"",입출금내역Rawdata!F1587)</f>
        <v/>
      </c>
      <c r="I1593" s="146">
        <f>IF(입출금내역Rawdata!G1587=0,"",입출금내역Rawdata!G1587)</f>
        <v>26000</v>
      </c>
      <c r="J1593" s="146">
        <f t="shared" si="49"/>
        <v>-26000</v>
      </c>
      <c r="K1593" s="146">
        <f t="shared" si="48"/>
        <v>755063528</v>
      </c>
      <c r="L1593" s="284" t="str">
        <f>입출금내역Rawdata!D1587</f>
        <v>카카오T일반택시_</v>
      </c>
      <c r="M1593" s="148"/>
      <c r="N1593" s="148"/>
      <c r="O1593" s="284" t="str">
        <f>입출금내역Rawdata!L1587</f>
        <v>하나은행(자본금)</v>
      </c>
      <c r="P1593" s="284" t="str">
        <f>입출금내역Rawdata!M1587</f>
        <v>391-910029-71304</v>
      </c>
      <c r="Q1593" s="148"/>
      <c r="R1593" s="148"/>
      <c r="S1593" s="148"/>
    </row>
    <row r="1594" spans="1:19" ht="15.6" customHeight="1">
      <c r="A1594" s="150"/>
      <c r="B1594" s="142">
        <f>입출금내역Rawdata!B1588</f>
        <v>45695</v>
      </c>
      <c r="C1594" s="143" t="s">
        <v>120</v>
      </c>
      <c r="D1594" s="284" t="str">
        <f>입출금내역Rawdata!N1588</f>
        <v>운영비</v>
      </c>
      <c r="E1594" s="284" t="str">
        <f>입출금내역Rawdata!O1588</f>
        <v>여비교통비</v>
      </c>
      <c r="F1594" s="137">
        <f>IF(D1594="계좌 대체","",VLOOKUP($D1594,월별_CashFlow!$H$3:$I$61,2,FALSE))</f>
        <v>120204</v>
      </c>
      <c r="G1594" s="153"/>
      <c r="H1594" s="283" t="str">
        <f>IF(입출금내역Rawdata!F1588=0,"",입출금내역Rawdata!F1588)</f>
        <v/>
      </c>
      <c r="I1594" s="146">
        <f>IF(입출금내역Rawdata!G1588=0,"",입출금내역Rawdata!G1588)</f>
        <v>100000</v>
      </c>
      <c r="J1594" s="146">
        <f t="shared" si="49"/>
        <v>-100000</v>
      </c>
      <c r="K1594" s="146">
        <f t="shared" si="48"/>
        <v>754963528</v>
      </c>
      <c r="L1594" s="284" t="str">
        <f>입출금내역Rawdata!D1588</f>
        <v>이케이에너지(주)</v>
      </c>
      <c r="M1594" s="148"/>
      <c r="N1594" s="148"/>
      <c r="O1594" s="284" t="str">
        <f>입출금내역Rawdata!L1588</f>
        <v>하나은행(GS투자금)</v>
      </c>
      <c r="P1594" s="284" t="str">
        <f>입출금내역Rawdata!M1588</f>
        <v>391-910033-23404</v>
      </c>
      <c r="Q1594" s="148"/>
      <c r="R1594" s="148"/>
      <c r="S1594" s="148"/>
    </row>
    <row r="1595" spans="1:19" ht="15.6" customHeight="1">
      <c r="A1595" s="150"/>
      <c r="B1595" s="142">
        <f>입출금내역Rawdata!B1589</f>
        <v>45695</v>
      </c>
      <c r="C1595" s="143" t="s">
        <v>120</v>
      </c>
      <c r="D1595" s="284" t="str">
        <f>입출금내역Rawdata!N1589</f>
        <v>운영비</v>
      </c>
      <c r="E1595" s="284" t="str">
        <f>입출금내역Rawdata!O1589</f>
        <v>여비교통비</v>
      </c>
      <c r="F1595" s="137">
        <f>IF(D1595="계좌 대체","",VLOOKUP($D1595,월별_CashFlow!$H$3:$I$61,2,FALSE))</f>
        <v>120204</v>
      </c>
      <c r="G1595" s="153"/>
      <c r="H1595" s="283" t="str">
        <f>IF(입출금내역Rawdata!F1589=0,"",입출금내역Rawdata!F1589)</f>
        <v/>
      </c>
      <c r="I1595" s="146">
        <f>IF(입출금내역Rawdata!G1589=0,"",입출금내역Rawdata!G1589)</f>
        <v>80000</v>
      </c>
      <c r="J1595" s="146">
        <f t="shared" si="49"/>
        <v>-80000</v>
      </c>
      <c r="K1595" s="146">
        <f t="shared" si="48"/>
        <v>754883528</v>
      </c>
      <c r="L1595" s="284" t="str">
        <f>입출금내역Rawdata!D1589</f>
        <v>이케이에너지(주)</v>
      </c>
      <c r="M1595" s="148"/>
      <c r="N1595" s="148"/>
      <c r="O1595" s="284" t="str">
        <f>입출금내역Rawdata!L1589</f>
        <v>하나은행(GS투자금)</v>
      </c>
      <c r="P1595" s="284" t="str">
        <f>입출금내역Rawdata!M1589</f>
        <v>391-910033-23404</v>
      </c>
      <c r="Q1595" s="148"/>
      <c r="R1595" s="148"/>
      <c r="S1595" s="148"/>
    </row>
    <row r="1596" spans="1:19" ht="15.6" customHeight="1">
      <c r="A1596" s="150"/>
      <c r="B1596" s="142">
        <f>입출금내역Rawdata!B1590</f>
        <v>45695</v>
      </c>
      <c r="C1596" s="143" t="s">
        <v>120</v>
      </c>
      <c r="D1596" s="284" t="str">
        <f>입출금내역Rawdata!N1590</f>
        <v>운영비</v>
      </c>
      <c r="E1596" s="284" t="str">
        <f>입출금내역Rawdata!O1590</f>
        <v>여비교통비</v>
      </c>
      <c r="F1596" s="137">
        <f>IF(D1596="계좌 대체","",VLOOKUP($D1596,월별_CashFlow!$H$3:$I$61,2,FALSE))</f>
        <v>120204</v>
      </c>
      <c r="G1596" s="153"/>
      <c r="H1596" s="283">
        <f>IF(입출금내역Rawdata!F1590=0,"",입출금내역Rawdata!F1590)</f>
        <v>100000</v>
      </c>
      <c r="I1596" s="146" t="str">
        <f>IF(입출금내역Rawdata!G1590=0,"",입출금내역Rawdata!G1590)</f>
        <v/>
      </c>
      <c r="J1596" s="146">
        <f t="shared" si="49"/>
        <v>100000</v>
      </c>
      <c r="K1596" s="146">
        <f t="shared" si="48"/>
        <v>754983528</v>
      </c>
      <c r="L1596" s="284" t="str">
        <f>입출금내역Rawdata!D1590</f>
        <v>이케이에너지(주)</v>
      </c>
      <c r="M1596" s="148"/>
      <c r="N1596" s="148"/>
      <c r="O1596" s="284" t="str">
        <f>입출금내역Rawdata!L1590</f>
        <v>하나은행(GS투자금)</v>
      </c>
      <c r="P1596" s="284" t="str">
        <f>입출금내역Rawdata!M1590</f>
        <v>391-910033-23404</v>
      </c>
      <c r="Q1596" s="148"/>
      <c r="R1596" s="148"/>
      <c r="S1596" s="148"/>
    </row>
    <row r="1597" spans="1:19" ht="15.6" customHeight="1">
      <c r="A1597" s="150"/>
      <c r="B1597" s="142">
        <f>입출금내역Rawdata!B1591</f>
        <v>45695</v>
      </c>
      <c r="C1597" s="143" t="s">
        <v>120</v>
      </c>
      <c r="D1597" s="284" t="str">
        <f>입출금내역Rawdata!N1591</f>
        <v>보조금</v>
      </c>
      <c r="E1597" s="284" t="str">
        <f>입출금내역Rawdata!O1591</f>
        <v>보조금</v>
      </c>
      <c r="F1597" s="137">
        <f>IF(D1597="계좌 대체","",VLOOKUP($D1597,월별_CashFlow!$H$3:$I$61,2,FALSE))</f>
        <v>310001</v>
      </c>
      <c r="G1597" s="153"/>
      <c r="H1597" s="283">
        <f>IF(입출금내역Rawdata!F1591=0,"",입출금내역Rawdata!F1591)</f>
        <v>10272900</v>
      </c>
      <c r="I1597" s="146" t="str">
        <f>IF(입출금내역Rawdata!G1591=0,"",입출금내역Rawdata!G1591)</f>
        <v/>
      </c>
      <c r="J1597" s="146">
        <f t="shared" si="49"/>
        <v>10272900</v>
      </c>
      <c r="K1597" s="146">
        <f t="shared" si="48"/>
        <v>765256428</v>
      </c>
      <c r="L1597" s="284" t="str">
        <f>입출금내역Rawdata!D1591</f>
        <v>2501 팁스인건비</v>
      </c>
      <c r="M1597" s="148"/>
      <c r="N1597" s="148"/>
      <c r="O1597" s="284" t="str">
        <f>입출금내역Rawdata!L1591</f>
        <v>하나은행(자본금)</v>
      </c>
      <c r="P1597" s="284" t="str">
        <f>입출금내역Rawdata!M1591</f>
        <v>391-910029-71304</v>
      </c>
      <c r="Q1597" s="148"/>
      <c r="R1597" s="148"/>
      <c r="S1597" s="148"/>
    </row>
    <row r="1598" spans="1:19" ht="15.6" customHeight="1">
      <c r="A1598" s="150"/>
      <c r="B1598" s="142">
        <f>입출금내역Rawdata!B1592</f>
        <v>45695</v>
      </c>
      <c r="C1598" s="143" t="s">
        <v>120</v>
      </c>
      <c r="D1598" s="284" t="str">
        <f>입출금내역Rawdata!N1592</f>
        <v>계좌 대체</v>
      </c>
      <c r="E1598" s="284" t="str">
        <f>입출금내역Rawdata!O1592</f>
        <v>계좌 대체</v>
      </c>
      <c r="F1598" s="137" t="str">
        <f>IF(D1598="계좌 대체","",VLOOKUP($D1598,월별_CashFlow!$H$3:$I$61,2,FALSE))</f>
        <v/>
      </c>
      <c r="G1598" s="153"/>
      <c r="H1598" s="283">
        <f>IF(입출금내역Rawdata!F1592=0,"",입출금내역Rawdata!F1592)</f>
        <v>10272900</v>
      </c>
      <c r="I1598" s="146" t="str">
        <f>IF(입출금내역Rawdata!G1592=0,"",입출금내역Rawdata!G1592)</f>
        <v/>
      </c>
      <c r="J1598" s="146">
        <f t="shared" si="49"/>
        <v>10272900</v>
      </c>
      <c r="K1598" s="146">
        <f t="shared" si="48"/>
        <v>775529328</v>
      </c>
      <c r="L1598" s="284" t="str">
        <f>입출금내역Rawdata!D1592</f>
        <v>TIPA</v>
      </c>
      <c r="M1598" s="148"/>
      <c r="N1598" s="148"/>
      <c r="O1598" s="284" t="str">
        <f>입출금내역Rawdata!L1592</f>
        <v>하나은행(팁스)</v>
      </c>
      <c r="P1598" s="284" t="str">
        <f>입출금내역Rawdata!M1592</f>
        <v>391-910031-48404</v>
      </c>
      <c r="Q1598" s="148"/>
      <c r="R1598" s="148"/>
      <c r="S1598" s="148"/>
    </row>
    <row r="1599" spans="1:19" ht="15.6" customHeight="1">
      <c r="A1599" s="150"/>
      <c r="B1599" s="142">
        <f>입출금내역Rawdata!B1593</f>
        <v>45695</v>
      </c>
      <c r="C1599" s="143" t="s">
        <v>120</v>
      </c>
      <c r="D1599" s="284" t="str">
        <f>입출금내역Rawdata!N1593</f>
        <v>계좌 대체</v>
      </c>
      <c r="E1599" s="284" t="str">
        <f>입출금내역Rawdata!O1593</f>
        <v>계좌 대체</v>
      </c>
      <c r="F1599" s="137" t="str">
        <f>IF(D1599="계좌 대체","",VLOOKUP($D1599,월별_CashFlow!$H$3:$I$61,2,FALSE))</f>
        <v/>
      </c>
      <c r="G1599" s="153"/>
      <c r="H1599" s="283" t="str">
        <f>IF(입출금내역Rawdata!F1593=0,"",입출금내역Rawdata!F1593)</f>
        <v/>
      </c>
      <c r="I1599" s="146">
        <f>IF(입출금내역Rawdata!G1593=0,"",입출금내역Rawdata!G1593)</f>
        <v>10272900</v>
      </c>
      <c r="J1599" s="146">
        <f t="shared" si="49"/>
        <v>-10272900</v>
      </c>
      <c r="K1599" s="146">
        <f t="shared" si="48"/>
        <v>765256428</v>
      </c>
      <c r="L1599" s="284" t="str">
        <f>입출금내역Rawdata!D1593</f>
        <v>2501 팁스인건비</v>
      </c>
      <c r="M1599" s="148"/>
      <c r="N1599" s="148"/>
      <c r="O1599" s="284" t="str">
        <f>입출금내역Rawdata!L1593</f>
        <v>하나은행(팁스)</v>
      </c>
      <c r="P1599" s="284" t="str">
        <f>입출금내역Rawdata!M1593</f>
        <v>391-910031-48404</v>
      </c>
      <c r="Q1599" s="148"/>
      <c r="R1599" s="148"/>
      <c r="S1599" s="148"/>
    </row>
    <row r="1600" spans="1:19" ht="15.6" customHeight="1">
      <c r="A1600" s="150"/>
      <c r="B1600" s="142">
        <f>입출금내역Rawdata!B1594</f>
        <v>45698</v>
      </c>
      <c r="C1600" s="143" t="s">
        <v>120</v>
      </c>
      <c r="D1600" s="284" t="str">
        <f>입출금내역Rawdata!N1594</f>
        <v>인건비(급여, 퇴직금, 사대보험)</v>
      </c>
      <c r="E1600" s="284" t="str">
        <f>입출금내역Rawdata!O1594</f>
        <v>사대보험</v>
      </c>
      <c r="F1600" s="137">
        <f>IF(D1600="계좌 대체","",VLOOKUP($D1600,월별_CashFlow!$H$3:$I$61,2,FALSE))</f>
        <v>120202</v>
      </c>
      <c r="G1600" s="153"/>
      <c r="H1600" s="283" t="str">
        <f>IF(입출금내역Rawdata!F1594=0,"",입출금내역Rawdata!F1594)</f>
        <v/>
      </c>
      <c r="I1600" s="146">
        <f>IF(입출금내역Rawdata!G1594=0,"",입출금내역Rawdata!G1594)</f>
        <v>1792180</v>
      </c>
      <c r="J1600" s="146">
        <f t="shared" si="49"/>
        <v>-1792180</v>
      </c>
      <c r="K1600" s="146">
        <f t="shared" si="48"/>
        <v>763464248</v>
      </c>
      <c r="L1600" s="284" t="str">
        <f>입출금내역Rawdata!D1594</f>
        <v>2501국민건강</v>
      </c>
      <c r="M1600" s="148"/>
      <c r="N1600" s="148"/>
      <c r="O1600" s="284" t="str">
        <f>입출금내역Rawdata!L1594</f>
        <v>하나은행(GS투자금)</v>
      </c>
      <c r="P1600" s="284" t="str">
        <f>입출금내역Rawdata!M1594</f>
        <v>391-910033-23404</v>
      </c>
      <c r="Q1600" s="148"/>
      <c r="R1600" s="148"/>
      <c r="S1600" s="148"/>
    </row>
    <row r="1601" spans="1:19" ht="15.6" customHeight="1">
      <c r="A1601" s="150"/>
      <c r="B1601" s="142">
        <f>입출금내역Rawdata!B1595</f>
        <v>45698</v>
      </c>
      <c r="C1601" s="143" t="s">
        <v>120</v>
      </c>
      <c r="D1601" s="284" t="str">
        <f>입출금내역Rawdata!N1595</f>
        <v>인건비(급여, 퇴직금, 사대보험)</v>
      </c>
      <c r="E1601" s="284" t="str">
        <f>입출금내역Rawdata!O1595</f>
        <v>사대보험</v>
      </c>
      <c r="F1601" s="137">
        <f>IF(D1601="계좌 대체","",VLOOKUP($D1601,월별_CashFlow!$H$3:$I$61,2,FALSE))</f>
        <v>120202</v>
      </c>
      <c r="G1601" s="153"/>
      <c r="H1601" s="283" t="str">
        <f>IF(입출금내역Rawdata!F1595=0,"",입출금내역Rawdata!F1595)</f>
        <v/>
      </c>
      <c r="I1601" s="146">
        <f>IF(입출금내역Rawdata!G1595=0,"",입출금내역Rawdata!G1595)</f>
        <v>828000</v>
      </c>
      <c r="J1601" s="146">
        <f t="shared" si="49"/>
        <v>-828000</v>
      </c>
      <c r="K1601" s="146">
        <f t="shared" si="48"/>
        <v>762636248</v>
      </c>
      <c r="L1601" s="284" t="str">
        <f>입출금내역Rawdata!D1595</f>
        <v>2501국민연금</v>
      </c>
      <c r="M1601" s="148"/>
      <c r="N1601" s="148"/>
      <c r="O1601" s="284" t="str">
        <f>입출금내역Rawdata!L1595</f>
        <v>하나은행(GS투자금)</v>
      </c>
      <c r="P1601" s="284" t="str">
        <f>입출금내역Rawdata!M1595</f>
        <v>391-910033-23404</v>
      </c>
      <c r="Q1601" s="148"/>
      <c r="R1601" s="148"/>
      <c r="S1601" s="148"/>
    </row>
    <row r="1602" spans="1:19" ht="15.6" customHeight="1">
      <c r="A1602" s="150"/>
      <c r="B1602" s="142">
        <f>입출금내역Rawdata!B1596</f>
        <v>45698</v>
      </c>
      <c r="C1602" s="143" t="s">
        <v>120</v>
      </c>
      <c r="D1602" s="284" t="str">
        <f>입출금내역Rawdata!N1596</f>
        <v>인건비(급여, 퇴직금, 사대보험)</v>
      </c>
      <c r="E1602" s="284" t="str">
        <f>입출금내역Rawdata!O1596</f>
        <v>사대보험</v>
      </c>
      <c r="F1602" s="137">
        <f>IF(D1602="계좌 대체","",VLOOKUP($D1602,월별_CashFlow!$H$3:$I$61,2,FALSE))</f>
        <v>120202</v>
      </c>
      <c r="G1602" s="153"/>
      <c r="H1602" s="283" t="str">
        <f>IF(입출금내역Rawdata!F1596=0,"",입출금내역Rawdata!F1596)</f>
        <v/>
      </c>
      <c r="I1602" s="146">
        <f>IF(입출금내역Rawdata!G1596=0,"",입출금내역Rawdata!G1596)</f>
        <v>266250</v>
      </c>
      <c r="J1602" s="146">
        <f t="shared" si="49"/>
        <v>-266250</v>
      </c>
      <c r="K1602" s="146">
        <f t="shared" si="48"/>
        <v>762369998</v>
      </c>
      <c r="L1602" s="284" t="str">
        <f>입출금내역Rawdata!D1596</f>
        <v>2501고용보험</v>
      </c>
      <c r="M1602" s="148"/>
      <c r="N1602" s="148"/>
      <c r="O1602" s="284" t="str">
        <f>입출금내역Rawdata!L1596</f>
        <v>하나은행(GS투자금)</v>
      </c>
      <c r="P1602" s="284" t="str">
        <f>입출금내역Rawdata!M1596</f>
        <v>391-910033-23404</v>
      </c>
      <c r="Q1602" s="148"/>
      <c r="R1602" s="148"/>
      <c r="S1602" s="148"/>
    </row>
    <row r="1603" spans="1:19" ht="15.6" customHeight="1">
      <c r="A1603" s="150"/>
      <c r="B1603" s="142">
        <f>입출금내역Rawdata!B1597</f>
        <v>45698</v>
      </c>
      <c r="C1603" s="143" t="s">
        <v>120</v>
      </c>
      <c r="D1603" s="284" t="str">
        <f>입출금내역Rawdata!N1597</f>
        <v>인건비(급여, 퇴직금, 사대보험)</v>
      </c>
      <c r="E1603" s="284" t="str">
        <f>입출금내역Rawdata!O1597</f>
        <v>사대보험</v>
      </c>
      <c r="F1603" s="137">
        <f>IF(D1603="계좌 대체","",VLOOKUP($D1603,월별_CashFlow!$H$3:$I$61,2,FALSE))</f>
        <v>120202</v>
      </c>
      <c r="G1603" s="153"/>
      <c r="H1603" s="283" t="str">
        <f>IF(입출금내역Rawdata!F1597=0,"",입출금내역Rawdata!F1597)</f>
        <v/>
      </c>
      <c r="I1603" s="146">
        <f>IF(입출금내역Rawdata!G1597=0,"",입출금내역Rawdata!G1597)</f>
        <v>93350</v>
      </c>
      <c r="J1603" s="146">
        <f t="shared" si="49"/>
        <v>-93350</v>
      </c>
      <c r="K1603" s="146">
        <f t="shared" si="48"/>
        <v>762276648</v>
      </c>
      <c r="L1603" s="284" t="str">
        <f>입출금내역Rawdata!D1597</f>
        <v>2501산재보험</v>
      </c>
      <c r="M1603" s="148"/>
      <c r="N1603" s="148"/>
      <c r="O1603" s="284" t="str">
        <f>입출금내역Rawdata!L1597</f>
        <v>하나은행(GS투자금)</v>
      </c>
      <c r="P1603" s="284" t="str">
        <f>입출금내역Rawdata!M1597</f>
        <v>391-910033-23404</v>
      </c>
      <c r="Q1603" s="148"/>
      <c r="R1603" s="148"/>
      <c r="S1603" s="148"/>
    </row>
    <row r="1604" spans="1:19" ht="15.6" customHeight="1">
      <c r="A1604" s="150"/>
      <c r="B1604" s="142">
        <f>입출금내역Rawdata!B1598</f>
        <v>45698</v>
      </c>
      <c r="C1604" s="143" t="s">
        <v>120</v>
      </c>
      <c r="D1604" s="284" t="str">
        <f>입출금내역Rawdata!N1598</f>
        <v>인건비(급여, 퇴직금, 사대보험)</v>
      </c>
      <c r="E1604" s="284" t="str">
        <f>입출금내역Rawdata!O1598</f>
        <v>소득세 등</v>
      </c>
      <c r="F1604" s="137">
        <f>IF(D1604="계좌 대체","",VLOOKUP($D1604,월별_CashFlow!$H$3:$I$61,2,FALSE))</f>
        <v>120202</v>
      </c>
      <c r="G1604" s="153"/>
      <c r="H1604" s="283" t="str">
        <f>IF(입출금내역Rawdata!F1598=0,"",입출금내역Rawdata!F1598)</f>
        <v/>
      </c>
      <c r="I1604" s="146">
        <f>IF(입출금내역Rawdata!G1598=0,"",입출금내역Rawdata!G1598)</f>
        <v>234660</v>
      </c>
      <c r="J1604" s="146">
        <f t="shared" si="49"/>
        <v>-234660</v>
      </c>
      <c r="K1604" s="146">
        <f t="shared" si="48"/>
        <v>762041988</v>
      </c>
      <c r="L1604" s="284" t="str">
        <f>입출금내역Rawdata!D1598</f>
        <v>서울특징주식회사 에</v>
      </c>
      <c r="M1604" s="148"/>
      <c r="N1604" s="148"/>
      <c r="O1604" s="284" t="str">
        <f>입출금내역Rawdata!L1598</f>
        <v>하나은행(GS투자금)</v>
      </c>
      <c r="P1604" s="284" t="str">
        <f>입출금내역Rawdata!M1598</f>
        <v>391-910033-23404</v>
      </c>
      <c r="Q1604" s="148"/>
      <c r="R1604" s="148"/>
      <c r="S1604" s="148"/>
    </row>
    <row r="1605" spans="1:19" ht="15.6" customHeight="1">
      <c r="A1605" s="150"/>
      <c r="B1605" s="142">
        <f>입출금내역Rawdata!B1599</f>
        <v>45698</v>
      </c>
      <c r="C1605" s="143" t="s">
        <v>120</v>
      </c>
      <c r="D1605" s="284" t="str">
        <f>입출금내역Rawdata!N1599</f>
        <v>인건비(급여, 퇴직금, 사대보험)</v>
      </c>
      <c r="E1605" s="284" t="str">
        <f>입출금내역Rawdata!O1599</f>
        <v>소득세 등</v>
      </c>
      <c r="F1605" s="137">
        <f>IF(D1605="계좌 대체","",VLOOKUP($D1605,월별_CashFlow!$H$3:$I$61,2,FALSE))</f>
        <v>120202</v>
      </c>
      <c r="G1605" s="153"/>
      <c r="H1605" s="283" t="str">
        <f>IF(입출금내역Rawdata!F1599=0,"",입출금내역Rawdata!F1599)</f>
        <v/>
      </c>
      <c r="I1605" s="146">
        <f>IF(입출금내역Rawdata!G1599=0,"",입출금내역Rawdata!G1599)</f>
        <v>2346780</v>
      </c>
      <c r="J1605" s="146">
        <f t="shared" si="49"/>
        <v>-2346780</v>
      </c>
      <c r="K1605" s="146">
        <f t="shared" si="48"/>
        <v>759695208</v>
      </c>
      <c r="L1605" s="284" t="str">
        <f>입출금내역Rawdata!D1599</f>
        <v>국고_주식회사 에이</v>
      </c>
      <c r="M1605" s="148"/>
      <c r="N1605" s="148"/>
      <c r="O1605" s="284" t="str">
        <f>입출금내역Rawdata!L1599</f>
        <v>하나은행(GS투자금)</v>
      </c>
      <c r="P1605" s="284" t="str">
        <f>입출금내역Rawdata!M1599</f>
        <v>391-910033-23404</v>
      </c>
      <c r="Q1605" s="148"/>
      <c r="R1605" s="148"/>
      <c r="S1605" s="148"/>
    </row>
    <row r="1606" spans="1:19" ht="15.6" customHeight="1">
      <c r="A1606" s="150"/>
      <c r="B1606" s="142">
        <f>입출금내역Rawdata!B1600</f>
        <v>45698</v>
      </c>
      <c r="C1606" s="143" t="s">
        <v>120</v>
      </c>
      <c r="D1606" s="284" t="str">
        <f>입출금내역Rawdata!N1600</f>
        <v>계좌 대체</v>
      </c>
      <c r="E1606" s="284" t="str">
        <f>입출금내역Rawdata!O1600</f>
        <v>계좌 대체</v>
      </c>
      <c r="F1606" s="137" t="str">
        <f>IF(D1606="계좌 대체","",VLOOKUP($D1606,월별_CashFlow!$H$3:$I$61,2,FALSE))</f>
        <v/>
      </c>
      <c r="G1606" s="153"/>
      <c r="H1606" s="283" t="str">
        <f>IF(입출금내역Rawdata!F1600=0,"",입출금내역Rawdata!F1600)</f>
        <v/>
      </c>
      <c r="I1606" s="146">
        <f>IF(입출금내역Rawdata!G1600=0,"",입출금내역Rawdata!G1600)</f>
        <v>9600</v>
      </c>
      <c r="J1606" s="146">
        <f t="shared" si="49"/>
        <v>-9600</v>
      </c>
      <c r="K1606" s="146">
        <f t="shared" si="48"/>
        <v>759685608</v>
      </c>
      <c r="L1606" s="284" t="str">
        <f>입출금내역Rawdata!D1600</f>
        <v>카카오T택시_가승</v>
      </c>
      <c r="M1606" s="148"/>
      <c r="N1606" s="148"/>
      <c r="O1606" s="284" t="str">
        <f>입출금내역Rawdata!L1600</f>
        <v>하나은행(자본금)</v>
      </c>
      <c r="P1606" s="284" t="str">
        <f>입출금내역Rawdata!M1600</f>
        <v>391-910029-71304</v>
      </c>
      <c r="Q1606" s="148"/>
      <c r="R1606" s="148"/>
      <c r="S1606" s="148"/>
    </row>
    <row r="1607" spans="1:19" ht="15.6" customHeight="1">
      <c r="A1607" s="150"/>
      <c r="B1607" s="142">
        <f>입출금내역Rawdata!B1601</f>
        <v>45698</v>
      </c>
      <c r="C1607" s="143" t="s">
        <v>120</v>
      </c>
      <c r="D1607" s="284" t="str">
        <f>입출금내역Rawdata!N1601</f>
        <v>계좌 대체</v>
      </c>
      <c r="E1607" s="284" t="str">
        <f>입출금내역Rawdata!O1601</f>
        <v>계좌 대체</v>
      </c>
      <c r="F1607" s="137" t="str">
        <f>IF(D1607="계좌 대체","",VLOOKUP($D1607,월별_CashFlow!$H$3:$I$61,2,FALSE))</f>
        <v/>
      </c>
      <c r="G1607" s="153"/>
      <c r="H1607" s="283">
        <f>IF(입출금내역Rawdata!F1601=0,"",입출금내역Rawdata!F1601)</f>
        <v>9600</v>
      </c>
      <c r="I1607" s="146" t="str">
        <f>IF(입출금내역Rawdata!G1601=0,"",입출금내역Rawdata!G1601)</f>
        <v/>
      </c>
      <c r="J1607" s="146">
        <f t="shared" si="49"/>
        <v>9600</v>
      </c>
      <c r="K1607" s="146">
        <f t="shared" si="48"/>
        <v>759695208</v>
      </c>
      <c r="L1607" s="284" t="str">
        <f>입출금내역Rawdata!D1601</f>
        <v>카카오T택시_가승</v>
      </c>
      <c r="M1607" s="148"/>
      <c r="N1607" s="148"/>
      <c r="O1607" s="284" t="str">
        <f>입출금내역Rawdata!L1601</f>
        <v>하나은행(자본금)</v>
      </c>
      <c r="P1607" s="284" t="str">
        <f>입출금내역Rawdata!M1601</f>
        <v>391-910029-71304</v>
      </c>
      <c r="Q1607" s="148"/>
      <c r="R1607" s="148"/>
      <c r="S1607" s="148"/>
    </row>
    <row r="1608" spans="1:19" ht="15.6" customHeight="1">
      <c r="A1608" s="150"/>
      <c r="B1608" s="142">
        <f>입출금내역Rawdata!B1602</f>
        <v>45698</v>
      </c>
      <c r="C1608" s="143" t="s">
        <v>120</v>
      </c>
      <c r="D1608" s="284" t="str">
        <f>입출금내역Rawdata!N1602</f>
        <v>운영비</v>
      </c>
      <c r="E1608" s="284" t="str">
        <f>입출금내역Rawdata!O1602</f>
        <v>여비교통비</v>
      </c>
      <c r="F1608" s="137">
        <f>IF(D1608="계좌 대체","",VLOOKUP($D1608,월별_CashFlow!$H$3:$I$61,2,FALSE))</f>
        <v>120204</v>
      </c>
      <c r="G1608" s="153"/>
      <c r="H1608" s="283" t="str">
        <f>IF(입출금내역Rawdata!F1602=0,"",입출금내역Rawdata!F1602)</f>
        <v/>
      </c>
      <c r="I1608" s="146">
        <f>IF(입출금내역Rawdata!G1602=0,"",입출금내역Rawdata!G1602)</f>
        <v>9600</v>
      </c>
      <c r="J1608" s="146">
        <f t="shared" si="49"/>
        <v>-9600</v>
      </c>
      <c r="K1608" s="146">
        <f t="shared" ref="K1608:K1671" si="50">J1608+K1607</f>
        <v>759685608</v>
      </c>
      <c r="L1608" s="284" t="str">
        <f>입출금내역Rawdata!D1602</f>
        <v>카카오T일반택시_</v>
      </c>
      <c r="M1608" s="148"/>
      <c r="N1608" s="148"/>
      <c r="O1608" s="284" t="str">
        <f>입출금내역Rawdata!L1602</f>
        <v>하나은행(자본금)</v>
      </c>
      <c r="P1608" s="284" t="str">
        <f>입출금내역Rawdata!M1602</f>
        <v>391-910029-71304</v>
      </c>
      <c r="Q1608" s="148"/>
      <c r="R1608" s="148"/>
      <c r="S1608" s="148"/>
    </row>
    <row r="1609" spans="1:19" ht="15.6" customHeight="1">
      <c r="A1609" s="150"/>
      <c r="B1609" s="142">
        <f>입출금내역Rawdata!B1603</f>
        <v>45698</v>
      </c>
      <c r="C1609" s="143" t="s">
        <v>120</v>
      </c>
      <c r="D1609" s="284" t="str">
        <f>입출금내역Rawdata!N1603</f>
        <v>계좌 대체</v>
      </c>
      <c r="E1609" s="284" t="str">
        <f>입출금내역Rawdata!O1603</f>
        <v>계좌 대체</v>
      </c>
      <c r="F1609" s="137" t="str">
        <f>IF(D1609="계좌 대체","",VLOOKUP($D1609,월별_CashFlow!$H$3:$I$61,2,FALSE))</f>
        <v/>
      </c>
      <c r="G1609" s="153"/>
      <c r="H1609" s="283" t="str">
        <f>IF(입출금내역Rawdata!F1603=0,"",입출금내역Rawdata!F1603)</f>
        <v/>
      </c>
      <c r="I1609" s="146">
        <f>IF(입출금내역Rawdata!G1603=0,"",입출금내역Rawdata!G1603)</f>
        <v>13800</v>
      </c>
      <c r="J1609" s="146">
        <f t="shared" ref="J1609:J1672" si="51">IF(H1609="",IF(I1609="",0,-I1609),H1609)</f>
        <v>-13800</v>
      </c>
      <c r="K1609" s="146">
        <f t="shared" si="50"/>
        <v>759671808</v>
      </c>
      <c r="L1609" s="284" t="str">
        <f>입출금내역Rawdata!D1603</f>
        <v>카카오T택시_가승</v>
      </c>
      <c r="M1609" s="148"/>
      <c r="N1609" s="148"/>
      <c r="O1609" s="284" t="str">
        <f>입출금내역Rawdata!L1603</f>
        <v>하나은행(자본금)</v>
      </c>
      <c r="P1609" s="284" t="str">
        <f>입출금내역Rawdata!M1603</f>
        <v>391-910029-71304</v>
      </c>
      <c r="Q1609" s="148"/>
      <c r="R1609" s="148"/>
      <c r="S1609" s="148"/>
    </row>
    <row r="1610" spans="1:19" ht="15.6" customHeight="1">
      <c r="A1610" s="150"/>
      <c r="B1610" s="142">
        <f>입출금내역Rawdata!B1604</f>
        <v>45698</v>
      </c>
      <c r="C1610" s="143" t="s">
        <v>120</v>
      </c>
      <c r="D1610" s="284" t="str">
        <f>입출금내역Rawdata!N1604</f>
        <v>계좌 대체</v>
      </c>
      <c r="E1610" s="284" t="str">
        <f>입출금내역Rawdata!O1604</f>
        <v>계좌 대체</v>
      </c>
      <c r="F1610" s="137" t="str">
        <f>IF(D1610="계좌 대체","",VLOOKUP($D1610,월별_CashFlow!$H$3:$I$61,2,FALSE))</f>
        <v/>
      </c>
      <c r="G1610" s="153"/>
      <c r="H1610" s="283">
        <f>IF(입출금내역Rawdata!F1604=0,"",입출금내역Rawdata!F1604)</f>
        <v>13800</v>
      </c>
      <c r="I1610" s="146" t="str">
        <f>IF(입출금내역Rawdata!G1604=0,"",입출금내역Rawdata!G1604)</f>
        <v/>
      </c>
      <c r="J1610" s="146">
        <f t="shared" si="51"/>
        <v>13800</v>
      </c>
      <c r="K1610" s="146">
        <f t="shared" si="50"/>
        <v>759685608</v>
      </c>
      <c r="L1610" s="284" t="str">
        <f>입출금내역Rawdata!D1604</f>
        <v>카카오T택시_가승</v>
      </c>
      <c r="M1610" s="148"/>
      <c r="N1610" s="148"/>
      <c r="O1610" s="284" t="str">
        <f>입출금내역Rawdata!L1604</f>
        <v>하나은행(자본금)</v>
      </c>
      <c r="P1610" s="284" t="str">
        <f>입출금내역Rawdata!M1604</f>
        <v>391-910029-71304</v>
      </c>
      <c r="Q1610" s="148"/>
      <c r="R1610" s="148"/>
      <c r="S1610" s="148"/>
    </row>
    <row r="1611" spans="1:19" ht="15.6" customHeight="1">
      <c r="A1611" s="150"/>
      <c r="B1611" s="142">
        <f>입출금내역Rawdata!B1605</f>
        <v>45698</v>
      </c>
      <c r="C1611" s="143" t="s">
        <v>120</v>
      </c>
      <c r="D1611" s="284" t="str">
        <f>입출금내역Rawdata!N1605</f>
        <v>운영비</v>
      </c>
      <c r="E1611" s="284" t="str">
        <f>입출금내역Rawdata!O1605</f>
        <v>여비교통비</v>
      </c>
      <c r="F1611" s="137">
        <f>IF(D1611="계좌 대체","",VLOOKUP($D1611,월별_CashFlow!$H$3:$I$61,2,FALSE))</f>
        <v>120204</v>
      </c>
      <c r="G1611" s="153"/>
      <c r="H1611" s="283" t="str">
        <f>IF(입출금내역Rawdata!F1605=0,"",입출금내역Rawdata!F1605)</f>
        <v/>
      </c>
      <c r="I1611" s="146">
        <f>IF(입출금내역Rawdata!G1605=0,"",입출금내역Rawdata!G1605)</f>
        <v>13900</v>
      </c>
      <c r="J1611" s="146">
        <f t="shared" si="51"/>
        <v>-13900</v>
      </c>
      <c r="K1611" s="146">
        <f t="shared" si="50"/>
        <v>759671708</v>
      </c>
      <c r="L1611" s="284" t="str">
        <f>입출금내역Rawdata!D1605</f>
        <v>카카오T일반택시(</v>
      </c>
      <c r="M1611" s="148"/>
      <c r="N1611" s="148"/>
      <c r="O1611" s="284" t="str">
        <f>입출금내역Rawdata!L1605</f>
        <v>하나은행(자본금)</v>
      </c>
      <c r="P1611" s="284" t="str">
        <f>입출금내역Rawdata!M1605</f>
        <v>391-910029-71304</v>
      </c>
      <c r="Q1611" s="148"/>
      <c r="R1611" s="148"/>
      <c r="S1611" s="148"/>
    </row>
    <row r="1612" spans="1:19" ht="15.6" customHeight="1">
      <c r="A1612" s="150"/>
      <c r="B1612" s="142">
        <f>입출금내역Rawdata!B1606</f>
        <v>45698</v>
      </c>
      <c r="C1612" s="143" t="s">
        <v>120</v>
      </c>
      <c r="D1612" s="284" t="str">
        <f>입출금내역Rawdata!N1606</f>
        <v>계좌 대체</v>
      </c>
      <c r="E1612" s="284" t="str">
        <f>입출금내역Rawdata!O1606</f>
        <v>계좌 대체</v>
      </c>
      <c r="F1612" s="137" t="str">
        <f>IF(D1612="계좌 대체","",VLOOKUP($D1612,월별_CashFlow!$H$3:$I$61,2,FALSE))</f>
        <v/>
      </c>
      <c r="G1612" s="153"/>
      <c r="H1612" s="283" t="str">
        <f>IF(입출금내역Rawdata!F1606=0,"",입출금내역Rawdata!F1606)</f>
        <v/>
      </c>
      <c r="I1612" s="146">
        <f>IF(입출금내역Rawdata!G1606=0,"",입출금내역Rawdata!G1606)</f>
        <v>12500</v>
      </c>
      <c r="J1612" s="146">
        <f t="shared" si="51"/>
        <v>-12500</v>
      </c>
      <c r="K1612" s="146">
        <f t="shared" si="50"/>
        <v>759659208</v>
      </c>
      <c r="L1612" s="284" t="str">
        <f>입출금내역Rawdata!D1606</f>
        <v>카카오T택시_가승</v>
      </c>
      <c r="M1612" s="148"/>
      <c r="N1612" s="148"/>
      <c r="O1612" s="284" t="str">
        <f>입출금내역Rawdata!L1606</f>
        <v>하나은행(자본금)</v>
      </c>
      <c r="P1612" s="284" t="str">
        <f>입출금내역Rawdata!M1606</f>
        <v>391-910029-71304</v>
      </c>
      <c r="Q1612" s="148"/>
      <c r="R1612" s="148"/>
      <c r="S1612" s="148"/>
    </row>
    <row r="1613" spans="1:19" ht="15.6" customHeight="1">
      <c r="A1613" s="150"/>
      <c r="B1613" s="142">
        <f>입출금내역Rawdata!B1607</f>
        <v>45698</v>
      </c>
      <c r="C1613" s="143" t="s">
        <v>120</v>
      </c>
      <c r="D1613" s="284" t="str">
        <f>입출금내역Rawdata!N1607</f>
        <v>계좌 대체</v>
      </c>
      <c r="E1613" s="284" t="str">
        <f>입출금내역Rawdata!O1607</f>
        <v>계좌 대체</v>
      </c>
      <c r="F1613" s="137" t="str">
        <f>IF(D1613="계좌 대체","",VLOOKUP($D1613,월별_CashFlow!$H$3:$I$61,2,FALSE))</f>
        <v/>
      </c>
      <c r="G1613" s="153"/>
      <c r="H1613" s="283">
        <f>IF(입출금내역Rawdata!F1607=0,"",입출금내역Rawdata!F1607)</f>
        <v>12500</v>
      </c>
      <c r="I1613" s="146" t="str">
        <f>IF(입출금내역Rawdata!G1607=0,"",입출금내역Rawdata!G1607)</f>
        <v/>
      </c>
      <c r="J1613" s="146">
        <f t="shared" si="51"/>
        <v>12500</v>
      </c>
      <c r="K1613" s="146">
        <f t="shared" si="50"/>
        <v>759671708</v>
      </c>
      <c r="L1613" s="284" t="str">
        <f>입출금내역Rawdata!D1607</f>
        <v>카카오T택시_가승</v>
      </c>
      <c r="M1613" s="148"/>
      <c r="N1613" s="148"/>
      <c r="O1613" s="284" t="str">
        <f>입출금내역Rawdata!L1607</f>
        <v>하나은행(자본금)</v>
      </c>
      <c r="P1613" s="284" t="str">
        <f>입출금내역Rawdata!M1607</f>
        <v>391-910029-71304</v>
      </c>
      <c r="Q1613" s="148"/>
      <c r="R1613" s="148"/>
      <c r="S1613" s="148"/>
    </row>
    <row r="1614" spans="1:19" ht="15.6" customHeight="1">
      <c r="A1614" s="150"/>
      <c r="B1614" s="142">
        <f>입출금내역Rawdata!B1608</f>
        <v>45698</v>
      </c>
      <c r="C1614" s="143" t="s">
        <v>120</v>
      </c>
      <c r="D1614" s="284" t="str">
        <f>입출금내역Rawdata!N1608</f>
        <v>운영비</v>
      </c>
      <c r="E1614" s="284" t="str">
        <f>입출금내역Rawdata!O1608</f>
        <v>여비교통비</v>
      </c>
      <c r="F1614" s="137">
        <f>IF(D1614="계좌 대체","",VLOOKUP($D1614,월별_CashFlow!$H$3:$I$61,2,FALSE))</f>
        <v>120204</v>
      </c>
      <c r="G1614" s="153"/>
      <c r="H1614" s="283" t="str">
        <f>IF(입출금내역Rawdata!F1608=0,"",입출금내역Rawdata!F1608)</f>
        <v/>
      </c>
      <c r="I1614" s="146">
        <f>IF(입출금내역Rawdata!G1608=0,"",입출금내역Rawdata!G1608)</f>
        <v>12500</v>
      </c>
      <c r="J1614" s="146">
        <f t="shared" si="51"/>
        <v>-12500</v>
      </c>
      <c r="K1614" s="146">
        <f t="shared" si="50"/>
        <v>759659208</v>
      </c>
      <c r="L1614" s="284" t="str">
        <f>입출금내역Rawdata!D1608</f>
        <v>카카오T일반택시_</v>
      </c>
      <c r="M1614" s="148"/>
      <c r="N1614" s="148"/>
      <c r="O1614" s="284" t="str">
        <f>입출금내역Rawdata!L1608</f>
        <v>하나은행(자본금)</v>
      </c>
      <c r="P1614" s="284" t="str">
        <f>입출금내역Rawdata!M1608</f>
        <v>391-910029-71304</v>
      </c>
      <c r="Q1614" s="148"/>
      <c r="R1614" s="148"/>
      <c r="S1614" s="148"/>
    </row>
    <row r="1615" spans="1:19" ht="15.6" customHeight="1">
      <c r="A1615" s="150"/>
      <c r="B1615" s="142">
        <f>입출금내역Rawdata!B1609</f>
        <v>45700</v>
      </c>
      <c r="C1615" s="143" t="s">
        <v>120</v>
      </c>
      <c r="D1615" s="284" t="str">
        <f>입출금내역Rawdata!N1609</f>
        <v>운영비</v>
      </c>
      <c r="E1615" s="284" t="str">
        <f>입출금내역Rawdata!O1609</f>
        <v>여비교통비</v>
      </c>
      <c r="F1615" s="137">
        <f>IF(D1615="계좌 대체","",VLOOKUP($D1615,월별_CashFlow!$H$3:$I$61,2,FALSE))</f>
        <v>120204</v>
      </c>
      <c r="G1615" s="153"/>
      <c r="H1615" s="283" t="str">
        <f>IF(입출금내역Rawdata!F1609=0,"",입출금내역Rawdata!F1609)</f>
        <v/>
      </c>
      <c r="I1615" s="146">
        <f>IF(입출금내역Rawdata!G1609=0,"",입출금내역Rawdata!G1609)</f>
        <v>5900</v>
      </c>
      <c r="J1615" s="146">
        <f t="shared" si="51"/>
        <v>-5900</v>
      </c>
      <c r="K1615" s="146">
        <f t="shared" si="50"/>
        <v>759653308</v>
      </c>
      <c r="L1615" s="284" t="str">
        <f>입출금내역Rawdata!D1609</f>
        <v>카카오T비즈_카카</v>
      </c>
      <c r="M1615" s="148"/>
      <c r="N1615" s="148"/>
      <c r="O1615" s="284" t="str">
        <f>입출금내역Rawdata!L1609</f>
        <v>하나은행(자본금)</v>
      </c>
      <c r="P1615" s="284" t="str">
        <f>입출금내역Rawdata!M1609</f>
        <v>391-910029-71304</v>
      </c>
      <c r="Q1615" s="148"/>
      <c r="R1615" s="148"/>
      <c r="S1615" s="148"/>
    </row>
    <row r="1616" spans="1:19" ht="15.6" customHeight="1">
      <c r="A1616" s="150"/>
      <c r="B1616" s="142">
        <f>입출금내역Rawdata!B1610</f>
        <v>45700</v>
      </c>
      <c r="C1616" s="143" t="s">
        <v>120</v>
      </c>
      <c r="D1616" s="284" t="str">
        <f>입출금내역Rawdata!N1610</f>
        <v>보조금</v>
      </c>
      <c r="E1616" s="284" t="str">
        <f>입출금내역Rawdata!O1610</f>
        <v>보조금</v>
      </c>
      <c r="F1616" s="137">
        <f>IF(D1616="계좌 대체","",VLOOKUP($D1616,월별_CashFlow!$H$3:$I$61,2,FALSE))</f>
        <v>310001</v>
      </c>
      <c r="G1616" s="153"/>
      <c r="H1616" s="283">
        <f>IF(입출금내역Rawdata!F1610=0,"",입출금내역Rawdata!F1610)</f>
        <v>1000000</v>
      </c>
      <c r="I1616" s="146" t="str">
        <f>IF(입출금내역Rawdata!G1610=0,"",입출금내역Rawdata!G1610)</f>
        <v/>
      </c>
      <c r="J1616" s="146">
        <f t="shared" si="51"/>
        <v>1000000</v>
      </c>
      <c r="K1616" s="146">
        <f t="shared" si="50"/>
        <v>760653308</v>
      </c>
      <c r="L1616" s="284" t="str">
        <f>입출금내역Rawdata!D1610</f>
        <v>FB이체</v>
      </c>
      <c r="M1616" s="148"/>
      <c r="N1616" s="148"/>
      <c r="O1616" s="284" t="str">
        <f>입출금내역Rawdata!L1610</f>
        <v>신한은행(초창패)</v>
      </c>
      <c r="P1616" s="284" t="str">
        <f>입출금내역Rawdata!M1610</f>
        <v>100-037-099578</v>
      </c>
      <c r="Q1616" s="148"/>
      <c r="R1616" s="148"/>
      <c r="S1616" s="148"/>
    </row>
    <row r="1617" spans="1:19" ht="15.6" customHeight="1">
      <c r="A1617" s="150"/>
      <c r="B1617" s="142">
        <f>입출금내역Rawdata!B1611</f>
        <v>45700</v>
      </c>
      <c r="C1617" s="143" t="s">
        <v>120</v>
      </c>
      <c r="D1617" s="284" t="str">
        <f>입출금내역Rawdata!N1611</f>
        <v>보조금</v>
      </c>
      <c r="E1617" s="284" t="str">
        <f>입출금내역Rawdata!O1611</f>
        <v>보조금</v>
      </c>
      <c r="F1617" s="137">
        <f>IF(D1617="계좌 대체","",VLOOKUP($D1617,월별_CashFlow!$H$3:$I$61,2,FALSE))</f>
        <v>310001</v>
      </c>
      <c r="G1617" s="153"/>
      <c r="H1617" s="283">
        <f>IF(입출금내역Rawdata!F1611=0,"",입출금내역Rawdata!F1611)</f>
        <v>500000</v>
      </c>
      <c r="I1617" s="146" t="str">
        <f>IF(입출금내역Rawdata!G1611=0,"",입출금내역Rawdata!G1611)</f>
        <v/>
      </c>
      <c r="J1617" s="146">
        <f t="shared" si="51"/>
        <v>500000</v>
      </c>
      <c r="K1617" s="146">
        <f t="shared" si="50"/>
        <v>761153308</v>
      </c>
      <c r="L1617" s="284" t="str">
        <f>입출금내역Rawdata!D1611</f>
        <v>FB이체</v>
      </c>
      <c r="M1617" s="148"/>
      <c r="N1617" s="148"/>
      <c r="O1617" s="284" t="str">
        <f>입출금내역Rawdata!L1611</f>
        <v>신한은행(초창패)</v>
      </c>
      <c r="P1617" s="284" t="str">
        <f>입출금내역Rawdata!M1611</f>
        <v>100-037-099578</v>
      </c>
      <c r="Q1617" s="148"/>
      <c r="R1617" s="148"/>
      <c r="S1617" s="148"/>
    </row>
    <row r="1618" spans="1:19" ht="15.6" customHeight="1">
      <c r="A1618" s="150"/>
      <c r="B1618" s="142">
        <f>입출금내역Rawdata!B1612</f>
        <v>45700</v>
      </c>
      <c r="C1618" s="143" t="s">
        <v>120</v>
      </c>
      <c r="D1618" s="284" t="str">
        <f>입출금내역Rawdata!N1612</f>
        <v>보조금</v>
      </c>
      <c r="E1618" s="284" t="str">
        <f>입출금내역Rawdata!O1612</f>
        <v>보조금</v>
      </c>
      <c r="F1618" s="137">
        <f>IF(D1618="계좌 대체","",VLOOKUP($D1618,월별_CashFlow!$H$3:$I$61,2,FALSE))</f>
        <v>310001</v>
      </c>
      <c r="G1618" s="153"/>
      <c r="H1618" s="283" t="str">
        <f>IF(입출금내역Rawdata!F1612=0,"",입출금내역Rawdata!F1612)</f>
        <v/>
      </c>
      <c r="I1618" s="146">
        <f>IF(입출금내역Rawdata!G1612=0,"",입출금내역Rawdata!G1612)</f>
        <v>500000</v>
      </c>
      <c r="J1618" s="146">
        <f t="shared" si="51"/>
        <v>-500000</v>
      </c>
      <c r="K1618" s="146">
        <f t="shared" si="50"/>
        <v>760653308</v>
      </c>
      <c r="L1618" s="284" t="str">
        <f>입출금내역Rawdata!D1612</f>
        <v>FB-RTF</v>
      </c>
      <c r="M1618" s="148"/>
      <c r="N1618" s="148"/>
      <c r="O1618" s="284" t="str">
        <f>입출금내역Rawdata!L1612</f>
        <v>신한은행(초창패)</v>
      </c>
      <c r="P1618" s="284" t="str">
        <f>입출금내역Rawdata!M1612</f>
        <v>100-037-099578</v>
      </c>
      <c r="Q1618" s="148"/>
      <c r="R1618" s="148"/>
      <c r="S1618" s="148"/>
    </row>
    <row r="1619" spans="1:19" ht="15.6" customHeight="1">
      <c r="A1619" s="150"/>
      <c r="B1619" s="142">
        <f>입출금내역Rawdata!B1613</f>
        <v>45701</v>
      </c>
      <c r="C1619" s="143" t="s">
        <v>120</v>
      </c>
      <c r="D1619" s="284" t="str">
        <f>입출금내역Rawdata!N1613</f>
        <v>기타 유입</v>
      </c>
      <c r="E1619" s="284" t="str">
        <f>입출금내역Rawdata!O1613</f>
        <v>원천세</v>
      </c>
      <c r="F1619" s="137">
        <f>IF(D1619="계좌 대체","",VLOOKUP($D1619,월별_CashFlow!$H$3:$I$61,2,FALSE))</f>
        <v>310100</v>
      </c>
      <c r="G1619" s="153"/>
      <c r="H1619" s="283">
        <f>IF(입출금내역Rawdata!F1613=0,"",입출금내역Rawdata!F1613)</f>
        <v>17276040</v>
      </c>
      <c r="I1619" s="146" t="str">
        <f>IF(입출금내역Rawdata!G1613=0,"",입출금내역Rawdata!G1613)</f>
        <v/>
      </c>
      <c r="J1619" s="146">
        <f t="shared" si="51"/>
        <v>17276040</v>
      </c>
      <c r="K1619" s="146">
        <f t="shared" si="50"/>
        <v>777929348</v>
      </c>
      <c r="L1619" s="284" t="str">
        <f>입출금내역Rawdata!D1613</f>
        <v>성북세무서</v>
      </c>
      <c r="M1619" s="148"/>
      <c r="N1619" s="148"/>
      <c r="O1619" s="284" t="str">
        <f>입출금내역Rawdata!L1613</f>
        <v>하나은행(GS투자금)</v>
      </c>
      <c r="P1619" s="284" t="str">
        <f>입출금내역Rawdata!M1613</f>
        <v>391-910033-23404</v>
      </c>
      <c r="Q1619" s="148"/>
      <c r="R1619" s="148"/>
      <c r="S1619" s="148"/>
    </row>
    <row r="1620" spans="1:19" ht="15.6" customHeight="1">
      <c r="A1620" s="150"/>
      <c r="B1620" s="142">
        <f>입출금내역Rawdata!B1614</f>
        <v>45701</v>
      </c>
      <c r="C1620" s="143" t="s">
        <v>120</v>
      </c>
      <c r="D1620" s="284" t="str">
        <f>입출금내역Rawdata!N1614</f>
        <v>보조금</v>
      </c>
      <c r="E1620" s="284" t="str">
        <f>입출금내역Rawdata!O1614</f>
        <v>보조금</v>
      </c>
      <c r="F1620" s="137">
        <f>IF(D1620="계좌 대체","",VLOOKUP($D1620,월별_CashFlow!$H$3:$I$61,2,FALSE))</f>
        <v>310001</v>
      </c>
      <c r="G1620" s="153"/>
      <c r="H1620" s="283" t="str">
        <f>IF(입출금내역Rawdata!F1614=0,"",입출금내역Rawdata!F1614)</f>
        <v/>
      </c>
      <c r="I1620" s="146">
        <f>IF(입출금내역Rawdata!G1614=0,"",입출금내역Rawdata!G1614)</f>
        <v>23000</v>
      </c>
      <c r="J1620" s="146">
        <f t="shared" si="51"/>
        <v>-23000</v>
      </c>
      <c r="K1620" s="146">
        <f t="shared" si="50"/>
        <v>777906348</v>
      </c>
      <c r="L1620" s="284" t="str">
        <f>입출금내역Rawdata!D1614</f>
        <v>(주)큐에스원</v>
      </c>
      <c r="M1620" s="148"/>
      <c r="N1620" s="148"/>
      <c r="O1620" s="284" t="str">
        <f>입출금내역Rawdata!L1614</f>
        <v>하나은행(GS투자금)</v>
      </c>
      <c r="P1620" s="284" t="str">
        <f>입출금내역Rawdata!M1614</f>
        <v>391-910033-23404</v>
      </c>
      <c r="Q1620" s="148"/>
      <c r="R1620" s="148"/>
      <c r="S1620" s="148"/>
    </row>
    <row r="1621" spans="1:19" ht="15.6" customHeight="1">
      <c r="A1621" s="150"/>
      <c r="B1621" s="142">
        <f>입출금내역Rawdata!B1615</f>
        <v>45701</v>
      </c>
      <c r="C1621" s="143" t="s">
        <v>120</v>
      </c>
      <c r="D1621" s="284" t="str">
        <f>입출금내역Rawdata!N1615</f>
        <v>계좌 대체</v>
      </c>
      <c r="E1621" s="284" t="str">
        <f>입출금내역Rawdata!O1615</f>
        <v>계좌 대체</v>
      </c>
      <c r="F1621" s="137" t="str">
        <f>IF(D1621="계좌 대체","",VLOOKUP($D1621,월별_CashFlow!$H$3:$I$61,2,FALSE))</f>
        <v/>
      </c>
      <c r="G1621" s="153"/>
      <c r="H1621" s="283" t="str">
        <f>IF(입출금내역Rawdata!F1615=0,"",입출금내역Rawdata!F1615)</f>
        <v/>
      </c>
      <c r="I1621" s="146">
        <f>IF(입출금내역Rawdata!G1615=0,"",입출금내역Rawdata!G1615)</f>
        <v>38200</v>
      </c>
      <c r="J1621" s="146">
        <f t="shared" si="51"/>
        <v>-38200</v>
      </c>
      <c r="K1621" s="146">
        <f t="shared" si="50"/>
        <v>777868148</v>
      </c>
      <c r="L1621" s="284" t="str">
        <f>입출금내역Rawdata!D1615</f>
        <v>카카오T택시_가승</v>
      </c>
      <c r="M1621" s="148"/>
      <c r="N1621" s="148"/>
      <c r="O1621" s="284" t="str">
        <f>입출금내역Rawdata!L1615</f>
        <v>하나은행(자본금)</v>
      </c>
      <c r="P1621" s="284" t="str">
        <f>입출금내역Rawdata!M1615</f>
        <v>391-910029-71304</v>
      </c>
      <c r="Q1621" s="148"/>
      <c r="R1621" s="148"/>
      <c r="S1621" s="148"/>
    </row>
    <row r="1622" spans="1:19" ht="15.6" customHeight="1">
      <c r="A1622" s="150"/>
      <c r="B1622" s="142">
        <f>입출금내역Rawdata!B1616</f>
        <v>45701</v>
      </c>
      <c r="C1622" s="143" t="s">
        <v>120</v>
      </c>
      <c r="D1622" s="284" t="str">
        <f>입출금내역Rawdata!N1616</f>
        <v>계좌 대체</v>
      </c>
      <c r="E1622" s="284" t="str">
        <f>입출금내역Rawdata!O1616</f>
        <v>계좌 대체</v>
      </c>
      <c r="F1622" s="137" t="str">
        <f>IF(D1622="계좌 대체","",VLOOKUP($D1622,월별_CashFlow!$H$3:$I$61,2,FALSE))</f>
        <v/>
      </c>
      <c r="G1622" s="153"/>
      <c r="H1622" s="283">
        <f>IF(입출금내역Rawdata!F1616=0,"",입출금내역Rawdata!F1616)</f>
        <v>38200</v>
      </c>
      <c r="I1622" s="146" t="str">
        <f>IF(입출금내역Rawdata!G1616=0,"",입출금내역Rawdata!G1616)</f>
        <v/>
      </c>
      <c r="J1622" s="146">
        <f t="shared" si="51"/>
        <v>38200</v>
      </c>
      <c r="K1622" s="146">
        <f t="shared" si="50"/>
        <v>777906348</v>
      </c>
      <c r="L1622" s="284" t="str">
        <f>입출금내역Rawdata!D1616</f>
        <v>카카오T택시_가승</v>
      </c>
      <c r="M1622" s="148"/>
      <c r="N1622" s="148"/>
      <c r="O1622" s="284" t="str">
        <f>입출금내역Rawdata!L1616</f>
        <v>하나은행(자본금)</v>
      </c>
      <c r="P1622" s="284" t="str">
        <f>입출금내역Rawdata!M1616</f>
        <v>391-910029-71304</v>
      </c>
      <c r="Q1622" s="148"/>
      <c r="R1622" s="148"/>
      <c r="S1622" s="148"/>
    </row>
    <row r="1623" spans="1:19" ht="15.6" customHeight="1">
      <c r="A1623" s="150"/>
      <c r="B1623" s="142">
        <f>입출금내역Rawdata!B1617</f>
        <v>45701</v>
      </c>
      <c r="C1623" s="143" t="s">
        <v>120</v>
      </c>
      <c r="D1623" s="284" t="str">
        <f>입출금내역Rawdata!N1617</f>
        <v>운영비</v>
      </c>
      <c r="E1623" s="284" t="str">
        <f>입출금내역Rawdata!O1617</f>
        <v>여비교통비</v>
      </c>
      <c r="F1623" s="137">
        <f>IF(D1623="계좌 대체","",VLOOKUP($D1623,월별_CashFlow!$H$3:$I$61,2,FALSE))</f>
        <v>120204</v>
      </c>
      <c r="G1623" s="153"/>
      <c r="H1623" s="283" t="str">
        <f>IF(입출금내역Rawdata!F1617=0,"",입출금내역Rawdata!F1617)</f>
        <v/>
      </c>
      <c r="I1623" s="146">
        <f>IF(입출금내역Rawdata!G1617=0,"",입출금내역Rawdata!G1617)</f>
        <v>37900</v>
      </c>
      <c r="J1623" s="146">
        <f t="shared" si="51"/>
        <v>-37900</v>
      </c>
      <c r="K1623" s="146">
        <f t="shared" si="50"/>
        <v>777868448</v>
      </c>
      <c r="L1623" s="284" t="str">
        <f>입출금내역Rawdata!D1617</f>
        <v>카카오T일반택시_</v>
      </c>
      <c r="M1623" s="148"/>
      <c r="N1623" s="148"/>
      <c r="O1623" s="284" t="str">
        <f>입출금내역Rawdata!L1617</f>
        <v>하나은행(자본금)</v>
      </c>
      <c r="P1623" s="284" t="str">
        <f>입출금내역Rawdata!M1617</f>
        <v>391-910029-71304</v>
      </c>
      <c r="Q1623" s="148"/>
      <c r="R1623" s="148"/>
      <c r="S1623" s="148"/>
    </row>
    <row r="1624" spans="1:19" ht="15.6" customHeight="1">
      <c r="A1624" s="150"/>
      <c r="B1624" s="142">
        <f>입출금내역Rawdata!B1618</f>
        <v>45701</v>
      </c>
      <c r="C1624" s="143" t="s">
        <v>120</v>
      </c>
      <c r="D1624" s="284" t="str">
        <f>입출금내역Rawdata!N1618</f>
        <v>운영비</v>
      </c>
      <c r="E1624" s="284" t="str">
        <f>입출금내역Rawdata!O1618</f>
        <v>여비교통비</v>
      </c>
      <c r="F1624" s="137">
        <f>IF(D1624="계좌 대체","",VLOOKUP($D1624,월별_CashFlow!$H$3:$I$61,2,FALSE))</f>
        <v>120204</v>
      </c>
      <c r="G1624" s="153"/>
      <c r="H1624" s="283" t="str">
        <f>IF(입출금내역Rawdata!F1618=0,"",입출금내역Rawdata!F1618)</f>
        <v/>
      </c>
      <c r="I1624" s="146">
        <f>IF(입출금내역Rawdata!G1618=0,"",입출금내역Rawdata!G1618)</f>
        <v>7200</v>
      </c>
      <c r="J1624" s="146">
        <f t="shared" si="51"/>
        <v>-7200</v>
      </c>
      <c r="K1624" s="146">
        <f t="shared" si="50"/>
        <v>777861248</v>
      </c>
      <c r="L1624" s="284" t="str">
        <f>입출금내역Rawdata!D1618</f>
        <v>카카오T비즈_카카</v>
      </c>
      <c r="M1624" s="148"/>
      <c r="N1624" s="148"/>
      <c r="O1624" s="284" t="str">
        <f>입출금내역Rawdata!L1618</f>
        <v>하나은행(자본금)</v>
      </c>
      <c r="P1624" s="284" t="str">
        <f>입출금내역Rawdata!M1618</f>
        <v>391-910029-71304</v>
      </c>
      <c r="Q1624" s="148"/>
      <c r="R1624" s="148"/>
      <c r="S1624" s="148"/>
    </row>
    <row r="1625" spans="1:19" ht="15.6" customHeight="1">
      <c r="A1625" s="150"/>
      <c r="B1625" s="142">
        <f>입출금내역Rawdata!B1619</f>
        <v>45701</v>
      </c>
      <c r="C1625" s="143" t="s">
        <v>120</v>
      </c>
      <c r="D1625" s="284" t="str">
        <f>입출금내역Rawdata!N1619</f>
        <v>계좌 대체</v>
      </c>
      <c r="E1625" s="284" t="str">
        <f>입출금내역Rawdata!O1619</f>
        <v>계좌 대체</v>
      </c>
      <c r="F1625" s="137" t="str">
        <f>IF(D1625="계좌 대체","",VLOOKUP($D1625,월별_CashFlow!$H$3:$I$61,2,FALSE))</f>
        <v/>
      </c>
      <c r="G1625" s="153"/>
      <c r="H1625" s="283" t="str">
        <f>IF(입출금내역Rawdata!F1619=0,"",입출금내역Rawdata!F1619)</f>
        <v/>
      </c>
      <c r="I1625" s="146">
        <f>IF(입출금내역Rawdata!G1619=0,"",입출금내역Rawdata!G1619)</f>
        <v>32900</v>
      </c>
      <c r="J1625" s="146">
        <f t="shared" si="51"/>
        <v>-32900</v>
      </c>
      <c r="K1625" s="146">
        <f t="shared" si="50"/>
        <v>777828348</v>
      </c>
      <c r="L1625" s="284" t="str">
        <f>입출금내역Rawdata!D1619</f>
        <v>카카오_택시_선승</v>
      </c>
      <c r="M1625" s="148"/>
      <c r="N1625" s="148"/>
      <c r="O1625" s="284" t="str">
        <f>입출금내역Rawdata!L1619</f>
        <v>하나은행(자본금)</v>
      </c>
      <c r="P1625" s="284" t="str">
        <f>입출금내역Rawdata!M1619</f>
        <v>391-910029-71304</v>
      </c>
      <c r="Q1625" s="148"/>
      <c r="R1625" s="148"/>
      <c r="S1625" s="148"/>
    </row>
    <row r="1626" spans="1:19" ht="15.6" customHeight="1">
      <c r="A1626" s="150"/>
      <c r="B1626" s="142">
        <f>입출금내역Rawdata!B1620</f>
        <v>45701</v>
      </c>
      <c r="C1626" s="143" t="s">
        <v>120</v>
      </c>
      <c r="D1626" s="284" t="str">
        <f>입출금내역Rawdata!N1620</f>
        <v>계좌 대체</v>
      </c>
      <c r="E1626" s="284" t="str">
        <f>입출금내역Rawdata!O1620</f>
        <v>계좌 대체</v>
      </c>
      <c r="F1626" s="137" t="str">
        <f>IF(D1626="계좌 대체","",VLOOKUP($D1626,월별_CashFlow!$H$3:$I$61,2,FALSE))</f>
        <v/>
      </c>
      <c r="G1626" s="153"/>
      <c r="H1626" s="283">
        <f>IF(입출금내역Rawdata!F1620=0,"",입출금내역Rawdata!F1620)</f>
        <v>32900</v>
      </c>
      <c r="I1626" s="146" t="str">
        <f>IF(입출금내역Rawdata!G1620=0,"",입출금내역Rawdata!G1620)</f>
        <v/>
      </c>
      <c r="J1626" s="146">
        <f t="shared" si="51"/>
        <v>32900</v>
      </c>
      <c r="K1626" s="146">
        <f t="shared" si="50"/>
        <v>777861248</v>
      </c>
      <c r="L1626" s="284" t="str">
        <f>입출금내역Rawdata!D1620</f>
        <v>카카오_택시_선승</v>
      </c>
      <c r="M1626" s="148"/>
      <c r="N1626" s="148"/>
      <c r="O1626" s="284" t="str">
        <f>입출금내역Rawdata!L1620</f>
        <v>하나은행(자본금)</v>
      </c>
      <c r="P1626" s="284" t="str">
        <f>입출금내역Rawdata!M1620</f>
        <v>391-910029-71304</v>
      </c>
      <c r="Q1626" s="148"/>
      <c r="R1626" s="148"/>
      <c r="S1626" s="148"/>
    </row>
    <row r="1627" spans="1:19" ht="15.6" customHeight="1">
      <c r="A1627" s="150"/>
      <c r="B1627" s="142">
        <f>입출금내역Rawdata!B1621</f>
        <v>45701</v>
      </c>
      <c r="C1627" s="143" t="s">
        <v>120</v>
      </c>
      <c r="D1627" s="284" t="str">
        <f>입출금내역Rawdata!N1621</f>
        <v>운영비</v>
      </c>
      <c r="E1627" s="284" t="str">
        <f>입출금내역Rawdata!O1621</f>
        <v>여비교통비</v>
      </c>
      <c r="F1627" s="137">
        <f>IF(D1627="계좌 대체","",VLOOKUP($D1627,월별_CashFlow!$H$3:$I$61,2,FALSE))</f>
        <v>120204</v>
      </c>
      <c r="G1627" s="153"/>
      <c r="H1627" s="283" t="str">
        <f>IF(입출금내역Rawdata!F1621=0,"",입출금내역Rawdata!F1621)</f>
        <v/>
      </c>
      <c r="I1627" s="146">
        <f>IF(입출금내역Rawdata!G1621=0,"",입출금내역Rawdata!G1621)</f>
        <v>26900</v>
      </c>
      <c r="J1627" s="146">
        <f t="shared" si="51"/>
        <v>-26900</v>
      </c>
      <c r="K1627" s="146">
        <f t="shared" si="50"/>
        <v>777834348</v>
      </c>
      <c r="L1627" s="284" t="str">
        <f>입출금내역Rawdata!D1621</f>
        <v>카카오_택시_4</v>
      </c>
      <c r="M1627" s="148"/>
      <c r="N1627" s="148"/>
      <c r="O1627" s="284" t="str">
        <f>입출금내역Rawdata!L1621</f>
        <v>하나은행(자본금)</v>
      </c>
      <c r="P1627" s="284" t="str">
        <f>입출금내역Rawdata!M1621</f>
        <v>391-910029-71304</v>
      </c>
      <c r="Q1627" s="148"/>
      <c r="R1627" s="148"/>
      <c r="S1627" s="148"/>
    </row>
    <row r="1628" spans="1:19" ht="15.6" customHeight="1">
      <c r="A1628" s="150"/>
      <c r="B1628" s="142">
        <f>입출금내역Rawdata!B1622</f>
        <v>45701</v>
      </c>
      <c r="C1628" s="143" t="s">
        <v>120</v>
      </c>
      <c r="D1628" s="284" t="str">
        <f>입출금내역Rawdata!N1622</f>
        <v>계좌 대체</v>
      </c>
      <c r="E1628" s="284" t="str">
        <f>입출금내역Rawdata!O1622</f>
        <v>계좌 대체</v>
      </c>
      <c r="F1628" s="137" t="str">
        <f>IF(D1628="계좌 대체","",VLOOKUP($D1628,월별_CashFlow!$H$3:$I$61,2,FALSE))</f>
        <v/>
      </c>
      <c r="G1628" s="153"/>
      <c r="H1628" s="283" t="str">
        <f>IF(입출금내역Rawdata!F1622=0,"",입출금내역Rawdata!F1622)</f>
        <v/>
      </c>
      <c r="I1628" s="146">
        <f>IF(입출금내역Rawdata!G1622=0,"",입출금내역Rawdata!G1622)</f>
        <v>11900</v>
      </c>
      <c r="J1628" s="146">
        <f t="shared" si="51"/>
        <v>-11900</v>
      </c>
      <c r="K1628" s="146">
        <f t="shared" si="50"/>
        <v>777822448</v>
      </c>
      <c r="L1628" s="284" t="str">
        <f>입출금내역Rawdata!D1622</f>
        <v>카카오T택시_가승</v>
      </c>
      <c r="M1628" s="148"/>
      <c r="N1628" s="148"/>
      <c r="O1628" s="284" t="str">
        <f>입출금내역Rawdata!L1622</f>
        <v>하나은행(자본금)</v>
      </c>
      <c r="P1628" s="284" t="str">
        <f>입출금내역Rawdata!M1622</f>
        <v>391-910029-71304</v>
      </c>
      <c r="Q1628" s="148"/>
      <c r="R1628" s="148"/>
      <c r="S1628" s="148"/>
    </row>
    <row r="1629" spans="1:19" ht="15.6" customHeight="1">
      <c r="A1629" s="150"/>
      <c r="B1629" s="142">
        <f>입출금내역Rawdata!B1623</f>
        <v>45701</v>
      </c>
      <c r="C1629" s="143" t="s">
        <v>120</v>
      </c>
      <c r="D1629" s="284" t="str">
        <f>입출금내역Rawdata!N1623</f>
        <v>계좌 대체</v>
      </c>
      <c r="E1629" s="284" t="str">
        <f>입출금내역Rawdata!O1623</f>
        <v>계좌 대체</v>
      </c>
      <c r="F1629" s="137" t="str">
        <f>IF(D1629="계좌 대체","",VLOOKUP($D1629,월별_CashFlow!$H$3:$I$61,2,FALSE))</f>
        <v/>
      </c>
      <c r="G1629" s="153"/>
      <c r="H1629" s="283">
        <f>IF(입출금내역Rawdata!F1623=0,"",입출금내역Rawdata!F1623)</f>
        <v>11900</v>
      </c>
      <c r="I1629" s="146" t="str">
        <f>IF(입출금내역Rawdata!G1623=0,"",입출금내역Rawdata!G1623)</f>
        <v/>
      </c>
      <c r="J1629" s="146">
        <f t="shared" si="51"/>
        <v>11900</v>
      </c>
      <c r="K1629" s="146">
        <f t="shared" si="50"/>
        <v>777834348</v>
      </c>
      <c r="L1629" s="284" t="str">
        <f>입출금내역Rawdata!D1623</f>
        <v>카카오T택시_가승</v>
      </c>
      <c r="M1629" s="148"/>
      <c r="N1629" s="148"/>
      <c r="O1629" s="284" t="str">
        <f>입출금내역Rawdata!L1623</f>
        <v>하나은행(자본금)</v>
      </c>
      <c r="P1629" s="284" t="str">
        <f>입출금내역Rawdata!M1623</f>
        <v>391-910029-71304</v>
      </c>
      <c r="Q1629" s="148"/>
      <c r="R1629" s="148"/>
      <c r="S1629" s="148"/>
    </row>
    <row r="1630" spans="1:19" ht="15.6" customHeight="1">
      <c r="A1630" s="150"/>
      <c r="B1630" s="142">
        <f>입출금내역Rawdata!B1624</f>
        <v>45701</v>
      </c>
      <c r="C1630" s="143" t="s">
        <v>120</v>
      </c>
      <c r="D1630" s="284" t="str">
        <f>입출금내역Rawdata!N1624</f>
        <v>운영비</v>
      </c>
      <c r="E1630" s="284" t="str">
        <f>입출금내역Rawdata!O1624</f>
        <v>여비교통비</v>
      </c>
      <c r="F1630" s="137">
        <f>IF(D1630="계좌 대체","",VLOOKUP($D1630,월별_CashFlow!$H$3:$I$61,2,FALSE))</f>
        <v>120204</v>
      </c>
      <c r="G1630" s="153"/>
      <c r="H1630" s="283" t="str">
        <f>IF(입출금내역Rawdata!F1624=0,"",입출금내역Rawdata!F1624)</f>
        <v/>
      </c>
      <c r="I1630" s="146">
        <f>IF(입출금내역Rawdata!G1624=0,"",입출금내역Rawdata!G1624)</f>
        <v>12600</v>
      </c>
      <c r="J1630" s="146">
        <f t="shared" si="51"/>
        <v>-12600</v>
      </c>
      <c r="K1630" s="146">
        <f t="shared" si="50"/>
        <v>777821748</v>
      </c>
      <c r="L1630" s="284" t="str">
        <f>입출금내역Rawdata!D1624</f>
        <v>카카오T일반택시_</v>
      </c>
      <c r="M1630" s="148"/>
      <c r="N1630" s="148"/>
      <c r="O1630" s="284" t="str">
        <f>입출금내역Rawdata!L1624</f>
        <v>하나은행(자본금)</v>
      </c>
      <c r="P1630" s="284" t="str">
        <f>입출금내역Rawdata!M1624</f>
        <v>391-910029-71304</v>
      </c>
      <c r="Q1630" s="148"/>
      <c r="R1630" s="148"/>
      <c r="S1630" s="148"/>
    </row>
    <row r="1631" spans="1:19" ht="15.6" customHeight="1">
      <c r="A1631" s="150"/>
      <c r="B1631" s="142">
        <f>입출금내역Rawdata!B1625</f>
        <v>45701</v>
      </c>
      <c r="C1631" s="143" t="s">
        <v>120</v>
      </c>
      <c r="D1631" s="284" t="str">
        <f>입출금내역Rawdata!N1625</f>
        <v>계좌 대체</v>
      </c>
      <c r="E1631" s="284" t="str">
        <f>입출금내역Rawdata!O1625</f>
        <v>계좌 대체</v>
      </c>
      <c r="F1631" s="137" t="str">
        <f>IF(D1631="계좌 대체","",VLOOKUP($D1631,월별_CashFlow!$H$3:$I$61,2,FALSE))</f>
        <v/>
      </c>
      <c r="G1631" s="153"/>
      <c r="H1631" s="283" t="str">
        <f>IF(입출금내역Rawdata!F1625=0,"",입출금내역Rawdata!F1625)</f>
        <v/>
      </c>
      <c r="I1631" s="146">
        <f>IF(입출금내역Rawdata!G1625=0,"",입출금내역Rawdata!G1625)</f>
        <v>9500</v>
      </c>
      <c r="J1631" s="146">
        <f t="shared" si="51"/>
        <v>-9500</v>
      </c>
      <c r="K1631" s="146">
        <f t="shared" si="50"/>
        <v>777812248</v>
      </c>
      <c r="L1631" s="284" t="str">
        <f>입출금내역Rawdata!D1625</f>
        <v>카카오T택시_가승</v>
      </c>
      <c r="M1631" s="148"/>
      <c r="N1631" s="148"/>
      <c r="O1631" s="284" t="str">
        <f>입출금내역Rawdata!L1625</f>
        <v>하나은행(자본금)</v>
      </c>
      <c r="P1631" s="284" t="str">
        <f>입출금내역Rawdata!M1625</f>
        <v>391-910029-71304</v>
      </c>
      <c r="Q1631" s="148"/>
      <c r="R1631" s="148"/>
      <c r="S1631" s="148"/>
    </row>
    <row r="1632" spans="1:19" ht="15.6" customHeight="1">
      <c r="A1632" s="150"/>
      <c r="B1632" s="142">
        <f>입출금내역Rawdata!B1626</f>
        <v>45701</v>
      </c>
      <c r="C1632" s="143" t="s">
        <v>120</v>
      </c>
      <c r="D1632" s="284" t="str">
        <f>입출금내역Rawdata!N1626</f>
        <v>계좌 대체</v>
      </c>
      <c r="E1632" s="284" t="str">
        <f>입출금내역Rawdata!O1626</f>
        <v>계좌 대체</v>
      </c>
      <c r="F1632" s="137" t="str">
        <f>IF(D1632="계좌 대체","",VLOOKUP($D1632,월별_CashFlow!$H$3:$I$61,2,FALSE))</f>
        <v/>
      </c>
      <c r="G1632" s="153"/>
      <c r="H1632" s="283">
        <f>IF(입출금내역Rawdata!F1626=0,"",입출금내역Rawdata!F1626)</f>
        <v>9500</v>
      </c>
      <c r="I1632" s="146" t="str">
        <f>IF(입출금내역Rawdata!G1626=0,"",입출금내역Rawdata!G1626)</f>
        <v/>
      </c>
      <c r="J1632" s="146">
        <f t="shared" si="51"/>
        <v>9500</v>
      </c>
      <c r="K1632" s="146">
        <f t="shared" si="50"/>
        <v>777821748</v>
      </c>
      <c r="L1632" s="284" t="str">
        <f>입출금내역Rawdata!D1626</f>
        <v>카카오T택시_가승</v>
      </c>
      <c r="M1632" s="148"/>
      <c r="N1632" s="148"/>
      <c r="O1632" s="284" t="str">
        <f>입출금내역Rawdata!L1626</f>
        <v>하나은행(자본금)</v>
      </c>
      <c r="P1632" s="284" t="str">
        <f>입출금내역Rawdata!M1626</f>
        <v>391-910029-71304</v>
      </c>
      <c r="Q1632" s="148"/>
      <c r="R1632" s="148"/>
      <c r="S1632" s="148"/>
    </row>
    <row r="1633" spans="1:19" ht="15.6" customHeight="1">
      <c r="A1633" s="150"/>
      <c r="B1633" s="142">
        <f>입출금내역Rawdata!B1627</f>
        <v>45701</v>
      </c>
      <c r="C1633" s="143" t="s">
        <v>120</v>
      </c>
      <c r="D1633" s="284" t="str">
        <f>입출금내역Rawdata!N1627</f>
        <v>운영비</v>
      </c>
      <c r="E1633" s="284" t="str">
        <f>입출금내역Rawdata!O1627</f>
        <v>여비교통비</v>
      </c>
      <c r="F1633" s="137">
        <f>IF(D1633="계좌 대체","",VLOOKUP($D1633,월별_CashFlow!$H$3:$I$61,2,FALSE))</f>
        <v>120204</v>
      </c>
      <c r="G1633" s="153"/>
      <c r="H1633" s="283" t="str">
        <f>IF(입출금내역Rawdata!F1627=0,"",입출금내역Rawdata!F1627)</f>
        <v/>
      </c>
      <c r="I1633" s="146">
        <f>IF(입출금내역Rawdata!G1627=0,"",입출금내역Rawdata!G1627)</f>
        <v>10300</v>
      </c>
      <c r="J1633" s="146">
        <f t="shared" si="51"/>
        <v>-10300</v>
      </c>
      <c r="K1633" s="146">
        <f t="shared" si="50"/>
        <v>777811448</v>
      </c>
      <c r="L1633" s="284" t="str">
        <f>입출금내역Rawdata!D1627</f>
        <v>카카오T일반택시_</v>
      </c>
      <c r="M1633" s="148"/>
      <c r="N1633" s="148"/>
      <c r="O1633" s="284" t="str">
        <f>입출금내역Rawdata!L1627</f>
        <v>하나은행(자본금)</v>
      </c>
      <c r="P1633" s="284" t="str">
        <f>입출금내역Rawdata!M1627</f>
        <v>391-910029-71304</v>
      </c>
      <c r="Q1633" s="148"/>
      <c r="R1633" s="148"/>
      <c r="S1633" s="148"/>
    </row>
    <row r="1634" spans="1:19" ht="15.6" customHeight="1">
      <c r="A1634" s="150"/>
      <c r="B1634" s="142">
        <f>입출금내역Rawdata!B1628</f>
        <v>45701</v>
      </c>
      <c r="C1634" s="143" t="s">
        <v>120</v>
      </c>
      <c r="D1634" s="284" t="str">
        <f>입출금내역Rawdata!N1628</f>
        <v>계좌 대체</v>
      </c>
      <c r="E1634" s="284" t="str">
        <f>입출금내역Rawdata!O1628</f>
        <v>계좌 대체</v>
      </c>
      <c r="F1634" s="137" t="str">
        <f>IF(D1634="계좌 대체","",VLOOKUP($D1634,월별_CashFlow!$H$3:$I$61,2,FALSE))</f>
        <v/>
      </c>
      <c r="G1634" s="153"/>
      <c r="H1634" s="283" t="str">
        <f>IF(입출금내역Rawdata!F1628=0,"",입출금내역Rawdata!F1628)</f>
        <v/>
      </c>
      <c r="I1634" s="146">
        <f>IF(입출금내역Rawdata!G1628=0,"",입출금내역Rawdata!G1628)</f>
        <v>9400</v>
      </c>
      <c r="J1634" s="146">
        <f t="shared" si="51"/>
        <v>-9400</v>
      </c>
      <c r="K1634" s="146">
        <f t="shared" si="50"/>
        <v>777802048</v>
      </c>
      <c r="L1634" s="284" t="str">
        <f>입출금내역Rawdata!D1628</f>
        <v>카카오T택시_가승</v>
      </c>
      <c r="M1634" s="148"/>
      <c r="N1634" s="148"/>
      <c r="O1634" s="284" t="str">
        <f>입출금내역Rawdata!L1628</f>
        <v>하나은행(자본금)</v>
      </c>
      <c r="P1634" s="284" t="str">
        <f>입출금내역Rawdata!M1628</f>
        <v>391-910029-71304</v>
      </c>
      <c r="Q1634" s="148"/>
      <c r="R1634" s="148"/>
      <c r="S1634" s="148"/>
    </row>
    <row r="1635" spans="1:19" ht="15.6" customHeight="1">
      <c r="A1635" s="150"/>
      <c r="B1635" s="142">
        <f>입출금내역Rawdata!B1629</f>
        <v>45701</v>
      </c>
      <c r="C1635" s="143" t="s">
        <v>120</v>
      </c>
      <c r="D1635" s="284" t="str">
        <f>입출금내역Rawdata!N1629</f>
        <v>계좌 대체</v>
      </c>
      <c r="E1635" s="284" t="str">
        <f>입출금내역Rawdata!O1629</f>
        <v>계좌 대체</v>
      </c>
      <c r="F1635" s="137" t="str">
        <f>IF(D1635="계좌 대체","",VLOOKUP($D1635,월별_CashFlow!$H$3:$I$61,2,FALSE))</f>
        <v/>
      </c>
      <c r="G1635" s="153"/>
      <c r="H1635" s="283">
        <f>IF(입출금내역Rawdata!F1629=0,"",입출금내역Rawdata!F1629)</f>
        <v>9400</v>
      </c>
      <c r="I1635" s="146" t="str">
        <f>IF(입출금내역Rawdata!G1629=0,"",입출금내역Rawdata!G1629)</f>
        <v/>
      </c>
      <c r="J1635" s="146">
        <f t="shared" si="51"/>
        <v>9400</v>
      </c>
      <c r="K1635" s="146">
        <f t="shared" si="50"/>
        <v>777811448</v>
      </c>
      <c r="L1635" s="284" t="str">
        <f>입출금내역Rawdata!D1629</f>
        <v>카카오T택시_가승</v>
      </c>
      <c r="M1635" s="148"/>
      <c r="N1635" s="148"/>
      <c r="O1635" s="284" t="str">
        <f>입출금내역Rawdata!L1629</f>
        <v>하나은행(자본금)</v>
      </c>
      <c r="P1635" s="284" t="str">
        <f>입출금내역Rawdata!M1629</f>
        <v>391-910029-71304</v>
      </c>
      <c r="Q1635" s="148"/>
      <c r="R1635" s="148"/>
      <c r="S1635" s="148"/>
    </row>
    <row r="1636" spans="1:19" ht="15.6" customHeight="1">
      <c r="A1636" s="150"/>
      <c r="B1636" s="142">
        <f>입출금내역Rawdata!B1630</f>
        <v>45701</v>
      </c>
      <c r="C1636" s="143" t="s">
        <v>120</v>
      </c>
      <c r="D1636" s="284" t="str">
        <f>입출금내역Rawdata!N1630</f>
        <v>운영비</v>
      </c>
      <c r="E1636" s="284" t="str">
        <f>입출금내역Rawdata!O1630</f>
        <v>여비교통비</v>
      </c>
      <c r="F1636" s="137">
        <f>IF(D1636="계좌 대체","",VLOOKUP($D1636,월별_CashFlow!$H$3:$I$61,2,FALSE))</f>
        <v>120204</v>
      </c>
      <c r="G1636" s="153"/>
      <c r="H1636" s="283" t="str">
        <f>IF(입출금내역Rawdata!F1630=0,"",입출금내역Rawdata!F1630)</f>
        <v/>
      </c>
      <c r="I1636" s="146">
        <f>IF(입출금내역Rawdata!G1630=0,"",입출금내역Rawdata!G1630)</f>
        <v>11100</v>
      </c>
      <c r="J1636" s="146">
        <f t="shared" si="51"/>
        <v>-11100</v>
      </c>
      <c r="K1636" s="146">
        <f t="shared" si="50"/>
        <v>777800348</v>
      </c>
      <c r="L1636" s="284" t="str">
        <f>입출금내역Rawdata!D1630</f>
        <v>카카오T일반택시_</v>
      </c>
      <c r="M1636" s="148"/>
      <c r="N1636" s="148"/>
      <c r="O1636" s="284" t="str">
        <f>입출금내역Rawdata!L1630</f>
        <v>하나은행(자본금)</v>
      </c>
      <c r="P1636" s="284" t="str">
        <f>입출금내역Rawdata!M1630</f>
        <v>391-910029-71304</v>
      </c>
      <c r="Q1636" s="148"/>
      <c r="R1636" s="148"/>
      <c r="S1636" s="148"/>
    </row>
    <row r="1637" spans="1:19" ht="15.6" customHeight="1">
      <c r="A1637" s="150"/>
      <c r="B1637" s="142">
        <f>입출금내역Rawdata!B1631</f>
        <v>45701</v>
      </c>
      <c r="C1637" s="143" t="s">
        <v>120</v>
      </c>
      <c r="D1637" s="284" t="str">
        <f>입출금내역Rawdata!N1631</f>
        <v>계좌 대체</v>
      </c>
      <c r="E1637" s="284" t="str">
        <f>입출금내역Rawdata!O1631</f>
        <v>계좌 대체</v>
      </c>
      <c r="F1637" s="137" t="str">
        <f>IF(D1637="계좌 대체","",VLOOKUP($D1637,월별_CashFlow!$H$3:$I$61,2,FALSE))</f>
        <v/>
      </c>
      <c r="G1637" s="153"/>
      <c r="H1637" s="283" t="str">
        <f>IF(입출금내역Rawdata!F1631=0,"",입출금내역Rawdata!F1631)</f>
        <v/>
      </c>
      <c r="I1637" s="146">
        <f>IF(입출금내역Rawdata!G1631=0,"",입출금내역Rawdata!G1631)</f>
        <v>11300</v>
      </c>
      <c r="J1637" s="146">
        <f t="shared" si="51"/>
        <v>-11300</v>
      </c>
      <c r="K1637" s="146">
        <f t="shared" si="50"/>
        <v>777789048</v>
      </c>
      <c r="L1637" s="284" t="str">
        <f>입출금내역Rawdata!D1631</f>
        <v>카카오T택시_가승</v>
      </c>
      <c r="M1637" s="148"/>
      <c r="N1637" s="148"/>
      <c r="O1637" s="284" t="str">
        <f>입출금내역Rawdata!L1631</f>
        <v>하나은행(자본금)</v>
      </c>
      <c r="P1637" s="284" t="str">
        <f>입출금내역Rawdata!M1631</f>
        <v>391-910029-71304</v>
      </c>
      <c r="Q1637" s="148"/>
      <c r="R1637" s="148"/>
      <c r="S1637" s="148"/>
    </row>
    <row r="1638" spans="1:19" ht="15.6" customHeight="1">
      <c r="A1638" s="150"/>
      <c r="B1638" s="142">
        <f>입출금내역Rawdata!B1632</f>
        <v>45701</v>
      </c>
      <c r="C1638" s="143" t="s">
        <v>120</v>
      </c>
      <c r="D1638" s="284" t="str">
        <f>입출금내역Rawdata!N1632</f>
        <v>계좌 대체</v>
      </c>
      <c r="E1638" s="284" t="str">
        <f>입출금내역Rawdata!O1632</f>
        <v>계좌 대체</v>
      </c>
      <c r="F1638" s="137" t="str">
        <f>IF(D1638="계좌 대체","",VLOOKUP($D1638,월별_CashFlow!$H$3:$I$61,2,FALSE))</f>
        <v/>
      </c>
      <c r="G1638" s="153"/>
      <c r="H1638" s="283">
        <f>IF(입출금내역Rawdata!F1632=0,"",입출금내역Rawdata!F1632)</f>
        <v>11300</v>
      </c>
      <c r="I1638" s="146" t="str">
        <f>IF(입출금내역Rawdata!G1632=0,"",입출금내역Rawdata!G1632)</f>
        <v/>
      </c>
      <c r="J1638" s="146">
        <f t="shared" si="51"/>
        <v>11300</v>
      </c>
      <c r="K1638" s="146">
        <f t="shared" si="50"/>
        <v>777800348</v>
      </c>
      <c r="L1638" s="284" t="str">
        <f>입출금내역Rawdata!D1632</f>
        <v>카카오T택시_가승</v>
      </c>
      <c r="M1638" s="148"/>
      <c r="N1638" s="148"/>
      <c r="O1638" s="284" t="str">
        <f>입출금내역Rawdata!L1632</f>
        <v>하나은행(자본금)</v>
      </c>
      <c r="P1638" s="284" t="str">
        <f>입출금내역Rawdata!M1632</f>
        <v>391-910029-71304</v>
      </c>
      <c r="Q1638" s="148"/>
      <c r="R1638" s="148"/>
      <c r="S1638" s="148"/>
    </row>
    <row r="1639" spans="1:19" ht="15.6" customHeight="1">
      <c r="A1639" s="150"/>
      <c r="B1639" s="142">
        <f>입출금내역Rawdata!B1633</f>
        <v>45701</v>
      </c>
      <c r="C1639" s="143" t="s">
        <v>120</v>
      </c>
      <c r="D1639" s="284" t="str">
        <f>입출금내역Rawdata!N1633</f>
        <v>운영비</v>
      </c>
      <c r="E1639" s="284" t="str">
        <f>입출금내역Rawdata!O1633</f>
        <v>여비교통비</v>
      </c>
      <c r="F1639" s="137">
        <f>IF(D1639="계좌 대체","",VLOOKUP($D1639,월별_CashFlow!$H$3:$I$61,2,FALSE))</f>
        <v>120204</v>
      </c>
      <c r="G1639" s="153"/>
      <c r="H1639" s="283" t="str">
        <f>IF(입출금내역Rawdata!F1633=0,"",입출금내역Rawdata!F1633)</f>
        <v/>
      </c>
      <c r="I1639" s="146">
        <f>IF(입출금내역Rawdata!G1633=0,"",입출금내역Rawdata!G1633)</f>
        <v>11800</v>
      </c>
      <c r="J1639" s="146">
        <f t="shared" si="51"/>
        <v>-11800</v>
      </c>
      <c r="K1639" s="146">
        <f t="shared" si="50"/>
        <v>777788548</v>
      </c>
      <c r="L1639" s="284" t="str">
        <f>입출금내역Rawdata!D1633</f>
        <v>카카오T일반택시(</v>
      </c>
      <c r="M1639" s="148"/>
      <c r="N1639" s="148"/>
      <c r="O1639" s="284" t="str">
        <f>입출금내역Rawdata!L1633</f>
        <v>하나은행(자본금)</v>
      </c>
      <c r="P1639" s="284" t="str">
        <f>입출금내역Rawdata!M1633</f>
        <v>391-910029-71304</v>
      </c>
      <c r="Q1639" s="148"/>
      <c r="R1639" s="148"/>
      <c r="S1639" s="148"/>
    </row>
    <row r="1640" spans="1:19" ht="15.6" customHeight="1">
      <c r="A1640" s="150"/>
      <c r="B1640" s="142">
        <f>입출금내역Rawdata!B1634</f>
        <v>45702</v>
      </c>
      <c r="C1640" s="143" t="s">
        <v>120</v>
      </c>
      <c r="D1640" s="284" t="str">
        <f>입출금내역Rawdata!N1634</f>
        <v>운영비</v>
      </c>
      <c r="E1640" s="284" t="str">
        <f>입출금내역Rawdata!O1634</f>
        <v>지급수수료</v>
      </c>
      <c r="F1640" s="137">
        <f>IF(D1640="계좌 대체","",VLOOKUP($D1640,월별_CashFlow!$H$3:$I$61,2,FALSE))</f>
        <v>120204</v>
      </c>
      <c r="G1640" s="153"/>
      <c r="H1640" s="283" t="str">
        <f>IF(입출금내역Rawdata!F1634=0,"",입출금내역Rawdata!F1634)</f>
        <v/>
      </c>
      <c r="I1640" s="146">
        <f>IF(입출금내역Rawdata!G1634=0,"",입출금내역Rawdata!G1634)</f>
        <v>6000</v>
      </c>
      <c r="J1640" s="146">
        <f t="shared" si="51"/>
        <v>-6000</v>
      </c>
      <c r="K1640" s="146">
        <f t="shared" si="50"/>
        <v>777782548</v>
      </c>
      <c r="L1640" s="284" t="str">
        <f>입출금내역Rawdata!D1634</f>
        <v>우정사업본부(우</v>
      </c>
      <c r="M1640" s="148"/>
      <c r="N1640" s="148"/>
      <c r="O1640" s="284" t="str">
        <f>입출금내역Rawdata!L1634</f>
        <v>하나은행(GS투자금)</v>
      </c>
      <c r="P1640" s="284" t="str">
        <f>입출금내역Rawdata!M1634</f>
        <v>391-910033-23404</v>
      </c>
      <c r="Q1640" s="148"/>
      <c r="R1640" s="148"/>
      <c r="S1640" s="148"/>
    </row>
    <row r="1641" spans="1:19" ht="15.6" customHeight="1">
      <c r="A1641" s="150"/>
      <c r="B1641" s="142">
        <f>입출금내역Rawdata!B1635</f>
        <v>45702</v>
      </c>
      <c r="C1641" s="143" t="s">
        <v>120</v>
      </c>
      <c r="D1641" s="284" t="str">
        <f>입출금내역Rawdata!N1635</f>
        <v>계좌 대체</v>
      </c>
      <c r="E1641" s="284" t="str">
        <f>입출금내역Rawdata!O1635</f>
        <v>계좌 대체</v>
      </c>
      <c r="F1641" s="137" t="str">
        <f>IF(D1641="계좌 대체","",VLOOKUP($D1641,월별_CashFlow!$H$3:$I$61,2,FALSE))</f>
        <v/>
      </c>
      <c r="G1641" s="153"/>
      <c r="H1641" s="283" t="str">
        <f>IF(입출금내역Rawdata!F1635=0,"",입출금내역Rawdata!F1635)</f>
        <v/>
      </c>
      <c r="I1641" s="146">
        <f>IF(입출금내역Rawdata!G1635=0,"",입출금내역Rawdata!G1635)</f>
        <v>13200</v>
      </c>
      <c r="J1641" s="146">
        <f t="shared" si="51"/>
        <v>-13200</v>
      </c>
      <c r="K1641" s="146">
        <f t="shared" si="50"/>
        <v>777769348</v>
      </c>
      <c r="L1641" s="284" t="str">
        <f>입출금내역Rawdata!D1635</f>
        <v>카카오T택시_가승</v>
      </c>
      <c r="M1641" s="148"/>
      <c r="N1641" s="148"/>
      <c r="O1641" s="284" t="str">
        <f>입출금내역Rawdata!L1635</f>
        <v>하나은행(자본금)</v>
      </c>
      <c r="P1641" s="284" t="str">
        <f>입출금내역Rawdata!M1635</f>
        <v>391-910029-71304</v>
      </c>
      <c r="Q1641" s="148"/>
      <c r="R1641" s="148"/>
      <c r="S1641" s="148"/>
    </row>
    <row r="1642" spans="1:19" ht="15.6" customHeight="1">
      <c r="A1642" s="150"/>
      <c r="B1642" s="142">
        <f>입출금내역Rawdata!B1636</f>
        <v>45702</v>
      </c>
      <c r="C1642" s="143" t="s">
        <v>120</v>
      </c>
      <c r="D1642" s="284" t="str">
        <f>입출금내역Rawdata!N1636</f>
        <v>계좌 대체</v>
      </c>
      <c r="E1642" s="284" t="str">
        <f>입출금내역Rawdata!O1636</f>
        <v>계좌 대체</v>
      </c>
      <c r="F1642" s="137" t="str">
        <f>IF(D1642="계좌 대체","",VLOOKUP($D1642,월별_CashFlow!$H$3:$I$61,2,FALSE))</f>
        <v/>
      </c>
      <c r="G1642" s="153"/>
      <c r="H1642" s="283">
        <f>IF(입출금내역Rawdata!F1636=0,"",입출금내역Rawdata!F1636)</f>
        <v>13200</v>
      </c>
      <c r="I1642" s="146" t="str">
        <f>IF(입출금내역Rawdata!G1636=0,"",입출금내역Rawdata!G1636)</f>
        <v/>
      </c>
      <c r="J1642" s="146">
        <f t="shared" si="51"/>
        <v>13200</v>
      </c>
      <c r="K1642" s="146">
        <f t="shared" si="50"/>
        <v>777782548</v>
      </c>
      <c r="L1642" s="284" t="str">
        <f>입출금내역Rawdata!D1636</f>
        <v>카카오T택시_가승</v>
      </c>
      <c r="M1642" s="148"/>
      <c r="N1642" s="148"/>
      <c r="O1642" s="284" t="str">
        <f>입출금내역Rawdata!L1636</f>
        <v>하나은행(자본금)</v>
      </c>
      <c r="P1642" s="284" t="str">
        <f>입출금내역Rawdata!M1636</f>
        <v>391-910029-71304</v>
      </c>
      <c r="Q1642" s="148"/>
      <c r="R1642" s="148"/>
      <c r="S1642" s="148"/>
    </row>
    <row r="1643" spans="1:19" ht="15.6" customHeight="1">
      <c r="A1643" s="150"/>
      <c r="B1643" s="142">
        <f>입출금내역Rawdata!B1637</f>
        <v>45702</v>
      </c>
      <c r="C1643" s="143" t="s">
        <v>120</v>
      </c>
      <c r="D1643" s="284" t="str">
        <f>입출금내역Rawdata!N1637</f>
        <v>운영비</v>
      </c>
      <c r="E1643" s="284" t="str">
        <f>입출금내역Rawdata!O1637</f>
        <v>여비교통비</v>
      </c>
      <c r="F1643" s="137">
        <f>IF(D1643="계좌 대체","",VLOOKUP($D1643,월별_CashFlow!$H$3:$I$61,2,FALSE))</f>
        <v>120204</v>
      </c>
      <c r="G1643" s="153"/>
      <c r="H1643" s="283" t="str">
        <f>IF(입출금내역Rawdata!F1637=0,"",입출금내역Rawdata!F1637)</f>
        <v/>
      </c>
      <c r="I1643" s="146">
        <f>IF(입출금내역Rawdata!G1637=0,"",입출금내역Rawdata!G1637)</f>
        <v>11900</v>
      </c>
      <c r="J1643" s="146">
        <f t="shared" si="51"/>
        <v>-11900</v>
      </c>
      <c r="K1643" s="146">
        <f t="shared" si="50"/>
        <v>777770648</v>
      </c>
      <c r="L1643" s="284" t="str">
        <f>입출금내역Rawdata!D1637</f>
        <v>카카오T일반택시_</v>
      </c>
      <c r="M1643" s="148"/>
      <c r="N1643" s="148"/>
      <c r="O1643" s="284" t="str">
        <f>입출금내역Rawdata!L1637</f>
        <v>하나은행(자본금)</v>
      </c>
      <c r="P1643" s="284" t="str">
        <f>입출금내역Rawdata!M1637</f>
        <v>391-910029-71304</v>
      </c>
      <c r="Q1643" s="148"/>
      <c r="R1643" s="148"/>
      <c r="S1643" s="148"/>
    </row>
    <row r="1644" spans="1:19" ht="15.6" customHeight="1">
      <c r="A1644" s="150"/>
      <c r="B1644" s="142">
        <f>입출금내역Rawdata!B1638</f>
        <v>45702</v>
      </c>
      <c r="C1644" s="143" t="s">
        <v>120</v>
      </c>
      <c r="D1644" s="284" t="str">
        <f>입출금내역Rawdata!N1638</f>
        <v>계좌 대체</v>
      </c>
      <c r="E1644" s="284" t="str">
        <f>입출금내역Rawdata!O1638</f>
        <v>계좌 대체</v>
      </c>
      <c r="F1644" s="137" t="str">
        <f>IF(D1644="계좌 대체","",VLOOKUP($D1644,월별_CashFlow!$H$3:$I$61,2,FALSE))</f>
        <v/>
      </c>
      <c r="G1644" s="153"/>
      <c r="H1644" s="283" t="str">
        <f>IF(입출금내역Rawdata!F1638=0,"",입출금내역Rawdata!F1638)</f>
        <v/>
      </c>
      <c r="I1644" s="146">
        <f>IF(입출금내역Rawdata!G1638=0,"",입출금내역Rawdata!G1638)</f>
        <v>12500</v>
      </c>
      <c r="J1644" s="146">
        <f t="shared" si="51"/>
        <v>-12500</v>
      </c>
      <c r="K1644" s="146">
        <f t="shared" si="50"/>
        <v>777758148</v>
      </c>
      <c r="L1644" s="284" t="str">
        <f>입출금내역Rawdata!D1638</f>
        <v>카카오T택시_가승</v>
      </c>
      <c r="M1644" s="148"/>
      <c r="N1644" s="148"/>
      <c r="O1644" s="284" t="str">
        <f>입출금내역Rawdata!L1638</f>
        <v>하나은행(자본금)</v>
      </c>
      <c r="P1644" s="284" t="str">
        <f>입출금내역Rawdata!M1638</f>
        <v>391-910029-71304</v>
      </c>
      <c r="Q1644" s="148"/>
      <c r="R1644" s="148"/>
      <c r="S1644" s="148"/>
    </row>
    <row r="1645" spans="1:19" ht="15.6" customHeight="1">
      <c r="A1645" s="150"/>
      <c r="B1645" s="142">
        <f>입출금내역Rawdata!B1639</f>
        <v>45702</v>
      </c>
      <c r="C1645" s="143" t="s">
        <v>120</v>
      </c>
      <c r="D1645" s="284" t="str">
        <f>입출금내역Rawdata!N1639</f>
        <v>계좌 대체</v>
      </c>
      <c r="E1645" s="284" t="str">
        <f>입출금내역Rawdata!O1639</f>
        <v>계좌 대체</v>
      </c>
      <c r="F1645" s="137" t="str">
        <f>IF(D1645="계좌 대체","",VLOOKUP($D1645,월별_CashFlow!$H$3:$I$61,2,FALSE))</f>
        <v/>
      </c>
      <c r="G1645" s="153"/>
      <c r="H1645" s="283">
        <f>IF(입출금내역Rawdata!F1639=0,"",입출금내역Rawdata!F1639)</f>
        <v>12500</v>
      </c>
      <c r="I1645" s="146" t="str">
        <f>IF(입출금내역Rawdata!G1639=0,"",입출금내역Rawdata!G1639)</f>
        <v/>
      </c>
      <c r="J1645" s="146">
        <f t="shared" si="51"/>
        <v>12500</v>
      </c>
      <c r="K1645" s="146">
        <f t="shared" si="50"/>
        <v>777770648</v>
      </c>
      <c r="L1645" s="284" t="str">
        <f>입출금내역Rawdata!D1639</f>
        <v>카카오T택시_가승</v>
      </c>
      <c r="M1645" s="148"/>
      <c r="N1645" s="148"/>
      <c r="O1645" s="284" t="str">
        <f>입출금내역Rawdata!L1639</f>
        <v>하나은행(자본금)</v>
      </c>
      <c r="P1645" s="284" t="str">
        <f>입출금내역Rawdata!M1639</f>
        <v>391-910029-71304</v>
      </c>
      <c r="Q1645" s="148"/>
      <c r="R1645" s="148"/>
      <c r="S1645" s="148"/>
    </row>
    <row r="1646" spans="1:19" ht="15.6" customHeight="1">
      <c r="A1646" s="150"/>
      <c r="B1646" s="142">
        <f>입출금내역Rawdata!B1640</f>
        <v>45702</v>
      </c>
      <c r="C1646" s="143" t="s">
        <v>120</v>
      </c>
      <c r="D1646" s="284" t="str">
        <f>입출금내역Rawdata!N1640</f>
        <v>운영비</v>
      </c>
      <c r="E1646" s="284" t="str">
        <f>입출금내역Rawdata!O1640</f>
        <v>여비교통비</v>
      </c>
      <c r="F1646" s="137">
        <f>IF(D1646="계좌 대체","",VLOOKUP($D1646,월별_CashFlow!$H$3:$I$61,2,FALSE))</f>
        <v>120204</v>
      </c>
      <c r="G1646" s="153"/>
      <c r="H1646" s="283" t="str">
        <f>IF(입출금내역Rawdata!F1640=0,"",입출금내역Rawdata!F1640)</f>
        <v/>
      </c>
      <c r="I1646" s="146">
        <f>IF(입출금내역Rawdata!G1640=0,"",입출금내역Rawdata!G1640)</f>
        <v>13400</v>
      </c>
      <c r="J1646" s="146">
        <f t="shared" si="51"/>
        <v>-13400</v>
      </c>
      <c r="K1646" s="146">
        <f t="shared" si="50"/>
        <v>777757248</v>
      </c>
      <c r="L1646" s="284" t="str">
        <f>입출금내역Rawdata!D1640</f>
        <v>카카오T일반택시(</v>
      </c>
      <c r="M1646" s="148"/>
      <c r="N1646" s="148"/>
      <c r="O1646" s="284" t="str">
        <f>입출금내역Rawdata!L1640</f>
        <v>하나은행(자본금)</v>
      </c>
      <c r="P1646" s="284" t="str">
        <f>입출금내역Rawdata!M1640</f>
        <v>391-910029-71304</v>
      </c>
      <c r="Q1646" s="148"/>
      <c r="R1646" s="148"/>
      <c r="S1646" s="148"/>
    </row>
    <row r="1647" spans="1:19" ht="15.6" customHeight="1">
      <c r="A1647" s="150"/>
      <c r="B1647" s="142">
        <f>입출금내역Rawdata!B1641</f>
        <v>45705</v>
      </c>
      <c r="C1647" s="143" t="s">
        <v>120</v>
      </c>
      <c r="D1647" s="284" t="str">
        <f>입출금내역Rawdata!N1641</f>
        <v>계좌 대체</v>
      </c>
      <c r="E1647" s="284" t="str">
        <f>입출금내역Rawdata!O1641</f>
        <v>계좌 대체</v>
      </c>
      <c r="F1647" s="137" t="str">
        <f>IF(D1647="계좌 대체","",VLOOKUP($D1647,월별_CashFlow!$H$3:$I$61,2,FALSE))</f>
        <v/>
      </c>
      <c r="G1647" s="153"/>
      <c r="H1647" s="283" t="str">
        <f>IF(입출금내역Rawdata!F1641=0,"",입출금내역Rawdata!F1641)</f>
        <v/>
      </c>
      <c r="I1647" s="146">
        <f>IF(입출금내역Rawdata!G1641=0,"",입출금내역Rawdata!G1641)</f>
        <v>11100</v>
      </c>
      <c r="J1647" s="146">
        <f t="shared" si="51"/>
        <v>-11100</v>
      </c>
      <c r="K1647" s="146">
        <f t="shared" si="50"/>
        <v>777746148</v>
      </c>
      <c r="L1647" s="284" t="str">
        <f>입출금내역Rawdata!D1641</f>
        <v>카카오T택시_가승</v>
      </c>
      <c r="M1647" s="148"/>
      <c r="N1647" s="148"/>
      <c r="O1647" s="284" t="str">
        <f>입출금내역Rawdata!L1641</f>
        <v>하나은행(자본금)</v>
      </c>
      <c r="P1647" s="284" t="str">
        <f>입출금내역Rawdata!M1641</f>
        <v>391-910029-71304</v>
      </c>
      <c r="Q1647" s="148"/>
      <c r="R1647" s="148"/>
      <c r="S1647" s="148"/>
    </row>
    <row r="1648" spans="1:19" ht="15.6" customHeight="1">
      <c r="A1648" s="150"/>
      <c r="B1648" s="142">
        <f>입출금내역Rawdata!B1642</f>
        <v>45705</v>
      </c>
      <c r="C1648" s="143" t="s">
        <v>120</v>
      </c>
      <c r="D1648" s="284" t="str">
        <f>입출금내역Rawdata!N1642</f>
        <v>계좌 대체</v>
      </c>
      <c r="E1648" s="284" t="str">
        <f>입출금내역Rawdata!O1642</f>
        <v>계좌 대체</v>
      </c>
      <c r="F1648" s="137" t="str">
        <f>IF(D1648="계좌 대체","",VLOOKUP($D1648,월별_CashFlow!$H$3:$I$61,2,FALSE))</f>
        <v/>
      </c>
      <c r="G1648" s="153"/>
      <c r="H1648" s="283">
        <f>IF(입출금내역Rawdata!F1642=0,"",입출금내역Rawdata!F1642)</f>
        <v>11100</v>
      </c>
      <c r="I1648" s="146" t="str">
        <f>IF(입출금내역Rawdata!G1642=0,"",입출금내역Rawdata!G1642)</f>
        <v/>
      </c>
      <c r="J1648" s="146">
        <f t="shared" si="51"/>
        <v>11100</v>
      </c>
      <c r="K1648" s="146">
        <f t="shared" si="50"/>
        <v>777757248</v>
      </c>
      <c r="L1648" s="284" t="str">
        <f>입출금내역Rawdata!D1642</f>
        <v>카카오T택시_가승</v>
      </c>
      <c r="M1648" s="148"/>
      <c r="N1648" s="148"/>
      <c r="O1648" s="284" t="str">
        <f>입출금내역Rawdata!L1642</f>
        <v>하나은행(자본금)</v>
      </c>
      <c r="P1648" s="284" t="str">
        <f>입출금내역Rawdata!M1642</f>
        <v>391-910029-71304</v>
      </c>
      <c r="Q1648" s="148"/>
      <c r="R1648" s="148"/>
      <c r="S1648" s="148"/>
    </row>
    <row r="1649" spans="1:19" ht="15.6" customHeight="1">
      <c r="A1649" s="150"/>
      <c r="B1649" s="142">
        <f>입출금내역Rawdata!B1643</f>
        <v>45705</v>
      </c>
      <c r="C1649" s="143" t="s">
        <v>120</v>
      </c>
      <c r="D1649" s="284" t="str">
        <f>입출금내역Rawdata!N1643</f>
        <v>운영비</v>
      </c>
      <c r="E1649" s="284" t="str">
        <f>입출금내역Rawdata!O1643</f>
        <v>여비교통비</v>
      </c>
      <c r="F1649" s="137">
        <f>IF(D1649="계좌 대체","",VLOOKUP($D1649,월별_CashFlow!$H$3:$I$61,2,FALSE))</f>
        <v>120204</v>
      </c>
      <c r="G1649" s="153"/>
      <c r="H1649" s="283" t="str">
        <f>IF(입출금내역Rawdata!F1643=0,"",입출금내역Rawdata!F1643)</f>
        <v/>
      </c>
      <c r="I1649" s="146">
        <f>IF(입출금내역Rawdata!G1643=0,"",입출금내역Rawdata!G1643)</f>
        <v>11900</v>
      </c>
      <c r="J1649" s="146">
        <f t="shared" si="51"/>
        <v>-11900</v>
      </c>
      <c r="K1649" s="146">
        <f t="shared" si="50"/>
        <v>777745348</v>
      </c>
      <c r="L1649" s="284" t="str">
        <f>입출금내역Rawdata!D1643</f>
        <v>카카오T일반택시_</v>
      </c>
      <c r="M1649" s="148"/>
      <c r="N1649" s="148"/>
      <c r="O1649" s="284" t="str">
        <f>입출금내역Rawdata!L1643</f>
        <v>하나은행(자본금)</v>
      </c>
      <c r="P1649" s="284" t="str">
        <f>입출금내역Rawdata!M1643</f>
        <v>391-910029-71304</v>
      </c>
      <c r="Q1649" s="148"/>
      <c r="R1649" s="148"/>
      <c r="S1649" s="148"/>
    </row>
    <row r="1650" spans="1:19" ht="15.6" customHeight="1">
      <c r="A1650" s="150"/>
      <c r="B1650" s="142">
        <f>입출금내역Rawdata!B1644</f>
        <v>45705</v>
      </c>
      <c r="C1650" s="143" t="s">
        <v>120</v>
      </c>
      <c r="D1650" s="284" t="str">
        <f>입출금내역Rawdata!N1644</f>
        <v>계좌 대체</v>
      </c>
      <c r="E1650" s="284" t="str">
        <f>입출금내역Rawdata!O1644</f>
        <v>계좌 대체</v>
      </c>
      <c r="F1650" s="137" t="str">
        <f>IF(D1650="계좌 대체","",VLOOKUP($D1650,월별_CashFlow!$H$3:$I$61,2,FALSE))</f>
        <v/>
      </c>
      <c r="G1650" s="153"/>
      <c r="H1650" s="283" t="str">
        <f>IF(입출금내역Rawdata!F1644=0,"",입출금내역Rawdata!F1644)</f>
        <v/>
      </c>
      <c r="I1650" s="146">
        <f>IF(입출금내역Rawdata!G1644=0,"",입출금내역Rawdata!G1644)</f>
        <v>13700</v>
      </c>
      <c r="J1650" s="146">
        <f t="shared" si="51"/>
        <v>-13700</v>
      </c>
      <c r="K1650" s="146">
        <f t="shared" si="50"/>
        <v>777731648</v>
      </c>
      <c r="L1650" s="284" t="str">
        <f>입출금내역Rawdata!D1644</f>
        <v>카카오T택시_가승</v>
      </c>
      <c r="M1650" s="148"/>
      <c r="N1650" s="148"/>
      <c r="O1650" s="284" t="str">
        <f>입출금내역Rawdata!L1644</f>
        <v>하나은행(자본금)</v>
      </c>
      <c r="P1650" s="284" t="str">
        <f>입출금내역Rawdata!M1644</f>
        <v>391-910029-71304</v>
      </c>
      <c r="Q1650" s="148"/>
      <c r="R1650" s="148"/>
      <c r="S1650" s="148"/>
    </row>
    <row r="1651" spans="1:19" ht="15.6" customHeight="1">
      <c r="A1651" s="150"/>
      <c r="B1651" s="142">
        <f>입출금내역Rawdata!B1645</f>
        <v>45705</v>
      </c>
      <c r="C1651" s="143" t="s">
        <v>120</v>
      </c>
      <c r="D1651" s="284" t="str">
        <f>입출금내역Rawdata!N1645</f>
        <v>계좌 대체</v>
      </c>
      <c r="E1651" s="284" t="str">
        <f>입출금내역Rawdata!O1645</f>
        <v>계좌 대체</v>
      </c>
      <c r="F1651" s="137" t="str">
        <f>IF(D1651="계좌 대체","",VLOOKUP($D1651,월별_CashFlow!$H$3:$I$61,2,FALSE))</f>
        <v/>
      </c>
      <c r="G1651" s="153"/>
      <c r="H1651" s="283">
        <f>IF(입출금내역Rawdata!F1645=0,"",입출금내역Rawdata!F1645)</f>
        <v>13700</v>
      </c>
      <c r="I1651" s="146" t="str">
        <f>IF(입출금내역Rawdata!G1645=0,"",입출금내역Rawdata!G1645)</f>
        <v/>
      </c>
      <c r="J1651" s="146">
        <f t="shared" si="51"/>
        <v>13700</v>
      </c>
      <c r="K1651" s="146">
        <f t="shared" si="50"/>
        <v>777745348</v>
      </c>
      <c r="L1651" s="284" t="str">
        <f>입출금내역Rawdata!D1645</f>
        <v>카카오T택시_가승</v>
      </c>
      <c r="M1651" s="148"/>
      <c r="N1651" s="148"/>
      <c r="O1651" s="284" t="str">
        <f>입출금내역Rawdata!L1645</f>
        <v>하나은행(자본금)</v>
      </c>
      <c r="P1651" s="284" t="str">
        <f>입출금내역Rawdata!M1645</f>
        <v>391-910029-71304</v>
      </c>
      <c r="Q1651" s="148"/>
      <c r="R1651" s="148"/>
      <c r="S1651" s="148"/>
    </row>
    <row r="1652" spans="1:19" ht="15.6" customHeight="1">
      <c r="A1652" s="150"/>
      <c r="B1652" s="142">
        <f>입출금내역Rawdata!B1646</f>
        <v>45705</v>
      </c>
      <c r="C1652" s="143" t="s">
        <v>120</v>
      </c>
      <c r="D1652" s="284" t="str">
        <f>입출금내역Rawdata!N1646</f>
        <v>운영비</v>
      </c>
      <c r="E1652" s="284" t="str">
        <f>입출금내역Rawdata!O1646</f>
        <v>여비교통비</v>
      </c>
      <c r="F1652" s="137">
        <f>IF(D1652="계좌 대체","",VLOOKUP($D1652,월별_CashFlow!$H$3:$I$61,2,FALSE))</f>
        <v>120204</v>
      </c>
      <c r="G1652" s="153"/>
      <c r="H1652" s="283" t="str">
        <f>IF(입출금내역Rawdata!F1646=0,"",입출금내역Rawdata!F1646)</f>
        <v/>
      </c>
      <c r="I1652" s="146">
        <f>IF(입출금내역Rawdata!G1646=0,"",입출금내역Rawdata!G1646)</f>
        <v>12700</v>
      </c>
      <c r="J1652" s="146">
        <f t="shared" si="51"/>
        <v>-12700</v>
      </c>
      <c r="K1652" s="146">
        <f t="shared" si="50"/>
        <v>777732648</v>
      </c>
      <c r="L1652" s="284" t="str">
        <f>입출금내역Rawdata!D1646</f>
        <v>카카오T일반택시(</v>
      </c>
      <c r="M1652" s="148"/>
      <c r="N1652" s="148"/>
      <c r="O1652" s="284" t="str">
        <f>입출금내역Rawdata!L1646</f>
        <v>하나은행(자본금)</v>
      </c>
      <c r="P1652" s="284" t="str">
        <f>입출금내역Rawdata!M1646</f>
        <v>391-910029-71304</v>
      </c>
      <c r="Q1652" s="148"/>
      <c r="R1652" s="148"/>
      <c r="S1652" s="148"/>
    </row>
    <row r="1653" spans="1:19" ht="15.6" customHeight="1">
      <c r="A1653" s="150"/>
      <c r="B1653" s="142">
        <f>입출금내역Rawdata!B1647</f>
        <v>45705</v>
      </c>
      <c r="C1653" s="143" t="s">
        <v>120</v>
      </c>
      <c r="D1653" s="284" t="str">
        <f>입출금내역Rawdata!N1647</f>
        <v>계좌 대체</v>
      </c>
      <c r="E1653" s="284" t="str">
        <f>입출금내역Rawdata!O1647</f>
        <v>계좌 대체</v>
      </c>
      <c r="F1653" s="137" t="str">
        <f>IF(D1653="계좌 대체","",VLOOKUP($D1653,월별_CashFlow!$H$3:$I$61,2,FALSE))</f>
        <v/>
      </c>
      <c r="G1653" s="153"/>
      <c r="H1653" s="283" t="str">
        <f>IF(입출금내역Rawdata!F1647=0,"",입출금내역Rawdata!F1647)</f>
        <v/>
      </c>
      <c r="I1653" s="146">
        <f>IF(입출금내역Rawdata!G1647=0,"",입출금내역Rawdata!G1647)</f>
        <v>13400</v>
      </c>
      <c r="J1653" s="146">
        <f t="shared" si="51"/>
        <v>-13400</v>
      </c>
      <c r="K1653" s="146">
        <f t="shared" si="50"/>
        <v>777719248</v>
      </c>
      <c r="L1653" s="284" t="str">
        <f>입출금내역Rawdata!D1647</f>
        <v>카카오T택시_가승</v>
      </c>
      <c r="M1653" s="148"/>
      <c r="N1653" s="148"/>
      <c r="O1653" s="284" t="str">
        <f>입출금내역Rawdata!L1647</f>
        <v>하나은행(자본금)</v>
      </c>
      <c r="P1653" s="284" t="str">
        <f>입출금내역Rawdata!M1647</f>
        <v>391-910029-71304</v>
      </c>
      <c r="Q1653" s="148"/>
      <c r="R1653" s="148"/>
      <c r="S1653" s="148"/>
    </row>
    <row r="1654" spans="1:19" ht="15.6" customHeight="1">
      <c r="A1654" s="150"/>
      <c r="B1654" s="142">
        <f>입출금내역Rawdata!B1648</f>
        <v>45705</v>
      </c>
      <c r="C1654" s="143" t="s">
        <v>120</v>
      </c>
      <c r="D1654" s="284" t="str">
        <f>입출금내역Rawdata!N1648</f>
        <v>계좌 대체</v>
      </c>
      <c r="E1654" s="284" t="str">
        <f>입출금내역Rawdata!O1648</f>
        <v>계좌 대체</v>
      </c>
      <c r="F1654" s="137" t="str">
        <f>IF(D1654="계좌 대체","",VLOOKUP($D1654,월별_CashFlow!$H$3:$I$61,2,FALSE))</f>
        <v/>
      </c>
      <c r="G1654" s="153"/>
      <c r="H1654" s="283">
        <f>IF(입출금내역Rawdata!F1648=0,"",입출금내역Rawdata!F1648)</f>
        <v>13400</v>
      </c>
      <c r="I1654" s="146" t="str">
        <f>IF(입출금내역Rawdata!G1648=0,"",입출금내역Rawdata!G1648)</f>
        <v/>
      </c>
      <c r="J1654" s="146">
        <f t="shared" si="51"/>
        <v>13400</v>
      </c>
      <c r="K1654" s="146">
        <f t="shared" si="50"/>
        <v>777732648</v>
      </c>
      <c r="L1654" s="284" t="str">
        <f>입출금내역Rawdata!D1648</f>
        <v>카카오T택시_가승</v>
      </c>
      <c r="M1654" s="148"/>
      <c r="N1654" s="148"/>
      <c r="O1654" s="284" t="str">
        <f>입출금내역Rawdata!L1648</f>
        <v>하나은행(자본금)</v>
      </c>
      <c r="P1654" s="284" t="str">
        <f>입출금내역Rawdata!M1648</f>
        <v>391-910029-71304</v>
      </c>
      <c r="Q1654" s="148"/>
      <c r="R1654" s="148"/>
      <c r="S1654" s="148"/>
    </row>
    <row r="1655" spans="1:19" ht="15.6" customHeight="1">
      <c r="A1655" s="150"/>
      <c r="B1655" s="142">
        <f>입출금내역Rawdata!B1649</f>
        <v>45705</v>
      </c>
      <c r="C1655" s="143" t="s">
        <v>120</v>
      </c>
      <c r="D1655" s="284" t="str">
        <f>입출금내역Rawdata!N1649</f>
        <v>운영비</v>
      </c>
      <c r="E1655" s="284" t="str">
        <f>입출금내역Rawdata!O1649</f>
        <v>여비교통비</v>
      </c>
      <c r="F1655" s="137">
        <f>IF(D1655="계좌 대체","",VLOOKUP($D1655,월별_CashFlow!$H$3:$I$61,2,FALSE))</f>
        <v>120204</v>
      </c>
      <c r="G1655" s="153"/>
      <c r="H1655" s="283" t="str">
        <f>IF(입출금내역Rawdata!F1649=0,"",입출금내역Rawdata!F1649)</f>
        <v/>
      </c>
      <c r="I1655" s="146">
        <f>IF(입출금내역Rawdata!G1649=0,"",입출금내역Rawdata!G1649)</f>
        <v>12300</v>
      </c>
      <c r="J1655" s="146">
        <f t="shared" si="51"/>
        <v>-12300</v>
      </c>
      <c r="K1655" s="146">
        <f t="shared" si="50"/>
        <v>777720348</v>
      </c>
      <c r="L1655" s="284" t="str">
        <f>입출금내역Rawdata!D1649</f>
        <v>카카오T일반택시_</v>
      </c>
      <c r="M1655" s="148"/>
      <c r="N1655" s="148"/>
      <c r="O1655" s="284" t="str">
        <f>입출금내역Rawdata!L1649</f>
        <v>하나은행(자본금)</v>
      </c>
      <c r="P1655" s="284" t="str">
        <f>입출금내역Rawdata!M1649</f>
        <v>391-910029-71304</v>
      </c>
      <c r="Q1655" s="148"/>
      <c r="R1655" s="148"/>
      <c r="S1655" s="148"/>
    </row>
    <row r="1656" spans="1:19" ht="15.6" customHeight="1">
      <c r="A1656" s="150"/>
      <c r="B1656" s="142">
        <f>입출금내역Rawdata!B1650</f>
        <v>45706</v>
      </c>
      <c r="C1656" s="143" t="s">
        <v>120</v>
      </c>
      <c r="D1656" s="284" t="str">
        <f>입출금내역Rawdata!N1650</f>
        <v>보조금</v>
      </c>
      <c r="E1656" s="284" t="str">
        <f>입출금내역Rawdata!O1650</f>
        <v>보조금</v>
      </c>
      <c r="F1656" s="137">
        <f>IF(D1656="계좌 대체","",VLOOKUP($D1656,월별_CashFlow!$H$3:$I$61,2,FALSE))</f>
        <v>310001</v>
      </c>
      <c r="G1656" s="153"/>
      <c r="H1656" s="283" t="str">
        <f>IF(입출금내역Rawdata!F1650=0,"",입출금내역Rawdata!F1650)</f>
        <v/>
      </c>
      <c r="I1656" s="146">
        <f>IF(입출금내역Rawdata!G1650=0,"",입출금내역Rawdata!G1650)</f>
        <v>54000</v>
      </c>
      <c r="J1656" s="146">
        <f t="shared" si="51"/>
        <v>-54000</v>
      </c>
      <c r="K1656" s="146">
        <f t="shared" si="50"/>
        <v>777666348</v>
      </c>
      <c r="L1656" s="284" t="str">
        <f>입출금내역Rawdata!D1650</f>
        <v>원할머니보쌈.족</v>
      </c>
      <c r="M1656" s="148"/>
      <c r="N1656" s="148"/>
      <c r="O1656" s="284" t="str">
        <f>입출금내역Rawdata!L1650</f>
        <v>하나은행(GS투자금)</v>
      </c>
      <c r="P1656" s="284" t="str">
        <f>입출금내역Rawdata!M1650</f>
        <v>391-910033-23404</v>
      </c>
      <c r="Q1656" s="148"/>
      <c r="R1656" s="148"/>
      <c r="S1656" s="148"/>
    </row>
    <row r="1657" spans="1:19" ht="15.6" customHeight="1">
      <c r="A1657" s="150"/>
      <c r="B1657" s="142">
        <f>입출금내역Rawdata!B1651</f>
        <v>45706</v>
      </c>
      <c r="C1657" s="143" t="s">
        <v>120</v>
      </c>
      <c r="D1657" s="284" t="str">
        <f>입출금내역Rawdata!N1651</f>
        <v>운영비</v>
      </c>
      <c r="E1657" s="284" t="str">
        <f>입출금내역Rawdata!O1651</f>
        <v>지급수수료</v>
      </c>
      <c r="F1657" s="137">
        <f>IF(D1657="계좌 대체","",VLOOKUP($D1657,월별_CashFlow!$H$3:$I$61,2,FALSE))</f>
        <v>120204</v>
      </c>
      <c r="G1657" s="153"/>
      <c r="H1657" s="283" t="str">
        <f>IF(입출금내역Rawdata!F1651=0,"",입출금내역Rawdata!F1651)</f>
        <v/>
      </c>
      <c r="I1657" s="146">
        <f>IF(입출금내역Rawdata!G1651=0,"",입출금내역Rawdata!G1651)</f>
        <v>39200</v>
      </c>
      <c r="J1657" s="146">
        <f t="shared" si="51"/>
        <v>-39200</v>
      </c>
      <c r="K1657" s="146">
        <f t="shared" si="50"/>
        <v>777627148</v>
      </c>
      <c r="L1657" s="284" t="str">
        <f>입출금내역Rawdata!D1651</f>
        <v>LGU인터넷</v>
      </c>
      <c r="M1657" s="148"/>
      <c r="N1657" s="148"/>
      <c r="O1657" s="284" t="str">
        <f>입출금내역Rawdata!L1651</f>
        <v>하나은행(자본금)</v>
      </c>
      <c r="P1657" s="284" t="str">
        <f>입출금내역Rawdata!M1651</f>
        <v>391-910029-71304</v>
      </c>
      <c r="Q1657" s="148"/>
      <c r="R1657" s="148"/>
      <c r="S1657" s="148"/>
    </row>
    <row r="1658" spans="1:19" ht="15.6" customHeight="1">
      <c r="A1658" s="150"/>
      <c r="B1658" s="142">
        <f>입출금내역Rawdata!B1652</f>
        <v>45706</v>
      </c>
      <c r="C1658" s="143" t="s">
        <v>120</v>
      </c>
      <c r="D1658" s="284" t="str">
        <f>입출금내역Rawdata!N1652</f>
        <v>계좌 대체</v>
      </c>
      <c r="E1658" s="284" t="str">
        <f>입출금내역Rawdata!O1652</f>
        <v>계좌 대체</v>
      </c>
      <c r="F1658" s="137" t="str">
        <f>IF(D1658="계좌 대체","",VLOOKUP($D1658,월별_CashFlow!$H$3:$I$61,2,FALSE))</f>
        <v/>
      </c>
      <c r="G1658" s="153"/>
      <c r="H1658" s="283" t="str">
        <f>IF(입출금내역Rawdata!F1652=0,"",입출금내역Rawdata!F1652)</f>
        <v/>
      </c>
      <c r="I1658" s="146">
        <f>IF(입출금내역Rawdata!G1652=0,"",입출금내역Rawdata!G1652)</f>
        <v>11700</v>
      </c>
      <c r="J1658" s="146">
        <f t="shared" si="51"/>
        <v>-11700</v>
      </c>
      <c r="K1658" s="146">
        <f t="shared" si="50"/>
        <v>777615448</v>
      </c>
      <c r="L1658" s="284" t="str">
        <f>입출금내역Rawdata!D1652</f>
        <v>카카오T택시_가승</v>
      </c>
      <c r="M1658" s="148"/>
      <c r="N1658" s="148"/>
      <c r="O1658" s="284" t="str">
        <f>입출금내역Rawdata!L1652</f>
        <v>하나은행(자본금)</v>
      </c>
      <c r="P1658" s="284" t="str">
        <f>입출금내역Rawdata!M1652</f>
        <v>391-910029-71304</v>
      </c>
      <c r="Q1658" s="148"/>
      <c r="R1658" s="148"/>
      <c r="S1658" s="148"/>
    </row>
    <row r="1659" spans="1:19" ht="15.6" customHeight="1">
      <c r="A1659" s="150"/>
      <c r="B1659" s="142">
        <f>입출금내역Rawdata!B1653</f>
        <v>45706</v>
      </c>
      <c r="C1659" s="143" t="s">
        <v>120</v>
      </c>
      <c r="D1659" s="284" t="str">
        <f>입출금내역Rawdata!N1653</f>
        <v>계좌 대체</v>
      </c>
      <c r="E1659" s="284" t="str">
        <f>입출금내역Rawdata!O1653</f>
        <v>계좌 대체</v>
      </c>
      <c r="F1659" s="137" t="str">
        <f>IF(D1659="계좌 대체","",VLOOKUP($D1659,월별_CashFlow!$H$3:$I$61,2,FALSE))</f>
        <v/>
      </c>
      <c r="G1659" s="153"/>
      <c r="H1659" s="283">
        <f>IF(입출금내역Rawdata!F1653=0,"",입출금내역Rawdata!F1653)</f>
        <v>11700</v>
      </c>
      <c r="I1659" s="146" t="str">
        <f>IF(입출금내역Rawdata!G1653=0,"",입출금내역Rawdata!G1653)</f>
        <v/>
      </c>
      <c r="J1659" s="146">
        <f t="shared" si="51"/>
        <v>11700</v>
      </c>
      <c r="K1659" s="146">
        <f t="shared" si="50"/>
        <v>777627148</v>
      </c>
      <c r="L1659" s="284" t="str">
        <f>입출금내역Rawdata!D1653</f>
        <v>카카오T택시_가승</v>
      </c>
      <c r="M1659" s="148"/>
      <c r="N1659" s="148"/>
      <c r="O1659" s="284" t="str">
        <f>입출금내역Rawdata!L1653</f>
        <v>하나은행(자본금)</v>
      </c>
      <c r="P1659" s="284" t="str">
        <f>입출금내역Rawdata!M1653</f>
        <v>391-910029-71304</v>
      </c>
      <c r="Q1659" s="148"/>
      <c r="R1659" s="148"/>
      <c r="S1659" s="148"/>
    </row>
    <row r="1660" spans="1:19" ht="15.6" customHeight="1">
      <c r="A1660" s="150"/>
      <c r="B1660" s="142">
        <f>입출금내역Rawdata!B1654</f>
        <v>45706</v>
      </c>
      <c r="C1660" s="143" t="s">
        <v>120</v>
      </c>
      <c r="D1660" s="284" t="str">
        <f>입출금내역Rawdata!N1654</f>
        <v>운영비</v>
      </c>
      <c r="E1660" s="284" t="str">
        <f>입출금내역Rawdata!O1654</f>
        <v>여비교통비</v>
      </c>
      <c r="F1660" s="137">
        <f>IF(D1660="계좌 대체","",VLOOKUP($D1660,월별_CashFlow!$H$3:$I$61,2,FALSE))</f>
        <v>120204</v>
      </c>
      <c r="G1660" s="153"/>
      <c r="H1660" s="283" t="str">
        <f>IF(입출금내역Rawdata!F1654=0,"",입출금내역Rawdata!F1654)</f>
        <v/>
      </c>
      <c r="I1660" s="146">
        <f>IF(입출금내역Rawdata!G1654=0,"",입출금내역Rawdata!G1654)</f>
        <v>10500</v>
      </c>
      <c r="J1660" s="146">
        <f t="shared" si="51"/>
        <v>-10500</v>
      </c>
      <c r="K1660" s="146">
        <f t="shared" si="50"/>
        <v>777616648</v>
      </c>
      <c r="L1660" s="284" t="str">
        <f>입출금내역Rawdata!D1654</f>
        <v>카카오T일반택시_</v>
      </c>
      <c r="M1660" s="148"/>
      <c r="N1660" s="148"/>
      <c r="O1660" s="284" t="str">
        <f>입출금내역Rawdata!L1654</f>
        <v>하나은행(자본금)</v>
      </c>
      <c r="P1660" s="284" t="str">
        <f>입출금내역Rawdata!M1654</f>
        <v>391-910029-71304</v>
      </c>
      <c r="Q1660" s="148"/>
      <c r="R1660" s="148"/>
      <c r="S1660" s="148"/>
    </row>
    <row r="1661" spans="1:19" ht="15.6" customHeight="1">
      <c r="A1661" s="150"/>
      <c r="B1661" s="142">
        <f>입출금내역Rawdata!B1655</f>
        <v>45708</v>
      </c>
      <c r="C1661" s="143" t="s">
        <v>120</v>
      </c>
      <c r="D1661" s="284" t="str">
        <f>입출금내역Rawdata!N1655</f>
        <v>운영비</v>
      </c>
      <c r="E1661" s="284" t="str">
        <f>입출금내역Rawdata!O1655</f>
        <v>여비교통비</v>
      </c>
      <c r="F1661" s="137">
        <f>IF(D1661="계좌 대체","",VLOOKUP($D1661,월별_CashFlow!$H$3:$I$61,2,FALSE))</f>
        <v>120204</v>
      </c>
      <c r="G1661" s="153"/>
      <c r="H1661" s="283" t="str">
        <f>IF(입출금내역Rawdata!F1655=0,"",입출금내역Rawdata!F1655)</f>
        <v/>
      </c>
      <c r="I1661" s="146">
        <f>IF(입출금내역Rawdata!G1655=0,"",입출금내역Rawdata!G1655)</f>
        <v>9800</v>
      </c>
      <c r="J1661" s="146">
        <f t="shared" si="51"/>
        <v>-9800</v>
      </c>
      <c r="K1661" s="146">
        <f t="shared" si="50"/>
        <v>777606848</v>
      </c>
      <c r="L1661" s="284" t="str">
        <f>입출금내역Rawdata!D1655</f>
        <v>카카오T비즈_카카</v>
      </c>
      <c r="M1661" s="148"/>
      <c r="N1661" s="148"/>
      <c r="O1661" s="284" t="str">
        <f>입출금내역Rawdata!L1655</f>
        <v>하나은행(자본금)</v>
      </c>
      <c r="P1661" s="284" t="str">
        <f>입출금내역Rawdata!M1655</f>
        <v>391-910029-71304</v>
      </c>
      <c r="Q1661" s="148"/>
      <c r="R1661" s="148"/>
      <c r="S1661" s="148"/>
    </row>
    <row r="1662" spans="1:19" ht="15.6" customHeight="1">
      <c r="A1662" s="150"/>
      <c r="B1662" s="142">
        <f>입출금내역Rawdata!B1656</f>
        <v>45708</v>
      </c>
      <c r="C1662" s="143" t="s">
        <v>120</v>
      </c>
      <c r="D1662" s="284" t="str">
        <f>입출금내역Rawdata!N1656</f>
        <v>운영비</v>
      </c>
      <c r="E1662" s="284" t="str">
        <f>입출금내역Rawdata!O1656</f>
        <v>여비교통비</v>
      </c>
      <c r="F1662" s="137">
        <f>IF(D1662="계좌 대체","",VLOOKUP($D1662,월별_CashFlow!$H$3:$I$61,2,FALSE))</f>
        <v>120204</v>
      </c>
      <c r="G1662" s="153"/>
      <c r="H1662" s="283" t="str">
        <f>IF(입출금내역Rawdata!F1656=0,"",입출금내역Rawdata!F1656)</f>
        <v/>
      </c>
      <c r="I1662" s="146">
        <f>IF(입출금내역Rawdata!G1656=0,"",입출금내역Rawdata!G1656)</f>
        <v>1470</v>
      </c>
      <c r="J1662" s="146">
        <f t="shared" si="51"/>
        <v>-1470</v>
      </c>
      <c r="K1662" s="146">
        <f t="shared" si="50"/>
        <v>777605378</v>
      </c>
      <c r="L1662" s="284" t="str">
        <f>입출금내역Rawdata!D1656</f>
        <v>카카오T비즈_카카</v>
      </c>
      <c r="M1662" s="148"/>
      <c r="N1662" s="148"/>
      <c r="O1662" s="284" t="str">
        <f>입출금내역Rawdata!L1656</f>
        <v>하나은행(자본금)</v>
      </c>
      <c r="P1662" s="284" t="str">
        <f>입출금내역Rawdata!M1656</f>
        <v>391-910029-71304</v>
      </c>
      <c r="Q1662" s="148"/>
      <c r="R1662" s="148"/>
      <c r="S1662" s="148"/>
    </row>
    <row r="1663" spans="1:19" ht="15.6" customHeight="1">
      <c r="A1663" s="150"/>
      <c r="B1663" s="142">
        <f>입출금내역Rawdata!B1657</f>
        <v>45708</v>
      </c>
      <c r="C1663" s="143" t="s">
        <v>120</v>
      </c>
      <c r="D1663" s="284" t="str">
        <f>입출금내역Rawdata!N1657</f>
        <v>운영비</v>
      </c>
      <c r="E1663" s="284" t="str">
        <f>입출금내역Rawdata!O1657</f>
        <v>여비교통비</v>
      </c>
      <c r="F1663" s="137">
        <f>IF(D1663="계좌 대체","",VLOOKUP($D1663,월별_CashFlow!$H$3:$I$61,2,FALSE))</f>
        <v>120204</v>
      </c>
      <c r="G1663" s="153"/>
      <c r="H1663" s="283">
        <f>IF(입출금내역Rawdata!F1657=0,"",입출금내역Rawdata!F1657)</f>
        <v>9800</v>
      </c>
      <c r="I1663" s="146" t="str">
        <f>IF(입출금내역Rawdata!G1657=0,"",입출금내역Rawdata!G1657)</f>
        <v/>
      </c>
      <c r="J1663" s="146">
        <f t="shared" si="51"/>
        <v>9800</v>
      </c>
      <c r="K1663" s="146">
        <f t="shared" si="50"/>
        <v>777615178</v>
      </c>
      <c r="L1663" s="284" t="str">
        <f>입출금내역Rawdata!D1657</f>
        <v>카카오T비즈_카카</v>
      </c>
      <c r="M1663" s="148"/>
      <c r="N1663" s="148"/>
      <c r="O1663" s="284" t="str">
        <f>입출금내역Rawdata!L1657</f>
        <v>하나은행(자본금)</v>
      </c>
      <c r="P1663" s="284" t="str">
        <f>입출금내역Rawdata!M1657</f>
        <v>391-910029-71304</v>
      </c>
      <c r="Q1663" s="148"/>
      <c r="R1663" s="148"/>
      <c r="S1663" s="148"/>
    </row>
    <row r="1664" spans="1:19" ht="15.6" customHeight="1">
      <c r="A1664" s="150"/>
      <c r="B1664" s="142">
        <f>입출금내역Rawdata!B1658</f>
        <v>45708</v>
      </c>
      <c r="C1664" s="143" t="s">
        <v>120</v>
      </c>
      <c r="D1664" s="284" t="str">
        <f>입출금내역Rawdata!N1658</f>
        <v>운영비</v>
      </c>
      <c r="E1664" s="284" t="str">
        <f>입출금내역Rawdata!O1658</f>
        <v>여비교통비</v>
      </c>
      <c r="F1664" s="137">
        <f>IF(D1664="계좌 대체","",VLOOKUP($D1664,월별_CashFlow!$H$3:$I$61,2,FALSE))</f>
        <v>120204</v>
      </c>
      <c r="G1664" s="153"/>
      <c r="H1664" s="283" t="str">
        <f>IF(입출금내역Rawdata!F1658=0,"",입출금내역Rawdata!F1658)</f>
        <v/>
      </c>
      <c r="I1664" s="146">
        <f>IF(입출금내역Rawdata!G1658=0,"",입출금내역Rawdata!G1658)</f>
        <v>10800</v>
      </c>
      <c r="J1664" s="146">
        <f t="shared" si="51"/>
        <v>-10800</v>
      </c>
      <c r="K1664" s="146">
        <f t="shared" si="50"/>
        <v>777604378</v>
      </c>
      <c r="L1664" s="284" t="str">
        <f>입출금내역Rawdata!D1658</f>
        <v>카카오T비즈_카카</v>
      </c>
      <c r="M1664" s="148"/>
      <c r="N1664" s="148"/>
      <c r="O1664" s="284" t="str">
        <f>입출금내역Rawdata!L1658</f>
        <v>하나은행(자본금)</v>
      </c>
      <c r="P1664" s="284" t="str">
        <f>입출금내역Rawdata!M1658</f>
        <v>391-910029-71304</v>
      </c>
      <c r="Q1664" s="148"/>
      <c r="R1664" s="148"/>
      <c r="S1664" s="148"/>
    </row>
    <row r="1665" spans="1:19" ht="15.6" customHeight="1">
      <c r="A1665" s="150"/>
      <c r="B1665" s="142">
        <f>입출금내역Rawdata!B1659</f>
        <v>45708</v>
      </c>
      <c r="C1665" s="143" t="s">
        <v>120</v>
      </c>
      <c r="D1665" s="284" t="str">
        <f>입출금내역Rawdata!N1659</f>
        <v>운영비</v>
      </c>
      <c r="E1665" s="284" t="str">
        <f>입출금내역Rawdata!O1659</f>
        <v>여비교통비</v>
      </c>
      <c r="F1665" s="137">
        <f>IF(D1665="계좌 대체","",VLOOKUP($D1665,월별_CashFlow!$H$3:$I$61,2,FALSE))</f>
        <v>120204</v>
      </c>
      <c r="G1665" s="153"/>
      <c r="H1665" s="283" t="str">
        <f>IF(입출금내역Rawdata!F1659=0,"",입출금내역Rawdata!F1659)</f>
        <v/>
      </c>
      <c r="I1665" s="146">
        <f>IF(입출금내역Rawdata!G1659=0,"",입출금내역Rawdata!G1659)</f>
        <v>1620</v>
      </c>
      <c r="J1665" s="146">
        <f t="shared" si="51"/>
        <v>-1620</v>
      </c>
      <c r="K1665" s="146">
        <f t="shared" si="50"/>
        <v>777602758</v>
      </c>
      <c r="L1665" s="284" t="str">
        <f>입출금내역Rawdata!D1659</f>
        <v>카카오T비즈_카카</v>
      </c>
      <c r="M1665" s="148"/>
      <c r="N1665" s="148"/>
      <c r="O1665" s="284" t="str">
        <f>입출금내역Rawdata!L1659</f>
        <v>하나은행(자본금)</v>
      </c>
      <c r="P1665" s="284" t="str">
        <f>입출금내역Rawdata!M1659</f>
        <v>391-910029-71304</v>
      </c>
      <c r="Q1665" s="148"/>
      <c r="R1665" s="148"/>
      <c r="S1665" s="148"/>
    </row>
    <row r="1666" spans="1:19" ht="15.6" customHeight="1">
      <c r="A1666" s="150"/>
      <c r="B1666" s="142">
        <f>입출금내역Rawdata!B1660</f>
        <v>45708</v>
      </c>
      <c r="C1666" s="143" t="s">
        <v>120</v>
      </c>
      <c r="D1666" s="284" t="str">
        <f>입출금내역Rawdata!N1660</f>
        <v>운영비</v>
      </c>
      <c r="E1666" s="284" t="str">
        <f>입출금내역Rawdata!O1660</f>
        <v>여비교통비</v>
      </c>
      <c r="F1666" s="137">
        <f>IF(D1666="계좌 대체","",VLOOKUP($D1666,월별_CashFlow!$H$3:$I$61,2,FALSE))</f>
        <v>120204</v>
      </c>
      <c r="G1666" s="153"/>
      <c r="H1666" s="283">
        <f>IF(입출금내역Rawdata!F1660=0,"",입출금내역Rawdata!F1660)</f>
        <v>10800</v>
      </c>
      <c r="I1666" s="146" t="str">
        <f>IF(입출금내역Rawdata!G1660=0,"",입출금내역Rawdata!G1660)</f>
        <v/>
      </c>
      <c r="J1666" s="146">
        <f t="shared" si="51"/>
        <v>10800</v>
      </c>
      <c r="K1666" s="146">
        <f t="shared" si="50"/>
        <v>777613558</v>
      </c>
      <c r="L1666" s="284" t="str">
        <f>입출금내역Rawdata!D1660</f>
        <v>카카오T비즈_카카</v>
      </c>
      <c r="M1666" s="148"/>
      <c r="N1666" s="148"/>
      <c r="O1666" s="284" t="str">
        <f>입출금내역Rawdata!L1660</f>
        <v>하나은행(자본금)</v>
      </c>
      <c r="P1666" s="284" t="str">
        <f>입출금내역Rawdata!M1660</f>
        <v>391-910029-71304</v>
      </c>
      <c r="Q1666" s="148"/>
      <c r="R1666" s="148"/>
      <c r="S1666" s="148"/>
    </row>
    <row r="1667" spans="1:19" ht="15.6" customHeight="1">
      <c r="A1667" s="150"/>
      <c r="B1667" s="142">
        <f>입출금내역Rawdata!B1661</f>
        <v>45708</v>
      </c>
      <c r="C1667" s="143" t="s">
        <v>120</v>
      </c>
      <c r="D1667" s="284" t="str">
        <f>입출금내역Rawdata!N1661</f>
        <v>운영비</v>
      </c>
      <c r="E1667" s="284" t="str">
        <f>입출금내역Rawdata!O1661</f>
        <v>여비교통비</v>
      </c>
      <c r="F1667" s="137">
        <f>IF(D1667="계좌 대체","",VLOOKUP($D1667,월별_CashFlow!$H$3:$I$61,2,FALSE))</f>
        <v>120204</v>
      </c>
      <c r="G1667" s="153"/>
      <c r="H1667" s="283" t="str">
        <f>IF(입출금내역Rawdata!F1661=0,"",입출금내역Rawdata!F1661)</f>
        <v/>
      </c>
      <c r="I1667" s="146">
        <f>IF(입출금내역Rawdata!G1661=0,"",입출금내역Rawdata!G1661)</f>
        <v>12500</v>
      </c>
      <c r="J1667" s="146">
        <f t="shared" si="51"/>
        <v>-12500</v>
      </c>
      <c r="K1667" s="146">
        <f t="shared" si="50"/>
        <v>777601058</v>
      </c>
      <c r="L1667" s="284" t="str">
        <f>입출금내역Rawdata!D1661</f>
        <v>카카오T비즈_카카</v>
      </c>
      <c r="M1667" s="148"/>
      <c r="N1667" s="148"/>
      <c r="O1667" s="284" t="str">
        <f>입출금내역Rawdata!L1661</f>
        <v>하나은행(자본금)</v>
      </c>
      <c r="P1667" s="284" t="str">
        <f>입출금내역Rawdata!M1661</f>
        <v>391-910029-71304</v>
      </c>
      <c r="Q1667" s="148"/>
      <c r="R1667" s="148"/>
      <c r="S1667" s="148"/>
    </row>
    <row r="1668" spans="1:19" ht="15.6" customHeight="1">
      <c r="A1668" s="150"/>
      <c r="B1668" s="142">
        <f>입출금내역Rawdata!B1662</f>
        <v>45709</v>
      </c>
      <c r="C1668" s="143" t="s">
        <v>120</v>
      </c>
      <c r="D1668" s="284" t="str">
        <f>입출금내역Rawdata!N1662</f>
        <v>보조금</v>
      </c>
      <c r="E1668" s="284" t="str">
        <f>입출금내역Rawdata!O1662</f>
        <v>보조금</v>
      </c>
      <c r="F1668" s="137">
        <f>IF(D1668="계좌 대체","",VLOOKUP($D1668,월별_CashFlow!$H$3:$I$61,2,FALSE))</f>
        <v>310001</v>
      </c>
      <c r="G1668" s="153"/>
      <c r="H1668" s="283" t="str">
        <f>IF(입출금내역Rawdata!F1662=0,"",입출금내역Rawdata!F1662)</f>
        <v/>
      </c>
      <c r="I1668" s="146">
        <f>IF(입출금내역Rawdata!G1662=0,"",입출금내역Rawdata!G1662)</f>
        <v>105600</v>
      </c>
      <c r="J1668" s="146">
        <f t="shared" si="51"/>
        <v>-105600</v>
      </c>
      <c r="K1668" s="146">
        <f t="shared" si="50"/>
        <v>777495458</v>
      </c>
      <c r="L1668" s="284" t="str">
        <f>입출금내역Rawdata!D1662</f>
        <v>원팩토리</v>
      </c>
      <c r="M1668" s="148"/>
      <c r="N1668" s="148"/>
      <c r="O1668" s="284" t="str">
        <f>입출금내역Rawdata!L1662</f>
        <v>하나은행(GS투자금)</v>
      </c>
      <c r="P1668" s="284" t="str">
        <f>입출금내역Rawdata!M1662</f>
        <v>391-910033-23404</v>
      </c>
      <c r="Q1668" s="148"/>
      <c r="R1668" s="148"/>
      <c r="S1668" s="148"/>
    </row>
    <row r="1669" spans="1:19" ht="15.6" customHeight="1">
      <c r="A1669" s="150"/>
      <c r="B1669" s="142">
        <f>입출금내역Rawdata!B1663</f>
        <v>45709</v>
      </c>
      <c r="C1669" s="143" t="s">
        <v>120</v>
      </c>
      <c r="D1669" s="284" t="str">
        <f>입출금내역Rawdata!N1663</f>
        <v>계좌 대체</v>
      </c>
      <c r="E1669" s="284" t="str">
        <f>입출금내역Rawdata!O1663</f>
        <v>계좌 대체</v>
      </c>
      <c r="F1669" s="137" t="str">
        <f>IF(D1669="계좌 대체","",VLOOKUP($D1669,월별_CashFlow!$H$3:$I$61,2,FALSE))</f>
        <v/>
      </c>
      <c r="G1669" s="153"/>
      <c r="H1669" s="283" t="str">
        <f>IF(입출금내역Rawdata!F1663=0,"",입출금내역Rawdata!F1663)</f>
        <v/>
      </c>
      <c r="I1669" s="146">
        <f>IF(입출금내역Rawdata!G1663=0,"",입출금내역Rawdata!G1663)</f>
        <v>11500</v>
      </c>
      <c r="J1669" s="146">
        <f t="shared" si="51"/>
        <v>-11500</v>
      </c>
      <c r="K1669" s="146">
        <f t="shared" si="50"/>
        <v>777483958</v>
      </c>
      <c r="L1669" s="284" t="str">
        <f>입출금내역Rawdata!D1663</f>
        <v>카카오T택시_가승</v>
      </c>
      <c r="M1669" s="148"/>
      <c r="N1669" s="148"/>
      <c r="O1669" s="284" t="str">
        <f>입출금내역Rawdata!L1663</f>
        <v>하나은행(자본금)</v>
      </c>
      <c r="P1669" s="284" t="str">
        <f>입출금내역Rawdata!M1663</f>
        <v>391-910029-71304</v>
      </c>
      <c r="Q1669" s="148"/>
      <c r="R1669" s="148"/>
      <c r="S1669" s="148"/>
    </row>
    <row r="1670" spans="1:19" ht="15.6" customHeight="1">
      <c r="A1670" s="150"/>
      <c r="B1670" s="142">
        <f>입출금내역Rawdata!B1664</f>
        <v>45709</v>
      </c>
      <c r="C1670" s="143" t="s">
        <v>120</v>
      </c>
      <c r="D1670" s="284" t="str">
        <f>입출금내역Rawdata!N1664</f>
        <v>계좌 대체</v>
      </c>
      <c r="E1670" s="284" t="str">
        <f>입출금내역Rawdata!O1664</f>
        <v>계좌 대체</v>
      </c>
      <c r="F1670" s="137" t="str">
        <f>IF(D1670="계좌 대체","",VLOOKUP($D1670,월별_CashFlow!$H$3:$I$61,2,FALSE))</f>
        <v/>
      </c>
      <c r="G1670" s="153"/>
      <c r="H1670" s="283">
        <f>IF(입출금내역Rawdata!F1664=0,"",입출금내역Rawdata!F1664)</f>
        <v>11500</v>
      </c>
      <c r="I1670" s="146" t="str">
        <f>IF(입출금내역Rawdata!G1664=0,"",입출금내역Rawdata!G1664)</f>
        <v/>
      </c>
      <c r="J1670" s="146">
        <f t="shared" si="51"/>
        <v>11500</v>
      </c>
      <c r="K1670" s="146">
        <f t="shared" si="50"/>
        <v>777495458</v>
      </c>
      <c r="L1670" s="284" t="str">
        <f>입출금내역Rawdata!D1664</f>
        <v>카카오T택시_가승</v>
      </c>
      <c r="M1670" s="148"/>
      <c r="N1670" s="148"/>
      <c r="O1670" s="284" t="str">
        <f>입출금내역Rawdata!L1664</f>
        <v>하나은행(자본금)</v>
      </c>
      <c r="P1670" s="284" t="str">
        <f>입출금내역Rawdata!M1664</f>
        <v>391-910029-71304</v>
      </c>
      <c r="Q1670" s="148"/>
      <c r="R1670" s="148"/>
      <c r="S1670" s="148"/>
    </row>
    <row r="1671" spans="1:19" ht="15.6" customHeight="1">
      <c r="A1671" s="150"/>
      <c r="B1671" s="142">
        <f>입출금내역Rawdata!B1665</f>
        <v>45709</v>
      </c>
      <c r="C1671" s="143" t="s">
        <v>120</v>
      </c>
      <c r="D1671" s="284" t="str">
        <f>입출금내역Rawdata!N1665</f>
        <v>운영비</v>
      </c>
      <c r="E1671" s="284" t="str">
        <f>입출금내역Rawdata!O1665</f>
        <v>여비교통비</v>
      </c>
      <c r="F1671" s="137">
        <f>IF(D1671="계좌 대체","",VLOOKUP($D1671,월별_CashFlow!$H$3:$I$61,2,FALSE))</f>
        <v>120204</v>
      </c>
      <c r="G1671" s="153"/>
      <c r="H1671" s="283" t="str">
        <f>IF(입출금내역Rawdata!F1665=0,"",입출금내역Rawdata!F1665)</f>
        <v/>
      </c>
      <c r="I1671" s="146">
        <f>IF(입출금내역Rawdata!G1665=0,"",입출금내역Rawdata!G1665)</f>
        <v>10500</v>
      </c>
      <c r="J1671" s="146">
        <f t="shared" si="51"/>
        <v>-10500</v>
      </c>
      <c r="K1671" s="146">
        <f t="shared" si="50"/>
        <v>777484958</v>
      </c>
      <c r="L1671" s="284" t="str">
        <f>입출금내역Rawdata!D1665</f>
        <v>카카오T일반택시_</v>
      </c>
      <c r="M1671" s="148"/>
      <c r="N1671" s="148"/>
      <c r="O1671" s="284" t="str">
        <f>입출금내역Rawdata!L1665</f>
        <v>하나은행(자본금)</v>
      </c>
      <c r="P1671" s="284" t="str">
        <f>입출금내역Rawdata!M1665</f>
        <v>391-910029-71304</v>
      </c>
      <c r="Q1671" s="148"/>
      <c r="R1671" s="148"/>
      <c r="S1671" s="148"/>
    </row>
    <row r="1672" spans="1:19" ht="15.6" customHeight="1">
      <c r="A1672" s="150"/>
      <c r="B1672" s="142">
        <f>입출금내역Rawdata!B1666</f>
        <v>45709</v>
      </c>
      <c r="C1672" s="143" t="s">
        <v>120</v>
      </c>
      <c r="D1672" s="284" t="str">
        <f>입출금내역Rawdata!N1666</f>
        <v>운영비</v>
      </c>
      <c r="E1672" s="284" t="str">
        <f>입출금내역Rawdata!O1666</f>
        <v>여비교통비</v>
      </c>
      <c r="F1672" s="137">
        <f>IF(D1672="계좌 대체","",VLOOKUP($D1672,월별_CashFlow!$H$3:$I$61,2,FALSE))</f>
        <v>120204</v>
      </c>
      <c r="G1672" s="153"/>
      <c r="H1672" s="283" t="str">
        <f>IF(입출금내역Rawdata!F1666=0,"",입출금내역Rawdata!F1666)</f>
        <v/>
      </c>
      <c r="I1672" s="146">
        <f>IF(입출금내역Rawdata!G1666=0,"",입출금내역Rawdata!G1666)</f>
        <v>6700</v>
      </c>
      <c r="J1672" s="146">
        <f t="shared" si="51"/>
        <v>-6700</v>
      </c>
      <c r="K1672" s="146">
        <f t="shared" ref="K1672:K1735" si="52">J1672+K1671</f>
        <v>777478258</v>
      </c>
      <c r="L1672" s="284" t="str">
        <f>입출금내역Rawdata!D1666</f>
        <v>카카오T비즈_카카</v>
      </c>
      <c r="M1672" s="148"/>
      <c r="N1672" s="148"/>
      <c r="O1672" s="284" t="str">
        <f>입출금내역Rawdata!L1666</f>
        <v>하나은행(자본금)</v>
      </c>
      <c r="P1672" s="284" t="str">
        <f>입출금내역Rawdata!M1666</f>
        <v>391-910029-71304</v>
      </c>
      <c r="Q1672" s="148"/>
      <c r="R1672" s="148"/>
      <c r="S1672" s="148"/>
    </row>
    <row r="1673" spans="1:19" ht="15.6" customHeight="1">
      <c r="A1673" s="150"/>
      <c r="B1673" s="142">
        <f>입출금내역Rawdata!B1667</f>
        <v>45709</v>
      </c>
      <c r="C1673" s="143" t="s">
        <v>120</v>
      </c>
      <c r="D1673" s="284" t="str">
        <f>입출금내역Rawdata!N1667</f>
        <v>계좌 대체</v>
      </c>
      <c r="E1673" s="284" t="str">
        <f>입출금내역Rawdata!O1667</f>
        <v>계좌 대체</v>
      </c>
      <c r="F1673" s="137" t="str">
        <f>IF(D1673="계좌 대체","",VLOOKUP($D1673,월별_CashFlow!$H$3:$I$61,2,FALSE))</f>
        <v/>
      </c>
      <c r="G1673" s="153"/>
      <c r="H1673" s="283" t="str">
        <f>IF(입출금내역Rawdata!F1667=0,"",입출금내역Rawdata!F1667)</f>
        <v/>
      </c>
      <c r="I1673" s="146">
        <f>IF(입출금내역Rawdata!G1667=0,"",입출금내역Rawdata!G1667)</f>
        <v>20900</v>
      </c>
      <c r="J1673" s="146">
        <f t="shared" ref="J1673:J1736" si="53">IF(H1673="",IF(I1673="",0,-I1673),H1673)</f>
        <v>-20900</v>
      </c>
      <c r="K1673" s="146">
        <f t="shared" si="52"/>
        <v>777457358</v>
      </c>
      <c r="L1673" s="284" t="str">
        <f>입출금내역Rawdata!D1667</f>
        <v>카카오T택시_가승</v>
      </c>
      <c r="M1673" s="148"/>
      <c r="N1673" s="148"/>
      <c r="O1673" s="284" t="str">
        <f>입출금내역Rawdata!L1667</f>
        <v>하나은행(자본금)</v>
      </c>
      <c r="P1673" s="284" t="str">
        <f>입출금내역Rawdata!M1667</f>
        <v>391-910029-71304</v>
      </c>
      <c r="Q1673" s="148"/>
      <c r="R1673" s="148"/>
      <c r="S1673" s="148"/>
    </row>
    <row r="1674" spans="1:19" ht="15.6" customHeight="1">
      <c r="A1674" s="150"/>
      <c r="B1674" s="142">
        <f>입출금내역Rawdata!B1668</f>
        <v>45709</v>
      </c>
      <c r="C1674" s="143" t="s">
        <v>120</v>
      </c>
      <c r="D1674" s="284" t="str">
        <f>입출금내역Rawdata!N1668</f>
        <v>계좌 대체</v>
      </c>
      <c r="E1674" s="284" t="str">
        <f>입출금내역Rawdata!O1668</f>
        <v>계좌 대체</v>
      </c>
      <c r="F1674" s="137" t="str">
        <f>IF(D1674="계좌 대체","",VLOOKUP($D1674,월별_CashFlow!$H$3:$I$61,2,FALSE))</f>
        <v/>
      </c>
      <c r="G1674" s="153"/>
      <c r="H1674" s="283">
        <f>IF(입출금내역Rawdata!F1668=0,"",입출금내역Rawdata!F1668)</f>
        <v>20900</v>
      </c>
      <c r="I1674" s="146" t="str">
        <f>IF(입출금내역Rawdata!G1668=0,"",입출금내역Rawdata!G1668)</f>
        <v/>
      </c>
      <c r="J1674" s="146">
        <f t="shared" si="53"/>
        <v>20900</v>
      </c>
      <c r="K1674" s="146">
        <f t="shared" si="52"/>
        <v>777478258</v>
      </c>
      <c r="L1674" s="284" t="str">
        <f>입출금내역Rawdata!D1668</f>
        <v>카카오T택시_가승</v>
      </c>
      <c r="M1674" s="148"/>
      <c r="N1674" s="148"/>
      <c r="O1674" s="284" t="str">
        <f>입출금내역Rawdata!L1668</f>
        <v>하나은행(자본금)</v>
      </c>
      <c r="P1674" s="284" t="str">
        <f>입출금내역Rawdata!M1668</f>
        <v>391-910029-71304</v>
      </c>
      <c r="Q1674" s="148"/>
      <c r="R1674" s="148"/>
      <c r="S1674" s="148"/>
    </row>
    <row r="1675" spans="1:19" ht="15.6" customHeight="1">
      <c r="A1675" s="150"/>
      <c r="B1675" s="142">
        <f>입출금내역Rawdata!B1669</f>
        <v>45709</v>
      </c>
      <c r="C1675" s="143" t="s">
        <v>120</v>
      </c>
      <c r="D1675" s="284" t="str">
        <f>입출금내역Rawdata!N1669</f>
        <v>운영비</v>
      </c>
      <c r="E1675" s="284" t="str">
        <f>입출금내역Rawdata!O1669</f>
        <v>여비교통비</v>
      </c>
      <c r="F1675" s="137">
        <f>IF(D1675="계좌 대체","",VLOOKUP($D1675,월별_CashFlow!$H$3:$I$61,2,FALSE))</f>
        <v>120204</v>
      </c>
      <c r="G1675" s="153"/>
      <c r="H1675" s="283" t="str">
        <f>IF(입출금내역Rawdata!F1669=0,"",입출금내역Rawdata!F1669)</f>
        <v/>
      </c>
      <c r="I1675" s="146">
        <f>IF(입출금내역Rawdata!G1669=0,"",입출금내역Rawdata!G1669)</f>
        <v>20400</v>
      </c>
      <c r="J1675" s="146">
        <f t="shared" si="53"/>
        <v>-20400</v>
      </c>
      <c r="K1675" s="146">
        <f t="shared" si="52"/>
        <v>777457858</v>
      </c>
      <c r="L1675" s="284" t="str">
        <f>입출금내역Rawdata!D1669</f>
        <v>카카오T일반택시(</v>
      </c>
      <c r="M1675" s="148"/>
      <c r="N1675" s="148"/>
      <c r="O1675" s="284" t="str">
        <f>입출금내역Rawdata!L1669</f>
        <v>하나은행(자본금)</v>
      </c>
      <c r="P1675" s="284" t="str">
        <f>입출금내역Rawdata!M1669</f>
        <v>391-910029-71304</v>
      </c>
      <c r="Q1675" s="148"/>
      <c r="R1675" s="148"/>
      <c r="S1675" s="148"/>
    </row>
    <row r="1676" spans="1:19" ht="15.6" customHeight="1">
      <c r="A1676" s="150"/>
      <c r="B1676" s="142">
        <f>입출금내역Rawdata!B1670</f>
        <v>45712</v>
      </c>
      <c r="C1676" s="143" t="s">
        <v>120</v>
      </c>
      <c r="D1676" s="284" t="str">
        <f>입출금내역Rawdata!N1670</f>
        <v>인건비(급여, 퇴직금, 사대보험)</v>
      </c>
      <c r="E1676" s="284" t="str">
        <f>입출금내역Rawdata!O1670</f>
        <v>급여</v>
      </c>
      <c r="F1676" s="137">
        <f>IF(D1676="계좌 대체","",VLOOKUP($D1676,월별_CashFlow!$H$3:$I$61,2,FALSE))</f>
        <v>120202</v>
      </c>
      <c r="G1676" s="153"/>
      <c r="H1676" s="283" t="str">
        <f>IF(입출금내역Rawdata!F1670=0,"",입출금내역Rawdata!F1670)</f>
        <v/>
      </c>
      <c r="I1676" s="146">
        <f>IF(입출금내역Rawdata!G1670=0,"",입출금내역Rawdata!G1670)</f>
        <v>1828540</v>
      </c>
      <c r="J1676" s="146">
        <f t="shared" si="53"/>
        <v>-1828540</v>
      </c>
      <c r="K1676" s="146">
        <f t="shared" si="52"/>
        <v>775629318</v>
      </c>
      <c r="L1676" s="284" t="str">
        <f>입출금내역Rawdata!D1670</f>
        <v>2월급여</v>
      </c>
      <c r="M1676" s="148"/>
      <c r="N1676" s="148"/>
      <c r="O1676" s="284" t="str">
        <f>입출금내역Rawdata!L1670</f>
        <v>하나은행(GS투자금)</v>
      </c>
      <c r="P1676" s="284" t="str">
        <f>입출금내역Rawdata!M1670</f>
        <v>391-910033-23404</v>
      </c>
      <c r="Q1676" s="148"/>
      <c r="R1676" s="148"/>
      <c r="S1676" s="148"/>
    </row>
    <row r="1677" spans="1:19" ht="15.6" customHeight="1">
      <c r="A1677" s="150"/>
      <c r="B1677" s="142">
        <f>입출금내역Rawdata!B1671</f>
        <v>45712</v>
      </c>
      <c r="C1677" s="143" t="s">
        <v>120</v>
      </c>
      <c r="D1677" s="284" t="str">
        <f>입출금내역Rawdata!N1671</f>
        <v>인건비(급여, 퇴직금, 사대보험)</v>
      </c>
      <c r="E1677" s="284" t="str">
        <f>입출금내역Rawdata!O1671</f>
        <v>급여</v>
      </c>
      <c r="F1677" s="137">
        <f>IF(D1677="계좌 대체","",VLOOKUP($D1677,월별_CashFlow!$H$3:$I$61,2,FALSE))</f>
        <v>120202</v>
      </c>
      <c r="G1677" s="153"/>
      <c r="H1677" s="283" t="str">
        <f>IF(입출금내역Rawdata!F1671=0,"",입출금내역Rawdata!F1671)</f>
        <v/>
      </c>
      <c r="I1677" s="146">
        <f>IF(입출금내역Rawdata!G1671=0,"",입출금내역Rawdata!G1671)</f>
        <v>9178330</v>
      </c>
      <c r="J1677" s="146">
        <f t="shared" si="53"/>
        <v>-9178330</v>
      </c>
      <c r="K1677" s="146">
        <f t="shared" si="52"/>
        <v>766450988</v>
      </c>
      <c r="L1677" s="284" t="str">
        <f>입출금내역Rawdata!D1671</f>
        <v>2월급여</v>
      </c>
      <c r="M1677" s="148"/>
      <c r="N1677" s="148"/>
      <c r="O1677" s="284" t="str">
        <f>입출금내역Rawdata!L1671</f>
        <v>하나은행(GS투자금)</v>
      </c>
      <c r="P1677" s="284" t="str">
        <f>입출금내역Rawdata!M1671</f>
        <v>391-910033-23404</v>
      </c>
      <c r="Q1677" s="148"/>
      <c r="R1677" s="148"/>
      <c r="S1677" s="148"/>
    </row>
    <row r="1678" spans="1:19" ht="15.6" customHeight="1">
      <c r="A1678" s="150"/>
      <c r="B1678" s="142">
        <f>입출금내역Rawdata!B1672</f>
        <v>45712</v>
      </c>
      <c r="C1678" s="143" t="s">
        <v>120</v>
      </c>
      <c r="D1678" s="284" t="str">
        <f>입출금내역Rawdata!N1672</f>
        <v>인건비(급여, 퇴직금, 사대보험)</v>
      </c>
      <c r="E1678" s="284" t="str">
        <f>입출금내역Rawdata!O1672</f>
        <v>급여</v>
      </c>
      <c r="F1678" s="137">
        <f>IF(D1678="계좌 대체","",VLOOKUP($D1678,월별_CashFlow!$H$3:$I$61,2,FALSE))</f>
        <v>120202</v>
      </c>
      <c r="G1678" s="153"/>
      <c r="H1678" s="283" t="str">
        <f>IF(입출금내역Rawdata!F1672=0,"",입출금내역Rawdata!F1672)</f>
        <v/>
      </c>
      <c r="I1678" s="146">
        <f>IF(입출금내역Rawdata!G1672=0,"",입출금내역Rawdata!G1672)</f>
        <v>2977520</v>
      </c>
      <c r="J1678" s="146">
        <f t="shared" si="53"/>
        <v>-2977520</v>
      </c>
      <c r="K1678" s="146">
        <f t="shared" si="52"/>
        <v>763473468</v>
      </c>
      <c r="L1678" s="284" t="str">
        <f>입출금내역Rawdata!D1672</f>
        <v>2월급여</v>
      </c>
      <c r="M1678" s="148"/>
      <c r="N1678" s="148"/>
      <c r="O1678" s="284" t="str">
        <f>입출금내역Rawdata!L1672</f>
        <v>하나은행(GS투자금)</v>
      </c>
      <c r="P1678" s="284" t="str">
        <f>입출금내역Rawdata!M1672</f>
        <v>391-910033-23404</v>
      </c>
      <c r="Q1678" s="148"/>
      <c r="R1678" s="148"/>
      <c r="S1678" s="148"/>
    </row>
    <row r="1679" spans="1:19" ht="15.6" customHeight="1">
      <c r="A1679" s="150"/>
      <c r="B1679" s="142">
        <f>입출금내역Rawdata!B1673</f>
        <v>45712</v>
      </c>
      <c r="C1679" s="143" t="s">
        <v>120</v>
      </c>
      <c r="D1679" s="284" t="str">
        <f>입출금내역Rawdata!N1673</f>
        <v>인건비(급여, 퇴직금, 사대보험)</v>
      </c>
      <c r="E1679" s="284" t="str">
        <f>입출금내역Rawdata!O1673</f>
        <v>급여</v>
      </c>
      <c r="F1679" s="137">
        <f>IF(D1679="계좌 대체","",VLOOKUP($D1679,월별_CashFlow!$H$3:$I$61,2,FALSE))</f>
        <v>120202</v>
      </c>
      <c r="G1679" s="153"/>
      <c r="H1679" s="283" t="str">
        <f>IF(입출금내역Rawdata!F1673=0,"",입출금내역Rawdata!F1673)</f>
        <v/>
      </c>
      <c r="I1679" s="146">
        <f>IF(입출금내역Rawdata!G1673=0,"",입출금내역Rawdata!G1673)</f>
        <v>905960</v>
      </c>
      <c r="J1679" s="146">
        <f t="shared" si="53"/>
        <v>-905960</v>
      </c>
      <c r="K1679" s="146">
        <f t="shared" si="52"/>
        <v>762567508</v>
      </c>
      <c r="L1679" s="284" t="str">
        <f>입출금내역Rawdata!D1673</f>
        <v>2월급여</v>
      </c>
      <c r="M1679" s="148"/>
      <c r="N1679" s="148"/>
      <c r="O1679" s="284" t="str">
        <f>입출금내역Rawdata!L1673</f>
        <v>하나은행(GS투자금)</v>
      </c>
      <c r="P1679" s="284" t="str">
        <f>입출금내역Rawdata!M1673</f>
        <v>391-910033-23404</v>
      </c>
      <c r="Q1679" s="148"/>
      <c r="R1679" s="148"/>
      <c r="S1679" s="148"/>
    </row>
    <row r="1680" spans="1:19" ht="15.6" customHeight="1">
      <c r="A1680" s="150"/>
      <c r="B1680" s="142">
        <f>입출금내역Rawdata!B1674</f>
        <v>45712</v>
      </c>
      <c r="C1680" s="143" t="s">
        <v>120</v>
      </c>
      <c r="D1680" s="284" t="str">
        <f>입출금내역Rawdata!N1674</f>
        <v>인건비(급여, 퇴직금, 사대보험)</v>
      </c>
      <c r="E1680" s="284" t="str">
        <f>입출금내역Rawdata!O1674</f>
        <v>급여</v>
      </c>
      <c r="F1680" s="137">
        <f>IF(D1680="계좌 대체","",VLOOKUP($D1680,월별_CashFlow!$H$3:$I$61,2,FALSE))</f>
        <v>120202</v>
      </c>
      <c r="G1680" s="153"/>
      <c r="H1680" s="283" t="str">
        <f>IF(입출금내역Rawdata!F1674=0,"",입출금내역Rawdata!F1674)</f>
        <v/>
      </c>
      <c r="I1680" s="146">
        <f>IF(입출금내역Rawdata!G1674=0,"",입출금내역Rawdata!G1674)</f>
        <v>910670</v>
      </c>
      <c r="J1680" s="146">
        <f t="shared" si="53"/>
        <v>-910670</v>
      </c>
      <c r="K1680" s="146">
        <f t="shared" si="52"/>
        <v>761656838</v>
      </c>
      <c r="L1680" s="284" t="str">
        <f>입출금내역Rawdata!D1674</f>
        <v>2월급여</v>
      </c>
      <c r="M1680" s="148"/>
      <c r="N1680" s="148"/>
      <c r="O1680" s="284" t="str">
        <f>입출금내역Rawdata!L1674</f>
        <v>하나은행(GS투자금)</v>
      </c>
      <c r="P1680" s="284" t="str">
        <f>입출금내역Rawdata!M1674</f>
        <v>391-910033-23404</v>
      </c>
      <c r="Q1680" s="148"/>
      <c r="R1680" s="148"/>
      <c r="S1680" s="148"/>
    </row>
    <row r="1681" spans="1:19" ht="15.6" customHeight="1">
      <c r="A1681" s="150"/>
      <c r="B1681" s="142">
        <f>입출금내역Rawdata!B1675</f>
        <v>45712</v>
      </c>
      <c r="C1681" s="143" t="s">
        <v>120</v>
      </c>
      <c r="D1681" s="284" t="str">
        <f>입출금내역Rawdata!N1675</f>
        <v>인건비(급여, 퇴직금, 사대보험)</v>
      </c>
      <c r="E1681" s="284" t="str">
        <f>입출금내역Rawdata!O1675</f>
        <v>급여</v>
      </c>
      <c r="F1681" s="137">
        <f>IF(D1681="계좌 대체","",VLOOKUP($D1681,월별_CashFlow!$H$3:$I$61,2,FALSE))</f>
        <v>120202</v>
      </c>
      <c r="G1681" s="153"/>
      <c r="H1681" s="283" t="str">
        <f>IF(입출금내역Rawdata!F1675=0,"",입출금내역Rawdata!F1675)</f>
        <v/>
      </c>
      <c r="I1681" s="146">
        <f>IF(입출금내역Rawdata!G1675=0,"",입출금내역Rawdata!G1675)</f>
        <v>910670</v>
      </c>
      <c r="J1681" s="146">
        <f t="shared" si="53"/>
        <v>-910670</v>
      </c>
      <c r="K1681" s="146">
        <f t="shared" si="52"/>
        <v>760746168</v>
      </c>
      <c r="L1681" s="284" t="str">
        <f>입출금내역Rawdata!D1675</f>
        <v>2월급여</v>
      </c>
      <c r="M1681" s="148"/>
      <c r="N1681" s="148"/>
      <c r="O1681" s="284" t="str">
        <f>입출금내역Rawdata!L1675</f>
        <v>하나은행(GS투자금)</v>
      </c>
      <c r="P1681" s="284" t="str">
        <f>입출금내역Rawdata!M1675</f>
        <v>391-910033-23404</v>
      </c>
      <c r="Q1681" s="148"/>
      <c r="R1681" s="148"/>
      <c r="S1681" s="148"/>
    </row>
    <row r="1682" spans="1:19" ht="15.6" customHeight="1">
      <c r="A1682" s="150"/>
      <c r="B1682" s="142">
        <f>입출금내역Rawdata!B1676</f>
        <v>45713</v>
      </c>
      <c r="C1682" s="143" t="s">
        <v>120</v>
      </c>
      <c r="D1682" s="284" t="str">
        <f>입출금내역Rawdata!N1676</f>
        <v>운영비</v>
      </c>
      <c r="E1682" s="284" t="str">
        <f>입출금내역Rawdata!O1676</f>
        <v>여비교통비</v>
      </c>
      <c r="F1682" s="137">
        <f>IF(D1682="계좌 대체","",VLOOKUP($D1682,월별_CashFlow!$H$3:$I$61,2,FALSE))</f>
        <v>120204</v>
      </c>
      <c r="G1682" s="153"/>
      <c r="H1682" s="283" t="str">
        <f>IF(입출금내역Rawdata!F1676=0,"",입출금내역Rawdata!F1676)</f>
        <v/>
      </c>
      <c r="I1682" s="146">
        <f>IF(입출금내역Rawdata!G1676=0,"",입출금내역Rawdata!G1676)</f>
        <v>8100</v>
      </c>
      <c r="J1682" s="146">
        <f t="shared" si="53"/>
        <v>-8100</v>
      </c>
      <c r="K1682" s="146">
        <f t="shared" si="52"/>
        <v>760738068</v>
      </c>
      <c r="L1682" s="284" t="str">
        <f>입출금내역Rawdata!D1676</f>
        <v>카카오T비즈_카카</v>
      </c>
      <c r="M1682" s="148"/>
      <c r="N1682" s="148"/>
      <c r="O1682" s="284" t="str">
        <f>입출금내역Rawdata!L1676</f>
        <v>하나은행(자본금)</v>
      </c>
      <c r="P1682" s="284" t="str">
        <f>입출금내역Rawdata!M1676</f>
        <v>391-910029-71304</v>
      </c>
      <c r="Q1682" s="148"/>
      <c r="R1682" s="148"/>
      <c r="S1682" s="148"/>
    </row>
    <row r="1683" spans="1:19" ht="15.6" customHeight="1">
      <c r="A1683" s="150"/>
      <c r="B1683" s="142">
        <f>입출금내역Rawdata!B1677</f>
        <v>45715</v>
      </c>
      <c r="C1683" s="143" t="s">
        <v>120</v>
      </c>
      <c r="D1683" s="284" t="str">
        <f>입출금내역Rawdata!N1677</f>
        <v>보조금</v>
      </c>
      <c r="E1683" s="284" t="str">
        <f>입출금내역Rawdata!O1677</f>
        <v>보조금</v>
      </c>
      <c r="F1683" s="137">
        <f>IF(D1683="계좌 대체","",VLOOKUP($D1683,월별_CashFlow!$H$3:$I$61,2,FALSE))</f>
        <v>310001</v>
      </c>
      <c r="G1683" s="153"/>
      <c r="H1683" s="283" t="str">
        <f>IF(입출금내역Rawdata!F1677=0,"",입출금내역Rawdata!F1677)</f>
        <v/>
      </c>
      <c r="I1683" s="146">
        <f>IF(입출금내역Rawdata!G1677=0,"",입출금내역Rawdata!G1677)</f>
        <v>91500</v>
      </c>
      <c r="J1683" s="146">
        <f t="shared" si="53"/>
        <v>-91500</v>
      </c>
      <c r="K1683" s="146">
        <f t="shared" si="52"/>
        <v>760646568</v>
      </c>
      <c r="L1683" s="284" t="str">
        <f>입출금내역Rawdata!D1677</f>
        <v>어흥식당</v>
      </c>
      <c r="M1683" s="148"/>
      <c r="N1683" s="148"/>
      <c r="O1683" s="284" t="str">
        <f>입출금내역Rawdata!L1677</f>
        <v>하나은행(GS투자금)</v>
      </c>
      <c r="P1683" s="284" t="str">
        <f>입출금내역Rawdata!M1677</f>
        <v>391-910033-23404</v>
      </c>
      <c r="Q1683" s="148"/>
      <c r="R1683" s="148"/>
      <c r="S1683" s="148"/>
    </row>
    <row r="1684" spans="1:19" ht="15.6" customHeight="1">
      <c r="A1684" s="150"/>
      <c r="B1684" s="142">
        <f>입출금내역Rawdata!B1678</f>
        <v>45715</v>
      </c>
      <c r="C1684" s="143" t="s">
        <v>120</v>
      </c>
      <c r="D1684" s="284" t="str">
        <f>입출금내역Rawdata!N1678</f>
        <v>보조금</v>
      </c>
      <c r="E1684" s="284" t="str">
        <f>입출금내역Rawdata!O1678</f>
        <v>보조금</v>
      </c>
      <c r="F1684" s="137">
        <f>IF(D1684="계좌 대체","",VLOOKUP($D1684,월별_CashFlow!$H$3:$I$61,2,FALSE))</f>
        <v>310001</v>
      </c>
      <c r="G1684" s="153"/>
      <c r="H1684" s="283" t="str">
        <f>IF(입출금내역Rawdata!F1678=0,"",입출금내역Rawdata!F1678)</f>
        <v/>
      </c>
      <c r="I1684" s="146">
        <f>IF(입출금내역Rawdata!G1678=0,"",입출금내역Rawdata!G1678)</f>
        <v>768900</v>
      </c>
      <c r="J1684" s="146">
        <f t="shared" si="53"/>
        <v>-768900</v>
      </c>
      <c r="K1684" s="146">
        <f t="shared" si="52"/>
        <v>759877668</v>
      </c>
      <c r="L1684" s="284" t="str">
        <f>입출금내역Rawdata!D1678</f>
        <v>인터넷쇼핑몰_스</v>
      </c>
      <c r="M1684" s="148"/>
      <c r="N1684" s="148"/>
      <c r="O1684" s="284" t="str">
        <f>입출금내역Rawdata!L1678</f>
        <v>하나은행(GS투자금)</v>
      </c>
      <c r="P1684" s="284" t="str">
        <f>입출금내역Rawdata!M1678</f>
        <v>391-910033-23404</v>
      </c>
      <c r="Q1684" s="148"/>
      <c r="R1684" s="148"/>
      <c r="S1684" s="148"/>
    </row>
    <row r="1685" spans="1:19" ht="15.6" customHeight="1">
      <c r="A1685" s="150"/>
      <c r="B1685" s="142">
        <f>입출금내역Rawdata!B1679</f>
        <v>45715</v>
      </c>
      <c r="C1685" s="143" t="s">
        <v>120</v>
      </c>
      <c r="D1685" s="284" t="str">
        <f>입출금내역Rawdata!N1679</f>
        <v>법인카드</v>
      </c>
      <c r="E1685" s="284" t="str">
        <f>입출금내역Rawdata!O1679</f>
        <v>법인카드</v>
      </c>
      <c r="F1685" s="137">
        <f>IF(D1685="계좌 대체","",VLOOKUP($D1685,월별_CashFlow!$H$3:$I$61,2,FALSE))</f>
        <v>120203</v>
      </c>
      <c r="G1685" s="153"/>
      <c r="H1685" s="283" t="str">
        <f>IF(입출금내역Rawdata!F1679=0,"",입출금내역Rawdata!F1679)</f>
        <v/>
      </c>
      <c r="I1685" s="146">
        <f>IF(입출금내역Rawdata!G1679=0,"",입출금내역Rawdata!G1679)</f>
        <v>533100</v>
      </c>
      <c r="J1685" s="146">
        <f t="shared" si="53"/>
        <v>-533100</v>
      </c>
      <c r="K1685" s="146">
        <f t="shared" si="52"/>
        <v>759344568</v>
      </c>
      <c r="L1685" s="284" t="str">
        <f>입출금내역Rawdata!D1679</f>
        <v>하나카드기업</v>
      </c>
      <c r="M1685" s="148"/>
      <c r="N1685" s="148"/>
      <c r="O1685" s="284" t="str">
        <f>입출금내역Rawdata!L1679</f>
        <v>하나은행(자본금)</v>
      </c>
      <c r="P1685" s="284" t="str">
        <f>입출금내역Rawdata!M1679</f>
        <v>391-910029-71304</v>
      </c>
      <c r="Q1685" s="148"/>
      <c r="R1685" s="148"/>
      <c r="S1685" s="148"/>
    </row>
    <row r="1686" spans="1:19" ht="15.6" customHeight="1">
      <c r="A1686" s="150"/>
      <c r="B1686" s="142">
        <f>입출금내역Rawdata!B1680</f>
        <v>45715</v>
      </c>
      <c r="C1686" s="143" t="s">
        <v>120</v>
      </c>
      <c r="D1686" s="284" t="str">
        <f>입출금내역Rawdata!N1680</f>
        <v>법인카드</v>
      </c>
      <c r="E1686" s="284" t="str">
        <f>입출금내역Rawdata!O1680</f>
        <v>법인카드</v>
      </c>
      <c r="F1686" s="137">
        <f>IF(D1686="계좌 대체","",VLOOKUP($D1686,월별_CashFlow!$H$3:$I$61,2,FALSE))</f>
        <v>120203</v>
      </c>
      <c r="G1686" s="153"/>
      <c r="H1686" s="283" t="str">
        <f>IF(입출금내역Rawdata!F1680=0,"",입출금내역Rawdata!F1680)</f>
        <v/>
      </c>
      <c r="I1686" s="146">
        <f>IF(입출금내역Rawdata!G1680=0,"",입출금내역Rawdata!G1680)</f>
        <v>800</v>
      </c>
      <c r="J1686" s="146">
        <f t="shared" si="53"/>
        <v>-800</v>
      </c>
      <c r="K1686" s="146">
        <f t="shared" si="52"/>
        <v>759343768</v>
      </c>
      <c r="L1686" s="284" t="str">
        <f>입출금내역Rawdata!D1680</f>
        <v>하나카드기업</v>
      </c>
      <c r="M1686" s="148"/>
      <c r="N1686" s="148"/>
      <c r="O1686" s="284" t="str">
        <f>입출금내역Rawdata!L1680</f>
        <v>하나은행(자본금)</v>
      </c>
      <c r="P1686" s="284" t="str">
        <f>입출금내역Rawdata!M1680</f>
        <v>391-910029-71304</v>
      </c>
      <c r="Q1686" s="148"/>
      <c r="R1686" s="148"/>
      <c r="S1686" s="148"/>
    </row>
    <row r="1687" spans="1:19" ht="15.6" customHeight="1">
      <c r="A1687" s="150"/>
      <c r="B1687" s="142">
        <f>입출금내역Rawdata!B1681</f>
        <v>45715</v>
      </c>
      <c r="C1687" s="143" t="s">
        <v>120</v>
      </c>
      <c r="D1687" s="284" t="str">
        <f>입출금내역Rawdata!N1681</f>
        <v>계좌 대체</v>
      </c>
      <c r="E1687" s="284" t="str">
        <f>입출금내역Rawdata!O1681</f>
        <v>계좌 대체</v>
      </c>
      <c r="F1687" s="137" t="str">
        <f>IF(D1687="계좌 대체","",VLOOKUP($D1687,월별_CashFlow!$H$3:$I$61,2,FALSE))</f>
        <v/>
      </c>
      <c r="G1687" s="153"/>
      <c r="H1687" s="283" t="str">
        <f>IF(입출금내역Rawdata!F1681=0,"",입출금내역Rawdata!F1681)</f>
        <v/>
      </c>
      <c r="I1687" s="146">
        <f>IF(입출금내역Rawdata!G1681=0,"",입출금내역Rawdata!G1681)</f>
        <v>6100</v>
      </c>
      <c r="J1687" s="146">
        <f t="shared" si="53"/>
        <v>-6100</v>
      </c>
      <c r="K1687" s="146">
        <f t="shared" si="52"/>
        <v>759337668</v>
      </c>
      <c r="L1687" s="284" t="str">
        <f>입출금내역Rawdata!D1681</f>
        <v>카카오T택시_가승</v>
      </c>
      <c r="M1687" s="148"/>
      <c r="N1687" s="148"/>
      <c r="O1687" s="284" t="str">
        <f>입출금내역Rawdata!L1681</f>
        <v>하나은행(자본금)</v>
      </c>
      <c r="P1687" s="284" t="str">
        <f>입출금내역Rawdata!M1681</f>
        <v>391-910029-71304</v>
      </c>
      <c r="Q1687" s="148"/>
      <c r="R1687" s="148"/>
      <c r="S1687" s="148"/>
    </row>
    <row r="1688" spans="1:19" ht="15.6" customHeight="1">
      <c r="A1688" s="150"/>
      <c r="B1688" s="142">
        <f>입출금내역Rawdata!B1682</f>
        <v>45715</v>
      </c>
      <c r="C1688" s="143" t="s">
        <v>120</v>
      </c>
      <c r="D1688" s="284" t="str">
        <f>입출금내역Rawdata!N1682</f>
        <v>계좌 대체</v>
      </c>
      <c r="E1688" s="284" t="str">
        <f>입출금내역Rawdata!O1682</f>
        <v>계좌 대체</v>
      </c>
      <c r="F1688" s="137" t="str">
        <f>IF(D1688="계좌 대체","",VLOOKUP($D1688,월별_CashFlow!$H$3:$I$61,2,FALSE))</f>
        <v/>
      </c>
      <c r="G1688" s="153"/>
      <c r="H1688" s="283">
        <f>IF(입출금내역Rawdata!F1682=0,"",입출금내역Rawdata!F1682)</f>
        <v>6100</v>
      </c>
      <c r="I1688" s="146" t="str">
        <f>IF(입출금내역Rawdata!G1682=0,"",입출금내역Rawdata!G1682)</f>
        <v/>
      </c>
      <c r="J1688" s="146">
        <f t="shared" si="53"/>
        <v>6100</v>
      </c>
      <c r="K1688" s="146">
        <f t="shared" si="52"/>
        <v>759343768</v>
      </c>
      <c r="L1688" s="284" t="str">
        <f>입출금내역Rawdata!D1682</f>
        <v>카카오T택시_가승</v>
      </c>
      <c r="M1688" s="148"/>
      <c r="N1688" s="148"/>
      <c r="O1688" s="284" t="str">
        <f>입출금내역Rawdata!L1682</f>
        <v>하나은행(자본금)</v>
      </c>
      <c r="P1688" s="284" t="str">
        <f>입출금내역Rawdata!M1682</f>
        <v>391-910029-71304</v>
      </c>
      <c r="Q1688" s="148"/>
      <c r="R1688" s="148"/>
      <c r="S1688" s="148"/>
    </row>
    <row r="1689" spans="1:19" ht="15.6" customHeight="1">
      <c r="A1689" s="150"/>
      <c r="B1689" s="142">
        <f>입출금내역Rawdata!B1683</f>
        <v>45720</v>
      </c>
      <c r="C1689" s="143" t="s">
        <v>120</v>
      </c>
      <c r="D1689" s="284" t="str">
        <f>입출금내역Rawdata!N1683</f>
        <v>보조금</v>
      </c>
      <c r="E1689" s="284" t="str">
        <f>입출금내역Rawdata!O1683</f>
        <v>보조금</v>
      </c>
      <c r="F1689" s="137">
        <f>IF(D1689="계좌 대체","",VLOOKUP($D1689,월별_CashFlow!$H$3:$I$61,2,FALSE))</f>
        <v>310001</v>
      </c>
      <c r="G1689" s="153"/>
      <c r="H1689" s="283">
        <f>IF(입출금내역Rawdata!F1683=0,"",입출금내역Rawdata!F1683)</f>
        <v>10272900</v>
      </c>
      <c r="I1689" s="146" t="str">
        <f>IF(입출금내역Rawdata!G1683=0,"",입출금내역Rawdata!G1683)</f>
        <v/>
      </c>
      <c r="J1689" s="146">
        <f t="shared" si="53"/>
        <v>10272900</v>
      </c>
      <c r="K1689" s="146">
        <f t="shared" si="52"/>
        <v>769616668</v>
      </c>
      <c r="L1689" s="284" t="str">
        <f>입출금내역Rawdata!D1683</f>
        <v>2502 팁스인건비</v>
      </c>
      <c r="M1689" s="148"/>
      <c r="N1689" s="148"/>
      <c r="O1689" s="284" t="str">
        <f>입출금내역Rawdata!L1683</f>
        <v>하나은행(자본금)</v>
      </c>
      <c r="P1689" s="284" t="str">
        <f>입출금내역Rawdata!M1683</f>
        <v>391-910029-71304</v>
      </c>
      <c r="Q1689" s="148"/>
      <c r="R1689" s="148"/>
      <c r="S1689" s="148"/>
    </row>
    <row r="1690" spans="1:19" ht="15.6" customHeight="1">
      <c r="A1690" s="150"/>
      <c r="B1690" s="142">
        <f>입출금내역Rawdata!B1684</f>
        <v>45720</v>
      </c>
      <c r="C1690" s="143" t="s">
        <v>120</v>
      </c>
      <c r="D1690" s="284" t="str">
        <f>입출금내역Rawdata!N1684</f>
        <v>계좌 대체</v>
      </c>
      <c r="E1690" s="284" t="str">
        <f>입출금내역Rawdata!O1684</f>
        <v>계좌 대체</v>
      </c>
      <c r="F1690" s="137" t="str">
        <f>IF(D1690="계좌 대체","",VLOOKUP($D1690,월별_CashFlow!$H$3:$I$61,2,FALSE))</f>
        <v/>
      </c>
      <c r="G1690" s="153"/>
      <c r="H1690" s="283">
        <f>IF(입출금내역Rawdata!F1684=0,"",입출금내역Rawdata!F1684)</f>
        <v>10272900</v>
      </c>
      <c r="I1690" s="146" t="str">
        <f>IF(입출금내역Rawdata!G1684=0,"",입출금내역Rawdata!G1684)</f>
        <v/>
      </c>
      <c r="J1690" s="146">
        <f t="shared" si="53"/>
        <v>10272900</v>
      </c>
      <c r="K1690" s="146">
        <f t="shared" si="52"/>
        <v>779889568</v>
      </c>
      <c r="L1690" s="284" t="str">
        <f>입출금내역Rawdata!D1684</f>
        <v>TIPA</v>
      </c>
      <c r="M1690" s="148"/>
      <c r="N1690" s="148"/>
      <c r="O1690" s="284" t="str">
        <f>입출금내역Rawdata!L1684</f>
        <v>하나은행(팁스)</v>
      </c>
      <c r="P1690" s="284" t="str">
        <f>입출금내역Rawdata!M1684</f>
        <v>391-910031-48404</v>
      </c>
      <c r="Q1690" s="148"/>
      <c r="R1690" s="148"/>
      <c r="S1690" s="148"/>
    </row>
    <row r="1691" spans="1:19" ht="15.6" customHeight="1">
      <c r="A1691" s="150"/>
      <c r="B1691" s="142">
        <f>입출금내역Rawdata!B1685</f>
        <v>45720</v>
      </c>
      <c r="C1691" s="143" t="s">
        <v>120</v>
      </c>
      <c r="D1691" s="284" t="str">
        <f>입출금내역Rawdata!N1685</f>
        <v>계좌 대체</v>
      </c>
      <c r="E1691" s="284" t="str">
        <f>입출금내역Rawdata!O1685</f>
        <v>계좌 대체</v>
      </c>
      <c r="F1691" s="137" t="str">
        <f>IF(D1691="계좌 대체","",VLOOKUP($D1691,월별_CashFlow!$H$3:$I$61,2,FALSE))</f>
        <v/>
      </c>
      <c r="G1691" s="153"/>
      <c r="H1691" s="283" t="str">
        <f>IF(입출금내역Rawdata!F1685=0,"",입출금내역Rawdata!F1685)</f>
        <v/>
      </c>
      <c r="I1691" s="146">
        <f>IF(입출금내역Rawdata!G1685=0,"",입출금내역Rawdata!G1685)</f>
        <v>10272900</v>
      </c>
      <c r="J1691" s="146">
        <f t="shared" si="53"/>
        <v>-10272900</v>
      </c>
      <c r="K1691" s="146">
        <f t="shared" si="52"/>
        <v>769616668</v>
      </c>
      <c r="L1691" s="284" t="str">
        <f>입출금내역Rawdata!D1685</f>
        <v>2502 팁스인건비</v>
      </c>
      <c r="M1691" s="148"/>
      <c r="N1691" s="148"/>
      <c r="O1691" s="284" t="str">
        <f>입출금내역Rawdata!L1685</f>
        <v>하나은행(팁스)</v>
      </c>
      <c r="P1691" s="284" t="str">
        <f>입출금내역Rawdata!M1685</f>
        <v>391-910031-48404</v>
      </c>
      <c r="Q1691" s="148"/>
      <c r="R1691" s="148"/>
      <c r="S1691" s="148"/>
    </row>
    <row r="1692" spans="1:19" ht="15.6" customHeight="1">
      <c r="A1692" s="150"/>
      <c r="B1692" s="142">
        <f>입출금내역Rawdata!B1686</f>
        <v>45720</v>
      </c>
      <c r="C1692" s="143" t="s">
        <v>120</v>
      </c>
      <c r="D1692" s="284" t="str">
        <f>입출금내역Rawdata!N1686</f>
        <v>계좌 대체</v>
      </c>
      <c r="E1692" s="284" t="str">
        <f>입출금내역Rawdata!O1686</f>
        <v>계좌 대체</v>
      </c>
      <c r="F1692" s="137" t="str">
        <f>IF(D1692="계좌 대체","",VLOOKUP($D1692,월별_CashFlow!$H$3:$I$61,2,FALSE))</f>
        <v/>
      </c>
      <c r="G1692" s="153"/>
      <c r="H1692" s="283">
        <f>IF(입출금내역Rawdata!F1686=0,"",입출금내역Rawdata!F1686)</f>
        <v>1097434</v>
      </c>
      <c r="I1692" s="146" t="str">
        <f>IF(입출금내역Rawdata!G1686=0,"",입출금내역Rawdata!G1686)</f>
        <v/>
      </c>
      <c r="J1692" s="146">
        <f t="shared" si="53"/>
        <v>1097434</v>
      </c>
      <c r="K1692" s="146">
        <f t="shared" si="52"/>
        <v>770714102</v>
      </c>
      <c r="L1692" s="284" t="str">
        <f>입출금내역Rawdata!D1686</f>
        <v>TIPA</v>
      </c>
      <c r="M1692" s="148"/>
      <c r="N1692" s="148"/>
      <c r="O1692" s="284" t="str">
        <f>입출금내역Rawdata!L1686</f>
        <v>하나은행(팁스)</v>
      </c>
      <c r="P1692" s="284" t="str">
        <f>입출금내역Rawdata!M1686</f>
        <v>391-910031-48404</v>
      </c>
      <c r="Q1692" s="148"/>
      <c r="R1692" s="148"/>
      <c r="S1692" s="148"/>
    </row>
    <row r="1693" spans="1:19" ht="15.6" customHeight="1">
      <c r="A1693" s="150"/>
      <c r="B1693" s="142">
        <f>입출금내역Rawdata!B1687</f>
        <v>45720</v>
      </c>
      <c r="C1693" s="143" t="s">
        <v>120</v>
      </c>
      <c r="D1693" s="284" t="str">
        <f>입출금내역Rawdata!N1687</f>
        <v>계좌 대체</v>
      </c>
      <c r="E1693" s="284" t="str">
        <f>입출금내역Rawdata!O1687</f>
        <v>계좌 대체</v>
      </c>
      <c r="F1693" s="137" t="str">
        <f>IF(D1693="계좌 대체","",VLOOKUP($D1693,월별_CashFlow!$H$3:$I$61,2,FALSE))</f>
        <v/>
      </c>
      <c r="G1693" s="153"/>
      <c r="H1693" s="283" t="str">
        <f>IF(입출금내역Rawdata!F1687=0,"",입출금내역Rawdata!F1687)</f>
        <v/>
      </c>
      <c r="I1693" s="146">
        <f>IF(입출금내역Rawdata!G1687=0,"",입출금내역Rawdata!G1687)</f>
        <v>1097434</v>
      </c>
      <c r="J1693" s="146">
        <f t="shared" si="53"/>
        <v>-1097434</v>
      </c>
      <c r="K1693" s="146">
        <f t="shared" si="52"/>
        <v>769616668</v>
      </c>
      <c r="L1693" s="284" t="str">
        <f>입출금내역Rawdata!D1687</f>
        <v>고려대학교 기</v>
      </c>
      <c r="M1693" s="148"/>
      <c r="N1693" s="148"/>
      <c r="O1693" s="284" t="str">
        <f>입출금내역Rawdata!L1687</f>
        <v>하나은행(팁스)</v>
      </c>
      <c r="P1693" s="284" t="str">
        <f>입출금내역Rawdata!M1687</f>
        <v>391-910031-48404</v>
      </c>
      <c r="Q1693" s="148"/>
      <c r="R1693" s="148"/>
      <c r="S1693" s="148"/>
    </row>
    <row r="1694" spans="1:19" ht="15.6" customHeight="1">
      <c r="A1694" s="150"/>
      <c r="B1694" s="142">
        <f>입출금내역Rawdata!B1688</f>
        <v>45721</v>
      </c>
      <c r="C1694" s="143" t="s">
        <v>120</v>
      </c>
      <c r="D1694" s="284" t="str">
        <f>입출금내역Rawdata!N1688</f>
        <v>보조금</v>
      </c>
      <c r="E1694" s="284" t="str">
        <f>입출금내역Rawdata!O1688</f>
        <v>보조금</v>
      </c>
      <c r="F1694" s="137">
        <f>IF(D1694="계좌 대체","",VLOOKUP($D1694,월별_CashFlow!$H$3:$I$61,2,FALSE))</f>
        <v>310001</v>
      </c>
      <c r="G1694" s="153"/>
      <c r="H1694" s="283" t="str">
        <f>IF(입출금내역Rawdata!F1688=0,"",입출금내역Rawdata!F1688)</f>
        <v/>
      </c>
      <c r="I1694" s="146">
        <f>IF(입출금내역Rawdata!G1688=0,"",입출금내역Rawdata!G1688)</f>
        <v>1305438</v>
      </c>
      <c r="J1694" s="146">
        <f t="shared" si="53"/>
        <v>-1305438</v>
      </c>
      <c r="K1694" s="146">
        <f t="shared" si="52"/>
        <v>768311230</v>
      </c>
      <c r="L1694" s="284" t="str">
        <f>입출금내역Rawdata!D1688</f>
        <v>공현진</v>
      </c>
      <c r="M1694" s="148"/>
      <c r="N1694" s="148"/>
      <c r="O1694" s="284" t="str">
        <f>입출금내역Rawdata!L1688</f>
        <v>하나은행(GS투자금)</v>
      </c>
      <c r="P1694" s="284" t="str">
        <f>입출금내역Rawdata!M1688</f>
        <v>391-910033-23404</v>
      </c>
      <c r="Q1694" s="148"/>
      <c r="R1694" s="148"/>
      <c r="S1694" s="148"/>
    </row>
    <row r="1695" spans="1:19" ht="15.6" customHeight="1">
      <c r="A1695" s="150"/>
      <c r="B1695" s="142">
        <f>입출금내역Rawdata!B1689</f>
        <v>45721</v>
      </c>
      <c r="C1695" s="143" t="s">
        <v>120</v>
      </c>
      <c r="D1695" s="284" t="str">
        <f>입출금내역Rawdata!N1689</f>
        <v>보조금</v>
      </c>
      <c r="E1695" s="284" t="str">
        <f>입출금내역Rawdata!O1689</f>
        <v>보조금</v>
      </c>
      <c r="F1695" s="137">
        <f>IF(D1695="계좌 대체","",VLOOKUP($D1695,월별_CashFlow!$H$3:$I$61,2,FALSE))</f>
        <v>310001</v>
      </c>
      <c r="G1695" s="153"/>
      <c r="H1695" s="283" t="str">
        <f>IF(입출금내역Rawdata!F1689=0,"",입출금내역Rawdata!F1689)</f>
        <v/>
      </c>
      <c r="I1695" s="146">
        <f>IF(입출금내역Rawdata!G1689=0,"",입출금내역Rawdata!G1689)</f>
        <v>1648505</v>
      </c>
      <c r="J1695" s="146">
        <f t="shared" si="53"/>
        <v>-1648505</v>
      </c>
      <c r="K1695" s="146">
        <f t="shared" si="52"/>
        <v>766662725</v>
      </c>
      <c r="L1695" s="284" t="str">
        <f>입출금내역Rawdata!D1689</f>
        <v>서범근</v>
      </c>
      <c r="M1695" s="148"/>
      <c r="N1695" s="148"/>
      <c r="O1695" s="284" t="str">
        <f>입출금내역Rawdata!L1689</f>
        <v>하나은행(GS투자금)</v>
      </c>
      <c r="P1695" s="284" t="str">
        <f>입출금내역Rawdata!M1689</f>
        <v>391-910033-23404</v>
      </c>
      <c r="Q1695" s="148"/>
      <c r="R1695" s="148"/>
      <c r="S1695" s="148"/>
    </row>
    <row r="1696" spans="1:19" ht="15.6" customHeight="1">
      <c r="A1696" s="150"/>
      <c r="B1696" s="142">
        <f>입출금내역Rawdata!B1690</f>
        <v>45721</v>
      </c>
      <c r="C1696" s="143" t="s">
        <v>120</v>
      </c>
      <c r="D1696" s="284" t="str">
        <f>입출금내역Rawdata!N1690</f>
        <v>보조금</v>
      </c>
      <c r="E1696" s="284" t="str">
        <f>입출금내역Rawdata!O1690</f>
        <v>보조금</v>
      </c>
      <c r="F1696" s="137">
        <f>IF(D1696="계좌 대체","",VLOOKUP($D1696,월별_CashFlow!$H$3:$I$61,2,FALSE))</f>
        <v>310001</v>
      </c>
      <c r="G1696" s="153"/>
      <c r="H1696" s="283" t="str">
        <f>IF(입출금내역Rawdata!F1690=0,"",입출금내역Rawdata!F1690)</f>
        <v/>
      </c>
      <c r="I1696" s="146">
        <f>IF(입출금내역Rawdata!G1690=0,"",입출금내역Rawdata!G1690)</f>
        <v>1048509</v>
      </c>
      <c r="J1696" s="146">
        <f t="shared" si="53"/>
        <v>-1048509</v>
      </c>
      <c r="K1696" s="146">
        <f t="shared" si="52"/>
        <v>765614216</v>
      </c>
      <c r="L1696" s="284" t="str">
        <f>입출금내역Rawdata!D1690</f>
        <v>심준형</v>
      </c>
      <c r="M1696" s="148"/>
      <c r="N1696" s="148"/>
      <c r="O1696" s="284" t="str">
        <f>입출금내역Rawdata!L1690</f>
        <v>하나은행(GS투자금)</v>
      </c>
      <c r="P1696" s="284" t="str">
        <f>입출금내역Rawdata!M1690</f>
        <v>391-910033-23404</v>
      </c>
      <c r="Q1696" s="148"/>
      <c r="R1696" s="148"/>
      <c r="S1696" s="148"/>
    </row>
    <row r="1697" spans="1:19" ht="15.6" customHeight="1">
      <c r="A1697" s="150"/>
      <c r="B1697" s="142">
        <f>입출금내역Rawdata!B1691</f>
        <v>45721</v>
      </c>
      <c r="C1697" s="143" t="s">
        <v>120</v>
      </c>
      <c r="D1697" s="284" t="str">
        <f>입출금내역Rawdata!N1691</f>
        <v>운영비</v>
      </c>
      <c r="E1697" s="284" t="str">
        <f>입출금내역Rawdata!O1691</f>
        <v>지급수수료</v>
      </c>
      <c r="F1697" s="137">
        <f>IF(D1697="계좌 대체","",VLOOKUP($D1697,월별_CashFlow!$H$3:$I$61,2,FALSE))</f>
        <v>120204</v>
      </c>
      <c r="G1697" s="153"/>
      <c r="H1697" s="283" t="str">
        <f>IF(입출금내역Rawdata!F1691=0,"",입출금내역Rawdata!F1691)</f>
        <v/>
      </c>
      <c r="I1697" s="146">
        <f>IF(입출금내역Rawdata!G1691=0,"",입출금내역Rawdata!G1691)</f>
        <v>2750000</v>
      </c>
      <c r="J1697" s="146">
        <f t="shared" si="53"/>
        <v>-2750000</v>
      </c>
      <c r="K1697" s="146">
        <f t="shared" si="52"/>
        <v>762864216</v>
      </c>
      <c r="L1697" s="284" t="str">
        <f>입출금내역Rawdata!D1691</f>
        <v>월 행정수수료(미라)</v>
      </c>
      <c r="M1697" s="148"/>
      <c r="N1697" s="148"/>
      <c r="O1697" s="284" t="str">
        <f>입출금내역Rawdata!L1691</f>
        <v>하나은행(GS투자금)</v>
      </c>
      <c r="P1697" s="284" t="str">
        <f>입출금내역Rawdata!M1691</f>
        <v>391-910033-23404</v>
      </c>
      <c r="Q1697" s="148"/>
      <c r="R1697" s="148"/>
      <c r="S1697" s="148"/>
    </row>
    <row r="1698" spans="1:19" ht="15.6" customHeight="1">
      <c r="A1698" s="150"/>
      <c r="B1698" s="142">
        <f>입출금내역Rawdata!B1692</f>
        <v>45721</v>
      </c>
      <c r="C1698" s="143" t="s">
        <v>120</v>
      </c>
      <c r="D1698" s="284" t="str">
        <f>입출금내역Rawdata!N1692</f>
        <v>운영비</v>
      </c>
      <c r="E1698" s="284" t="str">
        <f>입출금내역Rawdata!O1692</f>
        <v>지급수수료</v>
      </c>
      <c r="F1698" s="137">
        <f>IF(D1698="계좌 대체","",VLOOKUP($D1698,월별_CashFlow!$H$3:$I$61,2,FALSE))</f>
        <v>120204</v>
      </c>
      <c r="G1698" s="153"/>
      <c r="H1698" s="283" t="str">
        <f>IF(입출금내역Rawdata!F1692=0,"",입출금내역Rawdata!F1692)</f>
        <v/>
      </c>
      <c r="I1698" s="146">
        <f>IF(입출금내역Rawdata!G1692=0,"",입출금내역Rawdata!G1692)</f>
        <v>550000</v>
      </c>
      <c r="J1698" s="146">
        <f t="shared" si="53"/>
        <v>-550000</v>
      </c>
      <c r="K1698" s="146">
        <f t="shared" si="52"/>
        <v>762314216</v>
      </c>
      <c r="L1698" s="284" t="str">
        <f>입출금내역Rawdata!D1692</f>
        <v>법무법인(유한)태평양</v>
      </c>
      <c r="M1698" s="148"/>
      <c r="N1698" s="148"/>
      <c r="O1698" s="284" t="str">
        <f>입출금내역Rawdata!L1692</f>
        <v>하나은행(GS투자금)</v>
      </c>
      <c r="P1698" s="284" t="str">
        <f>입출금내역Rawdata!M1692</f>
        <v>391-910033-23404</v>
      </c>
      <c r="Q1698" s="148"/>
      <c r="R1698" s="148"/>
      <c r="S1698" s="148"/>
    </row>
    <row r="1699" spans="1:19" ht="15.6" customHeight="1">
      <c r="A1699" s="150"/>
      <c r="B1699" s="142">
        <f>입출금내역Rawdata!B1693</f>
        <v>45721</v>
      </c>
      <c r="C1699" s="143" t="s">
        <v>120</v>
      </c>
      <c r="D1699" s="284" t="str">
        <f>입출금내역Rawdata!N1693</f>
        <v>운영비</v>
      </c>
      <c r="E1699" s="284" t="str">
        <f>입출금내역Rawdata!O1693</f>
        <v>지급수수료</v>
      </c>
      <c r="F1699" s="137">
        <f>IF(D1699="계좌 대체","",VLOOKUP($D1699,월별_CashFlow!$H$3:$I$61,2,FALSE))</f>
        <v>120204</v>
      </c>
      <c r="G1699" s="153"/>
      <c r="H1699" s="283" t="str">
        <f>IF(입출금내역Rawdata!F1693=0,"",입출금내역Rawdata!F1693)</f>
        <v/>
      </c>
      <c r="I1699" s="146">
        <f>IF(입출금내역Rawdata!G1693=0,"",입출금내역Rawdata!G1693)</f>
        <v>440000</v>
      </c>
      <c r="J1699" s="146">
        <f t="shared" si="53"/>
        <v>-440000</v>
      </c>
      <c r="K1699" s="146">
        <f t="shared" si="52"/>
        <v>761874216</v>
      </c>
      <c r="L1699" s="284" t="str">
        <f>입출금내역Rawdata!D1693</f>
        <v>이창원(이창원세무회</v>
      </c>
      <c r="M1699" s="148"/>
      <c r="N1699" s="148"/>
      <c r="O1699" s="284" t="str">
        <f>입출금내역Rawdata!L1693</f>
        <v>하나은행(GS투자금)</v>
      </c>
      <c r="P1699" s="284" t="str">
        <f>입출금내역Rawdata!M1693</f>
        <v>391-910033-23404</v>
      </c>
      <c r="Q1699" s="148"/>
      <c r="R1699" s="148"/>
      <c r="S1699" s="148"/>
    </row>
    <row r="1700" spans="1:19" ht="15.6" customHeight="1">
      <c r="A1700" s="150"/>
      <c r="B1700" s="142">
        <f>입출금내역Rawdata!B1694</f>
        <v>45721</v>
      </c>
      <c r="C1700" s="143" t="s">
        <v>120</v>
      </c>
      <c r="D1700" s="284" t="str">
        <f>입출금내역Rawdata!N1694</f>
        <v>운영비</v>
      </c>
      <c r="E1700" s="284" t="str">
        <f>입출금내역Rawdata!O1694</f>
        <v>지급수수료</v>
      </c>
      <c r="F1700" s="137">
        <f>IF(D1700="계좌 대체","",VLOOKUP($D1700,월별_CashFlow!$H$3:$I$61,2,FALSE))</f>
        <v>120204</v>
      </c>
      <c r="G1700" s="153"/>
      <c r="H1700" s="283" t="str">
        <f>IF(입출금내역Rawdata!F1694=0,"",입출금내역Rawdata!F1694)</f>
        <v/>
      </c>
      <c r="I1700" s="146">
        <f>IF(입출금내역Rawdata!G1694=0,"",입출금내역Rawdata!G1694)</f>
        <v>2000</v>
      </c>
      <c r="J1700" s="146">
        <f t="shared" si="53"/>
        <v>-2000</v>
      </c>
      <c r="K1700" s="146">
        <f t="shared" si="52"/>
        <v>761872216</v>
      </c>
      <c r="L1700" s="284" t="str">
        <f>입출금내역Rawdata!D1694</f>
        <v>법원행정처</v>
      </c>
      <c r="M1700" s="148"/>
      <c r="N1700" s="148"/>
      <c r="O1700" s="284" t="str">
        <f>입출금내역Rawdata!L1694</f>
        <v>하나은행(GS투자금)</v>
      </c>
      <c r="P1700" s="284" t="str">
        <f>입출금내역Rawdata!M1694</f>
        <v>391-910033-23404</v>
      </c>
      <c r="Q1700" s="148"/>
      <c r="R1700" s="148"/>
      <c r="S1700" s="148"/>
    </row>
    <row r="1701" spans="1:19" ht="15.6" customHeight="1">
      <c r="A1701" s="150"/>
      <c r="B1701" s="142">
        <f>입출금내역Rawdata!B1695</f>
        <v>45721</v>
      </c>
      <c r="C1701" s="143" t="s">
        <v>120</v>
      </c>
      <c r="D1701" s="284" t="str">
        <f>입출금내역Rawdata!N1695</f>
        <v>운영비</v>
      </c>
      <c r="E1701" s="284" t="str">
        <f>입출금내역Rawdata!O1695</f>
        <v>지급수수료</v>
      </c>
      <c r="F1701" s="137">
        <f>IF(D1701="계좌 대체","",VLOOKUP($D1701,월별_CashFlow!$H$3:$I$61,2,FALSE))</f>
        <v>120204</v>
      </c>
      <c r="G1701" s="153"/>
      <c r="H1701" s="283" t="str">
        <f>IF(입출금내역Rawdata!F1695=0,"",입출금내역Rawdata!F1695)</f>
        <v/>
      </c>
      <c r="I1701" s="146">
        <f>IF(입출금내역Rawdata!G1695=0,"",입출금내역Rawdata!G1695)</f>
        <v>2000</v>
      </c>
      <c r="J1701" s="146">
        <f t="shared" si="53"/>
        <v>-2000</v>
      </c>
      <c r="K1701" s="146">
        <f t="shared" si="52"/>
        <v>761870216</v>
      </c>
      <c r="L1701" s="284" t="str">
        <f>입출금내역Rawdata!D1695</f>
        <v>법원행정처</v>
      </c>
      <c r="M1701" s="148"/>
      <c r="N1701" s="148"/>
      <c r="O1701" s="284" t="str">
        <f>입출금내역Rawdata!L1695</f>
        <v>하나은행(GS투자금)</v>
      </c>
      <c r="P1701" s="284" t="str">
        <f>입출금내역Rawdata!M1695</f>
        <v>391-910033-23404</v>
      </c>
      <c r="Q1701" s="148"/>
      <c r="R1701" s="148"/>
      <c r="S1701" s="148"/>
    </row>
    <row r="1702" spans="1:19" ht="15.6" customHeight="1">
      <c r="A1702" s="150"/>
      <c r="B1702" s="142">
        <f>입출금내역Rawdata!B1696</f>
        <v>45721</v>
      </c>
      <c r="C1702" s="143" t="s">
        <v>120</v>
      </c>
      <c r="D1702" s="284" t="str">
        <f>입출금내역Rawdata!N1696</f>
        <v>보조금</v>
      </c>
      <c r="E1702" s="284" t="str">
        <f>입출금내역Rawdata!O1696</f>
        <v>보조금</v>
      </c>
      <c r="F1702" s="137">
        <f>IF(D1702="계좌 대체","",VLOOKUP($D1702,월별_CashFlow!$H$3:$I$61,2,FALSE))</f>
        <v>310001</v>
      </c>
      <c r="G1702" s="153"/>
      <c r="H1702" s="283" t="str">
        <f>IF(입출금내역Rawdata!F1696=0,"",입출금내역Rawdata!F1696)</f>
        <v/>
      </c>
      <c r="I1702" s="146">
        <f>IF(입출금내역Rawdata!G1696=0,"",입출금내역Rawdata!G1696)</f>
        <v>67270</v>
      </c>
      <c r="J1702" s="146">
        <f t="shared" si="53"/>
        <v>-67270</v>
      </c>
      <c r="K1702" s="146">
        <f t="shared" si="52"/>
        <v>761802946</v>
      </c>
      <c r="L1702" s="284" t="str">
        <f>입출금내역Rawdata!D1696</f>
        <v>인터넷상거래_TOS</v>
      </c>
      <c r="M1702" s="148"/>
      <c r="N1702" s="148"/>
      <c r="O1702" s="284" t="str">
        <f>입출금내역Rawdata!L1696</f>
        <v>하나은행(GS투자금)</v>
      </c>
      <c r="P1702" s="284" t="str">
        <f>입출금내역Rawdata!M1696</f>
        <v>391-910033-23404</v>
      </c>
      <c r="Q1702" s="148"/>
      <c r="R1702" s="148"/>
      <c r="S1702" s="148"/>
    </row>
    <row r="1703" spans="1:19" ht="15.6" customHeight="1">
      <c r="A1703" s="150"/>
      <c r="B1703" s="142">
        <f>입출금내역Rawdata!B1697</f>
        <v>45721</v>
      </c>
      <c r="C1703" s="143" t="s">
        <v>120</v>
      </c>
      <c r="D1703" s="284" t="str">
        <f>입출금내역Rawdata!N1697</f>
        <v>보조금</v>
      </c>
      <c r="E1703" s="284" t="str">
        <f>입출금내역Rawdata!O1697</f>
        <v>보조금</v>
      </c>
      <c r="F1703" s="137">
        <f>IF(D1703="계좌 대체","",VLOOKUP($D1703,월별_CashFlow!$H$3:$I$61,2,FALSE))</f>
        <v>310001</v>
      </c>
      <c r="G1703" s="153"/>
      <c r="H1703" s="283" t="str">
        <f>IF(입출금내역Rawdata!F1697=0,"",입출금내역Rawdata!F1697)</f>
        <v/>
      </c>
      <c r="I1703" s="146">
        <f>IF(입출금내역Rawdata!G1697=0,"",입출금내역Rawdata!G1697)</f>
        <v>198000</v>
      </c>
      <c r="J1703" s="146">
        <f t="shared" si="53"/>
        <v>-198000</v>
      </c>
      <c r="K1703" s="146">
        <f t="shared" si="52"/>
        <v>761604946</v>
      </c>
      <c r="L1703" s="284" t="str">
        <f>입출금내역Rawdata!D1697</f>
        <v>원팩토리</v>
      </c>
      <c r="M1703" s="148"/>
      <c r="N1703" s="148"/>
      <c r="O1703" s="284" t="str">
        <f>입출금내역Rawdata!L1697</f>
        <v>하나은행(GS투자금)</v>
      </c>
      <c r="P1703" s="284" t="str">
        <f>입출금내역Rawdata!M1697</f>
        <v>391-910033-23404</v>
      </c>
      <c r="Q1703" s="148"/>
      <c r="R1703" s="148"/>
      <c r="S1703" s="148"/>
    </row>
    <row r="1704" spans="1:19" ht="15.6" customHeight="1">
      <c r="A1704" s="150"/>
      <c r="B1704" s="142">
        <f>입출금내역Rawdata!B1698</f>
        <v>45721</v>
      </c>
      <c r="C1704" s="143" t="s">
        <v>120</v>
      </c>
      <c r="D1704" s="284" t="str">
        <f>입출금내역Rawdata!N1698</f>
        <v>보조금</v>
      </c>
      <c r="E1704" s="284" t="str">
        <f>입출금내역Rawdata!O1698</f>
        <v>보조금</v>
      </c>
      <c r="F1704" s="137">
        <f>IF(D1704="계좌 대체","",VLOOKUP($D1704,월별_CashFlow!$H$3:$I$61,2,FALSE))</f>
        <v>310001</v>
      </c>
      <c r="G1704" s="153"/>
      <c r="H1704" s="283" t="str">
        <f>IF(입출금내역Rawdata!F1698=0,"",입출금내역Rawdata!F1698)</f>
        <v/>
      </c>
      <c r="I1704" s="146">
        <f>IF(입출금내역Rawdata!G1698=0,"",입출금내역Rawdata!G1698)</f>
        <v>145000</v>
      </c>
      <c r="J1704" s="146">
        <f t="shared" si="53"/>
        <v>-145000</v>
      </c>
      <c r="K1704" s="146">
        <f t="shared" si="52"/>
        <v>761459946</v>
      </c>
      <c r="L1704" s="284" t="str">
        <f>입출금내역Rawdata!D1698</f>
        <v>스시미소</v>
      </c>
      <c r="M1704" s="148"/>
      <c r="N1704" s="148"/>
      <c r="O1704" s="284" t="str">
        <f>입출금내역Rawdata!L1698</f>
        <v>하나은행(GS투자금)</v>
      </c>
      <c r="P1704" s="284" t="str">
        <f>입출금내역Rawdata!M1698</f>
        <v>391-910033-23404</v>
      </c>
      <c r="Q1704" s="148"/>
      <c r="R1704" s="148"/>
      <c r="S1704" s="148"/>
    </row>
    <row r="1705" spans="1:19" ht="15.6" customHeight="1">
      <c r="A1705" s="150"/>
      <c r="B1705" s="142">
        <f>입출금내역Rawdata!B1699</f>
        <v>45721</v>
      </c>
      <c r="C1705" s="143" t="s">
        <v>120</v>
      </c>
      <c r="D1705" s="284" t="str">
        <f>입출금내역Rawdata!N1699</f>
        <v>계좌 대체</v>
      </c>
      <c r="E1705" s="284" t="str">
        <f>입출금내역Rawdata!O1699</f>
        <v>계좌 대체</v>
      </c>
      <c r="F1705" s="137" t="str">
        <f>IF(D1705="계좌 대체","",VLOOKUP($D1705,월별_CashFlow!$H$3:$I$61,2,FALSE))</f>
        <v/>
      </c>
      <c r="G1705" s="153"/>
      <c r="H1705" s="283" t="str">
        <f>IF(입출금내역Rawdata!F1699=0,"",입출금내역Rawdata!F1699)</f>
        <v/>
      </c>
      <c r="I1705" s="146">
        <f>IF(입출금내역Rawdata!G1699=0,"",입출금내역Rawdata!G1699)</f>
        <v>8400</v>
      </c>
      <c r="J1705" s="146">
        <f t="shared" si="53"/>
        <v>-8400</v>
      </c>
      <c r="K1705" s="146">
        <f t="shared" si="52"/>
        <v>761451546</v>
      </c>
      <c r="L1705" s="284" t="str">
        <f>입출금내역Rawdata!D1699</f>
        <v>카카오T택시_가승</v>
      </c>
      <c r="M1705" s="148"/>
      <c r="N1705" s="148"/>
      <c r="O1705" s="284" t="str">
        <f>입출금내역Rawdata!L1699</f>
        <v>하나은행(자본금)</v>
      </c>
      <c r="P1705" s="284" t="str">
        <f>입출금내역Rawdata!M1699</f>
        <v>391-910029-71304</v>
      </c>
      <c r="Q1705" s="148"/>
      <c r="R1705" s="148"/>
      <c r="S1705" s="148"/>
    </row>
    <row r="1706" spans="1:19" ht="15.6" customHeight="1">
      <c r="A1706" s="150"/>
      <c r="B1706" s="142">
        <f>입출금내역Rawdata!B1700</f>
        <v>45721</v>
      </c>
      <c r="C1706" s="143" t="s">
        <v>120</v>
      </c>
      <c r="D1706" s="284" t="str">
        <f>입출금내역Rawdata!N1700</f>
        <v>계좌 대체</v>
      </c>
      <c r="E1706" s="284" t="str">
        <f>입출금내역Rawdata!O1700</f>
        <v>계좌 대체</v>
      </c>
      <c r="F1706" s="137" t="str">
        <f>IF(D1706="계좌 대체","",VLOOKUP($D1706,월별_CashFlow!$H$3:$I$61,2,FALSE))</f>
        <v/>
      </c>
      <c r="G1706" s="153"/>
      <c r="H1706" s="283">
        <f>IF(입출금내역Rawdata!F1700=0,"",입출금내역Rawdata!F1700)</f>
        <v>8400</v>
      </c>
      <c r="I1706" s="146" t="str">
        <f>IF(입출금내역Rawdata!G1700=0,"",입출금내역Rawdata!G1700)</f>
        <v/>
      </c>
      <c r="J1706" s="146">
        <f t="shared" si="53"/>
        <v>8400</v>
      </c>
      <c r="K1706" s="146">
        <f t="shared" si="52"/>
        <v>761459946</v>
      </c>
      <c r="L1706" s="284" t="str">
        <f>입출금내역Rawdata!D1700</f>
        <v>카카오T택시_가승</v>
      </c>
      <c r="M1706" s="148"/>
      <c r="N1706" s="148"/>
      <c r="O1706" s="284" t="str">
        <f>입출금내역Rawdata!L1700</f>
        <v>하나은행(자본금)</v>
      </c>
      <c r="P1706" s="284" t="str">
        <f>입출금내역Rawdata!M1700</f>
        <v>391-910029-71304</v>
      </c>
      <c r="Q1706" s="148"/>
      <c r="R1706" s="148"/>
      <c r="S1706" s="148"/>
    </row>
    <row r="1707" spans="1:19" ht="15.6" customHeight="1">
      <c r="A1707" s="150"/>
      <c r="B1707" s="142">
        <f>입출금내역Rawdata!B1701</f>
        <v>45721</v>
      </c>
      <c r="C1707" s="143" t="s">
        <v>120</v>
      </c>
      <c r="D1707" s="284" t="str">
        <f>입출금내역Rawdata!N1701</f>
        <v>운영비</v>
      </c>
      <c r="E1707" s="284" t="str">
        <f>입출금내역Rawdata!O1701</f>
        <v>여비교통비</v>
      </c>
      <c r="F1707" s="137">
        <f>IF(D1707="계좌 대체","",VLOOKUP($D1707,월별_CashFlow!$H$3:$I$61,2,FALSE))</f>
        <v>120204</v>
      </c>
      <c r="G1707" s="153"/>
      <c r="H1707" s="283" t="str">
        <f>IF(입출금내역Rawdata!F1701=0,"",입출금내역Rawdata!F1701)</f>
        <v/>
      </c>
      <c r="I1707" s="146">
        <f>IF(입출금내역Rawdata!G1701=0,"",입출금내역Rawdata!G1701)</f>
        <v>8000</v>
      </c>
      <c r="J1707" s="146">
        <f t="shared" si="53"/>
        <v>-8000</v>
      </c>
      <c r="K1707" s="146">
        <f t="shared" si="52"/>
        <v>761451946</v>
      </c>
      <c r="L1707" s="284" t="str">
        <f>입출금내역Rawdata!D1701</f>
        <v>카카오T일반택시(</v>
      </c>
      <c r="M1707" s="148"/>
      <c r="N1707" s="148"/>
      <c r="O1707" s="284" t="str">
        <f>입출금내역Rawdata!L1701</f>
        <v>하나은행(자본금)</v>
      </c>
      <c r="P1707" s="284" t="str">
        <f>입출금내역Rawdata!M1701</f>
        <v>391-910029-71304</v>
      </c>
      <c r="Q1707" s="148"/>
      <c r="R1707" s="148"/>
      <c r="S1707" s="148"/>
    </row>
    <row r="1708" spans="1:19" ht="15.6" customHeight="1">
      <c r="A1708" s="150"/>
      <c r="B1708" s="142">
        <f>입출금내역Rawdata!B1702</f>
        <v>45723</v>
      </c>
      <c r="C1708" s="143" t="s">
        <v>120</v>
      </c>
      <c r="D1708" s="284" t="str">
        <f>입출금내역Rawdata!N1702</f>
        <v>운영비</v>
      </c>
      <c r="E1708" s="284" t="str">
        <f>입출금내역Rawdata!O1702</f>
        <v>여비교통비</v>
      </c>
      <c r="F1708" s="137">
        <f>IF(D1708="계좌 대체","",VLOOKUP($D1708,월별_CashFlow!$H$3:$I$61,2,FALSE))</f>
        <v>120204</v>
      </c>
      <c r="G1708" s="153"/>
      <c r="H1708" s="283" t="str">
        <f>IF(입출금내역Rawdata!F1702=0,"",입출금내역Rawdata!F1702)</f>
        <v/>
      </c>
      <c r="I1708" s="146">
        <f>IF(입출금내역Rawdata!G1702=0,"",입출금내역Rawdata!G1702)</f>
        <v>8000</v>
      </c>
      <c r="J1708" s="146">
        <f t="shared" si="53"/>
        <v>-8000</v>
      </c>
      <c r="K1708" s="146">
        <f t="shared" si="52"/>
        <v>761443946</v>
      </c>
      <c r="L1708" s="284" t="str">
        <f>입출금내역Rawdata!D1702</f>
        <v>카카오T비즈_카카</v>
      </c>
      <c r="M1708" s="148"/>
      <c r="N1708" s="148"/>
      <c r="O1708" s="284" t="str">
        <f>입출금내역Rawdata!L1702</f>
        <v>하나은행(자본금)</v>
      </c>
      <c r="P1708" s="284" t="str">
        <f>입출금내역Rawdata!M1702</f>
        <v>391-910029-71304</v>
      </c>
      <c r="Q1708" s="148"/>
      <c r="R1708" s="148"/>
      <c r="S1708" s="148"/>
    </row>
    <row r="1709" spans="1:19" ht="15.6" customHeight="1">
      <c r="A1709" s="150"/>
      <c r="B1709" s="142">
        <f>입출금내역Rawdata!B1703</f>
        <v>45723</v>
      </c>
      <c r="C1709" s="143" t="s">
        <v>120</v>
      </c>
      <c r="D1709" s="284" t="str">
        <f>입출금내역Rawdata!N1703</f>
        <v>운영비</v>
      </c>
      <c r="E1709" s="284" t="str">
        <f>입출금내역Rawdata!O1703</f>
        <v>여비교통비</v>
      </c>
      <c r="F1709" s="137">
        <f>IF(D1709="계좌 대체","",VLOOKUP($D1709,월별_CashFlow!$H$3:$I$61,2,FALSE))</f>
        <v>120204</v>
      </c>
      <c r="G1709" s="153"/>
      <c r="H1709" s="283">
        <f>IF(입출금내역Rawdata!F1703=0,"",입출금내역Rawdata!F1703)</f>
        <v>8000</v>
      </c>
      <c r="I1709" s="146" t="str">
        <f>IF(입출금내역Rawdata!G1703=0,"",입출금내역Rawdata!G1703)</f>
        <v/>
      </c>
      <c r="J1709" s="146">
        <f t="shared" si="53"/>
        <v>8000</v>
      </c>
      <c r="K1709" s="146">
        <f t="shared" si="52"/>
        <v>761451946</v>
      </c>
      <c r="L1709" s="284" t="str">
        <f>입출금내역Rawdata!D1703</f>
        <v>카카오T비즈_카카</v>
      </c>
      <c r="M1709" s="148"/>
      <c r="N1709" s="148"/>
      <c r="O1709" s="284" t="str">
        <f>입출금내역Rawdata!L1703</f>
        <v>하나은행(자본금)</v>
      </c>
      <c r="P1709" s="284" t="str">
        <f>입출금내역Rawdata!M1703</f>
        <v>391-910029-71304</v>
      </c>
      <c r="Q1709" s="148"/>
      <c r="R1709" s="148"/>
      <c r="S1709" s="148"/>
    </row>
    <row r="1710" spans="1:19" ht="15.6" customHeight="1">
      <c r="A1710" s="150"/>
      <c r="B1710" s="142">
        <f>입출금내역Rawdata!B1704</f>
        <v>45723</v>
      </c>
      <c r="C1710" s="143" t="s">
        <v>120</v>
      </c>
      <c r="D1710" s="284" t="str">
        <f>입출금내역Rawdata!N1704</f>
        <v>운영비</v>
      </c>
      <c r="E1710" s="284" t="str">
        <f>입출금내역Rawdata!O1704</f>
        <v>여비교통비</v>
      </c>
      <c r="F1710" s="137">
        <f>IF(D1710="계좌 대체","",VLOOKUP($D1710,월별_CashFlow!$H$3:$I$61,2,FALSE))</f>
        <v>120204</v>
      </c>
      <c r="G1710" s="153"/>
      <c r="H1710" s="283" t="str">
        <f>IF(입출금내역Rawdata!F1704=0,"",입출금내역Rawdata!F1704)</f>
        <v/>
      </c>
      <c r="I1710" s="146">
        <f>IF(입출금내역Rawdata!G1704=0,"",입출금내역Rawdata!G1704)</f>
        <v>7000</v>
      </c>
      <c r="J1710" s="146">
        <f t="shared" si="53"/>
        <v>-7000</v>
      </c>
      <c r="K1710" s="146">
        <f t="shared" si="52"/>
        <v>761444946</v>
      </c>
      <c r="L1710" s="284" t="str">
        <f>입출금내역Rawdata!D1704</f>
        <v>카카오T비즈_카카</v>
      </c>
      <c r="M1710" s="148"/>
      <c r="N1710" s="148"/>
      <c r="O1710" s="284" t="str">
        <f>입출금내역Rawdata!L1704</f>
        <v>하나은행(자본금)</v>
      </c>
      <c r="P1710" s="284" t="str">
        <f>입출금내역Rawdata!M1704</f>
        <v>391-910029-71304</v>
      </c>
      <c r="Q1710" s="148"/>
      <c r="R1710" s="148"/>
      <c r="S1710" s="148"/>
    </row>
    <row r="1711" spans="1:19" ht="15.6" customHeight="1">
      <c r="A1711" s="150"/>
      <c r="B1711" s="142">
        <f>입출금내역Rawdata!B1705</f>
        <v>45723</v>
      </c>
      <c r="C1711" s="143" t="s">
        <v>120</v>
      </c>
      <c r="D1711" s="284" t="str">
        <f>입출금내역Rawdata!N1705</f>
        <v>계좌 대체</v>
      </c>
      <c r="E1711" s="284" t="str">
        <f>입출금내역Rawdata!O1705</f>
        <v>계좌 대체</v>
      </c>
      <c r="F1711" s="137" t="str">
        <f>IF(D1711="계좌 대체","",VLOOKUP($D1711,월별_CashFlow!$H$3:$I$61,2,FALSE))</f>
        <v/>
      </c>
      <c r="G1711" s="153"/>
      <c r="H1711" s="283" t="str">
        <f>IF(입출금내역Rawdata!F1705=0,"",입출금내역Rawdata!F1705)</f>
        <v/>
      </c>
      <c r="I1711" s="146">
        <f>IF(입출금내역Rawdata!G1705=0,"",입출금내역Rawdata!G1705)</f>
        <v>8400</v>
      </c>
      <c r="J1711" s="146">
        <f t="shared" si="53"/>
        <v>-8400</v>
      </c>
      <c r="K1711" s="146">
        <f t="shared" si="52"/>
        <v>761436546</v>
      </c>
      <c r="L1711" s="284" t="str">
        <f>입출금내역Rawdata!D1705</f>
        <v>카카오T택시_가승</v>
      </c>
      <c r="M1711" s="148"/>
      <c r="N1711" s="148"/>
      <c r="O1711" s="284" t="str">
        <f>입출금내역Rawdata!L1705</f>
        <v>하나은행(자본금)</v>
      </c>
      <c r="P1711" s="284" t="str">
        <f>입출금내역Rawdata!M1705</f>
        <v>391-910029-71304</v>
      </c>
      <c r="Q1711" s="148"/>
      <c r="R1711" s="148"/>
      <c r="S1711" s="148"/>
    </row>
    <row r="1712" spans="1:19" ht="15.6" customHeight="1">
      <c r="A1712" s="150"/>
      <c r="B1712" s="142">
        <f>입출금내역Rawdata!B1706</f>
        <v>45723</v>
      </c>
      <c r="C1712" s="143" t="s">
        <v>120</v>
      </c>
      <c r="D1712" s="284" t="str">
        <f>입출금내역Rawdata!N1706</f>
        <v>계좌 대체</v>
      </c>
      <c r="E1712" s="284" t="str">
        <f>입출금내역Rawdata!O1706</f>
        <v>계좌 대체</v>
      </c>
      <c r="F1712" s="137" t="str">
        <f>IF(D1712="계좌 대체","",VLOOKUP($D1712,월별_CashFlow!$H$3:$I$61,2,FALSE))</f>
        <v/>
      </c>
      <c r="G1712" s="153"/>
      <c r="H1712" s="283">
        <f>IF(입출금내역Rawdata!F1706=0,"",입출금내역Rawdata!F1706)</f>
        <v>8400</v>
      </c>
      <c r="I1712" s="146" t="str">
        <f>IF(입출금내역Rawdata!G1706=0,"",입출금내역Rawdata!G1706)</f>
        <v/>
      </c>
      <c r="J1712" s="146">
        <f t="shared" si="53"/>
        <v>8400</v>
      </c>
      <c r="K1712" s="146">
        <f t="shared" si="52"/>
        <v>761444946</v>
      </c>
      <c r="L1712" s="284" t="str">
        <f>입출금내역Rawdata!D1706</f>
        <v>카카오T택시_가승</v>
      </c>
      <c r="M1712" s="148"/>
      <c r="N1712" s="148"/>
      <c r="O1712" s="284" t="str">
        <f>입출금내역Rawdata!L1706</f>
        <v>하나은행(자본금)</v>
      </c>
      <c r="P1712" s="284" t="str">
        <f>입출금내역Rawdata!M1706</f>
        <v>391-910029-71304</v>
      </c>
      <c r="Q1712" s="148"/>
      <c r="R1712" s="148"/>
      <c r="S1712" s="148"/>
    </row>
    <row r="1713" spans="1:19" ht="15.6" customHeight="1">
      <c r="A1713" s="150"/>
      <c r="B1713" s="142">
        <f>입출금내역Rawdata!B1707</f>
        <v>45723</v>
      </c>
      <c r="C1713" s="143" t="s">
        <v>120</v>
      </c>
      <c r="D1713" s="284" t="str">
        <f>입출금내역Rawdata!N1707</f>
        <v>운영비</v>
      </c>
      <c r="E1713" s="284" t="str">
        <f>입출금내역Rawdata!O1707</f>
        <v>여비교통비</v>
      </c>
      <c r="F1713" s="137">
        <f>IF(D1713="계좌 대체","",VLOOKUP($D1713,월별_CashFlow!$H$3:$I$61,2,FALSE))</f>
        <v>120204</v>
      </c>
      <c r="G1713" s="153"/>
      <c r="H1713" s="283" t="str">
        <f>IF(입출금내역Rawdata!F1707=0,"",입출금내역Rawdata!F1707)</f>
        <v/>
      </c>
      <c r="I1713" s="146">
        <f>IF(입출금내역Rawdata!G1707=0,"",입출금내역Rawdata!G1707)</f>
        <v>11200</v>
      </c>
      <c r="J1713" s="146">
        <f t="shared" si="53"/>
        <v>-11200</v>
      </c>
      <c r="K1713" s="146">
        <f t="shared" si="52"/>
        <v>761433746</v>
      </c>
      <c r="L1713" s="284" t="str">
        <f>입출금내역Rawdata!D1707</f>
        <v>카카오T일반택시_</v>
      </c>
      <c r="M1713" s="148"/>
      <c r="N1713" s="148"/>
      <c r="O1713" s="284" t="str">
        <f>입출금내역Rawdata!L1707</f>
        <v>하나은행(자본금)</v>
      </c>
      <c r="P1713" s="284" t="str">
        <f>입출금내역Rawdata!M1707</f>
        <v>391-910029-71304</v>
      </c>
      <c r="Q1713" s="148"/>
      <c r="R1713" s="148"/>
      <c r="S1713" s="148"/>
    </row>
    <row r="1714" spans="1:19" ht="15.6" customHeight="1">
      <c r="A1714" s="150"/>
      <c r="B1714" s="142">
        <f>입출금내역Rawdata!B1708</f>
        <v>45723</v>
      </c>
      <c r="C1714" s="143" t="s">
        <v>120</v>
      </c>
      <c r="D1714" s="284" t="str">
        <f>입출금내역Rawdata!N1708</f>
        <v>계좌 대체</v>
      </c>
      <c r="E1714" s="284" t="str">
        <f>입출금내역Rawdata!O1708</f>
        <v>계좌 대체</v>
      </c>
      <c r="F1714" s="137" t="str">
        <f>IF(D1714="계좌 대체","",VLOOKUP($D1714,월별_CashFlow!$H$3:$I$61,2,FALSE))</f>
        <v/>
      </c>
      <c r="G1714" s="153"/>
      <c r="H1714" s="283" t="str">
        <f>IF(입출금내역Rawdata!F1708=0,"",입출금내역Rawdata!F1708)</f>
        <v/>
      </c>
      <c r="I1714" s="146">
        <f>IF(입출금내역Rawdata!G1708=0,"",입출금내역Rawdata!G1708)</f>
        <v>9000</v>
      </c>
      <c r="J1714" s="146">
        <f t="shared" si="53"/>
        <v>-9000</v>
      </c>
      <c r="K1714" s="146">
        <f t="shared" si="52"/>
        <v>761424746</v>
      </c>
      <c r="L1714" s="284" t="str">
        <f>입출금내역Rawdata!D1708</f>
        <v>카카오T택시_가승</v>
      </c>
      <c r="M1714" s="148"/>
      <c r="N1714" s="148"/>
      <c r="O1714" s="284" t="str">
        <f>입출금내역Rawdata!L1708</f>
        <v>하나은행(자본금)</v>
      </c>
      <c r="P1714" s="284" t="str">
        <f>입출금내역Rawdata!M1708</f>
        <v>391-910029-71304</v>
      </c>
      <c r="Q1714" s="148"/>
      <c r="R1714" s="148"/>
      <c r="S1714" s="148"/>
    </row>
    <row r="1715" spans="1:19" ht="15.6" customHeight="1">
      <c r="A1715" s="150"/>
      <c r="B1715" s="142">
        <f>입출금내역Rawdata!B1709</f>
        <v>45723</v>
      </c>
      <c r="C1715" s="143" t="s">
        <v>120</v>
      </c>
      <c r="D1715" s="284" t="str">
        <f>입출금내역Rawdata!N1709</f>
        <v>계좌 대체</v>
      </c>
      <c r="E1715" s="284" t="str">
        <f>입출금내역Rawdata!O1709</f>
        <v>계좌 대체</v>
      </c>
      <c r="F1715" s="137" t="str">
        <f>IF(D1715="계좌 대체","",VLOOKUP($D1715,월별_CashFlow!$H$3:$I$61,2,FALSE))</f>
        <v/>
      </c>
      <c r="G1715" s="153"/>
      <c r="H1715" s="283">
        <f>IF(입출금내역Rawdata!F1709=0,"",입출금내역Rawdata!F1709)</f>
        <v>9000</v>
      </c>
      <c r="I1715" s="146" t="str">
        <f>IF(입출금내역Rawdata!G1709=0,"",입출금내역Rawdata!G1709)</f>
        <v/>
      </c>
      <c r="J1715" s="146">
        <f t="shared" si="53"/>
        <v>9000</v>
      </c>
      <c r="K1715" s="146">
        <f t="shared" si="52"/>
        <v>761433746</v>
      </c>
      <c r="L1715" s="284" t="str">
        <f>입출금내역Rawdata!D1709</f>
        <v>카카오T택시_가승</v>
      </c>
      <c r="M1715" s="148"/>
      <c r="N1715" s="148"/>
      <c r="O1715" s="284" t="str">
        <f>입출금내역Rawdata!L1709</f>
        <v>하나은행(자본금)</v>
      </c>
      <c r="P1715" s="284" t="str">
        <f>입출금내역Rawdata!M1709</f>
        <v>391-910029-71304</v>
      </c>
      <c r="Q1715" s="148"/>
      <c r="R1715" s="148"/>
      <c r="S1715" s="148"/>
    </row>
    <row r="1716" spans="1:19" ht="15.6" customHeight="1">
      <c r="A1716" s="150"/>
      <c r="B1716" s="142">
        <f>입출금내역Rawdata!B1710</f>
        <v>45723</v>
      </c>
      <c r="C1716" s="143" t="s">
        <v>120</v>
      </c>
      <c r="D1716" s="284" t="str">
        <f>입출금내역Rawdata!N1710</f>
        <v>운영비</v>
      </c>
      <c r="E1716" s="284" t="str">
        <f>입출금내역Rawdata!O1710</f>
        <v>여비교통비</v>
      </c>
      <c r="F1716" s="137">
        <f>IF(D1716="계좌 대체","",VLOOKUP($D1716,월별_CashFlow!$H$3:$I$61,2,FALSE))</f>
        <v>120204</v>
      </c>
      <c r="G1716" s="153"/>
      <c r="H1716" s="283" t="str">
        <f>IF(입출금내역Rawdata!F1710=0,"",입출금내역Rawdata!F1710)</f>
        <v/>
      </c>
      <c r="I1716" s="146">
        <f>IF(입출금내역Rawdata!G1710=0,"",입출금내역Rawdata!G1710)</f>
        <v>7600</v>
      </c>
      <c r="J1716" s="146">
        <f t="shared" si="53"/>
        <v>-7600</v>
      </c>
      <c r="K1716" s="146">
        <f t="shared" si="52"/>
        <v>761426146</v>
      </c>
      <c r="L1716" s="284" t="str">
        <f>입출금내역Rawdata!D1710</f>
        <v>카카오T일반택시_</v>
      </c>
      <c r="M1716" s="148"/>
      <c r="N1716" s="148"/>
      <c r="O1716" s="284" t="str">
        <f>입출금내역Rawdata!L1710</f>
        <v>하나은행(자본금)</v>
      </c>
      <c r="P1716" s="284" t="str">
        <f>입출금내역Rawdata!M1710</f>
        <v>391-910029-71304</v>
      </c>
      <c r="Q1716" s="148"/>
      <c r="R1716" s="148"/>
      <c r="S1716" s="148"/>
    </row>
    <row r="1717" spans="1:19" ht="15.6" customHeight="1">
      <c r="A1717" s="150"/>
      <c r="B1717" s="142">
        <f>입출금내역Rawdata!B1711</f>
        <v>45726</v>
      </c>
      <c r="C1717" s="143" t="s">
        <v>120</v>
      </c>
      <c r="D1717" s="284" t="str">
        <f>입출금내역Rawdata!N1711</f>
        <v>인건비(급여, 퇴직금, 사대보험)</v>
      </c>
      <c r="E1717" s="284" t="str">
        <f>입출금내역Rawdata!O1711</f>
        <v>사대보험</v>
      </c>
      <c r="F1717" s="137">
        <f>IF(D1717="계좌 대체","",VLOOKUP($D1717,월별_CashFlow!$H$3:$I$61,2,FALSE))</f>
        <v>120202</v>
      </c>
      <c r="G1717" s="153"/>
      <c r="H1717" s="283" t="str">
        <f>IF(입출금내역Rawdata!F1711=0,"",입출금내역Rawdata!F1711)</f>
        <v/>
      </c>
      <c r="I1717" s="146">
        <f>IF(입출금내역Rawdata!G1711=0,"",입출금내역Rawdata!G1711)</f>
        <v>1864220</v>
      </c>
      <c r="J1717" s="146">
        <f t="shared" si="53"/>
        <v>-1864220</v>
      </c>
      <c r="K1717" s="146">
        <f t="shared" si="52"/>
        <v>759561926</v>
      </c>
      <c r="L1717" s="284" t="str">
        <f>입출금내역Rawdata!D1711</f>
        <v>2502국민건강</v>
      </c>
      <c r="M1717" s="148"/>
      <c r="N1717" s="148"/>
      <c r="O1717" s="284" t="str">
        <f>입출금내역Rawdata!L1711</f>
        <v>하나은행(GS투자금)</v>
      </c>
      <c r="P1717" s="284" t="str">
        <f>입출금내역Rawdata!M1711</f>
        <v>391-910033-23404</v>
      </c>
      <c r="Q1717" s="148"/>
      <c r="R1717" s="148"/>
      <c r="S1717" s="148"/>
    </row>
    <row r="1718" spans="1:19" ht="15.6" customHeight="1">
      <c r="A1718" s="150"/>
      <c r="B1718" s="142">
        <f>입출금내역Rawdata!B1712</f>
        <v>45726</v>
      </c>
      <c r="C1718" s="143" t="s">
        <v>120</v>
      </c>
      <c r="D1718" s="284" t="str">
        <f>입출금내역Rawdata!N1712</f>
        <v>인건비(급여, 퇴직금, 사대보험)</v>
      </c>
      <c r="E1718" s="284" t="str">
        <f>입출금내역Rawdata!O1712</f>
        <v>사대보험</v>
      </c>
      <c r="F1718" s="137">
        <f>IF(D1718="계좌 대체","",VLOOKUP($D1718,월별_CashFlow!$H$3:$I$61,2,FALSE))</f>
        <v>120202</v>
      </c>
      <c r="G1718" s="153"/>
      <c r="H1718" s="283" t="str">
        <f>IF(입출금내역Rawdata!F1712=0,"",입출금내역Rawdata!F1712)</f>
        <v/>
      </c>
      <c r="I1718" s="146">
        <f>IF(입출금내역Rawdata!G1712=0,"",입출금내역Rawdata!G1712)</f>
        <v>909000</v>
      </c>
      <c r="J1718" s="146">
        <f t="shared" si="53"/>
        <v>-909000</v>
      </c>
      <c r="K1718" s="146">
        <f t="shared" si="52"/>
        <v>758652926</v>
      </c>
      <c r="L1718" s="284" t="str">
        <f>입출금내역Rawdata!D1712</f>
        <v>2502국민연금</v>
      </c>
      <c r="M1718" s="148"/>
      <c r="N1718" s="148"/>
      <c r="O1718" s="284" t="str">
        <f>입출금내역Rawdata!L1712</f>
        <v>하나은행(GS투자금)</v>
      </c>
      <c r="P1718" s="284" t="str">
        <f>입출금내역Rawdata!M1712</f>
        <v>391-910033-23404</v>
      </c>
      <c r="Q1718" s="148"/>
      <c r="R1718" s="148"/>
      <c r="S1718" s="148"/>
    </row>
    <row r="1719" spans="1:19" ht="15.6" customHeight="1">
      <c r="A1719" s="150"/>
      <c r="B1719" s="142">
        <f>입출금내역Rawdata!B1713</f>
        <v>45726</v>
      </c>
      <c r="C1719" s="143" t="s">
        <v>120</v>
      </c>
      <c r="D1719" s="284" t="str">
        <f>입출금내역Rawdata!N1713</f>
        <v>인건비(급여, 퇴직금, 사대보험)</v>
      </c>
      <c r="E1719" s="284" t="str">
        <f>입출금내역Rawdata!O1713</f>
        <v>사대보험</v>
      </c>
      <c r="F1719" s="137">
        <f>IF(D1719="계좌 대체","",VLOOKUP($D1719,월별_CashFlow!$H$3:$I$61,2,FALSE))</f>
        <v>120202</v>
      </c>
      <c r="G1719" s="153"/>
      <c r="H1719" s="283" t="str">
        <f>IF(입출금내역Rawdata!F1713=0,"",입출금내역Rawdata!F1713)</f>
        <v/>
      </c>
      <c r="I1719" s="146">
        <f>IF(입출금내역Rawdata!G1713=0,"",입출금내역Rawdata!G1713)</f>
        <v>284690</v>
      </c>
      <c r="J1719" s="146">
        <f t="shared" si="53"/>
        <v>-284690</v>
      </c>
      <c r="K1719" s="146">
        <f t="shared" si="52"/>
        <v>758368236</v>
      </c>
      <c r="L1719" s="284" t="str">
        <f>입출금내역Rawdata!D1713</f>
        <v>2502고용보험</v>
      </c>
      <c r="M1719" s="148"/>
      <c r="N1719" s="148"/>
      <c r="O1719" s="284" t="str">
        <f>입출금내역Rawdata!L1713</f>
        <v>하나은행(GS투자금)</v>
      </c>
      <c r="P1719" s="284" t="str">
        <f>입출금내역Rawdata!M1713</f>
        <v>391-910033-23404</v>
      </c>
      <c r="Q1719" s="148"/>
      <c r="R1719" s="148"/>
      <c r="S1719" s="148"/>
    </row>
    <row r="1720" spans="1:19" ht="15.6" customHeight="1">
      <c r="A1720" s="150"/>
      <c r="B1720" s="142">
        <f>입출금내역Rawdata!B1714</f>
        <v>45726</v>
      </c>
      <c r="C1720" s="143" t="s">
        <v>120</v>
      </c>
      <c r="D1720" s="284" t="str">
        <f>입출금내역Rawdata!N1714</f>
        <v>인건비(급여, 퇴직금, 사대보험)</v>
      </c>
      <c r="E1720" s="284" t="str">
        <f>입출금내역Rawdata!O1714</f>
        <v>사대보험</v>
      </c>
      <c r="F1720" s="137">
        <f>IF(D1720="계좌 대체","",VLOOKUP($D1720,월별_CashFlow!$H$3:$I$61,2,FALSE))</f>
        <v>120202</v>
      </c>
      <c r="G1720" s="153"/>
      <c r="H1720" s="283" t="str">
        <f>IF(입출금내역Rawdata!F1714=0,"",입출금내역Rawdata!F1714)</f>
        <v/>
      </c>
      <c r="I1720" s="146">
        <f>IF(입출금내역Rawdata!G1714=0,"",입출금내역Rawdata!G1714)</f>
        <v>99830</v>
      </c>
      <c r="J1720" s="146">
        <f t="shared" si="53"/>
        <v>-99830</v>
      </c>
      <c r="K1720" s="146">
        <f t="shared" si="52"/>
        <v>758268406</v>
      </c>
      <c r="L1720" s="284" t="str">
        <f>입출금내역Rawdata!D1714</f>
        <v>2502산재보험</v>
      </c>
      <c r="M1720" s="148"/>
      <c r="N1720" s="148"/>
      <c r="O1720" s="284" t="str">
        <f>입출금내역Rawdata!L1714</f>
        <v>하나은행(GS투자금)</v>
      </c>
      <c r="P1720" s="284" t="str">
        <f>입출금내역Rawdata!M1714</f>
        <v>391-910033-23404</v>
      </c>
      <c r="Q1720" s="148"/>
      <c r="R1720" s="148"/>
      <c r="S1720" s="148"/>
    </row>
    <row r="1721" spans="1:19" ht="15.6" customHeight="1">
      <c r="A1721" s="150"/>
      <c r="B1721" s="142">
        <f>입출금내역Rawdata!B1715</f>
        <v>45726</v>
      </c>
      <c r="C1721" s="143" t="s">
        <v>120</v>
      </c>
      <c r="D1721" s="284" t="str">
        <f>입출금내역Rawdata!N1715</f>
        <v>인건비(급여, 퇴직금, 사대보험)</v>
      </c>
      <c r="E1721" s="284" t="str">
        <f>입출금내역Rawdata!O1715</f>
        <v>소득세 등</v>
      </c>
      <c r="F1721" s="137">
        <f>IF(D1721="계좌 대체","",VLOOKUP($D1721,월별_CashFlow!$H$3:$I$61,2,FALSE))</f>
        <v>120202</v>
      </c>
      <c r="G1721" s="153"/>
      <c r="H1721" s="283" t="str">
        <f>IF(입출금내역Rawdata!F1715=0,"",입출금내역Rawdata!F1715)</f>
        <v/>
      </c>
      <c r="I1721" s="146">
        <f>IF(입출금내역Rawdata!G1715=0,"",입출금내역Rawdata!G1715)</f>
        <v>505290</v>
      </c>
      <c r="J1721" s="146">
        <f t="shared" si="53"/>
        <v>-505290</v>
      </c>
      <c r="K1721" s="146">
        <f t="shared" si="52"/>
        <v>757763116</v>
      </c>
      <c r="L1721" s="284" t="str">
        <f>입출금내역Rawdata!D1715</f>
        <v>서울특징주식회사 에</v>
      </c>
      <c r="M1721" s="148"/>
      <c r="N1721" s="148"/>
      <c r="O1721" s="284" t="str">
        <f>입출금내역Rawdata!L1715</f>
        <v>하나은행(GS투자금)</v>
      </c>
      <c r="P1721" s="284" t="str">
        <f>입출금내역Rawdata!M1715</f>
        <v>391-910033-23404</v>
      </c>
      <c r="Q1721" s="148"/>
      <c r="R1721" s="148"/>
      <c r="S1721" s="148"/>
    </row>
    <row r="1722" spans="1:19" ht="15.6" customHeight="1">
      <c r="A1722" s="150"/>
      <c r="B1722" s="142">
        <f>입출금내역Rawdata!B1716</f>
        <v>45726</v>
      </c>
      <c r="C1722" s="143" t="s">
        <v>120</v>
      </c>
      <c r="D1722" s="284" t="str">
        <f>입출금내역Rawdata!N1716</f>
        <v>인건비(급여, 퇴직금, 사대보험)</v>
      </c>
      <c r="E1722" s="284" t="str">
        <f>입출금내역Rawdata!O1716</f>
        <v>소득세 등</v>
      </c>
      <c r="F1722" s="137">
        <f>IF(D1722="계좌 대체","",VLOOKUP($D1722,월별_CashFlow!$H$3:$I$61,2,FALSE))</f>
        <v>120202</v>
      </c>
      <c r="G1722" s="153"/>
      <c r="H1722" s="283" t="str">
        <f>IF(입출금내역Rawdata!F1716=0,"",입출금내역Rawdata!F1716)</f>
        <v/>
      </c>
      <c r="I1722" s="146">
        <f>IF(입출금내역Rawdata!G1716=0,"",입출금내역Rawdata!G1716)</f>
        <v>5051310</v>
      </c>
      <c r="J1722" s="146">
        <f t="shared" si="53"/>
        <v>-5051310</v>
      </c>
      <c r="K1722" s="146">
        <f t="shared" si="52"/>
        <v>752711806</v>
      </c>
      <c r="L1722" s="284" t="str">
        <f>입출금내역Rawdata!D1716</f>
        <v>국고_주식회사 에이</v>
      </c>
      <c r="M1722" s="148"/>
      <c r="N1722" s="148"/>
      <c r="O1722" s="284" t="str">
        <f>입출금내역Rawdata!L1716</f>
        <v>하나은행(GS투자금)</v>
      </c>
      <c r="P1722" s="284" t="str">
        <f>입출금내역Rawdata!M1716</f>
        <v>391-910033-23404</v>
      </c>
      <c r="Q1722" s="148"/>
      <c r="R1722" s="148"/>
      <c r="S1722" s="148"/>
    </row>
    <row r="1723" spans="1:19" ht="15.6" customHeight="1">
      <c r="A1723" s="150"/>
      <c r="B1723" s="142">
        <f>입출금내역Rawdata!B1717</f>
        <v>45726</v>
      </c>
      <c r="C1723" s="143" t="s">
        <v>120</v>
      </c>
      <c r="D1723" s="284" t="str">
        <f>입출금내역Rawdata!N1717</f>
        <v>보조금</v>
      </c>
      <c r="E1723" s="284" t="str">
        <f>입출금내역Rawdata!O1717</f>
        <v>보조금</v>
      </c>
      <c r="F1723" s="137">
        <f>IF(D1723="계좌 대체","",VLOOKUP($D1723,월별_CashFlow!$H$3:$I$61,2,FALSE))</f>
        <v>310001</v>
      </c>
      <c r="G1723" s="153"/>
      <c r="H1723" s="283" t="str">
        <f>IF(입출금내역Rawdata!F1717=0,"",입출금내역Rawdata!F1717)</f>
        <v/>
      </c>
      <c r="I1723" s="146">
        <f>IF(입출금내역Rawdata!G1717=0,"",입출금내역Rawdata!G1717)</f>
        <v>8885675</v>
      </c>
      <c r="J1723" s="146">
        <f t="shared" si="53"/>
        <v>-8885675</v>
      </c>
      <c r="K1723" s="146">
        <f t="shared" si="52"/>
        <v>743826131</v>
      </c>
      <c r="L1723" s="284" t="str">
        <f>입출금내역Rawdata!D1717</f>
        <v>(주)에이코트</v>
      </c>
      <c r="M1723" s="148"/>
      <c r="N1723" s="148"/>
      <c r="O1723" s="284" t="str">
        <f>입출금내역Rawdata!L1717</f>
        <v>하나은행(GS투자금)</v>
      </c>
      <c r="P1723" s="284" t="str">
        <f>입출금내역Rawdata!M1717</f>
        <v>391-910033-23404</v>
      </c>
      <c r="Q1723" s="148"/>
      <c r="R1723" s="148"/>
      <c r="S1723" s="148"/>
    </row>
    <row r="1724" spans="1:19" ht="15.6" customHeight="1">
      <c r="A1724" s="150"/>
      <c r="B1724" s="142">
        <f>입출금내역Rawdata!B1718</f>
        <v>45728</v>
      </c>
      <c r="C1724" s="143" t="s">
        <v>120</v>
      </c>
      <c r="D1724" s="284" t="str">
        <f>입출금내역Rawdata!N1718</f>
        <v>계좌 대체</v>
      </c>
      <c r="E1724" s="284" t="str">
        <f>입출금내역Rawdata!O1718</f>
        <v>계좌 대체</v>
      </c>
      <c r="F1724" s="137" t="str">
        <f>IF(D1724="계좌 대체","",VLOOKUP($D1724,월별_CashFlow!$H$3:$I$61,2,FALSE))</f>
        <v/>
      </c>
      <c r="G1724" s="153"/>
      <c r="H1724" s="283" t="str">
        <f>IF(입출금내역Rawdata!F1718=0,"",입출금내역Rawdata!F1718)</f>
        <v/>
      </c>
      <c r="I1724" s="146">
        <f>IF(입출금내역Rawdata!G1718=0,"",입출금내역Rawdata!G1718)</f>
        <v>10600</v>
      </c>
      <c r="J1724" s="146">
        <f t="shared" si="53"/>
        <v>-10600</v>
      </c>
      <c r="K1724" s="146">
        <f t="shared" si="52"/>
        <v>743815531</v>
      </c>
      <c r="L1724" s="284" t="str">
        <f>입출금내역Rawdata!D1718</f>
        <v>카카오T택시_가승</v>
      </c>
      <c r="M1724" s="148"/>
      <c r="N1724" s="148"/>
      <c r="O1724" s="284" t="str">
        <f>입출금내역Rawdata!L1718</f>
        <v>하나은행(자본금)</v>
      </c>
      <c r="P1724" s="284" t="str">
        <f>입출금내역Rawdata!M1718</f>
        <v>391-910029-71304</v>
      </c>
      <c r="Q1724" s="148"/>
      <c r="R1724" s="148"/>
      <c r="S1724" s="148"/>
    </row>
    <row r="1725" spans="1:19" ht="15.6" customHeight="1">
      <c r="A1725" s="150"/>
      <c r="B1725" s="142">
        <f>입출금내역Rawdata!B1719</f>
        <v>45728</v>
      </c>
      <c r="C1725" s="143" t="s">
        <v>120</v>
      </c>
      <c r="D1725" s="284" t="str">
        <f>입출금내역Rawdata!N1719</f>
        <v>계좌 대체</v>
      </c>
      <c r="E1725" s="284" t="str">
        <f>입출금내역Rawdata!O1719</f>
        <v>계좌 대체</v>
      </c>
      <c r="F1725" s="137" t="str">
        <f>IF(D1725="계좌 대체","",VLOOKUP($D1725,월별_CashFlow!$H$3:$I$61,2,FALSE))</f>
        <v/>
      </c>
      <c r="G1725" s="153"/>
      <c r="H1725" s="283">
        <f>IF(입출금내역Rawdata!F1719=0,"",입출금내역Rawdata!F1719)</f>
        <v>10600</v>
      </c>
      <c r="I1725" s="146" t="str">
        <f>IF(입출금내역Rawdata!G1719=0,"",입출금내역Rawdata!G1719)</f>
        <v/>
      </c>
      <c r="J1725" s="146">
        <f t="shared" si="53"/>
        <v>10600</v>
      </c>
      <c r="K1725" s="146">
        <f t="shared" si="52"/>
        <v>743826131</v>
      </c>
      <c r="L1725" s="284" t="str">
        <f>입출금내역Rawdata!D1719</f>
        <v>카카오T택시_가승</v>
      </c>
      <c r="M1725" s="148"/>
      <c r="N1725" s="148"/>
      <c r="O1725" s="284" t="str">
        <f>입출금내역Rawdata!L1719</f>
        <v>하나은행(자본금)</v>
      </c>
      <c r="P1725" s="284" t="str">
        <f>입출금내역Rawdata!M1719</f>
        <v>391-910029-71304</v>
      </c>
      <c r="Q1725" s="148"/>
      <c r="R1725" s="148"/>
      <c r="S1725" s="148"/>
    </row>
    <row r="1726" spans="1:19" ht="15.6" customHeight="1">
      <c r="A1726" s="150"/>
      <c r="B1726" s="142">
        <f>입출금내역Rawdata!B1720</f>
        <v>45728</v>
      </c>
      <c r="C1726" s="143" t="s">
        <v>120</v>
      </c>
      <c r="D1726" s="284" t="str">
        <f>입출금내역Rawdata!N1720</f>
        <v>운영비</v>
      </c>
      <c r="E1726" s="284" t="str">
        <f>입출금내역Rawdata!O1720</f>
        <v>여비교통비</v>
      </c>
      <c r="F1726" s="137">
        <f>IF(D1726="계좌 대체","",VLOOKUP($D1726,월별_CashFlow!$H$3:$I$61,2,FALSE))</f>
        <v>120204</v>
      </c>
      <c r="G1726" s="153"/>
      <c r="H1726" s="283" t="str">
        <f>IF(입출금내역Rawdata!F1720=0,"",입출금내역Rawdata!F1720)</f>
        <v/>
      </c>
      <c r="I1726" s="146">
        <f>IF(입출금내역Rawdata!G1720=0,"",입출금내역Rawdata!G1720)</f>
        <v>11000</v>
      </c>
      <c r="J1726" s="146">
        <f t="shared" si="53"/>
        <v>-11000</v>
      </c>
      <c r="K1726" s="146">
        <f t="shared" si="52"/>
        <v>743815131</v>
      </c>
      <c r="L1726" s="284" t="str">
        <f>입출금내역Rawdata!D1720</f>
        <v>카카오T일반택시_</v>
      </c>
      <c r="M1726" s="148"/>
      <c r="N1726" s="148"/>
      <c r="O1726" s="284" t="str">
        <f>입출금내역Rawdata!L1720</f>
        <v>하나은행(자본금)</v>
      </c>
      <c r="P1726" s="284" t="str">
        <f>입출금내역Rawdata!M1720</f>
        <v>391-910029-71304</v>
      </c>
      <c r="Q1726" s="148"/>
      <c r="R1726" s="148"/>
      <c r="S1726" s="148"/>
    </row>
    <row r="1727" spans="1:19" ht="15.6" customHeight="1">
      <c r="A1727" s="150"/>
      <c r="B1727" s="142">
        <f>입출금내역Rawdata!B1721</f>
        <v>45729</v>
      </c>
      <c r="C1727" s="143" t="s">
        <v>120</v>
      </c>
      <c r="D1727" s="284" t="str">
        <f>입출금내역Rawdata!N1721</f>
        <v>보조금</v>
      </c>
      <c r="E1727" s="284" t="str">
        <f>입출금내역Rawdata!O1721</f>
        <v>보조금</v>
      </c>
      <c r="F1727" s="137">
        <f>IF(D1727="계좌 대체","",VLOOKUP($D1727,월별_CashFlow!$H$3:$I$61,2,FALSE))</f>
        <v>310001</v>
      </c>
      <c r="G1727" s="153"/>
      <c r="H1727" s="283" t="str">
        <f>IF(입출금내역Rawdata!F1721=0,"",입출금내역Rawdata!F1721)</f>
        <v/>
      </c>
      <c r="I1727" s="146">
        <f>IF(입출금내역Rawdata!G1721=0,"",입출금내역Rawdata!G1721)</f>
        <v>15133774</v>
      </c>
      <c r="J1727" s="146">
        <f t="shared" si="53"/>
        <v>-15133774</v>
      </c>
      <c r="K1727" s="146">
        <f t="shared" si="52"/>
        <v>728681357</v>
      </c>
      <c r="L1727" s="284" t="str">
        <f>입출금내역Rawdata!D1721</f>
        <v>OTT250300146</v>
      </c>
      <c r="M1727" s="148"/>
      <c r="N1727" s="148"/>
      <c r="O1727" s="284" t="str">
        <f>입출금내역Rawdata!L1721</f>
        <v>하나은행(GS투자금)</v>
      </c>
      <c r="P1727" s="284" t="str">
        <f>입출금내역Rawdata!M1721</f>
        <v>391-910033-23404</v>
      </c>
      <c r="Q1727" s="148"/>
      <c r="R1727" s="148"/>
      <c r="S1727" s="148"/>
    </row>
    <row r="1728" spans="1:19" ht="15.6" customHeight="1">
      <c r="A1728" s="150"/>
      <c r="B1728" s="142">
        <f>입출금내역Rawdata!B1722</f>
        <v>45729</v>
      </c>
      <c r="C1728" s="143" t="s">
        <v>120</v>
      </c>
      <c r="D1728" s="284" t="str">
        <f>입출금내역Rawdata!N1722</f>
        <v>운영비</v>
      </c>
      <c r="E1728" s="284" t="str">
        <f>입출금내역Rawdata!O1722</f>
        <v>지급수수료</v>
      </c>
      <c r="F1728" s="137">
        <f>IF(D1728="계좌 대체","",VLOOKUP($D1728,월별_CashFlow!$H$3:$I$61,2,FALSE))</f>
        <v>120204</v>
      </c>
      <c r="G1728" s="153"/>
      <c r="H1728" s="283" t="str">
        <f>IF(입출금내역Rawdata!F1722=0,"",입출금내역Rawdata!F1722)</f>
        <v/>
      </c>
      <c r="I1728" s="146">
        <f>IF(입출금내역Rawdata!G1722=0,"",입출금내역Rawdata!G1722)</f>
        <v>59907</v>
      </c>
      <c r="J1728" s="146">
        <f t="shared" si="53"/>
        <v>-59907</v>
      </c>
      <c r="K1728" s="146">
        <f t="shared" si="52"/>
        <v>728621450</v>
      </c>
      <c r="L1728" s="284" t="str">
        <f>입출금내역Rawdata!D1722</f>
        <v>당발송금수수료(Ref No: 0391OTT250300146)</v>
      </c>
      <c r="M1728" s="148"/>
      <c r="N1728" s="148"/>
      <c r="O1728" s="284" t="str">
        <f>입출금내역Rawdata!L1722</f>
        <v>하나은행(GS투자금)</v>
      </c>
      <c r="P1728" s="284" t="str">
        <f>입출금내역Rawdata!M1722</f>
        <v>391-910033-23404</v>
      </c>
      <c r="Q1728" s="148"/>
      <c r="R1728" s="148"/>
      <c r="S1728" s="148"/>
    </row>
    <row r="1729" spans="1:19" ht="15.6" customHeight="1">
      <c r="A1729" s="150"/>
      <c r="B1729" s="142">
        <f>입출금내역Rawdata!B1723</f>
        <v>45729</v>
      </c>
      <c r="C1729" s="143" t="s">
        <v>120</v>
      </c>
      <c r="D1729" s="284" t="str">
        <f>입출금내역Rawdata!N1723</f>
        <v>보조금</v>
      </c>
      <c r="E1729" s="284" t="str">
        <f>입출금내역Rawdata!O1723</f>
        <v>보조금</v>
      </c>
      <c r="F1729" s="137">
        <f>IF(D1729="계좌 대체","",VLOOKUP($D1729,월별_CashFlow!$H$3:$I$61,2,FALSE))</f>
        <v>310001</v>
      </c>
      <c r="G1729" s="153"/>
      <c r="H1729" s="283" t="str">
        <f>IF(입출금내역Rawdata!F1723=0,"",입출금내역Rawdata!F1723)</f>
        <v/>
      </c>
      <c r="I1729" s="146">
        <f>IF(입출금내역Rawdata!G1723=0,"",입출금내역Rawdata!G1723)</f>
        <v>12900</v>
      </c>
      <c r="J1729" s="146">
        <f t="shared" si="53"/>
        <v>-12900</v>
      </c>
      <c r="K1729" s="146">
        <f t="shared" si="52"/>
        <v>728608550</v>
      </c>
      <c r="L1729" s="284" t="str">
        <f>입출금내역Rawdata!D1723</f>
        <v>네이버파이낸셜㈜</v>
      </c>
      <c r="M1729" s="148"/>
      <c r="N1729" s="148"/>
      <c r="O1729" s="284" t="str">
        <f>입출금내역Rawdata!L1723</f>
        <v>하나은행(GS투자금)</v>
      </c>
      <c r="P1729" s="284" t="str">
        <f>입출금내역Rawdata!M1723</f>
        <v>391-910033-23404</v>
      </c>
      <c r="Q1729" s="148"/>
      <c r="R1729" s="148"/>
      <c r="S1729" s="148"/>
    </row>
    <row r="1730" spans="1:19" ht="15.6" customHeight="1">
      <c r="A1730" s="150"/>
      <c r="B1730" s="142">
        <f>입출금내역Rawdata!B1724</f>
        <v>45729</v>
      </c>
      <c r="C1730" s="143" t="s">
        <v>120</v>
      </c>
      <c r="D1730" s="284" t="str">
        <f>입출금내역Rawdata!N1724</f>
        <v>계좌 대체</v>
      </c>
      <c r="E1730" s="284" t="str">
        <f>입출금내역Rawdata!O1724</f>
        <v>계좌 대체</v>
      </c>
      <c r="F1730" s="137" t="str">
        <f>IF(D1730="계좌 대체","",VLOOKUP($D1730,월별_CashFlow!$H$3:$I$61,2,FALSE))</f>
        <v/>
      </c>
      <c r="G1730" s="153"/>
      <c r="H1730" s="283" t="str">
        <f>IF(입출금내역Rawdata!F1724=0,"",입출금내역Rawdata!F1724)</f>
        <v/>
      </c>
      <c r="I1730" s="146">
        <f>IF(입출금내역Rawdata!G1724=0,"",입출금내역Rawdata!G1724)</f>
        <v>12200</v>
      </c>
      <c r="J1730" s="146">
        <f t="shared" si="53"/>
        <v>-12200</v>
      </c>
      <c r="K1730" s="146">
        <f t="shared" si="52"/>
        <v>728596350</v>
      </c>
      <c r="L1730" s="284" t="str">
        <f>입출금내역Rawdata!D1724</f>
        <v>카카오T택시_가승</v>
      </c>
      <c r="M1730" s="148"/>
      <c r="N1730" s="148"/>
      <c r="O1730" s="284" t="str">
        <f>입출금내역Rawdata!L1724</f>
        <v>하나은행(자본금)</v>
      </c>
      <c r="P1730" s="284" t="str">
        <f>입출금내역Rawdata!M1724</f>
        <v>391-910029-71304</v>
      </c>
      <c r="Q1730" s="148"/>
      <c r="R1730" s="148"/>
      <c r="S1730" s="148"/>
    </row>
    <row r="1731" spans="1:19" ht="15.6" customHeight="1">
      <c r="A1731" s="150"/>
      <c r="B1731" s="142">
        <f>입출금내역Rawdata!B1725</f>
        <v>45729</v>
      </c>
      <c r="C1731" s="143" t="s">
        <v>120</v>
      </c>
      <c r="D1731" s="284" t="str">
        <f>입출금내역Rawdata!N1725</f>
        <v>계좌 대체</v>
      </c>
      <c r="E1731" s="284" t="str">
        <f>입출금내역Rawdata!O1725</f>
        <v>계좌 대체</v>
      </c>
      <c r="F1731" s="137" t="str">
        <f>IF(D1731="계좌 대체","",VLOOKUP($D1731,월별_CashFlow!$H$3:$I$61,2,FALSE))</f>
        <v/>
      </c>
      <c r="G1731" s="153"/>
      <c r="H1731" s="283">
        <f>IF(입출금내역Rawdata!F1725=0,"",입출금내역Rawdata!F1725)</f>
        <v>12200</v>
      </c>
      <c r="I1731" s="146" t="str">
        <f>IF(입출금내역Rawdata!G1725=0,"",입출금내역Rawdata!G1725)</f>
        <v/>
      </c>
      <c r="J1731" s="146">
        <f t="shared" si="53"/>
        <v>12200</v>
      </c>
      <c r="K1731" s="146">
        <f t="shared" si="52"/>
        <v>728608550</v>
      </c>
      <c r="L1731" s="284" t="str">
        <f>입출금내역Rawdata!D1725</f>
        <v>카카오T택시_가승</v>
      </c>
      <c r="M1731" s="148"/>
      <c r="N1731" s="148"/>
      <c r="O1731" s="284" t="str">
        <f>입출금내역Rawdata!L1725</f>
        <v>하나은행(자본금)</v>
      </c>
      <c r="P1731" s="284" t="str">
        <f>입출금내역Rawdata!M1725</f>
        <v>391-910029-71304</v>
      </c>
      <c r="Q1731" s="148"/>
      <c r="R1731" s="148"/>
      <c r="S1731" s="148"/>
    </row>
    <row r="1732" spans="1:19" ht="15.6" customHeight="1">
      <c r="A1732" s="150"/>
      <c r="B1732" s="142">
        <f>입출금내역Rawdata!B1726</f>
        <v>45729</v>
      </c>
      <c r="C1732" s="143" t="s">
        <v>120</v>
      </c>
      <c r="D1732" s="284" t="str">
        <f>입출금내역Rawdata!N1726</f>
        <v>운영비</v>
      </c>
      <c r="E1732" s="284" t="str">
        <f>입출금내역Rawdata!O1726</f>
        <v>여비교통비</v>
      </c>
      <c r="F1732" s="137">
        <f>IF(D1732="계좌 대체","",VLOOKUP($D1732,월별_CashFlow!$H$3:$I$61,2,FALSE))</f>
        <v>120204</v>
      </c>
      <c r="G1732" s="153"/>
      <c r="H1732" s="283" t="str">
        <f>IF(입출금내역Rawdata!F1726=0,"",입출금내역Rawdata!F1726)</f>
        <v/>
      </c>
      <c r="I1732" s="146">
        <f>IF(입출금내역Rawdata!G1726=0,"",입출금내역Rawdata!G1726)</f>
        <v>12800</v>
      </c>
      <c r="J1732" s="146">
        <f t="shared" si="53"/>
        <v>-12800</v>
      </c>
      <c r="K1732" s="146">
        <f t="shared" si="52"/>
        <v>728595750</v>
      </c>
      <c r="L1732" s="284" t="str">
        <f>입출금내역Rawdata!D1726</f>
        <v>카카오T일반택시_</v>
      </c>
      <c r="M1732" s="148"/>
      <c r="N1732" s="148"/>
      <c r="O1732" s="284" t="str">
        <f>입출금내역Rawdata!L1726</f>
        <v>하나은행(자본금)</v>
      </c>
      <c r="P1732" s="284" t="str">
        <f>입출금내역Rawdata!M1726</f>
        <v>391-910029-71304</v>
      </c>
      <c r="Q1732" s="148"/>
      <c r="R1732" s="148"/>
      <c r="S1732" s="148"/>
    </row>
    <row r="1733" spans="1:19" ht="15.6" customHeight="1">
      <c r="A1733" s="150"/>
      <c r="B1733" s="142">
        <f>입출금내역Rawdata!B1727</f>
        <v>45729</v>
      </c>
      <c r="C1733" s="143" t="s">
        <v>120</v>
      </c>
      <c r="D1733" s="284" t="str">
        <f>입출금내역Rawdata!N1727</f>
        <v>운영비</v>
      </c>
      <c r="E1733" s="284" t="str">
        <f>입출금내역Rawdata!O1727</f>
        <v>운영비</v>
      </c>
      <c r="F1733" s="137">
        <f>IF(D1733="계좌 대체","",VLOOKUP($D1733,월별_CashFlow!$H$3:$I$61,2,FALSE))</f>
        <v>120204</v>
      </c>
      <c r="G1733" s="153"/>
      <c r="H1733" s="283">
        <f>IF(입출금내역Rawdata!F1727=0,"",입출금내역Rawdata!F1727)</f>
        <v>2197000</v>
      </c>
      <c r="I1733" s="146" t="str">
        <f>IF(입출금내역Rawdata!G1727=0,"",입출금내역Rawdata!G1727)</f>
        <v/>
      </c>
      <c r="J1733" s="146">
        <f t="shared" si="53"/>
        <v>2197000</v>
      </c>
      <c r="K1733" s="146">
        <f t="shared" si="52"/>
        <v>730792750</v>
      </c>
      <c r="L1733" s="284" t="str">
        <f>입출금내역Rawdata!D1727</f>
        <v>2502 해외</v>
      </c>
      <c r="M1733" s="148"/>
      <c r="N1733" s="148"/>
      <c r="O1733" s="284" t="str">
        <f>입출금내역Rawdata!L1727</f>
        <v>하나은행(자본금)</v>
      </c>
      <c r="P1733" s="284" t="str">
        <f>입출금내역Rawdata!M1727</f>
        <v>391-910029-71304</v>
      </c>
      <c r="Q1733" s="148"/>
      <c r="R1733" s="148"/>
      <c r="S1733" s="148"/>
    </row>
    <row r="1734" spans="1:19" ht="15.6" customHeight="1">
      <c r="A1734" s="150"/>
      <c r="B1734" s="142">
        <f>입출금내역Rawdata!B1728</f>
        <v>45730</v>
      </c>
      <c r="C1734" s="143" t="s">
        <v>120</v>
      </c>
      <c r="D1734" s="284" t="str">
        <f>입출금내역Rawdata!N1728</f>
        <v>계좌 대체</v>
      </c>
      <c r="E1734" s="284" t="str">
        <f>입출금내역Rawdata!O1728</f>
        <v>계좌 대체</v>
      </c>
      <c r="F1734" s="137" t="str">
        <f>IF(D1734="계좌 대체","",VLOOKUP($D1734,월별_CashFlow!$H$3:$I$61,2,FALSE))</f>
        <v/>
      </c>
      <c r="G1734" s="153"/>
      <c r="H1734" s="283" t="str">
        <f>IF(입출금내역Rawdata!F1728=0,"",입출금내역Rawdata!F1728)</f>
        <v/>
      </c>
      <c r="I1734" s="146">
        <f>IF(입출금내역Rawdata!G1728=0,"",입출금내역Rawdata!G1728)</f>
        <v>13200</v>
      </c>
      <c r="J1734" s="146">
        <f t="shared" si="53"/>
        <v>-13200</v>
      </c>
      <c r="K1734" s="146">
        <f t="shared" si="52"/>
        <v>730779550</v>
      </c>
      <c r="L1734" s="284" t="str">
        <f>입출금내역Rawdata!D1728</f>
        <v>카카오T택시_가승</v>
      </c>
      <c r="M1734" s="148"/>
      <c r="N1734" s="148"/>
      <c r="O1734" s="284" t="str">
        <f>입출금내역Rawdata!L1728</f>
        <v>하나은행(자본금)</v>
      </c>
      <c r="P1734" s="284" t="str">
        <f>입출금내역Rawdata!M1728</f>
        <v>391-910029-71304</v>
      </c>
      <c r="Q1734" s="148"/>
      <c r="R1734" s="148"/>
      <c r="S1734" s="148"/>
    </row>
    <row r="1735" spans="1:19" ht="15.6" customHeight="1">
      <c r="A1735" s="150"/>
      <c r="B1735" s="142">
        <f>입출금내역Rawdata!B1729</f>
        <v>45730</v>
      </c>
      <c r="C1735" s="143" t="s">
        <v>120</v>
      </c>
      <c r="D1735" s="284" t="str">
        <f>입출금내역Rawdata!N1729</f>
        <v>계좌 대체</v>
      </c>
      <c r="E1735" s="284" t="str">
        <f>입출금내역Rawdata!O1729</f>
        <v>계좌 대체</v>
      </c>
      <c r="F1735" s="137" t="str">
        <f>IF(D1735="계좌 대체","",VLOOKUP($D1735,월별_CashFlow!$H$3:$I$61,2,FALSE))</f>
        <v/>
      </c>
      <c r="G1735" s="153"/>
      <c r="H1735" s="283">
        <f>IF(입출금내역Rawdata!F1729=0,"",입출금내역Rawdata!F1729)</f>
        <v>13200</v>
      </c>
      <c r="I1735" s="146" t="str">
        <f>IF(입출금내역Rawdata!G1729=0,"",입출금내역Rawdata!G1729)</f>
        <v/>
      </c>
      <c r="J1735" s="146">
        <f t="shared" si="53"/>
        <v>13200</v>
      </c>
      <c r="K1735" s="146">
        <f t="shared" si="52"/>
        <v>730792750</v>
      </c>
      <c r="L1735" s="284" t="str">
        <f>입출금내역Rawdata!D1729</f>
        <v>카카오T택시_가승</v>
      </c>
      <c r="M1735" s="148"/>
      <c r="N1735" s="148"/>
      <c r="O1735" s="284" t="str">
        <f>입출금내역Rawdata!L1729</f>
        <v>하나은행(자본금)</v>
      </c>
      <c r="P1735" s="284" t="str">
        <f>입출금내역Rawdata!M1729</f>
        <v>391-910029-71304</v>
      </c>
      <c r="Q1735" s="148"/>
      <c r="R1735" s="148"/>
      <c r="S1735" s="148"/>
    </row>
    <row r="1736" spans="1:19" ht="15.6" customHeight="1">
      <c r="A1736" s="150"/>
      <c r="B1736" s="142">
        <f>입출금내역Rawdata!B1730</f>
        <v>45730</v>
      </c>
      <c r="C1736" s="143" t="s">
        <v>120</v>
      </c>
      <c r="D1736" s="284" t="str">
        <f>입출금내역Rawdata!N1730</f>
        <v>운영비</v>
      </c>
      <c r="E1736" s="284" t="str">
        <f>입출금내역Rawdata!O1730</f>
        <v>여비교통비</v>
      </c>
      <c r="F1736" s="137">
        <f>IF(D1736="계좌 대체","",VLOOKUP($D1736,월별_CashFlow!$H$3:$I$61,2,FALSE))</f>
        <v>120204</v>
      </c>
      <c r="G1736" s="153"/>
      <c r="H1736" s="283" t="str">
        <f>IF(입출금내역Rawdata!F1730=0,"",입출금내역Rawdata!F1730)</f>
        <v/>
      </c>
      <c r="I1736" s="146">
        <f>IF(입출금내역Rawdata!G1730=0,"",입출금내역Rawdata!G1730)</f>
        <v>11600</v>
      </c>
      <c r="J1736" s="146">
        <f t="shared" si="53"/>
        <v>-11600</v>
      </c>
      <c r="K1736" s="146">
        <f t="shared" ref="K1736:K1799" si="54">J1736+K1735</f>
        <v>730781150</v>
      </c>
      <c r="L1736" s="284" t="str">
        <f>입출금내역Rawdata!D1730</f>
        <v>카카오T일반택시_</v>
      </c>
      <c r="M1736" s="148"/>
      <c r="N1736" s="148"/>
      <c r="O1736" s="284" t="str">
        <f>입출금내역Rawdata!L1730</f>
        <v>하나은행(자본금)</v>
      </c>
      <c r="P1736" s="284" t="str">
        <f>입출금내역Rawdata!M1730</f>
        <v>391-910029-71304</v>
      </c>
      <c r="Q1736" s="148"/>
      <c r="R1736" s="148"/>
      <c r="S1736" s="148"/>
    </row>
    <row r="1737" spans="1:19" ht="15.6" customHeight="1">
      <c r="A1737" s="150"/>
      <c r="B1737" s="142">
        <f>입출금내역Rawdata!B1731</f>
        <v>45730</v>
      </c>
      <c r="C1737" s="143" t="s">
        <v>120</v>
      </c>
      <c r="D1737" s="284" t="str">
        <f>입출금내역Rawdata!N1731</f>
        <v>계좌 대체</v>
      </c>
      <c r="E1737" s="284" t="str">
        <f>입출금내역Rawdata!O1731</f>
        <v>계좌 대체</v>
      </c>
      <c r="F1737" s="137" t="str">
        <f>IF(D1737="계좌 대체","",VLOOKUP($D1737,월별_CashFlow!$H$3:$I$61,2,FALSE))</f>
        <v/>
      </c>
      <c r="G1737" s="153"/>
      <c r="H1737" s="283" t="str">
        <f>IF(입출금내역Rawdata!F1731=0,"",입출금내역Rawdata!F1731)</f>
        <v/>
      </c>
      <c r="I1737" s="146">
        <f>IF(입출금내역Rawdata!G1731=0,"",입출금내역Rawdata!G1731)</f>
        <v>9400</v>
      </c>
      <c r="J1737" s="146">
        <f t="shared" ref="J1737:J1800" si="55">IF(H1737="",IF(I1737="",0,-I1737),H1737)</f>
        <v>-9400</v>
      </c>
      <c r="K1737" s="146">
        <f t="shared" si="54"/>
        <v>730771750</v>
      </c>
      <c r="L1737" s="284" t="str">
        <f>입출금내역Rawdata!D1731</f>
        <v>카카오T택시_가승</v>
      </c>
      <c r="M1737" s="148"/>
      <c r="N1737" s="148"/>
      <c r="O1737" s="284" t="str">
        <f>입출금내역Rawdata!L1731</f>
        <v>하나은행(자본금)</v>
      </c>
      <c r="P1737" s="284" t="str">
        <f>입출금내역Rawdata!M1731</f>
        <v>391-910029-71304</v>
      </c>
      <c r="Q1737" s="148"/>
      <c r="R1737" s="148"/>
      <c r="S1737" s="148"/>
    </row>
    <row r="1738" spans="1:19" ht="15.6" customHeight="1">
      <c r="A1738" s="150"/>
      <c r="B1738" s="142">
        <f>입출금내역Rawdata!B1732</f>
        <v>45730</v>
      </c>
      <c r="C1738" s="143" t="s">
        <v>120</v>
      </c>
      <c r="D1738" s="284" t="str">
        <f>입출금내역Rawdata!N1732</f>
        <v>계좌 대체</v>
      </c>
      <c r="E1738" s="284" t="str">
        <f>입출금내역Rawdata!O1732</f>
        <v>계좌 대체</v>
      </c>
      <c r="F1738" s="137" t="str">
        <f>IF(D1738="계좌 대체","",VLOOKUP($D1738,월별_CashFlow!$H$3:$I$61,2,FALSE))</f>
        <v/>
      </c>
      <c r="G1738" s="153"/>
      <c r="H1738" s="283">
        <f>IF(입출금내역Rawdata!F1732=0,"",입출금내역Rawdata!F1732)</f>
        <v>9400</v>
      </c>
      <c r="I1738" s="146" t="str">
        <f>IF(입출금내역Rawdata!G1732=0,"",입출금내역Rawdata!G1732)</f>
        <v/>
      </c>
      <c r="J1738" s="146">
        <f t="shared" si="55"/>
        <v>9400</v>
      </c>
      <c r="K1738" s="146">
        <f t="shared" si="54"/>
        <v>730781150</v>
      </c>
      <c r="L1738" s="284" t="str">
        <f>입출금내역Rawdata!D1732</f>
        <v>카카오T택시_가승</v>
      </c>
      <c r="M1738" s="148"/>
      <c r="N1738" s="148"/>
      <c r="O1738" s="284" t="str">
        <f>입출금내역Rawdata!L1732</f>
        <v>하나은행(자본금)</v>
      </c>
      <c r="P1738" s="284" t="str">
        <f>입출금내역Rawdata!M1732</f>
        <v>391-910029-71304</v>
      </c>
      <c r="Q1738" s="148"/>
      <c r="R1738" s="148"/>
      <c r="S1738" s="148"/>
    </row>
    <row r="1739" spans="1:19" ht="15.6" customHeight="1">
      <c r="A1739" s="150"/>
      <c r="B1739" s="142">
        <f>입출금내역Rawdata!B1733</f>
        <v>45730</v>
      </c>
      <c r="C1739" s="143" t="s">
        <v>120</v>
      </c>
      <c r="D1739" s="284" t="str">
        <f>입출금내역Rawdata!N1733</f>
        <v>운영비</v>
      </c>
      <c r="E1739" s="284" t="str">
        <f>입출금내역Rawdata!O1733</f>
        <v>여비교통비</v>
      </c>
      <c r="F1739" s="137">
        <f>IF(D1739="계좌 대체","",VLOOKUP($D1739,월별_CashFlow!$H$3:$I$61,2,FALSE))</f>
        <v>120204</v>
      </c>
      <c r="G1739" s="153"/>
      <c r="H1739" s="283" t="str">
        <f>IF(입출금내역Rawdata!F1733=0,"",입출금내역Rawdata!F1733)</f>
        <v/>
      </c>
      <c r="I1739" s="146">
        <f>IF(입출금내역Rawdata!G1733=0,"",입출금내역Rawdata!G1733)</f>
        <v>9000</v>
      </c>
      <c r="J1739" s="146">
        <f t="shared" si="55"/>
        <v>-9000</v>
      </c>
      <c r="K1739" s="146">
        <f t="shared" si="54"/>
        <v>730772150</v>
      </c>
      <c r="L1739" s="284" t="str">
        <f>입출금내역Rawdata!D1733</f>
        <v>카카오T일반택시(</v>
      </c>
      <c r="M1739" s="148"/>
      <c r="N1739" s="148"/>
      <c r="O1739" s="284" t="str">
        <f>입출금내역Rawdata!L1733</f>
        <v>하나은행(자본금)</v>
      </c>
      <c r="P1739" s="284" t="str">
        <f>입출금내역Rawdata!M1733</f>
        <v>391-910029-71304</v>
      </c>
      <c r="Q1739" s="148"/>
      <c r="R1739" s="148"/>
      <c r="S1739" s="148"/>
    </row>
    <row r="1740" spans="1:19" ht="15.6" customHeight="1">
      <c r="A1740" s="150"/>
      <c r="B1740" s="142">
        <f>입출금내역Rawdata!B1734</f>
        <v>45730</v>
      </c>
      <c r="C1740" s="143" t="s">
        <v>120</v>
      </c>
      <c r="D1740" s="284" t="str">
        <f>입출금내역Rawdata!N1734</f>
        <v>계좌 대체</v>
      </c>
      <c r="E1740" s="284" t="str">
        <f>입출금내역Rawdata!O1734</f>
        <v>계좌 대체</v>
      </c>
      <c r="F1740" s="137" t="str">
        <f>IF(D1740="계좌 대체","",VLOOKUP($D1740,월별_CashFlow!$H$3:$I$61,2,FALSE))</f>
        <v/>
      </c>
      <c r="G1740" s="153"/>
      <c r="H1740" s="283" t="str">
        <f>IF(입출금내역Rawdata!F1734=0,"",입출금내역Rawdata!F1734)</f>
        <v/>
      </c>
      <c r="I1740" s="146">
        <f>IF(입출금내역Rawdata!G1734=0,"",입출금내역Rawdata!G1734)</f>
        <v>9400</v>
      </c>
      <c r="J1740" s="146">
        <f t="shared" si="55"/>
        <v>-9400</v>
      </c>
      <c r="K1740" s="146">
        <f t="shared" si="54"/>
        <v>730762750</v>
      </c>
      <c r="L1740" s="284" t="str">
        <f>입출금내역Rawdata!D1734</f>
        <v>카카오T택시_가승</v>
      </c>
      <c r="M1740" s="148"/>
      <c r="N1740" s="148"/>
      <c r="O1740" s="284" t="str">
        <f>입출금내역Rawdata!L1734</f>
        <v>하나은행(자본금)</v>
      </c>
      <c r="P1740" s="284" t="str">
        <f>입출금내역Rawdata!M1734</f>
        <v>391-910029-71304</v>
      </c>
      <c r="Q1740" s="148"/>
      <c r="R1740" s="148"/>
      <c r="S1740" s="148"/>
    </row>
    <row r="1741" spans="1:19" ht="15.6" customHeight="1">
      <c r="A1741" s="150"/>
      <c r="B1741" s="142">
        <f>입출금내역Rawdata!B1735</f>
        <v>45730</v>
      </c>
      <c r="C1741" s="143" t="s">
        <v>120</v>
      </c>
      <c r="D1741" s="284" t="str">
        <f>입출금내역Rawdata!N1735</f>
        <v>계좌 대체</v>
      </c>
      <c r="E1741" s="284" t="str">
        <f>입출금내역Rawdata!O1735</f>
        <v>계좌 대체</v>
      </c>
      <c r="F1741" s="137" t="str">
        <f>IF(D1741="계좌 대체","",VLOOKUP($D1741,월별_CashFlow!$H$3:$I$61,2,FALSE))</f>
        <v/>
      </c>
      <c r="G1741" s="153"/>
      <c r="H1741" s="283">
        <f>IF(입출금내역Rawdata!F1735=0,"",입출금내역Rawdata!F1735)</f>
        <v>9400</v>
      </c>
      <c r="I1741" s="146" t="str">
        <f>IF(입출금내역Rawdata!G1735=0,"",입출금내역Rawdata!G1735)</f>
        <v/>
      </c>
      <c r="J1741" s="146">
        <f t="shared" si="55"/>
        <v>9400</v>
      </c>
      <c r="K1741" s="146">
        <f t="shared" si="54"/>
        <v>730772150</v>
      </c>
      <c r="L1741" s="284" t="str">
        <f>입출금내역Rawdata!D1735</f>
        <v>카카오T택시_가승</v>
      </c>
      <c r="M1741" s="148"/>
      <c r="N1741" s="148"/>
      <c r="O1741" s="284" t="str">
        <f>입출금내역Rawdata!L1735</f>
        <v>하나은행(자본금)</v>
      </c>
      <c r="P1741" s="284" t="str">
        <f>입출금내역Rawdata!M1735</f>
        <v>391-910029-71304</v>
      </c>
      <c r="Q1741" s="148"/>
      <c r="R1741" s="148"/>
      <c r="S1741" s="148"/>
    </row>
    <row r="1742" spans="1:19" ht="15.6" customHeight="1">
      <c r="A1742" s="150"/>
      <c r="B1742" s="142">
        <f>입출금내역Rawdata!B1736</f>
        <v>45730</v>
      </c>
      <c r="C1742" s="143" t="s">
        <v>120</v>
      </c>
      <c r="D1742" s="284" t="str">
        <f>입출금내역Rawdata!N1736</f>
        <v>운영비</v>
      </c>
      <c r="E1742" s="284" t="str">
        <f>입출금내역Rawdata!O1736</f>
        <v>여비교통비</v>
      </c>
      <c r="F1742" s="137">
        <f>IF(D1742="계좌 대체","",VLOOKUP($D1742,월별_CashFlow!$H$3:$I$61,2,FALSE))</f>
        <v>120204</v>
      </c>
      <c r="G1742" s="153"/>
      <c r="H1742" s="283" t="str">
        <f>IF(입출금내역Rawdata!F1736=0,"",입출금내역Rawdata!F1736)</f>
        <v/>
      </c>
      <c r="I1742" s="146">
        <f>IF(입출금내역Rawdata!G1736=0,"",입출금내역Rawdata!G1736)</f>
        <v>7400</v>
      </c>
      <c r="J1742" s="146">
        <f t="shared" si="55"/>
        <v>-7400</v>
      </c>
      <c r="K1742" s="146">
        <f t="shared" si="54"/>
        <v>730764750</v>
      </c>
      <c r="L1742" s="284" t="str">
        <f>입출금내역Rawdata!D1736</f>
        <v>카카오T일반택시(</v>
      </c>
      <c r="M1742" s="148"/>
      <c r="N1742" s="148"/>
      <c r="O1742" s="284" t="str">
        <f>입출금내역Rawdata!L1736</f>
        <v>하나은행(자본금)</v>
      </c>
      <c r="P1742" s="284" t="str">
        <f>입출금내역Rawdata!M1736</f>
        <v>391-910029-71304</v>
      </c>
      <c r="Q1742" s="148"/>
      <c r="R1742" s="148"/>
      <c r="S1742" s="148"/>
    </row>
    <row r="1743" spans="1:19" ht="15.6" customHeight="1">
      <c r="A1743" s="150"/>
      <c r="B1743" s="142">
        <f>입출금내역Rawdata!B1737</f>
        <v>45731</v>
      </c>
      <c r="C1743" s="143" t="s">
        <v>120</v>
      </c>
      <c r="D1743" s="284" t="str">
        <f>입출금내역Rawdata!N1737</f>
        <v>기타 유입</v>
      </c>
      <c r="E1743" s="284" t="str">
        <f>입출금내역Rawdata!O1737</f>
        <v>이자 수입</v>
      </c>
      <c r="F1743" s="137">
        <f>IF(D1743="계좌 대체","",VLOOKUP($D1743,월별_CashFlow!$H$3:$I$61,2,FALSE))</f>
        <v>310100</v>
      </c>
      <c r="G1743" s="153"/>
      <c r="H1743" s="283">
        <f>IF(입출금내역Rawdata!F1737=0,"",입출금내역Rawdata!F1737)</f>
        <v>19966</v>
      </c>
      <c r="I1743" s="146" t="str">
        <f>IF(입출금내역Rawdata!G1737=0,"",입출금내역Rawdata!G1737)</f>
        <v/>
      </c>
      <c r="J1743" s="146">
        <f t="shared" si="55"/>
        <v>19966</v>
      </c>
      <c r="K1743" s="146">
        <f t="shared" si="54"/>
        <v>730784716</v>
      </c>
      <c r="L1743" s="284">
        <f>입출금내역Rawdata!D1737</f>
        <v>0</v>
      </c>
      <c r="M1743" s="148"/>
      <c r="N1743" s="148"/>
      <c r="O1743" s="284" t="str">
        <f>입출금내역Rawdata!L1737</f>
        <v>하나은행(GS투자금)</v>
      </c>
      <c r="P1743" s="284" t="str">
        <f>입출금내역Rawdata!M1737</f>
        <v>391-910033-23404</v>
      </c>
      <c r="Q1743" s="148"/>
      <c r="R1743" s="148"/>
      <c r="S1743" s="148"/>
    </row>
    <row r="1744" spans="1:19" ht="15.6" customHeight="1">
      <c r="A1744" s="150"/>
      <c r="B1744" s="142">
        <f>입출금내역Rawdata!B1738</f>
        <v>45731</v>
      </c>
      <c r="C1744" s="143" t="s">
        <v>120</v>
      </c>
      <c r="D1744" s="284" t="str">
        <f>입출금내역Rawdata!N1738</f>
        <v>기타 유입</v>
      </c>
      <c r="E1744" s="284" t="str">
        <f>입출금내역Rawdata!O1738</f>
        <v>이자 수입</v>
      </c>
      <c r="F1744" s="137">
        <f>IF(D1744="계좌 대체","",VLOOKUP($D1744,월별_CashFlow!$H$3:$I$61,2,FALSE))</f>
        <v>310100</v>
      </c>
      <c r="G1744" s="153"/>
      <c r="H1744" s="283">
        <f>IF(입출금내역Rawdata!F1738=0,"",입출금내역Rawdata!F1738)</f>
        <v>8524</v>
      </c>
      <c r="I1744" s="146" t="str">
        <f>IF(입출금내역Rawdata!G1738=0,"",입출금내역Rawdata!G1738)</f>
        <v/>
      </c>
      <c r="J1744" s="146">
        <f t="shared" si="55"/>
        <v>8524</v>
      </c>
      <c r="K1744" s="146">
        <f t="shared" si="54"/>
        <v>730793240</v>
      </c>
      <c r="L1744" s="284">
        <f>입출금내역Rawdata!D1738</f>
        <v>0</v>
      </c>
      <c r="M1744" s="148"/>
      <c r="N1744" s="148"/>
      <c r="O1744" s="284" t="str">
        <f>입출금내역Rawdata!L1738</f>
        <v>하나은행(자본금)</v>
      </c>
      <c r="P1744" s="284" t="str">
        <f>입출금내역Rawdata!M1738</f>
        <v>391-910029-71304</v>
      </c>
      <c r="Q1744" s="148"/>
      <c r="R1744" s="148"/>
      <c r="S1744" s="148"/>
    </row>
    <row r="1745" spans="1:19" ht="15.6" customHeight="1">
      <c r="A1745" s="150"/>
      <c r="B1745" s="142">
        <f>입출금내역Rawdata!B1739</f>
        <v>45731</v>
      </c>
      <c r="C1745" s="143" t="s">
        <v>120</v>
      </c>
      <c r="D1745" s="284" t="str">
        <f>입출금내역Rawdata!N1739</f>
        <v>운영비</v>
      </c>
      <c r="E1745" s="284" t="str">
        <f>입출금내역Rawdata!O1739</f>
        <v>여비교통비</v>
      </c>
      <c r="F1745" s="137">
        <f>IF(D1745="계좌 대체","",VLOOKUP($D1745,월별_CashFlow!$H$3:$I$61,2,FALSE))</f>
        <v>120204</v>
      </c>
      <c r="G1745" s="153"/>
      <c r="H1745" s="283" t="str">
        <f>IF(입출금내역Rawdata!F1739=0,"",입출금내역Rawdata!F1739)</f>
        <v/>
      </c>
      <c r="I1745" s="146">
        <f>IF(입출금내역Rawdata!G1739=0,"",입출금내역Rawdata!G1739)</f>
        <v>8900</v>
      </c>
      <c r="J1745" s="146">
        <f t="shared" si="55"/>
        <v>-8900</v>
      </c>
      <c r="K1745" s="146">
        <f t="shared" si="54"/>
        <v>730784340</v>
      </c>
      <c r="L1745" s="284" t="str">
        <f>입출금내역Rawdata!D1739</f>
        <v>카카오T비즈_카카</v>
      </c>
      <c r="M1745" s="148"/>
      <c r="N1745" s="148"/>
      <c r="O1745" s="284" t="str">
        <f>입출금내역Rawdata!L1739</f>
        <v>하나은행(자본금)</v>
      </c>
      <c r="P1745" s="284" t="str">
        <f>입출금내역Rawdata!M1739</f>
        <v>391-910029-71304</v>
      </c>
      <c r="Q1745" s="148"/>
      <c r="R1745" s="148"/>
      <c r="S1745" s="148"/>
    </row>
    <row r="1746" spans="1:19" ht="15.6" customHeight="1">
      <c r="A1746" s="150"/>
      <c r="B1746" s="142">
        <f>입출금내역Rawdata!B1740</f>
        <v>45731</v>
      </c>
      <c r="C1746" s="143" t="s">
        <v>120</v>
      </c>
      <c r="D1746" s="284" t="str">
        <f>입출금내역Rawdata!N1740</f>
        <v>운영비</v>
      </c>
      <c r="E1746" s="284" t="str">
        <f>입출금내역Rawdata!O1740</f>
        <v>여비교통비</v>
      </c>
      <c r="F1746" s="137">
        <f>IF(D1746="계좌 대체","",VLOOKUP($D1746,월별_CashFlow!$H$3:$I$61,2,FALSE))</f>
        <v>120204</v>
      </c>
      <c r="G1746" s="153"/>
      <c r="H1746" s="283" t="str">
        <f>IF(입출금내역Rawdata!F1740=0,"",입출금내역Rawdata!F1740)</f>
        <v/>
      </c>
      <c r="I1746" s="146">
        <f>IF(입출금내역Rawdata!G1740=0,"",입출금내역Rawdata!G1740)</f>
        <v>8900</v>
      </c>
      <c r="J1746" s="146">
        <f t="shared" si="55"/>
        <v>-8900</v>
      </c>
      <c r="K1746" s="146">
        <f t="shared" si="54"/>
        <v>730775440</v>
      </c>
      <c r="L1746" s="284" t="str">
        <f>입출금내역Rawdata!D1740</f>
        <v>카카오T비즈_카카</v>
      </c>
      <c r="M1746" s="148"/>
      <c r="N1746" s="148"/>
      <c r="O1746" s="284" t="str">
        <f>입출금내역Rawdata!L1740</f>
        <v>하나은행(자본금)</v>
      </c>
      <c r="P1746" s="284" t="str">
        <f>입출금내역Rawdata!M1740</f>
        <v>391-910029-71304</v>
      </c>
      <c r="Q1746" s="148"/>
      <c r="R1746" s="148"/>
      <c r="S1746" s="148"/>
    </row>
    <row r="1747" spans="1:19" ht="15.6" customHeight="1">
      <c r="A1747" s="150"/>
      <c r="B1747" s="142">
        <f>입출금내역Rawdata!B1741</f>
        <v>45731</v>
      </c>
      <c r="C1747" s="143" t="s">
        <v>120</v>
      </c>
      <c r="D1747" s="284" t="str">
        <f>입출금내역Rawdata!N1741</f>
        <v>기타 유입</v>
      </c>
      <c r="E1747" s="284" t="str">
        <f>입출금내역Rawdata!O1741</f>
        <v>이자 수입</v>
      </c>
      <c r="F1747" s="137">
        <f>IF(D1747="계좌 대체","",VLOOKUP($D1747,월별_CashFlow!$H$3:$I$61,2,FALSE))</f>
        <v>310100</v>
      </c>
      <c r="G1747" s="153"/>
      <c r="H1747" s="283">
        <f>IF(입출금내역Rawdata!F1741=0,"",입출금내역Rawdata!F1741)</f>
        <v>456</v>
      </c>
      <c r="I1747" s="146" t="str">
        <f>IF(입출금내역Rawdata!G1741=0,"",입출금내역Rawdata!G1741)</f>
        <v/>
      </c>
      <c r="J1747" s="146">
        <f t="shared" si="55"/>
        <v>456</v>
      </c>
      <c r="K1747" s="146">
        <f t="shared" si="54"/>
        <v>730775896</v>
      </c>
      <c r="L1747" s="284">
        <f>입출금내역Rawdata!D1741</f>
        <v>0</v>
      </c>
      <c r="M1747" s="148"/>
      <c r="N1747" s="148"/>
      <c r="O1747" s="284" t="str">
        <f>입출금내역Rawdata!L1741</f>
        <v>하나은행(팁스)</v>
      </c>
      <c r="P1747" s="284" t="str">
        <f>입출금내역Rawdata!M1741</f>
        <v>391-910031-48404</v>
      </c>
      <c r="Q1747" s="148"/>
      <c r="R1747" s="148"/>
      <c r="S1747" s="148"/>
    </row>
    <row r="1748" spans="1:19" ht="15.6" customHeight="1">
      <c r="A1748" s="150"/>
      <c r="B1748" s="142">
        <f>입출금내역Rawdata!B1742</f>
        <v>45731</v>
      </c>
      <c r="C1748" s="143" t="s">
        <v>120</v>
      </c>
      <c r="D1748" s="284" t="str">
        <f>입출금내역Rawdata!N1742</f>
        <v>기타 유입</v>
      </c>
      <c r="E1748" s="284" t="str">
        <f>입출금내역Rawdata!O1742</f>
        <v>이자 수입</v>
      </c>
      <c r="F1748" s="137">
        <f>IF(D1748="계좌 대체","",VLOOKUP($D1748,월별_CashFlow!$H$3:$I$61,2,FALSE))</f>
        <v>310100</v>
      </c>
      <c r="G1748" s="153"/>
      <c r="H1748" s="283">
        <f>IF(입출금내역Rawdata!F1742=0,"",입출금내역Rawdata!F1742)</f>
        <v>1</v>
      </c>
      <c r="I1748" s="146" t="str">
        <f>IF(입출금내역Rawdata!G1742=0,"",입출금내역Rawdata!G1742)</f>
        <v/>
      </c>
      <c r="J1748" s="146">
        <f t="shared" si="55"/>
        <v>1</v>
      </c>
      <c r="K1748" s="146">
        <f t="shared" si="54"/>
        <v>730775897</v>
      </c>
      <c r="L1748" s="284">
        <f>입출금내역Rawdata!D1742</f>
        <v>0</v>
      </c>
      <c r="M1748" s="148"/>
      <c r="N1748" s="148"/>
      <c r="O1748" s="284" t="str">
        <f>입출금내역Rawdata!L1742</f>
        <v>하나은행(서울형팁스)</v>
      </c>
      <c r="P1748" s="284" t="str">
        <f>입출금내역Rawdata!M1742</f>
        <v>511-910017-45704</v>
      </c>
      <c r="Q1748" s="148"/>
      <c r="R1748" s="148"/>
      <c r="S1748" s="148"/>
    </row>
    <row r="1749" spans="1:19" ht="15.6" customHeight="1">
      <c r="A1749" s="150"/>
      <c r="B1749" s="142">
        <f>입출금내역Rawdata!B1743</f>
        <v>45734</v>
      </c>
      <c r="C1749" s="143" t="s">
        <v>120</v>
      </c>
      <c r="D1749" s="284" t="str">
        <f>입출금내역Rawdata!N1743</f>
        <v>보조금</v>
      </c>
      <c r="E1749" s="284" t="str">
        <f>입출금내역Rawdata!O1743</f>
        <v>보조금</v>
      </c>
      <c r="F1749" s="137">
        <f>IF(D1749="계좌 대체","",VLOOKUP($D1749,월별_CashFlow!$H$3:$I$61,2,FALSE))</f>
        <v>310001</v>
      </c>
      <c r="G1749" s="153"/>
      <c r="H1749" s="283" t="str">
        <f>IF(입출금내역Rawdata!F1743=0,"",입출금내역Rawdata!F1743)</f>
        <v/>
      </c>
      <c r="I1749" s="146">
        <f>IF(입출금내역Rawdata!G1743=0,"",입출금내역Rawdata!G1743)</f>
        <v>15600</v>
      </c>
      <c r="J1749" s="146">
        <f t="shared" si="55"/>
        <v>-15600</v>
      </c>
      <c r="K1749" s="146">
        <f t="shared" si="54"/>
        <v>730760297</v>
      </c>
      <c r="L1749" s="284" t="str">
        <f>입출금내역Rawdata!D1743</f>
        <v>주식회사 에이코트</v>
      </c>
      <c r="M1749" s="148"/>
      <c r="N1749" s="148"/>
      <c r="O1749" s="284" t="str">
        <f>입출금내역Rawdata!L1743</f>
        <v>하나은행(GS투자금)</v>
      </c>
      <c r="P1749" s="284" t="str">
        <f>입출금내역Rawdata!M1743</f>
        <v>391-910033-23404</v>
      </c>
      <c r="Q1749" s="148"/>
      <c r="R1749" s="148"/>
      <c r="S1749" s="148"/>
    </row>
    <row r="1750" spans="1:19" ht="15.6" customHeight="1">
      <c r="A1750" s="150"/>
      <c r="B1750" s="142">
        <f>입출금내역Rawdata!B1744</f>
        <v>45734</v>
      </c>
      <c r="C1750" s="143" t="s">
        <v>120</v>
      </c>
      <c r="D1750" s="284" t="str">
        <f>입출금내역Rawdata!N1744</f>
        <v>보조금</v>
      </c>
      <c r="E1750" s="284" t="str">
        <f>입출금내역Rawdata!O1744</f>
        <v>보조금</v>
      </c>
      <c r="F1750" s="137">
        <f>IF(D1750="계좌 대체","",VLOOKUP($D1750,월별_CashFlow!$H$3:$I$61,2,FALSE))</f>
        <v>310001</v>
      </c>
      <c r="G1750" s="153"/>
      <c r="H1750" s="283" t="str">
        <f>IF(입출금내역Rawdata!F1744=0,"",입출금내역Rawdata!F1744)</f>
        <v/>
      </c>
      <c r="I1750" s="146">
        <f>IF(입출금내역Rawdata!G1744=0,"",입출금내역Rawdata!G1744)</f>
        <v>992090</v>
      </c>
      <c r="J1750" s="146">
        <f t="shared" si="55"/>
        <v>-992090</v>
      </c>
      <c r="K1750" s="146">
        <f t="shared" si="54"/>
        <v>729768207</v>
      </c>
      <c r="L1750" s="284" t="str">
        <f>입출금내역Rawdata!D1744</f>
        <v>서울보증보험</v>
      </c>
      <c r="M1750" s="148"/>
      <c r="N1750" s="148"/>
      <c r="O1750" s="284" t="str">
        <f>입출금내역Rawdata!L1744</f>
        <v>하나은행(GS투자금)</v>
      </c>
      <c r="P1750" s="284" t="str">
        <f>입출금내역Rawdata!M1744</f>
        <v>391-910033-23404</v>
      </c>
      <c r="Q1750" s="148"/>
      <c r="R1750" s="148"/>
      <c r="S1750" s="148"/>
    </row>
    <row r="1751" spans="1:19" ht="15.6" customHeight="1">
      <c r="A1751" s="150"/>
      <c r="B1751" s="142">
        <f>입출금내역Rawdata!B1745</f>
        <v>45734</v>
      </c>
      <c r="C1751" s="143" t="s">
        <v>120</v>
      </c>
      <c r="D1751" s="284" t="str">
        <f>입출금내역Rawdata!N1745</f>
        <v>운영비</v>
      </c>
      <c r="E1751" s="284" t="str">
        <f>입출금내역Rawdata!O1745</f>
        <v>지급수수료</v>
      </c>
      <c r="F1751" s="137">
        <f>IF(D1751="계좌 대체","",VLOOKUP($D1751,월별_CashFlow!$H$3:$I$61,2,FALSE))</f>
        <v>120204</v>
      </c>
      <c r="G1751" s="153"/>
      <c r="H1751" s="283" t="str">
        <f>IF(입출금내역Rawdata!F1745=0,"",입출금내역Rawdata!F1745)</f>
        <v/>
      </c>
      <c r="I1751" s="146">
        <f>IF(입출금내역Rawdata!G1745=0,"",입출금내역Rawdata!G1745)</f>
        <v>39200</v>
      </c>
      <c r="J1751" s="146">
        <f t="shared" si="55"/>
        <v>-39200</v>
      </c>
      <c r="K1751" s="146">
        <f t="shared" si="54"/>
        <v>729729007</v>
      </c>
      <c r="L1751" s="284" t="str">
        <f>입출금내역Rawdata!D1745</f>
        <v>LGU인터넷</v>
      </c>
      <c r="M1751" s="148"/>
      <c r="N1751" s="148"/>
      <c r="O1751" s="284" t="str">
        <f>입출금내역Rawdata!L1745</f>
        <v>하나은행(자본금)</v>
      </c>
      <c r="P1751" s="284" t="str">
        <f>입출금내역Rawdata!M1745</f>
        <v>391-910029-71304</v>
      </c>
      <c r="Q1751" s="148"/>
      <c r="R1751" s="148"/>
      <c r="S1751" s="148"/>
    </row>
    <row r="1752" spans="1:19" ht="15.6" customHeight="1">
      <c r="A1752" s="150"/>
      <c r="B1752" s="142">
        <f>입출금내역Rawdata!B1746</f>
        <v>45734</v>
      </c>
      <c r="C1752" s="143" t="s">
        <v>120</v>
      </c>
      <c r="D1752" s="284" t="str">
        <f>입출금내역Rawdata!N1746</f>
        <v>계좌 대체</v>
      </c>
      <c r="E1752" s="284" t="str">
        <f>입출금내역Rawdata!O1746</f>
        <v>계좌 대체</v>
      </c>
      <c r="F1752" s="137" t="str">
        <f>IF(D1752="계좌 대체","",VLOOKUP($D1752,월별_CashFlow!$H$3:$I$61,2,FALSE))</f>
        <v/>
      </c>
      <c r="G1752" s="153"/>
      <c r="H1752" s="283" t="str">
        <f>IF(입출금내역Rawdata!F1746=0,"",입출금내역Rawdata!F1746)</f>
        <v/>
      </c>
      <c r="I1752" s="146">
        <f>IF(입출금내역Rawdata!G1746=0,"",입출금내역Rawdata!G1746)</f>
        <v>18300</v>
      </c>
      <c r="J1752" s="146">
        <f t="shared" si="55"/>
        <v>-18300</v>
      </c>
      <c r="K1752" s="146">
        <f t="shared" si="54"/>
        <v>729710707</v>
      </c>
      <c r="L1752" s="284" t="str">
        <f>입출금내역Rawdata!D1746</f>
        <v>카카오T택시_가승</v>
      </c>
      <c r="M1752" s="148"/>
      <c r="N1752" s="148"/>
      <c r="O1752" s="284" t="str">
        <f>입출금내역Rawdata!L1746</f>
        <v>하나은행(자본금)</v>
      </c>
      <c r="P1752" s="284" t="str">
        <f>입출금내역Rawdata!M1746</f>
        <v>391-910029-71304</v>
      </c>
      <c r="Q1752" s="148"/>
      <c r="R1752" s="148"/>
      <c r="S1752" s="148"/>
    </row>
    <row r="1753" spans="1:19" ht="15.6" customHeight="1">
      <c r="A1753" s="150"/>
      <c r="B1753" s="142">
        <f>입출금내역Rawdata!B1747</f>
        <v>45734</v>
      </c>
      <c r="C1753" s="143" t="s">
        <v>120</v>
      </c>
      <c r="D1753" s="284" t="str">
        <f>입출금내역Rawdata!N1747</f>
        <v>계좌 대체</v>
      </c>
      <c r="E1753" s="284" t="str">
        <f>입출금내역Rawdata!O1747</f>
        <v>계좌 대체</v>
      </c>
      <c r="F1753" s="137" t="str">
        <f>IF(D1753="계좌 대체","",VLOOKUP($D1753,월별_CashFlow!$H$3:$I$61,2,FALSE))</f>
        <v/>
      </c>
      <c r="G1753" s="153"/>
      <c r="H1753" s="283">
        <f>IF(입출금내역Rawdata!F1747=0,"",입출금내역Rawdata!F1747)</f>
        <v>18300</v>
      </c>
      <c r="I1753" s="146" t="str">
        <f>IF(입출금내역Rawdata!G1747=0,"",입출금내역Rawdata!G1747)</f>
        <v/>
      </c>
      <c r="J1753" s="146">
        <f t="shared" si="55"/>
        <v>18300</v>
      </c>
      <c r="K1753" s="146">
        <f t="shared" si="54"/>
        <v>729729007</v>
      </c>
      <c r="L1753" s="284" t="str">
        <f>입출금내역Rawdata!D1747</f>
        <v>카카오T택시_가승</v>
      </c>
      <c r="M1753" s="148"/>
      <c r="N1753" s="148"/>
      <c r="O1753" s="284" t="str">
        <f>입출금내역Rawdata!L1747</f>
        <v>하나은행(자본금)</v>
      </c>
      <c r="P1753" s="284" t="str">
        <f>입출금내역Rawdata!M1747</f>
        <v>391-910029-71304</v>
      </c>
      <c r="Q1753" s="148"/>
      <c r="R1753" s="148"/>
      <c r="S1753" s="148"/>
    </row>
    <row r="1754" spans="1:19" ht="15.6" customHeight="1">
      <c r="A1754" s="150"/>
      <c r="B1754" s="142">
        <f>입출금내역Rawdata!B1748</f>
        <v>45734</v>
      </c>
      <c r="C1754" s="143" t="s">
        <v>120</v>
      </c>
      <c r="D1754" s="284" t="str">
        <f>입출금내역Rawdata!N1748</f>
        <v>운영비</v>
      </c>
      <c r="E1754" s="284" t="str">
        <f>입출금내역Rawdata!O1748</f>
        <v>여비교통비</v>
      </c>
      <c r="F1754" s="137">
        <f>IF(D1754="계좌 대체","",VLOOKUP($D1754,월별_CashFlow!$H$3:$I$61,2,FALSE))</f>
        <v>120204</v>
      </c>
      <c r="G1754" s="153"/>
      <c r="H1754" s="283" t="str">
        <f>IF(입출금내역Rawdata!F1748=0,"",입출금내역Rawdata!F1748)</f>
        <v/>
      </c>
      <c r="I1754" s="146">
        <f>IF(입출금내역Rawdata!G1748=0,"",입출금내역Rawdata!G1748)</f>
        <v>17600</v>
      </c>
      <c r="J1754" s="146">
        <f t="shared" si="55"/>
        <v>-17600</v>
      </c>
      <c r="K1754" s="146">
        <f t="shared" si="54"/>
        <v>729711407</v>
      </c>
      <c r="L1754" s="284" t="str">
        <f>입출금내역Rawdata!D1748</f>
        <v>카카오T일반택시_</v>
      </c>
      <c r="M1754" s="148"/>
      <c r="N1754" s="148"/>
      <c r="O1754" s="284" t="str">
        <f>입출금내역Rawdata!L1748</f>
        <v>하나은행(자본금)</v>
      </c>
      <c r="P1754" s="284" t="str">
        <f>입출금내역Rawdata!M1748</f>
        <v>391-910029-71304</v>
      </c>
      <c r="Q1754" s="148"/>
      <c r="R1754" s="148"/>
      <c r="S1754" s="148"/>
    </row>
    <row r="1755" spans="1:19" ht="15.6" customHeight="1">
      <c r="A1755" s="150"/>
      <c r="B1755" s="142">
        <f>입출금내역Rawdata!B1749</f>
        <v>45734</v>
      </c>
      <c r="C1755" s="143" t="s">
        <v>120</v>
      </c>
      <c r="D1755" s="284" t="str">
        <f>입출금내역Rawdata!N1749</f>
        <v>보조금</v>
      </c>
      <c r="E1755" s="284" t="str">
        <f>입출금내역Rawdata!O1749</f>
        <v>보조금</v>
      </c>
      <c r="F1755" s="137">
        <f>IF(D1755="계좌 대체","",VLOOKUP($D1755,월별_CashFlow!$H$3:$I$61,2,FALSE))</f>
        <v>310001</v>
      </c>
      <c r="G1755" s="153"/>
      <c r="H1755" s="283">
        <f>IF(입출금내역Rawdata!F1749=0,"",입출금내역Rawdata!F1749)</f>
        <v>15600</v>
      </c>
      <c r="I1755" s="146" t="str">
        <f>IF(입출금내역Rawdata!G1749=0,"",입출금내역Rawdata!G1749)</f>
        <v/>
      </c>
      <c r="J1755" s="146">
        <f t="shared" si="55"/>
        <v>15600</v>
      </c>
      <c r="K1755" s="146">
        <f t="shared" si="54"/>
        <v>729727007</v>
      </c>
      <c r="L1755" s="284" t="str">
        <f>입출금내역Rawdata!D1749</f>
        <v>주식회사 에이코트</v>
      </c>
      <c r="M1755" s="148"/>
      <c r="N1755" s="148"/>
      <c r="O1755" s="284" t="str">
        <f>입출금내역Rawdata!L1749</f>
        <v>하나은행(서울형팁스)</v>
      </c>
      <c r="P1755" s="284" t="str">
        <f>입출금내역Rawdata!M1749</f>
        <v>511-910017-45704</v>
      </c>
      <c r="Q1755" s="148"/>
      <c r="R1755" s="148"/>
      <c r="S1755" s="148"/>
    </row>
    <row r="1756" spans="1:19" ht="15.6" customHeight="1">
      <c r="A1756" s="150"/>
      <c r="B1756" s="142">
        <f>입출금내역Rawdata!B1750</f>
        <v>45735</v>
      </c>
      <c r="C1756" s="143" t="s">
        <v>120</v>
      </c>
      <c r="D1756" s="284" t="str">
        <f>입출금내역Rawdata!N1750</f>
        <v>보조금</v>
      </c>
      <c r="E1756" s="284" t="str">
        <f>입출금내역Rawdata!O1750</f>
        <v>보조금</v>
      </c>
      <c r="F1756" s="137">
        <f>IF(D1756="계좌 대체","",VLOOKUP($D1756,월별_CashFlow!$H$3:$I$61,2,FALSE))</f>
        <v>310001</v>
      </c>
      <c r="G1756" s="153"/>
      <c r="H1756" s="283" t="str">
        <f>IF(입출금내역Rawdata!F1750=0,"",입출금내역Rawdata!F1750)</f>
        <v/>
      </c>
      <c r="I1756" s="146">
        <f>IF(입출금내역Rawdata!G1750=0,"",입출금내역Rawdata!G1750)</f>
        <v>847000</v>
      </c>
      <c r="J1756" s="146">
        <f t="shared" si="55"/>
        <v>-847000</v>
      </c>
      <c r="K1756" s="146">
        <f t="shared" si="54"/>
        <v>728880007</v>
      </c>
      <c r="L1756" s="284" t="str">
        <f>입출금내역Rawdata!D1750</f>
        <v>(주)한국도메인지원</v>
      </c>
      <c r="M1756" s="148"/>
      <c r="N1756" s="148"/>
      <c r="O1756" s="284" t="str">
        <f>입출금내역Rawdata!L1750</f>
        <v>하나은행(GS투자금)</v>
      </c>
      <c r="P1756" s="284" t="str">
        <f>입출금내역Rawdata!M1750</f>
        <v>391-910033-23404</v>
      </c>
      <c r="Q1756" s="148"/>
      <c r="R1756" s="148"/>
      <c r="S1756" s="148"/>
    </row>
    <row r="1757" spans="1:19" ht="15.6" customHeight="1">
      <c r="A1757" s="150"/>
      <c r="B1757" s="142">
        <f>입출금내역Rawdata!B1751</f>
        <v>45735</v>
      </c>
      <c r="C1757" s="143" t="s">
        <v>120</v>
      </c>
      <c r="D1757" s="284" t="str">
        <f>입출금내역Rawdata!N1751</f>
        <v>계좌 대체</v>
      </c>
      <c r="E1757" s="284" t="str">
        <f>입출금내역Rawdata!O1751</f>
        <v>계좌 대체</v>
      </c>
      <c r="F1757" s="137" t="str">
        <f>IF(D1757="계좌 대체","",VLOOKUP($D1757,월별_CashFlow!$H$3:$I$61,2,FALSE))</f>
        <v/>
      </c>
      <c r="G1757" s="153"/>
      <c r="H1757" s="283" t="str">
        <f>IF(입출금내역Rawdata!F1751=0,"",입출금내역Rawdata!F1751)</f>
        <v/>
      </c>
      <c r="I1757" s="146">
        <f>IF(입출금내역Rawdata!G1751=0,"",입출금내역Rawdata!G1751)</f>
        <v>9500</v>
      </c>
      <c r="J1757" s="146">
        <f t="shared" si="55"/>
        <v>-9500</v>
      </c>
      <c r="K1757" s="146">
        <f t="shared" si="54"/>
        <v>728870507</v>
      </c>
      <c r="L1757" s="284" t="str">
        <f>입출금내역Rawdata!D1751</f>
        <v>카카오T택시_가승</v>
      </c>
      <c r="M1757" s="148"/>
      <c r="N1757" s="148"/>
      <c r="O1757" s="284" t="str">
        <f>입출금내역Rawdata!L1751</f>
        <v>하나은행(자본금)</v>
      </c>
      <c r="P1757" s="284" t="str">
        <f>입출금내역Rawdata!M1751</f>
        <v>391-910029-71304</v>
      </c>
      <c r="Q1757" s="148"/>
      <c r="R1757" s="148"/>
      <c r="S1757" s="148"/>
    </row>
    <row r="1758" spans="1:19" ht="15.6" customHeight="1">
      <c r="A1758" s="150"/>
      <c r="B1758" s="142">
        <f>입출금내역Rawdata!B1752</f>
        <v>45735</v>
      </c>
      <c r="C1758" s="143" t="s">
        <v>120</v>
      </c>
      <c r="D1758" s="284" t="str">
        <f>입출금내역Rawdata!N1752</f>
        <v>계좌 대체</v>
      </c>
      <c r="E1758" s="284" t="str">
        <f>입출금내역Rawdata!O1752</f>
        <v>계좌 대체</v>
      </c>
      <c r="F1758" s="137" t="str">
        <f>IF(D1758="계좌 대체","",VLOOKUP($D1758,월별_CashFlow!$H$3:$I$61,2,FALSE))</f>
        <v/>
      </c>
      <c r="G1758" s="153"/>
      <c r="H1758" s="283">
        <f>IF(입출금내역Rawdata!F1752=0,"",입출금내역Rawdata!F1752)</f>
        <v>9500</v>
      </c>
      <c r="I1758" s="146" t="str">
        <f>IF(입출금내역Rawdata!G1752=0,"",입출금내역Rawdata!G1752)</f>
        <v/>
      </c>
      <c r="J1758" s="146">
        <f t="shared" si="55"/>
        <v>9500</v>
      </c>
      <c r="K1758" s="146">
        <f t="shared" si="54"/>
        <v>728880007</v>
      </c>
      <c r="L1758" s="284" t="str">
        <f>입출금내역Rawdata!D1752</f>
        <v>카카오T택시_가승</v>
      </c>
      <c r="M1758" s="148"/>
      <c r="N1758" s="148"/>
      <c r="O1758" s="284" t="str">
        <f>입출금내역Rawdata!L1752</f>
        <v>하나은행(자본금)</v>
      </c>
      <c r="P1758" s="284" t="str">
        <f>입출금내역Rawdata!M1752</f>
        <v>391-910029-71304</v>
      </c>
      <c r="Q1758" s="148"/>
      <c r="R1758" s="148"/>
      <c r="S1758" s="148"/>
    </row>
    <row r="1759" spans="1:19" ht="15.6" customHeight="1">
      <c r="A1759" s="150"/>
      <c r="B1759" s="142">
        <f>입출금내역Rawdata!B1753</f>
        <v>45735</v>
      </c>
      <c r="C1759" s="143" t="s">
        <v>120</v>
      </c>
      <c r="D1759" s="284" t="str">
        <f>입출금내역Rawdata!N1753</f>
        <v>운영비</v>
      </c>
      <c r="E1759" s="284" t="str">
        <f>입출금내역Rawdata!O1753</f>
        <v>여비교통비</v>
      </c>
      <c r="F1759" s="137">
        <f>IF(D1759="계좌 대체","",VLOOKUP($D1759,월별_CashFlow!$H$3:$I$61,2,FALSE))</f>
        <v>120204</v>
      </c>
      <c r="G1759" s="153"/>
      <c r="H1759" s="283" t="str">
        <f>IF(입출금내역Rawdata!F1753=0,"",입출금내역Rawdata!F1753)</f>
        <v/>
      </c>
      <c r="I1759" s="146">
        <f>IF(입출금내역Rawdata!G1753=0,"",입출금내역Rawdata!G1753)</f>
        <v>9200</v>
      </c>
      <c r="J1759" s="146">
        <f t="shared" si="55"/>
        <v>-9200</v>
      </c>
      <c r="K1759" s="146">
        <f t="shared" si="54"/>
        <v>728870807</v>
      </c>
      <c r="L1759" s="284" t="str">
        <f>입출금내역Rawdata!D1753</f>
        <v>카카오T일반택시(</v>
      </c>
      <c r="M1759" s="148"/>
      <c r="N1759" s="148"/>
      <c r="O1759" s="284" t="str">
        <f>입출금내역Rawdata!L1753</f>
        <v>하나은행(자본금)</v>
      </c>
      <c r="P1759" s="284" t="str">
        <f>입출금내역Rawdata!M1753</f>
        <v>391-910029-71304</v>
      </c>
      <c r="Q1759" s="148"/>
      <c r="R1759" s="148"/>
      <c r="S1759" s="148"/>
    </row>
    <row r="1760" spans="1:19" ht="15.6" customHeight="1">
      <c r="A1760" s="150"/>
      <c r="B1760" s="142">
        <f>입출금내역Rawdata!B1754</f>
        <v>45735</v>
      </c>
      <c r="C1760" s="143" t="s">
        <v>120</v>
      </c>
      <c r="D1760" s="284" t="str">
        <f>입출금내역Rawdata!N1754</f>
        <v>계좌 대체</v>
      </c>
      <c r="E1760" s="284" t="str">
        <f>입출금내역Rawdata!O1754</f>
        <v>계좌 대체</v>
      </c>
      <c r="F1760" s="137" t="str">
        <f>IF(D1760="계좌 대체","",VLOOKUP($D1760,월별_CashFlow!$H$3:$I$61,2,FALSE))</f>
        <v/>
      </c>
      <c r="G1760" s="153"/>
      <c r="H1760" s="283" t="str">
        <f>IF(입출금내역Rawdata!F1754=0,"",입출금내역Rawdata!F1754)</f>
        <v/>
      </c>
      <c r="I1760" s="146">
        <f>IF(입출금내역Rawdata!G1754=0,"",입출금내역Rawdata!G1754)</f>
        <v>7600</v>
      </c>
      <c r="J1760" s="146">
        <f t="shared" si="55"/>
        <v>-7600</v>
      </c>
      <c r="K1760" s="146">
        <f t="shared" si="54"/>
        <v>728863207</v>
      </c>
      <c r="L1760" s="284" t="str">
        <f>입출금내역Rawdata!D1754</f>
        <v>카카오T택시_가승</v>
      </c>
      <c r="M1760" s="148"/>
      <c r="N1760" s="148"/>
      <c r="O1760" s="284" t="str">
        <f>입출금내역Rawdata!L1754</f>
        <v>하나은행(자본금)</v>
      </c>
      <c r="P1760" s="284" t="str">
        <f>입출금내역Rawdata!M1754</f>
        <v>391-910029-71304</v>
      </c>
      <c r="Q1760" s="148"/>
      <c r="R1760" s="148"/>
      <c r="S1760" s="148"/>
    </row>
    <row r="1761" spans="1:19" ht="15.6" customHeight="1">
      <c r="A1761" s="150"/>
      <c r="B1761" s="142">
        <f>입출금내역Rawdata!B1755</f>
        <v>45735</v>
      </c>
      <c r="C1761" s="143" t="s">
        <v>120</v>
      </c>
      <c r="D1761" s="284" t="str">
        <f>입출금내역Rawdata!N1755</f>
        <v>계좌 대체</v>
      </c>
      <c r="E1761" s="284" t="str">
        <f>입출금내역Rawdata!O1755</f>
        <v>계좌 대체</v>
      </c>
      <c r="F1761" s="137" t="str">
        <f>IF(D1761="계좌 대체","",VLOOKUP($D1761,월별_CashFlow!$H$3:$I$61,2,FALSE))</f>
        <v/>
      </c>
      <c r="G1761" s="153"/>
      <c r="H1761" s="283">
        <f>IF(입출금내역Rawdata!F1755=0,"",입출금내역Rawdata!F1755)</f>
        <v>7600</v>
      </c>
      <c r="I1761" s="146" t="str">
        <f>IF(입출금내역Rawdata!G1755=0,"",입출금내역Rawdata!G1755)</f>
        <v/>
      </c>
      <c r="J1761" s="146">
        <f t="shared" si="55"/>
        <v>7600</v>
      </c>
      <c r="K1761" s="146">
        <f t="shared" si="54"/>
        <v>728870807</v>
      </c>
      <c r="L1761" s="284" t="str">
        <f>입출금내역Rawdata!D1755</f>
        <v>카카오T택시_가승</v>
      </c>
      <c r="M1761" s="148"/>
      <c r="N1761" s="148"/>
      <c r="O1761" s="284" t="str">
        <f>입출금내역Rawdata!L1755</f>
        <v>하나은행(자본금)</v>
      </c>
      <c r="P1761" s="284" t="str">
        <f>입출금내역Rawdata!M1755</f>
        <v>391-910029-71304</v>
      </c>
      <c r="Q1761" s="148"/>
      <c r="R1761" s="148"/>
      <c r="S1761" s="148"/>
    </row>
    <row r="1762" spans="1:19" ht="15.6" customHeight="1">
      <c r="A1762" s="150"/>
      <c r="B1762" s="142">
        <f>입출금내역Rawdata!B1756</f>
        <v>45735</v>
      </c>
      <c r="C1762" s="143" t="s">
        <v>120</v>
      </c>
      <c r="D1762" s="284" t="str">
        <f>입출금내역Rawdata!N1756</f>
        <v>운영비</v>
      </c>
      <c r="E1762" s="284" t="str">
        <f>입출금내역Rawdata!O1756</f>
        <v>여비교통비</v>
      </c>
      <c r="F1762" s="137">
        <f>IF(D1762="계좌 대체","",VLOOKUP($D1762,월별_CashFlow!$H$3:$I$61,2,FALSE))</f>
        <v>120204</v>
      </c>
      <c r="G1762" s="153"/>
      <c r="H1762" s="283" t="str">
        <f>IF(입출금내역Rawdata!F1756=0,"",입출금내역Rawdata!F1756)</f>
        <v/>
      </c>
      <c r="I1762" s="146">
        <f>IF(입출금내역Rawdata!G1756=0,"",입출금내역Rawdata!G1756)</f>
        <v>7100</v>
      </c>
      <c r="J1762" s="146">
        <f t="shared" si="55"/>
        <v>-7100</v>
      </c>
      <c r="K1762" s="146">
        <f t="shared" si="54"/>
        <v>728863707</v>
      </c>
      <c r="L1762" s="284" t="str">
        <f>입출금내역Rawdata!D1756</f>
        <v>카카오T일반택시(</v>
      </c>
      <c r="M1762" s="148"/>
      <c r="N1762" s="148"/>
      <c r="O1762" s="284" t="str">
        <f>입출금내역Rawdata!L1756</f>
        <v>하나은행(자본금)</v>
      </c>
      <c r="P1762" s="284" t="str">
        <f>입출금내역Rawdata!M1756</f>
        <v>391-910029-71304</v>
      </c>
      <c r="Q1762" s="148"/>
      <c r="R1762" s="148"/>
      <c r="S1762" s="148"/>
    </row>
    <row r="1763" spans="1:19" ht="15.6" customHeight="1">
      <c r="A1763" s="150"/>
      <c r="B1763" s="142">
        <f>입출금내역Rawdata!B1757</f>
        <v>45735</v>
      </c>
      <c r="C1763" s="143" t="s">
        <v>120</v>
      </c>
      <c r="D1763" s="284" t="str">
        <f>입출금내역Rawdata!N1757</f>
        <v>계좌 대체</v>
      </c>
      <c r="E1763" s="284" t="str">
        <f>입출금내역Rawdata!O1757</f>
        <v>계좌 대체</v>
      </c>
      <c r="F1763" s="137" t="str">
        <f>IF(D1763="계좌 대체","",VLOOKUP($D1763,월별_CashFlow!$H$3:$I$61,2,FALSE))</f>
        <v/>
      </c>
      <c r="G1763" s="153"/>
      <c r="H1763" s="283" t="str">
        <f>IF(입출금내역Rawdata!F1757=0,"",입출금내역Rawdata!F1757)</f>
        <v/>
      </c>
      <c r="I1763" s="146">
        <f>IF(입출금내역Rawdata!G1757=0,"",입출금내역Rawdata!G1757)</f>
        <v>14900</v>
      </c>
      <c r="J1763" s="146">
        <f t="shared" si="55"/>
        <v>-14900</v>
      </c>
      <c r="K1763" s="146">
        <f t="shared" si="54"/>
        <v>728848807</v>
      </c>
      <c r="L1763" s="284" t="str">
        <f>입출금내역Rawdata!D1757</f>
        <v>카카오T택시_가승</v>
      </c>
      <c r="M1763" s="148"/>
      <c r="N1763" s="148"/>
      <c r="O1763" s="284" t="str">
        <f>입출금내역Rawdata!L1757</f>
        <v>하나은행(자본금)</v>
      </c>
      <c r="P1763" s="284" t="str">
        <f>입출금내역Rawdata!M1757</f>
        <v>391-910029-71304</v>
      </c>
      <c r="Q1763" s="148"/>
      <c r="R1763" s="148"/>
      <c r="S1763" s="148"/>
    </row>
    <row r="1764" spans="1:19" ht="15.6" customHeight="1">
      <c r="A1764" s="150"/>
      <c r="B1764" s="142">
        <f>입출금내역Rawdata!B1758</f>
        <v>45735</v>
      </c>
      <c r="C1764" s="143" t="s">
        <v>120</v>
      </c>
      <c r="D1764" s="284" t="str">
        <f>입출금내역Rawdata!N1758</f>
        <v>계좌 대체</v>
      </c>
      <c r="E1764" s="284" t="str">
        <f>입출금내역Rawdata!O1758</f>
        <v>계좌 대체</v>
      </c>
      <c r="F1764" s="137" t="str">
        <f>IF(D1764="계좌 대체","",VLOOKUP($D1764,월별_CashFlow!$H$3:$I$61,2,FALSE))</f>
        <v/>
      </c>
      <c r="G1764" s="153"/>
      <c r="H1764" s="283">
        <f>IF(입출금내역Rawdata!F1758=0,"",입출금내역Rawdata!F1758)</f>
        <v>14900</v>
      </c>
      <c r="I1764" s="146" t="str">
        <f>IF(입출금내역Rawdata!G1758=0,"",입출금내역Rawdata!G1758)</f>
        <v/>
      </c>
      <c r="J1764" s="146">
        <f t="shared" si="55"/>
        <v>14900</v>
      </c>
      <c r="K1764" s="146">
        <f t="shared" si="54"/>
        <v>728863707</v>
      </c>
      <c r="L1764" s="284" t="str">
        <f>입출금내역Rawdata!D1758</f>
        <v>카카오T택시_가승</v>
      </c>
      <c r="M1764" s="148"/>
      <c r="N1764" s="148"/>
      <c r="O1764" s="284" t="str">
        <f>입출금내역Rawdata!L1758</f>
        <v>하나은행(자본금)</v>
      </c>
      <c r="P1764" s="284" t="str">
        <f>입출금내역Rawdata!M1758</f>
        <v>391-910029-71304</v>
      </c>
      <c r="Q1764" s="148"/>
      <c r="R1764" s="148"/>
      <c r="S1764" s="148"/>
    </row>
    <row r="1765" spans="1:19" ht="15.6" customHeight="1">
      <c r="A1765" s="150"/>
      <c r="B1765" s="142">
        <f>입출금내역Rawdata!B1759</f>
        <v>45735</v>
      </c>
      <c r="C1765" s="143" t="s">
        <v>120</v>
      </c>
      <c r="D1765" s="284" t="str">
        <f>입출금내역Rawdata!N1759</f>
        <v>운영비</v>
      </c>
      <c r="E1765" s="284" t="str">
        <f>입출금내역Rawdata!O1759</f>
        <v>여비교통비</v>
      </c>
      <c r="F1765" s="137">
        <f>IF(D1765="계좌 대체","",VLOOKUP($D1765,월별_CashFlow!$H$3:$I$61,2,FALSE))</f>
        <v>120204</v>
      </c>
      <c r="G1765" s="153"/>
      <c r="H1765" s="283" t="str">
        <f>IF(입출금내역Rawdata!F1759=0,"",입출금내역Rawdata!F1759)</f>
        <v/>
      </c>
      <c r="I1765" s="146">
        <f>IF(입출금내역Rawdata!G1759=0,"",입출금내역Rawdata!G1759)</f>
        <v>15500</v>
      </c>
      <c r="J1765" s="146">
        <f t="shared" si="55"/>
        <v>-15500</v>
      </c>
      <c r="K1765" s="146">
        <f t="shared" si="54"/>
        <v>728848207</v>
      </c>
      <c r="L1765" s="284" t="str">
        <f>입출금내역Rawdata!D1759</f>
        <v>카카오T일반택시_</v>
      </c>
      <c r="M1765" s="148"/>
      <c r="N1765" s="148"/>
      <c r="O1765" s="284" t="str">
        <f>입출금내역Rawdata!L1759</f>
        <v>하나은행(자본금)</v>
      </c>
      <c r="P1765" s="284" t="str">
        <f>입출금내역Rawdata!M1759</f>
        <v>391-910029-71304</v>
      </c>
      <c r="Q1765" s="148"/>
      <c r="R1765" s="148"/>
      <c r="S1765" s="148"/>
    </row>
    <row r="1766" spans="1:19" ht="15.75" customHeight="1">
      <c r="B1766" s="142">
        <f>입출금내역Rawdata!B1760</f>
        <v>45736</v>
      </c>
      <c r="C1766" s="143" t="s">
        <v>120</v>
      </c>
      <c r="D1766" s="284" t="str">
        <f>입출금내역Rawdata!N1760</f>
        <v>보조금</v>
      </c>
      <c r="E1766" s="284" t="str">
        <f>입출금내역Rawdata!O1760</f>
        <v>보조금</v>
      </c>
      <c r="F1766" s="137">
        <f>IF(D1766="계좌 대체","",VLOOKUP($D1766,월별_CashFlow!$H$3:$I$61,2,FALSE))</f>
        <v>310001</v>
      </c>
      <c r="H1766" s="283" t="str">
        <f>IF(입출금내역Rawdata!F1760=0,"",입출금내역Rawdata!F1760)</f>
        <v/>
      </c>
      <c r="I1766" s="146">
        <f>IF(입출금내역Rawdata!G1760=0,"",입출금내역Rawdata!G1760)</f>
        <v>30000</v>
      </c>
      <c r="J1766" s="146">
        <f t="shared" si="55"/>
        <v>-30000</v>
      </c>
      <c r="K1766" s="146">
        <f t="shared" si="54"/>
        <v>728818207</v>
      </c>
      <c r="L1766" s="284" t="str">
        <f>입출금내역Rawdata!D1760</f>
        <v>대표(3)_KCP</v>
      </c>
      <c r="O1766" s="284" t="str">
        <f>입출금내역Rawdata!L1760</f>
        <v>하나은행(GS투자금)</v>
      </c>
      <c r="P1766" s="284" t="str">
        <f>입출금내역Rawdata!M1760</f>
        <v>391-910033-23404</v>
      </c>
    </row>
    <row r="1767" spans="1:19" ht="15.75" customHeight="1">
      <c r="B1767" s="142">
        <f>입출금내역Rawdata!B1761</f>
        <v>45736</v>
      </c>
      <c r="C1767" s="143" t="s">
        <v>120</v>
      </c>
      <c r="D1767" s="284" t="str">
        <f>입출금내역Rawdata!N1761</f>
        <v>보조금</v>
      </c>
      <c r="E1767" s="284" t="str">
        <f>입출금내역Rawdata!O1761</f>
        <v>보조금</v>
      </c>
      <c r="F1767" s="137">
        <f>IF(D1767="계좌 대체","",VLOOKUP($D1767,월별_CashFlow!$H$3:$I$61,2,FALSE))</f>
        <v>310001</v>
      </c>
      <c r="H1767" s="283" t="str">
        <f>IF(입출금내역Rawdata!F1761=0,"",입출금내역Rawdata!F1761)</f>
        <v/>
      </c>
      <c r="I1767" s="146">
        <f>IF(입출금내역Rawdata!G1761=0,"",입출금내역Rawdata!G1761)</f>
        <v>110000</v>
      </c>
      <c r="J1767" s="146">
        <f t="shared" si="55"/>
        <v>-110000</v>
      </c>
      <c r="K1767" s="146">
        <f t="shared" si="54"/>
        <v>728708207</v>
      </c>
      <c r="L1767" s="284" t="str">
        <f>입출금내역Rawdata!D1761</f>
        <v>대표(3)_KCP</v>
      </c>
      <c r="O1767" s="284" t="str">
        <f>입출금내역Rawdata!L1761</f>
        <v>하나은행(GS투자금)</v>
      </c>
      <c r="P1767" s="284" t="str">
        <f>입출금내역Rawdata!M1761</f>
        <v>391-910033-23404</v>
      </c>
    </row>
    <row r="1768" spans="1:19" ht="15.75" customHeight="1">
      <c r="B1768" s="142">
        <f>입출금내역Rawdata!B1762</f>
        <v>45736</v>
      </c>
      <c r="C1768" s="143" t="s">
        <v>120</v>
      </c>
      <c r="D1768" s="284" t="str">
        <f>입출금내역Rawdata!N1762</f>
        <v>계좌 대체</v>
      </c>
      <c r="E1768" s="284" t="str">
        <f>입출금내역Rawdata!O1762</f>
        <v>계좌 대체</v>
      </c>
      <c r="F1768" s="137" t="str">
        <f>IF(D1768="계좌 대체","",VLOOKUP($D1768,월별_CashFlow!$H$3:$I$61,2,FALSE))</f>
        <v/>
      </c>
      <c r="H1768" s="283" t="str">
        <f>IF(입출금내역Rawdata!F1762=0,"",입출금내역Rawdata!F1762)</f>
        <v/>
      </c>
      <c r="I1768" s="146">
        <f>IF(입출금내역Rawdata!G1762=0,"",입출금내역Rawdata!G1762)</f>
        <v>10700</v>
      </c>
      <c r="J1768" s="146">
        <f t="shared" si="55"/>
        <v>-10700</v>
      </c>
      <c r="K1768" s="146">
        <f t="shared" si="54"/>
        <v>728697507</v>
      </c>
      <c r="L1768" s="284" t="str">
        <f>입출금내역Rawdata!D1762</f>
        <v>카카오T택시_가승</v>
      </c>
      <c r="O1768" s="284" t="str">
        <f>입출금내역Rawdata!L1762</f>
        <v>하나은행(자본금)</v>
      </c>
      <c r="P1768" s="284" t="str">
        <f>입출금내역Rawdata!M1762</f>
        <v>391-910029-71304</v>
      </c>
    </row>
    <row r="1769" spans="1:19" ht="15.75" customHeight="1">
      <c r="B1769" s="142">
        <f>입출금내역Rawdata!B1763</f>
        <v>45736</v>
      </c>
      <c r="C1769" s="143" t="s">
        <v>120</v>
      </c>
      <c r="D1769" s="284" t="str">
        <f>입출금내역Rawdata!N1763</f>
        <v>계좌 대체</v>
      </c>
      <c r="E1769" s="284" t="str">
        <f>입출금내역Rawdata!O1763</f>
        <v>계좌 대체</v>
      </c>
      <c r="F1769" s="137" t="str">
        <f>IF(D1769="계좌 대체","",VLOOKUP($D1769,월별_CashFlow!$H$3:$I$61,2,FALSE))</f>
        <v/>
      </c>
      <c r="H1769" s="283">
        <f>IF(입출금내역Rawdata!F1763=0,"",입출금내역Rawdata!F1763)</f>
        <v>10700</v>
      </c>
      <c r="I1769" s="146" t="str">
        <f>IF(입출금내역Rawdata!G1763=0,"",입출금내역Rawdata!G1763)</f>
        <v/>
      </c>
      <c r="J1769" s="146">
        <f t="shared" si="55"/>
        <v>10700</v>
      </c>
      <c r="K1769" s="146">
        <f t="shared" si="54"/>
        <v>728708207</v>
      </c>
      <c r="L1769" s="284" t="str">
        <f>입출금내역Rawdata!D1763</f>
        <v>카카오T택시_가승</v>
      </c>
      <c r="O1769" s="284" t="str">
        <f>입출금내역Rawdata!L1763</f>
        <v>하나은행(자본금)</v>
      </c>
      <c r="P1769" s="284" t="str">
        <f>입출금내역Rawdata!M1763</f>
        <v>391-910029-71304</v>
      </c>
    </row>
    <row r="1770" spans="1:19" ht="15.75" customHeight="1">
      <c r="B1770" s="142">
        <f>입출금내역Rawdata!B1764</f>
        <v>45736</v>
      </c>
      <c r="C1770" s="143" t="s">
        <v>120</v>
      </c>
      <c r="D1770" s="284" t="str">
        <f>입출금내역Rawdata!N1764</f>
        <v>운영비</v>
      </c>
      <c r="E1770" s="284" t="str">
        <f>입출금내역Rawdata!O1764</f>
        <v>여비교통비</v>
      </c>
      <c r="F1770" s="137">
        <f>IF(D1770="계좌 대체","",VLOOKUP($D1770,월별_CashFlow!$H$3:$I$61,2,FALSE))</f>
        <v>120204</v>
      </c>
      <c r="H1770" s="283" t="str">
        <f>IF(입출금내역Rawdata!F1764=0,"",입출금내역Rawdata!F1764)</f>
        <v/>
      </c>
      <c r="I1770" s="146">
        <f>IF(입출금내역Rawdata!G1764=0,"",입출금내역Rawdata!G1764)</f>
        <v>10900</v>
      </c>
      <c r="J1770" s="146">
        <f t="shared" si="55"/>
        <v>-10900</v>
      </c>
      <c r="K1770" s="146">
        <f t="shared" si="54"/>
        <v>728697307</v>
      </c>
      <c r="L1770" s="284" t="str">
        <f>입출금내역Rawdata!D1764</f>
        <v>카카오T일반택시_</v>
      </c>
      <c r="O1770" s="284" t="str">
        <f>입출금내역Rawdata!L1764</f>
        <v>하나은행(자본금)</v>
      </c>
      <c r="P1770" s="284" t="str">
        <f>입출금내역Rawdata!M1764</f>
        <v>391-910029-71304</v>
      </c>
    </row>
    <row r="1771" spans="1:19" ht="15.75" customHeight="1">
      <c r="B1771" s="142">
        <f>입출금내역Rawdata!B1765</f>
        <v>45736</v>
      </c>
      <c r="C1771" s="143" t="s">
        <v>120</v>
      </c>
      <c r="D1771" s="284" t="str">
        <f>입출금내역Rawdata!N1765</f>
        <v>계좌 대체</v>
      </c>
      <c r="E1771" s="284" t="str">
        <f>입출금내역Rawdata!O1765</f>
        <v>계좌 대체</v>
      </c>
      <c r="F1771" s="137" t="str">
        <f>IF(D1771="계좌 대체","",VLOOKUP($D1771,월별_CashFlow!$H$3:$I$61,2,FALSE))</f>
        <v/>
      </c>
      <c r="H1771" s="283" t="str">
        <f>IF(입출금내역Rawdata!F1765=0,"",입출금내역Rawdata!F1765)</f>
        <v/>
      </c>
      <c r="I1771" s="146">
        <f>IF(입출금내역Rawdata!G1765=0,"",입출금내역Rawdata!G1765)</f>
        <v>11400</v>
      </c>
      <c r="J1771" s="146">
        <f t="shared" si="55"/>
        <v>-11400</v>
      </c>
      <c r="K1771" s="146">
        <f t="shared" si="54"/>
        <v>728685907</v>
      </c>
      <c r="L1771" s="284" t="str">
        <f>입출금내역Rawdata!D1765</f>
        <v>카카오T택시_가승</v>
      </c>
      <c r="O1771" s="284" t="str">
        <f>입출금내역Rawdata!L1765</f>
        <v>하나은행(자본금)</v>
      </c>
      <c r="P1771" s="284" t="str">
        <f>입출금내역Rawdata!M1765</f>
        <v>391-910029-71304</v>
      </c>
    </row>
    <row r="1772" spans="1:19" ht="15.75" customHeight="1">
      <c r="B1772" s="142">
        <f>입출금내역Rawdata!B1766</f>
        <v>45736</v>
      </c>
      <c r="C1772" s="143" t="s">
        <v>120</v>
      </c>
      <c r="D1772" s="284" t="str">
        <f>입출금내역Rawdata!N1766</f>
        <v>계좌 대체</v>
      </c>
      <c r="E1772" s="284" t="str">
        <f>입출금내역Rawdata!O1766</f>
        <v>계좌 대체</v>
      </c>
      <c r="F1772" s="137" t="str">
        <f>IF(D1772="계좌 대체","",VLOOKUP($D1772,월별_CashFlow!$H$3:$I$61,2,FALSE))</f>
        <v/>
      </c>
      <c r="H1772" s="283">
        <f>IF(입출금내역Rawdata!F1766=0,"",입출금내역Rawdata!F1766)</f>
        <v>11400</v>
      </c>
      <c r="I1772" s="146" t="str">
        <f>IF(입출금내역Rawdata!G1766=0,"",입출금내역Rawdata!G1766)</f>
        <v/>
      </c>
      <c r="J1772" s="146">
        <f t="shared" si="55"/>
        <v>11400</v>
      </c>
      <c r="K1772" s="146">
        <f t="shared" si="54"/>
        <v>728697307</v>
      </c>
      <c r="L1772" s="284" t="str">
        <f>입출금내역Rawdata!D1766</f>
        <v>카카오T택시_가승</v>
      </c>
      <c r="O1772" s="284" t="str">
        <f>입출금내역Rawdata!L1766</f>
        <v>하나은행(자본금)</v>
      </c>
      <c r="P1772" s="284" t="str">
        <f>입출금내역Rawdata!M1766</f>
        <v>391-910029-71304</v>
      </c>
    </row>
    <row r="1773" spans="1:19" ht="15.75" customHeight="1">
      <c r="B1773" s="142">
        <f>입출금내역Rawdata!B1767</f>
        <v>45736</v>
      </c>
      <c r="C1773" s="143" t="s">
        <v>120</v>
      </c>
      <c r="D1773" s="284" t="str">
        <f>입출금내역Rawdata!N1767</f>
        <v>운영비</v>
      </c>
      <c r="E1773" s="284" t="str">
        <f>입출금내역Rawdata!O1767</f>
        <v>여비교통비</v>
      </c>
      <c r="F1773" s="137">
        <f>IF(D1773="계좌 대체","",VLOOKUP($D1773,월별_CashFlow!$H$3:$I$61,2,FALSE))</f>
        <v>120204</v>
      </c>
      <c r="H1773" s="283" t="str">
        <f>IF(입출금내역Rawdata!F1767=0,"",입출금내역Rawdata!F1767)</f>
        <v/>
      </c>
      <c r="I1773" s="146">
        <f>IF(입출금내역Rawdata!G1767=0,"",입출금내역Rawdata!G1767)</f>
        <v>9800</v>
      </c>
      <c r="J1773" s="146">
        <f t="shared" si="55"/>
        <v>-9800</v>
      </c>
      <c r="K1773" s="146">
        <f t="shared" si="54"/>
        <v>728687507</v>
      </c>
      <c r="L1773" s="284" t="str">
        <f>입출금내역Rawdata!D1767</f>
        <v>카카오T일반택시_</v>
      </c>
      <c r="O1773" s="284" t="str">
        <f>입출금내역Rawdata!L1767</f>
        <v>하나은행(자본금)</v>
      </c>
      <c r="P1773" s="284" t="str">
        <f>입출금내역Rawdata!M1767</f>
        <v>391-910029-71304</v>
      </c>
    </row>
    <row r="1774" spans="1:19" ht="15.75" customHeight="1">
      <c r="B1774" s="142">
        <f>입출금내역Rawdata!B1768</f>
        <v>45736</v>
      </c>
      <c r="C1774" s="143" t="s">
        <v>120</v>
      </c>
      <c r="D1774" s="284" t="str">
        <f>입출금내역Rawdata!N1768</f>
        <v>운영비</v>
      </c>
      <c r="E1774" s="284" t="str">
        <f>입출금내역Rawdata!O1768</f>
        <v>운영비</v>
      </c>
      <c r="F1774" s="137">
        <f>IF(D1774="계좌 대체","",VLOOKUP($D1774,월별_CashFlow!$H$3:$I$61,2,FALSE))</f>
        <v>120204</v>
      </c>
      <c r="H1774" s="283">
        <f>IF(입출금내역Rawdata!F1768=0,"",입출금내역Rawdata!F1768)</f>
        <v>500000</v>
      </c>
      <c r="I1774" s="146" t="str">
        <f>IF(입출금내역Rawdata!G1768=0,"",입출금내역Rawdata!G1768)</f>
        <v/>
      </c>
      <c r="J1774" s="146">
        <f t="shared" si="55"/>
        <v>500000</v>
      </c>
      <c r="K1774" s="146">
        <f t="shared" si="54"/>
        <v>729187507</v>
      </c>
      <c r="L1774" s="284" t="str">
        <f>입출금내역Rawdata!D1768</f>
        <v>2502 법률</v>
      </c>
      <c r="O1774" s="284" t="str">
        <f>입출금내역Rawdata!L1768</f>
        <v>하나은행(자본금)</v>
      </c>
      <c r="P1774" s="284" t="str">
        <f>입출금내역Rawdata!M1768</f>
        <v>391-910029-71304</v>
      </c>
    </row>
    <row r="1775" spans="1:19" ht="15.75" customHeight="1">
      <c r="B1775" s="142">
        <f>입출금내역Rawdata!B1769</f>
        <v>45736</v>
      </c>
      <c r="C1775" s="143" t="s">
        <v>120</v>
      </c>
      <c r="D1775" s="284" t="str">
        <f>입출금내역Rawdata!N1769</f>
        <v>운영비</v>
      </c>
      <c r="E1775" s="284" t="str">
        <f>입출금내역Rawdata!O1769</f>
        <v>운영비</v>
      </c>
      <c r="F1775" s="137">
        <f>IF(D1775="계좌 대체","",VLOOKUP($D1775,월별_CashFlow!$H$3:$I$61,2,FALSE))</f>
        <v>120204</v>
      </c>
      <c r="H1775" s="283">
        <f>IF(입출금내역Rawdata!F1769=0,"",입출금내역Rawdata!F1769)</f>
        <v>500000</v>
      </c>
      <c r="I1775" s="146" t="str">
        <f>IF(입출금내역Rawdata!G1769=0,"",입출금내역Rawdata!G1769)</f>
        <v/>
      </c>
      <c r="J1775" s="146">
        <f t="shared" si="55"/>
        <v>500000</v>
      </c>
      <c r="K1775" s="146">
        <f t="shared" si="54"/>
        <v>729687507</v>
      </c>
      <c r="L1775" s="284" t="str">
        <f>입출금내역Rawdata!D1769</f>
        <v>2501 법률</v>
      </c>
      <c r="O1775" s="284" t="str">
        <f>입출금내역Rawdata!L1769</f>
        <v>하나은행(자본금)</v>
      </c>
      <c r="P1775" s="284" t="str">
        <f>입출금내역Rawdata!M1769</f>
        <v>391-910029-71304</v>
      </c>
    </row>
    <row r="1776" spans="1:19" ht="15.75" customHeight="1">
      <c r="B1776" s="142">
        <f>입출금내역Rawdata!B1770</f>
        <v>45736</v>
      </c>
      <c r="C1776" s="143" t="s">
        <v>120</v>
      </c>
      <c r="D1776" s="284" t="str">
        <f>입출금내역Rawdata!N1770</f>
        <v>계좌 대체</v>
      </c>
      <c r="E1776" s="284" t="str">
        <f>입출금내역Rawdata!O1770</f>
        <v>계좌 대체</v>
      </c>
      <c r="F1776" s="137" t="str">
        <f>IF(D1776="계좌 대체","",VLOOKUP($D1776,월별_CashFlow!$H$3:$I$61,2,FALSE))</f>
        <v/>
      </c>
      <c r="H1776" s="283" t="str">
        <f>IF(입출금내역Rawdata!F1770=0,"",입출금내역Rawdata!F1770)</f>
        <v/>
      </c>
      <c r="I1776" s="146">
        <f>IF(입출금내역Rawdata!G1770=0,"",입출금내역Rawdata!G1770)</f>
        <v>19900</v>
      </c>
      <c r="J1776" s="146">
        <f t="shared" si="55"/>
        <v>-19900</v>
      </c>
      <c r="K1776" s="146">
        <f t="shared" si="54"/>
        <v>729667607</v>
      </c>
      <c r="L1776" s="284" t="str">
        <f>입출금내역Rawdata!D1770</f>
        <v>카카오T택시_가승</v>
      </c>
      <c r="O1776" s="284" t="str">
        <f>입출금내역Rawdata!L1770</f>
        <v>하나은행(자본금)</v>
      </c>
      <c r="P1776" s="284" t="str">
        <f>입출금내역Rawdata!M1770</f>
        <v>391-910029-71304</v>
      </c>
    </row>
    <row r="1777" spans="2:16" ht="15.75" customHeight="1">
      <c r="B1777" s="142">
        <f>입출금내역Rawdata!B1771</f>
        <v>45736</v>
      </c>
      <c r="C1777" s="143" t="s">
        <v>120</v>
      </c>
      <c r="D1777" s="284" t="str">
        <f>입출금내역Rawdata!N1771</f>
        <v>계좌 대체</v>
      </c>
      <c r="E1777" s="284" t="str">
        <f>입출금내역Rawdata!O1771</f>
        <v>계좌 대체</v>
      </c>
      <c r="F1777" s="137" t="str">
        <f>IF(D1777="계좌 대체","",VLOOKUP($D1777,월별_CashFlow!$H$3:$I$61,2,FALSE))</f>
        <v/>
      </c>
      <c r="H1777" s="283">
        <f>IF(입출금내역Rawdata!F1771=0,"",입출금내역Rawdata!F1771)</f>
        <v>19900</v>
      </c>
      <c r="I1777" s="146" t="str">
        <f>IF(입출금내역Rawdata!G1771=0,"",입출금내역Rawdata!G1771)</f>
        <v/>
      </c>
      <c r="J1777" s="146">
        <f t="shared" si="55"/>
        <v>19900</v>
      </c>
      <c r="K1777" s="146">
        <f t="shared" si="54"/>
        <v>729687507</v>
      </c>
      <c r="L1777" s="284" t="str">
        <f>입출금내역Rawdata!D1771</f>
        <v>카카오T택시_가승</v>
      </c>
      <c r="O1777" s="284" t="str">
        <f>입출금내역Rawdata!L1771</f>
        <v>하나은행(자본금)</v>
      </c>
      <c r="P1777" s="284" t="str">
        <f>입출금내역Rawdata!M1771</f>
        <v>391-910029-71304</v>
      </c>
    </row>
    <row r="1778" spans="2:16" ht="15.75" customHeight="1">
      <c r="B1778" s="142">
        <f>입출금내역Rawdata!B1772</f>
        <v>45736</v>
      </c>
      <c r="C1778" s="143" t="s">
        <v>120</v>
      </c>
      <c r="D1778" s="284" t="str">
        <f>입출금내역Rawdata!N1772</f>
        <v>운영비</v>
      </c>
      <c r="E1778" s="284" t="str">
        <f>입출금내역Rawdata!O1772</f>
        <v>여비교통비</v>
      </c>
      <c r="F1778" s="137">
        <f>IF(D1778="계좌 대체","",VLOOKUP($D1778,월별_CashFlow!$H$3:$I$61,2,FALSE))</f>
        <v>120204</v>
      </c>
      <c r="H1778" s="283" t="str">
        <f>IF(입출금내역Rawdata!F1772=0,"",입출금내역Rawdata!F1772)</f>
        <v/>
      </c>
      <c r="I1778" s="146">
        <f>IF(입출금내역Rawdata!G1772=0,"",입출금내역Rawdata!G1772)</f>
        <v>20700</v>
      </c>
      <c r="J1778" s="146">
        <f t="shared" si="55"/>
        <v>-20700</v>
      </c>
      <c r="K1778" s="146">
        <f t="shared" si="54"/>
        <v>729666807</v>
      </c>
      <c r="L1778" s="284" t="str">
        <f>입출금내역Rawdata!D1772</f>
        <v>카카오T일반택시_</v>
      </c>
      <c r="O1778" s="284" t="str">
        <f>입출금내역Rawdata!L1772</f>
        <v>하나은행(자본금)</v>
      </c>
      <c r="P1778" s="284" t="str">
        <f>입출금내역Rawdata!M1772</f>
        <v>391-910029-71304</v>
      </c>
    </row>
    <row r="1779" spans="2:16" ht="15.75" customHeight="1">
      <c r="B1779" s="142">
        <f>입출금내역Rawdata!B1773</f>
        <v>45736</v>
      </c>
      <c r="C1779" s="143" t="s">
        <v>120</v>
      </c>
      <c r="D1779" s="284" t="str">
        <f>입출금내역Rawdata!N1773</f>
        <v>계좌 대체</v>
      </c>
      <c r="E1779" s="284" t="str">
        <f>입출금내역Rawdata!O1773</f>
        <v>계좌 대체</v>
      </c>
      <c r="F1779" s="137" t="str">
        <f>IF(D1779="계좌 대체","",VLOOKUP($D1779,월별_CashFlow!$H$3:$I$61,2,FALSE))</f>
        <v/>
      </c>
      <c r="H1779" s="283" t="str">
        <f>IF(입출금내역Rawdata!F1773=0,"",입출금내역Rawdata!F1773)</f>
        <v/>
      </c>
      <c r="I1779" s="146">
        <f>IF(입출금내역Rawdata!G1773=0,"",입출금내역Rawdata!G1773)</f>
        <v>10500</v>
      </c>
      <c r="J1779" s="146">
        <f t="shared" si="55"/>
        <v>-10500</v>
      </c>
      <c r="K1779" s="146">
        <f t="shared" si="54"/>
        <v>729656307</v>
      </c>
      <c r="L1779" s="284" t="str">
        <f>입출금내역Rawdata!D1773</f>
        <v>카카오T택시_가승</v>
      </c>
      <c r="O1779" s="284" t="str">
        <f>입출금내역Rawdata!L1773</f>
        <v>하나은행(자본금)</v>
      </c>
      <c r="P1779" s="284" t="str">
        <f>입출금내역Rawdata!M1773</f>
        <v>391-910029-71304</v>
      </c>
    </row>
    <row r="1780" spans="2:16" ht="15.75" customHeight="1">
      <c r="B1780" s="142">
        <f>입출금내역Rawdata!B1774</f>
        <v>45736</v>
      </c>
      <c r="C1780" s="143" t="s">
        <v>120</v>
      </c>
      <c r="D1780" s="284" t="str">
        <f>입출금내역Rawdata!N1774</f>
        <v>계좌 대체</v>
      </c>
      <c r="E1780" s="284" t="str">
        <f>입출금내역Rawdata!O1774</f>
        <v>계좌 대체</v>
      </c>
      <c r="F1780" s="137" t="str">
        <f>IF(D1780="계좌 대체","",VLOOKUP($D1780,월별_CashFlow!$H$3:$I$61,2,FALSE))</f>
        <v/>
      </c>
      <c r="H1780" s="283">
        <f>IF(입출금내역Rawdata!F1774=0,"",입출금내역Rawdata!F1774)</f>
        <v>10500</v>
      </c>
      <c r="I1780" s="146" t="str">
        <f>IF(입출금내역Rawdata!G1774=0,"",입출금내역Rawdata!G1774)</f>
        <v/>
      </c>
      <c r="J1780" s="146">
        <f t="shared" si="55"/>
        <v>10500</v>
      </c>
      <c r="K1780" s="146">
        <f t="shared" si="54"/>
        <v>729666807</v>
      </c>
      <c r="L1780" s="284" t="str">
        <f>입출금내역Rawdata!D1774</f>
        <v>카카오T택시_가승</v>
      </c>
      <c r="O1780" s="284" t="str">
        <f>입출금내역Rawdata!L1774</f>
        <v>하나은행(자본금)</v>
      </c>
      <c r="P1780" s="284" t="str">
        <f>입출금내역Rawdata!M1774</f>
        <v>391-910029-71304</v>
      </c>
    </row>
    <row r="1781" spans="2:16" ht="15.75" customHeight="1">
      <c r="B1781" s="142">
        <f>입출금내역Rawdata!B1775</f>
        <v>45736</v>
      </c>
      <c r="C1781" s="143" t="s">
        <v>120</v>
      </c>
      <c r="D1781" s="284" t="str">
        <f>입출금내역Rawdata!N1775</f>
        <v>운영비</v>
      </c>
      <c r="E1781" s="284" t="str">
        <f>입출금내역Rawdata!O1775</f>
        <v>여비교통비</v>
      </c>
      <c r="F1781" s="137">
        <f>IF(D1781="계좌 대체","",VLOOKUP($D1781,월별_CashFlow!$H$3:$I$61,2,FALSE))</f>
        <v>120204</v>
      </c>
      <c r="H1781" s="283" t="str">
        <f>IF(입출금내역Rawdata!F1775=0,"",입출금내역Rawdata!F1775)</f>
        <v/>
      </c>
      <c r="I1781" s="146">
        <f>IF(입출금내역Rawdata!G1775=0,"",입출금내역Rawdata!G1775)</f>
        <v>13700</v>
      </c>
      <c r="J1781" s="146">
        <f t="shared" si="55"/>
        <v>-13700</v>
      </c>
      <c r="K1781" s="146">
        <f t="shared" si="54"/>
        <v>729653107</v>
      </c>
      <c r="L1781" s="284" t="str">
        <f>입출금내역Rawdata!D1775</f>
        <v>카카오T일반택시_</v>
      </c>
      <c r="O1781" s="284" t="str">
        <f>입출금내역Rawdata!L1775</f>
        <v>하나은행(자본금)</v>
      </c>
      <c r="P1781" s="284" t="str">
        <f>입출금내역Rawdata!M1775</f>
        <v>391-910029-71304</v>
      </c>
    </row>
    <row r="1782" spans="2:16" ht="15.75" customHeight="1">
      <c r="B1782" s="142">
        <f>입출금내역Rawdata!B1776</f>
        <v>45737</v>
      </c>
      <c r="C1782" s="143" t="s">
        <v>120</v>
      </c>
      <c r="D1782" s="284" t="str">
        <f>입출금내역Rawdata!N1776</f>
        <v>보조금</v>
      </c>
      <c r="E1782" s="284" t="str">
        <f>입출금내역Rawdata!O1776</f>
        <v>보조금</v>
      </c>
      <c r="F1782" s="137">
        <f>IF(D1782="계좌 대체","",VLOOKUP($D1782,월별_CashFlow!$H$3:$I$61,2,FALSE))</f>
        <v>310001</v>
      </c>
      <c r="H1782" s="283" t="str">
        <f>IF(입출금내역Rawdata!F1776=0,"",입출금내역Rawdata!F1776)</f>
        <v/>
      </c>
      <c r="I1782" s="146">
        <f>IF(입출금내역Rawdata!G1776=0,"",입출금내역Rawdata!G1776)</f>
        <v>32300</v>
      </c>
      <c r="J1782" s="146">
        <f t="shared" si="55"/>
        <v>-32300</v>
      </c>
      <c r="K1782" s="146">
        <f t="shared" si="54"/>
        <v>729620807</v>
      </c>
      <c r="L1782" s="284" t="str">
        <f>입출금내역Rawdata!D1776</f>
        <v>커피랩스토리문</v>
      </c>
      <c r="O1782" s="284" t="str">
        <f>입출금내역Rawdata!L1776</f>
        <v>하나은행(GS투자금)</v>
      </c>
      <c r="P1782" s="284" t="str">
        <f>입출금내역Rawdata!M1776</f>
        <v>391-910033-23404</v>
      </c>
    </row>
    <row r="1783" spans="2:16" ht="15.75" customHeight="1">
      <c r="B1783" s="142">
        <f>입출금내역Rawdata!B1777</f>
        <v>45737</v>
      </c>
      <c r="C1783" s="143" t="s">
        <v>120</v>
      </c>
      <c r="D1783" s="284" t="str">
        <f>입출금내역Rawdata!N1777</f>
        <v>계좌 대체</v>
      </c>
      <c r="E1783" s="284" t="str">
        <f>입출금내역Rawdata!O1777</f>
        <v>계좌 대체</v>
      </c>
      <c r="F1783" s="137" t="str">
        <f>IF(D1783="계좌 대체","",VLOOKUP($D1783,월별_CashFlow!$H$3:$I$61,2,FALSE))</f>
        <v/>
      </c>
      <c r="H1783" s="283" t="str">
        <f>IF(입출금내역Rawdata!F1777=0,"",입출금내역Rawdata!F1777)</f>
        <v/>
      </c>
      <c r="I1783" s="146">
        <f>IF(입출금내역Rawdata!G1777=0,"",입출금내역Rawdata!G1777)</f>
        <v>10800</v>
      </c>
      <c r="J1783" s="146">
        <f t="shared" si="55"/>
        <v>-10800</v>
      </c>
      <c r="K1783" s="146">
        <f t="shared" si="54"/>
        <v>729610007</v>
      </c>
      <c r="L1783" s="284" t="str">
        <f>입출금내역Rawdata!D1777</f>
        <v>카카오T택시_가승</v>
      </c>
      <c r="O1783" s="284" t="str">
        <f>입출금내역Rawdata!L1777</f>
        <v>하나은행(자본금)</v>
      </c>
      <c r="P1783" s="284" t="str">
        <f>입출금내역Rawdata!M1777</f>
        <v>391-910029-71304</v>
      </c>
    </row>
    <row r="1784" spans="2:16" ht="15.75" customHeight="1">
      <c r="B1784" s="142">
        <f>입출금내역Rawdata!B1778</f>
        <v>45737</v>
      </c>
      <c r="C1784" s="143" t="s">
        <v>120</v>
      </c>
      <c r="D1784" s="284" t="str">
        <f>입출금내역Rawdata!N1778</f>
        <v>계좌 대체</v>
      </c>
      <c r="E1784" s="284" t="str">
        <f>입출금내역Rawdata!O1778</f>
        <v>계좌 대체</v>
      </c>
      <c r="F1784" s="137" t="str">
        <f>IF(D1784="계좌 대체","",VLOOKUP($D1784,월별_CashFlow!$H$3:$I$61,2,FALSE))</f>
        <v/>
      </c>
      <c r="H1784" s="283">
        <f>IF(입출금내역Rawdata!F1778=0,"",입출금내역Rawdata!F1778)</f>
        <v>10800</v>
      </c>
      <c r="I1784" s="146" t="str">
        <f>IF(입출금내역Rawdata!G1778=0,"",입출금내역Rawdata!G1778)</f>
        <v/>
      </c>
      <c r="J1784" s="146">
        <f t="shared" si="55"/>
        <v>10800</v>
      </c>
      <c r="K1784" s="146">
        <f t="shared" si="54"/>
        <v>729620807</v>
      </c>
      <c r="L1784" s="284" t="str">
        <f>입출금내역Rawdata!D1778</f>
        <v>카카오T택시_가승</v>
      </c>
      <c r="O1784" s="284" t="str">
        <f>입출금내역Rawdata!L1778</f>
        <v>하나은행(자본금)</v>
      </c>
      <c r="P1784" s="284" t="str">
        <f>입출금내역Rawdata!M1778</f>
        <v>391-910029-71304</v>
      </c>
    </row>
    <row r="1785" spans="2:16" ht="15.75" customHeight="1">
      <c r="B1785" s="142">
        <f>입출금내역Rawdata!B1779</f>
        <v>45737</v>
      </c>
      <c r="C1785" s="143" t="s">
        <v>120</v>
      </c>
      <c r="D1785" s="284" t="str">
        <f>입출금내역Rawdata!N1779</f>
        <v>운영비</v>
      </c>
      <c r="E1785" s="284" t="str">
        <f>입출금내역Rawdata!O1779</f>
        <v>여비교통비</v>
      </c>
      <c r="F1785" s="137">
        <f>IF(D1785="계좌 대체","",VLOOKUP($D1785,월별_CashFlow!$H$3:$I$61,2,FALSE))</f>
        <v>120204</v>
      </c>
      <c r="H1785" s="283" t="str">
        <f>IF(입출금내역Rawdata!F1779=0,"",입출금내역Rawdata!F1779)</f>
        <v/>
      </c>
      <c r="I1785" s="146">
        <f>IF(입출금내역Rawdata!G1779=0,"",입출금내역Rawdata!G1779)</f>
        <v>11100</v>
      </c>
      <c r="J1785" s="146">
        <f t="shared" si="55"/>
        <v>-11100</v>
      </c>
      <c r="K1785" s="146">
        <f t="shared" si="54"/>
        <v>729609707</v>
      </c>
      <c r="L1785" s="284" t="str">
        <f>입출금내역Rawdata!D1779</f>
        <v>카카오T일반택시_</v>
      </c>
      <c r="O1785" s="284" t="str">
        <f>입출금내역Rawdata!L1779</f>
        <v>하나은행(자본금)</v>
      </c>
      <c r="P1785" s="284" t="str">
        <f>입출금내역Rawdata!M1779</f>
        <v>391-910029-71304</v>
      </c>
    </row>
    <row r="1786" spans="2:16" ht="15.75" customHeight="1">
      <c r="B1786" s="142">
        <f>입출금내역Rawdata!B1780</f>
        <v>45737</v>
      </c>
      <c r="C1786" s="143" t="s">
        <v>120</v>
      </c>
      <c r="D1786" s="284" t="str">
        <f>입출금내역Rawdata!N1780</f>
        <v>계좌 대체</v>
      </c>
      <c r="E1786" s="284" t="str">
        <f>입출금내역Rawdata!O1780</f>
        <v>계좌 대체</v>
      </c>
      <c r="F1786" s="137" t="str">
        <f>IF(D1786="계좌 대체","",VLOOKUP($D1786,월별_CashFlow!$H$3:$I$61,2,FALSE))</f>
        <v/>
      </c>
      <c r="H1786" s="283" t="str">
        <f>IF(입출금내역Rawdata!F1780=0,"",입출금내역Rawdata!F1780)</f>
        <v/>
      </c>
      <c r="I1786" s="146">
        <f>IF(입출금내역Rawdata!G1780=0,"",입출금내역Rawdata!G1780)</f>
        <v>19400</v>
      </c>
      <c r="J1786" s="146">
        <f t="shared" si="55"/>
        <v>-19400</v>
      </c>
      <c r="K1786" s="146">
        <f t="shared" si="54"/>
        <v>729590307</v>
      </c>
      <c r="L1786" s="284" t="str">
        <f>입출금내역Rawdata!D1780</f>
        <v>카카오T택시_가승</v>
      </c>
      <c r="O1786" s="284" t="str">
        <f>입출금내역Rawdata!L1780</f>
        <v>하나은행(자본금)</v>
      </c>
      <c r="P1786" s="284" t="str">
        <f>입출금내역Rawdata!M1780</f>
        <v>391-910029-71304</v>
      </c>
    </row>
    <row r="1787" spans="2:16" ht="15.75" customHeight="1">
      <c r="B1787" s="142">
        <f>입출금내역Rawdata!B1781</f>
        <v>45737</v>
      </c>
      <c r="C1787" s="143" t="s">
        <v>120</v>
      </c>
      <c r="D1787" s="284" t="str">
        <f>입출금내역Rawdata!N1781</f>
        <v>계좌 대체</v>
      </c>
      <c r="E1787" s="284" t="str">
        <f>입출금내역Rawdata!O1781</f>
        <v>계좌 대체</v>
      </c>
      <c r="F1787" s="137" t="str">
        <f>IF(D1787="계좌 대체","",VLOOKUP($D1787,월별_CashFlow!$H$3:$I$61,2,FALSE))</f>
        <v/>
      </c>
      <c r="H1787" s="283">
        <f>IF(입출금내역Rawdata!F1781=0,"",입출금내역Rawdata!F1781)</f>
        <v>19400</v>
      </c>
      <c r="I1787" s="146" t="str">
        <f>IF(입출금내역Rawdata!G1781=0,"",입출금내역Rawdata!G1781)</f>
        <v/>
      </c>
      <c r="J1787" s="146">
        <f t="shared" si="55"/>
        <v>19400</v>
      </c>
      <c r="K1787" s="146">
        <f t="shared" si="54"/>
        <v>729609707</v>
      </c>
      <c r="L1787" s="284" t="str">
        <f>입출금내역Rawdata!D1781</f>
        <v>카카오T택시_가승</v>
      </c>
      <c r="O1787" s="284" t="str">
        <f>입출금내역Rawdata!L1781</f>
        <v>하나은행(자본금)</v>
      </c>
      <c r="P1787" s="284" t="str">
        <f>입출금내역Rawdata!M1781</f>
        <v>391-910029-71304</v>
      </c>
    </row>
    <row r="1788" spans="2:16" ht="15.75" customHeight="1">
      <c r="B1788" s="142">
        <f>입출금내역Rawdata!B1782</f>
        <v>45737</v>
      </c>
      <c r="C1788" s="143" t="s">
        <v>120</v>
      </c>
      <c r="D1788" s="284" t="str">
        <f>입출금내역Rawdata!N1782</f>
        <v>운영비</v>
      </c>
      <c r="E1788" s="284" t="str">
        <f>입출금내역Rawdata!O1782</f>
        <v>여비교통비</v>
      </c>
      <c r="F1788" s="137">
        <f>IF(D1788="계좌 대체","",VLOOKUP($D1788,월별_CashFlow!$H$3:$I$61,2,FALSE))</f>
        <v>120204</v>
      </c>
      <c r="H1788" s="283" t="str">
        <f>IF(입출금내역Rawdata!F1782=0,"",입출금내역Rawdata!F1782)</f>
        <v/>
      </c>
      <c r="I1788" s="146">
        <f>IF(입출금내역Rawdata!G1782=0,"",입출금내역Rawdata!G1782)</f>
        <v>17700</v>
      </c>
      <c r="J1788" s="146">
        <f t="shared" si="55"/>
        <v>-17700</v>
      </c>
      <c r="K1788" s="146">
        <f t="shared" si="54"/>
        <v>729592007</v>
      </c>
      <c r="L1788" s="284" t="str">
        <f>입출금내역Rawdata!D1782</f>
        <v>카카오T일반택시_</v>
      </c>
      <c r="O1788" s="284" t="str">
        <f>입출금내역Rawdata!L1782</f>
        <v>하나은행(자본금)</v>
      </c>
      <c r="P1788" s="284" t="str">
        <f>입출금내역Rawdata!M1782</f>
        <v>391-910029-71304</v>
      </c>
    </row>
    <row r="1789" spans="2:16" ht="15.75" customHeight="1">
      <c r="B1789" s="142">
        <f>입출금내역Rawdata!B1783</f>
        <v>45737</v>
      </c>
      <c r="C1789" s="143" t="s">
        <v>120</v>
      </c>
      <c r="D1789" s="284" t="str">
        <f>입출금내역Rawdata!N1783</f>
        <v>계좌 대체</v>
      </c>
      <c r="E1789" s="284" t="str">
        <f>입출금내역Rawdata!O1783</f>
        <v>계좌 대체</v>
      </c>
      <c r="F1789" s="137" t="str">
        <f>IF(D1789="계좌 대체","",VLOOKUP($D1789,월별_CashFlow!$H$3:$I$61,2,FALSE))</f>
        <v/>
      </c>
      <c r="H1789" s="283" t="str">
        <f>IF(입출금내역Rawdata!F1783=0,"",입출금내역Rawdata!F1783)</f>
        <v/>
      </c>
      <c r="I1789" s="146">
        <f>IF(입출금내역Rawdata!G1783=0,"",입출금내역Rawdata!G1783)</f>
        <v>9500</v>
      </c>
      <c r="J1789" s="146">
        <f t="shared" si="55"/>
        <v>-9500</v>
      </c>
      <c r="K1789" s="146">
        <f t="shared" si="54"/>
        <v>729582507</v>
      </c>
      <c r="L1789" s="284" t="str">
        <f>입출금내역Rawdata!D1783</f>
        <v>카카오T택시_가승</v>
      </c>
      <c r="O1789" s="284" t="str">
        <f>입출금내역Rawdata!L1783</f>
        <v>하나은행(자본금)</v>
      </c>
      <c r="P1789" s="284" t="str">
        <f>입출금내역Rawdata!M1783</f>
        <v>391-910029-71304</v>
      </c>
    </row>
    <row r="1790" spans="2:16" ht="15.75" customHeight="1">
      <c r="B1790" s="142">
        <f>입출금내역Rawdata!B1784</f>
        <v>45737</v>
      </c>
      <c r="C1790" s="143" t="s">
        <v>120</v>
      </c>
      <c r="D1790" s="284" t="str">
        <f>입출금내역Rawdata!N1784</f>
        <v>계좌 대체</v>
      </c>
      <c r="E1790" s="284" t="str">
        <f>입출금내역Rawdata!O1784</f>
        <v>계좌 대체</v>
      </c>
      <c r="F1790" s="137" t="str">
        <f>IF(D1790="계좌 대체","",VLOOKUP($D1790,월별_CashFlow!$H$3:$I$61,2,FALSE))</f>
        <v/>
      </c>
      <c r="H1790" s="283">
        <f>IF(입출금내역Rawdata!F1784=0,"",입출금내역Rawdata!F1784)</f>
        <v>9500</v>
      </c>
      <c r="I1790" s="146" t="str">
        <f>IF(입출금내역Rawdata!G1784=0,"",입출금내역Rawdata!G1784)</f>
        <v/>
      </c>
      <c r="J1790" s="146">
        <f t="shared" si="55"/>
        <v>9500</v>
      </c>
      <c r="K1790" s="146">
        <f t="shared" si="54"/>
        <v>729592007</v>
      </c>
      <c r="L1790" s="284" t="str">
        <f>입출금내역Rawdata!D1784</f>
        <v>카카오T택시_가승</v>
      </c>
      <c r="O1790" s="284" t="str">
        <f>입출금내역Rawdata!L1784</f>
        <v>하나은행(자본금)</v>
      </c>
      <c r="P1790" s="284" t="str">
        <f>입출금내역Rawdata!M1784</f>
        <v>391-910029-71304</v>
      </c>
    </row>
    <row r="1791" spans="2:16" ht="15.75" customHeight="1">
      <c r="B1791" s="142">
        <f>입출금내역Rawdata!B1785</f>
        <v>45737</v>
      </c>
      <c r="C1791" s="143" t="s">
        <v>120</v>
      </c>
      <c r="D1791" s="284" t="str">
        <f>입출금내역Rawdata!N1785</f>
        <v>운영비</v>
      </c>
      <c r="E1791" s="284" t="str">
        <f>입출금내역Rawdata!O1785</f>
        <v>여비교통비</v>
      </c>
      <c r="F1791" s="137">
        <f>IF(D1791="계좌 대체","",VLOOKUP($D1791,월별_CashFlow!$H$3:$I$61,2,FALSE))</f>
        <v>120204</v>
      </c>
      <c r="H1791" s="283" t="str">
        <f>IF(입출금내역Rawdata!F1785=0,"",입출금내역Rawdata!F1785)</f>
        <v/>
      </c>
      <c r="I1791" s="146">
        <f>IF(입출금내역Rawdata!G1785=0,"",입출금내역Rawdata!G1785)</f>
        <v>9200</v>
      </c>
      <c r="J1791" s="146">
        <f t="shared" si="55"/>
        <v>-9200</v>
      </c>
      <c r="K1791" s="146">
        <f t="shared" si="54"/>
        <v>729582807</v>
      </c>
      <c r="L1791" s="284" t="str">
        <f>입출금내역Rawdata!D1785</f>
        <v>카카오T일반택시(</v>
      </c>
      <c r="O1791" s="284" t="str">
        <f>입출금내역Rawdata!L1785</f>
        <v>하나은행(자본금)</v>
      </c>
      <c r="P1791" s="284" t="str">
        <f>입출금내역Rawdata!M1785</f>
        <v>391-910029-71304</v>
      </c>
    </row>
    <row r="1792" spans="2:16" ht="15.75" customHeight="1">
      <c r="B1792" s="142">
        <f>입출금내역Rawdata!B1786</f>
        <v>45739</v>
      </c>
      <c r="C1792" s="143" t="s">
        <v>120</v>
      </c>
      <c r="D1792" s="284" t="str">
        <f>입출금내역Rawdata!N1786</f>
        <v>보조금</v>
      </c>
      <c r="E1792" s="284" t="str">
        <f>입출금내역Rawdata!O1786</f>
        <v>보조금</v>
      </c>
      <c r="F1792" s="137">
        <f>IF(D1792="계좌 대체","",VLOOKUP($D1792,월별_CashFlow!$H$3:$I$61,2,FALSE))</f>
        <v>310001</v>
      </c>
      <c r="H1792" s="283">
        <f>IF(입출금내역Rawdata!F1786=0,"",입출금내역Rawdata!F1786)</f>
        <v>113</v>
      </c>
      <c r="I1792" s="146" t="str">
        <f>IF(입출금내역Rawdata!G1786=0,"",입출금내역Rawdata!G1786)</f>
        <v/>
      </c>
      <c r="J1792" s="146">
        <f t="shared" si="55"/>
        <v>113</v>
      </c>
      <c r="K1792" s="146">
        <f t="shared" si="54"/>
        <v>729582920</v>
      </c>
      <c r="L1792" s="284" t="str">
        <f>입출금내역Rawdata!D1786</f>
        <v>RCMS이자</v>
      </c>
      <c r="O1792" s="284" t="str">
        <f>입출금내역Rawdata!L1786</f>
        <v>하나은행(팁스)</v>
      </c>
      <c r="P1792" s="284" t="str">
        <f>입출금내역Rawdata!M1786</f>
        <v>391-910031-48404</v>
      </c>
    </row>
    <row r="1793" spans="2:16" ht="15.75" customHeight="1">
      <c r="B1793" s="142">
        <f>입출금내역Rawdata!B1787</f>
        <v>45740</v>
      </c>
      <c r="C1793" s="143" t="s">
        <v>120</v>
      </c>
      <c r="D1793" s="284" t="str">
        <f>입출금내역Rawdata!N1787</f>
        <v>운영비</v>
      </c>
      <c r="E1793" s="284" t="str">
        <f>입출금내역Rawdata!O1787</f>
        <v>지급수수료</v>
      </c>
      <c r="F1793" s="137">
        <f>IF(D1793="계좌 대체","",VLOOKUP($D1793,월별_CashFlow!$H$3:$I$61,2,FALSE))</f>
        <v>120204</v>
      </c>
      <c r="H1793" s="283" t="str">
        <f>IF(입출금내역Rawdata!F1787=0,"",입출금내역Rawdata!F1787)</f>
        <v/>
      </c>
      <c r="I1793" s="146">
        <f>IF(입출금내역Rawdata!G1787=0,"",입출금내역Rawdata!G1787)</f>
        <v>777600</v>
      </c>
      <c r="J1793" s="146">
        <f t="shared" si="55"/>
        <v>-777600</v>
      </c>
      <c r="K1793" s="146">
        <f t="shared" si="54"/>
        <v>728805320</v>
      </c>
      <c r="L1793" s="284" t="str">
        <f>입출금내역Rawdata!D1787</f>
        <v>고려대학교 기술지주(주)</v>
      </c>
      <c r="O1793" s="284" t="str">
        <f>입출금내역Rawdata!L1787</f>
        <v>하나은행(GS투자금)</v>
      </c>
      <c r="P1793" s="284" t="str">
        <f>입출금내역Rawdata!M1787</f>
        <v>391-910033-23404</v>
      </c>
    </row>
    <row r="1794" spans="2:16" ht="15.75" customHeight="1">
      <c r="B1794" s="142">
        <f>입출금내역Rawdata!B1788</f>
        <v>45740</v>
      </c>
      <c r="C1794" s="143" t="s">
        <v>120</v>
      </c>
      <c r="D1794" s="284" t="str">
        <f>입출금내역Rawdata!N1788</f>
        <v>보조금</v>
      </c>
      <c r="E1794" s="284" t="str">
        <f>입출금내역Rawdata!O1788</f>
        <v>보조금</v>
      </c>
      <c r="F1794" s="137">
        <f>IF(D1794="계좌 대체","",VLOOKUP($D1794,월별_CashFlow!$H$3:$I$61,2,FALSE))</f>
        <v>310001</v>
      </c>
      <c r="H1794" s="283" t="str">
        <f>IF(입출금내역Rawdata!F1788=0,"",입출금내역Rawdata!F1788)</f>
        <v/>
      </c>
      <c r="I1794" s="146">
        <f>IF(입출금내역Rawdata!G1788=0,"",입출금내역Rawdata!G1788)</f>
        <v>5255039</v>
      </c>
      <c r="J1794" s="146">
        <f t="shared" si="55"/>
        <v>-5255039</v>
      </c>
      <c r="K1794" s="146">
        <f t="shared" si="54"/>
        <v>723550281</v>
      </c>
      <c r="L1794" s="284" t="str">
        <f>입출금내역Rawdata!D1788</f>
        <v>OTT250300261</v>
      </c>
      <c r="O1794" s="284" t="str">
        <f>입출금내역Rawdata!L1788</f>
        <v>하나은행(GS투자금)</v>
      </c>
      <c r="P1794" s="284" t="str">
        <f>입출금내역Rawdata!M1788</f>
        <v>391-910033-23404</v>
      </c>
    </row>
    <row r="1795" spans="2:16" ht="15.75" customHeight="1">
      <c r="B1795" s="142">
        <f>입출금내역Rawdata!B1789</f>
        <v>45740</v>
      </c>
      <c r="C1795" s="143" t="s">
        <v>120</v>
      </c>
      <c r="D1795" s="284" t="str">
        <f>입출금내역Rawdata!N1789</f>
        <v>운영비</v>
      </c>
      <c r="E1795" s="284" t="str">
        <f>입출금내역Rawdata!O1789</f>
        <v>지급수수료</v>
      </c>
      <c r="F1795" s="137">
        <f>IF(D1795="계좌 대체","",VLOOKUP($D1795,월별_CashFlow!$H$3:$I$61,2,FALSE))</f>
        <v>120204</v>
      </c>
      <c r="H1795" s="283" t="str">
        <f>IF(입출금내역Rawdata!F1789=0,"",입출금내역Rawdata!F1789)</f>
        <v/>
      </c>
      <c r="I1795" s="146">
        <f>IF(입출금내역Rawdata!G1789=0,"",입출금내역Rawdata!G1789)</f>
        <v>55109</v>
      </c>
      <c r="J1795" s="146">
        <f t="shared" si="55"/>
        <v>-55109</v>
      </c>
      <c r="K1795" s="146">
        <f t="shared" si="54"/>
        <v>723495172</v>
      </c>
      <c r="L1795" s="284" t="str">
        <f>입출금내역Rawdata!D1789</f>
        <v>당발송금수수료(Ref No: 0391OTT250300261)</v>
      </c>
      <c r="O1795" s="284" t="str">
        <f>입출금내역Rawdata!L1789</f>
        <v>하나은행(GS투자금)</v>
      </c>
      <c r="P1795" s="284" t="str">
        <f>입출금내역Rawdata!M1789</f>
        <v>391-910033-23404</v>
      </c>
    </row>
    <row r="1796" spans="2:16" ht="15.75" customHeight="1">
      <c r="B1796" s="142">
        <f>입출금내역Rawdata!B1790</f>
        <v>45741</v>
      </c>
      <c r="C1796" s="143" t="s">
        <v>120</v>
      </c>
      <c r="D1796" s="284" t="str">
        <f>입출금내역Rawdata!N1790</f>
        <v>인건비(급여, 퇴직금, 사대보험)</v>
      </c>
      <c r="E1796" s="284" t="str">
        <f>입출금내역Rawdata!O1790</f>
        <v>급여</v>
      </c>
      <c r="F1796" s="137">
        <f>IF(D1796="계좌 대체","",VLOOKUP($D1796,월별_CashFlow!$H$3:$I$61,2,FALSE))</f>
        <v>120202</v>
      </c>
      <c r="H1796" s="283" t="str">
        <f>IF(입출금내역Rawdata!F1790=0,"",입출금내역Rawdata!F1790)</f>
        <v/>
      </c>
      <c r="I1796" s="146">
        <f>IF(입출금내역Rawdata!G1790=0,"",입출금내역Rawdata!G1790)</f>
        <v>7575260</v>
      </c>
      <c r="J1796" s="146">
        <f t="shared" si="55"/>
        <v>-7575260</v>
      </c>
      <c r="K1796" s="146">
        <f t="shared" si="54"/>
        <v>715919912</v>
      </c>
      <c r="L1796" s="284" t="str">
        <f>입출금내역Rawdata!D1790</f>
        <v>3월급여</v>
      </c>
      <c r="O1796" s="284" t="str">
        <f>입출금내역Rawdata!L1790</f>
        <v>하나은행(GS투자금)</v>
      </c>
      <c r="P1796" s="284" t="str">
        <f>입출금내역Rawdata!M1790</f>
        <v>391-910033-23404</v>
      </c>
    </row>
    <row r="1797" spans="2:16" ht="15.75" customHeight="1">
      <c r="B1797" s="142">
        <f>입출금내역Rawdata!B1791</f>
        <v>45741</v>
      </c>
      <c r="C1797" s="143" t="s">
        <v>120</v>
      </c>
      <c r="D1797" s="284" t="str">
        <f>입출금내역Rawdata!N1791</f>
        <v>인건비(급여, 퇴직금, 사대보험)</v>
      </c>
      <c r="E1797" s="284" t="str">
        <f>입출금내역Rawdata!O1791</f>
        <v>급여</v>
      </c>
      <c r="F1797" s="137">
        <f>IF(D1797="계좌 대체","",VLOOKUP($D1797,월별_CashFlow!$H$3:$I$61,2,FALSE))</f>
        <v>120202</v>
      </c>
      <c r="H1797" s="283" t="str">
        <f>IF(입출금내역Rawdata!F1791=0,"",입출금내역Rawdata!F1791)</f>
        <v/>
      </c>
      <c r="I1797" s="146">
        <f>IF(입출금내역Rawdata!G1791=0,"",입출금내역Rawdata!G1791)</f>
        <v>6828890</v>
      </c>
      <c r="J1797" s="146">
        <f t="shared" si="55"/>
        <v>-6828890</v>
      </c>
      <c r="K1797" s="146">
        <f t="shared" si="54"/>
        <v>709091022</v>
      </c>
      <c r="L1797" s="284" t="str">
        <f>입출금내역Rawdata!D1791</f>
        <v>3월급여</v>
      </c>
      <c r="O1797" s="284" t="str">
        <f>입출금내역Rawdata!L1791</f>
        <v>하나은행(GS투자금)</v>
      </c>
      <c r="P1797" s="284" t="str">
        <f>입출금내역Rawdata!M1791</f>
        <v>391-910033-23404</v>
      </c>
    </row>
    <row r="1798" spans="2:16" ht="15.75" customHeight="1">
      <c r="B1798" s="142">
        <f>입출금내역Rawdata!B1792</f>
        <v>45741</v>
      </c>
      <c r="C1798" s="143" t="s">
        <v>120</v>
      </c>
      <c r="D1798" s="284" t="str">
        <f>입출금내역Rawdata!N1792</f>
        <v>인건비(급여, 퇴직금, 사대보험)</v>
      </c>
      <c r="E1798" s="284" t="str">
        <f>입출금내역Rawdata!O1792</f>
        <v>급여</v>
      </c>
      <c r="F1798" s="137">
        <f>IF(D1798="계좌 대체","",VLOOKUP($D1798,월별_CashFlow!$H$3:$I$61,2,FALSE))</f>
        <v>120202</v>
      </c>
      <c r="H1798" s="283" t="str">
        <f>IF(입출금내역Rawdata!F1792=0,"",입출금내역Rawdata!F1792)</f>
        <v/>
      </c>
      <c r="I1798" s="146">
        <f>IF(입출금내역Rawdata!G1792=0,"",입출금내역Rawdata!G1792)</f>
        <v>3445430</v>
      </c>
      <c r="J1798" s="146">
        <f t="shared" si="55"/>
        <v>-3445430</v>
      </c>
      <c r="K1798" s="146">
        <f t="shared" si="54"/>
        <v>705645592</v>
      </c>
      <c r="L1798" s="284" t="str">
        <f>입출금내역Rawdata!D1792</f>
        <v>3월급여</v>
      </c>
      <c r="O1798" s="284" t="str">
        <f>입출금내역Rawdata!L1792</f>
        <v>하나은행(GS투자금)</v>
      </c>
      <c r="P1798" s="284" t="str">
        <f>입출금내역Rawdata!M1792</f>
        <v>391-910033-23404</v>
      </c>
    </row>
    <row r="1799" spans="2:16" ht="15.75" customHeight="1">
      <c r="B1799" s="142">
        <f>입출금내역Rawdata!B1793</f>
        <v>45741</v>
      </c>
      <c r="C1799" s="143" t="s">
        <v>120</v>
      </c>
      <c r="D1799" s="284" t="str">
        <f>입출금내역Rawdata!N1793</f>
        <v>인건비(급여, 퇴직금, 사대보험)</v>
      </c>
      <c r="E1799" s="284" t="str">
        <f>입출금내역Rawdata!O1793</f>
        <v>급여</v>
      </c>
      <c r="F1799" s="137">
        <f>IF(D1799="계좌 대체","",VLOOKUP($D1799,월별_CashFlow!$H$3:$I$61,2,FALSE))</f>
        <v>120202</v>
      </c>
      <c r="H1799" s="283" t="str">
        <f>IF(입출금내역Rawdata!F1793=0,"",입출금내역Rawdata!F1793)</f>
        <v/>
      </c>
      <c r="I1799" s="146">
        <f>IF(입출금내역Rawdata!G1793=0,"",입출금내역Rawdata!G1793)</f>
        <v>910670</v>
      </c>
      <c r="J1799" s="146">
        <f t="shared" si="55"/>
        <v>-910670</v>
      </c>
      <c r="K1799" s="146">
        <f t="shared" si="54"/>
        <v>704734922</v>
      </c>
      <c r="L1799" s="284" t="str">
        <f>입출금내역Rawdata!D1793</f>
        <v>3월급여</v>
      </c>
      <c r="O1799" s="284" t="str">
        <f>입출금내역Rawdata!L1793</f>
        <v>하나은행(GS투자금)</v>
      </c>
      <c r="P1799" s="284" t="str">
        <f>입출금내역Rawdata!M1793</f>
        <v>391-910033-23404</v>
      </c>
    </row>
    <row r="1800" spans="2:16" ht="15.75" customHeight="1">
      <c r="B1800" s="142">
        <f>입출금내역Rawdata!B1794</f>
        <v>45741</v>
      </c>
      <c r="C1800" s="143" t="s">
        <v>120</v>
      </c>
      <c r="D1800" s="284" t="str">
        <f>입출금내역Rawdata!N1794</f>
        <v>인건비(급여, 퇴직금, 사대보험)</v>
      </c>
      <c r="E1800" s="284" t="str">
        <f>입출금내역Rawdata!O1794</f>
        <v>급여</v>
      </c>
      <c r="F1800" s="137">
        <f>IF(D1800="계좌 대체","",VLOOKUP($D1800,월별_CashFlow!$H$3:$I$61,2,FALSE))</f>
        <v>120202</v>
      </c>
      <c r="H1800" s="283" t="str">
        <f>IF(입출금내역Rawdata!F1794=0,"",입출금내역Rawdata!F1794)</f>
        <v/>
      </c>
      <c r="I1800" s="146">
        <f>IF(입출금내역Rawdata!G1794=0,"",입출금내역Rawdata!G1794)</f>
        <v>910670</v>
      </c>
      <c r="J1800" s="146">
        <f t="shared" si="55"/>
        <v>-910670</v>
      </c>
      <c r="K1800" s="146">
        <f t="shared" ref="K1800:K1812" si="56">J1800+K1799</f>
        <v>703824252</v>
      </c>
      <c r="L1800" s="284" t="str">
        <f>입출금내역Rawdata!D1794</f>
        <v>3월급여</v>
      </c>
      <c r="O1800" s="284" t="str">
        <f>입출금내역Rawdata!L1794</f>
        <v>하나은행(GS투자금)</v>
      </c>
      <c r="P1800" s="284" t="str">
        <f>입출금내역Rawdata!M1794</f>
        <v>391-910033-23404</v>
      </c>
    </row>
    <row r="1801" spans="2:16" ht="15.75" customHeight="1">
      <c r="B1801" s="142">
        <f>입출금내역Rawdata!B1795</f>
        <v>45741</v>
      </c>
      <c r="C1801" s="143" t="s">
        <v>120</v>
      </c>
      <c r="D1801" s="284" t="str">
        <f>입출금내역Rawdata!N1795</f>
        <v>계좌 대체</v>
      </c>
      <c r="E1801" s="284" t="str">
        <f>입출금내역Rawdata!O1795</f>
        <v>계좌 대체</v>
      </c>
      <c r="F1801" s="137" t="str">
        <f>IF(D1801="계좌 대체","",VLOOKUP($D1801,월별_CashFlow!$H$3:$I$61,2,FALSE))</f>
        <v/>
      </c>
      <c r="H1801" s="283" t="str">
        <f>IF(입출금내역Rawdata!F1795=0,"",입출금내역Rawdata!F1795)</f>
        <v/>
      </c>
      <c r="I1801" s="146">
        <f>IF(입출금내역Rawdata!G1795=0,"",입출금내역Rawdata!G1795)</f>
        <v>11800</v>
      </c>
      <c r="J1801" s="146">
        <f t="shared" ref="J1801:J1812" si="57">IF(H1801="",IF(I1801="",0,-I1801),H1801)</f>
        <v>-11800</v>
      </c>
      <c r="K1801" s="146">
        <f t="shared" si="56"/>
        <v>703812452</v>
      </c>
      <c r="L1801" s="284" t="str">
        <f>입출금내역Rawdata!D1795</f>
        <v>카카오T택시_가승</v>
      </c>
      <c r="O1801" s="284" t="str">
        <f>입출금내역Rawdata!L1795</f>
        <v>하나은행(자본금)</v>
      </c>
      <c r="P1801" s="284" t="str">
        <f>입출금내역Rawdata!M1795</f>
        <v>391-910029-71304</v>
      </c>
    </row>
    <row r="1802" spans="2:16" ht="15.75" customHeight="1">
      <c r="B1802" s="142">
        <f>입출금내역Rawdata!B1796</f>
        <v>45741</v>
      </c>
      <c r="C1802" s="143" t="s">
        <v>120</v>
      </c>
      <c r="D1802" s="284" t="str">
        <f>입출금내역Rawdata!N1796</f>
        <v>계좌 대체</v>
      </c>
      <c r="E1802" s="284" t="str">
        <f>입출금내역Rawdata!O1796</f>
        <v>계좌 대체</v>
      </c>
      <c r="F1802" s="137" t="str">
        <f>IF(D1802="계좌 대체","",VLOOKUP($D1802,월별_CashFlow!$H$3:$I$61,2,FALSE))</f>
        <v/>
      </c>
      <c r="H1802" s="283">
        <f>IF(입출금내역Rawdata!F1796=0,"",입출금내역Rawdata!F1796)</f>
        <v>11800</v>
      </c>
      <c r="I1802" s="146" t="str">
        <f>IF(입출금내역Rawdata!G1796=0,"",입출금내역Rawdata!G1796)</f>
        <v/>
      </c>
      <c r="J1802" s="146">
        <f t="shared" si="57"/>
        <v>11800</v>
      </c>
      <c r="K1802" s="146">
        <f t="shared" si="56"/>
        <v>703824252</v>
      </c>
      <c r="L1802" s="284" t="str">
        <f>입출금내역Rawdata!D1796</f>
        <v>카카오T택시_가승</v>
      </c>
      <c r="O1802" s="284" t="str">
        <f>입출금내역Rawdata!L1796</f>
        <v>하나은행(자본금)</v>
      </c>
      <c r="P1802" s="284" t="str">
        <f>입출금내역Rawdata!M1796</f>
        <v>391-910029-71304</v>
      </c>
    </row>
    <row r="1803" spans="2:16" ht="15.75" customHeight="1">
      <c r="B1803" s="142">
        <f>입출금내역Rawdata!B1797</f>
        <v>45741</v>
      </c>
      <c r="C1803" s="143" t="s">
        <v>120</v>
      </c>
      <c r="D1803" s="284" t="str">
        <f>입출금내역Rawdata!N1797</f>
        <v>운영비</v>
      </c>
      <c r="E1803" s="284" t="str">
        <f>입출금내역Rawdata!O1797</f>
        <v>여비교통비</v>
      </c>
      <c r="F1803" s="137">
        <f>IF(D1803="계좌 대체","",VLOOKUP($D1803,월별_CashFlow!$H$3:$I$61,2,FALSE))</f>
        <v>120204</v>
      </c>
      <c r="H1803" s="283" t="str">
        <f>IF(입출금내역Rawdata!F1797=0,"",입출금내역Rawdata!F1797)</f>
        <v/>
      </c>
      <c r="I1803" s="146">
        <f>IF(입출금내역Rawdata!G1797=0,"",입출금내역Rawdata!G1797)</f>
        <v>13000</v>
      </c>
      <c r="J1803" s="146">
        <f t="shared" si="57"/>
        <v>-13000</v>
      </c>
      <c r="K1803" s="146">
        <f t="shared" si="56"/>
        <v>703811252</v>
      </c>
      <c r="L1803" s="284" t="str">
        <f>입출금내역Rawdata!D1797</f>
        <v>카카오T일반택시_</v>
      </c>
      <c r="O1803" s="284" t="str">
        <f>입출금내역Rawdata!L1797</f>
        <v>하나은행(자본금)</v>
      </c>
      <c r="P1803" s="284" t="str">
        <f>입출금내역Rawdata!M1797</f>
        <v>391-910029-71304</v>
      </c>
    </row>
    <row r="1804" spans="2:16" ht="15.75" customHeight="1">
      <c r="B1804" s="142">
        <f>입출금내역Rawdata!B1798</f>
        <v>45741</v>
      </c>
      <c r="C1804" s="143" t="s">
        <v>120</v>
      </c>
      <c r="D1804" s="284" t="str">
        <f>입출금내역Rawdata!N1798</f>
        <v>법인카드</v>
      </c>
      <c r="E1804" s="284" t="str">
        <f>입출금내역Rawdata!O1798</f>
        <v>법인카드</v>
      </c>
      <c r="F1804" s="137">
        <f>IF(D1804="계좌 대체","",VLOOKUP($D1804,월별_CashFlow!$H$3:$I$61,2,FALSE))</f>
        <v>120203</v>
      </c>
      <c r="H1804" s="283" t="str">
        <f>IF(입출금내역Rawdata!F1798=0,"",입출금내역Rawdata!F1798)</f>
        <v/>
      </c>
      <c r="I1804" s="146">
        <f>IF(입출금내역Rawdata!G1798=0,"",입출금내역Rawdata!G1798)</f>
        <v>15600</v>
      </c>
      <c r="J1804" s="146">
        <f t="shared" si="57"/>
        <v>-15600</v>
      </c>
      <c r="K1804" s="146">
        <f t="shared" si="56"/>
        <v>703795652</v>
      </c>
      <c r="L1804" s="284" t="str">
        <f>입출금내역Rawdata!D1798</f>
        <v>하나카드기업</v>
      </c>
      <c r="O1804" s="284" t="str">
        <f>입출금내역Rawdata!L1798</f>
        <v>하나은행(서울형팁스)</v>
      </c>
      <c r="P1804" s="284" t="str">
        <f>입출금내역Rawdata!M1798</f>
        <v>511-910017-45704</v>
      </c>
    </row>
    <row r="1805" spans="2:16" ht="15.75" customHeight="1">
      <c r="B1805" s="142">
        <f>입출금내역Rawdata!B1799</f>
        <v>45742</v>
      </c>
      <c r="C1805" s="143" t="s">
        <v>120</v>
      </c>
      <c r="D1805" s="284" t="str">
        <f>입출금내역Rawdata!N1799</f>
        <v>보조금</v>
      </c>
      <c r="E1805" s="284" t="str">
        <f>입출금내역Rawdata!O1799</f>
        <v>보조금</v>
      </c>
      <c r="F1805" s="137">
        <f>IF(D1805="계좌 대체","",VLOOKUP($D1805,월별_CashFlow!$H$3:$I$61,2,FALSE))</f>
        <v>310001</v>
      </c>
      <c r="H1805" s="283" t="str">
        <f>IF(입출금내역Rawdata!F1799=0,"",입출금내역Rawdata!F1799)</f>
        <v/>
      </c>
      <c r="I1805" s="146">
        <f>IF(입출금내역Rawdata!G1799=0,"",입출금내역Rawdata!G1799)</f>
        <v>121500</v>
      </c>
      <c r="J1805" s="146">
        <f t="shared" si="57"/>
        <v>-121500</v>
      </c>
      <c r="K1805" s="146">
        <f t="shared" si="56"/>
        <v>703674152</v>
      </c>
      <c r="L1805" s="284" t="str">
        <f>입출금내역Rawdata!D1799</f>
        <v>더씨(TheC)</v>
      </c>
      <c r="O1805" s="284" t="str">
        <f>입출금내역Rawdata!L1799</f>
        <v>하나은행(GS투자금)</v>
      </c>
      <c r="P1805" s="284" t="str">
        <f>입출금내역Rawdata!M1799</f>
        <v>391-910033-23404</v>
      </c>
    </row>
    <row r="1806" spans="2:16" ht="15.75" customHeight="1">
      <c r="B1806" s="142">
        <f>입출금내역Rawdata!B1800</f>
        <v>45742</v>
      </c>
      <c r="C1806" s="143" t="s">
        <v>120</v>
      </c>
      <c r="D1806" s="284" t="str">
        <f>입출금내역Rawdata!N1800</f>
        <v>보조금</v>
      </c>
      <c r="E1806" s="284" t="str">
        <f>입출금내역Rawdata!O1800</f>
        <v>보조금</v>
      </c>
      <c r="F1806" s="137">
        <f>IF(D1806="계좌 대체","",VLOOKUP($D1806,월별_CashFlow!$H$3:$I$61,2,FALSE))</f>
        <v>310001</v>
      </c>
      <c r="H1806" s="283" t="str">
        <f>IF(입출금내역Rawdata!F1800=0,"",입출금내역Rawdata!F1800)</f>
        <v/>
      </c>
      <c r="I1806" s="146">
        <f>IF(입출금내역Rawdata!G1800=0,"",입출금내역Rawdata!G1800)</f>
        <v>8700</v>
      </c>
      <c r="J1806" s="146">
        <f t="shared" si="57"/>
        <v>-8700</v>
      </c>
      <c r="K1806" s="146">
        <f t="shared" si="56"/>
        <v>703665452</v>
      </c>
      <c r="L1806" s="284" t="str">
        <f>입출금내역Rawdata!D1800</f>
        <v>카페16온스고려</v>
      </c>
      <c r="O1806" s="284" t="str">
        <f>입출금내역Rawdata!L1800</f>
        <v>하나은행(GS투자금)</v>
      </c>
      <c r="P1806" s="284" t="str">
        <f>입출금내역Rawdata!M1800</f>
        <v>391-910033-23404</v>
      </c>
    </row>
    <row r="1807" spans="2:16" ht="15.75" customHeight="1">
      <c r="B1807" s="142">
        <f>입출금내역Rawdata!B1801</f>
        <v>45742</v>
      </c>
      <c r="C1807" s="143" t="s">
        <v>120</v>
      </c>
      <c r="D1807" s="284" t="str">
        <f>입출금내역Rawdata!N1801</f>
        <v>보조금</v>
      </c>
      <c r="E1807" s="284" t="str">
        <f>입출금내역Rawdata!O1801</f>
        <v>보조금</v>
      </c>
      <c r="F1807" s="137">
        <f>IF(D1807="계좌 대체","",VLOOKUP($D1807,월별_CashFlow!$H$3:$I$61,2,FALSE))</f>
        <v>310001</v>
      </c>
      <c r="H1807" s="283" t="str">
        <f>IF(입출금내역Rawdata!F1801=0,"",입출금내역Rawdata!F1801)</f>
        <v/>
      </c>
      <c r="I1807" s="146">
        <f>IF(입출금내역Rawdata!G1801=0,"",입출금내역Rawdata!G1801)</f>
        <v>8300</v>
      </c>
      <c r="J1807" s="146">
        <f t="shared" si="57"/>
        <v>-8300</v>
      </c>
      <c r="K1807" s="146">
        <f t="shared" si="56"/>
        <v>703657152</v>
      </c>
      <c r="L1807" s="284" t="str">
        <f>입출금내역Rawdata!D1801</f>
        <v>인터넷쇼핑몰(4)_</v>
      </c>
      <c r="O1807" s="284" t="str">
        <f>입출금내역Rawdata!L1801</f>
        <v>하나은행(GS투자금)</v>
      </c>
      <c r="P1807" s="284" t="str">
        <f>입출금내역Rawdata!M1801</f>
        <v>391-910033-23404</v>
      </c>
    </row>
    <row r="1808" spans="2:16" ht="15.75" customHeight="1">
      <c r="B1808" s="142">
        <f>입출금내역Rawdata!B1802</f>
        <v>45742</v>
      </c>
      <c r="C1808" s="143" t="s">
        <v>120</v>
      </c>
      <c r="D1808" s="284" t="str">
        <f>입출금내역Rawdata!N1802</f>
        <v>보조금</v>
      </c>
      <c r="E1808" s="284" t="str">
        <f>입출금내역Rawdata!O1802</f>
        <v>보조금</v>
      </c>
      <c r="F1808" s="137">
        <f>IF(D1808="계좌 대체","",VLOOKUP($D1808,월별_CashFlow!$H$3:$I$61,2,FALSE))</f>
        <v>310001</v>
      </c>
      <c r="H1808" s="283" t="str">
        <f>IF(입출금내역Rawdata!F1802=0,"",입출금내역Rawdata!F1802)</f>
        <v/>
      </c>
      <c r="I1808" s="146">
        <f>IF(입출금내역Rawdata!G1802=0,"",입출금내역Rawdata!G1802)</f>
        <v>11000</v>
      </c>
      <c r="J1808" s="146">
        <f t="shared" si="57"/>
        <v>-11000</v>
      </c>
      <c r="K1808" s="146">
        <f t="shared" si="56"/>
        <v>703646152</v>
      </c>
      <c r="L1808" s="284" t="str">
        <f>입출금내역Rawdata!D1802</f>
        <v>ARS(키움페이)_다</v>
      </c>
      <c r="O1808" s="284" t="str">
        <f>입출금내역Rawdata!L1802</f>
        <v>하나은행(GS투자금)</v>
      </c>
      <c r="P1808" s="284" t="str">
        <f>입출금내역Rawdata!M1802</f>
        <v>391-910033-23404</v>
      </c>
    </row>
    <row r="1809" spans="2:16" ht="15.75" customHeight="1">
      <c r="B1809" s="142">
        <f>입출금내역Rawdata!B1803</f>
        <v>45742</v>
      </c>
      <c r="C1809" s="143" t="s">
        <v>120</v>
      </c>
      <c r="D1809" s="284" t="str">
        <f>입출금내역Rawdata!N1803</f>
        <v>계좌 대체</v>
      </c>
      <c r="E1809" s="284" t="str">
        <f>입출금내역Rawdata!O1803</f>
        <v>계좌 대체</v>
      </c>
      <c r="F1809" s="137" t="str">
        <f>IF(D1809="계좌 대체","",VLOOKUP($D1809,월별_CashFlow!$H$3:$I$61,2,FALSE))</f>
        <v/>
      </c>
      <c r="H1809" s="283" t="str">
        <f>IF(입출금내역Rawdata!F1803=0,"",입출금내역Rawdata!F1803)</f>
        <v/>
      </c>
      <c r="I1809" s="146">
        <f>IF(입출금내역Rawdata!G1803=0,"",입출금내역Rawdata!G1803)</f>
        <v>11700</v>
      </c>
      <c r="J1809" s="146">
        <f t="shared" si="57"/>
        <v>-11700</v>
      </c>
      <c r="K1809" s="146">
        <f t="shared" si="56"/>
        <v>703634452</v>
      </c>
      <c r="L1809" s="284" t="str">
        <f>입출금내역Rawdata!D1803</f>
        <v>카카오T택시_가승</v>
      </c>
      <c r="O1809" s="284" t="str">
        <f>입출금내역Rawdata!L1803</f>
        <v>하나은행(자본금)</v>
      </c>
      <c r="P1809" s="284" t="str">
        <f>입출금내역Rawdata!M1803</f>
        <v>391-910029-71304</v>
      </c>
    </row>
    <row r="1810" spans="2:16" ht="15.75" customHeight="1">
      <c r="B1810" s="142">
        <f>입출금내역Rawdata!B1804</f>
        <v>45742</v>
      </c>
      <c r="C1810" s="143" t="s">
        <v>120</v>
      </c>
      <c r="D1810" s="284" t="str">
        <f>입출금내역Rawdata!N1804</f>
        <v>계좌 대체</v>
      </c>
      <c r="E1810" s="284" t="str">
        <f>입출금내역Rawdata!O1804</f>
        <v>계좌 대체</v>
      </c>
      <c r="F1810" s="137" t="str">
        <f>IF(D1810="계좌 대체","",VLOOKUP($D1810,월별_CashFlow!$H$3:$I$61,2,FALSE))</f>
        <v/>
      </c>
      <c r="H1810" s="283">
        <f>IF(입출금내역Rawdata!F1804=0,"",입출금내역Rawdata!F1804)</f>
        <v>11700</v>
      </c>
      <c r="I1810" s="146" t="str">
        <f>IF(입출금내역Rawdata!G1804=0,"",입출금내역Rawdata!G1804)</f>
        <v/>
      </c>
      <c r="J1810" s="146">
        <f t="shared" si="57"/>
        <v>11700</v>
      </c>
      <c r="K1810" s="146">
        <f t="shared" si="56"/>
        <v>703646152</v>
      </c>
      <c r="L1810" s="284" t="str">
        <f>입출금내역Rawdata!D1804</f>
        <v>카카오T택시_가승</v>
      </c>
      <c r="O1810" s="284" t="str">
        <f>입출금내역Rawdata!L1804</f>
        <v>하나은행(자본금)</v>
      </c>
      <c r="P1810" s="284" t="str">
        <f>입출금내역Rawdata!M1804</f>
        <v>391-910029-71304</v>
      </c>
    </row>
    <row r="1811" spans="2:16" ht="15.75" customHeight="1">
      <c r="B1811" s="142">
        <f>입출금내역Rawdata!B1805</f>
        <v>45742</v>
      </c>
      <c r="C1811" s="143" t="s">
        <v>120</v>
      </c>
      <c r="D1811" s="284" t="str">
        <f>입출금내역Rawdata!N1805</f>
        <v>운영비</v>
      </c>
      <c r="E1811" s="284" t="str">
        <f>입출금내역Rawdata!O1805</f>
        <v>여비교통비</v>
      </c>
      <c r="F1811" s="137">
        <f>IF(D1811="계좌 대체","",VLOOKUP($D1811,월별_CashFlow!$H$3:$I$61,2,FALSE))</f>
        <v>120204</v>
      </c>
      <c r="H1811" s="283" t="str">
        <f>IF(입출금내역Rawdata!F1805=0,"",입출금내역Rawdata!F1805)</f>
        <v/>
      </c>
      <c r="I1811" s="146">
        <f>IF(입출금내역Rawdata!G1805=0,"",입출금내역Rawdata!G1805)</f>
        <v>10200</v>
      </c>
      <c r="J1811" s="146">
        <f t="shared" si="57"/>
        <v>-10200</v>
      </c>
      <c r="K1811" s="146">
        <f t="shared" si="56"/>
        <v>703635952</v>
      </c>
      <c r="L1811" s="284" t="str">
        <f>입출금내역Rawdata!D1805</f>
        <v>카카오T일반택시(</v>
      </c>
      <c r="O1811" s="284" t="str">
        <f>입출금내역Rawdata!L1805</f>
        <v>하나은행(자본금)</v>
      </c>
      <c r="P1811" s="284" t="str">
        <f>입출금내역Rawdata!M1805</f>
        <v>391-910029-71304</v>
      </c>
    </row>
    <row r="1812" spans="2:16" ht="15.75" customHeight="1">
      <c r="B1812" s="142">
        <f>입출금내역Rawdata!B1806</f>
        <v>45742</v>
      </c>
      <c r="C1812" s="143" t="s">
        <v>120</v>
      </c>
      <c r="D1812" s="284" t="str">
        <f>입출금내역Rawdata!N1806</f>
        <v>운영비</v>
      </c>
      <c r="E1812" s="284" t="str">
        <f>입출금내역Rawdata!O1806</f>
        <v>여비교통비</v>
      </c>
      <c r="F1812" s="137">
        <f>IF(D1812="계좌 대체","",VLOOKUP($D1812,월별_CashFlow!$H$3:$I$61,2,FALSE))</f>
        <v>120204</v>
      </c>
      <c r="H1812" s="283" t="str">
        <f>IF(입출금내역Rawdata!F1806=0,"",입출금내역Rawdata!F1806)</f>
        <v/>
      </c>
      <c r="I1812" s="146">
        <f>IF(입출금내역Rawdata!G1806=0,"",입출금내역Rawdata!G1806)</f>
        <v>10600</v>
      </c>
      <c r="J1812" s="146">
        <f t="shared" si="57"/>
        <v>-10600</v>
      </c>
      <c r="K1812" s="146">
        <f t="shared" si="56"/>
        <v>703625352</v>
      </c>
      <c r="L1812" s="284" t="str">
        <f>입출금내역Rawdata!D1806</f>
        <v>카카오T비즈_카카</v>
      </c>
      <c r="O1812" s="284" t="str">
        <f>입출금내역Rawdata!L1806</f>
        <v>하나은행(자본금)</v>
      </c>
      <c r="P1812" s="284" t="str">
        <f>입출금내역Rawdata!M1806</f>
        <v>391-910029-71304</v>
      </c>
    </row>
  </sheetData>
  <autoFilter ref="A1:S100006" xr:uid="{00000000-0009-0000-0000-000003000000}"/>
  <phoneticPr fontId="1" type="noConversion"/>
  <dataValidations count="1">
    <dataValidation type="list" showErrorMessage="1" sqref="C3:C1812" xr:uid="{00000000-0002-0000-0300-000000000000}">
      <formula1>"완료,예정"</formula1>
    </dataValidation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X1808"/>
  <sheetViews>
    <sheetView zoomScale="70" zoomScaleNormal="70" workbookViewId="0">
      <pane xSplit="1" ySplit="1" topLeftCell="B512" activePane="bottomRight" state="frozen"/>
      <selection pane="topRight" activeCell="B1" sqref="B1"/>
      <selection pane="bottomLeft" activeCell="A2" sqref="A2"/>
      <selection pane="bottomRight" activeCell="E540" sqref="E540"/>
    </sheetView>
  </sheetViews>
  <sheetFormatPr defaultRowHeight="17.399999999999999"/>
  <cols>
    <col min="2" max="2" width="18.5" style="280" customWidth="1"/>
    <col min="3" max="3" width="10.796875" style="280" customWidth="1"/>
    <col min="4" max="4" width="24.59765625" style="280" customWidth="1"/>
    <col min="5" max="5" width="27.59765625" style="280" customWidth="1"/>
    <col min="6" max="7" width="13" style="1" bestFit="1" customWidth="1"/>
    <col min="8" max="8" width="16.19921875" style="1" customWidth="1"/>
    <col min="9" max="9" width="12.8984375" style="280" customWidth="1"/>
    <col min="10" max="10" width="18.69921875" style="280" customWidth="1"/>
    <col min="11" max="11" width="36.69921875" style="280" customWidth="1"/>
    <col min="12" max="12" width="21.296875" style="280" customWidth="1"/>
    <col min="13" max="13" width="23.296875" style="280" customWidth="1"/>
    <col min="14" max="14" width="18.69921875" style="280" customWidth="1"/>
    <col min="15" max="15" width="20" style="280" customWidth="1"/>
    <col min="17" max="17" width="13.19921875" style="280" customWidth="1"/>
    <col min="18" max="18" width="10.5" style="280" customWidth="1"/>
    <col min="19" max="19" width="11.796875" style="280" customWidth="1"/>
    <col min="21" max="21" width="10" style="280" bestFit="1" customWidth="1"/>
    <col min="22" max="23" width="24" style="280" bestFit="1" customWidth="1"/>
    <col min="24" max="24" width="26.5" style="280" bestFit="1" customWidth="1"/>
  </cols>
  <sheetData>
    <row r="1" spans="1:24" ht="18" customHeight="1" thickBot="1">
      <c r="A1" s="3" t="s">
        <v>271</v>
      </c>
      <c r="B1" s="3" t="s">
        <v>272</v>
      </c>
      <c r="C1" s="3" t="s">
        <v>273</v>
      </c>
      <c r="D1" s="3" t="s">
        <v>114</v>
      </c>
      <c r="E1" s="3" t="s">
        <v>274</v>
      </c>
      <c r="F1" s="3" t="s">
        <v>34</v>
      </c>
      <c r="G1" s="3" t="s">
        <v>35</v>
      </c>
      <c r="H1" s="3" t="s">
        <v>275</v>
      </c>
      <c r="I1" s="3" t="s">
        <v>4</v>
      </c>
      <c r="J1" s="3" t="s">
        <v>276</v>
      </c>
      <c r="K1" s="3" t="s">
        <v>277</v>
      </c>
      <c r="L1" s="3" t="s">
        <v>7</v>
      </c>
      <c r="M1" s="3" t="s">
        <v>6</v>
      </c>
      <c r="N1" s="4" t="s">
        <v>278</v>
      </c>
      <c r="O1" s="4" t="s">
        <v>279</v>
      </c>
      <c r="Q1" s="274">
        <f>COUNTA(A:A)-1</f>
        <v>1805</v>
      </c>
      <c r="R1" s="275">
        <f t="array" ref="R1">SUM(COUNTIF(N:N, U1:X1))</f>
        <v>0</v>
      </c>
      <c r="S1" s="273">
        <f>1-(R1/Q1)</f>
        <v>1</v>
      </c>
      <c r="U1" s="4" t="s">
        <v>280</v>
      </c>
      <c r="V1" s="4" t="s">
        <v>281</v>
      </c>
      <c r="W1" s="4" t="s">
        <v>282</v>
      </c>
      <c r="X1" s="4" t="s">
        <v>283</v>
      </c>
    </row>
    <row r="2" spans="1:24">
      <c r="A2">
        <v>1</v>
      </c>
      <c r="B2" s="5">
        <v>45293</v>
      </c>
      <c r="C2" s="6">
        <v>0.73333333333333328</v>
      </c>
      <c r="D2" t="s">
        <v>284</v>
      </c>
      <c r="F2" s="1">
        <v>0</v>
      </c>
      <c r="G2" s="1">
        <v>72065</v>
      </c>
      <c r="H2" s="1">
        <v>106735726</v>
      </c>
      <c r="I2" t="s">
        <v>264</v>
      </c>
      <c r="J2" t="s">
        <v>285</v>
      </c>
      <c r="L2" t="s">
        <v>8</v>
      </c>
      <c r="M2" t="s">
        <v>9</v>
      </c>
      <c r="N2" t="s">
        <v>76</v>
      </c>
      <c r="O2" t="s">
        <v>286</v>
      </c>
    </row>
    <row r="3" spans="1:24">
      <c r="A3">
        <v>2</v>
      </c>
      <c r="B3" s="5">
        <v>45293</v>
      </c>
      <c r="C3" s="6">
        <v>0.73958333333333337</v>
      </c>
      <c r="D3" t="s">
        <v>287</v>
      </c>
      <c r="F3" s="1">
        <v>0</v>
      </c>
      <c r="G3" s="1">
        <v>68784</v>
      </c>
      <c r="H3" s="1">
        <v>106666942</v>
      </c>
      <c r="I3" t="s">
        <v>264</v>
      </c>
      <c r="J3" t="s">
        <v>285</v>
      </c>
      <c r="L3" t="s">
        <v>8</v>
      </c>
      <c r="M3" t="s">
        <v>9</v>
      </c>
      <c r="N3" t="s">
        <v>76</v>
      </c>
      <c r="O3" t="s">
        <v>286</v>
      </c>
    </row>
    <row r="4" spans="1:24">
      <c r="A4">
        <v>3</v>
      </c>
      <c r="B4" s="5">
        <v>45293</v>
      </c>
      <c r="C4" s="6">
        <v>0.76111111111111107</v>
      </c>
      <c r="D4" t="s">
        <v>288</v>
      </c>
      <c r="F4" s="1">
        <v>0</v>
      </c>
      <c r="G4" s="1">
        <v>69357</v>
      </c>
      <c r="H4" s="1">
        <v>106597585</v>
      </c>
      <c r="I4" t="s">
        <v>264</v>
      </c>
      <c r="J4" t="s">
        <v>285</v>
      </c>
      <c r="L4" t="s">
        <v>8</v>
      </c>
      <c r="M4" t="s">
        <v>9</v>
      </c>
      <c r="N4" t="s">
        <v>76</v>
      </c>
      <c r="O4" t="s">
        <v>286</v>
      </c>
    </row>
    <row r="5" spans="1:24">
      <c r="A5">
        <v>4</v>
      </c>
      <c r="B5" s="5">
        <v>45293</v>
      </c>
      <c r="C5" s="6">
        <v>0.7631944444444444</v>
      </c>
      <c r="D5" t="s">
        <v>289</v>
      </c>
      <c r="F5" s="1">
        <v>0</v>
      </c>
      <c r="G5" s="1">
        <v>332036</v>
      </c>
      <c r="H5" s="1">
        <v>106265549</v>
      </c>
      <c r="I5" t="s">
        <v>264</v>
      </c>
      <c r="J5" t="s">
        <v>285</v>
      </c>
      <c r="L5" t="s">
        <v>8</v>
      </c>
      <c r="M5" t="s">
        <v>9</v>
      </c>
      <c r="N5" t="s">
        <v>76</v>
      </c>
      <c r="O5" t="s">
        <v>286</v>
      </c>
    </row>
    <row r="6" spans="1:24">
      <c r="A6">
        <v>1</v>
      </c>
      <c r="B6" s="5">
        <v>45293</v>
      </c>
      <c r="C6" s="6">
        <v>0.2097222222222222</v>
      </c>
      <c r="D6" t="s">
        <v>290</v>
      </c>
      <c r="E6" t="s">
        <v>291</v>
      </c>
      <c r="F6" s="1">
        <v>1</v>
      </c>
      <c r="G6" s="1">
        <v>0</v>
      </c>
      <c r="H6" s="1">
        <v>1931370</v>
      </c>
      <c r="I6" t="s">
        <v>292</v>
      </c>
      <c r="J6" t="s">
        <v>293</v>
      </c>
      <c r="L6" t="s">
        <v>12</v>
      </c>
      <c r="M6" t="s">
        <v>13</v>
      </c>
      <c r="N6" t="s">
        <v>86</v>
      </c>
      <c r="O6" t="s">
        <v>86</v>
      </c>
    </row>
    <row r="7" spans="1:24">
      <c r="A7">
        <v>5</v>
      </c>
      <c r="B7" s="5">
        <v>45294</v>
      </c>
      <c r="C7" s="6">
        <v>0.8833333333333333</v>
      </c>
      <c r="D7" t="s">
        <v>294</v>
      </c>
      <c r="F7" s="1">
        <v>4427900</v>
      </c>
      <c r="G7" s="1">
        <v>0</v>
      </c>
      <c r="H7" s="1">
        <v>110693449</v>
      </c>
      <c r="I7" t="s">
        <v>295</v>
      </c>
      <c r="J7" t="s">
        <v>285</v>
      </c>
      <c r="L7" t="s">
        <v>8</v>
      </c>
      <c r="M7" t="s">
        <v>9</v>
      </c>
      <c r="N7" t="s">
        <v>76</v>
      </c>
      <c r="O7" t="s">
        <v>76</v>
      </c>
    </row>
    <row r="8" spans="1:24">
      <c r="A8">
        <v>6</v>
      </c>
      <c r="B8" s="5">
        <v>45295</v>
      </c>
      <c r="C8" s="6">
        <v>0.53125</v>
      </c>
      <c r="D8" t="s">
        <v>296</v>
      </c>
      <c r="F8" s="1">
        <v>0</v>
      </c>
      <c r="G8" s="1">
        <v>280059</v>
      </c>
      <c r="H8" s="1">
        <v>110413390</v>
      </c>
      <c r="I8" t="s">
        <v>264</v>
      </c>
      <c r="J8" t="s">
        <v>285</v>
      </c>
      <c r="L8" t="s">
        <v>8</v>
      </c>
      <c r="M8" t="s">
        <v>9</v>
      </c>
      <c r="N8" t="s">
        <v>76</v>
      </c>
      <c r="O8" t="s">
        <v>286</v>
      </c>
    </row>
    <row r="9" spans="1:24">
      <c r="A9">
        <v>7</v>
      </c>
      <c r="B9" s="5">
        <v>45296</v>
      </c>
      <c r="C9" s="6">
        <v>0.47083333333333333</v>
      </c>
      <c r="D9" t="s">
        <v>297</v>
      </c>
      <c r="E9" t="s">
        <v>298</v>
      </c>
      <c r="F9" s="1">
        <v>0</v>
      </c>
      <c r="G9" s="1">
        <v>505240</v>
      </c>
      <c r="H9" s="1">
        <v>109908150</v>
      </c>
      <c r="I9" t="s">
        <v>299</v>
      </c>
      <c r="J9" t="s">
        <v>300</v>
      </c>
      <c r="L9" t="s">
        <v>8</v>
      </c>
      <c r="M9" t="s">
        <v>9</v>
      </c>
      <c r="N9" t="s">
        <v>76</v>
      </c>
      <c r="O9" t="s">
        <v>301</v>
      </c>
    </row>
    <row r="10" spans="1:24">
      <c r="A10">
        <v>1</v>
      </c>
      <c r="B10" s="5">
        <v>45299</v>
      </c>
      <c r="C10" s="6">
        <v>0.56944444444444442</v>
      </c>
      <c r="D10" t="s">
        <v>302</v>
      </c>
      <c r="F10" s="1">
        <v>0</v>
      </c>
      <c r="G10" s="1">
        <v>5000</v>
      </c>
      <c r="H10" s="1">
        <v>998459619</v>
      </c>
      <c r="I10" t="s">
        <v>264</v>
      </c>
      <c r="J10" t="s">
        <v>303</v>
      </c>
      <c r="L10" t="s">
        <v>10</v>
      </c>
      <c r="M10" t="s">
        <v>11</v>
      </c>
      <c r="N10" t="s">
        <v>76</v>
      </c>
      <c r="O10" t="s">
        <v>301</v>
      </c>
    </row>
    <row r="11" spans="1:24">
      <c r="A11">
        <v>2</v>
      </c>
      <c r="B11" s="5">
        <v>45299</v>
      </c>
      <c r="C11" s="6">
        <v>0.5708333333333333</v>
      </c>
      <c r="D11" t="s">
        <v>302</v>
      </c>
      <c r="F11" s="1">
        <v>0</v>
      </c>
      <c r="G11" s="1">
        <v>5000</v>
      </c>
      <c r="H11" s="1">
        <v>998454619</v>
      </c>
      <c r="I11" t="s">
        <v>264</v>
      </c>
      <c r="J11" t="s">
        <v>303</v>
      </c>
      <c r="L11" t="s">
        <v>10</v>
      </c>
      <c r="M11" t="s">
        <v>11</v>
      </c>
      <c r="N11" t="s">
        <v>76</v>
      </c>
      <c r="O11" t="s">
        <v>301</v>
      </c>
    </row>
    <row r="12" spans="1:24">
      <c r="A12">
        <v>8</v>
      </c>
      <c r="B12" s="5">
        <v>45299</v>
      </c>
      <c r="C12" s="6">
        <v>0.62847222222222221</v>
      </c>
      <c r="D12" t="s">
        <v>304</v>
      </c>
      <c r="F12" s="1">
        <v>0</v>
      </c>
      <c r="G12" s="1">
        <v>57198</v>
      </c>
      <c r="H12" s="1">
        <v>109850952</v>
      </c>
      <c r="I12" t="s">
        <v>264</v>
      </c>
      <c r="J12" t="s">
        <v>285</v>
      </c>
      <c r="L12" t="s">
        <v>8</v>
      </c>
      <c r="M12" t="s">
        <v>9</v>
      </c>
      <c r="N12" t="s">
        <v>76</v>
      </c>
      <c r="O12" t="s">
        <v>286</v>
      </c>
    </row>
    <row r="13" spans="1:24">
      <c r="A13">
        <v>9</v>
      </c>
      <c r="B13" s="5">
        <v>45299</v>
      </c>
      <c r="C13" s="6">
        <v>0.63124999999999998</v>
      </c>
      <c r="D13" t="s">
        <v>305</v>
      </c>
      <c r="F13" s="1">
        <v>0</v>
      </c>
      <c r="G13" s="1">
        <v>164392</v>
      </c>
      <c r="H13" s="1">
        <v>109686560</v>
      </c>
      <c r="I13" t="s">
        <v>264</v>
      </c>
      <c r="J13" t="s">
        <v>285</v>
      </c>
      <c r="L13" t="s">
        <v>8</v>
      </c>
      <c r="M13" t="s">
        <v>9</v>
      </c>
      <c r="N13" t="s">
        <v>76</v>
      </c>
      <c r="O13" t="s">
        <v>286</v>
      </c>
    </row>
    <row r="14" spans="1:24">
      <c r="A14">
        <v>10</v>
      </c>
      <c r="B14" s="5">
        <v>45299</v>
      </c>
      <c r="C14" s="6">
        <v>0.63472222222222219</v>
      </c>
      <c r="D14" t="s">
        <v>306</v>
      </c>
      <c r="F14" s="1">
        <v>0</v>
      </c>
      <c r="G14" s="1">
        <v>84710</v>
      </c>
      <c r="H14" s="1">
        <v>109601850</v>
      </c>
      <c r="I14" t="s">
        <v>264</v>
      </c>
      <c r="J14" t="s">
        <v>285</v>
      </c>
      <c r="L14" t="s">
        <v>8</v>
      </c>
      <c r="M14" t="s">
        <v>9</v>
      </c>
      <c r="N14" t="s">
        <v>76</v>
      </c>
      <c r="O14" t="s">
        <v>286</v>
      </c>
    </row>
    <row r="15" spans="1:24">
      <c r="A15">
        <v>3</v>
      </c>
      <c r="B15" s="5">
        <v>45301</v>
      </c>
      <c r="C15" s="6">
        <v>0.68333333333333335</v>
      </c>
      <c r="D15" t="s">
        <v>307</v>
      </c>
      <c r="F15" s="1">
        <v>0</v>
      </c>
      <c r="G15" s="1">
        <v>1321800</v>
      </c>
      <c r="H15" s="1">
        <v>997132819</v>
      </c>
      <c r="I15" t="s">
        <v>292</v>
      </c>
      <c r="J15" t="s">
        <v>308</v>
      </c>
      <c r="L15" t="s">
        <v>10</v>
      </c>
      <c r="M15" t="s">
        <v>11</v>
      </c>
      <c r="N15" t="s">
        <v>86</v>
      </c>
      <c r="O15" t="s">
        <v>86</v>
      </c>
    </row>
    <row r="16" spans="1:24">
      <c r="A16">
        <v>11</v>
      </c>
      <c r="B16" s="5">
        <v>45301</v>
      </c>
      <c r="C16" s="6">
        <v>0.20555555555555549</v>
      </c>
      <c r="D16" t="s">
        <v>309</v>
      </c>
      <c r="F16" s="1">
        <v>0</v>
      </c>
      <c r="G16" s="1">
        <v>836540</v>
      </c>
      <c r="H16" s="1">
        <v>108765310</v>
      </c>
      <c r="I16" t="s">
        <v>310</v>
      </c>
      <c r="J16" t="s">
        <v>300</v>
      </c>
      <c r="L16" t="s">
        <v>8</v>
      </c>
      <c r="M16" t="s">
        <v>9</v>
      </c>
      <c r="N16" t="s">
        <v>74</v>
      </c>
      <c r="O16" t="s">
        <v>311</v>
      </c>
    </row>
    <row r="17" spans="1:15">
      <c r="A17">
        <v>12</v>
      </c>
      <c r="B17" s="5">
        <v>45301</v>
      </c>
      <c r="C17" s="6">
        <v>0.2076388888888889</v>
      </c>
      <c r="D17" t="s">
        <v>312</v>
      </c>
      <c r="F17" s="1">
        <v>0</v>
      </c>
      <c r="G17" s="1">
        <v>351000</v>
      </c>
      <c r="H17" s="1">
        <v>108414310</v>
      </c>
      <c r="I17" t="s">
        <v>313</v>
      </c>
      <c r="J17" t="s">
        <v>300</v>
      </c>
      <c r="L17" t="s">
        <v>8</v>
      </c>
      <c r="M17" t="s">
        <v>9</v>
      </c>
      <c r="N17" t="s">
        <v>74</v>
      </c>
      <c r="O17" t="s">
        <v>311</v>
      </c>
    </row>
    <row r="18" spans="1:15">
      <c r="A18">
        <v>13</v>
      </c>
      <c r="B18" s="5">
        <v>45301</v>
      </c>
      <c r="C18" s="6">
        <v>0.2076388888888889</v>
      </c>
      <c r="D18" t="s">
        <v>314</v>
      </c>
      <c r="F18" s="1">
        <v>0</v>
      </c>
      <c r="G18" s="1">
        <v>73850</v>
      </c>
      <c r="H18" s="1">
        <v>108340460</v>
      </c>
      <c r="I18" t="s">
        <v>310</v>
      </c>
      <c r="J18" t="s">
        <v>300</v>
      </c>
      <c r="L18" t="s">
        <v>8</v>
      </c>
      <c r="M18" t="s">
        <v>9</v>
      </c>
      <c r="N18" t="s">
        <v>74</v>
      </c>
      <c r="O18" t="s">
        <v>311</v>
      </c>
    </row>
    <row r="19" spans="1:15">
      <c r="A19">
        <v>14</v>
      </c>
      <c r="B19" s="5">
        <v>45301</v>
      </c>
      <c r="C19" s="6">
        <v>0.20833333333333329</v>
      </c>
      <c r="D19" t="s">
        <v>315</v>
      </c>
      <c r="F19" s="1">
        <v>0</v>
      </c>
      <c r="G19" s="1">
        <v>27220</v>
      </c>
      <c r="H19" s="1">
        <v>108313240</v>
      </c>
      <c r="I19" t="s">
        <v>310</v>
      </c>
      <c r="J19" t="s">
        <v>300</v>
      </c>
      <c r="L19" t="s">
        <v>8</v>
      </c>
      <c r="M19" t="s">
        <v>9</v>
      </c>
      <c r="N19" t="s">
        <v>74</v>
      </c>
      <c r="O19" t="s">
        <v>311</v>
      </c>
    </row>
    <row r="20" spans="1:15">
      <c r="A20">
        <v>4</v>
      </c>
      <c r="B20" s="5">
        <v>45302</v>
      </c>
      <c r="C20" s="6">
        <v>0.74791666666666667</v>
      </c>
      <c r="D20" t="s">
        <v>316</v>
      </c>
      <c r="E20" t="s">
        <v>316</v>
      </c>
      <c r="F20" s="1">
        <v>0</v>
      </c>
      <c r="G20" s="1">
        <v>33667000</v>
      </c>
      <c r="H20" s="1">
        <v>963465819</v>
      </c>
      <c r="I20" t="s">
        <v>299</v>
      </c>
      <c r="J20" t="s">
        <v>300</v>
      </c>
      <c r="L20" t="s">
        <v>10</v>
      </c>
      <c r="M20" t="s">
        <v>11</v>
      </c>
      <c r="N20" t="s">
        <v>86</v>
      </c>
      <c r="O20" t="s">
        <v>86</v>
      </c>
    </row>
    <row r="21" spans="1:15">
      <c r="A21">
        <v>1</v>
      </c>
      <c r="B21" s="5">
        <v>45302</v>
      </c>
      <c r="C21" s="6">
        <v>0.74791666666666667</v>
      </c>
      <c r="D21" t="s">
        <v>316</v>
      </c>
      <c r="E21" t="s">
        <v>316</v>
      </c>
      <c r="F21" s="1">
        <v>33667000</v>
      </c>
      <c r="G21" s="1">
        <v>0</v>
      </c>
      <c r="H21" s="1">
        <v>33762606</v>
      </c>
      <c r="I21" t="s">
        <v>292</v>
      </c>
      <c r="J21" t="s">
        <v>300</v>
      </c>
      <c r="L21" t="s">
        <v>14</v>
      </c>
      <c r="M21" t="s">
        <v>15</v>
      </c>
      <c r="N21" t="s">
        <v>86</v>
      </c>
      <c r="O21" t="s">
        <v>86</v>
      </c>
    </row>
    <row r="22" spans="1:15">
      <c r="A22">
        <v>5</v>
      </c>
      <c r="B22" s="5">
        <v>45303</v>
      </c>
      <c r="C22" s="6">
        <v>0.71388888888888891</v>
      </c>
      <c r="D22" t="s">
        <v>316</v>
      </c>
      <c r="E22" t="s">
        <v>316</v>
      </c>
      <c r="F22" s="1">
        <v>33667000</v>
      </c>
      <c r="G22" s="1">
        <v>0</v>
      </c>
      <c r="H22" s="1">
        <v>997132819</v>
      </c>
      <c r="I22" t="s">
        <v>292</v>
      </c>
      <c r="J22" t="s">
        <v>317</v>
      </c>
      <c r="L22" t="s">
        <v>10</v>
      </c>
      <c r="M22" t="s">
        <v>11</v>
      </c>
      <c r="N22" t="s">
        <v>86</v>
      </c>
      <c r="O22" t="s">
        <v>86</v>
      </c>
    </row>
    <row r="23" spans="1:15">
      <c r="A23">
        <v>6</v>
      </c>
      <c r="B23" s="5">
        <v>45303</v>
      </c>
      <c r="C23" s="6">
        <v>0.71458333333333335</v>
      </c>
      <c r="D23" t="s">
        <v>316</v>
      </c>
      <c r="E23" t="s">
        <v>316</v>
      </c>
      <c r="F23" s="1">
        <v>0</v>
      </c>
      <c r="G23" s="1">
        <v>32427000</v>
      </c>
      <c r="H23" s="1">
        <v>964705819</v>
      </c>
      <c r="I23" t="s">
        <v>299</v>
      </c>
      <c r="J23" t="s">
        <v>300</v>
      </c>
      <c r="L23" t="s">
        <v>10</v>
      </c>
      <c r="M23" t="s">
        <v>11</v>
      </c>
      <c r="N23" t="s">
        <v>86</v>
      </c>
      <c r="O23" t="s">
        <v>86</v>
      </c>
    </row>
    <row r="24" spans="1:15">
      <c r="A24">
        <v>2</v>
      </c>
      <c r="B24" s="5">
        <v>45303</v>
      </c>
      <c r="C24" s="6">
        <v>0.71388888888888891</v>
      </c>
      <c r="D24" t="s">
        <v>316</v>
      </c>
      <c r="E24" t="s">
        <v>316</v>
      </c>
      <c r="F24" s="1">
        <v>0</v>
      </c>
      <c r="G24" s="1">
        <v>33667000</v>
      </c>
      <c r="H24" s="1">
        <v>95606</v>
      </c>
      <c r="I24" t="s">
        <v>299</v>
      </c>
      <c r="J24" t="s">
        <v>317</v>
      </c>
      <c r="L24" t="s">
        <v>14</v>
      </c>
      <c r="M24" t="s">
        <v>15</v>
      </c>
      <c r="N24" t="s">
        <v>86</v>
      </c>
      <c r="O24" t="s">
        <v>86</v>
      </c>
    </row>
    <row r="25" spans="1:15">
      <c r="A25">
        <v>3</v>
      </c>
      <c r="B25" s="5">
        <v>45303</v>
      </c>
      <c r="C25" s="6">
        <v>0.71458333333333335</v>
      </c>
      <c r="D25" t="s">
        <v>316</v>
      </c>
      <c r="E25" t="s">
        <v>316</v>
      </c>
      <c r="F25" s="1">
        <v>32427000</v>
      </c>
      <c r="G25" s="1">
        <v>0</v>
      </c>
      <c r="H25" s="1">
        <v>32522606</v>
      </c>
      <c r="I25" t="s">
        <v>292</v>
      </c>
      <c r="J25" t="s">
        <v>300</v>
      </c>
      <c r="L25" t="s">
        <v>14</v>
      </c>
      <c r="M25" t="s">
        <v>15</v>
      </c>
      <c r="N25" t="s">
        <v>86</v>
      </c>
      <c r="O25" t="s">
        <v>86</v>
      </c>
    </row>
    <row r="26" spans="1:15">
      <c r="A26">
        <v>15</v>
      </c>
      <c r="B26" s="5">
        <v>45306</v>
      </c>
      <c r="C26" s="6">
        <v>0.6430555555555556</v>
      </c>
      <c r="D26" t="s">
        <v>318</v>
      </c>
      <c r="F26" s="1">
        <v>0</v>
      </c>
      <c r="G26" s="1">
        <v>70497</v>
      </c>
      <c r="H26" s="1">
        <v>108242743</v>
      </c>
      <c r="I26" t="s">
        <v>264</v>
      </c>
      <c r="J26" t="s">
        <v>285</v>
      </c>
      <c r="L26" t="s">
        <v>8</v>
      </c>
      <c r="M26" t="s">
        <v>9</v>
      </c>
      <c r="N26" t="s">
        <v>76</v>
      </c>
      <c r="O26" t="s">
        <v>286</v>
      </c>
    </row>
    <row r="27" spans="1:15">
      <c r="A27">
        <v>16</v>
      </c>
      <c r="B27" s="5">
        <v>45306</v>
      </c>
      <c r="C27" s="6">
        <v>0.64861111111111114</v>
      </c>
      <c r="D27" t="s">
        <v>319</v>
      </c>
      <c r="F27" s="1">
        <v>0</v>
      </c>
      <c r="G27" s="1">
        <v>46268</v>
      </c>
      <c r="H27" s="1">
        <v>108196475</v>
      </c>
      <c r="I27" t="s">
        <v>264</v>
      </c>
      <c r="J27" t="s">
        <v>285</v>
      </c>
      <c r="L27" t="s">
        <v>8</v>
      </c>
      <c r="M27" t="s">
        <v>9</v>
      </c>
      <c r="N27" t="s">
        <v>76</v>
      </c>
      <c r="O27" t="s">
        <v>286</v>
      </c>
    </row>
    <row r="28" spans="1:15">
      <c r="A28">
        <v>17</v>
      </c>
      <c r="B28" s="5">
        <v>45307</v>
      </c>
      <c r="C28" s="6">
        <v>0.52986111111111112</v>
      </c>
      <c r="D28" t="s">
        <v>320</v>
      </c>
      <c r="F28" s="1">
        <v>0</v>
      </c>
      <c r="G28" s="1">
        <v>81237</v>
      </c>
      <c r="H28" s="1">
        <v>108115238</v>
      </c>
      <c r="I28" t="s">
        <v>264</v>
      </c>
      <c r="J28" t="s">
        <v>285</v>
      </c>
      <c r="L28" t="s">
        <v>8</v>
      </c>
      <c r="M28" t="s">
        <v>9</v>
      </c>
      <c r="N28" t="s">
        <v>76</v>
      </c>
      <c r="O28" t="s">
        <v>286</v>
      </c>
    </row>
    <row r="29" spans="1:15">
      <c r="A29">
        <v>18</v>
      </c>
      <c r="B29" s="5">
        <v>45308</v>
      </c>
      <c r="C29" s="6">
        <v>0.51875000000000004</v>
      </c>
      <c r="D29" t="s">
        <v>321</v>
      </c>
      <c r="F29" s="1">
        <v>0</v>
      </c>
      <c r="G29" s="1">
        <v>169427</v>
      </c>
      <c r="H29" s="1">
        <v>107945811</v>
      </c>
      <c r="I29" t="s">
        <v>264</v>
      </c>
      <c r="J29" t="s">
        <v>285</v>
      </c>
      <c r="L29" t="s">
        <v>8</v>
      </c>
      <c r="M29" t="s">
        <v>9</v>
      </c>
      <c r="N29" t="s">
        <v>76</v>
      </c>
      <c r="O29" t="s">
        <v>286</v>
      </c>
    </row>
    <row r="30" spans="1:15">
      <c r="A30">
        <v>19</v>
      </c>
      <c r="B30" s="5">
        <v>45309</v>
      </c>
      <c r="C30" s="6">
        <v>0.18055555555555561</v>
      </c>
      <c r="D30" t="s">
        <v>322</v>
      </c>
      <c r="F30" s="1">
        <v>0</v>
      </c>
      <c r="G30" s="1">
        <v>39200</v>
      </c>
      <c r="H30" s="1">
        <v>107906611</v>
      </c>
      <c r="I30" t="s">
        <v>323</v>
      </c>
      <c r="J30" t="s">
        <v>300</v>
      </c>
      <c r="L30" t="s">
        <v>8</v>
      </c>
      <c r="M30" t="s">
        <v>9</v>
      </c>
      <c r="N30" t="s">
        <v>76</v>
      </c>
      <c r="O30" t="s">
        <v>301</v>
      </c>
    </row>
    <row r="31" spans="1:15">
      <c r="A31">
        <v>20</v>
      </c>
      <c r="B31" s="5">
        <v>45310</v>
      </c>
      <c r="C31" s="6">
        <v>0.52708333333333335</v>
      </c>
      <c r="D31" t="s">
        <v>324</v>
      </c>
      <c r="F31" s="1">
        <v>0</v>
      </c>
      <c r="G31" s="1">
        <v>50816</v>
      </c>
      <c r="H31" s="1">
        <v>107855795</v>
      </c>
      <c r="I31" t="s">
        <v>264</v>
      </c>
      <c r="J31" t="s">
        <v>285</v>
      </c>
      <c r="L31" t="s">
        <v>8</v>
      </c>
      <c r="M31" t="s">
        <v>9</v>
      </c>
      <c r="N31" t="s">
        <v>76</v>
      </c>
      <c r="O31" t="s">
        <v>286</v>
      </c>
    </row>
    <row r="32" spans="1:15">
      <c r="A32">
        <v>21</v>
      </c>
      <c r="B32" s="5">
        <v>45311</v>
      </c>
      <c r="C32" s="6">
        <v>0.45208333333333328</v>
      </c>
      <c r="D32" t="s">
        <v>325</v>
      </c>
      <c r="F32" s="1">
        <v>0</v>
      </c>
      <c r="G32" s="1">
        <v>37000</v>
      </c>
      <c r="H32" s="1">
        <v>107818795</v>
      </c>
      <c r="I32" t="s">
        <v>264</v>
      </c>
      <c r="J32" t="s">
        <v>303</v>
      </c>
      <c r="L32" t="s">
        <v>8</v>
      </c>
      <c r="M32" t="s">
        <v>9</v>
      </c>
      <c r="N32" t="s">
        <v>76</v>
      </c>
      <c r="O32" t="s">
        <v>76</v>
      </c>
    </row>
    <row r="33" spans="1:15">
      <c r="A33">
        <v>22</v>
      </c>
      <c r="B33" s="5">
        <v>45313</v>
      </c>
      <c r="C33" s="6">
        <v>0.66319444444444442</v>
      </c>
      <c r="D33" t="s">
        <v>326</v>
      </c>
      <c r="F33" s="1">
        <v>0</v>
      </c>
      <c r="G33" s="1">
        <v>13966</v>
      </c>
      <c r="H33" s="1">
        <v>107804829</v>
      </c>
      <c r="I33" t="s">
        <v>264</v>
      </c>
      <c r="J33" t="s">
        <v>285</v>
      </c>
      <c r="L33" t="s">
        <v>8</v>
      </c>
      <c r="M33" t="s">
        <v>9</v>
      </c>
      <c r="N33" t="s">
        <v>76</v>
      </c>
      <c r="O33" t="s">
        <v>286</v>
      </c>
    </row>
    <row r="34" spans="1:15">
      <c r="A34">
        <v>23</v>
      </c>
      <c r="B34" s="5">
        <v>45313</v>
      </c>
      <c r="C34" s="6">
        <v>0.66527777777777775</v>
      </c>
      <c r="D34" t="s">
        <v>326</v>
      </c>
      <c r="F34" s="1">
        <v>0</v>
      </c>
      <c r="G34" s="1">
        <v>19755</v>
      </c>
      <c r="H34" s="1">
        <v>107785074</v>
      </c>
      <c r="I34" t="s">
        <v>264</v>
      </c>
      <c r="J34" t="s">
        <v>285</v>
      </c>
      <c r="L34" t="s">
        <v>8</v>
      </c>
      <c r="M34" t="s">
        <v>9</v>
      </c>
      <c r="N34" t="s">
        <v>76</v>
      </c>
      <c r="O34" t="s">
        <v>286</v>
      </c>
    </row>
    <row r="35" spans="1:15">
      <c r="A35">
        <v>24</v>
      </c>
      <c r="B35" s="5">
        <v>45314</v>
      </c>
      <c r="C35" s="6">
        <v>0.27152777777777781</v>
      </c>
      <c r="D35" t="s">
        <v>327</v>
      </c>
      <c r="F35" s="1">
        <v>0</v>
      </c>
      <c r="G35" s="1">
        <v>57200</v>
      </c>
      <c r="H35" s="1">
        <v>107727874</v>
      </c>
      <c r="I35" t="s">
        <v>264</v>
      </c>
      <c r="J35" t="s">
        <v>303</v>
      </c>
      <c r="L35" t="s">
        <v>8</v>
      </c>
      <c r="M35" t="s">
        <v>9</v>
      </c>
      <c r="N35" t="s">
        <v>76</v>
      </c>
      <c r="O35" t="s">
        <v>286</v>
      </c>
    </row>
    <row r="36" spans="1:15">
      <c r="A36">
        <v>25</v>
      </c>
      <c r="B36" s="5">
        <v>45314</v>
      </c>
      <c r="C36" s="6">
        <v>0.47499999999999998</v>
      </c>
      <c r="D36" t="s">
        <v>328</v>
      </c>
      <c r="F36" s="1">
        <v>0</v>
      </c>
      <c r="G36" s="1">
        <v>11400</v>
      </c>
      <c r="H36" s="1">
        <v>107716474</v>
      </c>
      <c r="I36" t="s">
        <v>264</v>
      </c>
      <c r="J36" t="s">
        <v>303</v>
      </c>
      <c r="L36" t="s">
        <v>8</v>
      </c>
      <c r="M36" t="s">
        <v>9</v>
      </c>
      <c r="N36" t="s">
        <v>76</v>
      </c>
      <c r="O36" t="s">
        <v>286</v>
      </c>
    </row>
    <row r="37" spans="1:15">
      <c r="A37">
        <v>26</v>
      </c>
      <c r="B37" s="5">
        <v>45314</v>
      </c>
      <c r="C37" s="6">
        <v>0.47499999999999998</v>
      </c>
      <c r="D37" t="s">
        <v>328</v>
      </c>
      <c r="F37" s="1">
        <v>11400</v>
      </c>
      <c r="G37" s="1">
        <v>0</v>
      </c>
      <c r="H37" s="1">
        <v>107727874</v>
      </c>
      <c r="I37" t="s">
        <v>264</v>
      </c>
      <c r="J37" t="s">
        <v>303</v>
      </c>
      <c r="L37" t="s">
        <v>8</v>
      </c>
      <c r="M37" t="s">
        <v>9</v>
      </c>
      <c r="N37" t="s">
        <v>76</v>
      </c>
      <c r="O37" t="s">
        <v>286</v>
      </c>
    </row>
    <row r="38" spans="1:15">
      <c r="A38">
        <v>27</v>
      </c>
      <c r="B38" s="5">
        <v>45314</v>
      </c>
      <c r="C38" s="6">
        <v>0.49236111111111108</v>
      </c>
      <c r="D38" t="s">
        <v>328</v>
      </c>
      <c r="F38" s="1">
        <v>0</v>
      </c>
      <c r="G38" s="1">
        <v>10700</v>
      </c>
      <c r="H38" s="1">
        <v>107717174</v>
      </c>
      <c r="I38" t="s">
        <v>264</v>
      </c>
      <c r="J38" t="s">
        <v>303</v>
      </c>
      <c r="L38" t="s">
        <v>8</v>
      </c>
      <c r="M38" t="s">
        <v>9</v>
      </c>
      <c r="N38" t="s">
        <v>76</v>
      </c>
      <c r="O38" t="s">
        <v>286</v>
      </c>
    </row>
    <row r="39" spans="1:15">
      <c r="A39">
        <v>28</v>
      </c>
      <c r="B39" s="5">
        <v>45314</v>
      </c>
      <c r="C39" s="6">
        <v>0.87847222222222221</v>
      </c>
      <c r="D39" t="s">
        <v>328</v>
      </c>
      <c r="F39" s="1">
        <v>0</v>
      </c>
      <c r="G39" s="1">
        <v>11200</v>
      </c>
      <c r="H39" s="1">
        <v>107705974</v>
      </c>
      <c r="I39" t="s">
        <v>264</v>
      </c>
      <c r="J39" t="s">
        <v>303</v>
      </c>
      <c r="L39" t="s">
        <v>8</v>
      </c>
      <c r="M39" t="s">
        <v>9</v>
      </c>
      <c r="N39" t="s">
        <v>76</v>
      </c>
      <c r="O39" t="s">
        <v>286</v>
      </c>
    </row>
    <row r="40" spans="1:15">
      <c r="A40">
        <v>29</v>
      </c>
      <c r="B40" s="5">
        <v>45314</v>
      </c>
      <c r="C40" s="6">
        <v>0.87847222222222221</v>
      </c>
      <c r="D40" t="s">
        <v>328</v>
      </c>
      <c r="F40" s="1">
        <v>11200</v>
      </c>
      <c r="G40" s="1">
        <v>0</v>
      </c>
      <c r="H40" s="1">
        <v>107717174</v>
      </c>
      <c r="I40" t="s">
        <v>264</v>
      </c>
      <c r="J40" t="s">
        <v>303</v>
      </c>
      <c r="L40" t="s">
        <v>8</v>
      </c>
      <c r="M40" t="s">
        <v>9</v>
      </c>
      <c r="N40" t="s">
        <v>76</v>
      </c>
      <c r="O40" t="s">
        <v>286</v>
      </c>
    </row>
    <row r="41" spans="1:15">
      <c r="A41">
        <v>30</v>
      </c>
      <c r="B41" s="5">
        <v>45314</v>
      </c>
      <c r="C41" s="6">
        <v>0.89652777777777781</v>
      </c>
      <c r="D41" t="s">
        <v>328</v>
      </c>
      <c r="F41" s="1">
        <v>0</v>
      </c>
      <c r="G41" s="1">
        <v>11800</v>
      </c>
      <c r="H41" s="1">
        <v>107705374</v>
      </c>
      <c r="I41" t="s">
        <v>264</v>
      </c>
      <c r="J41" t="s">
        <v>303</v>
      </c>
      <c r="L41" t="s">
        <v>8</v>
      </c>
      <c r="M41" t="s">
        <v>9</v>
      </c>
      <c r="N41" t="s">
        <v>76</v>
      </c>
      <c r="O41" t="s">
        <v>286</v>
      </c>
    </row>
    <row r="42" spans="1:15">
      <c r="A42">
        <v>7</v>
      </c>
      <c r="B42" s="5">
        <v>45315</v>
      </c>
      <c r="C42" s="6">
        <v>0.98750000000000004</v>
      </c>
      <c r="D42" t="s">
        <v>329</v>
      </c>
      <c r="E42" t="s">
        <v>330</v>
      </c>
      <c r="F42" s="1">
        <v>0</v>
      </c>
      <c r="G42" s="1">
        <v>10528074</v>
      </c>
      <c r="H42" s="1">
        <v>954177745</v>
      </c>
      <c r="I42" t="s">
        <v>331</v>
      </c>
      <c r="J42" t="s">
        <v>300</v>
      </c>
      <c r="L42" t="s">
        <v>10</v>
      </c>
      <c r="M42" t="s">
        <v>11</v>
      </c>
      <c r="N42" t="s">
        <v>86</v>
      </c>
      <c r="O42" t="s">
        <v>86</v>
      </c>
    </row>
    <row r="43" spans="1:15">
      <c r="A43">
        <v>31</v>
      </c>
      <c r="B43" s="5">
        <v>45315</v>
      </c>
      <c r="C43" s="6">
        <v>0.35833333333333328</v>
      </c>
      <c r="D43" t="s">
        <v>328</v>
      </c>
      <c r="F43" s="1">
        <v>0</v>
      </c>
      <c r="G43" s="1">
        <v>12400</v>
      </c>
      <c r="H43" s="1">
        <v>107692974</v>
      </c>
      <c r="I43" t="s">
        <v>264</v>
      </c>
      <c r="J43" t="s">
        <v>303</v>
      </c>
      <c r="L43" t="s">
        <v>8</v>
      </c>
      <c r="M43" t="s">
        <v>9</v>
      </c>
      <c r="N43" t="s">
        <v>76</v>
      </c>
      <c r="O43" t="s">
        <v>286</v>
      </c>
    </row>
    <row r="44" spans="1:15">
      <c r="A44">
        <v>32</v>
      </c>
      <c r="B44" s="5">
        <v>45315</v>
      </c>
      <c r="C44" s="6">
        <v>0.35833333333333328</v>
      </c>
      <c r="D44" t="s">
        <v>328</v>
      </c>
      <c r="F44" s="1">
        <v>12400</v>
      </c>
      <c r="G44" s="1">
        <v>0</v>
      </c>
      <c r="H44" s="1">
        <v>107705374</v>
      </c>
      <c r="I44" t="s">
        <v>264</v>
      </c>
      <c r="J44" t="s">
        <v>303</v>
      </c>
      <c r="L44" t="s">
        <v>8</v>
      </c>
      <c r="M44" t="s">
        <v>9</v>
      </c>
      <c r="N44" t="s">
        <v>76</v>
      </c>
      <c r="O44" t="s">
        <v>286</v>
      </c>
    </row>
    <row r="45" spans="1:15">
      <c r="A45">
        <v>33</v>
      </c>
      <c r="B45" s="5">
        <v>45315</v>
      </c>
      <c r="C45" s="6">
        <v>0.37777777777777782</v>
      </c>
      <c r="D45" t="s">
        <v>328</v>
      </c>
      <c r="F45" s="1">
        <v>0</v>
      </c>
      <c r="G45" s="1">
        <v>11600</v>
      </c>
      <c r="H45" s="1">
        <v>107693774</v>
      </c>
      <c r="I45" t="s">
        <v>264</v>
      </c>
      <c r="J45" t="s">
        <v>303</v>
      </c>
      <c r="L45" t="s">
        <v>8</v>
      </c>
      <c r="M45" t="s">
        <v>9</v>
      </c>
      <c r="N45" t="s">
        <v>76</v>
      </c>
      <c r="O45" t="s">
        <v>286</v>
      </c>
    </row>
    <row r="46" spans="1:15">
      <c r="A46">
        <v>34</v>
      </c>
      <c r="B46" s="5">
        <v>45315</v>
      </c>
      <c r="C46" s="6">
        <v>0.62430555555555556</v>
      </c>
      <c r="D46" t="s">
        <v>316</v>
      </c>
      <c r="E46" t="s">
        <v>316</v>
      </c>
      <c r="F46" s="1">
        <v>95606</v>
      </c>
      <c r="G46" s="1">
        <v>0</v>
      </c>
      <c r="H46" s="1">
        <v>107789380</v>
      </c>
      <c r="I46" t="s">
        <v>292</v>
      </c>
      <c r="J46" t="s">
        <v>317</v>
      </c>
      <c r="L46" t="s">
        <v>8</v>
      </c>
      <c r="M46" t="s">
        <v>9</v>
      </c>
      <c r="N46" t="s">
        <v>86</v>
      </c>
      <c r="O46" t="s">
        <v>86</v>
      </c>
    </row>
    <row r="47" spans="1:15">
      <c r="A47">
        <v>4</v>
      </c>
      <c r="B47" s="5">
        <v>45315</v>
      </c>
      <c r="C47" s="6">
        <v>0.62430555555555556</v>
      </c>
      <c r="D47" t="s">
        <v>316</v>
      </c>
      <c r="E47" t="s">
        <v>316</v>
      </c>
      <c r="F47" s="1">
        <v>0</v>
      </c>
      <c r="G47" s="1">
        <v>95606</v>
      </c>
      <c r="H47" s="1">
        <v>32427000</v>
      </c>
      <c r="I47" t="s">
        <v>299</v>
      </c>
      <c r="J47" t="s">
        <v>317</v>
      </c>
      <c r="L47" t="s">
        <v>14</v>
      </c>
      <c r="M47" t="s">
        <v>15</v>
      </c>
      <c r="N47" t="s">
        <v>86</v>
      </c>
      <c r="O47" t="s">
        <v>86</v>
      </c>
    </row>
    <row r="48" spans="1:15">
      <c r="A48">
        <v>8</v>
      </c>
      <c r="B48" s="5">
        <v>45316</v>
      </c>
      <c r="C48" s="6">
        <v>0.1875</v>
      </c>
      <c r="D48" t="s">
        <v>332</v>
      </c>
      <c r="F48" s="1">
        <v>0</v>
      </c>
      <c r="G48" s="1">
        <v>1044586</v>
      </c>
      <c r="H48" s="1">
        <v>953133159</v>
      </c>
      <c r="I48" t="s">
        <v>295</v>
      </c>
      <c r="J48" t="s">
        <v>300</v>
      </c>
      <c r="L48" t="s">
        <v>10</v>
      </c>
      <c r="M48" t="s">
        <v>11</v>
      </c>
      <c r="N48" t="s">
        <v>75</v>
      </c>
      <c r="O48" t="s">
        <v>75</v>
      </c>
    </row>
    <row r="49" spans="1:15">
      <c r="A49">
        <v>9</v>
      </c>
      <c r="B49" s="5">
        <v>45316</v>
      </c>
      <c r="C49" s="6">
        <v>0.37638888888888888</v>
      </c>
      <c r="D49" t="s">
        <v>211</v>
      </c>
      <c r="E49" t="s">
        <v>211</v>
      </c>
      <c r="F49" s="1">
        <v>0</v>
      </c>
      <c r="G49" s="1">
        <v>7575260</v>
      </c>
      <c r="H49" s="1">
        <v>945557899</v>
      </c>
      <c r="I49" t="s">
        <v>333</v>
      </c>
      <c r="J49" t="s">
        <v>300</v>
      </c>
      <c r="L49" t="s">
        <v>10</v>
      </c>
      <c r="M49" t="s">
        <v>11</v>
      </c>
      <c r="N49" t="s">
        <v>86</v>
      </c>
      <c r="O49" t="str">
        <f t="shared" ref="O49:O54" si="0">N49</f>
        <v>보조금</v>
      </c>
    </row>
    <row r="50" spans="1:15">
      <c r="A50">
        <v>10</v>
      </c>
      <c r="B50" s="5">
        <v>45316</v>
      </c>
      <c r="C50" s="6">
        <v>0.37638888888888888</v>
      </c>
      <c r="D50" t="s">
        <v>212</v>
      </c>
      <c r="E50" t="s">
        <v>212</v>
      </c>
      <c r="F50" s="1">
        <v>0</v>
      </c>
      <c r="G50" s="1">
        <v>3949920</v>
      </c>
      <c r="H50" s="1">
        <v>941607979</v>
      </c>
      <c r="I50" t="s">
        <v>333</v>
      </c>
      <c r="J50" t="s">
        <v>300</v>
      </c>
      <c r="L50" t="s">
        <v>10</v>
      </c>
      <c r="M50" t="s">
        <v>11</v>
      </c>
      <c r="N50" t="s">
        <v>86</v>
      </c>
      <c r="O50" t="str">
        <f t="shared" si="0"/>
        <v>보조금</v>
      </c>
    </row>
    <row r="51" spans="1:15">
      <c r="A51">
        <v>11</v>
      </c>
      <c r="B51" s="5">
        <v>45316</v>
      </c>
      <c r="C51" s="6">
        <v>0.37638888888888888</v>
      </c>
      <c r="D51" t="s">
        <v>213</v>
      </c>
      <c r="E51" t="s">
        <v>213</v>
      </c>
      <c r="F51" s="1">
        <v>0</v>
      </c>
      <c r="G51" s="1">
        <v>906460</v>
      </c>
      <c r="H51" s="1">
        <v>940701519</v>
      </c>
      <c r="I51" t="s">
        <v>333</v>
      </c>
      <c r="J51" t="s">
        <v>300</v>
      </c>
      <c r="L51" t="s">
        <v>10</v>
      </c>
      <c r="M51" t="s">
        <v>11</v>
      </c>
      <c r="N51" t="s">
        <v>86</v>
      </c>
      <c r="O51" t="str">
        <f t="shared" si="0"/>
        <v>보조금</v>
      </c>
    </row>
    <row r="52" spans="1:15">
      <c r="A52">
        <v>12</v>
      </c>
      <c r="B52" s="5">
        <v>45316</v>
      </c>
      <c r="C52" s="6">
        <v>0.37638888888888888</v>
      </c>
      <c r="D52" t="s">
        <v>334</v>
      </c>
      <c r="E52" t="s">
        <v>334</v>
      </c>
      <c r="F52" s="1">
        <v>0</v>
      </c>
      <c r="G52" s="1">
        <v>928960</v>
      </c>
      <c r="H52" s="1">
        <v>939772559</v>
      </c>
      <c r="I52" t="s">
        <v>333</v>
      </c>
      <c r="J52" t="s">
        <v>300</v>
      </c>
      <c r="L52" t="s">
        <v>10</v>
      </c>
      <c r="M52" t="s">
        <v>11</v>
      </c>
      <c r="N52" t="s">
        <v>86</v>
      </c>
      <c r="O52" t="str">
        <f t="shared" si="0"/>
        <v>보조금</v>
      </c>
    </row>
    <row r="53" spans="1:15">
      <c r="A53">
        <v>13</v>
      </c>
      <c r="B53" s="5">
        <v>45316</v>
      </c>
      <c r="C53" s="6">
        <v>0.37638888888888888</v>
      </c>
      <c r="D53" t="s">
        <v>335</v>
      </c>
      <c r="E53" t="s">
        <v>335</v>
      </c>
      <c r="F53" s="1">
        <v>0</v>
      </c>
      <c r="G53" s="1">
        <v>906460</v>
      </c>
      <c r="H53" s="1">
        <v>938866099</v>
      </c>
      <c r="I53" t="s">
        <v>333</v>
      </c>
      <c r="J53" t="s">
        <v>300</v>
      </c>
      <c r="L53" t="s">
        <v>10</v>
      </c>
      <c r="M53" t="s">
        <v>11</v>
      </c>
      <c r="N53" t="s">
        <v>86</v>
      </c>
      <c r="O53" t="str">
        <f t="shared" si="0"/>
        <v>보조금</v>
      </c>
    </row>
    <row r="54" spans="1:15">
      <c r="A54">
        <v>14</v>
      </c>
      <c r="B54" s="5">
        <v>45316</v>
      </c>
      <c r="C54" s="6">
        <v>0.37638888888888888</v>
      </c>
      <c r="D54" t="s">
        <v>336</v>
      </c>
      <c r="E54" t="s">
        <v>336</v>
      </c>
      <c r="F54" s="1">
        <v>0</v>
      </c>
      <c r="G54" s="1">
        <v>500500</v>
      </c>
      <c r="H54" s="1">
        <v>938365599</v>
      </c>
      <c r="I54" t="s">
        <v>333</v>
      </c>
      <c r="J54" t="s">
        <v>300</v>
      </c>
      <c r="L54" t="s">
        <v>10</v>
      </c>
      <c r="M54" t="s">
        <v>11</v>
      </c>
      <c r="N54" t="s">
        <v>86</v>
      </c>
      <c r="O54" t="str">
        <f t="shared" si="0"/>
        <v>보조금</v>
      </c>
    </row>
    <row r="55" spans="1:15">
      <c r="A55">
        <v>35</v>
      </c>
      <c r="B55" s="5">
        <v>45316</v>
      </c>
      <c r="C55" s="6">
        <v>1.041666666666667E-2</v>
      </c>
      <c r="D55" t="s">
        <v>337</v>
      </c>
      <c r="F55" s="1">
        <v>0</v>
      </c>
      <c r="G55" s="1">
        <v>1000</v>
      </c>
      <c r="H55" s="1">
        <v>107788380</v>
      </c>
      <c r="I55" t="s">
        <v>292</v>
      </c>
      <c r="J55" t="s">
        <v>338</v>
      </c>
      <c r="L55" t="s">
        <v>8</v>
      </c>
      <c r="M55" t="s">
        <v>9</v>
      </c>
      <c r="N55" t="s">
        <v>76</v>
      </c>
      <c r="O55" t="s">
        <v>301</v>
      </c>
    </row>
    <row r="56" spans="1:15">
      <c r="A56">
        <v>36</v>
      </c>
      <c r="B56" s="5">
        <v>45316</v>
      </c>
      <c r="C56" s="6">
        <v>0.52222222222222225</v>
      </c>
      <c r="D56" t="s">
        <v>339</v>
      </c>
      <c r="F56" s="1">
        <v>0</v>
      </c>
      <c r="G56" s="1">
        <v>56697</v>
      </c>
      <c r="H56" s="1">
        <v>107731683</v>
      </c>
      <c r="I56" t="s">
        <v>264</v>
      </c>
      <c r="J56" t="s">
        <v>285</v>
      </c>
      <c r="L56" t="s">
        <v>8</v>
      </c>
      <c r="M56" t="s">
        <v>9</v>
      </c>
      <c r="N56" t="s">
        <v>76</v>
      </c>
      <c r="O56" t="s">
        <v>286</v>
      </c>
    </row>
    <row r="57" spans="1:15">
      <c r="A57">
        <v>37</v>
      </c>
      <c r="B57" s="5">
        <v>45317</v>
      </c>
      <c r="C57" s="6">
        <v>0.59305555555555556</v>
      </c>
      <c r="D57" t="s">
        <v>328</v>
      </c>
      <c r="F57" s="1">
        <v>0</v>
      </c>
      <c r="G57" s="1">
        <v>14600</v>
      </c>
      <c r="H57" s="1">
        <v>107717083</v>
      </c>
      <c r="I57" t="s">
        <v>264</v>
      </c>
      <c r="J57" t="s">
        <v>303</v>
      </c>
      <c r="L57" t="s">
        <v>8</v>
      </c>
      <c r="M57" t="s">
        <v>9</v>
      </c>
      <c r="N57" t="s">
        <v>76</v>
      </c>
      <c r="O57" t="s">
        <v>286</v>
      </c>
    </row>
    <row r="58" spans="1:15">
      <c r="A58">
        <v>38</v>
      </c>
      <c r="B58" s="5">
        <v>45317</v>
      </c>
      <c r="C58" s="6">
        <v>0.59305555555555556</v>
      </c>
      <c r="D58" t="s">
        <v>328</v>
      </c>
      <c r="F58" s="1">
        <v>14600</v>
      </c>
      <c r="G58" s="1">
        <v>0</v>
      </c>
      <c r="H58" s="1">
        <v>107731683</v>
      </c>
      <c r="I58" t="s">
        <v>264</v>
      </c>
      <c r="J58" t="s">
        <v>303</v>
      </c>
      <c r="L58" t="s">
        <v>8</v>
      </c>
      <c r="M58" t="s">
        <v>9</v>
      </c>
      <c r="N58" t="s">
        <v>76</v>
      </c>
      <c r="O58" t="s">
        <v>286</v>
      </c>
    </row>
    <row r="59" spans="1:15">
      <c r="A59">
        <v>39</v>
      </c>
      <c r="B59" s="5">
        <v>45317</v>
      </c>
      <c r="C59" s="6">
        <v>0.61736111111111114</v>
      </c>
      <c r="D59" t="s">
        <v>328</v>
      </c>
      <c r="F59" s="1">
        <v>0</v>
      </c>
      <c r="G59" s="1">
        <v>13200</v>
      </c>
      <c r="H59" s="1">
        <v>107718483</v>
      </c>
      <c r="I59" t="s">
        <v>264</v>
      </c>
      <c r="J59" t="s">
        <v>303</v>
      </c>
      <c r="L59" t="s">
        <v>8</v>
      </c>
      <c r="M59" t="s">
        <v>9</v>
      </c>
      <c r="N59" t="s">
        <v>76</v>
      </c>
      <c r="O59" t="s">
        <v>286</v>
      </c>
    </row>
    <row r="60" spans="1:15">
      <c r="A60">
        <v>40</v>
      </c>
      <c r="B60" s="5">
        <v>45317</v>
      </c>
      <c r="C60" s="6">
        <v>0.71319444444444446</v>
      </c>
      <c r="D60" t="s">
        <v>328</v>
      </c>
      <c r="F60" s="1">
        <v>0</v>
      </c>
      <c r="G60" s="1">
        <v>62200</v>
      </c>
      <c r="H60" s="1">
        <v>107656283</v>
      </c>
      <c r="I60" t="s">
        <v>264</v>
      </c>
      <c r="J60" t="s">
        <v>303</v>
      </c>
      <c r="L60" t="s">
        <v>8</v>
      </c>
      <c r="M60" t="s">
        <v>9</v>
      </c>
      <c r="N60" t="s">
        <v>76</v>
      </c>
      <c r="O60" t="s">
        <v>286</v>
      </c>
    </row>
    <row r="61" spans="1:15">
      <c r="A61">
        <v>41</v>
      </c>
      <c r="B61" s="5">
        <v>45317</v>
      </c>
      <c r="C61" s="6">
        <v>0.71319444444444446</v>
      </c>
      <c r="D61" t="s">
        <v>328</v>
      </c>
      <c r="F61" s="1">
        <v>62200</v>
      </c>
      <c r="G61" s="1">
        <v>0</v>
      </c>
      <c r="H61" s="1">
        <v>107718483</v>
      </c>
      <c r="I61" t="s">
        <v>264</v>
      </c>
      <c r="J61" t="s">
        <v>303</v>
      </c>
      <c r="L61" t="s">
        <v>8</v>
      </c>
      <c r="M61" t="s">
        <v>9</v>
      </c>
      <c r="N61" t="s">
        <v>76</v>
      </c>
      <c r="O61" t="s">
        <v>286</v>
      </c>
    </row>
    <row r="62" spans="1:15">
      <c r="A62">
        <v>42</v>
      </c>
      <c r="B62" s="5">
        <v>45317</v>
      </c>
      <c r="C62" s="6">
        <v>0.8</v>
      </c>
      <c r="D62" t="s">
        <v>328</v>
      </c>
      <c r="F62" s="1">
        <v>0</v>
      </c>
      <c r="G62" s="1">
        <v>67300</v>
      </c>
      <c r="H62" s="1">
        <v>107651183</v>
      </c>
      <c r="I62" t="s">
        <v>264</v>
      </c>
      <c r="J62" t="s">
        <v>303</v>
      </c>
      <c r="L62" t="s">
        <v>8</v>
      </c>
      <c r="M62" t="s">
        <v>9</v>
      </c>
      <c r="N62" t="s">
        <v>76</v>
      </c>
      <c r="O62" t="s">
        <v>286</v>
      </c>
    </row>
    <row r="63" spans="1:15">
      <c r="A63">
        <v>43</v>
      </c>
      <c r="B63" s="5">
        <v>45320</v>
      </c>
      <c r="C63" s="6">
        <v>0.19097222222222221</v>
      </c>
      <c r="D63" t="s">
        <v>332</v>
      </c>
      <c r="F63" s="1">
        <v>0</v>
      </c>
      <c r="G63" s="1">
        <v>800</v>
      </c>
      <c r="H63" s="1">
        <v>107650383</v>
      </c>
      <c r="I63" t="s">
        <v>295</v>
      </c>
      <c r="J63" t="s">
        <v>300</v>
      </c>
      <c r="L63" t="s">
        <v>8</v>
      </c>
      <c r="M63" t="s">
        <v>9</v>
      </c>
      <c r="N63" t="s">
        <v>75</v>
      </c>
      <c r="O63" t="s">
        <v>75</v>
      </c>
    </row>
    <row r="64" spans="1:15">
      <c r="A64">
        <v>44</v>
      </c>
      <c r="B64" s="5">
        <v>45320</v>
      </c>
      <c r="C64" s="6">
        <v>0.19097222222222221</v>
      </c>
      <c r="D64" t="s">
        <v>332</v>
      </c>
      <c r="F64" s="1">
        <v>0</v>
      </c>
      <c r="G64" s="1">
        <v>910743</v>
      </c>
      <c r="H64" s="1">
        <v>106739640</v>
      </c>
      <c r="I64" t="s">
        <v>295</v>
      </c>
      <c r="J64" t="s">
        <v>300</v>
      </c>
      <c r="L64" t="s">
        <v>8</v>
      </c>
      <c r="M64" t="s">
        <v>9</v>
      </c>
      <c r="N64" t="s">
        <v>75</v>
      </c>
      <c r="O64" t="s">
        <v>75</v>
      </c>
    </row>
    <row r="65" spans="1:15">
      <c r="A65">
        <v>45</v>
      </c>
      <c r="B65" s="5">
        <v>45320</v>
      </c>
      <c r="C65" s="6">
        <v>0.66736111111111107</v>
      </c>
      <c r="D65" t="s">
        <v>340</v>
      </c>
      <c r="F65" s="1">
        <v>0</v>
      </c>
      <c r="G65" s="1">
        <v>28759</v>
      </c>
      <c r="H65" s="1">
        <v>106710881</v>
      </c>
      <c r="I65" t="s">
        <v>264</v>
      </c>
      <c r="J65" t="s">
        <v>285</v>
      </c>
      <c r="L65" t="s">
        <v>8</v>
      </c>
      <c r="M65" t="s">
        <v>9</v>
      </c>
      <c r="N65" t="s">
        <v>76</v>
      </c>
      <c r="O65" t="s">
        <v>286</v>
      </c>
    </row>
    <row r="66" spans="1:15">
      <c r="A66">
        <v>2</v>
      </c>
      <c r="B66" s="5">
        <v>45320</v>
      </c>
      <c r="C66" s="6">
        <v>0.19166666666666671</v>
      </c>
      <c r="D66" t="s">
        <v>332</v>
      </c>
      <c r="F66" s="1">
        <v>0</v>
      </c>
      <c r="G66" s="1">
        <v>363005</v>
      </c>
      <c r="H66" s="1">
        <v>1568365</v>
      </c>
      <c r="I66" t="s">
        <v>295</v>
      </c>
      <c r="J66" t="s">
        <v>300</v>
      </c>
      <c r="L66" t="s">
        <v>12</v>
      </c>
      <c r="M66" t="s">
        <v>13</v>
      </c>
      <c r="N66" t="s">
        <v>75</v>
      </c>
      <c r="O66" t="s">
        <v>75</v>
      </c>
    </row>
    <row r="67" spans="1:15">
      <c r="A67">
        <v>3</v>
      </c>
      <c r="B67" s="5">
        <v>45320</v>
      </c>
      <c r="C67" s="6">
        <v>0.2097222222222222</v>
      </c>
      <c r="D67" t="s">
        <v>290</v>
      </c>
      <c r="E67" t="s">
        <v>291</v>
      </c>
      <c r="F67" s="1">
        <v>362605</v>
      </c>
      <c r="G67" s="1">
        <v>0</v>
      </c>
      <c r="H67" s="1">
        <v>1930970</v>
      </c>
      <c r="I67" t="s">
        <v>292</v>
      </c>
      <c r="J67" t="s">
        <v>293</v>
      </c>
      <c r="L67" t="s">
        <v>12</v>
      </c>
      <c r="M67" t="s">
        <v>13</v>
      </c>
      <c r="N67" t="s">
        <v>86</v>
      </c>
      <c r="O67" t="s">
        <v>86</v>
      </c>
    </row>
    <row r="68" spans="1:15">
      <c r="A68">
        <v>15</v>
      </c>
      <c r="B68" s="5">
        <v>45321</v>
      </c>
      <c r="C68" s="6">
        <v>0.47291666666666671</v>
      </c>
      <c r="D68" t="s">
        <v>341</v>
      </c>
      <c r="E68" t="s">
        <v>330</v>
      </c>
      <c r="F68" s="1">
        <v>0</v>
      </c>
      <c r="G68" s="1">
        <v>36000500</v>
      </c>
      <c r="H68" s="1">
        <v>902365099</v>
      </c>
      <c r="I68" t="s">
        <v>331</v>
      </c>
      <c r="J68" t="s">
        <v>300</v>
      </c>
      <c r="L68" t="s">
        <v>10</v>
      </c>
      <c r="M68" t="s">
        <v>11</v>
      </c>
      <c r="N68" t="s">
        <v>86</v>
      </c>
      <c r="O68" t="s">
        <v>86</v>
      </c>
    </row>
    <row r="69" spans="1:15">
      <c r="A69">
        <v>46</v>
      </c>
      <c r="B69" s="5">
        <v>45321</v>
      </c>
      <c r="C69" s="6">
        <v>0.47013888888888888</v>
      </c>
      <c r="D69" t="s">
        <v>330</v>
      </c>
      <c r="E69" t="s">
        <v>330</v>
      </c>
      <c r="F69" s="1">
        <v>0</v>
      </c>
      <c r="G69" s="1">
        <v>4500500</v>
      </c>
      <c r="H69" s="1">
        <v>102210381</v>
      </c>
      <c r="I69" t="s">
        <v>331</v>
      </c>
      <c r="J69" t="s">
        <v>300</v>
      </c>
      <c r="L69" t="s">
        <v>8</v>
      </c>
      <c r="M69" t="s">
        <v>9</v>
      </c>
      <c r="N69" t="s">
        <v>86</v>
      </c>
      <c r="O69" t="str">
        <f>N69</f>
        <v>보조금</v>
      </c>
    </row>
    <row r="70" spans="1:15">
      <c r="A70">
        <v>47</v>
      </c>
      <c r="B70" s="5">
        <v>45321</v>
      </c>
      <c r="C70" s="6">
        <v>0.71527777777777779</v>
      </c>
      <c r="D70" t="s">
        <v>342</v>
      </c>
      <c r="F70" s="1">
        <v>4500000</v>
      </c>
      <c r="G70" s="1">
        <v>0</v>
      </c>
      <c r="H70" s="1">
        <v>106710381</v>
      </c>
      <c r="I70" t="s">
        <v>292</v>
      </c>
      <c r="J70" t="s">
        <v>293</v>
      </c>
      <c r="L70" t="s">
        <v>8</v>
      </c>
      <c r="M70" t="s">
        <v>9</v>
      </c>
      <c r="N70" t="s">
        <v>86</v>
      </c>
      <c r="O70"/>
    </row>
    <row r="71" spans="1:15">
      <c r="A71">
        <v>4</v>
      </c>
      <c r="B71" s="5">
        <v>45321</v>
      </c>
      <c r="C71" s="6">
        <v>0.71527777777777779</v>
      </c>
      <c r="D71" t="s">
        <v>343</v>
      </c>
      <c r="F71" s="1">
        <v>4500000</v>
      </c>
      <c r="G71" s="1">
        <v>0</v>
      </c>
      <c r="H71" s="1">
        <v>6430970</v>
      </c>
      <c r="I71" t="s">
        <v>292</v>
      </c>
      <c r="J71" t="s">
        <v>293</v>
      </c>
      <c r="L71" t="s">
        <v>12</v>
      </c>
      <c r="M71" t="s">
        <v>13</v>
      </c>
      <c r="N71" t="s">
        <v>344</v>
      </c>
      <c r="O71" t="s">
        <v>344</v>
      </c>
    </row>
    <row r="72" spans="1:15">
      <c r="A72">
        <v>5</v>
      </c>
      <c r="B72" s="5">
        <v>45321</v>
      </c>
      <c r="C72" s="6">
        <v>0.71527777777777779</v>
      </c>
      <c r="D72" t="s">
        <v>342</v>
      </c>
      <c r="F72" s="1">
        <v>0</v>
      </c>
      <c r="G72" s="1">
        <v>4500000</v>
      </c>
      <c r="H72" s="1">
        <v>1930970</v>
      </c>
      <c r="I72" t="s">
        <v>292</v>
      </c>
      <c r="J72" t="s">
        <v>293</v>
      </c>
      <c r="L72" t="s">
        <v>12</v>
      </c>
      <c r="M72" t="s">
        <v>13</v>
      </c>
      <c r="N72" t="s">
        <v>344</v>
      </c>
      <c r="O72" t="s">
        <v>344</v>
      </c>
    </row>
    <row r="73" spans="1:15">
      <c r="A73">
        <v>16</v>
      </c>
      <c r="B73" s="5">
        <v>45322</v>
      </c>
      <c r="C73" s="6">
        <v>0.43888888888888888</v>
      </c>
      <c r="D73" t="s">
        <v>345</v>
      </c>
      <c r="F73" s="1">
        <v>2529880</v>
      </c>
      <c r="G73" s="1">
        <v>0</v>
      </c>
      <c r="H73" s="1">
        <v>904894979</v>
      </c>
      <c r="I73" t="s">
        <v>292</v>
      </c>
      <c r="J73" t="s">
        <v>293</v>
      </c>
      <c r="L73" t="s">
        <v>10</v>
      </c>
      <c r="M73" t="s">
        <v>11</v>
      </c>
      <c r="N73" t="s">
        <v>86</v>
      </c>
      <c r="O73" t="s">
        <v>86</v>
      </c>
    </row>
    <row r="74" spans="1:15">
      <c r="A74">
        <v>17</v>
      </c>
      <c r="B74" s="5">
        <v>45322</v>
      </c>
      <c r="C74" s="6">
        <v>0.43958333333333333</v>
      </c>
      <c r="D74" t="s">
        <v>345</v>
      </c>
      <c r="F74" s="1">
        <v>17709160</v>
      </c>
      <c r="G74" s="1">
        <v>0</v>
      </c>
      <c r="H74" s="1">
        <v>922604139</v>
      </c>
      <c r="I74" t="s">
        <v>292</v>
      </c>
      <c r="J74" t="s">
        <v>293</v>
      </c>
      <c r="L74" t="s">
        <v>10</v>
      </c>
      <c r="M74" t="s">
        <v>11</v>
      </c>
      <c r="N74" t="s">
        <v>86</v>
      </c>
      <c r="O74" t="s">
        <v>86</v>
      </c>
    </row>
    <row r="75" spans="1:15">
      <c r="A75">
        <v>48</v>
      </c>
      <c r="B75" s="5">
        <v>45322</v>
      </c>
      <c r="C75" s="6">
        <v>0.43888888888888888</v>
      </c>
      <c r="D75" t="s">
        <v>346</v>
      </c>
      <c r="F75" s="1">
        <v>4780170</v>
      </c>
      <c r="G75" s="1">
        <v>0</v>
      </c>
      <c r="H75" s="1">
        <v>111490551</v>
      </c>
      <c r="I75" t="s">
        <v>292</v>
      </c>
      <c r="J75" t="s">
        <v>293</v>
      </c>
      <c r="L75" t="s">
        <v>8</v>
      </c>
      <c r="M75" t="s">
        <v>9</v>
      </c>
      <c r="N75" t="s">
        <v>86</v>
      </c>
      <c r="O75"/>
    </row>
    <row r="76" spans="1:15">
      <c r="A76">
        <v>6</v>
      </c>
      <c r="B76" s="5">
        <v>45322</v>
      </c>
      <c r="C76" s="6">
        <v>0.43888888888888888</v>
      </c>
      <c r="D76" t="s">
        <v>343</v>
      </c>
      <c r="F76" s="1">
        <v>4780170</v>
      </c>
      <c r="G76" s="1">
        <v>0</v>
      </c>
      <c r="H76" s="1">
        <v>6711140</v>
      </c>
      <c r="I76" t="s">
        <v>292</v>
      </c>
      <c r="J76" t="s">
        <v>293</v>
      </c>
      <c r="L76" t="s">
        <v>12</v>
      </c>
      <c r="M76" t="s">
        <v>13</v>
      </c>
      <c r="N76" t="s">
        <v>344</v>
      </c>
      <c r="O76" t="s">
        <v>344</v>
      </c>
    </row>
    <row r="77" spans="1:15">
      <c r="A77">
        <v>7</v>
      </c>
      <c r="B77" s="5">
        <v>45322</v>
      </c>
      <c r="C77" s="6">
        <v>0.43888888888888888</v>
      </c>
      <c r="D77" t="s">
        <v>347</v>
      </c>
      <c r="F77" s="1">
        <v>0</v>
      </c>
      <c r="G77" s="1">
        <v>4780170</v>
      </c>
      <c r="H77" s="1">
        <v>1930970</v>
      </c>
      <c r="I77" t="s">
        <v>292</v>
      </c>
      <c r="J77" t="s">
        <v>293</v>
      </c>
      <c r="L77" t="s">
        <v>12</v>
      </c>
      <c r="M77" t="s">
        <v>13</v>
      </c>
      <c r="N77" t="s">
        <v>344</v>
      </c>
      <c r="O77" t="s">
        <v>344</v>
      </c>
    </row>
    <row r="78" spans="1:15">
      <c r="A78">
        <v>8</v>
      </c>
      <c r="B78" s="5">
        <v>45322</v>
      </c>
      <c r="C78" s="6">
        <v>0.43888888888888888</v>
      </c>
      <c r="D78" t="s">
        <v>343</v>
      </c>
      <c r="F78" s="1">
        <v>2529880</v>
      </c>
      <c r="G78" s="1">
        <v>0</v>
      </c>
      <c r="H78" s="1">
        <v>4460850</v>
      </c>
      <c r="I78" t="s">
        <v>292</v>
      </c>
      <c r="J78" t="s">
        <v>293</v>
      </c>
      <c r="L78" t="s">
        <v>12</v>
      </c>
      <c r="M78" t="s">
        <v>13</v>
      </c>
      <c r="N78" t="s">
        <v>344</v>
      </c>
      <c r="O78" t="s">
        <v>344</v>
      </c>
    </row>
    <row r="79" spans="1:15">
      <c r="A79">
        <v>9</v>
      </c>
      <c r="B79" s="5">
        <v>45322</v>
      </c>
      <c r="C79" s="6">
        <v>0.43888888888888888</v>
      </c>
      <c r="D79" t="s">
        <v>348</v>
      </c>
      <c r="F79" s="1">
        <v>0</v>
      </c>
      <c r="G79" s="1">
        <v>2529880</v>
      </c>
      <c r="H79" s="1">
        <v>1930970</v>
      </c>
      <c r="I79" t="s">
        <v>292</v>
      </c>
      <c r="J79" t="s">
        <v>293</v>
      </c>
      <c r="L79" t="s">
        <v>12</v>
      </c>
      <c r="M79" t="s">
        <v>13</v>
      </c>
      <c r="N79" t="s">
        <v>344</v>
      </c>
      <c r="O79" t="s">
        <v>344</v>
      </c>
    </row>
    <row r="80" spans="1:15">
      <c r="A80">
        <v>10</v>
      </c>
      <c r="B80" s="5">
        <v>45322</v>
      </c>
      <c r="C80" s="6">
        <v>0.43958333333333333</v>
      </c>
      <c r="D80" t="s">
        <v>343</v>
      </c>
      <c r="F80" s="1">
        <v>17709160</v>
      </c>
      <c r="G80" s="1">
        <v>0</v>
      </c>
      <c r="H80" s="1">
        <v>19640130</v>
      </c>
      <c r="I80" t="s">
        <v>292</v>
      </c>
      <c r="J80" t="s">
        <v>293</v>
      </c>
      <c r="L80" t="s">
        <v>12</v>
      </c>
      <c r="M80" t="s">
        <v>13</v>
      </c>
      <c r="N80" t="s">
        <v>344</v>
      </c>
      <c r="O80" t="s">
        <v>344</v>
      </c>
    </row>
    <row r="81" spans="1:15">
      <c r="A81">
        <v>11</v>
      </c>
      <c r="B81" s="5">
        <v>45322</v>
      </c>
      <c r="C81" s="6">
        <v>0.43958333333333333</v>
      </c>
      <c r="D81" t="s">
        <v>349</v>
      </c>
      <c r="F81" s="1">
        <v>0</v>
      </c>
      <c r="G81" s="1">
        <v>17709160</v>
      </c>
      <c r="H81" s="1">
        <v>1930970</v>
      </c>
      <c r="I81" t="s">
        <v>292</v>
      </c>
      <c r="J81" t="s">
        <v>293</v>
      </c>
      <c r="L81" t="s">
        <v>12</v>
      </c>
      <c r="M81" t="s">
        <v>13</v>
      </c>
      <c r="N81" t="s">
        <v>344</v>
      </c>
      <c r="O81" t="s">
        <v>344</v>
      </c>
    </row>
    <row r="82" spans="1:15">
      <c r="A82">
        <v>18</v>
      </c>
      <c r="B82" s="5">
        <v>45324</v>
      </c>
      <c r="C82" s="6">
        <v>0.64652777777777781</v>
      </c>
      <c r="D82" t="s">
        <v>350</v>
      </c>
      <c r="E82" t="s">
        <v>351</v>
      </c>
      <c r="F82" s="1">
        <v>0</v>
      </c>
      <c r="G82" s="1">
        <v>550000</v>
      </c>
      <c r="H82" s="1">
        <v>922054139</v>
      </c>
      <c r="I82" t="s">
        <v>299</v>
      </c>
      <c r="J82" t="s">
        <v>300</v>
      </c>
      <c r="L82" t="s">
        <v>10</v>
      </c>
      <c r="M82" t="s">
        <v>11</v>
      </c>
      <c r="N82" t="s">
        <v>76</v>
      </c>
      <c r="O82" t="s">
        <v>301</v>
      </c>
    </row>
    <row r="83" spans="1:15">
      <c r="A83">
        <v>19</v>
      </c>
      <c r="B83" s="5">
        <v>45324</v>
      </c>
      <c r="C83" s="6">
        <v>0.64652777777777781</v>
      </c>
      <c r="D83" t="s">
        <v>352</v>
      </c>
      <c r="F83" s="1">
        <v>0</v>
      </c>
      <c r="G83" s="1">
        <v>153520</v>
      </c>
      <c r="H83" s="1">
        <v>921900619</v>
      </c>
      <c r="I83" t="s">
        <v>292</v>
      </c>
      <c r="J83" t="s">
        <v>300</v>
      </c>
      <c r="L83" t="s">
        <v>10</v>
      </c>
      <c r="M83" t="s">
        <v>11</v>
      </c>
      <c r="N83" t="s">
        <v>74</v>
      </c>
      <c r="O83" t="s">
        <v>353</v>
      </c>
    </row>
    <row r="84" spans="1:15">
      <c r="A84">
        <v>20</v>
      </c>
      <c r="B84" s="5">
        <v>45324</v>
      </c>
      <c r="C84" s="6">
        <v>0.64652777777777781</v>
      </c>
      <c r="D84" t="s">
        <v>354</v>
      </c>
      <c r="E84" t="s">
        <v>355</v>
      </c>
      <c r="F84" s="1">
        <v>0</v>
      </c>
      <c r="G84" s="1">
        <v>1535250</v>
      </c>
      <c r="H84" s="1">
        <v>920365369</v>
      </c>
      <c r="I84" t="s">
        <v>356</v>
      </c>
      <c r="J84" t="s">
        <v>357</v>
      </c>
      <c r="L84" t="s">
        <v>10</v>
      </c>
      <c r="M84" t="s">
        <v>11</v>
      </c>
      <c r="N84" t="s">
        <v>74</v>
      </c>
      <c r="O84" t="s">
        <v>353</v>
      </c>
    </row>
    <row r="85" spans="1:15">
      <c r="A85">
        <v>21</v>
      </c>
      <c r="B85" s="5">
        <v>45324</v>
      </c>
      <c r="C85" s="6">
        <v>0.64652777777777781</v>
      </c>
      <c r="D85" t="s">
        <v>179</v>
      </c>
      <c r="E85" t="s">
        <v>358</v>
      </c>
      <c r="F85" s="1">
        <v>0</v>
      </c>
      <c r="G85" s="1">
        <v>660500</v>
      </c>
      <c r="H85" s="1">
        <v>919704869</v>
      </c>
      <c r="I85" t="s">
        <v>331</v>
      </c>
      <c r="J85" t="s">
        <v>300</v>
      </c>
      <c r="L85" t="s">
        <v>10</v>
      </c>
      <c r="M85" t="s">
        <v>11</v>
      </c>
      <c r="N85" t="s">
        <v>76</v>
      </c>
      <c r="O85" t="s">
        <v>301</v>
      </c>
    </row>
    <row r="86" spans="1:15">
      <c r="A86">
        <v>22</v>
      </c>
      <c r="B86" s="5">
        <v>45324</v>
      </c>
      <c r="C86" s="6">
        <v>0.64652777777777781</v>
      </c>
      <c r="D86" t="s">
        <v>359</v>
      </c>
      <c r="E86" t="s">
        <v>359</v>
      </c>
      <c r="F86" s="1">
        <v>0</v>
      </c>
      <c r="G86" s="1">
        <v>3700000</v>
      </c>
      <c r="H86" s="1">
        <v>916004869</v>
      </c>
      <c r="I86" t="s">
        <v>299</v>
      </c>
      <c r="J86" t="s">
        <v>300</v>
      </c>
      <c r="L86" t="s">
        <v>10</v>
      </c>
      <c r="M86" t="s">
        <v>11</v>
      </c>
      <c r="N86" t="s">
        <v>86</v>
      </c>
      <c r="O86" t="s">
        <v>86</v>
      </c>
    </row>
    <row r="87" spans="1:15">
      <c r="A87">
        <v>23</v>
      </c>
      <c r="B87" s="5">
        <v>45324</v>
      </c>
      <c r="C87" s="6">
        <v>0.64652777777777781</v>
      </c>
      <c r="D87" t="s">
        <v>185</v>
      </c>
      <c r="E87" t="s">
        <v>360</v>
      </c>
      <c r="F87" s="1">
        <v>0</v>
      </c>
      <c r="G87" s="1">
        <v>2200000</v>
      </c>
      <c r="H87" s="1">
        <v>913804869</v>
      </c>
      <c r="I87" t="s">
        <v>299</v>
      </c>
      <c r="J87" t="s">
        <v>300</v>
      </c>
      <c r="L87" t="s">
        <v>10</v>
      </c>
      <c r="M87" t="s">
        <v>11</v>
      </c>
      <c r="N87" t="s">
        <v>76</v>
      </c>
      <c r="O87" t="s">
        <v>301</v>
      </c>
    </row>
    <row r="88" spans="1:15">
      <c r="A88">
        <v>24</v>
      </c>
      <c r="B88" s="5">
        <v>45324</v>
      </c>
      <c r="C88" s="6">
        <v>0.64652777777777781</v>
      </c>
      <c r="D88" t="s">
        <v>361</v>
      </c>
      <c r="E88" t="s">
        <v>362</v>
      </c>
      <c r="F88" s="1">
        <v>0</v>
      </c>
      <c r="G88" s="1">
        <v>220500</v>
      </c>
      <c r="H88" s="1">
        <v>913584369</v>
      </c>
      <c r="I88" t="s">
        <v>331</v>
      </c>
      <c r="J88" t="s">
        <v>300</v>
      </c>
      <c r="L88" t="s">
        <v>10</v>
      </c>
      <c r="M88" t="s">
        <v>11</v>
      </c>
      <c r="N88" t="s">
        <v>86</v>
      </c>
      <c r="O88" t="s">
        <v>86</v>
      </c>
    </row>
    <row r="89" spans="1:15">
      <c r="A89">
        <v>49</v>
      </c>
      <c r="B89" s="5">
        <v>45324</v>
      </c>
      <c r="C89" s="6">
        <v>0.52500000000000002</v>
      </c>
      <c r="D89" t="s">
        <v>363</v>
      </c>
      <c r="F89" s="1">
        <v>0</v>
      </c>
      <c r="G89" s="1">
        <v>27904</v>
      </c>
      <c r="H89" s="1">
        <v>111462647</v>
      </c>
      <c r="I89" t="s">
        <v>264</v>
      </c>
      <c r="J89" t="s">
        <v>285</v>
      </c>
      <c r="L89" t="s">
        <v>8</v>
      </c>
      <c r="M89" t="s">
        <v>9</v>
      </c>
      <c r="N89" t="s">
        <v>76</v>
      </c>
      <c r="O89" t="s">
        <v>286</v>
      </c>
    </row>
    <row r="90" spans="1:15">
      <c r="A90">
        <v>50</v>
      </c>
      <c r="B90" s="5">
        <v>45324</v>
      </c>
      <c r="C90" s="6">
        <v>0.52708333333333335</v>
      </c>
      <c r="D90" t="s">
        <v>364</v>
      </c>
      <c r="F90" s="1">
        <v>0</v>
      </c>
      <c r="G90" s="1">
        <v>59712</v>
      </c>
      <c r="H90" s="1">
        <v>111402935</v>
      </c>
      <c r="I90" t="s">
        <v>264</v>
      </c>
      <c r="J90" t="s">
        <v>285</v>
      </c>
      <c r="L90" t="s">
        <v>8</v>
      </c>
      <c r="M90" t="s">
        <v>9</v>
      </c>
      <c r="N90" t="s">
        <v>76</v>
      </c>
      <c r="O90" t="s">
        <v>286</v>
      </c>
    </row>
    <row r="91" spans="1:15">
      <c r="A91">
        <v>51</v>
      </c>
      <c r="B91" s="5">
        <v>45327</v>
      </c>
      <c r="C91" s="6">
        <v>0.64166666666666672</v>
      </c>
      <c r="D91" t="s">
        <v>365</v>
      </c>
      <c r="F91" s="1">
        <v>0</v>
      </c>
      <c r="G91" s="1">
        <v>448899</v>
      </c>
      <c r="H91" s="1">
        <v>110954036</v>
      </c>
      <c r="I91" t="s">
        <v>264</v>
      </c>
      <c r="J91" t="s">
        <v>285</v>
      </c>
      <c r="L91" t="s">
        <v>8</v>
      </c>
      <c r="M91" t="s">
        <v>9</v>
      </c>
      <c r="N91" t="s">
        <v>76</v>
      </c>
      <c r="O91" t="s">
        <v>286</v>
      </c>
    </row>
    <row r="92" spans="1:15">
      <c r="A92">
        <v>52</v>
      </c>
      <c r="B92" s="5">
        <v>45327</v>
      </c>
      <c r="C92" s="6">
        <v>0.6645833333333333</v>
      </c>
      <c r="D92" t="s">
        <v>366</v>
      </c>
      <c r="F92" s="1">
        <v>0</v>
      </c>
      <c r="G92" s="1">
        <v>27696</v>
      </c>
      <c r="H92" s="1">
        <v>110926340</v>
      </c>
      <c r="I92" t="s">
        <v>264</v>
      </c>
      <c r="J92" t="s">
        <v>285</v>
      </c>
      <c r="L92" t="s">
        <v>8</v>
      </c>
      <c r="M92" t="s">
        <v>9</v>
      </c>
      <c r="N92" t="s">
        <v>76</v>
      </c>
      <c r="O92" t="s">
        <v>286</v>
      </c>
    </row>
    <row r="93" spans="1:15">
      <c r="A93">
        <v>12</v>
      </c>
      <c r="B93" s="5">
        <v>45327</v>
      </c>
      <c r="C93" s="6">
        <v>0.56319444444444444</v>
      </c>
      <c r="D93" t="s">
        <v>343</v>
      </c>
      <c r="F93" s="1">
        <v>510902</v>
      </c>
      <c r="G93" s="1">
        <v>0</v>
      </c>
      <c r="H93" s="1">
        <v>2441872</v>
      </c>
      <c r="I93" t="s">
        <v>292</v>
      </c>
      <c r="J93" t="s">
        <v>293</v>
      </c>
      <c r="L93" t="s">
        <v>12</v>
      </c>
      <c r="M93" t="s">
        <v>13</v>
      </c>
      <c r="N93" t="s">
        <v>344</v>
      </c>
      <c r="O93" t="s">
        <v>344</v>
      </c>
    </row>
    <row r="94" spans="1:15">
      <c r="A94">
        <v>13</v>
      </c>
      <c r="B94" s="5">
        <v>45327</v>
      </c>
      <c r="C94" s="6">
        <v>0.56319444444444444</v>
      </c>
      <c r="D94" t="s">
        <v>367</v>
      </c>
      <c r="F94" s="1">
        <v>0</v>
      </c>
      <c r="G94" s="1">
        <v>510902</v>
      </c>
      <c r="H94" s="1">
        <v>1930970</v>
      </c>
      <c r="I94" t="s">
        <v>292</v>
      </c>
      <c r="J94" t="s">
        <v>293</v>
      </c>
      <c r="L94" t="s">
        <v>12</v>
      </c>
      <c r="M94" t="s">
        <v>13</v>
      </c>
      <c r="N94" t="s">
        <v>344</v>
      </c>
      <c r="O94" t="s">
        <v>344</v>
      </c>
    </row>
    <row r="95" spans="1:15">
      <c r="A95">
        <v>25</v>
      </c>
      <c r="B95" s="5">
        <v>45335</v>
      </c>
      <c r="C95" s="6">
        <v>0.22638888888888889</v>
      </c>
      <c r="D95" t="s">
        <v>368</v>
      </c>
      <c r="F95" s="1">
        <v>0</v>
      </c>
      <c r="G95" s="1">
        <v>1335740</v>
      </c>
      <c r="H95" s="1">
        <v>912248629</v>
      </c>
      <c r="I95" t="s">
        <v>310</v>
      </c>
      <c r="J95" t="s">
        <v>300</v>
      </c>
      <c r="L95" t="s">
        <v>10</v>
      </c>
      <c r="M95" t="s">
        <v>11</v>
      </c>
      <c r="N95" t="s">
        <v>74</v>
      </c>
      <c r="O95" t="s">
        <v>311</v>
      </c>
    </row>
    <row r="96" spans="1:15">
      <c r="A96">
        <v>26</v>
      </c>
      <c r="B96" s="5">
        <v>45335</v>
      </c>
      <c r="C96" s="6">
        <v>0.2277777777777778</v>
      </c>
      <c r="D96" t="s">
        <v>369</v>
      </c>
      <c r="F96" s="1">
        <v>0</v>
      </c>
      <c r="G96" s="1">
        <v>441000</v>
      </c>
      <c r="H96" s="1">
        <v>911807629</v>
      </c>
      <c r="I96" t="s">
        <v>313</v>
      </c>
      <c r="J96" t="s">
        <v>300</v>
      </c>
      <c r="L96" t="s">
        <v>10</v>
      </c>
      <c r="M96" t="s">
        <v>11</v>
      </c>
      <c r="N96" t="s">
        <v>74</v>
      </c>
      <c r="O96" t="s">
        <v>311</v>
      </c>
    </row>
    <row r="97" spans="1:15">
      <c r="A97">
        <v>27</v>
      </c>
      <c r="B97" s="5">
        <v>45335</v>
      </c>
      <c r="C97" s="6">
        <v>0.2277777777777778</v>
      </c>
      <c r="D97" t="s">
        <v>370</v>
      </c>
      <c r="F97" s="1">
        <v>0</v>
      </c>
      <c r="G97" s="1">
        <v>114850</v>
      </c>
      <c r="H97" s="1">
        <v>911692779</v>
      </c>
      <c r="I97" t="s">
        <v>310</v>
      </c>
      <c r="J97" t="s">
        <v>300</v>
      </c>
      <c r="L97" t="s">
        <v>10</v>
      </c>
      <c r="M97" t="s">
        <v>11</v>
      </c>
      <c r="N97" t="s">
        <v>74</v>
      </c>
      <c r="O97" t="s">
        <v>311</v>
      </c>
    </row>
    <row r="98" spans="1:15">
      <c r="A98">
        <v>28</v>
      </c>
      <c r="B98" s="5">
        <v>45335</v>
      </c>
      <c r="C98" s="6">
        <v>0.22847222222222219</v>
      </c>
      <c r="D98" t="s">
        <v>371</v>
      </c>
      <c r="F98" s="1">
        <v>0</v>
      </c>
      <c r="G98" s="1">
        <v>45220</v>
      </c>
      <c r="H98" s="1">
        <v>911647559</v>
      </c>
      <c r="I98" t="s">
        <v>310</v>
      </c>
      <c r="J98" t="s">
        <v>300</v>
      </c>
      <c r="L98" t="s">
        <v>10</v>
      </c>
      <c r="M98" t="s">
        <v>11</v>
      </c>
      <c r="N98" t="s">
        <v>74</v>
      </c>
      <c r="O98" t="s">
        <v>311</v>
      </c>
    </row>
    <row r="99" spans="1:15">
      <c r="A99">
        <v>53</v>
      </c>
      <c r="B99" s="5">
        <v>45335</v>
      </c>
      <c r="C99" s="6">
        <v>0.76875000000000004</v>
      </c>
      <c r="D99" t="s">
        <v>372</v>
      </c>
      <c r="F99" s="1">
        <v>0</v>
      </c>
      <c r="G99" s="1">
        <v>57300</v>
      </c>
      <c r="H99" s="1">
        <v>110869040</v>
      </c>
      <c r="I99" t="s">
        <v>264</v>
      </c>
      <c r="J99" t="s">
        <v>303</v>
      </c>
      <c r="L99" t="s">
        <v>8</v>
      </c>
      <c r="M99" t="s">
        <v>9</v>
      </c>
      <c r="N99" t="s">
        <v>76</v>
      </c>
      <c r="O99" t="s">
        <v>286</v>
      </c>
    </row>
    <row r="100" spans="1:15">
      <c r="A100">
        <v>54</v>
      </c>
      <c r="B100" s="5">
        <v>45335</v>
      </c>
      <c r="C100" s="6">
        <v>0.79583333333333328</v>
      </c>
      <c r="D100" t="s">
        <v>373</v>
      </c>
      <c r="F100" s="1">
        <v>0</v>
      </c>
      <c r="G100" s="1">
        <v>64557</v>
      </c>
      <c r="H100" s="1">
        <v>110804483</v>
      </c>
      <c r="I100" t="s">
        <v>264</v>
      </c>
      <c r="J100" t="s">
        <v>285</v>
      </c>
      <c r="L100" t="s">
        <v>8</v>
      </c>
      <c r="M100" t="s">
        <v>9</v>
      </c>
      <c r="N100" t="s">
        <v>76</v>
      </c>
      <c r="O100" t="s">
        <v>286</v>
      </c>
    </row>
    <row r="101" spans="1:15">
      <c r="A101">
        <v>55</v>
      </c>
      <c r="B101" s="5">
        <v>45335</v>
      </c>
      <c r="C101" s="6">
        <v>0.85069444444444442</v>
      </c>
      <c r="D101" t="s">
        <v>374</v>
      </c>
      <c r="F101" s="1">
        <v>0</v>
      </c>
      <c r="G101" s="1">
        <v>41840</v>
      </c>
      <c r="H101" s="1">
        <v>110762643</v>
      </c>
      <c r="I101" t="s">
        <v>264</v>
      </c>
      <c r="J101" t="s">
        <v>285</v>
      </c>
      <c r="L101" t="s">
        <v>8</v>
      </c>
      <c r="M101" t="s">
        <v>9</v>
      </c>
      <c r="N101" t="s">
        <v>76</v>
      </c>
      <c r="O101" t="s">
        <v>286</v>
      </c>
    </row>
    <row r="102" spans="1:15">
      <c r="A102">
        <v>56</v>
      </c>
      <c r="B102" s="5">
        <v>45336</v>
      </c>
      <c r="C102" s="6">
        <v>0.34375</v>
      </c>
      <c r="D102" t="s">
        <v>328</v>
      </c>
      <c r="F102" s="1">
        <v>0</v>
      </c>
      <c r="G102" s="1">
        <v>26600</v>
      </c>
      <c r="H102" s="1">
        <v>110736043</v>
      </c>
      <c r="I102" t="s">
        <v>264</v>
      </c>
      <c r="J102" t="s">
        <v>303</v>
      </c>
      <c r="L102" t="s">
        <v>8</v>
      </c>
      <c r="M102" t="s">
        <v>9</v>
      </c>
      <c r="N102" t="s">
        <v>76</v>
      </c>
      <c r="O102" t="s">
        <v>286</v>
      </c>
    </row>
    <row r="103" spans="1:15">
      <c r="A103">
        <v>57</v>
      </c>
      <c r="B103" s="5">
        <v>45336</v>
      </c>
      <c r="C103" s="6">
        <v>0.34375</v>
      </c>
      <c r="D103" t="s">
        <v>328</v>
      </c>
      <c r="F103" s="1">
        <v>26600</v>
      </c>
      <c r="G103" s="1">
        <v>0</v>
      </c>
      <c r="H103" s="1">
        <v>110762643</v>
      </c>
      <c r="I103" t="s">
        <v>264</v>
      </c>
      <c r="J103" t="s">
        <v>303</v>
      </c>
      <c r="L103" t="s">
        <v>8</v>
      </c>
      <c r="M103" t="s">
        <v>9</v>
      </c>
      <c r="N103" t="s">
        <v>76</v>
      </c>
      <c r="O103" t="s">
        <v>286</v>
      </c>
    </row>
    <row r="104" spans="1:15">
      <c r="A104">
        <v>58</v>
      </c>
      <c r="B104" s="5">
        <v>45336</v>
      </c>
      <c r="C104" s="6">
        <v>0.3840277777777778</v>
      </c>
      <c r="D104" t="s">
        <v>328</v>
      </c>
      <c r="F104" s="1">
        <v>0</v>
      </c>
      <c r="G104" s="1">
        <v>28700</v>
      </c>
      <c r="H104" s="1">
        <v>110733943</v>
      </c>
      <c r="I104" t="s">
        <v>264</v>
      </c>
      <c r="J104" t="s">
        <v>303</v>
      </c>
      <c r="L104" t="s">
        <v>8</v>
      </c>
      <c r="M104" t="s">
        <v>9</v>
      </c>
      <c r="N104" t="s">
        <v>76</v>
      </c>
      <c r="O104" t="s">
        <v>286</v>
      </c>
    </row>
    <row r="105" spans="1:15">
      <c r="A105">
        <v>59</v>
      </c>
      <c r="B105" s="5">
        <v>45336</v>
      </c>
      <c r="C105" s="6">
        <v>0.52430555555555558</v>
      </c>
      <c r="D105" t="s">
        <v>375</v>
      </c>
      <c r="F105" s="1">
        <v>0</v>
      </c>
      <c r="G105" s="1">
        <v>457617</v>
      </c>
      <c r="H105" s="1">
        <v>110276326</v>
      </c>
      <c r="I105" t="s">
        <v>264</v>
      </c>
      <c r="J105" t="s">
        <v>285</v>
      </c>
      <c r="L105" t="s">
        <v>8</v>
      </c>
      <c r="M105" t="s">
        <v>9</v>
      </c>
      <c r="N105" t="s">
        <v>76</v>
      </c>
      <c r="O105" t="s">
        <v>286</v>
      </c>
    </row>
    <row r="106" spans="1:15">
      <c r="A106">
        <v>60</v>
      </c>
      <c r="B106" s="5">
        <v>45336</v>
      </c>
      <c r="C106" s="6">
        <v>0.52638888888888891</v>
      </c>
      <c r="D106" t="s">
        <v>375</v>
      </c>
      <c r="F106" s="1">
        <v>0</v>
      </c>
      <c r="G106" s="1">
        <v>457617</v>
      </c>
      <c r="H106" s="1">
        <v>109818709</v>
      </c>
      <c r="I106" t="s">
        <v>264</v>
      </c>
      <c r="J106" t="s">
        <v>285</v>
      </c>
      <c r="L106" t="s">
        <v>8</v>
      </c>
      <c r="M106" t="s">
        <v>9</v>
      </c>
      <c r="N106" t="s">
        <v>76</v>
      </c>
      <c r="O106" t="s">
        <v>286</v>
      </c>
    </row>
    <row r="107" spans="1:15">
      <c r="A107">
        <v>61</v>
      </c>
      <c r="B107" s="5">
        <v>45336</v>
      </c>
      <c r="C107" s="6">
        <v>0.52708333333333335</v>
      </c>
      <c r="D107" t="s">
        <v>376</v>
      </c>
      <c r="F107" s="1">
        <v>0</v>
      </c>
      <c r="G107" s="1">
        <v>29054</v>
      </c>
      <c r="H107" s="1">
        <v>109789655</v>
      </c>
      <c r="I107" t="s">
        <v>264</v>
      </c>
      <c r="J107" t="s">
        <v>285</v>
      </c>
      <c r="L107" t="s">
        <v>8</v>
      </c>
      <c r="M107" t="s">
        <v>9</v>
      </c>
      <c r="N107" t="s">
        <v>76</v>
      </c>
      <c r="O107" t="s">
        <v>286</v>
      </c>
    </row>
    <row r="108" spans="1:15">
      <c r="A108">
        <v>62</v>
      </c>
      <c r="B108" s="5">
        <v>45337</v>
      </c>
      <c r="C108" s="6">
        <v>0.78472222222222221</v>
      </c>
      <c r="D108" t="s">
        <v>327</v>
      </c>
      <c r="F108" s="1">
        <v>0</v>
      </c>
      <c r="G108" s="1">
        <v>29700</v>
      </c>
      <c r="H108" s="1">
        <v>109759955</v>
      </c>
      <c r="I108" t="s">
        <v>264</v>
      </c>
      <c r="J108" t="s">
        <v>303</v>
      </c>
      <c r="L108" t="s">
        <v>8</v>
      </c>
      <c r="M108" t="s">
        <v>9</v>
      </c>
      <c r="N108" t="s">
        <v>76</v>
      </c>
      <c r="O108" t="s">
        <v>286</v>
      </c>
    </row>
    <row r="109" spans="1:15">
      <c r="A109">
        <v>63</v>
      </c>
      <c r="B109" s="5">
        <v>45338</v>
      </c>
      <c r="C109" s="6">
        <v>0.40625</v>
      </c>
      <c r="D109" t="s">
        <v>328</v>
      </c>
      <c r="F109" s="1">
        <v>0</v>
      </c>
      <c r="G109" s="1">
        <v>14100</v>
      </c>
      <c r="H109" s="1">
        <v>109745855</v>
      </c>
      <c r="I109" t="s">
        <v>264</v>
      </c>
      <c r="J109" t="s">
        <v>303</v>
      </c>
      <c r="L109" t="s">
        <v>8</v>
      </c>
      <c r="M109" t="s">
        <v>9</v>
      </c>
      <c r="N109" t="s">
        <v>76</v>
      </c>
      <c r="O109" t="s">
        <v>286</v>
      </c>
    </row>
    <row r="110" spans="1:15">
      <c r="A110">
        <v>64</v>
      </c>
      <c r="B110" s="5">
        <v>45338</v>
      </c>
      <c r="C110" s="6">
        <v>0.40694444444444439</v>
      </c>
      <c r="D110" t="s">
        <v>328</v>
      </c>
      <c r="F110" s="1">
        <v>14100</v>
      </c>
      <c r="G110" s="1">
        <v>0</v>
      </c>
      <c r="H110" s="1">
        <v>109759955</v>
      </c>
      <c r="I110" t="s">
        <v>264</v>
      </c>
      <c r="J110" t="s">
        <v>303</v>
      </c>
      <c r="L110" t="s">
        <v>8</v>
      </c>
      <c r="M110" t="s">
        <v>9</v>
      </c>
      <c r="N110" t="s">
        <v>76</v>
      </c>
      <c r="O110" t="s">
        <v>286</v>
      </c>
    </row>
    <row r="111" spans="1:15">
      <c r="A111">
        <v>65</v>
      </c>
      <c r="B111" s="5">
        <v>45338</v>
      </c>
      <c r="C111" s="6">
        <v>0.4236111111111111</v>
      </c>
      <c r="D111" t="s">
        <v>328</v>
      </c>
      <c r="F111" s="1">
        <v>0</v>
      </c>
      <c r="G111" s="1">
        <v>11000</v>
      </c>
      <c r="H111" s="1">
        <v>109748955</v>
      </c>
      <c r="I111" t="s">
        <v>264</v>
      </c>
      <c r="J111" t="s">
        <v>303</v>
      </c>
      <c r="L111" t="s">
        <v>8</v>
      </c>
      <c r="M111" t="s">
        <v>9</v>
      </c>
      <c r="N111" t="s">
        <v>76</v>
      </c>
      <c r="O111" t="s">
        <v>286</v>
      </c>
    </row>
    <row r="112" spans="1:15">
      <c r="A112">
        <v>66</v>
      </c>
      <c r="B112" s="5">
        <v>45338</v>
      </c>
      <c r="C112" s="6">
        <v>0.5805555555555556</v>
      </c>
      <c r="D112" t="s">
        <v>328</v>
      </c>
      <c r="F112" s="1">
        <v>0</v>
      </c>
      <c r="G112" s="1">
        <v>14000</v>
      </c>
      <c r="H112" s="1">
        <v>109734955</v>
      </c>
      <c r="I112" t="s">
        <v>264</v>
      </c>
      <c r="J112" t="s">
        <v>303</v>
      </c>
      <c r="L112" t="s">
        <v>8</v>
      </c>
      <c r="M112" t="s">
        <v>9</v>
      </c>
      <c r="N112" t="s">
        <v>76</v>
      </c>
      <c r="O112" t="s">
        <v>286</v>
      </c>
    </row>
    <row r="113" spans="1:15">
      <c r="A113">
        <v>67</v>
      </c>
      <c r="B113" s="5">
        <v>45338</v>
      </c>
      <c r="C113" s="6">
        <v>0.5805555555555556</v>
      </c>
      <c r="D113" t="s">
        <v>328</v>
      </c>
      <c r="F113" s="1">
        <v>14000</v>
      </c>
      <c r="G113" s="1">
        <v>0</v>
      </c>
      <c r="H113" s="1">
        <v>109748955</v>
      </c>
      <c r="I113" t="s">
        <v>264</v>
      </c>
      <c r="J113" t="s">
        <v>303</v>
      </c>
      <c r="L113" t="s">
        <v>8</v>
      </c>
      <c r="M113" t="s">
        <v>9</v>
      </c>
      <c r="N113" t="s">
        <v>76</v>
      </c>
      <c r="O113" t="s">
        <v>286</v>
      </c>
    </row>
    <row r="114" spans="1:15">
      <c r="A114">
        <v>68</v>
      </c>
      <c r="B114" s="5">
        <v>45338</v>
      </c>
      <c r="C114" s="6">
        <v>0.60069444444444442</v>
      </c>
      <c r="D114" t="s">
        <v>328</v>
      </c>
      <c r="F114" s="1">
        <v>0</v>
      </c>
      <c r="G114" s="1">
        <v>11900</v>
      </c>
      <c r="H114" s="1">
        <v>109737055</v>
      </c>
      <c r="I114" t="s">
        <v>264</v>
      </c>
      <c r="J114" t="s">
        <v>303</v>
      </c>
      <c r="L114" t="s">
        <v>8</v>
      </c>
      <c r="M114" t="s">
        <v>9</v>
      </c>
      <c r="N114" t="s">
        <v>76</v>
      </c>
      <c r="O114" t="s">
        <v>286</v>
      </c>
    </row>
    <row r="115" spans="1:15">
      <c r="A115">
        <v>69</v>
      </c>
      <c r="B115" s="5">
        <v>45338</v>
      </c>
      <c r="C115" s="6">
        <v>0.70138888888888884</v>
      </c>
      <c r="D115" t="s">
        <v>328</v>
      </c>
      <c r="F115" s="1">
        <v>0</v>
      </c>
      <c r="G115" s="1">
        <v>61300</v>
      </c>
      <c r="H115" s="1">
        <v>109675755</v>
      </c>
      <c r="I115" t="s">
        <v>264</v>
      </c>
      <c r="J115" t="s">
        <v>303</v>
      </c>
      <c r="L115" t="s">
        <v>8</v>
      </c>
      <c r="M115" t="s">
        <v>9</v>
      </c>
      <c r="N115" t="s">
        <v>76</v>
      </c>
      <c r="O115" t="s">
        <v>286</v>
      </c>
    </row>
    <row r="116" spans="1:15">
      <c r="A116">
        <v>70</v>
      </c>
      <c r="B116" s="5">
        <v>45338</v>
      </c>
      <c r="C116" s="6">
        <v>0.70138888888888884</v>
      </c>
      <c r="D116" t="s">
        <v>328</v>
      </c>
      <c r="F116" s="1">
        <v>61300</v>
      </c>
      <c r="G116" s="1">
        <v>0</v>
      </c>
      <c r="H116" s="1">
        <v>109737055</v>
      </c>
      <c r="I116" t="s">
        <v>264</v>
      </c>
      <c r="J116" t="s">
        <v>303</v>
      </c>
      <c r="L116" t="s">
        <v>8</v>
      </c>
      <c r="M116" t="s">
        <v>9</v>
      </c>
      <c r="N116" t="s">
        <v>76</v>
      </c>
      <c r="O116" t="s">
        <v>286</v>
      </c>
    </row>
    <row r="117" spans="1:15">
      <c r="A117">
        <v>71</v>
      </c>
      <c r="B117" s="5">
        <v>45338</v>
      </c>
      <c r="C117" s="6">
        <v>0.78541666666666665</v>
      </c>
      <c r="D117" t="s">
        <v>328</v>
      </c>
      <c r="F117" s="1">
        <v>0</v>
      </c>
      <c r="G117" s="1">
        <v>66900</v>
      </c>
      <c r="H117" s="1">
        <v>109670155</v>
      </c>
      <c r="I117" t="s">
        <v>264</v>
      </c>
      <c r="J117" t="s">
        <v>303</v>
      </c>
      <c r="L117" t="s">
        <v>8</v>
      </c>
      <c r="M117" t="s">
        <v>9</v>
      </c>
      <c r="N117" t="s">
        <v>76</v>
      </c>
      <c r="O117" t="s">
        <v>286</v>
      </c>
    </row>
    <row r="118" spans="1:15">
      <c r="A118">
        <v>72</v>
      </c>
      <c r="B118" s="5">
        <v>45341</v>
      </c>
      <c r="C118" s="6">
        <v>0.1875</v>
      </c>
      <c r="D118" t="s">
        <v>322</v>
      </c>
      <c r="F118" s="1">
        <v>0</v>
      </c>
      <c r="G118" s="1">
        <v>39200</v>
      </c>
      <c r="H118" s="1">
        <v>109630955</v>
      </c>
      <c r="I118" t="s">
        <v>323</v>
      </c>
      <c r="J118" t="s">
        <v>300</v>
      </c>
      <c r="L118" t="s">
        <v>8</v>
      </c>
      <c r="M118" t="s">
        <v>9</v>
      </c>
      <c r="N118" t="s">
        <v>76</v>
      </c>
      <c r="O118" t="s">
        <v>301</v>
      </c>
    </row>
    <row r="119" spans="1:15">
      <c r="A119">
        <v>73</v>
      </c>
      <c r="B119" s="5">
        <v>45341</v>
      </c>
      <c r="C119" s="6">
        <v>0.71944444444444444</v>
      </c>
      <c r="D119" t="s">
        <v>377</v>
      </c>
      <c r="F119" s="1">
        <v>810776</v>
      </c>
      <c r="G119" s="1">
        <v>0</v>
      </c>
      <c r="H119" s="1">
        <v>110441731</v>
      </c>
      <c r="I119" t="s">
        <v>295</v>
      </c>
      <c r="J119" t="s">
        <v>285</v>
      </c>
      <c r="L119" t="s">
        <v>8</v>
      </c>
      <c r="M119" t="s">
        <v>9</v>
      </c>
      <c r="N119" t="s">
        <v>76</v>
      </c>
      <c r="O119" t="s">
        <v>76</v>
      </c>
    </row>
    <row r="120" spans="1:15">
      <c r="A120">
        <v>29</v>
      </c>
      <c r="B120" s="5">
        <v>45342</v>
      </c>
      <c r="C120" s="6">
        <v>0.62222222222222223</v>
      </c>
      <c r="D120" t="s">
        <v>378</v>
      </c>
      <c r="F120" s="1">
        <v>0</v>
      </c>
      <c r="G120" s="1">
        <v>198000</v>
      </c>
      <c r="H120" s="1">
        <v>911449559</v>
      </c>
      <c r="I120" t="s">
        <v>292</v>
      </c>
      <c r="J120" t="s">
        <v>300</v>
      </c>
      <c r="L120" t="s">
        <v>10</v>
      </c>
      <c r="M120" t="s">
        <v>11</v>
      </c>
      <c r="N120" t="s">
        <v>86</v>
      </c>
      <c r="O120" t="s">
        <v>86</v>
      </c>
    </row>
    <row r="121" spans="1:15">
      <c r="A121">
        <v>74</v>
      </c>
      <c r="B121" s="5">
        <v>45342</v>
      </c>
      <c r="C121" s="6">
        <v>0.52500000000000002</v>
      </c>
      <c r="D121" t="s">
        <v>379</v>
      </c>
      <c r="F121" s="1">
        <v>0</v>
      </c>
      <c r="G121" s="1">
        <v>144659</v>
      </c>
      <c r="H121" s="1">
        <v>110297072</v>
      </c>
      <c r="I121" t="s">
        <v>264</v>
      </c>
      <c r="J121" t="s">
        <v>285</v>
      </c>
      <c r="L121" t="s">
        <v>8</v>
      </c>
      <c r="M121" t="s">
        <v>9</v>
      </c>
      <c r="N121" t="s">
        <v>76</v>
      </c>
      <c r="O121" t="s">
        <v>286</v>
      </c>
    </row>
    <row r="122" spans="1:15">
      <c r="A122">
        <v>75</v>
      </c>
      <c r="B122" s="5">
        <v>45342</v>
      </c>
      <c r="C122" s="6">
        <v>0.53472222222222221</v>
      </c>
      <c r="D122" t="s">
        <v>380</v>
      </c>
      <c r="F122" s="1">
        <v>0</v>
      </c>
      <c r="G122" s="1">
        <v>65400</v>
      </c>
      <c r="H122" s="1">
        <v>110231672</v>
      </c>
      <c r="I122" t="s">
        <v>264</v>
      </c>
      <c r="J122" t="s">
        <v>285</v>
      </c>
      <c r="L122" t="s">
        <v>8</v>
      </c>
      <c r="M122" t="s">
        <v>9</v>
      </c>
      <c r="N122" t="s">
        <v>76</v>
      </c>
      <c r="O122" t="s">
        <v>286</v>
      </c>
    </row>
    <row r="123" spans="1:15">
      <c r="A123">
        <v>14</v>
      </c>
      <c r="B123" s="5">
        <v>45343</v>
      </c>
      <c r="C123" s="6">
        <v>0.44097222222222221</v>
      </c>
      <c r="D123" t="s">
        <v>343</v>
      </c>
      <c r="F123" s="1">
        <v>660000</v>
      </c>
      <c r="G123" s="1">
        <v>0</v>
      </c>
      <c r="H123" s="1">
        <v>2590970</v>
      </c>
      <c r="I123" t="s">
        <v>292</v>
      </c>
      <c r="J123" t="s">
        <v>293</v>
      </c>
      <c r="L123" t="s">
        <v>12</v>
      </c>
      <c r="M123" t="s">
        <v>13</v>
      </c>
      <c r="N123" t="s">
        <v>344</v>
      </c>
      <c r="O123" t="s">
        <v>344</v>
      </c>
    </row>
    <row r="124" spans="1:15">
      <c r="A124">
        <v>15</v>
      </c>
      <c r="B124" s="5">
        <v>45343</v>
      </c>
      <c r="C124" s="6">
        <v>0.44097222222222221</v>
      </c>
      <c r="D124" t="s">
        <v>381</v>
      </c>
      <c r="F124" s="1">
        <v>0</v>
      </c>
      <c r="G124" s="1">
        <v>660000</v>
      </c>
      <c r="H124" s="1">
        <v>1930970</v>
      </c>
      <c r="I124" t="s">
        <v>292</v>
      </c>
      <c r="J124" t="s">
        <v>293</v>
      </c>
      <c r="L124" t="s">
        <v>12</v>
      </c>
      <c r="M124" t="s">
        <v>13</v>
      </c>
      <c r="N124" t="s">
        <v>344</v>
      </c>
      <c r="O124" t="s">
        <v>344</v>
      </c>
    </row>
    <row r="125" spans="1:15">
      <c r="A125">
        <v>16</v>
      </c>
      <c r="B125" s="5">
        <v>45343</v>
      </c>
      <c r="C125" s="6">
        <v>0.44097222222222221</v>
      </c>
      <c r="D125" t="s">
        <v>343</v>
      </c>
      <c r="F125" s="1">
        <v>604587</v>
      </c>
      <c r="G125" s="1">
        <v>0</v>
      </c>
      <c r="H125" s="1">
        <v>2535557</v>
      </c>
      <c r="I125" t="s">
        <v>292</v>
      </c>
      <c r="J125" t="s">
        <v>293</v>
      </c>
      <c r="L125" t="s">
        <v>12</v>
      </c>
      <c r="M125" t="s">
        <v>13</v>
      </c>
      <c r="N125" t="s">
        <v>344</v>
      </c>
      <c r="O125" t="s">
        <v>344</v>
      </c>
    </row>
    <row r="126" spans="1:15">
      <c r="A126">
        <v>17</v>
      </c>
      <c r="B126" s="5">
        <v>45343</v>
      </c>
      <c r="C126" s="6">
        <v>0.44097222222222221</v>
      </c>
      <c r="D126" t="s">
        <v>382</v>
      </c>
      <c r="F126" s="1">
        <v>0</v>
      </c>
      <c r="G126" s="1">
        <v>604587</v>
      </c>
      <c r="H126" s="1">
        <v>1930970</v>
      </c>
      <c r="I126" t="s">
        <v>292</v>
      </c>
      <c r="J126" t="s">
        <v>293</v>
      </c>
      <c r="L126" t="s">
        <v>12</v>
      </c>
      <c r="M126" t="s">
        <v>13</v>
      </c>
      <c r="N126" t="s">
        <v>344</v>
      </c>
      <c r="O126" t="s">
        <v>344</v>
      </c>
    </row>
    <row r="127" spans="1:15">
      <c r="A127">
        <v>76</v>
      </c>
      <c r="B127" s="5">
        <v>45344</v>
      </c>
      <c r="C127" s="6">
        <v>0.46180555555555558</v>
      </c>
      <c r="D127" t="s">
        <v>383</v>
      </c>
      <c r="F127" s="1">
        <v>9642350</v>
      </c>
      <c r="G127" s="1">
        <v>0</v>
      </c>
      <c r="H127" s="1">
        <v>119874022</v>
      </c>
      <c r="I127" t="s">
        <v>292</v>
      </c>
      <c r="J127" t="s">
        <v>303</v>
      </c>
      <c r="L127" t="s">
        <v>8</v>
      </c>
      <c r="M127" t="s">
        <v>9</v>
      </c>
      <c r="N127" t="s">
        <v>89</v>
      </c>
      <c r="O127" t="s">
        <v>384</v>
      </c>
    </row>
    <row r="128" spans="1:15">
      <c r="A128">
        <v>30</v>
      </c>
      <c r="B128" s="5">
        <v>45345</v>
      </c>
      <c r="C128" s="6">
        <v>0.38055555555555548</v>
      </c>
      <c r="D128" t="s">
        <v>211</v>
      </c>
      <c r="E128" t="s">
        <v>211</v>
      </c>
      <c r="F128" s="1">
        <v>0</v>
      </c>
      <c r="G128" s="1">
        <v>7715020</v>
      </c>
      <c r="H128" s="1">
        <v>903734539</v>
      </c>
      <c r="I128" t="s">
        <v>333</v>
      </c>
      <c r="J128" t="s">
        <v>300</v>
      </c>
      <c r="L128" t="s">
        <v>10</v>
      </c>
      <c r="M128" t="s">
        <v>11</v>
      </c>
      <c r="N128" t="s">
        <v>86</v>
      </c>
      <c r="O128" t="s">
        <v>86</v>
      </c>
    </row>
    <row r="129" spans="1:15">
      <c r="A129">
        <v>31</v>
      </c>
      <c r="B129" s="5">
        <v>45345</v>
      </c>
      <c r="C129" s="6">
        <v>0.38055555555555548</v>
      </c>
      <c r="D129" t="s">
        <v>212</v>
      </c>
      <c r="E129" t="s">
        <v>212</v>
      </c>
      <c r="F129" s="1">
        <v>0</v>
      </c>
      <c r="G129" s="1">
        <v>5173580</v>
      </c>
      <c r="H129" s="1">
        <v>898560959</v>
      </c>
      <c r="I129" t="s">
        <v>333</v>
      </c>
      <c r="J129" t="s">
        <v>300</v>
      </c>
      <c r="L129" t="s">
        <v>10</v>
      </c>
      <c r="M129" t="s">
        <v>11</v>
      </c>
      <c r="N129" t="s">
        <v>86</v>
      </c>
      <c r="O129" t="s">
        <v>86</v>
      </c>
    </row>
    <row r="130" spans="1:15">
      <c r="A130">
        <v>32</v>
      </c>
      <c r="B130" s="5">
        <v>45345</v>
      </c>
      <c r="C130" s="6">
        <v>0.38055555555555548</v>
      </c>
      <c r="D130" t="s">
        <v>213</v>
      </c>
      <c r="E130" t="s">
        <v>213</v>
      </c>
      <c r="F130" s="1">
        <v>0</v>
      </c>
      <c r="G130" s="1">
        <v>906460</v>
      </c>
      <c r="H130" s="1">
        <v>897654499</v>
      </c>
      <c r="I130" t="s">
        <v>333</v>
      </c>
      <c r="J130" t="s">
        <v>300</v>
      </c>
      <c r="L130" t="s">
        <v>10</v>
      </c>
      <c r="M130" t="s">
        <v>11</v>
      </c>
      <c r="N130" t="s">
        <v>86</v>
      </c>
      <c r="O130" t="s">
        <v>86</v>
      </c>
    </row>
    <row r="131" spans="1:15">
      <c r="A131">
        <v>33</v>
      </c>
      <c r="B131" s="5">
        <v>45345</v>
      </c>
      <c r="C131" s="6">
        <v>0.38055555555555548</v>
      </c>
      <c r="D131" t="s">
        <v>334</v>
      </c>
      <c r="E131" t="s">
        <v>334</v>
      </c>
      <c r="F131" s="1">
        <v>0</v>
      </c>
      <c r="G131" s="1">
        <v>928960</v>
      </c>
      <c r="H131" s="1">
        <v>896725539</v>
      </c>
      <c r="I131" t="s">
        <v>333</v>
      </c>
      <c r="J131" t="s">
        <v>300</v>
      </c>
      <c r="L131" t="s">
        <v>10</v>
      </c>
      <c r="M131" t="s">
        <v>11</v>
      </c>
      <c r="N131" t="s">
        <v>86</v>
      </c>
      <c r="O131" t="s">
        <v>86</v>
      </c>
    </row>
    <row r="132" spans="1:15">
      <c r="A132">
        <v>34</v>
      </c>
      <c r="B132" s="5">
        <v>45345</v>
      </c>
      <c r="C132" s="6">
        <v>0.38055555555555548</v>
      </c>
      <c r="D132" t="s">
        <v>335</v>
      </c>
      <c r="E132" t="s">
        <v>335</v>
      </c>
      <c r="F132" s="1">
        <v>0</v>
      </c>
      <c r="G132" s="1">
        <v>822070</v>
      </c>
      <c r="H132" s="1">
        <v>895903469</v>
      </c>
      <c r="I132" t="s">
        <v>333</v>
      </c>
      <c r="J132" t="s">
        <v>300</v>
      </c>
      <c r="L132" t="s">
        <v>10</v>
      </c>
      <c r="M132" t="s">
        <v>11</v>
      </c>
      <c r="N132" t="s">
        <v>86</v>
      </c>
      <c r="O132" t="s">
        <v>86</v>
      </c>
    </row>
    <row r="133" spans="1:15">
      <c r="A133">
        <v>35</v>
      </c>
      <c r="B133" s="5">
        <v>45345</v>
      </c>
      <c r="C133" s="6">
        <v>0.38055555555555548</v>
      </c>
      <c r="D133" t="s">
        <v>336</v>
      </c>
      <c r="E133" t="s">
        <v>336</v>
      </c>
      <c r="F133" s="1">
        <v>0</v>
      </c>
      <c r="G133" s="1">
        <v>500500</v>
      </c>
      <c r="H133" s="1">
        <v>895402969</v>
      </c>
      <c r="I133" t="s">
        <v>333</v>
      </c>
      <c r="J133" t="s">
        <v>300</v>
      </c>
      <c r="L133" t="s">
        <v>10</v>
      </c>
      <c r="M133" t="s">
        <v>11</v>
      </c>
      <c r="N133" t="s">
        <v>86</v>
      </c>
      <c r="O133" t="s">
        <v>86</v>
      </c>
    </row>
    <row r="134" spans="1:15">
      <c r="A134">
        <v>77</v>
      </c>
      <c r="B134" s="5">
        <v>45345</v>
      </c>
      <c r="C134" s="6">
        <v>0.51597222222222228</v>
      </c>
      <c r="D134" t="s">
        <v>385</v>
      </c>
      <c r="F134" s="1">
        <v>0</v>
      </c>
      <c r="G134" s="1">
        <v>50050</v>
      </c>
      <c r="H134" s="1">
        <v>119823972</v>
      </c>
      <c r="I134" t="s">
        <v>264</v>
      </c>
      <c r="J134" t="s">
        <v>285</v>
      </c>
      <c r="L134" t="s">
        <v>8</v>
      </c>
      <c r="M134" t="s">
        <v>9</v>
      </c>
      <c r="N134" t="s">
        <v>76</v>
      </c>
      <c r="O134" t="s">
        <v>286</v>
      </c>
    </row>
    <row r="135" spans="1:15">
      <c r="A135">
        <v>78</v>
      </c>
      <c r="B135" s="5">
        <v>45346</v>
      </c>
      <c r="C135" s="6">
        <v>0.81111111111111112</v>
      </c>
      <c r="D135" t="s">
        <v>327</v>
      </c>
      <c r="F135" s="1">
        <v>0</v>
      </c>
      <c r="G135" s="1">
        <v>59100</v>
      </c>
      <c r="H135" s="1">
        <v>119764872</v>
      </c>
      <c r="I135" t="s">
        <v>264</v>
      </c>
      <c r="J135" t="s">
        <v>303</v>
      </c>
      <c r="L135" t="s">
        <v>8</v>
      </c>
      <c r="M135" t="s">
        <v>9</v>
      </c>
      <c r="N135" t="s">
        <v>76</v>
      </c>
      <c r="O135" t="s">
        <v>286</v>
      </c>
    </row>
    <row r="136" spans="1:15">
      <c r="A136">
        <v>79</v>
      </c>
      <c r="B136" s="5">
        <v>45348</v>
      </c>
      <c r="C136" s="6">
        <v>0.62222222222222223</v>
      </c>
      <c r="D136" t="s">
        <v>328</v>
      </c>
      <c r="F136" s="1">
        <v>0</v>
      </c>
      <c r="G136" s="1">
        <v>12500</v>
      </c>
      <c r="H136" s="1">
        <v>119752372</v>
      </c>
      <c r="I136" t="s">
        <v>264</v>
      </c>
      <c r="J136" t="s">
        <v>303</v>
      </c>
      <c r="L136" t="s">
        <v>8</v>
      </c>
      <c r="M136" t="s">
        <v>9</v>
      </c>
      <c r="N136" t="s">
        <v>76</v>
      </c>
      <c r="O136" t="s">
        <v>286</v>
      </c>
    </row>
    <row r="137" spans="1:15">
      <c r="A137">
        <v>80</v>
      </c>
      <c r="B137" s="5">
        <v>45348</v>
      </c>
      <c r="C137" s="6">
        <v>0.62291666666666667</v>
      </c>
      <c r="D137" t="s">
        <v>328</v>
      </c>
      <c r="F137" s="1">
        <v>12500</v>
      </c>
      <c r="G137" s="1">
        <v>0</v>
      </c>
      <c r="H137" s="1">
        <v>119764872</v>
      </c>
      <c r="I137" t="s">
        <v>264</v>
      </c>
      <c r="J137" t="s">
        <v>303</v>
      </c>
      <c r="L137" t="s">
        <v>8</v>
      </c>
      <c r="M137" t="s">
        <v>9</v>
      </c>
      <c r="N137" t="s">
        <v>76</v>
      </c>
      <c r="O137" t="s">
        <v>286</v>
      </c>
    </row>
    <row r="138" spans="1:15">
      <c r="A138">
        <v>81</v>
      </c>
      <c r="B138" s="5">
        <v>45348</v>
      </c>
      <c r="C138" s="6">
        <v>0.64375000000000004</v>
      </c>
      <c r="D138" t="s">
        <v>328</v>
      </c>
      <c r="F138" s="1">
        <v>0</v>
      </c>
      <c r="G138" s="1">
        <v>12300</v>
      </c>
      <c r="H138" s="1">
        <v>119752572</v>
      </c>
      <c r="I138" t="s">
        <v>264</v>
      </c>
      <c r="J138" t="s">
        <v>303</v>
      </c>
      <c r="L138" t="s">
        <v>8</v>
      </c>
      <c r="M138" t="s">
        <v>9</v>
      </c>
      <c r="N138" t="s">
        <v>76</v>
      </c>
      <c r="O138" t="s">
        <v>286</v>
      </c>
    </row>
    <row r="139" spans="1:15">
      <c r="A139">
        <v>82</v>
      </c>
      <c r="B139" s="5">
        <v>45348</v>
      </c>
      <c r="C139" s="6">
        <v>0.80625000000000002</v>
      </c>
      <c r="D139" t="s">
        <v>386</v>
      </c>
      <c r="F139" s="1">
        <v>0</v>
      </c>
      <c r="G139" s="1">
        <v>116000</v>
      </c>
      <c r="H139" s="1">
        <v>119636572</v>
      </c>
      <c r="I139" t="s">
        <v>264</v>
      </c>
      <c r="J139" t="s">
        <v>303</v>
      </c>
      <c r="L139" t="s">
        <v>8</v>
      </c>
      <c r="M139" t="s">
        <v>9</v>
      </c>
      <c r="N139" t="s">
        <v>76</v>
      </c>
      <c r="O139" t="s">
        <v>286</v>
      </c>
    </row>
    <row r="140" spans="1:15">
      <c r="A140">
        <v>36</v>
      </c>
      <c r="B140" s="5">
        <v>45349</v>
      </c>
      <c r="C140" s="6">
        <v>0.40763888888888888</v>
      </c>
      <c r="D140" t="s">
        <v>387</v>
      </c>
      <c r="F140" s="1">
        <v>401430</v>
      </c>
      <c r="G140" s="1">
        <v>0</v>
      </c>
      <c r="H140" s="1">
        <v>895804399</v>
      </c>
      <c r="I140" t="s">
        <v>292</v>
      </c>
      <c r="J140" t="s">
        <v>293</v>
      </c>
      <c r="L140" t="s">
        <v>10</v>
      </c>
      <c r="M140" t="s">
        <v>11</v>
      </c>
      <c r="N140" s="282" t="s">
        <v>86</v>
      </c>
      <c r="O140" s="282" t="s">
        <v>86</v>
      </c>
    </row>
    <row r="141" spans="1:15">
      <c r="A141">
        <v>83</v>
      </c>
      <c r="B141" s="5">
        <v>45349</v>
      </c>
      <c r="C141" s="6">
        <v>0.18194444444444441</v>
      </c>
      <c r="D141" t="s">
        <v>332</v>
      </c>
      <c r="F141" s="1">
        <v>0</v>
      </c>
      <c r="G141" s="1">
        <v>800</v>
      </c>
      <c r="H141" s="1">
        <v>119635772</v>
      </c>
      <c r="I141" t="s">
        <v>295</v>
      </c>
      <c r="J141" t="s">
        <v>300</v>
      </c>
      <c r="L141" t="s">
        <v>8</v>
      </c>
      <c r="M141" t="s">
        <v>9</v>
      </c>
      <c r="N141" t="s">
        <v>75</v>
      </c>
      <c r="O141" t="s">
        <v>75</v>
      </c>
    </row>
    <row r="142" spans="1:15">
      <c r="A142">
        <v>84</v>
      </c>
      <c r="B142" s="5">
        <v>45349</v>
      </c>
      <c r="C142" s="6">
        <v>0.18194444444444441</v>
      </c>
      <c r="D142" t="s">
        <v>332</v>
      </c>
      <c r="F142" s="1">
        <v>0</v>
      </c>
      <c r="G142" s="1">
        <v>134934</v>
      </c>
      <c r="H142" s="1">
        <v>119500838</v>
      </c>
      <c r="I142" t="s">
        <v>295</v>
      </c>
      <c r="J142" t="s">
        <v>300</v>
      </c>
      <c r="L142" t="s">
        <v>8</v>
      </c>
      <c r="M142" t="s">
        <v>9</v>
      </c>
      <c r="N142" t="s">
        <v>75</v>
      </c>
      <c r="O142" t="s">
        <v>75</v>
      </c>
    </row>
    <row r="143" spans="1:15">
      <c r="A143">
        <v>85</v>
      </c>
      <c r="B143" s="5">
        <v>45349</v>
      </c>
      <c r="C143" s="6">
        <v>0.40694444444444439</v>
      </c>
      <c r="D143" t="s">
        <v>388</v>
      </c>
      <c r="F143" s="1">
        <v>4865660</v>
      </c>
      <c r="G143" s="1">
        <v>0</v>
      </c>
      <c r="H143" s="1">
        <v>124366498</v>
      </c>
      <c r="I143" t="s">
        <v>292</v>
      </c>
      <c r="J143" t="s">
        <v>293</v>
      </c>
      <c r="L143" t="s">
        <v>8</v>
      </c>
      <c r="M143" t="s">
        <v>9</v>
      </c>
      <c r="N143" t="s">
        <v>86</v>
      </c>
      <c r="O143" t="s">
        <v>86</v>
      </c>
    </row>
    <row r="144" spans="1:15">
      <c r="A144">
        <v>86</v>
      </c>
      <c r="B144" s="5">
        <v>45349</v>
      </c>
      <c r="C144" s="6">
        <v>0.48402777777777778</v>
      </c>
      <c r="D144" t="s">
        <v>328</v>
      </c>
      <c r="F144" s="1">
        <v>0</v>
      </c>
      <c r="G144" s="1">
        <v>6300</v>
      </c>
      <c r="H144" s="1">
        <v>124360198</v>
      </c>
      <c r="I144" t="s">
        <v>264</v>
      </c>
      <c r="J144" t="s">
        <v>303</v>
      </c>
      <c r="L144" t="s">
        <v>8</v>
      </c>
      <c r="M144" t="s">
        <v>9</v>
      </c>
      <c r="N144" t="s">
        <v>76</v>
      </c>
      <c r="O144" t="s">
        <v>286</v>
      </c>
    </row>
    <row r="145" spans="1:15">
      <c r="A145">
        <v>87</v>
      </c>
      <c r="B145" s="5">
        <v>45349</v>
      </c>
      <c r="C145" s="6">
        <v>0.48402777777777778</v>
      </c>
      <c r="D145" t="s">
        <v>328</v>
      </c>
      <c r="F145" s="1">
        <v>6300</v>
      </c>
      <c r="G145" s="1">
        <v>0</v>
      </c>
      <c r="H145" s="1">
        <v>124366498</v>
      </c>
      <c r="I145" t="s">
        <v>264</v>
      </c>
      <c r="J145" t="s">
        <v>303</v>
      </c>
      <c r="L145" t="s">
        <v>8</v>
      </c>
      <c r="M145" t="s">
        <v>9</v>
      </c>
      <c r="N145" t="s">
        <v>76</v>
      </c>
      <c r="O145" t="s">
        <v>286</v>
      </c>
    </row>
    <row r="146" spans="1:15">
      <c r="A146">
        <v>88</v>
      </c>
      <c r="B146" s="5">
        <v>45349</v>
      </c>
      <c r="C146" s="6">
        <v>0.49375000000000002</v>
      </c>
      <c r="D146" t="s">
        <v>328</v>
      </c>
      <c r="F146" s="1">
        <v>0</v>
      </c>
      <c r="G146" s="1">
        <v>5900</v>
      </c>
      <c r="H146" s="1">
        <v>124360598</v>
      </c>
      <c r="I146" t="s">
        <v>264</v>
      </c>
      <c r="J146" t="s">
        <v>303</v>
      </c>
      <c r="L146" t="s">
        <v>8</v>
      </c>
      <c r="M146" t="s">
        <v>9</v>
      </c>
      <c r="N146" t="s">
        <v>76</v>
      </c>
      <c r="O146" t="s">
        <v>286</v>
      </c>
    </row>
    <row r="147" spans="1:15">
      <c r="A147">
        <v>18</v>
      </c>
      <c r="B147" s="5">
        <v>45349</v>
      </c>
      <c r="C147" s="6">
        <v>0.18194444444444441</v>
      </c>
      <c r="D147" t="s">
        <v>332</v>
      </c>
      <c r="F147" s="1">
        <v>0</v>
      </c>
      <c r="G147" s="1">
        <v>212040</v>
      </c>
      <c r="H147" s="1">
        <v>1718930</v>
      </c>
      <c r="I147" t="s">
        <v>295</v>
      </c>
      <c r="J147" t="s">
        <v>300</v>
      </c>
      <c r="L147" t="s">
        <v>12</v>
      </c>
      <c r="M147" t="s">
        <v>13</v>
      </c>
      <c r="N147" t="s">
        <v>75</v>
      </c>
      <c r="O147" t="s">
        <v>75</v>
      </c>
    </row>
    <row r="148" spans="1:15">
      <c r="A148">
        <v>19</v>
      </c>
      <c r="B148" s="5">
        <v>45349</v>
      </c>
      <c r="C148" s="6">
        <v>0.2097222222222222</v>
      </c>
      <c r="D148" t="s">
        <v>290</v>
      </c>
      <c r="E148" t="s">
        <v>291</v>
      </c>
      <c r="F148" s="1">
        <v>127400</v>
      </c>
      <c r="G148" s="1">
        <v>0</v>
      </c>
      <c r="H148" s="1">
        <v>1846330</v>
      </c>
      <c r="I148" t="s">
        <v>292</v>
      </c>
      <c r="J148" t="s">
        <v>293</v>
      </c>
      <c r="L148" t="s">
        <v>12</v>
      </c>
      <c r="M148" t="s">
        <v>13</v>
      </c>
      <c r="N148" s="282" t="s">
        <v>86</v>
      </c>
      <c r="O148" s="282" t="s">
        <v>86</v>
      </c>
    </row>
    <row r="149" spans="1:15">
      <c r="A149">
        <v>20</v>
      </c>
      <c r="B149" s="5">
        <v>45349</v>
      </c>
      <c r="C149" s="6">
        <v>0.2104166666666667</v>
      </c>
      <c r="D149" t="s">
        <v>290</v>
      </c>
      <c r="E149" t="s">
        <v>291</v>
      </c>
      <c r="F149" s="1">
        <v>84240</v>
      </c>
      <c r="G149" s="1">
        <v>0</v>
      </c>
      <c r="H149" s="1">
        <v>1930570</v>
      </c>
      <c r="I149" t="s">
        <v>292</v>
      </c>
      <c r="J149" t="s">
        <v>293</v>
      </c>
      <c r="L149" t="s">
        <v>12</v>
      </c>
      <c r="M149" t="s">
        <v>13</v>
      </c>
      <c r="N149" s="282" t="s">
        <v>86</v>
      </c>
      <c r="O149" s="282" t="s">
        <v>86</v>
      </c>
    </row>
    <row r="150" spans="1:15">
      <c r="A150">
        <v>21</v>
      </c>
      <c r="B150" s="5">
        <v>45349</v>
      </c>
      <c r="C150" s="6">
        <v>0.40694444444444439</v>
      </c>
      <c r="D150" t="s">
        <v>343</v>
      </c>
      <c r="F150" s="1">
        <v>4865660</v>
      </c>
      <c r="G150" s="1">
        <v>0</v>
      </c>
      <c r="H150" s="1">
        <v>6796230</v>
      </c>
      <c r="I150" t="s">
        <v>292</v>
      </c>
      <c r="J150" t="s">
        <v>293</v>
      </c>
      <c r="L150" t="s">
        <v>12</v>
      </c>
      <c r="M150" t="s">
        <v>13</v>
      </c>
      <c r="N150" t="s">
        <v>344</v>
      </c>
      <c r="O150" t="s">
        <v>344</v>
      </c>
    </row>
    <row r="151" spans="1:15">
      <c r="A151">
        <v>22</v>
      </c>
      <c r="B151" s="5">
        <v>45349</v>
      </c>
      <c r="C151" s="6">
        <v>0.40694444444444439</v>
      </c>
      <c r="D151" t="s">
        <v>389</v>
      </c>
      <c r="F151" s="1">
        <v>0</v>
      </c>
      <c r="G151" s="1">
        <v>4865660</v>
      </c>
      <c r="H151" s="1">
        <v>1930570</v>
      </c>
      <c r="I151" t="s">
        <v>292</v>
      </c>
      <c r="J151" t="s">
        <v>293</v>
      </c>
      <c r="L151" t="s">
        <v>12</v>
      </c>
      <c r="M151" t="s">
        <v>13</v>
      </c>
      <c r="N151" t="s">
        <v>344</v>
      </c>
      <c r="O151" t="s">
        <v>344</v>
      </c>
    </row>
    <row r="152" spans="1:15">
      <c r="A152">
        <v>23</v>
      </c>
      <c r="B152" s="5">
        <v>45349</v>
      </c>
      <c r="C152" s="6">
        <v>0.40763888888888888</v>
      </c>
      <c r="D152" t="s">
        <v>343</v>
      </c>
      <c r="F152" s="1">
        <v>2280080</v>
      </c>
      <c r="G152" s="1">
        <v>0</v>
      </c>
      <c r="H152" s="1">
        <v>4210650</v>
      </c>
      <c r="I152" t="s">
        <v>292</v>
      </c>
      <c r="J152" t="s">
        <v>293</v>
      </c>
      <c r="L152" t="s">
        <v>12</v>
      </c>
      <c r="M152" t="s">
        <v>13</v>
      </c>
      <c r="N152" t="s">
        <v>344</v>
      </c>
      <c r="O152" t="s">
        <v>344</v>
      </c>
    </row>
    <row r="153" spans="1:15">
      <c r="A153">
        <v>24</v>
      </c>
      <c r="B153" s="5">
        <v>45349</v>
      </c>
      <c r="C153" s="6">
        <v>0.40763888888888888</v>
      </c>
      <c r="D153" t="s">
        <v>390</v>
      </c>
      <c r="F153" s="1">
        <v>0</v>
      </c>
      <c r="G153" s="1">
        <v>2280080</v>
      </c>
      <c r="H153" s="1">
        <v>1930570</v>
      </c>
      <c r="I153" t="s">
        <v>292</v>
      </c>
      <c r="J153" t="s">
        <v>293</v>
      </c>
      <c r="L153" t="s">
        <v>12</v>
      </c>
      <c r="M153" t="s">
        <v>13</v>
      </c>
      <c r="N153" t="s">
        <v>344</v>
      </c>
      <c r="O153" t="s">
        <v>344</v>
      </c>
    </row>
    <row r="154" spans="1:15">
      <c r="A154">
        <v>25</v>
      </c>
      <c r="B154" s="5">
        <v>45349</v>
      </c>
      <c r="C154" s="6">
        <v>0.40763888888888888</v>
      </c>
      <c r="D154" t="s">
        <v>343</v>
      </c>
      <c r="F154" s="1">
        <v>4630990</v>
      </c>
      <c r="G154" s="1">
        <v>0</v>
      </c>
      <c r="H154" s="1">
        <v>6561560</v>
      </c>
      <c r="I154" t="s">
        <v>292</v>
      </c>
      <c r="J154" t="s">
        <v>293</v>
      </c>
      <c r="L154" t="s">
        <v>12</v>
      </c>
      <c r="M154" t="s">
        <v>13</v>
      </c>
      <c r="N154" t="s">
        <v>344</v>
      </c>
      <c r="O154" t="s">
        <v>344</v>
      </c>
    </row>
    <row r="155" spans="1:15">
      <c r="A155">
        <v>26</v>
      </c>
      <c r="B155" s="5">
        <v>45349</v>
      </c>
      <c r="C155" s="6">
        <v>0.40763888888888888</v>
      </c>
      <c r="D155" t="s">
        <v>391</v>
      </c>
      <c r="F155" s="1">
        <v>0</v>
      </c>
      <c r="G155" s="1">
        <v>4630990</v>
      </c>
      <c r="H155" s="1">
        <v>1930570</v>
      </c>
      <c r="I155" t="s">
        <v>292</v>
      </c>
      <c r="J155" t="s">
        <v>293</v>
      </c>
      <c r="L155" t="s">
        <v>12</v>
      </c>
      <c r="M155" t="s">
        <v>13</v>
      </c>
      <c r="N155" t="s">
        <v>344</v>
      </c>
      <c r="O155" t="s">
        <v>344</v>
      </c>
    </row>
    <row r="156" spans="1:15">
      <c r="A156">
        <v>27</v>
      </c>
      <c r="B156" s="5">
        <v>45349</v>
      </c>
      <c r="C156" s="6">
        <v>0.40763888888888888</v>
      </c>
      <c r="D156" t="s">
        <v>343</v>
      </c>
      <c r="F156" s="1">
        <v>401430</v>
      </c>
      <c r="G156" s="1">
        <v>0</v>
      </c>
      <c r="H156" s="1">
        <v>2332000</v>
      </c>
      <c r="I156" t="s">
        <v>292</v>
      </c>
      <c r="J156" t="s">
        <v>293</v>
      </c>
      <c r="L156" t="s">
        <v>12</v>
      </c>
      <c r="M156" t="s">
        <v>13</v>
      </c>
      <c r="N156" t="s">
        <v>344</v>
      </c>
      <c r="O156" t="s">
        <v>344</v>
      </c>
    </row>
    <row r="157" spans="1:15">
      <c r="A157">
        <v>28</v>
      </c>
      <c r="B157" s="5">
        <v>45349</v>
      </c>
      <c r="C157" s="6">
        <v>0.40763888888888888</v>
      </c>
      <c r="D157" t="s">
        <v>387</v>
      </c>
      <c r="F157" s="1">
        <v>0</v>
      </c>
      <c r="G157" s="1">
        <v>401430</v>
      </c>
      <c r="H157" s="1">
        <v>1930570</v>
      </c>
      <c r="I157" t="s">
        <v>292</v>
      </c>
      <c r="J157" t="s">
        <v>293</v>
      </c>
      <c r="L157" t="s">
        <v>12</v>
      </c>
      <c r="M157" t="s">
        <v>13</v>
      </c>
      <c r="N157" t="s">
        <v>344</v>
      </c>
      <c r="O157" t="s">
        <v>344</v>
      </c>
    </row>
    <row r="158" spans="1:15">
      <c r="A158">
        <v>29</v>
      </c>
      <c r="B158" s="5">
        <v>45349</v>
      </c>
      <c r="C158" s="6">
        <v>0.46319444444444452</v>
      </c>
      <c r="D158" t="s">
        <v>343</v>
      </c>
      <c r="F158" s="1">
        <v>29920000</v>
      </c>
      <c r="G158" s="1">
        <v>0</v>
      </c>
      <c r="H158" s="1">
        <v>31850570</v>
      </c>
      <c r="I158" t="s">
        <v>292</v>
      </c>
      <c r="J158" t="s">
        <v>293</v>
      </c>
      <c r="L158" t="s">
        <v>12</v>
      </c>
      <c r="M158" t="s">
        <v>13</v>
      </c>
      <c r="N158" t="s">
        <v>344</v>
      </c>
      <c r="O158" t="s">
        <v>344</v>
      </c>
    </row>
    <row r="159" spans="1:15">
      <c r="A159">
        <v>30</v>
      </c>
      <c r="B159" s="5">
        <v>45349</v>
      </c>
      <c r="C159" s="6">
        <v>0.46319444444444452</v>
      </c>
      <c r="D159" t="s">
        <v>392</v>
      </c>
      <c r="F159" s="1">
        <v>0</v>
      </c>
      <c r="G159" s="1">
        <v>29920000</v>
      </c>
      <c r="H159" s="1">
        <v>1930570</v>
      </c>
      <c r="I159" t="s">
        <v>292</v>
      </c>
      <c r="J159" t="s">
        <v>293</v>
      </c>
      <c r="L159" t="s">
        <v>12</v>
      </c>
      <c r="M159" t="s">
        <v>13</v>
      </c>
      <c r="N159" t="s">
        <v>344</v>
      </c>
      <c r="O159" t="s">
        <v>344</v>
      </c>
    </row>
    <row r="160" spans="1:15">
      <c r="A160">
        <v>37</v>
      </c>
      <c r="B160" s="5">
        <v>45350</v>
      </c>
      <c r="C160" s="6">
        <v>0.72152777777777777</v>
      </c>
      <c r="D160" t="s">
        <v>393</v>
      </c>
      <c r="E160" t="s">
        <v>393</v>
      </c>
      <c r="F160" s="1">
        <v>0</v>
      </c>
      <c r="G160" s="1">
        <v>354500</v>
      </c>
      <c r="H160" s="1">
        <v>895449899</v>
      </c>
      <c r="I160" t="s">
        <v>331</v>
      </c>
      <c r="J160" t="s">
        <v>300</v>
      </c>
      <c r="L160" t="s">
        <v>10</v>
      </c>
      <c r="M160" t="s">
        <v>11</v>
      </c>
      <c r="N160" t="s">
        <v>76</v>
      </c>
      <c r="O160" t="s">
        <v>301</v>
      </c>
    </row>
    <row r="161" spans="1:15">
      <c r="A161">
        <v>38</v>
      </c>
      <c r="B161" s="5">
        <v>45350</v>
      </c>
      <c r="C161" s="6">
        <v>0.72152777777777777</v>
      </c>
      <c r="D161" t="s">
        <v>360</v>
      </c>
      <c r="E161" t="s">
        <v>360</v>
      </c>
      <c r="F161" s="1">
        <v>0</v>
      </c>
      <c r="G161" s="1">
        <v>2200000</v>
      </c>
      <c r="H161" s="1">
        <v>893249899</v>
      </c>
      <c r="I161" t="s">
        <v>299</v>
      </c>
      <c r="J161" t="s">
        <v>300</v>
      </c>
      <c r="L161" t="s">
        <v>10</v>
      </c>
      <c r="M161" t="s">
        <v>11</v>
      </c>
      <c r="N161" t="s">
        <v>76</v>
      </c>
      <c r="O161" t="s">
        <v>301</v>
      </c>
    </row>
    <row r="162" spans="1:15">
      <c r="A162">
        <v>39</v>
      </c>
      <c r="B162" s="5">
        <v>45350</v>
      </c>
      <c r="C162" s="6">
        <v>0.72152777777777777</v>
      </c>
      <c r="D162" t="s">
        <v>358</v>
      </c>
      <c r="E162" t="s">
        <v>358</v>
      </c>
      <c r="F162" s="1">
        <v>0</v>
      </c>
      <c r="G162" s="1">
        <v>440500</v>
      </c>
      <c r="H162" s="1">
        <v>892809399</v>
      </c>
      <c r="I162" t="s">
        <v>331</v>
      </c>
      <c r="J162" t="s">
        <v>300</v>
      </c>
      <c r="L162" t="s">
        <v>10</v>
      </c>
      <c r="M162" t="s">
        <v>11</v>
      </c>
      <c r="N162" t="s">
        <v>76</v>
      </c>
      <c r="O162" t="s">
        <v>301</v>
      </c>
    </row>
    <row r="163" spans="1:15">
      <c r="A163">
        <v>40</v>
      </c>
      <c r="B163" s="5">
        <v>45350</v>
      </c>
      <c r="C163" s="6">
        <v>0.72152777777777777</v>
      </c>
      <c r="D163" t="s">
        <v>351</v>
      </c>
      <c r="E163" t="s">
        <v>351</v>
      </c>
      <c r="F163" s="1">
        <v>0</v>
      </c>
      <c r="G163" s="1">
        <v>550000</v>
      </c>
      <c r="H163" s="1">
        <v>892259399</v>
      </c>
      <c r="I163" t="s">
        <v>299</v>
      </c>
      <c r="J163" t="s">
        <v>300</v>
      </c>
      <c r="L163" t="s">
        <v>10</v>
      </c>
      <c r="M163" t="s">
        <v>11</v>
      </c>
      <c r="N163" t="s">
        <v>76</v>
      </c>
      <c r="O163" t="s">
        <v>301</v>
      </c>
    </row>
    <row r="164" spans="1:15">
      <c r="A164">
        <v>41</v>
      </c>
      <c r="B164" s="5">
        <v>45350</v>
      </c>
      <c r="C164" s="6">
        <v>0.72152777777777777</v>
      </c>
      <c r="D164" t="s">
        <v>352</v>
      </c>
      <c r="F164" s="1">
        <v>0</v>
      </c>
      <c r="G164" s="1">
        <v>59320</v>
      </c>
      <c r="H164" s="1">
        <v>892200079</v>
      </c>
      <c r="I164" t="s">
        <v>292</v>
      </c>
      <c r="J164" t="s">
        <v>300</v>
      </c>
      <c r="L164" t="s">
        <v>10</v>
      </c>
      <c r="M164" t="s">
        <v>11</v>
      </c>
      <c r="N164" t="s">
        <v>74</v>
      </c>
      <c r="O164" t="s">
        <v>353</v>
      </c>
    </row>
    <row r="165" spans="1:15">
      <c r="A165">
        <v>42</v>
      </c>
      <c r="B165" s="5">
        <v>45350</v>
      </c>
      <c r="C165" s="6">
        <v>0.72152777777777777</v>
      </c>
      <c r="D165" t="s">
        <v>394</v>
      </c>
      <c r="E165" t="s">
        <v>355</v>
      </c>
      <c r="F165" s="1">
        <v>0</v>
      </c>
      <c r="G165" s="1">
        <v>592770</v>
      </c>
      <c r="H165" s="1">
        <v>891607309</v>
      </c>
      <c r="I165" t="s">
        <v>356</v>
      </c>
      <c r="J165" t="s">
        <v>357</v>
      </c>
      <c r="L165" t="s">
        <v>10</v>
      </c>
      <c r="M165" t="s">
        <v>11</v>
      </c>
      <c r="N165" t="s">
        <v>74</v>
      </c>
      <c r="O165" t="s">
        <v>353</v>
      </c>
    </row>
    <row r="166" spans="1:15">
      <c r="A166">
        <v>89</v>
      </c>
      <c r="B166" s="5">
        <v>45350</v>
      </c>
      <c r="C166" s="6">
        <v>0.53819444444444442</v>
      </c>
      <c r="D166" t="s">
        <v>395</v>
      </c>
      <c r="F166" s="1">
        <v>1103700</v>
      </c>
      <c r="G166" s="1">
        <v>0</v>
      </c>
      <c r="H166" s="1">
        <v>125464298</v>
      </c>
      <c r="I166" t="s">
        <v>292</v>
      </c>
      <c r="J166" t="s">
        <v>396</v>
      </c>
      <c r="L166" t="s">
        <v>8</v>
      </c>
      <c r="M166" t="s">
        <v>9</v>
      </c>
      <c r="N166" t="s">
        <v>86</v>
      </c>
      <c r="O166" t="s">
        <v>86</v>
      </c>
    </row>
    <row r="167" spans="1:15">
      <c r="A167">
        <v>5</v>
      </c>
      <c r="B167" s="5">
        <v>45350</v>
      </c>
      <c r="C167" s="6">
        <v>0.53819444444444442</v>
      </c>
      <c r="D167" t="s">
        <v>395</v>
      </c>
      <c r="F167" s="1">
        <v>1103700</v>
      </c>
      <c r="G167" s="1">
        <v>0</v>
      </c>
      <c r="H167" s="1">
        <v>33530700</v>
      </c>
      <c r="I167" t="s">
        <v>292</v>
      </c>
      <c r="J167" t="s">
        <v>396</v>
      </c>
      <c r="L167" t="s">
        <v>14</v>
      </c>
      <c r="M167" t="s">
        <v>15</v>
      </c>
      <c r="N167" t="s">
        <v>86</v>
      </c>
      <c r="O167" t="s">
        <v>86</v>
      </c>
    </row>
    <row r="168" spans="1:15">
      <c r="A168">
        <v>6</v>
      </c>
      <c r="B168" s="5">
        <v>45350</v>
      </c>
      <c r="C168" s="6">
        <v>0.53819444444444442</v>
      </c>
      <c r="D168" t="s">
        <v>395</v>
      </c>
      <c r="F168" s="1">
        <v>0</v>
      </c>
      <c r="G168" s="1">
        <v>1103700</v>
      </c>
      <c r="H168" s="1">
        <v>32427000</v>
      </c>
      <c r="I168" t="s">
        <v>292</v>
      </c>
      <c r="J168" t="s">
        <v>396</v>
      </c>
      <c r="L168" t="s">
        <v>14</v>
      </c>
      <c r="M168" t="s">
        <v>15</v>
      </c>
      <c r="N168" t="s">
        <v>86</v>
      </c>
      <c r="O168" t="s">
        <v>86</v>
      </c>
    </row>
    <row r="169" spans="1:15">
      <c r="A169">
        <v>90</v>
      </c>
      <c r="B169" s="5">
        <v>45351</v>
      </c>
      <c r="C169" s="6">
        <v>0.38819444444444451</v>
      </c>
      <c r="D169" t="s">
        <v>328</v>
      </c>
      <c r="F169" s="1">
        <v>0</v>
      </c>
      <c r="G169" s="1">
        <v>12400</v>
      </c>
      <c r="H169" s="1">
        <v>125451898</v>
      </c>
      <c r="I169" t="s">
        <v>264</v>
      </c>
      <c r="J169" t="s">
        <v>303</v>
      </c>
      <c r="L169" t="s">
        <v>8</v>
      </c>
      <c r="M169" t="s">
        <v>9</v>
      </c>
      <c r="N169" t="s">
        <v>76</v>
      </c>
      <c r="O169" t="s">
        <v>286</v>
      </c>
    </row>
    <row r="170" spans="1:15">
      <c r="A170">
        <v>91</v>
      </c>
      <c r="B170" s="5">
        <v>45351</v>
      </c>
      <c r="C170" s="6">
        <v>0.38819444444444451</v>
      </c>
      <c r="D170" t="s">
        <v>328</v>
      </c>
      <c r="F170" s="1">
        <v>12400</v>
      </c>
      <c r="G170" s="1">
        <v>0</v>
      </c>
      <c r="H170" s="1">
        <v>125464298</v>
      </c>
      <c r="I170" t="s">
        <v>264</v>
      </c>
      <c r="J170" t="s">
        <v>303</v>
      </c>
      <c r="L170" t="s">
        <v>8</v>
      </c>
      <c r="M170" t="s">
        <v>9</v>
      </c>
      <c r="N170" t="s">
        <v>76</v>
      </c>
      <c r="O170" t="s">
        <v>286</v>
      </c>
    </row>
    <row r="171" spans="1:15">
      <c r="A171">
        <v>92</v>
      </c>
      <c r="B171" s="5">
        <v>45351</v>
      </c>
      <c r="C171" s="6">
        <v>0.39027777777777778</v>
      </c>
      <c r="D171" t="s">
        <v>328</v>
      </c>
      <c r="F171" s="1">
        <v>0</v>
      </c>
      <c r="G171" s="1">
        <v>12400</v>
      </c>
      <c r="H171" s="1">
        <v>125451898</v>
      </c>
      <c r="I171" t="s">
        <v>264</v>
      </c>
      <c r="J171" t="s">
        <v>303</v>
      </c>
      <c r="L171" t="s">
        <v>8</v>
      </c>
      <c r="M171" t="s">
        <v>9</v>
      </c>
      <c r="N171" t="s">
        <v>76</v>
      </c>
      <c r="O171" t="s">
        <v>286</v>
      </c>
    </row>
    <row r="172" spans="1:15">
      <c r="A172">
        <v>93</v>
      </c>
      <c r="B172" s="5">
        <v>45351</v>
      </c>
      <c r="C172" s="6">
        <v>0.39097222222222222</v>
      </c>
      <c r="D172" t="s">
        <v>328</v>
      </c>
      <c r="F172" s="1">
        <v>12400</v>
      </c>
      <c r="G172" s="1">
        <v>0</v>
      </c>
      <c r="H172" s="1">
        <v>125464298</v>
      </c>
      <c r="I172" t="s">
        <v>264</v>
      </c>
      <c r="J172" t="s">
        <v>303</v>
      </c>
      <c r="L172" t="s">
        <v>8</v>
      </c>
      <c r="M172" t="s">
        <v>9</v>
      </c>
      <c r="N172" t="s">
        <v>76</v>
      </c>
      <c r="O172" t="s">
        <v>286</v>
      </c>
    </row>
    <row r="173" spans="1:15">
      <c r="A173">
        <v>94</v>
      </c>
      <c r="B173" s="5">
        <v>45351</v>
      </c>
      <c r="C173" s="6">
        <v>0.40694444444444439</v>
      </c>
      <c r="D173" t="s">
        <v>328</v>
      </c>
      <c r="F173" s="1">
        <v>0</v>
      </c>
      <c r="G173" s="1">
        <v>11300</v>
      </c>
      <c r="H173" s="1">
        <v>125452998</v>
      </c>
      <c r="I173" t="s">
        <v>264</v>
      </c>
      <c r="J173" t="s">
        <v>303</v>
      </c>
      <c r="L173" t="s">
        <v>8</v>
      </c>
      <c r="M173" t="s">
        <v>9</v>
      </c>
      <c r="N173" t="s">
        <v>76</v>
      </c>
      <c r="O173" t="s">
        <v>286</v>
      </c>
    </row>
    <row r="174" spans="1:15">
      <c r="A174">
        <v>7</v>
      </c>
      <c r="B174" s="5">
        <v>45351</v>
      </c>
      <c r="C174" s="6">
        <v>0.58611111111111114</v>
      </c>
      <c r="D174" t="s">
        <v>397</v>
      </c>
      <c r="F174" s="1">
        <v>0</v>
      </c>
      <c r="G174" s="1">
        <v>32427000</v>
      </c>
      <c r="H174" s="1">
        <v>0</v>
      </c>
      <c r="I174" t="s">
        <v>292</v>
      </c>
      <c r="J174" t="s">
        <v>317</v>
      </c>
      <c r="L174" t="s">
        <v>14</v>
      </c>
      <c r="M174" t="s">
        <v>15</v>
      </c>
      <c r="N174" s="282" t="s">
        <v>86</v>
      </c>
      <c r="O174" s="282" t="s">
        <v>86</v>
      </c>
    </row>
    <row r="175" spans="1:15">
      <c r="A175">
        <v>95</v>
      </c>
      <c r="B175" s="5">
        <v>45352</v>
      </c>
      <c r="C175" s="6">
        <v>2.8472222222222222E-2</v>
      </c>
      <c r="D175" t="s">
        <v>328</v>
      </c>
      <c r="F175" s="1">
        <v>0</v>
      </c>
      <c r="G175" s="1">
        <v>10600</v>
      </c>
      <c r="H175" s="1">
        <v>125442398</v>
      </c>
      <c r="I175" t="s">
        <v>264</v>
      </c>
      <c r="J175" t="s">
        <v>303</v>
      </c>
      <c r="L175" t="s">
        <v>8</v>
      </c>
      <c r="M175" t="s">
        <v>9</v>
      </c>
      <c r="N175" t="s">
        <v>76</v>
      </c>
      <c r="O175" t="s">
        <v>286</v>
      </c>
    </row>
    <row r="176" spans="1:15">
      <c r="A176">
        <v>96</v>
      </c>
      <c r="B176" s="5">
        <v>45352</v>
      </c>
      <c r="C176" s="6">
        <v>2.8472222222222222E-2</v>
      </c>
      <c r="D176" t="s">
        <v>328</v>
      </c>
      <c r="F176" s="1">
        <v>10600</v>
      </c>
      <c r="G176" s="1">
        <v>0</v>
      </c>
      <c r="H176" s="1">
        <v>125452998</v>
      </c>
      <c r="I176" t="s">
        <v>264</v>
      </c>
      <c r="J176" t="s">
        <v>303</v>
      </c>
      <c r="L176" t="s">
        <v>8</v>
      </c>
      <c r="M176" t="s">
        <v>9</v>
      </c>
      <c r="N176" t="s">
        <v>76</v>
      </c>
      <c r="O176" t="s">
        <v>286</v>
      </c>
    </row>
    <row r="177" spans="1:15">
      <c r="A177">
        <v>97</v>
      </c>
      <c r="B177" s="5">
        <v>45352</v>
      </c>
      <c r="C177" s="6">
        <v>4.4444444444444453E-2</v>
      </c>
      <c r="D177" t="s">
        <v>328</v>
      </c>
      <c r="F177" s="1">
        <v>0</v>
      </c>
      <c r="G177" s="1">
        <v>11040</v>
      </c>
      <c r="H177" s="1">
        <v>125441958</v>
      </c>
      <c r="I177" t="s">
        <v>264</v>
      </c>
      <c r="J177" t="s">
        <v>303</v>
      </c>
      <c r="L177" t="s">
        <v>8</v>
      </c>
      <c r="M177" t="s">
        <v>9</v>
      </c>
      <c r="N177" t="s">
        <v>76</v>
      </c>
      <c r="O177" t="s">
        <v>286</v>
      </c>
    </row>
    <row r="178" spans="1:15">
      <c r="A178">
        <v>98</v>
      </c>
      <c r="B178" s="5">
        <v>45352</v>
      </c>
      <c r="C178" s="6">
        <v>0.79583333333333328</v>
      </c>
      <c r="D178" t="s">
        <v>328</v>
      </c>
      <c r="F178" s="1">
        <v>0</v>
      </c>
      <c r="G178" s="1">
        <v>7300</v>
      </c>
      <c r="H178" s="1">
        <v>125434658</v>
      </c>
      <c r="I178" t="s">
        <v>264</v>
      </c>
      <c r="J178" t="s">
        <v>303</v>
      </c>
      <c r="L178" t="s">
        <v>8</v>
      </c>
      <c r="M178" t="s">
        <v>9</v>
      </c>
      <c r="N178" t="s">
        <v>76</v>
      </c>
      <c r="O178" t="s">
        <v>286</v>
      </c>
    </row>
    <row r="179" spans="1:15">
      <c r="A179">
        <v>99</v>
      </c>
      <c r="B179" s="5">
        <v>45352</v>
      </c>
      <c r="C179" s="6">
        <v>0.79583333333333328</v>
      </c>
      <c r="D179" t="s">
        <v>328</v>
      </c>
      <c r="F179" s="1">
        <v>7300</v>
      </c>
      <c r="G179" s="1">
        <v>0</v>
      </c>
      <c r="H179" s="1">
        <v>125441958</v>
      </c>
      <c r="I179" t="s">
        <v>264</v>
      </c>
      <c r="J179" t="s">
        <v>303</v>
      </c>
      <c r="L179" t="s">
        <v>8</v>
      </c>
      <c r="M179" t="s">
        <v>9</v>
      </c>
      <c r="N179" t="s">
        <v>76</v>
      </c>
      <c r="O179" t="s">
        <v>286</v>
      </c>
    </row>
    <row r="180" spans="1:15">
      <c r="A180">
        <v>100</v>
      </c>
      <c r="B180" s="5">
        <v>45352</v>
      </c>
      <c r="C180" s="6">
        <v>0.80902777777777779</v>
      </c>
      <c r="D180" t="s">
        <v>328</v>
      </c>
      <c r="F180" s="1">
        <v>0</v>
      </c>
      <c r="G180" s="1">
        <v>8500</v>
      </c>
      <c r="H180" s="1">
        <v>125433458</v>
      </c>
      <c r="I180" t="s">
        <v>264</v>
      </c>
      <c r="J180" t="s">
        <v>303</v>
      </c>
      <c r="L180" t="s">
        <v>8</v>
      </c>
      <c r="M180" t="s">
        <v>9</v>
      </c>
      <c r="N180" t="s">
        <v>76</v>
      </c>
      <c r="O180" t="s">
        <v>286</v>
      </c>
    </row>
    <row r="181" spans="1:15">
      <c r="A181">
        <v>101</v>
      </c>
      <c r="B181" s="5">
        <v>45353</v>
      </c>
      <c r="C181" s="6">
        <v>1.805555555555555E-2</v>
      </c>
      <c r="D181" t="s">
        <v>328</v>
      </c>
      <c r="F181" s="1">
        <v>0</v>
      </c>
      <c r="G181" s="1">
        <v>10800</v>
      </c>
      <c r="H181" s="1">
        <v>125422658</v>
      </c>
      <c r="I181" t="s">
        <v>264</v>
      </c>
      <c r="J181" t="s">
        <v>303</v>
      </c>
      <c r="L181" t="s">
        <v>8</v>
      </c>
      <c r="M181" t="s">
        <v>9</v>
      </c>
      <c r="N181" t="s">
        <v>76</v>
      </c>
      <c r="O181" t="s">
        <v>286</v>
      </c>
    </row>
    <row r="182" spans="1:15">
      <c r="A182">
        <v>102</v>
      </c>
      <c r="B182" s="5">
        <v>45353</v>
      </c>
      <c r="C182" s="6">
        <v>1.805555555555555E-2</v>
      </c>
      <c r="D182" t="s">
        <v>328</v>
      </c>
      <c r="F182" s="1">
        <v>10800</v>
      </c>
      <c r="G182" s="1">
        <v>0</v>
      </c>
      <c r="H182" s="1">
        <v>125433458</v>
      </c>
      <c r="I182" t="s">
        <v>264</v>
      </c>
      <c r="J182" t="s">
        <v>303</v>
      </c>
      <c r="L182" t="s">
        <v>8</v>
      </c>
      <c r="M182" t="s">
        <v>9</v>
      </c>
      <c r="N182" t="s">
        <v>76</v>
      </c>
      <c r="O182" t="s">
        <v>286</v>
      </c>
    </row>
    <row r="183" spans="1:15">
      <c r="A183">
        <v>103</v>
      </c>
      <c r="B183" s="5">
        <v>45353</v>
      </c>
      <c r="C183" s="6">
        <v>3.1944444444444442E-2</v>
      </c>
      <c r="D183" t="s">
        <v>328</v>
      </c>
      <c r="F183" s="1">
        <v>0</v>
      </c>
      <c r="G183" s="1">
        <v>15800</v>
      </c>
      <c r="H183" s="1">
        <v>125417658</v>
      </c>
      <c r="I183" t="s">
        <v>264</v>
      </c>
      <c r="J183" t="s">
        <v>303</v>
      </c>
      <c r="L183" t="s">
        <v>8</v>
      </c>
      <c r="M183" t="s">
        <v>9</v>
      </c>
      <c r="N183" t="s">
        <v>76</v>
      </c>
      <c r="O183" t="s">
        <v>286</v>
      </c>
    </row>
    <row r="184" spans="1:15">
      <c r="A184">
        <v>104</v>
      </c>
      <c r="B184" s="5">
        <v>45355</v>
      </c>
      <c r="C184" s="6">
        <v>0.46458333333333329</v>
      </c>
      <c r="D184" t="s">
        <v>372</v>
      </c>
      <c r="F184" s="1">
        <v>0</v>
      </c>
      <c r="G184" s="1">
        <v>7200</v>
      </c>
      <c r="H184" s="1">
        <v>125410458</v>
      </c>
      <c r="I184" t="s">
        <v>264</v>
      </c>
      <c r="J184" t="s">
        <v>303</v>
      </c>
      <c r="L184" t="s">
        <v>8</v>
      </c>
      <c r="M184" t="s">
        <v>9</v>
      </c>
      <c r="N184" t="s">
        <v>76</v>
      </c>
      <c r="O184" t="s">
        <v>286</v>
      </c>
    </row>
    <row r="185" spans="1:15">
      <c r="A185">
        <v>105</v>
      </c>
      <c r="B185" s="5">
        <v>45355</v>
      </c>
      <c r="C185" s="6">
        <v>0.55902777777777779</v>
      </c>
      <c r="D185" t="s">
        <v>328</v>
      </c>
      <c r="F185" s="1">
        <v>0</v>
      </c>
      <c r="G185" s="1">
        <v>7300</v>
      </c>
      <c r="H185" s="1">
        <v>125403158</v>
      </c>
      <c r="I185" t="s">
        <v>264</v>
      </c>
      <c r="J185" t="s">
        <v>303</v>
      </c>
      <c r="L185" t="s">
        <v>8</v>
      </c>
      <c r="M185" t="s">
        <v>9</v>
      </c>
      <c r="N185" t="s">
        <v>76</v>
      </c>
      <c r="O185" t="s">
        <v>286</v>
      </c>
    </row>
    <row r="186" spans="1:15">
      <c r="A186">
        <v>106</v>
      </c>
      <c r="B186" s="5">
        <v>45355</v>
      </c>
      <c r="C186" s="6">
        <v>0.55972222222222223</v>
      </c>
      <c r="D186" t="s">
        <v>328</v>
      </c>
      <c r="F186" s="1">
        <v>7300</v>
      </c>
      <c r="G186" s="1">
        <v>0</v>
      </c>
      <c r="H186" s="1">
        <v>125410458</v>
      </c>
      <c r="I186" t="s">
        <v>264</v>
      </c>
      <c r="J186" t="s">
        <v>303</v>
      </c>
      <c r="L186" t="s">
        <v>8</v>
      </c>
      <c r="M186" t="s">
        <v>9</v>
      </c>
      <c r="N186" t="s">
        <v>76</v>
      </c>
      <c r="O186" t="s">
        <v>286</v>
      </c>
    </row>
    <row r="187" spans="1:15">
      <c r="A187">
        <v>107</v>
      </c>
      <c r="B187" s="5">
        <v>45355</v>
      </c>
      <c r="C187" s="6">
        <v>0.56944444444444442</v>
      </c>
      <c r="D187" t="s">
        <v>328</v>
      </c>
      <c r="F187" s="1">
        <v>0</v>
      </c>
      <c r="G187" s="1">
        <v>7000</v>
      </c>
      <c r="H187" s="1">
        <v>125403458</v>
      </c>
      <c r="I187" t="s">
        <v>264</v>
      </c>
      <c r="J187" t="s">
        <v>303</v>
      </c>
      <c r="L187" t="s">
        <v>8</v>
      </c>
      <c r="M187" t="s">
        <v>9</v>
      </c>
      <c r="N187" t="s">
        <v>76</v>
      </c>
      <c r="O187" t="s">
        <v>286</v>
      </c>
    </row>
    <row r="188" spans="1:15">
      <c r="A188">
        <v>43</v>
      </c>
      <c r="B188" s="5">
        <v>45356</v>
      </c>
      <c r="C188" s="6">
        <v>0.76180555555555551</v>
      </c>
      <c r="D188" t="s">
        <v>398</v>
      </c>
      <c r="E188" t="s">
        <v>330</v>
      </c>
      <c r="F188" s="1">
        <v>0</v>
      </c>
      <c r="G188" s="1">
        <v>2934135</v>
      </c>
      <c r="H188" s="1">
        <v>888673174</v>
      </c>
      <c r="I188" t="s">
        <v>331</v>
      </c>
      <c r="J188" t="s">
        <v>300</v>
      </c>
      <c r="L188" t="s">
        <v>10</v>
      </c>
      <c r="M188" t="s">
        <v>11</v>
      </c>
      <c r="N188" s="282" t="s">
        <v>86</v>
      </c>
      <c r="O188" s="282" t="s">
        <v>86</v>
      </c>
    </row>
    <row r="189" spans="1:15">
      <c r="A189">
        <v>44</v>
      </c>
      <c r="B189" s="5">
        <v>45357</v>
      </c>
      <c r="C189" s="6">
        <v>0.74236111111111114</v>
      </c>
      <c r="D189" t="s">
        <v>330</v>
      </c>
      <c r="E189" t="s">
        <v>330</v>
      </c>
      <c r="F189" s="1">
        <v>0</v>
      </c>
      <c r="G189" s="1">
        <v>129256</v>
      </c>
      <c r="H189" s="1">
        <v>888543918</v>
      </c>
      <c r="I189" t="s">
        <v>331</v>
      </c>
      <c r="J189" t="s">
        <v>300</v>
      </c>
      <c r="L189" t="s">
        <v>10</v>
      </c>
      <c r="M189" t="s">
        <v>11</v>
      </c>
      <c r="N189" t="s">
        <v>68</v>
      </c>
      <c r="O189" t="s">
        <v>68</v>
      </c>
    </row>
    <row r="190" spans="1:15">
      <c r="A190">
        <v>108</v>
      </c>
      <c r="B190" s="5">
        <v>45357</v>
      </c>
      <c r="C190" s="6">
        <v>0.63263888888888886</v>
      </c>
      <c r="D190" t="s">
        <v>328</v>
      </c>
      <c r="F190" s="1">
        <v>0</v>
      </c>
      <c r="G190" s="1">
        <v>11100</v>
      </c>
      <c r="H190" s="1">
        <v>125392358</v>
      </c>
      <c r="I190" t="s">
        <v>264</v>
      </c>
      <c r="J190" t="s">
        <v>303</v>
      </c>
      <c r="L190" t="s">
        <v>8</v>
      </c>
      <c r="M190" t="s">
        <v>9</v>
      </c>
      <c r="N190" t="s">
        <v>76</v>
      </c>
      <c r="O190" t="s">
        <v>286</v>
      </c>
    </row>
    <row r="191" spans="1:15">
      <c r="A191">
        <v>109</v>
      </c>
      <c r="B191" s="5">
        <v>45357</v>
      </c>
      <c r="C191" s="6">
        <v>0.63263888888888886</v>
      </c>
      <c r="D191" t="s">
        <v>328</v>
      </c>
      <c r="F191" s="1">
        <v>11100</v>
      </c>
      <c r="G191" s="1">
        <v>0</v>
      </c>
      <c r="H191" s="1">
        <v>125403458</v>
      </c>
      <c r="I191" t="s">
        <v>264</v>
      </c>
      <c r="J191" t="s">
        <v>303</v>
      </c>
      <c r="L191" t="s">
        <v>8</v>
      </c>
      <c r="M191" t="s">
        <v>9</v>
      </c>
      <c r="N191" t="s">
        <v>76</v>
      </c>
      <c r="O191" t="s">
        <v>286</v>
      </c>
    </row>
    <row r="192" spans="1:15">
      <c r="A192">
        <v>110</v>
      </c>
      <c r="B192" s="5">
        <v>45357</v>
      </c>
      <c r="C192" s="6">
        <v>0.65486111111111112</v>
      </c>
      <c r="D192" t="s">
        <v>328</v>
      </c>
      <c r="F192" s="1">
        <v>0</v>
      </c>
      <c r="G192" s="1">
        <v>12200</v>
      </c>
      <c r="H192" s="1">
        <v>125391258</v>
      </c>
      <c r="I192" t="s">
        <v>264</v>
      </c>
      <c r="J192" t="s">
        <v>303</v>
      </c>
      <c r="L192" t="s">
        <v>8</v>
      </c>
      <c r="M192" t="s">
        <v>9</v>
      </c>
      <c r="N192" t="s">
        <v>76</v>
      </c>
      <c r="O192" t="s">
        <v>286</v>
      </c>
    </row>
    <row r="193" spans="1:15">
      <c r="A193">
        <v>111</v>
      </c>
      <c r="B193" s="5">
        <v>45358</v>
      </c>
      <c r="C193" s="6">
        <v>0.46388888888888891</v>
      </c>
      <c r="D193" t="s">
        <v>399</v>
      </c>
      <c r="F193" s="1">
        <v>1103700</v>
      </c>
      <c r="G193" s="1">
        <v>0</v>
      </c>
      <c r="H193" s="1">
        <v>126494958</v>
      </c>
      <c r="I193" t="s">
        <v>292</v>
      </c>
      <c r="J193" t="s">
        <v>396</v>
      </c>
      <c r="L193" t="s">
        <v>8</v>
      </c>
      <c r="M193" t="s">
        <v>9</v>
      </c>
      <c r="N193" t="s">
        <v>86</v>
      </c>
      <c r="O193" t="s">
        <v>86</v>
      </c>
    </row>
    <row r="194" spans="1:15">
      <c r="A194">
        <v>31</v>
      </c>
      <c r="B194" s="5">
        <v>45358</v>
      </c>
      <c r="C194" s="6">
        <v>0.37638888888888888</v>
      </c>
      <c r="D194" t="s">
        <v>343</v>
      </c>
      <c r="F194" s="1">
        <v>2555520</v>
      </c>
      <c r="G194" s="1">
        <v>0</v>
      </c>
      <c r="H194" s="1">
        <v>4486090</v>
      </c>
      <c r="I194" t="s">
        <v>292</v>
      </c>
      <c r="J194" t="s">
        <v>293</v>
      </c>
      <c r="L194" t="s">
        <v>12</v>
      </c>
      <c r="M194" t="s">
        <v>13</v>
      </c>
      <c r="N194" t="s">
        <v>344</v>
      </c>
      <c r="O194" t="s">
        <v>344</v>
      </c>
    </row>
    <row r="195" spans="1:15">
      <c r="A195">
        <v>32</v>
      </c>
      <c r="B195" s="5">
        <v>45358</v>
      </c>
      <c r="C195" s="6">
        <v>0.37638888888888888</v>
      </c>
      <c r="D195" t="s">
        <v>400</v>
      </c>
      <c r="F195" s="1">
        <v>0</v>
      </c>
      <c r="G195" s="1">
        <v>2555520</v>
      </c>
      <c r="H195" s="1">
        <v>1930570</v>
      </c>
      <c r="I195" t="s">
        <v>292</v>
      </c>
      <c r="J195" t="s">
        <v>293</v>
      </c>
      <c r="L195" t="s">
        <v>12</v>
      </c>
      <c r="M195" t="s">
        <v>13</v>
      </c>
      <c r="N195" t="s">
        <v>344</v>
      </c>
      <c r="O195" t="s">
        <v>344</v>
      </c>
    </row>
    <row r="196" spans="1:15">
      <c r="A196">
        <v>8</v>
      </c>
      <c r="B196" s="5">
        <v>45358</v>
      </c>
      <c r="C196" s="6">
        <v>0.46388888888888891</v>
      </c>
      <c r="D196" t="s">
        <v>399</v>
      </c>
      <c r="F196" s="1">
        <v>1103700</v>
      </c>
      <c r="G196" s="1">
        <v>0</v>
      </c>
      <c r="H196" s="1">
        <v>1103700</v>
      </c>
      <c r="I196" t="s">
        <v>292</v>
      </c>
      <c r="J196" t="s">
        <v>396</v>
      </c>
      <c r="L196" t="s">
        <v>14</v>
      </c>
      <c r="M196" t="s">
        <v>15</v>
      </c>
      <c r="N196" t="s">
        <v>86</v>
      </c>
      <c r="O196" t="s">
        <v>86</v>
      </c>
    </row>
    <row r="197" spans="1:15">
      <c r="A197">
        <v>9</v>
      </c>
      <c r="B197" s="5">
        <v>45358</v>
      </c>
      <c r="C197" s="6">
        <v>0.46388888888888891</v>
      </c>
      <c r="D197" t="s">
        <v>399</v>
      </c>
      <c r="F197" s="1">
        <v>0</v>
      </c>
      <c r="G197" s="1">
        <v>1103700</v>
      </c>
      <c r="H197" s="1">
        <v>0</v>
      </c>
      <c r="I197" t="s">
        <v>292</v>
      </c>
      <c r="J197" t="s">
        <v>396</v>
      </c>
      <c r="L197" t="s">
        <v>14</v>
      </c>
      <c r="M197" t="s">
        <v>15</v>
      </c>
      <c r="N197" t="s">
        <v>86</v>
      </c>
      <c r="O197" t="s">
        <v>86</v>
      </c>
    </row>
    <row r="198" spans="1:15">
      <c r="A198">
        <v>112</v>
      </c>
      <c r="B198" s="5">
        <v>45361</v>
      </c>
      <c r="C198" s="6">
        <v>1.3888888888888889E-3</v>
      </c>
      <c r="D198" t="s">
        <v>401</v>
      </c>
      <c r="F198" s="1">
        <v>0</v>
      </c>
      <c r="G198" s="1">
        <v>1709600</v>
      </c>
      <c r="H198" s="1">
        <v>124785358</v>
      </c>
      <c r="I198" t="s">
        <v>264</v>
      </c>
      <c r="J198" t="s">
        <v>303</v>
      </c>
      <c r="L198" t="s">
        <v>8</v>
      </c>
      <c r="M198" t="s">
        <v>9</v>
      </c>
      <c r="N198" t="s">
        <v>76</v>
      </c>
      <c r="O198" t="s">
        <v>286</v>
      </c>
    </row>
    <row r="199" spans="1:15">
      <c r="A199">
        <v>45</v>
      </c>
      <c r="B199" s="5">
        <v>45362</v>
      </c>
      <c r="C199" s="6">
        <v>0.2076388888888889</v>
      </c>
      <c r="D199" t="s">
        <v>402</v>
      </c>
      <c r="F199" s="1">
        <v>0</v>
      </c>
      <c r="G199" s="1">
        <v>1335740</v>
      </c>
      <c r="H199" s="1">
        <v>887208178</v>
      </c>
      <c r="I199" t="s">
        <v>310</v>
      </c>
      <c r="J199" t="s">
        <v>300</v>
      </c>
      <c r="L199" t="s">
        <v>10</v>
      </c>
      <c r="M199" t="s">
        <v>11</v>
      </c>
      <c r="N199" t="s">
        <v>74</v>
      </c>
      <c r="O199" t="s">
        <v>311</v>
      </c>
    </row>
    <row r="200" spans="1:15">
      <c r="A200">
        <v>46</v>
      </c>
      <c r="B200" s="5">
        <v>45362</v>
      </c>
      <c r="C200" s="6">
        <v>0.20902777777777781</v>
      </c>
      <c r="D200" t="s">
        <v>403</v>
      </c>
      <c r="F200" s="1">
        <v>0</v>
      </c>
      <c r="G200" s="1">
        <v>612000</v>
      </c>
      <c r="H200" s="1">
        <v>886596178</v>
      </c>
      <c r="I200" t="s">
        <v>313</v>
      </c>
      <c r="J200" t="s">
        <v>300</v>
      </c>
      <c r="L200" t="s">
        <v>10</v>
      </c>
      <c r="M200" t="s">
        <v>11</v>
      </c>
      <c r="N200" t="s">
        <v>74</v>
      </c>
      <c r="O200" t="s">
        <v>311</v>
      </c>
    </row>
    <row r="201" spans="1:15">
      <c r="A201">
        <v>47</v>
      </c>
      <c r="B201" s="5">
        <v>45362</v>
      </c>
      <c r="C201" s="6">
        <v>0.20902777777777781</v>
      </c>
      <c r="D201" t="s">
        <v>404</v>
      </c>
      <c r="F201" s="1">
        <v>0</v>
      </c>
      <c r="G201" s="1">
        <v>81750</v>
      </c>
      <c r="H201" s="1">
        <v>886514428</v>
      </c>
      <c r="I201" t="s">
        <v>310</v>
      </c>
      <c r="J201" t="s">
        <v>300</v>
      </c>
      <c r="L201" t="s">
        <v>10</v>
      </c>
      <c r="M201" t="s">
        <v>11</v>
      </c>
      <c r="N201" t="s">
        <v>74</v>
      </c>
      <c r="O201" t="s">
        <v>311</v>
      </c>
    </row>
    <row r="202" spans="1:15">
      <c r="A202">
        <v>48</v>
      </c>
      <c r="B202" s="5">
        <v>45362</v>
      </c>
      <c r="C202" s="6">
        <v>0.20902777777777781</v>
      </c>
      <c r="D202" t="s">
        <v>405</v>
      </c>
      <c r="F202" s="1">
        <v>0</v>
      </c>
      <c r="G202" s="1">
        <v>32150</v>
      </c>
      <c r="H202" s="1">
        <v>886482278</v>
      </c>
      <c r="I202" t="s">
        <v>310</v>
      </c>
      <c r="J202" t="s">
        <v>300</v>
      </c>
      <c r="L202" t="s">
        <v>10</v>
      </c>
      <c r="M202" t="s">
        <v>11</v>
      </c>
      <c r="N202" t="s">
        <v>74</v>
      </c>
      <c r="O202" t="s">
        <v>311</v>
      </c>
    </row>
    <row r="203" spans="1:15">
      <c r="A203">
        <v>113</v>
      </c>
      <c r="B203" s="5">
        <v>45362</v>
      </c>
      <c r="C203" s="6">
        <v>0.5229166666666667</v>
      </c>
      <c r="D203" t="s">
        <v>328</v>
      </c>
      <c r="F203" s="1">
        <v>0</v>
      </c>
      <c r="G203" s="1">
        <v>14200</v>
      </c>
      <c r="H203" s="1">
        <v>124771158</v>
      </c>
      <c r="I203" t="s">
        <v>264</v>
      </c>
      <c r="J203" t="s">
        <v>303</v>
      </c>
      <c r="L203" t="s">
        <v>8</v>
      </c>
      <c r="M203" t="s">
        <v>9</v>
      </c>
      <c r="N203" t="s">
        <v>76</v>
      </c>
      <c r="O203" t="s">
        <v>286</v>
      </c>
    </row>
    <row r="204" spans="1:15">
      <c r="A204">
        <v>114</v>
      </c>
      <c r="B204" s="5">
        <v>45362</v>
      </c>
      <c r="C204" s="6">
        <v>0.5229166666666667</v>
      </c>
      <c r="D204" t="s">
        <v>328</v>
      </c>
      <c r="F204" s="1">
        <v>14200</v>
      </c>
      <c r="G204" s="1">
        <v>0</v>
      </c>
      <c r="H204" s="1">
        <v>124785358</v>
      </c>
      <c r="I204" t="s">
        <v>264</v>
      </c>
      <c r="J204" t="s">
        <v>303</v>
      </c>
      <c r="L204" t="s">
        <v>8</v>
      </c>
      <c r="M204" t="s">
        <v>9</v>
      </c>
      <c r="N204" t="s">
        <v>76</v>
      </c>
      <c r="O204" t="s">
        <v>286</v>
      </c>
    </row>
    <row r="205" spans="1:15">
      <c r="A205">
        <v>115</v>
      </c>
      <c r="B205" s="5">
        <v>45362</v>
      </c>
      <c r="C205" s="6">
        <v>0.54652777777777772</v>
      </c>
      <c r="D205" t="s">
        <v>328</v>
      </c>
      <c r="F205" s="1">
        <v>0</v>
      </c>
      <c r="G205" s="1">
        <v>12800</v>
      </c>
      <c r="H205" s="1">
        <v>124772558</v>
      </c>
      <c r="I205" t="s">
        <v>264</v>
      </c>
      <c r="J205" t="s">
        <v>303</v>
      </c>
      <c r="L205" t="s">
        <v>8</v>
      </c>
      <c r="M205" t="s">
        <v>9</v>
      </c>
      <c r="N205" t="s">
        <v>76</v>
      </c>
      <c r="O205" t="s">
        <v>286</v>
      </c>
    </row>
    <row r="206" spans="1:15">
      <c r="A206">
        <v>116</v>
      </c>
      <c r="B206" s="5">
        <v>45362</v>
      </c>
      <c r="C206" s="6">
        <v>0.58888888888888891</v>
      </c>
      <c r="D206" t="s">
        <v>328</v>
      </c>
      <c r="F206" s="1">
        <v>0</v>
      </c>
      <c r="G206" s="1">
        <v>13800</v>
      </c>
      <c r="H206" s="1">
        <v>124758758</v>
      </c>
      <c r="I206" t="s">
        <v>264</v>
      </c>
      <c r="J206" t="s">
        <v>303</v>
      </c>
      <c r="L206" t="s">
        <v>8</v>
      </c>
      <c r="M206" t="s">
        <v>9</v>
      </c>
      <c r="N206" t="s">
        <v>76</v>
      </c>
      <c r="O206" t="s">
        <v>286</v>
      </c>
    </row>
    <row r="207" spans="1:15">
      <c r="A207">
        <v>117</v>
      </c>
      <c r="B207" s="5">
        <v>45362</v>
      </c>
      <c r="C207" s="6">
        <v>0.58888888888888891</v>
      </c>
      <c r="D207" t="s">
        <v>328</v>
      </c>
      <c r="F207" s="1">
        <v>13800</v>
      </c>
      <c r="G207" s="1">
        <v>0</v>
      </c>
      <c r="H207" s="1">
        <v>124772558</v>
      </c>
      <c r="I207" t="s">
        <v>264</v>
      </c>
      <c r="J207" t="s">
        <v>303</v>
      </c>
      <c r="L207" t="s">
        <v>8</v>
      </c>
      <c r="M207" t="s">
        <v>9</v>
      </c>
      <c r="N207" t="s">
        <v>76</v>
      </c>
      <c r="O207" t="s">
        <v>286</v>
      </c>
    </row>
    <row r="208" spans="1:15">
      <c r="A208">
        <v>118</v>
      </c>
      <c r="B208" s="5">
        <v>45362</v>
      </c>
      <c r="C208" s="6">
        <v>0.60833333333333328</v>
      </c>
      <c r="D208" t="s">
        <v>328</v>
      </c>
      <c r="F208" s="1">
        <v>0</v>
      </c>
      <c r="G208" s="1">
        <v>12600</v>
      </c>
      <c r="H208" s="1">
        <v>124759958</v>
      </c>
      <c r="I208" t="s">
        <v>264</v>
      </c>
      <c r="J208" t="s">
        <v>303</v>
      </c>
      <c r="L208" t="s">
        <v>8</v>
      </c>
      <c r="M208" t="s">
        <v>9</v>
      </c>
      <c r="N208" t="s">
        <v>76</v>
      </c>
      <c r="O208" t="s">
        <v>286</v>
      </c>
    </row>
    <row r="209" spans="1:15">
      <c r="A209">
        <v>119</v>
      </c>
      <c r="B209" s="5">
        <v>45363</v>
      </c>
      <c r="C209" s="6">
        <v>0.8881944444444444</v>
      </c>
      <c r="D209" t="s">
        <v>406</v>
      </c>
      <c r="F209" s="1">
        <v>0</v>
      </c>
      <c r="G209" s="1">
        <v>15200</v>
      </c>
      <c r="H209" s="1">
        <v>124744758</v>
      </c>
      <c r="I209" t="s">
        <v>264</v>
      </c>
      <c r="J209" t="s">
        <v>303</v>
      </c>
      <c r="L209" t="s">
        <v>8</v>
      </c>
      <c r="M209" t="s">
        <v>9</v>
      </c>
      <c r="N209" t="s">
        <v>344</v>
      </c>
      <c r="O209" t="s">
        <v>344</v>
      </c>
    </row>
    <row r="210" spans="1:15">
      <c r="A210">
        <v>120</v>
      </c>
      <c r="B210" s="5">
        <v>45363</v>
      </c>
      <c r="C210" s="6">
        <v>0.8881944444444444</v>
      </c>
      <c r="D210" t="s">
        <v>406</v>
      </c>
      <c r="F210" s="1">
        <v>15200</v>
      </c>
      <c r="G210" s="1">
        <v>0</v>
      </c>
      <c r="H210" s="1">
        <v>124759958</v>
      </c>
      <c r="I210" t="s">
        <v>264</v>
      </c>
      <c r="J210" t="s">
        <v>303</v>
      </c>
      <c r="L210" t="s">
        <v>8</v>
      </c>
      <c r="M210" t="s">
        <v>9</v>
      </c>
      <c r="N210" t="s">
        <v>344</v>
      </c>
      <c r="O210" t="s">
        <v>344</v>
      </c>
    </row>
    <row r="211" spans="1:15">
      <c r="A211">
        <v>121</v>
      </c>
      <c r="B211" s="5">
        <v>45363</v>
      </c>
      <c r="C211" s="6">
        <v>0.91180555555555554</v>
      </c>
      <c r="D211" t="s">
        <v>407</v>
      </c>
      <c r="F211" s="1">
        <v>0</v>
      </c>
      <c r="G211" s="1">
        <v>15500</v>
      </c>
      <c r="H211" s="1">
        <v>124744458</v>
      </c>
      <c r="I211" t="s">
        <v>264</v>
      </c>
      <c r="J211" t="s">
        <v>303</v>
      </c>
      <c r="L211" t="s">
        <v>8</v>
      </c>
      <c r="M211" t="s">
        <v>9</v>
      </c>
      <c r="N211" t="s">
        <v>76</v>
      </c>
      <c r="O211" t="s">
        <v>286</v>
      </c>
    </row>
    <row r="212" spans="1:15">
      <c r="A212">
        <v>122</v>
      </c>
      <c r="B212" s="5">
        <v>45364</v>
      </c>
      <c r="C212" s="6">
        <v>0.55069444444444449</v>
      </c>
      <c r="D212" t="s">
        <v>328</v>
      </c>
      <c r="F212" s="1">
        <v>0</v>
      </c>
      <c r="G212" s="1">
        <v>56200</v>
      </c>
      <c r="H212" s="1">
        <v>124688258</v>
      </c>
      <c r="I212" t="s">
        <v>264</v>
      </c>
      <c r="J212" t="s">
        <v>303</v>
      </c>
      <c r="L212" t="s">
        <v>8</v>
      </c>
      <c r="M212" t="s">
        <v>9</v>
      </c>
      <c r="N212" t="s">
        <v>76</v>
      </c>
      <c r="O212" t="s">
        <v>286</v>
      </c>
    </row>
    <row r="213" spans="1:15">
      <c r="A213">
        <v>123</v>
      </c>
      <c r="B213" s="5">
        <v>45364</v>
      </c>
      <c r="C213" s="6">
        <v>0.55069444444444449</v>
      </c>
      <c r="D213" t="s">
        <v>328</v>
      </c>
      <c r="F213" s="1">
        <v>56200</v>
      </c>
      <c r="G213" s="1">
        <v>0</v>
      </c>
      <c r="H213" s="1">
        <v>124744458</v>
      </c>
      <c r="I213" t="s">
        <v>264</v>
      </c>
      <c r="J213" t="s">
        <v>303</v>
      </c>
      <c r="L213" t="s">
        <v>8</v>
      </c>
      <c r="M213" t="s">
        <v>9</v>
      </c>
      <c r="N213" t="s">
        <v>76</v>
      </c>
      <c r="O213" t="s">
        <v>286</v>
      </c>
    </row>
    <row r="214" spans="1:15">
      <c r="A214">
        <v>124</v>
      </c>
      <c r="B214" s="5">
        <v>45364</v>
      </c>
      <c r="C214" s="6">
        <v>0.59444444444444444</v>
      </c>
      <c r="D214" t="s">
        <v>328</v>
      </c>
      <c r="F214" s="1">
        <v>0</v>
      </c>
      <c r="G214" s="1">
        <v>59300</v>
      </c>
      <c r="H214" s="1">
        <v>124685158</v>
      </c>
      <c r="I214" t="s">
        <v>264</v>
      </c>
      <c r="J214" t="s">
        <v>303</v>
      </c>
      <c r="L214" t="s">
        <v>8</v>
      </c>
      <c r="M214" t="s">
        <v>9</v>
      </c>
      <c r="N214" t="s">
        <v>76</v>
      </c>
      <c r="O214" t="s">
        <v>286</v>
      </c>
    </row>
    <row r="215" spans="1:15">
      <c r="A215">
        <v>33</v>
      </c>
      <c r="B215" s="5">
        <v>45364</v>
      </c>
      <c r="C215" s="6">
        <v>0.20833333333333329</v>
      </c>
      <c r="D215" t="s">
        <v>290</v>
      </c>
      <c r="E215" t="s">
        <v>291</v>
      </c>
      <c r="F215" s="1">
        <v>47273</v>
      </c>
      <c r="G215" s="1">
        <v>0</v>
      </c>
      <c r="H215" s="1">
        <v>1977843</v>
      </c>
      <c r="I215" t="s">
        <v>292</v>
      </c>
      <c r="J215" t="s">
        <v>293</v>
      </c>
      <c r="L215" t="s">
        <v>12</v>
      </c>
      <c r="M215" t="s">
        <v>13</v>
      </c>
      <c r="N215" s="282" t="s">
        <v>86</v>
      </c>
      <c r="O215" s="282" t="s">
        <v>86</v>
      </c>
    </row>
    <row r="216" spans="1:15">
      <c r="A216">
        <v>34</v>
      </c>
      <c r="B216" s="5">
        <v>45364</v>
      </c>
      <c r="C216" s="6">
        <v>0.4375</v>
      </c>
      <c r="D216" t="s">
        <v>343</v>
      </c>
      <c r="F216" s="1">
        <v>29920000</v>
      </c>
      <c r="G216" s="1">
        <v>0</v>
      </c>
      <c r="H216" s="1">
        <v>31897843</v>
      </c>
      <c r="I216" t="s">
        <v>292</v>
      </c>
      <c r="J216" t="s">
        <v>293</v>
      </c>
      <c r="L216" t="s">
        <v>12</v>
      </c>
      <c r="M216" t="s">
        <v>13</v>
      </c>
      <c r="N216" t="s">
        <v>344</v>
      </c>
      <c r="O216" t="s">
        <v>344</v>
      </c>
    </row>
    <row r="217" spans="1:15">
      <c r="A217">
        <v>35</v>
      </c>
      <c r="B217" s="5">
        <v>45364</v>
      </c>
      <c r="C217" s="6">
        <v>0.4375</v>
      </c>
      <c r="D217" t="s">
        <v>392</v>
      </c>
      <c r="F217" s="1">
        <v>0</v>
      </c>
      <c r="G217" s="1">
        <v>29920000</v>
      </c>
      <c r="H217" s="1">
        <v>1977843</v>
      </c>
      <c r="I217" t="s">
        <v>292</v>
      </c>
      <c r="J217" t="s">
        <v>293</v>
      </c>
      <c r="L217" t="s">
        <v>12</v>
      </c>
      <c r="M217" t="s">
        <v>13</v>
      </c>
      <c r="N217" t="s">
        <v>344</v>
      </c>
      <c r="O217" t="s">
        <v>344</v>
      </c>
    </row>
    <row r="218" spans="1:15">
      <c r="A218">
        <v>49</v>
      </c>
      <c r="B218" s="5">
        <v>45365</v>
      </c>
      <c r="C218" s="6">
        <v>0.51527777777777772</v>
      </c>
      <c r="D218" t="s">
        <v>408</v>
      </c>
      <c r="E218" t="s">
        <v>330</v>
      </c>
      <c r="F218" s="1">
        <v>0</v>
      </c>
      <c r="G218" s="1">
        <v>3900</v>
      </c>
      <c r="H218" s="1">
        <v>886478378</v>
      </c>
      <c r="I218" t="s">
        <v>331</v>
      </c>
      <c r="J218" t="s">
        <v>300</v>
      </c>
      <c r="L218" t="s">
        <v>10</v>
      </c>
      <c r="M218" t="s">
        <v>11</v>
      </c>
      <c r="N218" s="282" t="s">
        <v>86</v>
      </c>
      <c r="O218" s="282" t="s">
        <v>86</v>
      </c>
    </row>
    <row r="219" spans="1:15">
      <c r="A219">
        <v>50</v>
      </c>
      <c r="B219" s="5">
        <v>45367</v>
      </c>
      <c r="C219" s="6">
        <v>0.13750000000000001</v>
      </c>
      <c r="F219" s="1">
        <v>198581</v>
      </c>
      <c r="G219" s="1">
        <v>0</v>
      </c>
      <c r="H219" s="1">
        <v>886676959</v>
      </c>
      <c r="I219" t="s">
        <v>409</v>
      </c>
      <c r="J219" t="s">
        <v>300</v>
      </c>
      <c r="L219" t="s">
        <v>10</v>
      </c>
      <c r="M219" t="s">
        <v>11</v>
      </c>
      <c r="N219" t="s">
        <v>89</v>
      </c>
      <c r="O219" t="s">
        <v>410</v>
      </c>
    </row>
    <row r="220" spans="1:15">
      <c r="A220">
        <v>125</v>
      </c>
      <c r="B220" s="5">
        <v>45367</v>
      </c>
      <c r="C220" s="6">
        <v>0.1333333333333333</v>
      </c>
      <c r="F220" s="1">
        <v>24164</v>
      </c>
      <c r="G220" s="1">
        <v>0</v>
      </c>
      <c r="H220" s="1">
        <v>124709322</v>
      </c>
      <c r="I220" t="s">
        <v>409</v>
      </c>
      <c r="J220" t="s">
        <v>300</v>
      </c>
      <c r="L220" t="s">
        <v>8</v>
      </c>
      <c r="M220" t="s">
        <v>9</v>
      </c>
      <c r="N220" t="s">
        <v>89</v>
      </c>
      <c r="O220" t="s">
        <v>410</v>
      </c>
    </row>
    <row r="221" spans="1:15">
      <c r="A221">
        <v>36</v>
      </c>
      <c r="B221" s="5">
        <v>45367</v>
      </c>
      <c r="C221" s="6">
        <v>0.13541666666666671</v>
      </c>
      <c r="F221" s="1">
        <v>481</v>
      </c>
      <c r="G221" s="1">
        <v>0</v>
      </c>
      <c r="H221" s="1">
        <v>1978324</v>
      </c>
      <c r="I221" t="s">
        <v>409</v>
      </c>
      <c r="J221" t="s">
        <v>300</v>
      </c>
      <c r="L221" t="s">
        <v>12</v>
      </c>
      <c r="M221" t="s">
        <v>13</v>
      </c>
      <c r="N221" t="s">
        <v>89</v>
      </c>
      <c r="O221" t="s">
        <v>410</v>
      </c>
    </row>
    <row r="222" spans="1:15">
      <c r="A222">
        <v>10</v>
      </c>
      <c r="B222" s="5">
        <v>45367</v>
      </c>
      <c r="C222" s="6">
        <v>0.16111111111111109</v>
      </c>
      <c r="F222" s="1">
        <v>4366</v>
      </c>
      <c r="G222" s="1">
        <v>0</v>
      </c>
      <c r="H222" s="1">
        <v>4366</v>
      </c>
      <c r="I222" t="s">
        <v>409</v>
      </c>
      <c r="J222" t="s">
        <v>317</v>
      </c>
      <c r="L222" t="s">
        <v>14</v>
      </c>
      <c r="M222" t="s">
        <v>15</v>
      </c>
      <c r="N222" t="s">
        <v>89</v>
      </c>
      <c r="O222" t="s">
        <v>410</v>
      </c>
    </row>
    <row r="223" spans="1:15">
      <c r="A223">
        <v>126</v>
      </c>
      <c r="B223" s="5">
        <v>45369</v>
      </c>
      <c r="C223" s="6">
        <v>0.18819444444444439</v>
      </c>
      <c r="D223" t="s">
        <v>322</v>
      </c>
      <c r="F223" s="1">
        <v>0</v>
      </c>
      <c r="G223" s="1">
        <v>66700</v>
      </c>
      <c r="H223" s="1">
        <v>124642622</v>
      </c>
      <c r="I223" t="s">
        <v>323</v>
      </c>
      <c r="J223" t="s">
        <v>300</v>
      </c>
      <c r="L223" t="s">
        <v>8</v>
      </c>
      <c r="M223" t="s">
        <v>9</v>
      </c>
      <c r="N223" t="s">
        <v>76</v>
      </c>
      <c r="O223" t="s">
        <v>301</v>
      </c>
    </row>
    <row r="224" spans="1:15">
      <c r="A224">
        <v>127</v>
      </c>
      <c r="B224" s="5">
        <v>45369</v>
      </c>
      <c r="C224" s="6">
        <v>0.62013888888888891</v>
      </c>
      <c r="D224" t="s">
        <v>411</v>
      </c>
      <c r="F224" s="1">
        <v>0</v>
      </c>
      <c r="G224" s="1">
        <v>77290</v>
      </c>
      <c r="H224" s="1">
        <v>124565332</v>
      </c>
      <c r="I224" t="s">
        <v>264</v>
      </c>
      <c r="J224" t="s">
        <v>285</v>
      </c>
      <c r="L224" t="s">
        <v>8</v>
      </c>
      <c r="M224" t="s">
        <v>9</v>
      </c>
      <c r="N224" t="s">
        <v>76</v>
      </c>
      <c r="O224" t="s">
        <v>286</v>
      </c>
    </row>
    <row r="225" spans="1:15">
      <c r="A225">
        <v>128</v>
      </c>
      <c r="B225" s="5">
        <v>45370</v>
      </c>
      <c r="C225" s="6">
        <v>0.27013888888888887</v>
      </c>
      <c r="D225" t="s">
        <v>412</v>
      </c>
      <c r="F225" s="1">
        <v>0</v>
      </c>
      <c r="G225" s="1">
        <v>76300</v>
      </c>
      <c r="H225" s="1">
        <v>124489032</v>
      </c>
      <c r="I225" t="s">
        <v>264</v>
      </c>
      <c r="J225" t="s">
        <v>303</v>
      </c>
      <c r="L225" t="s">
        <v>8</v>
      </c>
      <c r="M225" t="s">
        <v>9</v>
      </c>
      <c r="N225" t="s">
        <v>76</v>
      </c>
      <c r="O225" t="s">
        <v>286</v>
      </c>
    </row>
    <row r="226" spans="1:15">
      <c r="A226">
        <v>129</v>
      </c>
      <c r="B226" s="5">
        <v>45370</v>
      </c>
      <c r="C226" s="6">
        <v>0.3923611111111111</v>
      </c>
      <c r="D226" t="s">
        <v>328</v>
      </c>
      <c r="F226" s="1">
        <v>0</v>
      </c>
      <c r="G226" s="1">
        <v>12200</v>
      </c>
      <c r="H226" s="1">
        <v>124476832</v>
      </c>
      <c r="I226" t="s">
        <v>264</v>
      </c>
      <c r="J226" t="s">
        <v>303</v>
      </c>
      <c r="L226" t="s">
        <v>8</v>
      </c>
      <c r="M226" t="s">
        <v>9</v>
      </c>
      <c r="N226" t="s">
        <v>76</v>
      </c>
      <c r="O226" t="s">
        <v>286</v>
      </c>
    </row>
    <row r="227" spans="1:15">
      <c r="A227">
        <v>130</v>
      </c>
      <c r="B227" s="5">
        <v>45370</v>
      </c>
      <c r="C227" s="6">
        <v>0.3923611111111111</v>
      </c>
      <c r="D227" t="s">
        <v>328</v>
      </c>
      <c r="F227" s="1">
        <v>12200</v>
      </c>
      <c r="G227" s="1">
        <v>0</v>
      </c>
      <c r="H227" s="1">
        <v>124489032</v>
      </c>
      <c r="I227" t="s">
        <v>264</v>
      </c>
      <c r="J227" t="s">
        <v>303</v>
      </c>
      <c r="L227" t="s">
        <v>8</v>
      </c>
      <c r="M227" t="s">
        <v>9</v>
      </c>
      <c r="N227" t="s">
        <v>76</v>
      </c>
      <c r="O227" t="s">
        <v>286</v>
      </c>
    </row>
    <row r="228" spans="1:15">
      <c r="A228">
        <v>131</v>
      </c>
      <c r="B228" s="5">
        <v>45370</v>
      </c>
      <c r="C228" s="6">
        <v>0.41111111111111109</v>
      </c>
      <c r="D228" t="s">
        <v>328</v>
      </c>
      <c r="F228" s="1">
        <v>0</v>
      </c>
      <c r="G228" s="1">
        <v>11500</v>
      </c>
      <c r="H228" s="1">
        <v>124477532</v>
      </c>
      <c r="I228" t="s">
        <v>264</v>
      </c>
      <c r="J228" t="s">
        <v>303</v>
      </c>
      <c r="L228" t="s">
        <v>8</v>
      </c>
      <c r="M228" t="s">
        <v>9</v>
      </c>
      <c r="N228" t="s">
        <v>76</v>
      </c>
      <c r="O228" t="s">
        <v>286</v>
      </c>
    </row>
    <row r="229" spans="1:15">
      <c r="A229">
        <v>132</v>
      </c>
      <c r="B229" s="5">
        <v>45370</v>
      </c>
      <c r="C229" s="6">
        <v>0.75277777777777777</v>
      </c>
      <c r="D229" t="s">
        <v>328</v>
      </c>
      <c r="F229" s="1">
        <v>0</v>
      </c>
      <c r="G229" s="1">
        <v>14000</v>
      </c>
      <c r="H229" s="1">
        <v>124463532</v>
      </c>
      <c r="I229" t="s">
        <v>264</v>
      </c>
      <c r="J229" t="s">
        <v>303</v>
      </c>
      <c r="L229" t="s">
        <v>8</v>
      </c>
      <c r="M229" t="s">
        <v>9</v>
      </c>
      <c r="N229" t="s">
        <v>76</v>
      </c>
      <c r="O229" t="s">
        <v>286</v>
      </c>
    </row>
    <row r="230" spans="1:15">
      <c r="A230">
        <v>133</v>
      </c>
      <c r="B230" s="5">
        <v>45370</v>
      </c>
      <c r="C230" s="6">
        <v>0.75347222222222221</v>
      </c>
      <c r="D230" t="s">
        <v>328</v>
      </c>
      <c r="F230" s="1">
        <v>14000</v>
      </c>
      <c r="G230" s="1">
        <v>0</v>
      </c>
      <c r="H230" s="1">
        <v>124477532</v>
      </c>
      <c r="I230" t="s">
        <v>264</v>
      </c>
      <c r="J230" t="s">
        <v>303</v>
      </c>
      <c r="L230" t="s">
        <v>8</v>
      </c>
      <c r="M230" t="s">
        <v>9</v>
      </c>
      <c r="N230" t="s">
        <v>76</v>
      </c>
      <c r="O230" t="s">
        <v>286</v>
      </c>
    </row>
    <row r="231" spans="1:15">
      <c r="A231">
        <v>134</v>
      </c>
      <c r="B231" s="5">
        <v>45370</v>
      </c>
      <c r="C231" s="6">
        <v>0.77500000000000002</v>
      </c>
      <c r="D231" t="s">
        <v>328</v>
      </c>
      <c r="F231" s="1">
        <v>0</v>
      </c>
      <c r="G231" s="1">
        <v>12500</v>
      </c>
      <c r="H231" s="1">
        <v>124465032</v>
      </c>
      <c r="I231" t="s">
        <v>264</v>
      </c>
      <c r="J231" t="s">
        <v>303</v>
      </c>
      <c r="L231" t="s">
        <v>8</v>
      </c>
      <c r="M231" t="s">
        <v>9</v>
      </c>
      <c r="N231" t="s">
        <v>76</v>
      </c>
      <c r="O231" t="s">
        <v>286</v>
      </c>
    </row>
    <row r="232" spans="1:15">
      <c r="A232">
        <v>135</v>
      </c>
      <c r="B232" s="5">
        <v>45372</v>
      </c>
      <c r="C232" s="6">
        <v>0.51041666666666663</v>
      </c>
      <c r="D232" t="s">
        <v>328</v>
      </c>
      <c r="F232" s="1">
        <v>0</v>
      </c>
      <c r="G232" s="1">
        <v>11700</v>
      </c>
      <c r="H232" s="1">
        <v>124453332</v>
      </c>
      <c r="I232" t="s">
        <v>264</v>
      </c>
      <c r="J232" t="s">
        <v>303</v>
      </c>
      <c r="L232" t="s">
        <v>8</v>
      </c>
      <c r="M232" t="s">
        <v>9</v>
      </c>
      <c r="N232" t="s">
        <v>76</v>
      </c>
      <c r="O232" t="s">
        <v>286</v>
      </c>
    </row>
    <row r="233" spans="1:15">
      <c r="A233">
        <v>136</v>
      </c>
      <c r="B233" s="5">
        <v>45372</v>
      </c>
      <c r="C233" s="6">
        <v>0.51041666666666663</v>
      </c>
      <c r="D233" t="s">
        <v>328</v>
      </c>
      <c r="F233" s="1">
        <v>11700</v>
      </c>
      <c r="G233" s="1">
        <v>0</v>
      </c>
      <c r="H233" s="1">
        <v>124465032</v>
      </c>
      <c r="I233" t="s">
        <v>264</v>
      </c>
      <c r="J233" t="s">
        <v>303</v>
      </c>
      <c r="L233" t="s">
        <v>8</v>
      </c>
      <c r="M233" t="s">
        <v>9</v>
      </c>
      <c r="N233" t="s">
        <v>76</v>
      </c>
      <c r="O233" t="s">
        <v>286</v>
      </c>
    </row>
    <row r="234" spans="1:15">
      <c r="A234">
        <v>137</v>
      </c>
      <c r="B234" s="5">
        <v>45372</v>
      </c>
      <c r="C234" s="6">
        <v>0.52361111111111114</v>
      </c>
      <c r="D234" t="s">
        <v>328</v>
      </c>
      <c r="F234" s="1">
        <v>0</v>
      </c>
      <c r="G234" s="1">
        <v>10600</v>
      </c>
      <c r="H234" s="1">
        <v>124454432</v>
      </c>
      <c r="I234" t="s">
        <v>264</v>
      </c>
      <c r="J234" t="s">
        <v>303</v>
      </c>
      <c r="L234" t="s">
        <v>8</v>
      </c>
      <c r="M234" t="s">
        <v>9</v>
      </c>
      <c r="N234" t="s">
        <v>76</v>
      </c>
      <c r="O234" t="s">
        <v>286</v>
      </c>
    </row>
    <row r="235" spans="1:15">
      <c r="A235">
        <v>138</v>
      </c>
      <c r="B235" s="5">
        <v>45372</v>
      </c>
      <c r="C235" s="6">
        <v>0.90694444444444444</v>
      </c>
      <c r="D235" t="s">
        <v>328</v>
      </c>
      <c r="F235" s="1">
        <v>0</v>
      </c>
      <c r="G235" s="1">
        <v>11400</v>
      </c>
      <c r="H235" s="1">
        <v>124443032</v>
      </c>
      <c r="I235" t="s">
        <v>264</v>
      </c>
      <c r="J235" t="s">
        <v>303</v>
      </c>
      <c r="L235" t="s">
        <v>8</v>
      </c>
      <c r="M235" t="s">
        <v>9</v>
      </c>
      <c r="N235" t="s">
        <v>76</v>
      </c>
      <c r="O235" t="s">
        <v>286</v>
      </c>
    </row>
    <row r="236" spans="1:15">
      <c r="A236">
        <v>139</v>
      </c>
      <c r="B236" s="5">
        <v>45372</v>
      </c>
      <c r="C236" s="6">
        <v>0.90694444444444444</v>
      </c>
      <c r="D236" t="s">
        <v>328</v>
      </c>
      <c r="F236" s="1">
        <v>11400</v>
      </c>
      <c r="G236" s="1">
        <v>0</v>
      </c>
      <c r="H236" s="1">
        <v>124454432</v>
      </c>
      <c r="I236" t="s">
        <v>264</v>
      </c>
      <c r="J236" t="s">
        <v>303</v>
      </c>
      <c r="L236" t="s">
        <v>8</v>
      </c>
      <c r="M236" t="s">
        <v>9</v>
      </c>
      <c r="N236" t="s">
        <v>76</v>
      </c>
      <c r="O236" t="s">
        <v>286</v>
      </c>
    </row>
    <row r="237" spans="1:15">
      <c r="A237">
        <v>140</v>
      </c>
      <c r="B237" s="5">
        <v>45372</v>
      </c>
      <c r="C237" s="6">
        <v>0.92291666666666672</v>
      </c>
      <c r="D237" t="s">
        <v>328</v>
      </c>
      <c r="F237" s="1">
        <v>0</v>
      </c>
      <c r="G237" s="1">
        <v>13400</v>
      </c>
      <c r="H237" s="1">
        <v>124441032</v>
      </c>
      <c r="I237" t="s">
        <v>264</v>
      </c>
      <c r="J237" t="s">
        <v>303</v>
      </c>
      <c r="L237" t="s">
        <v>8</v>
      </c>
      <c r="M237" t="s">
        <v>9</v>
      </c>
      <c r="N237" t="s">
        <v>76</v>
      </c>
      <c r="O237" t="s">
        <v>286</v>
      </c>
    </row>
    <row r="238" spans="1:15">
      <c r="A238">
        <v>141</v>
      </c>
      <c r="B238" s="5">
        <v>45373</v>
      </c>
      <c r="C238" s="6">
        <v>0.42777777777777781</v>
      </c>
      <c r="D238" t="s">
        <v>328</v>
      </c>
      <c r="F238" s="1">
        <v>0</v>
      </c>
      <c r="G238" s="1">
        <v>11900</v>
      </c>
      <c r="H238" s="1">
        <v>124429132</v>
      </c>
      <c r="I238" t="s">
        <v>264</v>
      </c>
      <c r="J238" t="s">
        <v>303</v>
      </c>
      <c r="L238" t="s">
        <v>8</v>
      </c>
      <c r="M238" t="s">
        <v>9</v>
      </c>
      <c r="N238" t="s">
        <v>76</v>
      </c>
      <c r="O238" t="s">
        <v>286</v>
      </c>
    </row>
    <row r="239" spans="1:15">
      <c r="A239">
        <v>142</v>
      </c>
      <c r="B239" s="5">
        <v>45373</v>
      </c>
      <c r="C239" s="6">
        <v>0.42777777777777781</v>
      </c>
      <c r="D239" t="s">
        <v>328</v>
      </c>
      <c r="F239" s="1">
        <v>11900</v>
      </c>
      <c r="G239" s="1">
        <v>0</v>
      </c>
      <c r="H239" s="1">
        <v>124441032</v>
      </c>
      <c r="I239" t="s">
        <v>264</v>
      </c>
      <c r="J239" t="s">
        <v>303</v>
      </c>
      <c r="L239" t="s">
        <v>8</v>
      </c>
      <c r="M239" t="s">
        <v>9</v>
      </c>
      <c r="N239" t="s">
        <v>76</v>
      </c>
      <c r="O239" t="s">
        <v>286</v>
      </c>
    </row>
    <row r="240" spans="1:15">
      <c r="A240">
        <v>143</v>
      </c>
      <c r="B240" s="5">
        <v>45373</v>
      </c>
      <c r="C240" s="6">
        <v>0.44583333333333341</v>
      </c>
      <c r="D240" t="s">
        <v>328</v>
      </c>
      <c r="F240" s="1">
        <v>0</v>
      </c>
      <c r="G240" s="1">
        <v>11600</v>
      </c>
      <c r="H240" s="1">
        <v>124429432</v>
      </c>
      <c r="I240" t="s">
        <v>264</v>
      </c>
      <c r="J240" t="s">
        <v>303</v>
      </c>
      <c r="L240" t="s">
        <v>8</v>
      </c>
      <c r="M240" t="s">
        <v>9</v>
      </c>
      <c r="N240" t="s">
        <v>76</v>
      </c>
      <c r="O240" t="s">
        <v>286</v>
      </c>
    </row>
    <row r="241" spans="1:15">
      <c r="A241">
        <v>144</v>
      </c>
      <c r="B241" s="5">
        <v>45374</v>
      </c>
      <c r="C241" s="6">
        <v>0.50763888888888886</v>
      </c>
      <c r="D241" t="s">
        <v>401</v>
      </c>
      <c r="F241" s="1">
        <v>0</v>
      </c>
      <c r="G241" s="1">
        <v>128600</v>
      </c>
      <c r="H241" s="1">
        <v>124300832</v>
      </c>
      <c r="I241" t="s">
        <v>264</v>
      </c>
      <c r="J241" t="s">
        <v>303</v>
      </c>
      <c r="L241" t="s">
        <v>8</v>
      </c>
      <c r="M241" t="s">
        <v>9</v>
      </c>
      <c r="N241" t="s">
        <v>76</v>
      </c>
      <c r="O241" t="s">
        <v>286</v>
      </c>
    </row>
    <row r="242" spans="1:15">
      <c r="A242">
        <v>37</v>
      </c>
      <c r="B242" s="5">
        <v>45375</v>
      </c>
      <c r="C242" s="6">
        <v>0.47083333333333333</v>
      </c>
      <c r="D242" t="s">
        <v>413</v>
      </c>
      <c r="E242" t="s">
        <v>413</v>
      </c>
      <c r="F242" s="1">
        <v>6680</v>
      </c>
      <c r="G242" s="1">
        <v>0</v>
      </c>
      <c r="H242" s="1">
        <v>1985004</v>
      </c>
      <c r="I242" t="s">
        <v>414</v>
      </c>
      <c r="J242" t="s">
        <v>415</v>
      </c>
      <c r="L242" t="s">
        <v>12</v>
      </c>
      <c r="M242" t="s">
        <v>13</v>
      </c>
      <c r="N242" s="282" t="s">
        <v>86</v>
      </c>
      <c r="O242" s="282" t="s">
        <v>86</v>
      </c>
    </row>
    <row r="243" spans="1:15">
      <c r="A243">
        <v>51</v>
      </c>
      <c r="B243" s="5">
        <v>45376</v>
      </c>
      <c r="C243" s="6">
        <v>0.38472222222222219</v>
      </c>
      <c r="D243" t="s">
        <v>211</v>
      </c>
      <c r="E243" t="s">
        <v>211</v>
      </c>
      <c r="F243" s="1">
        <v>0</v>
      </c>
      <c r="G243" s="1">
        <v>7575260</v>
      </c>
      <c r="H243" s="1">
        <v>879101699</v>
      </c>
      <c r="I243" t="s">
        <v>333</v>
      </c>
      <c r="J243" t="s">
        <v>300</v>
      </c>
      <c r="L243" t="s">
        <v>10</v>
      </c>
      <c r="M243" t="s">
        <v>11</v>
      </c>
      <c r="N243" s="282" t="s">
        <v>86</v>
      </c>
      <c r="O243" s="282" t="s">
        <v>86</v>
      </c>
    </row>
    <row r="244" spans="1:15">
      <c r="A244">
        <v>52</v>
      </c>
      <c r="B244" s="5">
        <v>45376</v>
      </c>
      <c r="C244" s="6">
        <v>0.38472222222222219</v>
      </c>
      <c r="D244" t="s">
        <v>212</v>
      </c>
      <c r="E244" t="s">
        <v>212</v>
      </c>
      <c r="F244" s="1">
        <v>0</v>
      </c>
      <c r="G244" s="1">
        <v>3875210</v>
      </c>
      <c r="H244" s="1">
        <v>875226489</v>
      </c>
      <c r="I244" t="s">
        <v>333</v>
      </c>
      <c r="J244" t="s">
        <v>300</v>
      </c>
      <c r="L244" t="s">
        <v>10</v>
      </c>
      <c r="M244" t="s">
        <v>11</v>
      </c>
      <c r="N244" s="282" t="s">
        <v>86</v>
      </c>
      <c r="O244" s="282" t="s">
        <v>86</v>
      </c>
    </row>
    <row r="245" spans="1:15">
      <c r="A245">
        <v>53</v>
      </c>
      <c r="B245" s="5">
        <v>45376</v>
      </c>
      <c r="C245" s="6">
        <v>0.38472222222222219</v>
      </c>
      <c r="D245" t="s">
        <v>213</v>
      </c>
      <c r="E245" t="s">
        <v>213</v>
      </c>
      <c r="F245" s="1">
        <v>0</v>
      </c>
      <c r="G245" s="1">
        <v>906460</v>
      </c>
      <c r="H245" s="1">
        <v>874320029</v>
      </c>
      <c r="I245" t="s">
        <v>333</v>
      </c>
      <c r="J245" t="s">
        <v>300</v>
      </c>
      <c r="L245" t="s">
        <v>10</v>
      </c>
      <c r="M245" t="s">
        <v>11</v>
      </c>
      <c r="N245" s="282" t="s">
        <v>86</v>
      </c>
      <c r="O245" s="282" t="s">
        <v>86</v>
      </c>
    </row>
    <row r="246" spans="1:15">
      <c r="A246">
        <v>54</v>
      </c>
      <c r="B246" s="5">
        <v>45376</v>
      </c>
      <c r="C246" s="6">
        <v>0.38472222222222219</v>
      </c>
      <c r="D246" t="s">
        <v>416</v>
      </c>
      <c r="E246" t="s">
        <v>416</v>
      </c>
      <c r="F246" s="1">
        <v>0</v>
      </c>
      <c r="G246" s="1">
        <v>906460</v>
      </c>
      <c r="H246" s="1">
        <v>873413569</v>
      </c>
      <c r="I246" t="s">
        <v>333</v>
      </c>
      <c r="J246" t="s">
        <v>300</v>
      </c>
      <c r="L246" t="s">
        <v>10</v>
      </c>
      <c r="M246" t="s">
        <v>11</v>
      </c>
      <c r="N246" s="282" t="s">
        <v>86</v>
      </c>
      <c r="O246" s="282" t="s">
        <v>86</v>
      </c>
    </row>
    <row r="247" spans="1:15">
      <c r="A247">
        <v>55</v>
      </c>
      <c r="B247" s="5">
        <v>45377</v>
      </c>
      <c r="C247" s="6">
        <v>0.43402777777777779</v>
      </c>
      <c r="D247" t="s">
        <v>334</v>
      </c>
      <c r="E247" t="s">
        <v>417</v>
      </c>
      <c r="F247" s="1">
        <v>450</v>
      </c>
      <c r="G247" s="1">
        <v>0</v>
      </c>
      <c r="H247" s="1">
        <v>873414019</v>
      </c>
      <c r="I247" t="s">
        <v>414</v>
      </c>
      <c r="J247" t="s">
        <v>418</v>
      </c>
      <c r="L247" t="s">
        <v>10</v>
      </c>
      <c r="M247" t="s">
        <v>11</v>
      </c>
      <c r="N247" s="282" t="s">
        <v>86</v>
      </c>
      <c r="O247" s="282" t="s">
        <v>86</v>
      </c>
    </row>
    <row r="248" spans="1:15">
      <c r="A248">
        <v>38</v>
      </c>
      <c r="B248" s="5">
        <v>45377</v>
      </c>
      <c r="C248" s="6">
        <v>0.42916666666666659</v>
      </c>
      <c r="D248" t="s">
        <v>343</v>
      </c>
      <c r="F248" s="1">
        <v>1386000</v>
      </c>
      <c r="G248" s="1">
        <v>0</v>
      </c>
      <c r="H248" s="1">
        <v>3371004</v>
      </c>
      <c r="I248" t="s">
        <v>292</v>
      </c>
      <c r="J248" t="s">
        <v>293</v>
      </c>
      <c r="L248" t="s">
        <v>12</v>
      </c>
      <c r="M248" t="s">
        <v>13</v>
      </c>
      <c r="N248" t="s">
        <v>344</v>
      </c>
      <c r="O248" t="s">
        <v>344</v>
      </c>
    </row>
    <row r="249" spans="1:15">
      <c r="A249">
        <v>39</v>
      </c>
      <c r="B249" s="5">
        <v>45377</v>
      </c>
      <c r="C249" s="6">
        <v>0.42916666666666659</v>
      </c>
      <c r="D249" t="s">
        <v>419</v>
      </c>
      <c r="F249" s="1">
        <v>0</v>
      </c>
      <c r="G249" s="1">
        <v>1386000</v>
      </c>
      <c r="H249" s="1">
        <v>1985004</v>
      </c>
      <c r="I249" t="s">
        <v>292</v>
      </c>
      <c r="J249" t="s">
        <v>293</v>
      </c>
      <c r="L249" t="s">
        <v>12</v>
      </c>
      <c r="M249" t="s">
        <v>13</v>
      </c>
      <c r="N249" t="s">
        <v>344</v>
      </c>
      <c r="O249" t="s">
        <v>344</v>
      </c>
    </row>
    <row r="250" spans="1:15">
      <c r="A250">
        <v>40</v>
      </c>
      <c r="B250" s="5">
        <v>45377</v>
      </c>
      <c r="C250" s="6">
        <v>0.42986111111111108</v>
      </c>
      <c r="D250" t="s">
        <v>343</v>
      </c>
      <c r="F250" s="1">
        <v>1049155</v>
      </c>
      <c r="G250" s="1">
        <v>0</v>
      </c>
      <c r="H250" s="1">
        <v>3034159</v>
      </c>
      <c r="I250" t="s">
        <v>292</v>
      </c>
      <c r="J250" t="s">
        <v>293</v>
      </c>
      <c r="L250" t="s">
        <v>12</v>
      </c>
      <c r="M250" t="s">
        <v>13</v>
      </c>
      <c r="N250" t="s">
        <v>344</v>
      </c>
      <c r="O250" t="s">
        <v>344</v>
      </c>
    </row>
    <row r="251" spans="1:15">
      <c r="A251">
        <v>41</v>
      </c>
      <c r="B251" s="5">
        <v>45377</v>
      </c>
      <c r="C251" s="6">
        <v>0.42986111111111108</v>
      </c>
      <c r="D251" t="s">
        <v>419</v>
      </c>
      <c r="F251" s="1">
        <v>0</v>
      </c>
      <c r="G251" s="1">
        <v>1049155</v>
      </c>
      <c r="H251" s="1">
        <v>1985004</v>
      </c>
      <c r="I251" t="s">
        <v>292</v>
      </c>
      <c r="J251" t="s">
        <v>293</v>
      </c>
      <c r="L251" t="s">
        <v>12</v>
      </c>
      <c r="M251" t="s">
        <v>13</v>
      </c>
      <c r="N251" t="s">
        <v>344</v>
      </c>
      <c r="O251" t="s">
        <v>344</v>
      </c>
    </row>
    <row r="252" spans="1:15">
      <c r="A252">
        <v>42</v>
      </c>
      <c r="B252" s="5">
        <v>45377</v>
      </c>
      <c r="C252" s="6">
        <v>0.42986111111111108</v>
      </c>
      <c r="D252" t="s">
        <v>343</v>
      </c>
      <c r="F252" s="1">
        <v>550000</v>
      </c>
      <c r="G252" s="1">
        <v>0</v>
      </c>
      <c r="H252" s="1">
        <v>2535004</v>
      </c>
      <c r="I252" t="s">
        <v>292</v>
      </c>
      <c r="J252" t="s">
        <v>293</v>
      </c>
      <c r="L252" t="s">
        <v>12</v>
      </c>
      <c r="M252" t="s">
        <v>13</v>
      </c>
      <c r="N252" t="s">
        <v>344</v>
      </c>
      <c r="O252" t="s">
        <v>344</v>
      </c>
    </row>
    <row r="253" spans="1:15">
      <c r="A253">
        <v>43</v>
      </c>
      <c r="B253" s="5">
        <v>45377</v>
      </c>
      <c r="C253" s="6">
        <v>0.42986111111111108</v>
      </c>
      <c r="D253" t="s">
        <v>420</v>
      </c>
      <c r="F253" s="1">
        <v>0</v>
      </c>
      <c r="G253" s="1">
        <v>550000</v>
      </c>
      <c r="H253" s="1">
        <v>1985004</v>
      </c>
      <c r="I253" t="s">
        <v>292</v>
      </c>
      <c r="J253" t="s">
        <v>293</v>
      </c>
      <c r="L253" t="s">
        <v>12</v>
      </c>
      <c r="M253" t="s">
        <v>13</v>
      </c>
      <c r="N253" t="s">
        <v>344</v>
      </c>
      <c r="O253" t="s">
        <v>344</v>
      </c>
    </row>
    <row r="254" spans="1:15">
      <c r="A254">
        <v>11</v>
      </c>
      <c r="B254" s="5">
        <v>45377</v>
      </c>
      <c r="C254" s="6">
        <v>0.43125000000000002</v>
      </c>
      <c r="D254" t="s">
        <v>421</v>
      </c>
      <c r="F254" s="1">
        <v>9966000</v>
      </c>
      <c r="G254" s="1">
        <v>0</v>
      </c>
      <c r="H254" s="1">
        <v>9970366</v>
      </c>
      <c r="I254" t="s">
        <v>292</v>
      </c>
      <c r="J254" t="s">
        <v>396</v>
      </c>
      <c r="L254" t="s">
        <v>14</v>
      </c>
      <c r="M254" t="s">
        <v>15</v>
      </c>
      <c r="N254" t="s">
        <v>86</v>
      </c>
      <c r="O254" t="s">
        <v>86</v>
      </c>
    </row>
    <row r="255" spans="1:15">
      <c r="A255">
        <v>12</v>
      </c>
      <c r="B255" s="5">
        <v>45377</v>
      </c>
      <c r="C255" s="6">
        <v>0.43125000000000002</v>
      </c>
      <c r="D255" t="s">
        <v>422</v>
      </c>
      <c r="F255" s="1">
        <v>0</v>
      </c>
      <c r="G255" s="1">
        <v>9966000</v>
      </c>
      <c r="H255" s="1">
        <v>4366</v>
      </c>
      <c r="I255" t="s">
        <v>292</v>
      </c>
      <c r="J255" t="s">
        <v>396</v>
      </c>
      <c r="L255" t="s">
        <v>14</v>
      </c>
      <c r="M255" t="s">
        <v>15</v>
      </c>
      <c r="N255" t="s">
        <v>86</v>
      </c>
      <c r="O255" t="s">
        <v>86</v>
      </c>
    </row>
    <row r="256" spans="1:15">
      <c r="A256">
        <v>56</v>
      </c>
      <c r="B256" s="5">
        <v>45378</v>
      </c>
      <c r="C256" s="6">
        <v>0.75763888888888886</v>
      </c>
      <c r="D256" t="s">
        <v>352</v>
      </c>
      <c r="F256" s="1">
        <v>0</v>
      </c>
      <c r="G256" s="1">
        <v>153520</v>
      </c>
      <c r="H256" s="1">
        <v>873260499</v>
      </c>
      <c r="I256" t="s">
        <v>292</v>
      </c>
      <c r="J256" t="s">
        <v>300</v>
      </c>
      <c r="L256" t="s">
        <v>10</v>
      </c>
      <c r="M256" t="s">
        <v>11</v>
      </c>
      <c r="N256" t="s">
        <v>74</v>
      </c>
      <c r="O256" t="s">
        <v>353</v>
      </c>
    </row>
    <row r="257" spans="1:15">
      <c r="A257">
        <v>57</v>
      </c>
      <c r="B257" s="5">
        <v>45378</v>
      </c>
      <c r="C257" s="6">
        <v>0.75763888888888886</v>
      </c>
      <c r="D257" t="s">
        <v>394</v>
      </c>
      <c r="E257" t="s">
        <v>355</v>
      </c>
      <c r="F257" s="1">
        <v>0</v>
      </c>
      <c r="G257" s="1">
        <v>1535250</v>
      </c>
      <c r="H257" s="1">
        <v>871725249</v>
      </c>
      <c r="I257" t="s">
        <v>356</v>
      </c>
      <c r="J257" t="s">
        <v>357</v>
      </c>
      <c r="L257" t="s">
        <v>10</v>
      </c>
      <c r="M257" t="s">
        <v>11</v>
      </c>
      <c r="N257" t="s">
        <v>74</v>
      </c>
      <c r="O257" t="s">
        <v>353</v>
      </c>
    </row>
    <row r="258" spans="1:15">
      <c r="A258">
        <v>58</v>
      </c>
      <c r="B258" s="5">
        <v>45378</v>
      </c>
      <c r="C258" s="6">
        <v>0.75763888888888886</v>
      </c>
      <c r="D258" t="s">
        <v>330</v>
      </c>
      <c r="E258" t="s">
        <v>330</v>
      </c>
      <c r="F258" s="1">
        <v>0</v>
      </c>
      <c r="G258" s="1">
        <v>3320415</v>
      </c>
      <c r="H258" s="1">
        <v>868404834</v>
      </c>
      <c r="I258" t="s">
        <v>331</v>
      </c>
      <c r="J258" t="s">
        <v>300</v>
      </c>
      <c r="L258" t="s">
        <v>10</v>
      </c>
      <c r="M258" t="s">
        <v>11</v>
      </c>
      <c r="N258" t="s">
        <v>68</v>
      </c>
      <c r="O258" t="s">
        <v>68</v>
      </c>
    </row>
    <row r="259" spans="1:15">
      <c r="A259">
        <v>59</v>
      </c>
      <c r="B259" s="5">
        <v>45378</v>
      </c>
      <c r="C259" s="6">
        <v>0.75763888888888886</v>
      </c>
      <c r="D259" t="s">
        <v>360</v>
      </c>
      <c r="E259" t="s">
        <v>360</v>
      </c>
      <c r="F259" s="1">
        <v>0</v>
      </c>
      <c r="G259" s="1">
        <v>2200000</v>
      </c>
      <c r="H259" s="1">
        <v>866204834</v>
      </c>
      <c r="I259" t="s">
        <v>299</v>
      </c>
      <c r="J259" t="s">
        <v>300</v>
      </c>
      <c r="L259" t="s">
        <v>10</v>
      </c>
      <c r="M259" t="s">
        <v>11</v>
      </c>
      <c r="N259" t="s">
        <v>76</v>
      </c>
      <c r="O259" t="s">
        <v>301</v>
      </c>
    </row>
    <row r="260" spans="1:15">
      <c r="A260">
        <v>60</v>
      </c>
      <c r="B260" s="5">
        <v>45378</v>
      </c>
      <c r="C260" s="6">
        <v>0.75763888888888886</v>
      </c>
      <c r="D260" t="s">
        <v>351</v>
      </c>
      <c r="E260" t="s">
        <v>351</v>
      </c>
      <c r="F260" s="1">
        <v>0</v>
      </c>
      <c r="G260" s="1">
        <v>550000</v>
      </c>
      <c r="H260" s="1">
        <v>865654834</v>
      </c>
      <c r="I260" t="s">
        <v>299</v>
      </c>
      <c r="J260" t="s">
        <v>300</v>
      </c>
      <c r="L260" t="s">
        <v>10</v>
      </c>
      <c r="M260" t="s">
        <v>11</v>
      </c>
      <c r="N260" t="s">
        <v>76</v>
      </c>
      <c r="O260" t="s">
        <v>301</v>
      </c>
    </row>
    <row r="261" spans="1:15">
      <c r="A261">
        <v>61</v>
      </c>
      <c r="B261" s="5">
        <v>45378</v>
      </c>
      <c r="C261" s="6">
        <v>0.75763888888888886</v>
      </c>
      <c r="D261" t="s">
        <v>358</v>
      </c>
      <c r="E261" t="s">
        <v>358</v>
      </c>
      <c r="F261" s="1">
        <v>0</v>
      </c>
      <c r="G261" s="1">
        <v>440500</v>
      </c>
      <c r="H261" s="1">
        <v>865214334</v>
      </c>
      <c r="I261" t="s">
        <v>331</v>
      </c>
      <c r="J261" t="s">
        <v>300</v>
      </c>
      <c r="L261" t="s">
        <v>10</v>
      </c>
      <c r="M261" t="s">
        <v>11</v>
      </c>
      <c r="N261" t="s">
        <v>76</v>
      </c>
      <c r="O261" t="s">
        <v>301</v>
      </c>
    </row>
    <row r="262" spans="1:15">
      <c r="A262">
        <v>145</v>
      </c>
      <c r="B262" s="5">
        <v>45378</v>
      </c>
      <c r="C262" s="6">
        <v>1.388888888888889E-2</v>
      </c>
      <c r="D262" t="s">
        <v>423</v>
      </c>
      <c r="F262" s="1">
        <v>0</v>
      </c>
      <c r="G262" s="1">
        <v>58600</v>
      </c>
      <c r="H262" s="1">
        <v>124242232</v>
      </c>
      <c r="I262" t="s">
        <v>264</v>
      </c>
      <c r="J262" t="s">
        <v>303</v>
      </c>
      <c r="L262" t="s">
        <v>8</v>
      </c>
      <c r="M262" t="s">
        <v>9</v>
      </c>
      <c r="N262" t="s">
        <v>76</v>
      </c>
      <c r="O262" t="s">
        <v>286</v>
      </c>
    </row>
    <row r="263" spans="1:15">
      <c r="A263">
        <v>146</v>
      </c>
      <c r="B263" s="5">
        <v>45378</v>
      </c>
      <c r="C263" s="6">
        <v>0.18124999999999999</v>
      </c>
      <c r="D263" t="s">
        <v>332</v>
      </c>
      <c r="F263" s="1">
        <v>0</v>
      </c>
      <c r="G263" s="1">
        <v>800</v>
      </c>
      <c r="H263" s="1">
        <v>124241432</v>
      </c>
      <c r="I263" t="s">
        <v>295</v>
      </c>
      <c r="J263" t="s">
        <v>300</v>
      </c>
      <c r="L263" t="s">
        <v>8</v>
      </c>
      <c r="M263" t="s">
        <v>9</v>
      </c>
      <c r="N263" t="s">
        <v>75</v>
      </c>
      <c r="O263" t="s">
        <v>75</v>
      </c>
    </row>
    <row r="264" spans="1:15">
      <c r="A264">
        <v>147</v>
      </c>
      <c r="B264" s="5">
        <v>45378</v>
      </c>
      <c r="C264" s="6">
        <v>0.18124999999999999</v>
      </c>
      <c r="D264" t="s">
        <v>332</v>
      </c>
      <c r="F264" s="1">
        <v>0</v>
      </c>
      <c r="G264" s="1">
        <v>773177</v>
      </c>
      <c r="H264" s="1">
        <v>123468255</v>
      </c>
      <c r="I264" t="s">
        <v>295</v>
      </c>
      <c r="J264" t="s">
        <v>300</v>
      </c>
      <c r="L264" t="s">
        <v>8</v>
      </c>
      <c r="M264" t="s">
        <v>9</v>
      </c>
      <c r="N264" t="s">
        <v>75</v>
      </c>
      <c r="O264" t="s">
        <v>75</v>
      </c>
    </row>
    <row r="265" spans="1:15">
      <c r="A265">
        <v>44</v>
      </c>
      <c r="B265" s="5">
        <v>45378</v>
      </c>
      <c r="C265" s="6">
        <v>0.18124999999999999</v>
      </c>
      <c r="D265" t="s">
        <v>332</v>
      </c>
      <c r="F265" s="1">
        <v>0</v>
      </c>
      <c r="G265" s="1">
        <v>1063210</v>
      </c>
      <c r="H265" s="1">
        <v>921794</v>
      </c>
      <c r="I265" t="s">
        <v>295</v>
      </c>
      <c r="J265" t="s">
        <v>300</v>
      </c>
      <c r="L265" t="s">
        <v>12</v>
      </c>
      <c r="M265" t="s">
        <v>13</v>
      </c>
      <c r="N265" t="s">
        <v>75</v>
      </c>
      <c r="O265" t="s">
        <v>75</v>
      </c>
    </row>
    <row r="266" spans="1:15">
      <c r="A266">
        <v>45</v>
      </c>
      <c r="B266" s="5">
        <v>45378</v>
      </c>
      <c r="C266" s="6">
        <v>0.20902777777777781</v>
      </c>
      <c r="D266" t="s">
        <v>290</v>
      </c>
      <c r="E266" t="s">
        <v>291</v>
      </c>
      <c r="F266" s="1">
        <v>1062410</v>
      </c>
      <c r="G266" s="1">
        <v>0</v>
      </c>
      <c r="H266" s="1">
        <v>1984204</v>
      </c>
      <c r="I266" t="s">
        <v>292</v>
      </c>
      <c r="J266" t="s">
        <v>293</v>
      </c>
      <c r="L266" t="s">
        <v>12</v>
      </c>
      <c r="M266" t="s">
        <v>13</v>
      </c>
      <c r="N266" s="282" t="s">
        <v>86</v>
      </c>
      <c r="O266" s="282" t="s">
        <v>86</v>
      </c>
    </row>
    <row r="267" spans="1:15">
      <c r="A267">
        <v>148</v>
      </c>
      <c r="B267" s="5">
        <v>45379</v>
      </c>
      <c r="C267" s="6">
        <v>0.44027777777777782</v>
      </c>
      <c r="D267" t="s">
        <v>424</v>
      </c>
      <c r="F267" s="1">
        <v>0</v>
      </c>
      <c r="G267" s="1">
        <v>8000</v>
      </c>
      <c r="H267" s="1">
        <v>123460255</v>
      </c>
      <c r="I267" t="s">
        <v>264</v>
      </c>
      <c r="J267" t="s">
        <v>303</v>
      </c>
      <c r="L267" t="s">
        <v>8</v>
      </c>
      <c r="M267" t="s">
        <v>9</v>
      </c>
      <c r="N267" s="282" t="s">
        <v>76</v>
      </c>
      <c r="O267" s="282" t="s">
        <v>76</v>
      </c>
    </row>
    <row r="268" spans="1:15">
      <c r="A268">
        <v>149</v>
      </c>
      <c r="B268" s="5">
        <v>45379</v>
      </c>
      <c r="C268" s="6">
        <v>0.4826388888888889</v>
      </c>
      <c r="D268" t="s">
        <v>425</v>
      </c>
      <c r="E268" t="s">
        <v>426</v>
      </c>
      <c r="F268" s="1">
        <v>48907</v>
      </c>
      <c r="G268" s="1">
        <v>0</v>
      </c>
      <c r="H268" s="1">
        <v>123509162</v>
      </c>
      <c r="I268" t="s">
        <v>414</v>
      </c>
      <c r="J268" t="s">
        <v>427</v>
      </c>
      <c r="L268" t="s">
        <v>8</v>
      </c>
      <c r="M268" t="s">
        <v>9</v>
      </c>
      <c r="N268" s="282" t="s">
        <v>76</v>
      </c>
      <c r="O268" s="282" t="s">
        <v>76</v>
      </c>
    </row>
    <row r="269" spans="1:15">
      <c r="A269">
        <v>150</v>
      </c>
      <c r="B269" s="5">
        <v>45380</v>
      </c>
      <c r="C269" s="6">
        <v>0.64930555555555558</v>
      </c>
      <c r="D269" t="s">
        <v>428</v>
      </c>
      <c r="F269" s="1">
        <v>5116280</v>
      </c>
      <c r="G269" s="1">
        <v>0</v>
      </c>
      <c r="H269" s="1">
        <v>128625442</v>
      </c>
      <c r="I269" t="s">
        <v>292</v>
      </c>
      <c r="J269" t="s">
        <v>293</v>
      </c>
      <c r="L269" t="s">
        <v>8</v>
      </c>
      <c r="M269" t="s">
        <v>9</v>
      </c>
      <c r="N269" t="s">
        <v>86</v>
      </c>
      <c r="O269" t="s">
        <v>86</v>
      </c>
    </row>
    <row r="270" spans="1:15">
      <c r="A270">
        <v>151</v>
      </c>
      <c r="B270" s="5">
        <v>45380</v>
      </c>
      <c r="C270" s="6">
        <v>0.65</v>
      </c>
      <c r="D270" t="s">
        <v>429</v>
      </c>
      <c r="F270" s="1">
        <v>1103700</v>
      </c>
      <c r="G270" s="1">
        <v>0</v>
      </c>
      <c r="H270" s="1">
        <v>129729142</v>
      </c>
      <c r="I270" t="s">
        <v>292</v>
      </c>
      <c r="J270" t="s">
        <v>396</v>
      </c>
      <c r="L270" t="s">
        <v>8</v>
      </c>
      <c r="M270" t="s">
        <v>9</v>
      </c>
      <c r="N270" t="s">
        <v>86</v>
      </c>
      <c r="O270" t="s">
        <v>86</v>
      </c>
    </row>
    <row r="271" spans="1:15">
      <c r="A271">
        <v>152</v>
      </c>
      <c r="B271" s="5">
        <v>45380</v>
      </c>
      <c r="C271" s="6">
        <v>0.72361111111111109</v>
      </c>
      <c r="D271" t="s">
        <v>430</v>
      </c>
      <c r="F271" s="1">
        <v>0</v>
      </c>
      <c r="G271" s="1">
        <v>100000</v>
      </c>
      <c r="H271" s="1">
        <v>129629142</v>
      </c>
      <c r="I271" t="s">
        <v>264</v>
      </c>
      <c r="J271" t="s">
        <v>303</v>
      </c>
      <c r="L271" t="s">
        <v>8</v>
      </c>
      <c r="M271" t="s">
        <v>9</v>
      </c>
      <c r="N271" t="s">
        <v>76</v>
      </c>
      <c r="O271" t="s">
        <v>286</v>
      </c>
    </row>
    <row r="272" spans="1:15">
      <c r="A272">
        <v>46</v>
      </c>
      <c r="B272" s="5">
        <v>45380</v>
      </c>
      <c r="C272" s="6">
        <v>0.64930555555555558</v>
      </c>
      <c r="D272" t="s">
        <v>343</v>
      </c>
      <c r="F272" s="1">
        <v>5116280</v>
      </c>
      <c r="G272" s="1">
        <v>0</v>
      </c>
      <c r="H272" s="1">
        <v>7100484</v>
      </c>
      <c r="I272" t="s">
        <v>292</v>
      </c>
      <c r="J272" t="s">
        <v>293</v>
      </c>
      <c r="L272" t="s">
        <v>12</v>
      </c>
      <c r="M272" t="s">
        <v>13</v>
      </c>
      <c r="N272" t="s">
        <v>344</v>
      </c>
      <c r="O272" t="s">
        <v>344</v>
      </c>
    </row>
    <row r="273" spans="1:15">
      <c r="A273">
        <v>47</v>
      </c>
      <c r="B273" s="5">
        <v>45380</v>
      </c>
      <c r="C273" s="6">
        <v>0.64930555555555558</v>
      </c>
      <c r="D273" t="s">
        <v>431</v>
      </c>
      <c r="F273" s="1">
        <v>0</v>
      </c>
      <c r="G273" s="1">
        <v>5116280</v>
      </c>
      <c r="H273" s="1">
        <v>1984204</v>
      </c>
      <c r="I273" t="s">
        <v>292</v>
      </c>
      <c r="J273" t="s">
        <v>293</v>
      </c>
      <c r="L273" t="s">
        <v>12</v>
      </c>
      <c r="M273" t="s">
        <v>13</v>
      </c>
      <c r="N273" t="s">
        <v>344</v>
      </c>
      <c r="O273" t="s">
        <v>344</v>
      </c>
    </row>
    <row r="274" spans="1:15">
      <c r="A274">
        <v>13</v>
      </c>
      <c r="B274" s="5">
        <v>45380</v>
      </c>
      <c r="C274" s="6">
        <v>0.65</v>
      </c>
      <c r="D274" t="s">
        <v>429</v>
      </c>
      <c r="F274" s="1">
        <v>1103700</v>
      </c>
      <c r="G274" s="1">
        <v>0</v>
      </c>
      <c r="H274" s="1">
        <v>1108066</v>
      </c>
      <c r="I274" t="s">
        <v>292</v>
      </c>
      <c r="J274" t="s">
        <v>396</v>
      </c>
      <c r="L274" t="s">
        <v>14</v>
      </c>
      <c r="M274" t="s">
        <v>15</v>
      </c>
      <c r="N274" t="s">
        <v>86</v>
      </c>
      <c r="O274" t="s">
        <v>86</v>
      </c>
    </row>
    <row r="275" spans="1:15">
      <c r="A275">
        <v>14</v>
      </c>
      <c r="B275" s="5">
        <v>45380</v>
      </c>
      <c r="C275" s="6">
        <v>0.65</v>
      </c>
      <c r="D275" t="s">
        <v>429</v>
      </c>
      <c r="F275" s="1">
        <v>0</v>
      </c>
      <c r="G275" s="1">
        <v>1103700</v>
      </c>
      <c r="H275" s="1">
        <v>4366</v>
      </c>
      <c r="I275" t="s">
        <v>292</v>
      </c>
      <c r="J275" t="s">
        <v>396</v>
      </c>
      <c r="L275" t="s">
        <v>14</v>
      </c>
      <c r="M275" t="s">
        <v>15</v>
      </c>
      <c r="N275" t="s">
        <v>86</v>
      </c>
      <c r="O275" t="s">
        <v>86</v>
      </c>
    </row>
    <row r="276" spans="1:15">
      <c r="A276">
        <v>62</v>
      </c>
      <c r="B276" s="5">
        <v>45386</v>
      </c>
      <c r="C276" s="6">
        <v>6.458333333333334E-2</v>
      </c>
      <c r="D276" t="s">
        <v>432</v>
      </c>
      <c r="E276" t="s">
        <v>422</v>
      </c>
      <c r="F276" s="1">
        <v>0</v>
      </c>
      <c r="G276" s="1">
        <v>1174500</v>
      </c>
      <c r="H276" s="1">
        <v>864039834</v>
      </c>
      <c r="I276" t="s">
        <v>331</v>
      </c>
      <c r="J276" t="s">
        <v>300</v>
      </c>
      <c r="L276" t="s">
        <v>10</v>
      </c>
      <c r="M276" t="s">
        <v>11</v>
      </c>
      <c r="N276" t="s">
        <v>86</v>
      </c>
      <c r="O276" t="s">
        <v>86</v>
      </c>
    </row>
    <row r="277" spans="1:15">
      <c r="A277">
        <v>63</v>
      </c>
      <c r="B277" s="5">
        <v>45386</v>
      </c>
      <c r="C277" s="6">
        <v>6.458333333333334E-2</v>
      </c>
      <c r="D277" t="s">
        <v>330</v>
      </c>
      <c r="E277" t="s">
        <v>330</v>
      </c>
      <c r="F277" s="1">
        <v>0</v>
      </c>
      <c r="G277" s="1">
        <v>16718</v>
      </c>
      <c r="H277" s="1">
        <v>864023116</v>
      </c>
      <c r="I277" t="s">
        <v>331</v>
      </c>
      <c r="J277" t="s">
        <v>300</v>
      </c>
      <c r="L277" t="s">
        <v>10</v>
      </c>
      <c r="M277" t="s">
        <v>11</v>
      </c>
      <c r="N277" t="s">
        <v>68</v>
      </c>
      <c r="O277" t="s">
        <v>68</v>
      </c>
    </row>
    <row r="278" spans="1:15">
      <c r="A278">
        <v>64</v>
      </c>
      <c r="B278" s="5">
        <v>45386</v>
      </c>
      <c r="C278" s="6">
        <v>6.458333333333334E-2</v>
      </c>
      <c r="D278" t="s">
        <v>77</v>
      </c>
      <c r="E278" t="s">
        <v>433</v>
      </c>
      <c r="F278" s="1">
        <v>0</v>
      </c>
      <c r="G278" s="1">
        <v>6930000</v>
      </c>
      <c r="H278" s="1">
        <v>857093116</v>
      </c>
      <c r="I278" t="s">
        <v>299</v>
      </c>
      <c r="J278" t="s">
        <v>300</v>
      </c>
      <c r="L278" t="s">
        <v>10</v>
      </c>
      <c r="M278" t="s">
        <v>11</v>
      </c>
      <c r="N278" t="s">
        <v>77</v>
      </c>
      <c r="O278" t="s">
        <v>77</v>
      </c>
    </row>
    <row r="279" spans="1:15">
      <c r="A279">
        <v>65</v>
      </c>
      <c r="B279" s="5">
        <v>45386</v>
      </c>
      <c r="C279" s="6">
        <v>6.458333333333334E-2</v>
      </c>
      <c r="D279" t="s">
        <v>434</v>
      </c>
      <c r="E279" t="s">
        <v>358</v>
      </c>
      <c r="F279" s="1">
        <v>0</v>
      </c>
      <c r="G279" s="1">
        <v>770500</v>
      </c>
      <c r="H279" s="1">
        <v>856322616</v>
      </c>
      <c r="I279" t="s">
        <v>331</v>
      </c>
      <c r="J279" t="s">
        <v>300</v>
      </c>
      <c r="L279" t="s">
        <v>10</v>
      </c>
      <c r="M279" t="s">
        <v>11</v>
      </c>
      <c r="N279" t="s">
        <v>76</v>
      </c>
      <c r="O279" t="s">
        <v>301</v>
      </c>
    </row>
    <row r="280" spans="1:15">
      <c r="A280">
        <v>153</v>
      </c>
      <c r="B280" s="5">
        <v>45386</v>
      </c>
      <c r="C280" s="6">
        <v>0.76944444444444449</v>
      </c>
      <c r="D280" t="s">
        <v>328</v>
      </c>
      <c r="F280" s="1">
        <v>0</v>
      </c>
      <c r="G280" s="1">
        <v>13600</v>
      </c>
      <c r="H280" s="1">
        <v>129615542</v>
      </c>
      <c r="I280" t="s">
        <v>264</v>
      </c>
      <c r="J280" t="s">
        <v>303</v>
      </c>
      <c r="L280" t="s">
        <v>8</v>
      </c>
      <c r="M280" t="s">
        <v>9</v>
      </c>
      <c r="N280" t="s">
        <v>76</v>
      </c>
      <c r="O280" t="s">
        <v>286</v>
      </c>
    </row>
    <row r="281" spans="1:15">
      <c r="A281">
        <v>154</v>
      </c>
      <c r="B281" s="5">
        <v>45386</v>
      </c>
      <c r="C281" s="6">
        <v>0.76944444444444449</v>
      </c>
      <c r="D281" t="s">
        <v>328</v>
      </c>
      <c r="F281" s="1">
        <v>13600</v>
      </c>
      <c r="G281" s="1">
        <v>0</v>
      </c>
      <c r="H281" s="1">
        <v>129629142</v>
      </c>
      <c r="I281" t="s">
        <v>264</v>
      </c>
      <c r="J281" t="s">
        <v>303</v>
      </c>
      <c r="L281" t="s">
        <v>8</v>
      </c>
      <c r="M281" t="s">
        <v>9</v>
      </c>
      <c r="N281" t="s">
        <v>76</v>
      </c>
      <c r="O281" t="s">
        <v>286</v>
      </c>
    </row>
    <row r="282" spans="1:15">
      <c r="A282">
        <v>155</v>
      </c>
      <c r="B282" s="5">
        <v>45386</v>
      </c>
      <c r="C282" s="6">
        <v>0.78749999999999998</v>
      </c>
      <c r="D282" t="s">
        <v>328</v>
      </c>
      <c r="F282" s="1">
        <v>0</v>
      </c>
      <c r="G282" s="1">
        <v>11800</v>
      </c>
      <c r="H282" s="1">
        <v>129617342</v>
      </c>
      <c r="I282" t="s">
        <v>264</v>
      </c>
      <c r="J282" t="s">
        <v>303</v>
      </c>
      <c r="L282" t="s">
        <v>8</v>
      </c>
      <c r="M282" t="s">
        <v>9</v>
      </c>
      <c r="N282" t="s">
        <v>76</v>
      </c>
      <c r="O282" t="s">
        <v>286</v>
      </c>
    </row>
    <row r="283" spans="1:15">
      <c r="A283">
        <v>48</v>
      </c>
      <c r="B283" s="5">
        <v>45386</v>
      </c>
      <c r="C283" s="6">
        <v>0.20833333333333329</v>
      </c>
      <c r="D283" t="s">
        <v>290</v>
      </c>
      <c r="E283" t="s">
        <v>291</v>
      </c>
      <c r="F283" s="1">
        <v>2727</v>
      </c>
      <c r="G283" s="1">
        <v>0</v>
      </c>
      <c r="H283" s="1">
        <v>1986931</v>
      </c>
      <c r="I283" t="s">
        <v>292</v>
      </c>
      <c r="J283" t="s">
        <v>293</v>
      </c>
      <c r="L283" t="s">
        <v>12</v>
      </c>
      <c r="M283" t="s">
        <v>13</v>
      </c>
      <c r="N283" s="282" t="s">
        <v>86</v>
      </c>
      <c r="O283" s="282" t="s">
        <v>86</v>
      </c>
    </row>
    <row r="284" spans="1:15">
      <c r="A284">
        <v>49</v>
      </c>
      <c r="B284" s="5">
        <v>45386</v>
      </c>
      <c r="C284" s="6">
        <v>0.40138888888888891</v>
      </c>
      <c r="D284" t="s">
        <v>343</v>
      </c>
      <c r="F284" s="1">
        <v>8900000</v>
      </c>
      <c r="G284" s="1">
        <v>0</v>
      </c>
      <c r="H284" s="1">
        <v>10886931</v>
      </c>
      <c r="I284" t="s">
        <v>292</v>
      </c>
      <c r="J284" t="s">
        <v>293</v>
      </c>
      <c r="L284" t="s">
        <v>12</v>
      </c>
      <c r="M284" t="s">
        <v>13</v>
      </c>
      <c r="N284" t="s">
        <v>344</v>
      </c>
      <c r="O284" t="s">
        <v>344</v>
      </c>
    </row>
    <row r="285" spans="1:15">
      <c r="A285">
        <v>50</v>
      </c>
      <c r="B285" s="5">
        <v>45386</v>
      </c>
      <c r="C285" s="6">
        <v>0.40138888888888891</v>
      </c>
      <c r="D285" t="s">
        <v>392</v>
      </c>
      <c r="F285" s="1">
        <v>0</v>
      </c>
      <c r="G285" s="1">
        <v>8900000</v>
      </c>
      <c r="H285" s="1">
        <v>1986931</v>
      </c>
      <c r="I285" t="s">
        <v>292</v>
      </c>
      <c r="J285" t="s">
        <v>293</v>
      </c>
      <c r="L285" t="s">
        <v>12</v>
      </c>
      <c r="M285" t="s">
        <v>13</v>
      </c>
      <c r="N285" t="s">
        <v>344</v>
      </c>
      <c r="O285" t="s">
        <v>344</v>
      </c>
    </row>
    <row r="286" spans="1:15">
      <c r="A286">
        <v>51</v>
      </c>
      <c r="B286" s="5">
        <v>45386</v>
      </c>
      <c r="C286" s="6">
        <v>0.40138888888888891</v>
      </c>
      <c r="D286" t="s">
        <v>343</v>
      </c>
      <c r="F286" s="1">
        <v>2840000</v>
      </c>
      <c r="G286" s="1">
        <v>0</v>
      </c>
      <c r="H286" s="1">
        <v>4826931</v>
      </c>
      <c r="I286" t="s">
        <v>292</v>
      </c>
      <c r="J286" t="s">
        <v>293</v>
      </c>
      <c r="L286" t="s">
        <v>12</v>
      </c>
      <c r="M286" t="s">
        <v>13</v>
      </c>
      <c r="N286" t="s">
        <v>344</v>
      </c>
      <c r="O286" t="s">
        <v>344</v>
      </c>
    </row>
    <row r="287" spans="1:15">
      <c r="A287">
        <v>52</v>
      </c>
      <c r="B287" s="5">
        <v>45386</v>
      </c>
      <c r="C287" s="6">
        <v>0.40138888888888891</v>
      </c>
      <c r="D287" t="s">
        <v>392</v>
      </c>
      <c r="F287" s="1">
        <v>0</v>
      </c>
      <c r="G287" s="1">
        <v>2840000</v>
      </c>
      <c r="H287" s="1">
        <v>1986931</v>
      </c>
      <c r="I287" t="s">
        <v>292</v>
      </c>
      <c r="J287" t="s">
        <v>293</v>
      </c>
      <c r="L287" t="s">
        <v>12</v>
      </c>
      <c r="M287" t="s">
        <v>13</v>
      </c>
      <c r="N287" t="s">
        <v>344</v>
      </c>
      <c r="O287" t="s">
        <v>344</v>
      </c>
    </row>
    <row r="288" spans="1:15">
      <c r="A288">
        <v>15</v>
      </c>
      <c r="B288" s="5">
        <v>45386</v>
      </c>
      <c r="C288" s="6">
        <v>0.40277777777777779</v>
      </c>
      <c r="D288" t="s">
        <v>421</v>
      </c>
      <c r="F288" s="1">
        <v>2970000</v>
      </c>
      <c r="G288" s="1">
        <v>0</v>
      </c>
      <c r="H288" s="1">
        <v>2974366</v>
      </c>
      <c r="I288" t="s">
        <v>292</v>
      </c>
      <c r="J288" t="s">
        <v>396</v>
      </c>
      <c r="L288" t="s">
        <v>14</v>
      </c>
      <c r="M288" t="s">
        <v>15</v>
      </c>
      <c r="N288" t="s">
        <v>86</v>
      </c>
      <c r="O288" t="s">
        <v>86</v>
      </c>
    </row>
    <row r="289" spans="1:15">
      <c r="A289">
        <v>16</v>
      </c>
      <c r="B289" s="5">
        <v>45386</v>
      </c>
      <c r="C289" s="6">
        <v>0.40277777777777779</v>
      </c>
      <c r="D289" t="s">
        <v>435</v>
      </c>
      <c r="F289" s="1">
        <v>0</v>
      </c>
      <c r="G289" s="1">
        <v>2970000</v>
      </c>
      <c r="H289" s="1">
        <v>4366</v>
      </c>
      <c r="I289" t="s">
        <v>292</v>
      </c>
      <c r="J289" t="s">
        <v>396</v>
      </c>
      <c r="L289" t="s">
        <v>14</v>
      </c>
      <c r="M289" t="s">
        <v>15</v>
      </c>
      <c r="N289" t="s">
        <v>86</v>
      </c>
      <c r="O289" t="s">
        <v>86</v>
      </c>
    </row>
    <row r="290" spans="1:15">
      <c r="A290">
        <v>17</v>
      </c>
      <c r="B290" s="5">
        <v>45386</v>
      </c>
      <c r="C290" s="6">
        <v>0.40277777777777779</v>
      </c>
      <c r="D290" t="s">
        <v>436</v>
      </c>
      <c r="E290" t="s">
        <v>210</v>
      </c>
      <c r="F290" s="1">
        <v>795000</v>
      </c>
      <c r="G290" s="1">
        <v>0</v>
      </c>
      <c r="H290" s="1">
        <v>799366</v>
      </c>
      <c r="I290" t="s">
        <v>292</v>
      </c>
      <c r="J290" t="s">
        <v>396</v>
      </c>
      <c r="L290" t="s">
        <v>14</v>
      </c>
      <c r="M290" t="s">
        <v>15</v>
      </c>
      <c r="N290" s="282" t="s">
        <v>86</v>
      </c>
      <c r="O290" s="282" t="s">
        <v>86</v>
      </c>
    </row>
    <row r="291" spans="1:15">
      <c r="A291">
        <v>18</v>
      </c>
      <c r="B291" s="5">
        <v>45386</v>
      </c>
      <c r="C291" s="6">
        <v>0.40277777777777779</v>
      </c>
      <c r="D291" t="s">
        <v>421</v>
      </c>
      <c r="F291" s="1">
        <v>1100000</v>
      </c>
      <c r="G291" s="1">
        <v>0</v>
      </c>
      <c r="H291" s="1">
        <v>1899366</v>
      </c>
      <c r="I291" t="s">
        <v>292</v>
      </c>
      <c r="J291" t="s">
        <v>396</v>
      </c>
      <c r="L291" t="s">
        <v>14</v>
      </c>
      <c r="M291" t="s">
        <v>15</v>
      </c>
      <c r="N291" t="s">
        <v>86</v>
      </c>
      <c r="O291" t="s">
        <v>86</v>
      </c>
    </row>
    <row r="292" spans="1:15">
      <c r="A292">
        <v>19</v>
      </c>
      <c r="B292" s="5">
        <v>45386</v>
      </c>
      <c r="C292" s="6">
        <v>0.40277777777777779</v>
      </c>
      <c r="D292" t="s">
        <v>437</v>
      </c>
      <c r="F292" s="1">
        <v>0</v>
      </c>
      <c r="G292" s="1">
        <v>1100000</v>
      </c>
      <c r="H292" s="1">
        <v>799366</v>
      </c>
      <c r="I292" t="s">
        <v>292</v>
      </c>
      <c r="J292" t="s">
        <v>396</v>
      </c>
      <c r="L292" t="s">
        <v>14</v>
      </c>
      <c r="M292" t="s">
        <v>15</v>
      </c>
      <c r="N292" t="s">
        <v>86</v>
      </c>
      <c r="O292" t="s">
        <v>86</v>
      </c>
    </row>
    <row r="293" spans="1:15">
      <c r="A293">
        <v>156</v>
      </c>
      <c r="B293" s="5">
        <v>45387</v>
      </c>
      <c r="C293" s="6">
        <v>0.54652777777777772</v>
      </c>
      <c r="D293" t="s">
        <v>328</v>
      </c>
      <c r="F293" s="1">
        <v>0</v>
      </c>
      <c r="G293" s="1">
        <v>11400</v>
      </c>
      <c r="H293" s="1">
        <v>129605942</v>
      </c>
      <c r="I293" t="s">
        <v>264</v>
      </c>
      <c r="J293" t="s">
        <v>303</v>
      </c>
      <c r="L293" t="s">
        <v>8</v>
      </c>
      <c r="M293" t="s">
        <v>9</v>
      </c>
      <c r="N293" t="s">
        <v>76</v>
      </c>
      <c r="O293" t="s">
        <v>286</v>
      </c>
    </row>
    <row r="294" spans="1:15">
      <c r="A294">
        <v>157</v>
      </c>
      <c r="B294" s="5">
        <v>45387</v>
      </c>
      <c r="C294" s="6">
        <v>0.54652777777777772</v>
      </c>
      <c r="D294" t="s">
        <v>328</v>
      </c>
      <c r="F294" s="1">
        <v>11400</v>
      </c>
      <c r="G294" s="1">
        <v>0</v>
      </c>
      <c r="H294" s="1">
        <v>129617342</v>
      </c>
      <c r="I294" t="s">
        <v>264</v>
      </c>
      <c r="J294" t="s">
        <v>303</v>
      </c>
      <c r="L294" t="s">
        <v>8</v>
      </c>
      <c r="M294" t="s">
        <v>9</v>
      </c>
      <c r="N294" t="s">
        <v>76</v>
      </c>
      <c r="O294" t="s">
        <v>286</v>
      </c>
    </row>
    <row r="295" spans="1:15">
      <c r="A295">
        <v>158</v>
      </c>
      <c r="B295" s="5">
        <v>45387</v>
      </c>
      <c r="C295" s="6">
        <v>0.56319444444444444</v>
      </c>
      <c r="D295" t="s">
        <v>328</v>
      </c>
      <c r="F295" s="1">
        <v>0</v>
      </c>
      <c r="G295" s="1">
        <v>10800</v>
      </c>
      <c r="H295" s="1">
        <v>129606542</v>
      </c>
      <c r="I295" t="s">
        <v>264</v>
      </c>
      <c r="J295" t="s">
        <v>303</v>
      </c>
      <c r="L295" t="s">
        <v>8</v>
      </c>
      <c r="M295" t="s">
        <v>9</v>
      </c>
      <c r="N295" t="s">
        <v>76</v>
      </c>
      <c r="O295" t="s">
        <v>286</v>
      </c>
    </row>
    <row r="296" spans="1:15">
      <c r="A296">
        <v>159</v>
      </c>
      <c r="B296" s="5">
        <v>45392</v>
      </c>
      <c r="C296" s="6">
        <v>0.53888888888888886</v>
      </c>
      <c r="D296" t="s">
        <v>328</v>
      </c>
      <c r="F296" s="1">
        <v>0</v>
      </c>
      <c r="G296" s="1">
        <v>57400</v>
      </c>
      <c r="H296" s="1">
        <v>129549142</v>
      </c>
      <c r="I296" t="s">
        <v>264</v>
      </c>
      <c r="J296" t="s">
        <v>303</v>
      </c>
      <c r="L296" t="s">
        <v>8</v>
      </c>
      <c r="M296" t="s">
        <v>9</v>
      </c>
      <c r="N296" t="s">
        <v>76</v>
      </c>
      <c r="O296" t="s">
        <v>286</v>
      </c>
    </row>
    <row r="297" spans="1:15">
      <c r="A297">
        <v>160</v>
      </c>
      <c r="B297" s="5">
        <v>45392</v>
      </c>
      <c r="C297" s="6">
        <v>0.53888888888888886</v>
      </c>
      <c r="D297" t="s">
        <v>328</v>
      </c>
      <c r="F297" s="1">
        <v>57400</v>
      </c>
      <c r="G297" s="1">
        <v>0</v>
      </c>
      <c r="H297" s="1">
        <v>129606542</v>
      </c>
      <c r="I297" t="s">
        <v>264</v>
      </c>
      <c r="J297" t="s">
        <v>303</v>
      </c>
      <c r="L297" t="s">
        <v>8</v>
      </c>
      <c r="M297" t="s">
        <v>9</v>
      </c>
      <c r="N297" t="s">
        <v>76</v>
      </c>
      <c r="O297" t="s">
        <v>286</v>
      </c>
    </row>
    <row r="298" spans="1:15">
      <c r="A298">
        <v>161</v>
      </c>
      <c r="B298" s="5">
        <v>45392</v>
      </c>
      <c r="C298" s="6">
        <v>0.57638888888888884</v>
      </c>
      <c r="D298" t="s">
        <v>328</v>
      </c>
      <c r="F298" s="1">
        <v>0</v>
      </c>
      <c r="G298" s="1">
        <v>57800</v>
      </c>
      <c r="H298" s="1">
        <v>129548742</v>
      </c>
      <c r="I298" t="s">
        <v>264</v>
      </c>
      <c r="J298" t="s">
        <v>303</v>
      </c>
      <c r="L298" t="s">
        <v>8</v>
      </c>
      <c r="M298" t="s">
        <v>9</v>
      </c>
      <c r="N298" t="s">
        <v>76</v>
      </c>
      <c r="O298" t="s">
        <v>286</v>
      </c>
    </row>
    <row r="299" spans="1:15">
      <c r="A299">
        <v>66</v>
      </c>
      <c r="B299" s="5">
        <v>45393</v>
      </c>
      <c r="C299" s="6">
        <v>0.2076388888888889</v>
      </c>
      <c r="D299" t="s">
        <v>438</v>
      </c>
      <c r="F299" s="1">
        <v>0</v>
      </c>
      <c r="G299" s="1">
        <v>1255660</v>
      </c>
      <c r="H299" s="1">
        <v>855066956</v>
      </c>
      <c r="I299" t="s">
        <v>310</v>
      </c>
      <c r="J299" t="s">
        <v>300</v>
      </c>
      <c r="L299" t="s">
        <v>10</v>
      </c>
      <c r="M299" t="s">
        <v>11</v>
      </c>
      <c r="N299" t="s">
        <v>74</v>
      </c>
      <c r="O299" t="s">
        <v>311</v>
      </c>
    </row>
    <row r="300" spans="1:15">
      <c r="A300">
        <v>67</v>
      </c>
      <c r="B300" s="5">
        <v>45393</v>
      </c>
      <c r="C300" s="6">
        <v>0.20902777777777781</v>
      </c>
      <c r="D300" t="s">
        <v>439</v>
      </c>
      <c r="F300" s="1">
        <v>0</v>
      </c>
      <c r="G300" s="1">
        <v>567000</v>
      </c>
      <c r="H300" s="1">
        <v>854499956</v>
      </c>
      <c r="I300" t="s">
        <v>313</v>
      </c>
      <c r="J300" t="s">
        <v>300</v>
      </c>
      <c r="L300" t="s">
        <v>10</v>
      </c>
      <c r="M300" t="s">
        <v>11</v>
      </c>
      <c r="N300" t="s">
        <v>74</v>
      </c>
      <c r="O300" t="s">
        <v>311</v>
      </c>
    </row>
    <row r="301" spans="1:15">
      <c r="A301">
        <v>68</v>
      </c>
      <c r="B301" s="5">
        <v>45393</v>
      </c>
      <c r="C301" s="6">
        <v>0.20902777777777781</v>
      </c>
      <c r="D301" t="s">
        <v>440</v>
      </c>
      <c r="F301" s="1">
        <v>0</v>
      </c>
      <c r="G301" s="1">
        <v>41780</v>
      </c>
      <c r="H301" s="1">
        <v>854458176</v>
      </c>
      <c r="I301" t="s">
        <v>310</v>
      </c>
      <c r="J301" t="s">
        <v>300</v>
      </c>
      <c r="L301" t="s">
        <v>10</v>
      </c>
      <c r="M301" t="s">
        <v>11</v>
      </c>
      <c r="N301" t="s">
        <v>74</v>
      </c>
      <c r="O301" t="s">
        <v>311</v>
      </c>
    </row>
    <row r="302" spans="1:15">
      <c r="A302">
        <v>69</v>
      </c>
      <c r="B302" s="5">
        <v>45393</v>
      </c>
      <c r="C302" s="6">
        <v>0.20902777777777781</v>
      </c>
      <c r="D302" t="s">
        <v>441</v>
      </c>
      <c r="F302" s="1">
        <v>0</v>
      </c>
      <c r="G302" s="1">
        <v>14530</v>
      </c>
      <c r="H302" s="1">
        <v>854443646</v>
      </c>
      <c r="I302" t="s">
        <v>310</v>
      </c>
      <c r="J302" t="s">
        <v>300</v>
      </c>
      <c r="L302" t="s">
        <v>10</v>
      </c>
      <c r="M302" t="s">
        <v>11</v>
      </c>
      <c r="N302" t="s">
        <v>74</v>
      </c>
      <c r="O302" t="s">
        <v>311</v>
      </c>
    </row>
    <row r="303" spans="1:15">
      <c r="A303">
        <v>20</v>
      </c>
      <c r="B303" s="5">
        <v>45397</v>
      </c>
      <c r="C303" s="6">
        <v>0.52638888888888891</v>
      </c>
      <c r="D303" t="s">
        <v>421</v>
      </c>
      <c r="F303" s="1">
        <v>5797000</v>
      </c>
      <c r="G303" s="1">
        <v>0</v>
      </c>
      <c r="H303" s="1">
        <v>6596366</v>
      </c>
      <c r="I303" t="s">
        <v>292</v>
      </c>
      <c r="J303" t="s">
        <v>396</v>
      </c>
      <c r="L303" t="s">
        <v>14</v>
      </c>
      <c r="M303" t="s">
        <v>15</v>
      </c>
      <c r="N303" t="s">
        <v>86</v>
      </c>
      <c r="O303" t="s">
        <v>86</v>
      </c>
    </row>
    <row r="304" spans="1:15">
      <c r="A304">
        <v>21</v>
      </c>
      <c r="B304" s="5">
        <v>45397</v>
      </c>
      <c r="C304" s="6">
        <v>0.52638888888888891</v>
      </c>
      <c r="D304" t="s">
        <v>442</v>
      </c>
      <c r="F304" s="1">
        <v>0</v>
      </c>
      <c r="G304" s="1">
        <v>5797000</v>
      </c>
      <c r="H304" s="1">
        <v>799366</v>
      </c>
      <c r="I304" t="s">
        <v>292</v>
      </c>
      <c r="J304" t="s">
        <v>396</v>
      </c>
      <c r="L304" t="s">
        <v>14</v>
      </c>
      <c r="M304" t="s">
        <v>15</v>
      </c>
      <c r="N304" t="s">
        <v>86</v>
      </c>
      <c r="O304" t="s">
        <v>86</v>
      </c>
    </row>
    <row r="305" spans="1:15">
      <c r="A305">
        <v>162</v>
      </c>
      <c r="B305" s="5">
        <v>45398</v>
      </c>
      <c r="C305" s="6">
        <v>0.4597222222222222</v>
      </c>
      <c r="D305" t="s">
        <v>383</v>
      </c>
      <c r="F305" s="1">
        <v>21190</v>
      </c>
      <c r="G305" s="1">
        <v>0</v>
      </c>
      <c r="H305" s="1">
        <v>129569932</v>
      </c>
      <c r="I305" t="s">
        <v>292</v>
      </c>
      <c r="J305" t="s">
        <v>303</v>
      </c>
      <c r="L305" t="s">
        <v>8</v>
      </c>
      <c r="M305" t="s">
        <v>9</v>
      </c>
      <c r="N305" t="s">
        <v>89</v>
      </c>
      <c r="O305" t="s">
        <v>384</v>
      </c>
    </row>
    <row r="306" spans="1:15">
      <c r="A306">
        <v>163</v>
      </c>
      <c r="B306" s="5">
        <v>45399</v>
      </c>
      <c r="C306" s="6">
        <v>0.53055555555555556</v>
      </c>
      <c r="D306" t="s">
        <v>443</v>
      </c>
      <c r="F306" s="1">
        <v>0</v>
      </c>
      <c r="G306" s="1">
        <v>66964</v>
      </c>
      <c r="H306" s="1">
        <v>129502968</v>
      </c>
      <c r="I306" t="s">
        <v>264</v>
      </c>
      <c r="J306" t="s">
        <v>285</v>
      </c>
      <c r="L306" t="s">
        <v>8</v>
      </c>
      <c r="M306" t="s">
        <v>9</v>
      </c>
      <c r="N306" t="s">
        <v>76</v>
      </c>
      <c r="O306" t="s">
        <v>286</v>
      </c>
    </row>
    <row r="307" spans="1:15">
      <c r="A307">
        <v>164</v>
      </c>
      <c r="B307" s="5">
        <v>45400</v>
      </c>
      <c r="C307" s="6">
        <v>0.1784722222222222</v>
      </c>
      <c r="D307" t="s">
        <v>322</v>
      </c>
      <c r="F307" s="1">
        <v>0</v>
      </c>
      <c r="G307" s="1">
        <v>38920</v>
      </c>
      <c r="H307" s="1">
        <v>129464048</v>
      </c>
      <c r="I307" t="s">
        <v>323</v>
      </c>
      <c r="J307" t="s">
        <v>300</v>
      </c>
      <c r="L307" t="s">
        <v>8</v>
      </c>
      <c r="M307" t="s">
        <v>9</v>
      </c>
      <c r="N307" t="s">
        <v>76</v>
      </c>
      <c r="O307" t="s">
        <v>301</v>
      </c>
    </row>
    <row r="308" spans="1:15">
      <c r="A308" s="276">
        <v>0</v>
      </c>
      <c r="B308" s="277">
        <v>45405</v>
      </c>
      <c r="C308" s="278"/>
      <c r="D308" s="276" t="s">
        <v>444</v>
      </c>
      <c r="E308" s="276"/>
      <c r="F308" s="276">
        <v>300000000</v>
      </c>
      <c r="G308" s="1">
        <v>0</v>
      </c>
      <c r="H308" s="279"/>
      <c r="I308" s="276"/>
      <c r="J308" s="276"/>
      <c r="K308" s="276"/>
      <c r="L308" s="276" t="s">
        <v>21</v>
      </c>
      <c r="M308" s="276">
        <v>51191040157411</v>
      </c>
      <c r="N308" s="281" t="s">
        <v>86</v>
      </c>
      <c r="O308" s="281" t="s">
        <v>86</v>
      </c>
    </row>
    <row r="309" spans="1:15">
      <c r="A309" s="276">
        <v>0</v>
      </c>
      <c r="B309" s="277">
        <v>45405</v>
      </c>
      <c r="C309" s="276"/>
      <c r="D309" s="276" t="s">
        <v>445</v>
      </c>
      <c r="E309" s="276"/>
      <c r="F309" s="276">
        <v>300000000</v>
      </c>
      <c r="G309" s="283">
        <v>0</v>
      </c>
      <c r="H309" s="276"/>
      <c r="I309" s="276"/>
      <c r="J309" s="276"/>
      <c r="K309" s="276"/>
      <c r="L309" s="276" t="s">
        <v>21</v>
      </c>
      <c r="M309" s="276">
        <v>51191040158111</v>
      </c>
      <c r="N309" s="281" t="s">
        <v>83</v>
      </c>
      <c r="O309" s="281" t="s">
        <v>83</v>
      </c>
    </row>
    <row r="310" spans="1:15">
      <c r="A310">
        <v>70</v>
      </c>
      <c r="B310" s="5">
        <v>45405</v>
      </c>
      <c r="C310" s="6">
        <v>0.69652777777777775</v>
      </c>
      <c r="D310" t="s">
        <v>444</v>
      </c>
      <c r="F310" s="1">
        <v>0</v>
      </c>
      <c r="G310" s="1">
        <v>300000000</v>
      </c>
      <c r="H310" s="1">
        <v>554443646</v>
      </c>
      <c r="I310" t="s">
        <v>292</v>
      </c>
      <c r="J310" t="s">
        <v>317</v>
      </c>
      <c r="L310" t="s">
        <v>10</v>
      </c>
      <c r="M310" t="s">
        <v>11</v>
      </c>
      <c r="N310" s="281" t="s">
        <v>86</v>
      </c>
      <c r="O310" s="281" t="s">
        <v>86</v>
      </c>
    </row>
    <row r="311" spans="1:15">
      <c r="A311">
        <v>71</v>
      </c>
      <c r="B311" s="5">
        <v>45405</v>
      </c>
      <c r="C311" s="6">
        <v>0.69861111111111107</v>
      </c>
      <c r="D311" t="s">
        <v>445</v>
      </c>
      <c r="F311" s="1">
        <v>0</v>
      </c>
      <c r="G311" s="1">
        <v>300000000</v>
      </c>
      <c r="H311" s="1">
        <v>254443646</v>
      </c>
      <c r="I311" t="s">
        <v>292</v>
      </c>
      <c r="J311" t="s">
        <v>317</v>
      </c>
      <c r="L311" t="s">
        <v>10</v>
      </c>
      <c r="M311" t="s">
        <v>11</v>
      </c>
      <c r="N311" t="s">
        <v>83</v>
      </c>
      <c r="O311" t="s">
        <v>83</v>
      </c>
    </row>
    <row r="312" spans="1:15">
      <c r="A312">
        <v>165</v>
      </c>
      <c r="B312" s="5">
        <v>45405</v>
      </c>
      <c r="C312" s="6">
        <v>0.17152777777777781</v>
      </c>
      <c r="D312" t="s">
        <v>406</v>
      </c>
      <c r="F312" s="1">
        <v>0</v>
      </c>
      <c r="G312" s="1">
        <v>55800</v>
      </c>
      <c r="H312" s="1">
        <v>129408248</v>
      </c>
      <c r="I312" t="s">
        <v>264</v>
      </c>
      <c r="J312" t="s">
        <v>303</v>
      </c>
      <c r="L312" t="s">
        <v>8</v>
      </c>
      <c r="M312" t="s">
        <v>9</v>
      </c>
      <c r="N312" t="s">
        <v>344</v>
      </c>
      <c r="O312" t="s">
        <v>344</v>
      </c>
    </row>
    <row r="313" spans="1:15">
      <c r="A313">
        <v>166</v>
      </c>
      <c r="B313" s="5">
        <v>45405</v>
      </c>
      <c r="C313" s="6">
        <v>0.17152777777777781</v>
      </c>
      <c r="D313" t="s">
        <v>406</v>
      </c>
      <c r="F313" s="1">
        <v>55800</v>
      </c>
      <c r="G313" s="1">
        <v>0</v>
      </c>
      <c r="H313" s="1">
        <v>129464048</v>
      </c>
      <c r="I313" t="s">
        <v>264</v>
      </c>
      <c r="J313" t="s">
        <v>303</v>
      </c>
      <c r="L313" t="s">
        <v>8</v>
      </c>
      <c r="M313" t="s">
        <v>9</v>
      </c>
      <c r="N313" t="s">
        <v>344</v>
      </c>
      <c r="O313" t="s">
        <v>344</v>
      </c>
    </row>
    <row r="314" spans="1:15">
      <c r="A314">
        <v>167</v>
      </c>
      <c r="B314" s="5">
        <v>45405</v>
      </c>
      <c r="C314" s="6">
        <v>0.20277777777777781</v>
      </c>
      <c r="D314" t="s">
        <v>446</v>
      </c>
      <c r="F314" s="1">
        <v>0</v>
      </c>
      <c r="G314" s="1">
        <v>58500</v>
      </c>
      <c r="H314" s="1">
        <v>129405548</v>
      </c>
      <c r="I314" t="s">
        <v>264</v>
      </c>
      <c r="J314" t="s">
        <v>303</v>
      </c>
      <c r="L314" t="s">
        <v>8</v>
      </c>
      <c r="M314" t="s">
        <v>9</v>
      </c>
      <c r="N314" t="s">
        <v>76</v>
      </c>
      <c r="O314" t="s">
        <v>286</v>
      </c>
    </row>
    <row r="315" spans="1:15">
      <c r="A315">
        <v>168</v>
      </c>
      <c r="B315" s="5">
        <v>45405</v>
      </c>
      <c r="C315" s="6">
        <v>0.37013888888888891</v>
      </c>
      <c r="D315" t="s">
        <v>328</v>
      </c>
      <c r="F315" s="1">
        <v>0</v>
      </c>
      <c r="G315" s="1">
        <v>11900</v>
      </c>
      <c r="H315" s="1">
        <v>129393648</v>
      </c>
      <c r="I315" t="s">
        <v>264</v>
      </c>
      <c r="J315" t="s">
        <v>303</v>
      </c>
      <c r="L315" t="s">
        <v>8</v>
      </c>
      <c r="M315" t="s">
        <v>9</v>
      </c>
      <c r="N315" t="s">
        <v>76</v>
      </c>
      <c r="O315" t="s">
        <v>286</v>
      </c>
    </row>
    <row r="316" spans="1:15">
      <c r="A316">
        <v>169</v>
      </c>
      <c r="B316" s="5">
        <v>45405</v>
      </c>
      <c r="C316" s="6">
        <v>0.37083333333333329</v>
      </c>
      <c r="D316" t="s">
        <v>328</v>
      </c>
      <c r="F316" s="1">
        <v>11900</v>
      </c>
      <c r="G316" s="1">
        <v>0</v>
      </c>
      <c r="H316" s="1">
        <v>129405548</v>
      </c>
      <c r="I316" t="s">
        <v>264</v>
      </c>
      <c r="J316" t="s">
        <v>303</v>
      </c>
      <c r="L316" t="s">
        <v>8</v>
      </c>
      <c r="M316" t="s">
        <v>9</v>
      </c>
      <c r="N316" t="s">
        <v>76</v>
      </c>
      <c r="O316" t="s">
        <v>286</v>
      </c>
    </row>
    <row r="317" spans="1:15">
      <c r="A317">
        <v>170</v>
      </c>
      <c r="B317" s="5">
        <v>45405</v>
      </c>
      <c r="C317" s="6">
        <v>0.38958333333333328</v>
      </c>
      <c r="D317" t="s">
        <v>328</v>
      </c>
      <c r="F317" s="1">
        <v>0</v>
      </c>
      <c r="G317" s="1">
        <v>11400</v>
      </c>
      <c r="H317" s="1">
        <v>129394148</v>
      </c>
      <c r="I317" t="s">
        <v>264</v>
      </c>
      <c r="J317" t="s">
        <v>303</v>
      </c>
      <c r="L317" t="s">
        <v>8</v>
      </c>
      <c r="M317" t="s">
        <v>9</v>
      </c>
      <c r="N317" t="s">
        <v>76</v>
      </c>
      <c r="O317" t="s">
        <v>286</v>
      </c>
    </row>
    <row r="318" spans="1:15">
      <c r="A318">
        <v>171</v>
      </c>
      <c r="B318" s="5">
        <v>45405</v>
      </c>
      <c r="C318" s="6">
        <v>0.3972222222222222</v>
      </c>
      <c r="D318" t="s">
        <v>447</v>
      </c>
      <c r="F318" s="1">
        <v>0</v>
      </c>
      <c r="G318" s="1">
        <v>3620</v>
      </c>
      <c r="H318" s="1">
        <v>129390528</v>
      </c>
      <c r="I318" t="s">
        <v>264</v>
      </c>
      <c r="J318" t="s">
        <v>303</v>
      </c>
      <c r="L318" t="s">
        <v>8</v>
      </c>
      <c r="M318" t="s">
        <v>9</v>
      </c>
      <c r="N318" t="s">
        <v>76</v>
      </c>
      <c r="O318" t="s">
        <v>301</v>
      </c>
    </row>
    <row r="319" spans="1:15">
      <c r="A319">
        <v>172</v>
      </c>
      <c r="B319" s="5">
        <v>45405</v>
      </c>
      <c r="C319" s="6">
        <v>0.3972222222222222</v>
      </c>
      <c r="D319" t="s">
        <v>448</v>
      </c>
      <c r="F319" s="1">
        <v>0</v>
      </c>
      <c r="G319" s="1">
        <v>100</v>
      </c>
      <c r="H319" s="1">
        <v>129390428</v>
      </c>
      <c r="I319" t="s">
        <v>264</v>
      </c>
      <c r="J319" t="s">
        <v>303</v>
      </c>
      <c r="L319" t="s">
        <v>8</v>
      </c>
      <c r="M319" t="s">
        <v>9</v>
      </c>
      <c r="N319" s="281" t="s">
        <v>76</v>
      </c>
      <c r="O319" s="281" t="s">
        <v>76</v>
      </c>
    </row>
    <row r="320" spans="1:15">
      <c r="A320">
        <v>173</v>
      </c>
      <c r="B320" s="5">
        <v>45405</v>
      </c>
      <c r="C320" s="6">
        <v>0.44444444444444442</v>
      </c>
      <c r="D320" t="s">
        <v>328</v>
      </c>
      <c r="F320" s="1">
        <v>0</v>
      </c>
      <c r="G320" s="1">
        <v>13800</v>
      </c>
      <c r="H320" s="1">
        <v>129376628</v>
      </c>
      <c r="I320" t="s">
        <v>264</v>
      </c>
      <c r="J320" t="s">
        <v>303</v>
      </c>
      <c r="L320" t="s">
        <v>8</v>
      </c>
      <c r="M320" t="s">
        <v>9</v>
      </c>
      <c r="N320" t="s">
        <v>76</v>
      </c>
      <c r="O320" t="s">
        <v>286</v>
      </c>
    </row>
    <row r="321" spans="1:15">
      <c r="A321">
        <v>174</v>
      </c>
      <c r="B321" s="5">
        <v>45405</v>
      </c>
      <c r="C321" s="6">
        <v>0.44444444444444442</v>
      </c>
      <c r="D321" t="s">
        <v>328</v>
      </c>
      <c r="F321" s="1">
        <v>13800</v>
      </c>
      <c r="G321" s="1">
        <v>0</v>
      </c>
      <c r="H321" s="1">
        <v>129390428</v>
      </c>
      <c r="I321" t="s">
        <v>264</v>
      </c>
      <c r="J321" t="s">
        <v>303</v>
      </c>
      <c r="L321" t="s">
        <v>8</v>
      </c>
      <c r="M321" t="s">
        <v>9</v>
      </c>
      <c r="N321" t="s">
        <v>76</v>
      </c>
      <c r="O321" t="s">
        <v>286</v>
      </c>
    </row>
    <row r="322" spans="1:15">
      <c r="A322">
        <v>175</v>
      </c>
      <c r="B322" s="5">
        <v>45405</v>
      </c>
      <c r="C322" s="6">
        <v>0.46527777777777779</v>
      </c>
      <c r="D322" t="s">
        <v>328</v>
      </c>
      <c r="F322" s="1">
        <v>0</v>
      </c>
      <c r="G322" s="1">
        <v>12000</v>
      </c>
      <c r="H322" s="1">
        <v>129378428</v>
      </c>
      <c r="I322" t="s">
        <v>264</v>
      </c>
      <c r="J322" t="s">
        <v>303</v>
      </c>
      <c r="L322" t="s">
        <v>8</v>
      </c>
      <c r="M322" t="s">
        <v>9</v>
      </c>
      <c r="N322" t="s">
        <v>76</v>
      </c>
      <c r="O322" t="s">
        <v>286</v>
      </c>
    </row>
    <row r="323" spans="1:15">
      <c r="A323">
        <v>176</v>
      </c>
      <c r="B323" s="5">
        <v>45405</v>
      </c>
      <c r="C323" s="6">
        <v>0.47291666666666671</v>
      </c>
      <c r="D323" t="s">
        <v>328</v>
      </c>
      <c r="F323" s="1">
        <v>0</v>
      </c>
      <c r="G323" s="1">
        <v>11800</v>
      </c>
      <c r="H323" s="1">
        <v>129366628</v>
      </c>
      <c r="I323" t="s">
        <v>264</v>
      </c>
      <c r="J323" t="s">
        <v>303</v>
      </c>
      <c r="L323" t="s">
        <v>8</v>
      </c>
      <c r="M323" t="s">
        <v>9</v>
      </c>
      <c r="N323" t="s">
        <v>76</v>
      </c>
      <c r="O323" t="s">
        <v>286</v>
      </c>
    </row>
    <row r="324" spans="1:15">
      <c r="A324">
        <v>177</v>
      </c>
      <c r="B324" s="5">
        <v>45405</v>
      </c>
      <c r="C324" s="6">
        <v>0.47291666666666671</v>
      </c>
      <c r="D324" t="s">
        <v>328</v>
      </c>
      <c r="F324" s="1">
        <v>11800</v>
      </c>
      <c r="G324" s="1">
        <v>0</v>
      </c>
      <c r="H324" s="1">
        <v>129378428</v>
      </c>
      <c r="I324" t="s">
        <v>264</v>
      </c>
      <c r="J324" t="s">
        <v>303</v>
      </c>
      <c r="L324" t="s">
        <v>8</v>
      </c>
      <c r="M324" t="s">
        <v>9</v>
      </c>
      <c r="N324" t="s">
        <v>76</v>
      </c>
      <c r="O324" t="s">
        <v>286</v>
      </c>
    </row>
    <row r="325" spans="1:15">
      <c r="A325">
        <v>178</v>
      </c>
      <c r="B325" s="5">
        <v>45405</v>
      </c>
      <c r="C325" s="6">
        <v>0.48541666666666672</v>
      </c>
      <c r="D325" t="s">
        <v>328</v>
      </c>
      <c r="F325" s="1">
        <v>0</v>
      </c>
      <c r="G325" s="1">
        <v>10000</v>
      </c>
      <c r="H325" s="1">
        <v>129368428</v>
      </c>
      <c r="I325" t="s">
        <v>264</v>
      </c>
      <c r="J325" t="s">
        <v>303</v>
      </c>
      <c r="L325" t="s">
        <v>8</v>
      </c>
      <c r="M325" t="s">
        <v>9</v>
      </c>
      <c r="N325" t="s">
        <v>76</v>
      </c>
      <c r="O325" t="s">
        <v>286</v>
      </c>
    </row>
    <row r="326" spans="1:15">
      <c r="A326">
        <v>179</v>
      </c>
      <c r="B326" s="5">
        <v>45406</v>
      </c>
      <c r="C326" s="6">
        <v>0.51875000000000004</v>
      </c>
      <c r="D326" t="s">
        <v>449</v>
      </c>
      <c r="F326" s="1">
        <v>0</v>
      </c>
      <c r="G326" s="1">
        <v>198621</v>
      </c>
      <c r="H326" s="1">
        <v>129169807</v>
      </c>
      <c r="I326" t="s">
        <v>264</v>
      </c>
      <c r="J326" t="s">
        <v>285</v>
      </c>
      <c r="L326" t="s">
        <v>8</v>
      </c>
      <c r="M326" t="s">
        <v>9</v>
      </c>
      <c r="N326" t="s">
        <v>76</v>
      </c>
      <c r="O326" t="s">
        <v>286</v>
      </c>
    </row>
    <row r="327" spans="1:15">
      <c r="A327">
        <v>180</v>
      </c>
      <c r="B327" s="5">
        <v>45406</v>
      </c>
      <c r="C327" s="6">
        <v>0.5229166666666667</v>
      </c>
      <c r="D327" t="s">
        <v>450</v>
      </c>
      <c r="F327" s="1">
        <v>0</v>
      </c>
      <c r="G327" s="1">
        <v>74522</v>
      </c>
      <c r="H327" s="1">
        <v>129095285</v>
      </c>
      <c r="I327" t="s">
        <v>264</v>
      </c>
      <c r="J327" t="s">
        <v>285</v>
      </c>
      <c r="L327" t="s">
        <v>8</v>
      </c>
      <c r="M327" t="s">
        <v>9</v>
      </c>
      <c r="N327" t="s">
        <v>76</v>
      </c>
      <c r="O327" t="s">
        <v>286</v>
      </c>
    </row>
    <row r="328" spans="1:15">
      <c r="A328">
        <v>181</v>
      </c>
      <c r="B328" s="5">
        <v>45406</v>
      </c>
      <c r="C328" s="6">
        <v>0.72013888888888888</v>
      </c>
      <c r="D328" t="s">
        <v>372</v>
      </c>
      <c r="F328" s="1">
        <v>0</v>
      </c>
      <c r="G328" s="1">
        <v>7600</v>
      </c>
      <c r="H328" s="1">
        <v>129087685</v>
      </c>
      <c r="I328" t="s">
        <v>264</v>
      </c>
      <c r="J328" t="s">
        <v>303</v>
      </c>
      <c r="L328" t="s">
        <v>8</v>
      </c>
      <c r="M328" t="s">
        <v>9</v>
      </c>
      <c r="N328" t="s">
        <v>76</v>
      </c>
      <c r="O328" t="s">
        <v>286</v>
      </c>
    </row>
    <row r="329" spans="1:15">
      <c r="A329">
        <v>22</v>
      </c>
      <c r="B329" s="5">
        <v>45406</v>
      </c>
      <c r="C329" s="6">
        <v>0.60277777777777775</v>
      </c>
      <c r="D329" t="s">
        <v>436</v>
      </c>
      <c r="E329" t="s">
        <v>210</v>
      </c>
      <c r="F329" s="1">
        <v>650000</v>
      </c>
      <c r="G329" s="1">
        <v>0</v>
      </c>
      <c r="H329" s="1">
        <v>1449366</v>
      </c>
      <c r="I329" t="s">
        <v>292</v>
      </c>
      <c r="J329" t="s">
        <v>396</v>
      </c>
      <c r="L329" t="s">
        <v>14</v>
      </c>
      <c r="M329" t="s">
        <v>15</v>
      </c>
      <c r="N329" s="281" t="s">
        <v>86</v>
      </c>
      <c r="O329" s="281" t="s">
        <v>86</v>
      </c>
    </row>
    <row r="330" spans="1:15">
      <c r="A330">
        <v>72</v>
      </c>
      <c r="B330" s="5">
        <v>45407</v>
      </c>
      <c r="C330" s="6">
        <v>0.37708333333333333</v>
      </c>
      <c r="D330" t="s">
        <v>451</v>
      </c>
      <c r="F330" s="1">
        <v>0</v>
      </c>
      <c r="G330" s="1">
        <v>14879080</v>
      </c>
      <c r="H330" s="1">
        <v>239564566</v>
      </c>
      <c r="I330" t="s">
        <v>452</v>
      </c>
      <c r="J330" t="s">
        <v>300</v>
      </c>
      <c r="L330" t="s">
        <v>10</v>
      </c>
      <c r="M330" t="s">
        <v>11</v>
      </c>
      <c r="N330" t="s">
        <v>74</v>
      </c>
      <c r="O330" t="s">
        <v>333</v>
      </c>
    </row>
    <row r="331" spans="1:15">
      <c r="A331">
        <v>182</v>
      </c>
      <c r="B331" s="5">
        <v>45407</v>
      </c>
      <c r="C331" s="6">
        <v>0.5131944444444444</v>
      </c>
      <c r="D331" t="s">
        <v>328</v>
      </c>
      <c r="F331" s="1">
        <v>0</v>
      </c>
      <c r="G331" s="1">
        <v>4100</v>
      </c>
      <c r="H331" s="1">
        <v>129083585</v>
      </c>
      <c r="I331" t="s">
        <v>264</v>
      </c>
      <c r="J331" t="s">
        <v>303</v>
      </c>
      <c r="L331" t="s">
        <v>8</v>
      </c>
      <c r="M331" t="s">
        <v>9</v>
      </c>
      <c r="N331" t="s">
        <v>76</v>
      </c>
      <c r="O331" t="s">
        <v>286</v>
      </c>
    </row>
    <row r="332" spans="1:15">
      <c r="A332">
        <v>183</v>
      </c>
      <c r="B332" s="5">
        <v>45407</v>
      </c>
      <c r="C332" s="6">
        <v>0.5131944444444444</v>
      </c>
      <c r="D332" t="s">
        <v>328</v>
      </c>
      <c r="F332" s="1">
        <v>4100</v>
      </c>
      <c r="G332" s="1">
        <v>0</v>
      </c>
      <c r="H332" s="1">
        <v>129087685</v>
      </c>
      <c r="I332" t="s">
        <v>264</v>
      </c>
      <c r="J332" t="s">
        <v>303</v>
      </c>
      <c r="L332" t="s">
        <v>8</v>
      </c>
      <c r="M332" t="s">
        <v>9</v>
      </c>
      <c r="N332" t="s">
        <v>76</v>
      </c>
      <c r="O332" t="s">
        <v>286</v>
      </c>
    </row>
    <row r="333" spans="1:15">
      <c r="A333">
        <v>184</v>
      </c>
      <c r="B333" s="5">
        <v>45407</v>
      </c>
      <c r="C333" s="6">
        <v>0.51666666666666672</v>
      </c>
      <c r="D333" t="s">
        <v>328</v>
      </c>
      <c r="F333" s="1">
        <v>0</v>
      </c>
      <c r="G333" s="1">
        <v>4100</v>
      </c>
      <c r="H333" s="1">
        <v>129083585</v>
      </c>
      <c r="I333" t="s">
        <v>264</v>
      </c>
      <c r="J333" t="s">
        <v>303</v>
      </c>
      <c r="L333" t="s">
        <v>8</v>
      </c>
      <c r="M333" t="s">
        <v>9</v>
      </c>
      <c r="N333" t="s">
        <v>76</v>
      </c>
      <c r="O333" t="s">
        <v>286</v>
      </c>
    </row>
    <row r="334" spans="1:15">
      <c r="A334">
        <v>185</v>
      </c>
      <c r="B334" s="5">
        <v>45407</v>
      </c>
      <c r="C334" s="6">
        <v>0.58402777777777781</v>
      </c>
      <c r="D334" t="s">
        <v>453</v>
      </c>
      <c r="F334" s="1">
        <v>0</v>
      </c>
      <c r="G334" s="1">
        <v>29600</v>
      </c>
      <c r="H334" s="1">
        <v>129053985</v>
      </c>
      <c r="I334" t="s">
        <v>264</v>
      </c>
      <c r="J334" t="s">
        <v>303</v>
      </c>
      <c r="L334" t="s">
        <v>8</v>
      </c>
      <c r="M334" t="s">
        <v>9</v>
      </c>
      <c r="N334" s="281" t="s">
        <v>76</v>
      </c>
      <c r="O334" s="281" t="s">
        <v>76</v>
      </c>
    </row>
    <row r="335" spans="1:15">
      <c r="A335">
        <v>186</v>
      </c>
      <c r="B335" s="5">
        <v>45407</v>
      </c>
      <c r="C335" s="6">
        <v>0.68958333333333333</v>
      </c>
      <c r="D335" t="s">
        <v>328</v>
      </c>
      <c r="F335" s="1">
        <v>0</v>
      </c>
      <c r="G335" s="1">
        <v>4100</v>
      </c>
      <c r="H335" s="1">
        <v>129049885</v>
      </c>
      <c r="I335" t="s">
        <v>264</v>
      </c>
      <c r="J335" t="s">
        <v>303</v>
      </c>
      <c r="L335" t="s">
        <v>8</v>
      </c>
      <c r="M335" t="s">
        <v>9</v>
      </c>
      <c r="N335" t="s">
        <v>76</v>
      </c>
      <c r="O335" t="s">
        <v>286</v>
      </c>
    </row>
    <row r="336" spans="1:15">
      <c r="A336">
        <v>187</v>
      </c>
      <c r="B336" s="5">
        <v>45407</v>
      </c>
      <c r="C336" s="6">
        <v>0.68958333333333333</v>
      </c>
      <c r="D336" t="s">
        <v>328</v>
      </c>
      <c r="F336" s="1">
        <v>4100</v>
      </c>
      <c r="G336" s="1">
        <v>0</v>
      </c>
      <c r="H336" s="1">
        <v>129053985</v>
      </c>
      <c r="I336" t="s">
        <v>264</v>
      </c>
      <c r="J336" t="s">
        <v>303</v>
      </c>
      <c r="L336" t="s">
        <v>8</v>
      </c>
      <c r="M336" t="s">
        <v>9</v>
      </c>
      <c r="N336" t="s">
        <v>76</v>
      </c>
      <c r="O336" t="s">
        <v>286</v>
      </c>
    </row>
    <row r="337" spans="1:15">
      <c r="A337">
        <v>188</v>
      </c>
      <c r="B337" s="5">
        <v>45407</v>
      </c>
      <c r="C337" s="6">
        <v>0.69305555555555554</v>
      </c>
      <c r="D337" t="s">
        <v>328</v>
      </c>
      <c r="F337" s="1">
        <v>0</v>
      </c>
      <c r="G337" s="1">
        <v>4100</v>
      </c>
      <c r="H337" s="1">
        <v>129049885</v>
      </c>
      <c r="I337" t="s">
        <v>264</v>
      </c>
      <c r="J337" t="s">
        <v>303</v>
      </c>
      <c r="L337" t="s">
        <v>8</v>
      </c>
      <c r="M337" t="s">
        <v>9</v>
      </c>
      <c r="N337" t="s">
        <v>76</v>
      </c>
      <c r="O337" t="s">
        <v>286</v>
      </c>
    </row>
    <row r="338" spans="1:15">
      <c r="A338">
        <v>189</v>
      </c>
      <c r="B338" s="5">
        <v>45407</v>
      </c>
      <c r="C338" s="6">
        <v>0.93611111111111112</v>
      </c>
      <c r="D338" t="s">
        <v>454</v>
      </c>
      <c r="F338" s="1">
        <v>0</v>
      </c>
      <c r="G338" s="1">
        <v>226000</v>
      </c>
      <c r="H338" s="1">
        <v>128823885</v>
      </c>
      <c r="I338" t="s">
        <v>264</v>
      </c>
      <c r="J338" t="s">
        <v>303</v>
      </c>
      <c r="L338" t="s">
        <v>8</v>
      </c>
      <c r="M338" t="s">
        <v>9</v>
      </c>
      <c r="N338" s="281" t="s">
        <v>76</v>
      </c>
      <c r="O338" s="281" t="s">
        <v>76</v>
      </c>
    </row>
    <row r="339" spans="1:15">
      <c r="A339">
        <v>23</v>
      </c>
      <c r="B339" s="5">
        <v>45407</v>
      </c>
      <c r="C339" s="6">
        <v>0.18819444444444439</v>
      </c>
      <c r="D339" t="s">
        <v>332</v>
      </c>
      <c r="F339" s="1">
        <v>0</v>
      </c>
      <c r="G339" s="1">
        <v>1445000</v>
      </c>
      <c r="H339" s="1">
        <v>4366</v>
      </c>
      <c r="I339" t="s">
        <v>295</v>
      </c>
      <c r="J339" t="s">
        <v>317</v>
      </c>
      <c r="L339" t="s">
        <v>14</v>
      </c>
      <c r="M339" t="s">
        <v>15</v>
      </c>
      <c r="N339" t="s">
        <v>75</v>
      </c>
      <c r="O339" t="s">
        <v>75</v>
      </c>
    </row>
    <row r="340" spans="1:15">
      <c r="A340">
        <v>190</v>
      </c>
      <c r="B340" s="5">
        <v>45408</v>
      </c>
      <c r="C340" s="6">
        <v>0.39444444444444438</v>
      </c>
      <c r="D340" t="s">
        <v>406</v>
      </c>
      <c r="F340" s="1">
        <v>0</v>
      </c>
      <c r="G340" s="1">
        <v>4100</v>
      </c>
      <c r="H340" s="1">
        <v>128819785</v>
      </c>
      <c r="I340" t="s">
        <v>264</v>
      </c>
      <c r="J340" t="s">
        <v>303</v>
      </c>
      <c r="L340" t="s">
        <v>8</v>
      </c>
      <c r="M340" t="s">
        <v>9</v>
      </c>
      <c r="N340" t="s">
        <v>344</v>
      </c>
      <c r="O340" t="s">
        <v>344</v>
      </c>
    </row>
    <row r="341" spans="1:15">
      <c r="A341">
        <v>191</v>
      </c>
      <c r="B341" s="5">
        <v>45408</v>
      </c>
      <c r="C341" s="6">
        <v>0.39444444444444438</v>
      </c>
      <c r="D341" t="s">
        <v>406</v>
      </c>
      <c r="F341" s="1">
        <v>4100</v>
      </c>
      <c r="G341" s="1">
        <v>0</v>
      </c>
      <c r="H341" s="1">
        <v>128823885</v>
      </c>
      <c r="I341" t="s">
        <v>264</v>
      </c>
      <c r="J341" t="s">
        <v>303</v>
      </c>
      <c r="L341" t="s">
        <v>8</v>
      </c>
      <c r="M341" t="s">
        <v>9</v>
      </c>
      <c r="N341" t="s">
        <v>344</v>
      </c>
      <c r="O341" t="s">
        <v>344</v>
      </c>
    </row>
    <row r="342" spans="1:15">
      <c r="A342">
        <v>192</v>
      </c>
      <c r="B342" s="5">
        <v>45408</v>
      </c>
      <c r="C342" s="6">
        <v>0.39652777777777781</v>
      </c>
      <c r="D342" t="s">
        <v>446</v>
      </c>
      <c r="F342" s="1">
        <v>0</v>
      </c>
      <c r="G342" s="1">
        <v>4100</v>
      </c>
      <c r="H342" s="1">
        <v>128819785</v>
      </c>
      <c r="I342" t="s">
        <v>264</v>
      </c>
      <c r="J342" t="s">
        <v>303</v>
      </c>
      <c r="L342" t="s">
        <v>8</v>
      </c>
      <c r="M342" t="s">
        <v>9</v>
      </c>
      <c r="N342" t="s">
        <v>76</v>
      </c>
      <c r="O342" t="s">
        <v>286</v>
      </c>
    </row>
    <row r="343" spans="1:15">
      <c r="A343">
        <v>193</v>
      </c>
      <c r="B343" s="5">
        <v>45408</v>
      </c>
      <c r="C343" s="6">
        <v>0.43125000000000002</v>
      </c>
      <c r="D343" t="s">
        <v>455</v>
      </c>
      <c r="F343" s="1">
        <v>0</v>
      </c>
      <c r="G343" s="1">
        <v>21000</v>
      </c>
      <c r="H343" s="1">
        <v>128798785</v>
      </c>
      <c r="I343" t="s">
        <v>264</v>
      </c>
      <c r="J343" t="s">
        <v>303</v>
      </c>
      <c r="L343" t="s">
        <v>8</v>
      </c>
      <c r="M343" t="s">
        <v>9</v>
      </c>
      <c r="N343" s="281" t="s">
        <v>76</v>
      </c>
      <c r="O343" s="281" t="s">
        <v>76</v>
      </c>
    </row>
    <row r="344" spans="1:15">
      <c r="A344">
        <v>194</v>
      </c>
      <c r="B344" s="5">
        <v>45408</v>
      </c>
      <c r="C344" s="6">
        <v>0.60624999999999996</v>
      </c>
      <c r="D344" t="s">
        <v>328</v>
      </c>
      <c r="F344" s="1">
        <v>0</v>
      </c>
      <c r="G344" s="1">
        <v>6400</v>
      </c>
      <c r="H344" s="1">
        <v>128792385</v>
      </c>
      <c r="I344" t="s">
        <v>264</v>
      </c>
      <c r="J344" t="s">
        <v>303</v>
      </c>
      <c r="L344" t="s">
        <v>8</v>
      </c>
      <c r="M344" t="s">
        <v>9</v>
      </c>
      <c r="N344" t="s">
        <v>76</v>
      </c>
      <c r="O344" t="s">
        <v>286</v>
      </c>
    </row>
    <row r="345" spans="1:15">
      <c r="A345">
        <v>195</v>
      </c>
      <c r="B345" s="5">
        <v>45408</v>
      </c>
      <c r="C345" s="6">
        <v>0.60624999999999996</v>
      </c>
      <c r="D345" t="s">
        <v>328</v>
      </c>
      <c r="F345" s="1">
        <v>6400</v>
      </c>
      <c r="G345" s="1">
        <v>0</v>
      </c>
      <c r="H345" s="1">
        <v>128798785</v>
      </c>
      <c r="I345" t="s">
        <v>264</v>
      </c>
      <c r="J345" t="s">
        <v>303</v>
      </c>
      <c r="L345" t="s">
        <v>8</v>
      </c>
      <c r="M345" t="s">
        <v>9</v>
      </c>
      <c r="N345" t="s">
        <v>76</v>
      </c>
      <c r="O345" t="s">
        <v>286</v>
      </c>
    </row>
    <row r="346" spans="1:15">
      <c r="A346">
        <v>196</v>
      </c>
      <c r="B346" s="5">
        <v>45408</v>
      </c>
      <c r="C346" s="6">
        <v>0.61527777777777781</v>
      </c>
      <c r="D346" t="s">
        <v>328</v>
      </c>
      <c r="F346" s="1">
        <v>0</v>
      </c>
      <c r="G346" s="1">
        <v>6200</v>
      </c>
      <c r="H346" s="1">
        <v>128792585</v>
      </c>
      <c r="I346" t="s">
        <v>264</v>
      </c>
      <c r="J346" t="s">
        <v>303</v>
      </c>
      <c r="L346" t="s">
        <v>8</v>
      </c>
      <c r="M346" t="s">
        <v>9</v>
      </c>
      <c r="N346" t="s">
        <v>76</v>
      </c>
      <c r="O346" t="s">
        <v>286</v>
      </c>
    </row>
    <row r="347" spans="1:15">
      <c r="A347">
        <v>197</v>
      </c>
      <c r="B347" s="5">
        <v>45408</v>
      </c>
      <c r="C347" s="6">
        <v>0.73263888888888884</v>
      </c>
      <c r="D347" t="s">
        <v>456</v>
      </c>
      <c r="F347" s="1">
        <v>0</v>
      </c>
      <c r="G347" s="1">
        <v>46000</v>
      </c>
      <c r="H347" s="1">
        <v>128746585</v>
      </c>
      <c r="I347" t="s">
        <v>264</v>
      </c>
      <c r="J347" t="s">
        <v>303</v>
      </c>
      <c r="L347" t="s">
        <v>8</v>
      </c>
      <c r="M347" t="s">
        <v>9</v>
      </c>
      <c r="N347" t="s">
        <v>76</v>
      </c>
      <c r="O347" t="s">
        <v>457</v>
      </c>
    </row>
    <row r="348" spans="1:15">
      <c r="A348">
        <v>198</v>
      </c>
      <c r="B348" s="5">
        <v>45410</v>
      </c>
      <c r="C348" s="6">
        <v>0.43472222222222218</v>
      </c>
      <c r="D348" t="s">
        <v>328</v>
      </c>
      <c r="F348" s="1">
        <v>0</v>
      </c>
      <c r="G348" s="1">
        <v>8100</v>
      </c>
      <c r="H348" s="1">
        <v>128738485</v>
      </c>
      <c r="I348" t="s">
        <v>264</v>
      </c>
      <c r="J348" t="s">
        <v>303</v>
      </c>
      <c r="L348" t="s">
        <v>8</v>
      </c>
      <c r="M348" t="s">
        <v>9</v>
      </c>
      <c r="N348" t="s">
        <v>76</v>
      </c>
      <c r="O348" t="s">
        <v>286</v>
      </c>
    </row>
    <row r="349" spans="1:15">
      <c r="A349">
        <v>199</v>
      </c>
      <c r="B349" s="5">
        <v>45410</v>
      </c>
      <c r="C349" s="6">
        <v>0.43541666666666667</v>
      </c>
      <c r="D349" t="s">
        <v>328</v>
      </c>
      <c r="F349" s="1">
        <v>8100</v>
      </c>
      <c r="G349" s="1">
        <v>0</v>
      </c>
      <c r="H349" s="1">
        <v>128746585</v>
      </c>
      <c r="I349" t="s">
        <v>264</v>
      </c>
      <c r="J349" t="s">
        <v>303</v>
      </c>
      <c r="L349" t="s">
        <v>8</v>
      </c>
      <c r="M349" t="s">
        <v>9</v>
      </c>
      <c r="N349" t="s">
        <v>76</v>
      </c>
      <c r="O349" t="s">
        <v>286</v>
      </c>
    </row>
    <row r="350" spans="1:15">
      <c r="A350">
        <v>200</v>
      </c>
      <c r="B350" s="5">
        <v>45410</v>
      </c>
      <c r="C350" s="6">
        <v>0.44722222222222219</v>
      </c>
      <c r="D350" t="s">
        <v>328</v>
      </c>
      <c r="F350" s="1">
        <v>0</v>
      </c>
      <c r="G350" s="1">
        <v>8300</v>
      </c>
      <c r="H350" s="1">
        <v>128738285</v>
      </c>
      <c r="I350" t="s">
        <v>264</v>
      </c>
      <c r="J350" t="s">
        <v>303</v>
      </c>
      <c r="L350" t="s">
        <v>8</v>
      </c>
      <c r="M350" t="s">
        <v>9</v>
      </c>
      <c r="N350" t="s">
        <v>76</v>
      </c>
      <c r="O350" t="s">
        <v>286</v>
      </c>
    </row>
    <row r="351" spans="1:15">
      <c r="A351">
        <v>201</v>
      </c>
      <c r="B351" s="5">
        <v>45410</v>
      </c>
      <c r="C351" s="6">
        <v>0.73124999999999996</v>
      </c>
      <c r="D351" t="s">
        <v>328</v>
      </c>
      <c r="F351" s="1">
        <v>0</v>
      </c>
      <c r="G351" s="1">
        <v>13100</v>
      </c>
      <c r="H351" s="1">
        <v>128725185</v>
      </c>
      <c r="I351" t="s">
        <v>264</v>
      </c>
      <c r="J351" t="s">
        <v>303</v>
      </c>
      <c r="L351" t="s">
        <v>8</v>
      </c>
      <c r="M351" t="s">
        <v>9</v>
      </c>
      <c r="N351" t="s">
        <v>76</v>
      </c>
      <c r="O351" t="s">
        <v>286</v>
      </c>
    </row>
    <row r="352" spans="1:15">
      <c r="A352">
        <v>202</v>
      </c>
      <c r="B352" s="5">
        <v>45410</v>
      </c>
      <c r="C352" s="6">
        <v>0.7319444444444444</v>
      </c>
      <c r="D352" t="s">
        <v>328</v>
      </c>
      <c r="F352" s="1">
        <v>13100</v>
      </c>
      <c r="G352" s="1">
        <v>0</v>
      </c>
      <c r="H352" s="1">
        <v>128738285</v>
      </c>
      <c r="I352" t="s">
        <v>264</v>
      </c>
      <c r="J352" t="s">
        <v>303</v>
      </c>
      <c r="L352" t="s">
        <v>8</v>
      </c>
      <c r="M352" t="s">
        <v>9</v>
      </c>
      <c r="N352" t="s">
        <v>76</v>
      </c>
      <c r="O352" t="s">
        <v>286</v>
      </c>
    </row>
    <row r="353" spans="1:15">
      <c r="A353">
        <v>203</v>
      </c>
      <c r="B353" s="5">
        <v>45410</v>
      </c>
      <c r="C353" s="6">
        <v>0.74791666666666667</v>
      </c>
      <c r="D353" t="s">
        <v>328</v>
      </c>
      <c r="F353" s="1">
        <v>0</v>
      </c>
      <c r="G353" s="1">
        <v>12000</v>
      </c>
      <c r="H353" s="1">
        <v>128726285</v>
      </c>
      <c r="I353" t="s">
        <v>264</v>
      </c>
      <c r="J353" t="s">
        <v>303</v>
      </c>
      <c r="L353" t="s">
        <v>8</v>
      </c>
      <c r="M353" t="s">
        <v>9</v>
      </c>
      <c r="N353" t="s">
        <v>76</v>
      </c>
      <c r="O353" t="s">
        <v>286</v>
      </c>
    </row>
    <row r="354" spans="1:15">
      <c r="A354">
        <v>204</v>
      </c>
      <c r="B354" s="5">
        <v>45410</v>
      </c>
      <c r="C354" s="6">
        <v>0.80138888888888893</v>
      </c>
      <c r="D354" t="s">
        <v>458</v>
      </c>
      <c r="F354" s="1">
        <v>0</v>
      </c>
      <c r="G354" s="1">
        <v>135066</v>
      </c>
      <c r="H354" s="1">
        <v>128591219</v>
      </c>
      <c r="I354" t="s">
        <v>264</v>
      </c>
      <c r="J354" t="s">
        <v>303</v>
      </c>
      <c r="L354" t="s">
        <v>8</v>
      </c>
      <c r="M354" t="s">
        <v>9</v>
      </c>
      <c r="N354" t="s">
        <v>76</v>
      </c>
      <c r="O354" t="s">
        <v>286</v>
      </c>
    </row>
    <row r="355" spans="1:15">
      <c r="A355">
        <v>205</v>
      </c>
      <c r="B355" s="5">
        <v>45411</v>
      </c>
      <c r="C355" s="6">
        <v>0.18888888888888891</v>
      </c>
      <c r="D355" t="s">
        <v>332</v>
      </c>
      <c r="F355" s="1">
        <v>0</v>
      </c>
      <c r="G355" s="1">
        <v>2741681</v>
      </c>
      <c r="H355" s="1">
        <v>125849538</v>
      </c>
      <c r="I355" t="s">
        <v>295</v>
      </c>
      <c r="J355" t="s">
        <v>300</v>
      </c>
      <c r="L355" t="s">
        <v>8</v>
      </c>
      <c r="M355" t="s">
        <v>9</v>
      </c>
      <c r="N355" t="s">
        <v>75</v>
      </c>
      <c r="O355" t="s">
        <v>75</v>
      </c>
    </row>
    <row r="356" spans="1:15">
      <c r="A356">
        <v>206</v>
      </c>
      <c r="B356" s="5">
        <v>45411</v>
      </c>
      <c r="C356" s="6">
        <v>0.18888888888888891</v>
      </c>
      <c r="D356" t="s">
        <v>332</v>
      </c>
      <c r="F356" s="1">
        <v>0</v>
      </c>
      <c r="G356" s="1">
        <v>800</v>
      </c>
      <c r="H356" s="1">
        <v>125848738</v>
      </c>
      <c r="I356" t="s">
        <v>295</v>
      </c>
      <c r="J356" t="s">
        <v>300</v>
      </c>
      <c r="L356" t="s">
        <v>8</v>
      </c>
      <c r="M356" t="s">
        <v>9</v>
      </c>
      <c r="N356" t="s">
        <v>75</v>
      </c>
      <c r="O356" t="s">
        <v>75</v>
      </c>
    </row>
    <row r="357" spans="1:15">
      <c r="A357">
        <v>53</v>
      </c>
      <c r="B357" s="5">
        <v>45411</v>
      </c>
      <c r="C357" s="6">
        <v>0.18888888888888891</v>
      </c>
      <c r="D357" t="s">
        <v>332</v>
      </c>
      <c r="F357" s="1">
        <v>0</v>
      </c>
      <c r="G357" s="1">
        <v>234900</v>
      </c>
      <c r="H357" s="1">
        <v>1752031</v>
      </c>
      <c r="I357" t="s">
        <v>295</v>
      </c>
      <c r="J357" t="s">
        <v>300</v>
      </c>
      <c r="L357" t="s">
        <v>12</v>
      </c>
      <c r="M357" t="s">
        <v>13</v>
      </c>
      <c r="N357" t="s">
        <v>75</v>
      </c>
      <c r="O357" t="s">
        <v>75</v>
      </c>
    </row>
    <row r="358" spans="1:15">
      <c r="A358">
        <v>54</v>
      </c>
      <c r="B358" s="5">
        <v>45411</v>
      </c>
      <c r="C358" s="6">
        <v>0.20902777777777781</v>
      </c>
      <c r="D358" t="s">
        <v>290</v>
      </c>
      <c r="E358" t="s">
        <v>291</v>
      </c>
      <c r="F358" s="1">
        <v>213185</v>
      </c>
      <c r="G358" s="1">
        <v>0</v>
      </c>
      <c r="H358" s="1">
        <v>1965216</v>
      </c>
      <c r="I358" t="s">
        <v>292</v>
      </c>
      <c r="J358" t="s">
        <v>293</v>
      </c>
      <c r="L358" t="s">
        <v>12</v>
      </c>
      <c r="M358" t="s">
        <v>13</v>
      </c>
      <c r="N358" s="281" t="s">
        <v>86</v>
      </c>
      <c r="O358" s="281" t="s">
        <v>86</v>
      </c>
    </row>
    <row r="359" spans="1:15">
      <c r="A359">
        <v>73</v>
      </c>
      <c r="B359" s="5">
        <v>45412</v>
      </c>
      <c r="C359" s="6">
        <v>0.47152777777777782</v>
      </c>
      <c r="D359" t="s">
        <v>330</v>
      </c>
      <c r="E359" t="s">
        <v>330</v>
      </c>
      <c r="F359" s="1">
        <v>0</v>
      </c>
      <c r="G359" s="1">
        <v>5000500</v>
      </c>
      <c r="H359" s="1">
        <v>234564066</v>
      </c>
      <c r="I359" t="s">
        <v>331</v>
      </c>
      <c r="J359" t="s">
        <v>300</v>
      </c>
      <c r="L359" t="s">
        <v>10</v>
      </c>
      <c r="M359" t="s">
        <v>11</v>
      </c>
      <c r="N359" t="s">
        <v>68</v>
      </c>
      <c r="O359" t="s">
        <v>68</v>
      </c>
    </row>
    <row r="360" spans="1:15">
      <c r="A360">
        <v>74</v>
      </c>
      <c r="B360" s="5">
        <v>45412</v>
      </c>
      <c r="C360" s="6">
        <v>0.47222222222222221</v>
      </c>
      <c r="D360" t="s">
        <v>352</v>
      </c>
      <c r="F360" s="1">
        <v>0</v>
      </c>
      <c r="G360" s="1">
        <v>204090</v>
      </c>
      <c r="H360" s="1">
        <v>234359976</v>
      </c>
      <c r="I360" t="s">
        <v>292</v>
      </c>
      <c r="J360" t="s">
        <v>300</v>
      </c>
      <c r="L360" t="s">
        <v>10</v>
      </c>
      <c r="M360" t="s">
        <v>11</v>
      </c>
      <c r="N360" t="s">
        <v>74</v>
      </c>
      <c r="O360" t="s">
        <v>353</v>
      </c>
    </row>
    <row r="361" spans="1:15">
      <c r="A361">
        <v>75</v>
      </c>
      <c r="B361" s="5">
        <v>45412</v>
      </c>
      <c r="C361" s="6">
        <v>0.47222222222222221</v>
      </c>
      <c r="D361" t="s">
        <v>360</v>
      </c>
      <c r="E361" t="s">
        <v>360</v>
      </c>
      <c r="F361" s="1">
        <v>0</v>
      </c>
      <c r="G361" s="1">
        <v>2208640</v>
      </c>
      <c r="H361" s="1">
        <v>232151336</v>
      </c>
      <c r="I361" t="s">
        <v>299</v>
      </c>
      <c r="J361" t="s">
        <v>300</v>
      </c>
      <c r="L361" t="s">
        <v>10</v>
      </c>
      <c r="M361" t="s">
        <v>11</v>
      </c>
      <c r="N361" t="s">
        <v>76</v>
      </c>
      <c r="O361" t="s">
        <v>301</v>
      </c>
    </row>
    <row r="362" spans="1:15">
      <c r="A362">
        <v>76</v>
      </c>
      <c r="B362" s="5">
        <v>45412</v>
      </c>
      <c r="C362" s="6">
        <v>0.47222222222222221</v>
      </c>
      <c r="D362" t="s">
        <v>358</v>
      </c>
      <c r="E362" t="s">
        <v>358</v>
      </c>
      <c r="F362" s="1">
        <v>0</v>
      </c>
      <c r="G362" s="1">
        <v>440500</v>
      </c>
      <c r="H362" s="1">
        <v>231710836</v>
      </c>
      <c r="I362" t="s">
        <v>331</v>
      </c>
      <c r="J362" t="s">
        <v>300</v>
      </c>
      <c r="L362" t="s">
        <v>10</v>
      </c>
      <c r="M362" t="s">
        <v>11</v>
      </c>
      <c r="N362" t="s">
        <v>76</v>
      </c>
      <c r="O362" t="s">
        <v>301</v>
      </c>
    </row>
    <row r="363" spans="1:15">
      <c r="A363">
        <v>207</v>
      </c>
      <c r="B363" s="5">
        <v>45412</v>
      </c>
      <c r="C363" s="6">
        <v>0.3840277777777778</v>
      </c>
      <c r="D363" t="s">
        <v>328</v>
      </c>
      <c r="F363" s="1">
        <v>0</v>
      </c>
      <c r="G363" s="1">
        <v>12200</v>
      </c>
      <c r="H363" s="1">
        <v>125836538</v>
      </c>
      <c r="I363" t="s">
        <v>264</v>
      </c>
      <c r="J363" t="s">
        <v>303</v>
      </c>
      <c r="L363" t="s">
        <v>8</v>
      </c>
      <c r="M363" t="s">
        <v>9</v>
      </c>
      <c r="N363" t="s">
        <v>76</v>
      </c>
      <c r="O363" t="s">
        <v>286</v>
      </c>
    </row>
    <row r="364" spans="1:15">
      <c r="A364">
        <v>208</v>
      </c>
      <c r="B364" s="5">
        <v>45412</v>
      </c>
      <c r="C364" s="6">
        <v>0.3840277777777778</v>
      </c>
      <c r="D364" t="s">
        <v>328</v>
      </c>
      <c r="F364" s="1">
        <v>12200</v>
      </c>
      <c r="G364" s="1">
        <v>0</v>
      </c>
      <c r="H364" s="1">
        <v>125848738</v>
      </c>
      <c r="I364" t="s">
        <v>264</v>
      </c>
      <c r="J364" t="s">
        <v>303</v>
      </c>
      <c r="L364" t="s">
        <v>8</v>
      </c>
      <c r="M364" t="s">
        <v>9</v>
      </c>
      <c r="N364" t="s">
        <v>76</v>
      </c>
      <c r="O364" t="s">
        <v>286</v>
      </c>
    </row>
    <row r="365" spans="1:15">
      <c r="A365">
        <v>209</v>
      </c>
      <c r="B365" s="5">
        <v>45412</v>
      </c>
      <c r="C365" s="6">
        <v>0.40555555555555561</v>
      </c>
      <c r="D365" t="s">
        <v>328</v>
      </c>
      <c r="F365" s="1">
        <v>0</v>
      </c>
      <c r="G365" s="1">
        <v>12100</v>
      </c>
      <c r="H365" s="1">
        <v>125836638</v>
      </c>
      <c r="I365" t="s">
        <v>264</v>
      </c>
      <c r="J365" t="s">
        <v>303</v>
      </c>
      <c r="L365" t="s">
        <v>8</v>
      </c>
      <c r="M365" t="s">
        <v>9</v>
      </c>
      <c r="N365" t="s">
        <v>76</v>
      </c>
      <c r="O365" t="s">
        <v>286</v>
      </c>
    </row>
    <row r="366" spans="1:15">
      <c r="A366">
        <v>210</v>
      </c>
      <c r="B366" s="5">
        <v>45412</v>
      </c>
      <c r="C366" s="6">
        <v>0.68402777777777779</v>
      </c>
      <c r="D366" t="s">
        <v>328</v>
      </c>
      <c r="F366" s="1">
        <v>0</v>
      </c>
      <c r="G366" s="1">
        <v>20300</v>
      </c>
      <c r="H366" s="1">
        <v>125816338</v>
      </c>
      <c r="I366" t="s">
        <v>264</v>
      </c>
      <c r="J366" t="s">
        <v>303</v>
      </c>
      <c r="L366" t="s">
        <v>8</v>
      </c>
      <c r="M366" t="s">
        <v>9</v>
      </c>
      <c r="N366" t="s">
        <v>76</v>
      </c>
      <c r="O366" t="s">
        <v>286</v>
      </c>
    </row>
    <row r="367" spans="1:15">
      <c r="A367">
        <v>211</v>
      </c>
      <c r="B367" s="5">
        <v>45412</v>
      </c>
      <c r="C367" s="6">
        <v>0.68472222222222223</v>
      </c>
      <c r="D367" t="s">
        <v>328</v>
      </c>
      <c r="F367" s="1">
        <v>20300</v>
      </c>
      <c r="G367" s="1">
        <v>0</v>
      </c>
      <c r="H367" s="1">
        <v>125836638</v>
      </c>
      <c r="I367" t="s">
        <v>264</v>
      </c>
      <c r="J367" t="s">
        <v>303</v>
      </c>
      <c r="L367" t="s">
        <v>8</v>
      </c>
      <c r="M367" t="s">
        <v>9</v>
      </c>
      <c r="N367" t="s">
        <v>76</v>
      </c>
      <c r="O367" t="s">
        <v>286</v>
      </c>
    </row>
    <row r="368" spans="1:15">
      <c r="A368">
        <v>212</v>
      </c>
      <c r="B368" s="5">
        <v>45412</v>
      </c>
      <c r="C368" s="6">
        <v>0.71666666666666667</v>
      </c>
      <c r="D368" t="s">
        <v>328</v>
      </c>
      <c r="F368" s="1">
        <v>0</v>
      </c>
      <c r="G368" s="1">
        <v>17900</v>
      </c>
      <c r="H368" s="1">
        <v>125818738</v>
      </c>
      <c r="I368" t="s">
        <v>264</v>
      </c>
      <c r="J368" t="s">
        <v>303</v>
      </c>
      <c r="L368" t="s">
        <v>8</v>
      </c>
      <c r="M368" t="s">
        <v>9</v>
      </c>
      <c r="N368" t="s">
        <v>76</v>
      </c>
      <c r="O368" t="s">
        <v>286</v>
      </c>
    </row>
    <row r="369" spans="1:15">
      <c r="A369">
        <v>213</v>
      </c>
      <c r="B369" s="5">
        <v>45413</v>
      </c>
      <c r="C369" s="6">
        <v>0.74652777777777779</v>
      </c>
      <c r="D369" t="s">
        <v>386</v>
      </c>
      <c r="F369" s="1">
        <v>0</v>
      </c>
      <c r="G369" s="1">
        <v>119000</v>
      </c>
      <c r="H369" s="1">
        <v>125699738</v>
      </c>
      <c r="I369" t="s">
        <v>264</v>
      </c>
      <c r="J369" t="s">
        <v>303</v>
      </c>
      <c r="L369" t="s">
        <v>8</v>
      </c>
      <c r="M369" t="s">
        <v>9</v>
      </c>
      <c r="N369" t="s">
        <v>76</v>
      </c>
      <c r="O369" t="s">
        <v>286</v>
      </c>
    </row>
    <row r="370" spans="1:15">
      <c r="A370">
        <v>214</v>
      </c>
      <c r="B370" s="5">
        <v>45415</v>
      </c>
      <c r="C370" s="6">
        <v>0.68402777777777779</v>
      </c>
      <c r="D370" t="s">
        <v>459</v>
      </c>
      <c r="F370" s="1">
        <v>9029400</v>
      </c>
      <c r="G370" s="1">
        <v>0</v>
      </c>
      <c r="H370" s="1">
        <v>134729138</v>
      </c>
      <c r="I370" t="s">
        <v>292</v>
      </c>
      <c r="J370" t="s">
        <v>293</v>
      </c>
      <c r="L370" t="s">
        <v>8</v>
      </c>
      <c r="M370" t="s">
        <v>9</v>
      </c>
      <c r="N370" t="s">
        <v>86</v>
      </c>
      <c r="O370" t="s">
        <v>86</v>
      </c>
    </row>
    <row r="371" spans="1:15">
      <c r="A371">
        <v>215</v>
      </c>
      <c r="B371" s="5">
        <v>45415</v>
      </c>
      <c r="C371" s="6">
        <v>0.68472222222222223</v>
      </c>
      <c r="D371" t="s">
        <v>460</v>
      </c>
      <c r="F371" s="1">
        <v>6930000</v>
      </c>
      <c r="G371" s="1">
        <v>0</v>
      </c>
      <c r="H371" s="1">
        <v>141659138</v>
      </c>
      <c r="I371" t="s">
        <v>292</v>
      </c>
      <c r="J371" t="s">
        <v>293</v>
      </c>
      <c r="L371" t="s">
        <v>8</v>
      </c>
      <c r="M371" t="s">
        <v>9</v>
      </c>
      <c r="N371" s="281" t="s">
        <v>76</v>
      </c>
      <c r="O371" s="281" t="s">
        <v>76</v>
      </c>
    </row>
    <row r="372" spans="1:15">
      <c r="A372">
        <v>216</v>
      </c>
      <c r="B372" s="5">
        <v>45415</v>
      </c>
      <c r="C372" s="6">
        <v>0.68541666666666667</v>
      </c>
      <c r="D372" t="s">
        <v>461</v>
      </c>
      <c r="F372" s="1">
        <v>1103700</v>
      </c>
      <c r="G372" s="1">
        <v>0</v>
      </c>
      <c r="H372" s="1">
        <v>142762838</v>
      </c>
      <c r="I372" t="s">
        <v>292</v>
      </c>
      <c r="J372" t="s">
        <v>396</v>
      </c>
      <c r="L372" t="s">
        <v>8</v>
      </c>
      <c r="M372" t="s">
        <v>9</v>
      </c>
      <c r="N372" t="s">
        <v>86</v>
      </c>
      <c r="O372" t="s">
        <v>86</v>
      </c>
    </row>
    <row r="373" spans="1:15">
      <c r="A373">
        <v>55</v>
      </c>
      <c r="B373" s="5">
        <v>45415</v>
      </c>
      <c r="C373" s="6">
        <v>0.68402777777777779</v>
      </c>
      <c r="D373" t="s">
        <v>343</v>
      </c>
      <c r="F373" s="1">
        <v>9029400</v>
      </c>
      <c r="G373" s="1">
        <v>0</v>
      </c>
      <c r="H373" s="1">
        <v>10994616</v>
      </c>
      <c r="I373" t="s">
        <v>292</v>
      </c>
      <c r="J373" t="s">
        <v>293</v>
      </c>
      <c r="L373" t="s">
        <v>12</v>
      </c>
      <c r="M373" t="s">
        <v>13</v>
      </c>
      <c r="N373" t="s">
        <v>344</v>
      </c>
      <c r="O373" t="s">
        <v>344</v>
      </c>
    </row>
    <row r="374" spans="1:15">
      <c r="A374">
        <v>56</v>
      </c>
      <c r="B374" s="5">
        <v>45415</v>
      </c>
      <c r="C374" s="6">
        <v>0.68402777777777779</v>
      </c>
      <c r="D374" t="s">
        <v>462</v>
      </c>
      <c r="F374" s="1">
        <v>0</v>
      </c>
      <c r="G374" s="1">
        <v>9029400</v>
      </c>
      <c r="H374" s="1">
        <v>1965216</v>
      </c>
      <c r="I374" t="s">
        <v>292</v>
      </c>
      <c r="J374" t="s">
        <v>293</v>
      </c>
      <c r="L374" t="s">
        <v>12</v>
      </c>
      <c r="M374" t="s">
        <v>13</v>
      </c>
      <c r="N374" t="s">
        <v>344</v>
      </c>
      <c r="O374" t="s">
        <v>344</v>
      </c>
    </row>
    <row r="375" spans="1:15">
      <c r="A375">
        <v>57</v>
      </c>
      <c r="B375" s="5">
        <v>45415</v>
      </c>
      <c r="C375" s="6">
        <v>0.68402777777777779</v>
      </c>
      <c r="D375" t="s">
        <v>343</v>
      </c>
      <c r="F375" s="1">
        <v>947641</v>
      </c>
      <c r="G375" s="1">
        <v>0</v>
      </c>
      <c r="H375" s="1">
        <v>2912857</v>
      </c>
      <c r="I375" t="s">
        <v>292</v>
      </c>
      <c r="J375" t="s">
        <v>293</v>
      </c>
      <c r="L375" t="s">
        <v>12</v>
      </c>
      <c r="M375" t="s">
        <v>13</v>
      </c>
      <c r="N375" t="s">
        <v>344</v>
      </c>
      <c r="O375" t="s">
        <v>344</v>
      </c>
    </row>
    <row r="376" spans="1:15">
      <c r="A376">
        <v>58</v>
      </c>
      <c r="B376" s="5">
        <v>45415</v>
      </c>
      <c r="C376" s="6">
        <v>0.68402777777777779</v>
      </c>
      <c r="D376" t="s">
        <v>419</v>
      </c>
      <c r="F376" s="1">
        <v>0</v>
      </c>
      <c r="G376" s="1">
        <v>947641</v>
      </c>
      <c r="H376" s="1">
        <v>1965216</v>
      </c>
      <c r="I376" t="s">
        <v>292</v>
      </c>
      <c r="J376" t="s">
        <v>293</v>
      </c>
      <c r="L376" t="s">
        <v>12</v>
      </c>
      <c r="M376" t="s">
        <v>13</v>
      </c>
      <c r="N376" t="s">
        <v>344</v>
      </c>
      <c r="O376" t="s">
        <v>344</v>
      </c>
    </row>
    <row r="377" spans="1:15">
      <c r="A377">
        <v>59</v>
      </c>
      <c r="B377" s="5">
        <v>45415</v>
      </c>
      <c r="C377" s="6">
        <v>0.68472222222222223</v>
      </c>
      <c r="D377" t="s">
        <v>343</v>
      </c>
      <c r="F377" s="1">
        <v>6930000</v>
      </c>
      <c r="G377" s="1">
        <v>0</v>
      </c>
      <c r="H377" s="1">
        <v>8895216</v>
      </c>
      <c r="I377" t="s">
        <v>292</v>
      </c>
      <c r="J377" t="s">
        <v>293</v>
      </c>
      <c r="L377" t="s">
        <v>12</v>
      </c>
      <c r="M377" t="s">
        <v>13</v>
      </c>
      <c r="N377" t="s">
        <v>344</v>
      </c>
      <c r="O377" t="s">
        <v>344</v>
      </c>
    </row>
    <row r="378" spans="1:15">
      <c r="A378">
        <v>60</v>
      </c>
      <c r="B378" s="5">
        <v>45415</v>
      </c>
      <c r="C378" s="6">
        <v>0.68472222222222223</v>
      </c>
      <c r="D378" t="s">
        <v>463</v>
      </c>
      <c r="F378" s="1">
        <v>0</v>
      </c>
      <c r="G378" s="1">
        <v>6930000</v>
      </c>
      <c r="H378" s="1">
        <v>1965216</v>
      </c>
      <c r="I378" t="s">
        <v>292</v>
      </c>
      <c r="J378" t="s">
        <v>293</v>
      </c>
      <c r="L378" t="s">
        <v>12</v>
      </c>
      <c r="M378" t="s">
        <v>13</v>
      </c>
      <c r="N378" t="s">
        <v>344</v>
      </c>
      <c r="O378" t="s">
        <v>344</v>
      </c>
    </row>
    <row r="379" spans="1:15">
      <c r="A379">
        <v>61</v>
      </c>
      <c r="B379" s="5">
        <v>45415</v>
      </c>
      <c r="C379" s="6">
        <v>0.68472222222222223</v>
      </c>
      <c r="D379" t="s">
        <v>343</v>
      </c>
      <c r="F379" s="1">
        <v>106800</v>
      </c>
      <c r="G379" s="1">
        <v>0</v>
      </c>
      <c r="H379" s="1">
        <v>2072016</v>
      </c>
      <c r="I379" t="s">
        <v>292</v>
      </c>
      <c r="J379" t="s">
        <v>293</v>
      </c>
      <c r="L379" t="s">
        <v>12</v>
      </c>
      <c r="M379" t="s">
        <v>13</v>
      </c>
      <c r="N379" t="s">
        <v>344</v>
      </c>
      <c r="O379" t="s">
        <v>344</v>
      </c>
    </row>
    <row r="380" spans="1:15">
      <c r="A380">
        <v>62</v>
      </c>
      <c r="B380" s="5">
        <v>45415</v>
      </c>
      <c r="C380" s="6">
        <v>0.68472222222222223</v>
      </c>
      <c r="D380" t="s">
        <v>464</v>
      </c>
      <c r="F380" s="1">
        <v>0</v>
      </c>
      <c r="G380" s="1">
        <v>106800</v>
      </c>
      <c r="H380" s="1">
        <v>1965216</v>
      </c>
      <c r="I380" t="s">
        <v>292</v>
      </c>
      <c r="J380" t="s">
        <v>293</v>
      </c>
      <c r="L380" t="s">
        <v>12</v>
      </c>
      <c r="M380" t="s">
        <v>13</v>
      </c>
      <c r="N380" t="s">
        <v>344</v>
      </c>
      <c r="O380" t="s">
        <v>344</v>
      </c>
    </row>
    <row r="381" spans="1:15">
      <c r="A381">
        <v>24</v>
      </c>
      <c r="B381" s="5">
        <v>45415</v>
      </c>
      <c r="C381" s="6">
        <v>0.68541666666666667</v>
      </c>
      <c r="D381" t="s">
        <v>461</v>
      </c>
      <c r="F381" s="1">
        <v>1103700</v>
      </c>
      <c r="G381" s="1">
        <v>0</v>
      </c>
      <c r="H381" s="1">
        <v>1108066</v>
      </c>
      <c r="I381" t="s">
        <v>292</v>
      </c>
      <c r="J381" t="s">
        <v>396</v>
      </c>
      <c r="L381" t="s">
        <v>14</v>
      </c>
      <c r="M381" t="s">
        <v>15</v>
      </c>
      <c r="N381" t="s">
        <v>86</v>
      </c>
      <c r="O381" t="s">
        <v>86</v>
      </c>
    </row>
    <row r="382" spans="1:15">
      <c r="A382">
        <v>25</v>
      </c>
      <c r="B382" s="5">
        <v>45415</v>
      </c>
      <c r="C382" s="6">
        <v>0.68541666666666667</v>
      </c>
      <c r="D382" t="s">
        <v>461</v>
      </c>
      <c r="F382" s="1">
        <v>0</v>
      </c>
      <c r="G382" s="1">
        <v>1103700</v>
      </c>
      <c r="H382" s="1">
        <v>4366</v>
      </c>
      <c r="I382" t="s">
        <v>292</v>
      </c>
      <c r="J382" t="s">
        <v>396</v>
      </c>
      <c r="L382" t="s">
        <v>14</v>
      </c>
      <c r="M382" t="s">
        <v>15</v>
      </c>
      <c r="N382" t="s">
        <v>86</v>
      </c>
      <c r="O382" t="s">
        <v>86</v>
      </c>
    </row>
    <row r="383" spans="1:15">
      <c r="A383">
        <v>77</v>
      </c>
      <c r="B383" s="5">
        <v>45419</v>
      </c>
      <c r="C383" s="6">
        <v>0.62777777777777777</v>
      </c>
      <c r="D383" t="s">
        <v>351</v>
      </c>
      <c r="E383" t="s">
        <v>351</v>
      </c>
      <c r="F383" s="1">
        <v>0</v>
      </c>
      <c r="G383" s="1">
        <v>550000</v>
      </c>
      <c r="H383" s="1">
        <v>231160836</v>
      </c>
      <c r="I383" t="s">
        <v>299</v>
      </c>
      <c r="J383" t="s">
        <v>300</v>
      </c>
      <c r="L383" t="s">
        <v>10</v>
      </c>
      <c r="M383" t="s">
        <v>11</v>
      </c>
      <c r="N383" t="s">
        <v>76</v>
      </c>
      <c r="O383" t="s">
        <v>301</v>
      </c>
    </row>
    <row r="384" spans="1:15">
      <c r="A384">
        <v>217</v>
      </c>
      <c r="B384" s="5">
        <v>45419</v>
      </c>
      <c r="C384" s="6">
        <v>0.40208333333333329</v>
      </c>
      <c r="D384" t="s">
        <v>328</v>
      </c>
      <c r="F384" s="1">
        <v>0</v>
      </c>
      <c r="G384" s="1">
        <v>12200</v>
      </c>
      <c r="H384" s="1">
        <v>142750638</v>
      </c>
      <c r="I384" t="s">
        <v>264</v>
      </c>
      <c r="J384" t="s">
        <v>303</v>
      </c>
      <c r="L384" t="s">
        <v>8</v>
      </c>
      <c r="M384" t="s">
        <v>9</v>
      </c>
      <c r="N384" t="s">
        <v>76</v>
      </c>
      <c r="O384" t="s">
        <v>286</v>
      </c>
    </row>
    <row r="385" spans="1:15">
      <c r="A385">
        <v>218</v>
      </c>
      <c r="B385" s="5">
        <v>45419</v>
      </c>
      <c r="C385" s="6">
        <v>0.40208333333333329</v>
      </c>
      <c r="D385" t="s">
        <v>328</v>
      </c>
      <c r="F385" s="1">
        <v>12200</v>
      </c>
      <c r="G385" s="1">
        <v>0</v>
      </c>
      <c r="H385" s="1">
        <v>142762838</v>
      </c>
      <c r="I385" t="s">
        <v>264</v>
      </c>
      <c r="J385" t="s">
        <v>303</v>
      </c>
      <c r="L385" t="s">
        <v>8</v>
      </c>
      <c r="M385" t="s">
        <v>9</v>
      </c>
      <c r="N385" t="s">
        <v>76</v>
      </c>
      <c r="O385" t="s">
        <v>286</v>
      </c>
    </row>
    <row r="386" spans="1:15">
      <c r="A386">
        <v>219</v>
      </c>
      <c r="B386" s="5">
        <v>45419</v>
      </c>
      <c r="C386" s="6">
        <v>0.41736111111111113</v>
      </c>
      <c r="D386" t="s">
        <v>328</v>
      </c>
      <c r="F386" s="1">
        <v>0</v>
      </c>
      <c r="G386" s="1">
        <v>11200</v>
      </c>
      <c r="H386" s="1">
        <v>142751638</v>
      </c>
      <c r="I386" t="s">
        <v>264</v>
      </c>
      <c r="J386" t="s">
        <v>303</v>
      </c>
      <c r="L386" t="s">
        <v>8</v>
      </c>
      <c r="M386" t="s">
        <v>9</v>
      </c>
      <c r="N386" t="s">
        <v>76</v>
      </c>
      <c r="O386" t="s">
        <v>286</v>
      </c>
    </row>
    <row r="387" spans="1:15">
      <c r="A387">
        <v>220</v>
      </c>
      <c r="B387" s="5">
        <v>45419</v>
      </c>
      <c r="C387" s="6">
        <v>0.98611111111111116</v>
      </c>
      <c r="D387" t="s">
        <v>328</v>
      </c>
      <c r="F387" s="1">
        <v>0</v>
      </c>
      <c r="G387" s="1">
        <v>15100</v>
      </c>
      <c r="H387" s="1">
        <v>142736538</v>
      </c>
      <c r="I387" t="s">
        <v>264</v>
      </c>
      <c r="J387" t="s">
        <v>303</v>
      </c>
      <c r="L387" t="s">
        <v>8</v>
      </c>
      <c r="M387" t="s">
        <v>9</v>
      </c>
      <c r="N387" t="s">
        <v>76</v>
      </c>
      <c r="O387" t="s">
        <v>286</v>
      </c>
    </row>
    <row r="388" spans="1:15">
      <c r="A388">
        <v>221</v>
      </c>
      <c r="B388" s="5">
        <v>45419</v>
      </c>
      <c r="C388" s="6">
        <v>0.98611111111111116</v>
      </c>
      <c r="D388" t="s">
        <v>328</v>
      </c>
      <c r="F388" s="1">
        <v>15100</v>
      </c>
      <c r="G388" s="1">
        <v>0</v>
      </c>
      <c r="H388" s="1">
        <v>142751638</v>
      </c>
      <c r="I388" t="s">
        <v>264</v>
      </c>
      <c r="J388" t="s">
        <v>303</v>
      </c>
      <c r="L388" t="s">
        <v>8</v>
      </c>
      <c r="M388" t="s">
        <v>9</v>
      </c>
      <c r="N388" t="s">
        <v>76</v>
      </c>
      <c r="O388" t="s">
        <v>286</v>
      </c>
    </row>
    <row r="389" spans="1:15">
      <c r="A389">
        <v>222</v>
      </c>
      <c r="B389" s="5">
        <v>45420</v>
      </c>
      <c r="C389" s="6">
        <v>3.472222222222222E-3</v>
      </c>
      <c r="D389" t="s">
        <v>328</v>
      </c>
      <c r="F389" s="1">
        <v>0</v>
      </c>
      <c r="G389" s="1">
        <v>16800</v>
      </c>
      <c r="H389" s="1">
        <v>142734838</v>
      </c>
      <c r="I389" t="s">
        <v>264</v>
      </c>
      <c r="J389" t="s">
        <v>303</v>
      </c>
      <c r="L389" t="s">
        <v>8</v>
      </c>
      <c r="M389" t="s">
        <v>9</v>
      </c>
      <c r="N389" t="s">
        <v>76</v>
      </c>
      <c r="O389" t="s">
        <v>286</v>
      </c>
    </row>
    <row r="390" spans="1:15">
      <c r="A390">
        <v>223</v>
      </c>
      <c r="B390" s="5">
        <v>45420</v>
      </c>
      <c r="C390" s="6">
        <v>0.5541666666666667</v>
      </c>
      <c r="D390" t="s">
        <v>328</v>
      </c>
      <c r="F390" s="1">
        <v>0</v>
      </c>
      <c r="G390" s="1">
        <v>13900</v>
      </c>
      <c r="H390" s="1">
        <v>142720938</v>
      </c>
      <c r="I390" t="s">
        <v>264</v>
      </c>
      <c r="J390" t="s">
        <v>303</v>
      </c>
      <c r="L390" t="s">
        <v>8</v>
      </c>
      <c r="M390" t="s">
        <v>9</v>
      </c>
      <c r="N390" t="s">
        <v>76</v>
      </c>
      <c r="O390" t="s">
        <v>286</v>
      </c>
    </row>
    <row r="391" spans="1:15">
      <c r="A391">
        <v>224</v>
      </c>
      <c r="B391" s="5">
        <v>45420</v>
      </c>
      <c r="C391" s="6">
        <v>0.5541666666666667</v>
      </c>
      <c r="D391" t="s">
        <v>328</v>
      </c>
      <c r="F391" s="1">
        <v>13900</v>
      </c>
      <c r="G391" s="1">
        <v>0</v>
      </c>
      <c r="H391" s="1">
        <v>142734838</v>
      </c>
      <c r="I391" t="s">
        <v>264</v>
      </c>
      <c r="J391" t="s">
        <v>303</v>
      </c>
      <c r="L391" t="s">
        <v>8</v>
      </c>
      <c r="M391" t="s">
        <v>9</v>
      </c>
      <c r="N391" t="s">
        <v>76</v>
      </c>
      <c r="O391" t="s">
        <v>286</v>
      </c>
    </row>
    <row r="392" spans="1:15">
      <c r="A392">
        <v>225</v>
      </c>
      <c r="B392" s="5">
        <v>45420</v>
      </c>
      <c r="C392" s="6">
        <v>0.57638888888888884</v>
      </c>
      <c r="D392" t="s">
        <v>328</v>
      </c>
      <c r="F392" s="1">
        <v>0</v>
      </c>
      <c r="G392" s="1">
        <v>13300</v>
      </c>
      <c r="H392" s="1">
        <v>142721538</v>
      </c>
      <c r="I392" t="s">
        <v>264</v>
      </c>
      <c r="J392" t="s">
        <v>303</v>
      </c>
      <c r="L392" t="s">
        <v>8</v>
      </c>
      <c r="M392" t="s">
        <v>9</v>
      </c>
      <c r="N392" t="s">
        <v>76</v>
      </c>
      <c r="O392" t="s">
        <v>286</v>
      </c>
    </row>
    <row r="393" spans="1:15">
      <c r="A393">
        <v>226</v>
      </c>
      <c r="B393" s="5">
        <v>45420</v>
      </c>
      <c r="C393" s="6">
        <v>0.9194444444444444</v>
      </c>
      <c r="D393" t="s">
        <v>328</v>
      </c>
      <c r="F393" s="1">
        <v>0</v>
      </c>
      <c r="G393" s="1">
        <v>13500</v>
      </c>
      <c r="H393" s="1">
        <v>142708038</v>
      </c>
      <c r="I393" t="s">
        <v>264</v>
      </c>
      <c r="J393" t="s">
        <v>303</v>
      </c>
      <c r="L393" t="s">
        <v>8</v>
      </c>
      <c r="M393" t="s">
        <v>9</v>
      </c>
      <c r="N393" t="s">
        <v>76</v>
      </c>
      <c r="O393" t="s">
        <v>286</v>
      </c>
    </row>
    <row r="394" spans="1:15">
      <c r="A394">
        <v>227</v>
      </c>
      <c r="B394" s="5">
        <v>45420</v>
      </c>
      <c r="C394" s="6">
        <v>0.92013888888888884</v>
      </c>
      <c r="D394" t="s">
        <v>328</v>
      </c>
      <c r="F394" s="1">
        <v>13500</v>
      </c>
      <c r="G394" s="1">
        <v>0</v>
      </c>
      <c r="H394" s="1">
        <v>142721538</v>
      </c>
      <c r="I394" t="s">
        <v>264</v>
      </c>
      <c r="J394" t="s">
        <v>303</v>
      </c>
      <c r="L394" t="s">
        <v>8</v>
      </c>
      <c r="M394" t="s">
        <v>9</v>
      </c>
      <c r="N394" t="s">
        <v>76</v>
      </c>
      <c r="O394" t="s">
        <v>286</v>
      </c>
    </row>
    <row r="395" spans="1:15">
      <c r="A395">
        <v>228</v>
      </c>
      <c r="B395" s="5">
        <v>45420</v>
      </c>
      <c r="C395" s="6">
        <v>0.93333333333333335</v>
      </c>
      <c r="D395" t="s">
        <v>328</v>
      </c>
      <c r="F395" s="1">
        <v>0</v>
      </c>
      <c r="G395" s="1">
        <v>13000</v>
      </c>
      <c r="H395" s="1">
        <v>142708538</v>
      </c>
      <c r="I395" t="s">
        <v>264</v>
      </c>
      <c r="J395" t="s">
        <v>303</v>
      </c>
      <c r="L395" t="s">
        <v>8</v>
      </c>
      <c r="M395" t="s">
        <v>9</v>
      </c>
      <c r="N395" t="s">
        <v>76</v>
      </c>
      <c r="O395" t="s">
        <v>286</v>
      </c>
    </row>
    <row r="396" spans="1:15">
      <c r="A396">
        <v>1</v>
      </c>
      <c r="B396" s="5">
        <v>45421</v>
      </c>
      <c r="C396" s="7">
        <v>0.57887731481481486</v>
      </c>
      <c r="D396" t="s">
        <v>465</v>
      </c>
      <c r="F396" s="1">
        <v>0</v>
      </c>
      <c r="G396" s="1">
        <v>0</v>
      </c>
      <c r="H396" s="1">
        <v>0</v>
      </c>
      <c r="J396" t="s">
        <v>466</v>
      </c>
      <c r="L396" t="s">
        <v>16</v>
      </c>
      <c r="M396" t="s">
        <v>17</v>
      </c>
      <c r="N396" s="281" t="s">
        <v>86</v>
      </c>
      <c r="O396" s="281" t="s">
        <v>86</v>
      </c>
    </row>
    <row r="397" spans="1:15">
      <c r="A397">
        <v>78</v>
      </c>
      <c r="B397" s="5">
        <v>45422</v>
      </c>
      <c r="C397" s="6">
        <v>0.2069444444444444</v>
      </c>
      <c r="D397" t="s">
        <v>467</v>
      </c>
      <c r="F397" s="1">
        <v>0</v>
      </c>
      <c r="G397" s="1">
        <v>2801420</v>
      </c>
      <c r="H397" s="1">
        <v>228359416</v>
      </c>
      <c r="I397" t="s">
        <v>310</v>
      </c>
      <c r="J397" t="s">
        <v>300</v>
      </c>
      <c r="L397" t="s">
        <v>10</v>
      </c>
      <c r="M397" t="s">
        <v>11</v>
      </c>
      <c r="N397" t="s">
        <v>74</v>
      </c>
      <c r="O397" t="s">
        <v>311</v>
      </c>
    </row>
    <row r="398" spans="1:15">
      <c r="A398">
        <v>79</v>
      </c>
      <c r="B398" s="5">
        <v>45422</v>
      </c>
      <c r="C398" s="6">
        <v>0.20833333333333329</v>
      </c>
      <c r="D398" t="s">
        <v>468</v>
      </c>
      <c r="F398" s="1">
        <v>0</v>
      </c>
      <c r="G398" s="1">
        <v>567000</v>
      </c>
      <c r="H398" s="1">
        <v>227792416</v>
      </c>
      <c r="I398" t="s">
        <v>313</v>
      </c>
      <c r="J398" t="s">
        <v>300</v>
      </c>
      <c r="L398" t="s">
        <v>10</v>
      </c>
      <c r="M398" t="s">
        <v>11</v>
      </c>
      <c r="N398" t="s">
        <v>74</v>
      </c>
      <c r="O398" t="s">
        <v>311</v>
      </c>
    </row>
    <row r="399" spans="1:15">
      <c r="A399">
        <v>80</v>
      </c>
      <c r="B399" s="5">
        <v>45422</v>
      </c>
      <c r="C399" s="6">
        <v>0.20902777777777781</v>
      </c>
      <c r="D399" t="s">
        <v>469</v>
      </c>
      <c r="F399" s="1">
        <v>0</v>
      </c>
      <c r="G399" s="1">
        <v>64660</v>
      </c>
      <c r="H399" s="1">
        <v>227727756</v>
      </c>
      <c r="I399" t="s">
        <v>310</v>
      </c>
      <c r="J399" t="s">
        <v>300</v>
      </c>
      <c r="L399" t="s">
        <v>10</v>
      </c>
      <c r="M399" t="s">
        <v>11</v>
      </c>
      <c r="N399" t="s">
        <v>74</v>
      </c>
      <c r="O399" t="s">
        <v>311</v>
      </c>
    </row>
    <row r="400" spans="1:15">
      <c r="A400">
        <v>81</v>
      </c>
      <c r="B400" s="5">
        <v>45422</v>
      </c>
      <c r="C400" s="6">
        <v>0.20902777777777781</v>
      </c>
      <c r="D400" t="s">
        <v>470</v>
      </c>
      <c r="F400" s="1">
        <v>0</v>
      </c>
      <c r="G400" s="1">
        <v>23010</v>
      </c>
      <c r="H400" s="1">
        <v>227704746</v>
      </c>
      <c r="I400" t="s">
        <v>310</v>
      </c>
      <c r="J400" t="s">
        <v>300</v>
      </c>
      <c r="L400" t="s">
        <v>10</v>
      </c>
      <c r="M400" t="s">
        <v>11</v>
      </c>
      <c r="N400" t="s">
        <v>74</v>
      </c>
      <c r="O400" t="s">
        <v>311</v>
      </c>
    </row>
    <row r="401" spans="1:15">
      <c r="A401">
        <v>82</v>
      </c>
      <c r="B401" s="5">
        <v>45422</v>
      </c>
      <c r="C401" s="6">
        <v>0.91874999999999996</v>
      </c>
      <c r="D401" t="s">
        <v>471</v>
      </c>
      <c r="F401" s="1">
        <v>0</v>
      </c>
      <c r="G401" s="1">
        <v>2041020</v>
      </c>
      <c r="H401" s="1">
        <v>225663726</v>
      </c>
      <c r="I401" t="s">
        <v>356</v>
      </c>
      <c r="J401" t="s">
        <v>300</v>
      </c>
      <c r="L401" t="s">
        <v>10</v>
      </c>
      <c r="M401" t="s">
        <v>11</v>
      </c>
      <c r="N401" t="s">
        <v>74</v>
      </c>
      <c r="O401" t="s">
        <v>353</v>
      </c>
    </row>
    <row r="402" spans="1:15">
      <c r="A402">
        <v>229</v>
      </c>
      <c r="B402" s="5">
        <v>45423</v>
      </c>
      <c r="C402" s="6">
        <v>0.72430555555555554</v>
      </c>
      <c r="D402" t="s">
        <v>328</v>
      </c>
      <c r="F402" s="1">
        <v>0</v>
      </c>
      <c r="G402" s="1">
        <v>41000</v>
      </c>
      <c r="H402" s="1">
        <v>142667538</v>
      </c>
      <c r="I402" t="s">
        <v>264</v>
      </c>
      <c r="J402" t="s">
        <v>303</v>
      </c>
      <c r="L402" t="s">
        <v>8</v>
      </c>
      <c r="M402" t="s">
        <v>9</v>
      </c>
      <c r="N402" t="s">
        <v>76</v>
      </c>
      <c r="O402" t="s">
        <v>286</v>
      </c>
    </row>
    <row r="403" spans="1:15">
      <c r="A403">
        <v>230</v>
      </c>
      <c r="B403" s="5">
        <v>45423</v>
      </c>
      <c r="C403" s="6">
        <v>0.72430555555555554</v>
      </c>
      <c r="D403" t="s">
        <v>328</v>
      </c>
      <c r="F403" s="1">
        <v>41000</v>
      </c>
      <c r="G403" s="1">
        <v>0</v>
      </c>
      <c r="H403" s="1">
        <v>142708538</v>
      </c>
      <c r="I403" t="s">
        <v>264</v>
      </c>
      <c r="J403" t="s">
        <v>303</v>
      </c>
      <c r="L403" t="s">
        <v>8</v>
      </c>
      <c r="M403" t="s">
        <v>9</v>
      </c>
      <c r="N403" t="s">
        <v>76</v>
      </c>
      <c r="O403" t="s">
        <v>286</v>
      </c>
    </row>
    <row r="404" spans="1:15">
      <c r="A404">
        <v>231</v>
      </c>
      <c r="B404" s="5">
        <v>45423</v>
      </c>
      <c r="C404" s="6">
        <v>0.75</v>
      </c>
      <c r="D404" t="s">
        <v>328</v>
      </c>
      <c r="F404" s="1">
        <v>0</v>
      </c>
      <c r="G404" s="1">
        <v>40600</v>
      </c>
      <c r="H404" s="1">
        <v>142667938</v>
      </c>
      <c r="I404" t="s">
        <v>264</v>
      </c>
      <c r="J404" t="s">
        <v>303</v>
      </c>
      <c r="L404" t="s">
        <v>8</v>
      </c>
      <c r="M404" t="s">
        <v>9</v>
      </c>
      <c r="N404" t="s">
        <v>76</v>
      </c>
      <c r="O404" t="s">
        <v>286</v>
      </c>
    </row>
    <row r="405" spans="1:15">
      <c r="A405">
        <v>232</v>
      </c>
      <c r="B405" s="5">
        <v>45424</v>
      </c>
      <c r="C405" s="6">
        <v>3.2638888888888891E-2</v>
      </c>
      <c r="D405" t="s">
        <v>372</v>
      </c>
      <c r="F405" s="1">
        <v>0</v>
      </c>
      <c r="G405" s="1">
        <v>13600</v>
      </c>
      <c r="H405" s="1">
        <v>142654338</v>
      </c>
      <c r="I405" t="s">
        <v>264</v>
      </c>
      <c r="J405" t="s">
        <v>303</v>
      </c>
      <c r="L405" t="s">
        <v>8</v>
      </c>
      <c r="M405" t="s">
        <v>9</v>
      </c>
      <c r="N405" t="s">
        <v>76</v>
      </c>
      <c r="O405" t="s">
        <v>286</v>
      </c>
    </row>
    <row r="406" spans="1:15">
      <c r="A406">
        <v>26</v>
      </c>
      <c r="B406" s="5">
        <v>45425</v>
      </c>
      <c r="C406" s="6">
        <v>0.43125000000000002</v>
      </c>
      <c r="D406" t="s">
        <v>421</v>
      </c>
      <c r="F406" s="1">
        <v>9960500</v>
      </c>
      <c r="G406" s="1">
        <v>0</v>
      </c>
      <c r="H406" s="1">
        <v>9964866</v>
      </c>
      <c r="I406" t="s">
        <v>292</v>
      </c>
      <c r="J406" t="s">
        <v>396</v>
      </c>
      <c r="L406" t="s">
        <v>14</v>
      </c>
      <c r="M406" t="s">
        <v>15</v>
      </c>
      <c r="N406" t="s">
        <v>86</v>
      </c>
      <c r="O406" t="s">
        <v>86</v>
      </c>
    </row>
    <row r="407" spans="1:15">
      <c r="A407">
        <v>27</v>
      </c>
      <c r="B407" s="5">
        <v>45425</v>
      </c>
      <c r="C407" s="6">
        <v>0.43125000000000002</v>
      </c>
      <c r="D407" t="s">
        <v>472</v>
      </c>
      <c r="F407" s="1">
        <v>0</v>
      </c>
      <c r="G407" s="1">
        <v>9960500</v>
      </c>
      <c r="H407" s="1">
        <v>4366</v>
      </c>
      <c r="I407" t="s">
        <v>292</v>
      </c>
      <c r="J407" t="s">
        <v>396</v>
      </c>
      <c r="L407" t="s">
        <v>14</v>
      </c>
      <c r="M407" t="s">
        <v>15</v>
      </c>
      <c r="N407" t="s">
        <v>86</v>
      </c>
      <c r="O407" t="s">
        <v>86</v>
      </c>
    </row>
    <row r="408" spans="1:15">
      <c r="A408">
        <v>233</v>
      </c>
      <c r="B408" s="5">
        <v>45426</v>
      </c>
      <c r="C408" s="6">
        <v>0.92013888888888884</v>
      </c>
      <c r="D408" t="s">
        <v>473</v>
      </c>
      <c r="F408" s="1">
        <v>0</v>
      </c>
      <c r="G408" s="1">
        <v>75500</v>
      </c>
      <c r="H408" s="1">
        <v>142578838</v>
      </c>
      <c r="I408" t="s">
        <v>264</v>
      </c>
      <c r="J408" t="s">
        <v>303</v>
      </c>
      <c r="L408" t="s">
        <v>8</v>
      </c>
      <c r="M408" t="s">
        <v>9</v>
      </c>
      <c r="N408" s="281" t="s">
        <v>76</v>
      </c>
      <c r="O408" s="281" t="s">
        <v>76</v>
      </c>
    </row>
    <row r="409" spans="1:15">
      <c r="A409">
        <v>234</v>
      </c>
      <c r="B409" s="5">
        <v>45426</v>
      </c>
      <c r="C409" s="6">
        <v>0.92361111111111116</v>
      </c>
      <c r="D409" t="s">
        <v>328</v>
      </c>
      <c r="F409" s="1">
        <v>0</v>
      </c>
      <c r="G409" s="1">
        <v>14300</v>
      </c>
      <c r="H409" s="1">
        <v>142564538</v>
      </c>
      <c r="I409" t="s">
        <v>264</v>
      </c>
      <c r="J409" t="s">
        <v>303</v>
      </c>
      <c r="L409" t="s">
        <v>8</v>
      </c>
      <c r="M409" t="s">
        <v>9</v>
      </c>
      <c r="N409" t="s">
        <v>76</v>
      </c>
      <c r="O409" t="s">
        <v>286</v>
      </c>
    </row>
    <row r="410" spans="1:15">
      <c r="A410">
        <v>235</v>
      </c>
      <c r="B410" s="5">
        <v>45426</v>
      </c>
      <c r="C410" s="6">
        <v>0.92361111111111116</v>
      </c>
      <c r="D410" t="s">
        <v>328</v>
      </c>
      <c r="F410" s="1">
        <v>14300</v>
      </c>
      <c r="G410" s="1">
        <v>0</v>
      </c>
      <c r="H410" s="1">
        <v>142578838</v>
      </c>
      <c r="I410" t="s">
        <v>264</v>
      </c>
      <c r="J410" t="s">
        <v>303</v>
      </c>
      <c r="L410" t="s">
        <v>8</v>
      </c>
      <c r="M410" t="s">
        <v>9</v>
      </c>
      <c r="N410" t="s">
        <v>76</v>
      </c>
      <c r="O410" t="s">
        <v>286</v>
      </c>
    </row>
    <row r="411" spans="1:15">
      <c r="A411">
        <v>236</v>
      </c>
      <c r="B411" s="5">
        <v>45426</v>
      </c>
      <c r="C411" s="6">
        <v>0.93958333333333333</v>
      </c>
      <c r="D411" t="s">
        <v>328</v>
      </c>
      <c r="F411" s="1">
        <v>0</v>
      </c>
      <c r="G411" s="1">
        <v>13200</v>
      </c>
      <c r="H411" s="1">
        <v>142565638</v>
      </c>
      <c r="I411" t="s">
        <v>264</v>
      </c>
      <c r="J411" t="s">
        <v>303</v>
      </c>
      <c r="L411" t="s">
        <v>8</v>
      </c>
      <c r="M411" t="s">
        <v>9</v>
      </c>
      <c r="N411" t="s">
        <v>76</v>
      </c>
      <c r="O411" t="s">
        <v>286</v>
      </c>
    </row>
    <row r="412" spans="1:15">
      <c r="A412">
        <v>237</v>
      </c>
      <c r="B412" s="5">
        <v>45427</v>
      </c>
      <c r="C412" s="6">
        <v>0.60069444444444442</v>
      </c>
      <c r="D412" t="s">
        <v>328</v>
      </c>
      <c r="F412" s="1">
        <v>0</v>
      </c>
      <c r="G412" s="1">
        <v>9600</v>
      </c>
      <c r="H412" s="1">
        <v>142556038</v>
      </c>
      <c r="I412" t="s">
        <v>264</v>
      </c>
      <c r="J412" t="s">
        <v>303</v>
      </c>
      <c r="L412" t="s">
        <v>8</v>
      </c>
      <c r="M412" t="s">
        <v>9</v>
      </c>
      <c r="N412" t="s">
        <v>76</v>
      </c>
      <c r="O412" t="s">
        <v>286</v>
      </c>
    </row>
    <row r="413" spans="1:15">
      <c r="A413">
        <v>238</v>
      </c>
      <c r="B413" s="5">
        <v>45427</v>
      </c>
      <c r="C413" s="6">
        <v>0.60069444444444442</v>
      </c>
      <c r="D413" t="s">
        <v>328</v>
      </c>
      <c r="F413" s="1">
        <v>9600</v>
      </c>
      <c r="G413" s="1">
        <v>0</v>
      </c>
      <c r="H413" s="1">
        <v>142565638</v>
      </c>
      <c r="I413" t="s">
        <v>264</v>
      </c>
      <c r="J413" t="s">
        <v>303</v>
      </c>
      <c r="L413" t="s">
        <v>8</v>
      </c>
      <c r="M413" t="s">
        <v>9</v>
      </c>
      <c r="N413" t="s">
        <v>76</v>
      </c>
      <c r="O413" t="s">
        <v>286</v>
      </c>
    </row>
    <row r="414" spans="1:15">
      <c r="A414">
        <v>239</v>
      </c>
      <c r="B414" s="5">
        <v>45427</v>
      </c>
      <c r="C414" s="6">
        <v>0.61319444444444449</v>
      </c>
      <c r="D414" t="s">
        <v>328</v>
      </c>
      <c r="F414" s="1">
        <v>0</v>
      </c>
      <c r="G414" s="1">
        <v>9400</v>
      </c>
      <c r="H414" s="1">
        <v>142556238</v>
      </c>
      <c r="I414" t="s">
        <v>264</v>
      </c>
      <c r="J414" t="s">
        <v>303</v>
      </c>
      <c r="L414" t="s">
        <v>8</v>
      </c>
      <c r="M414" t="s">
        <v>9</v>
      </c>
      <c r="N414" t="s">
        <v>76</v>
      </c>
      <c r="O414" t="s">
        <v>286</v>
      </c>
    </row>
    <row r="415" spans="1:15">
      <c r="A415">
        <v>240</v>
      </c>
      <c r="B415" s="5">
        <v>45427</v>
      </c>
      <c r="C415" s="6">
        <v>0.6743055555555556</v>
      </c>
      <c r="D415" t="s">
        <v>328</v>
      </c>
      <c r="F415" s="1">
        <v>0</v>
      </c>
      <c r="G415" s="1">
        <v>12300</v>
      </c>
      <c r="H415" s="1">
        <v>142543938</v>
      </c>
      <c r="I415" t="s">
        <v>264</v>
      </c>
      <c r="J415" t="s">
        <v>303</v>
      </c>
      <c r="L415" t="s">
        <v>8</v>
      </c>
      <c r="M415" t="s">
        <v>9</v>
      </c>
      <c r="N415" t="s">
        <v>76</v>
      </c>
      <c r="O415" t="s">
        <v>286</v>
      </c>
    </row>
    <row r="416" spans="1:15">
      <c r="A416">
        <v>241</v>
      </c>
      <c r="B416" s="5">
        <v>45427</v>
      </c>
      <c r="C416" s="6">
        <v>0.67500000000000004</v>
      </c>
      <c r="D416" t="s">
        <v>328</v>
      </c>
      <c r="F416" s="1">
        <v>12300</v>
      </c>
      <c r="G416" s="1">
        <v>0</v>
      </c>
      <c r="H416" s="1">
        <v>142556238</v>
      </c>
      <c r="I416" t="s">
        <v>264</v>
      </c>
      <c r="J416" t="s">
        <v>303</v>
      </c>
      <c r="L416" t="s">
        <v>8</v>
      </c>
      <c r="M416" t="s">
        <v>9</v>
      </c>
      <c r="N416" t="s">
        <v>76</v>
      </c>
      <c r="O416" t="s">
        <v>286</v>
      </c>
    </row>
    <row r="417" spans="1:15">
      <c r="A417">
        <v>242</v>
      </c>
      <c r="B417" s="5">
        <v>45427</v>
      </c>
      <c r="C417" s="6">
        <v>0.69305555555555554</v>
      </c>
      <c r="D417" t="s">
        <v>328</v>
      </c>
      <c r="F417" s="1">
        <v>0</v>
      </c>
      <c r="G417" s="1">
        <v>3000</v>
      </c>
      <c r="H417" s="1">
        <v>142553238</v>
      </c>
      <c r="I417" t="s">
        <v>264</v>
      </c>
      <c r="J417" t="s">
        <v>303</v>
      </c>
      <c r="L417" t="s">
        <v>8</v>
      </c>
      <c r="M417" t="s">
        <v>9</v>
      </c>
      <c r="N417" t="s">
        <v>76</v>
      </c>
      <c r="O417" t="s">
        <v>286</v>
      </c>
    </row>
    <row r="418" spans="1:15">
      <c r="A418">
        <v>243</v>
      </c>
      <c r="B418" s="5">
        <v>45427</v>
      </c>
      <c r="C418" s="6">
        <v>0.69305555555555554</v>
      </c>
      <c r="D418" t="s">
        <v>328</v>
      </c>
      <c r="F418" s="1">
        <v>0</v>
      </c>
      <c r="G418" s="1">
        <v>9400</v>
      </c>
      <c r="H418" s="1">
        <v>142543838</v>
      </c>
      <c r="I418" t="s">
        <v>264</v>
      </c>
      <c r="J418" t="s">
        <v>303</v>
      </c>
      <c r="L418" t="s">
        <v>8</v>
      </c>
      <c r="M418" t="s">
        <v>9</v>
      </c>
      <c r="N418" t="s">
        <v>76</v>
      </c>
      <c r="O418" t="s">
        <v>286</v>
      </c>
    </row>
    <row r="419" spans="1:15">
      <c r="A419">
        <v>244</v>
      </c>
      <c r="B419" s="5">
        <v>45428</v>
      </c>
      <c r="C419" s="6">
        <v>0.3888888888888889</v>
      </c>
      <c r="D419" t="s">
        <v>328</v>
      </c>
      <c r="F419" s="1">
        <v>0</v>
      </c>
      <c r="G419" s="1">
        <v>12200</v>
      </c>
      <c r="H419" s="1">
        <v>142531638</v>
      </c>
      <c r="I419" t="s">
        <v>264</v>
      </c>
      <c r="J419" t="s">
        <v>303</v>
      </c>
      <c r="L419" t="s">
        <v>8</v>
      </c>
      <c r="M419" t="s">
        <v>9</v>
      </c>
      <c r="N419" t="s">
        <v>76</v>
      </c>
      <c r="O419" t="s">
        <v>286</v>
      </c>
    </row>
    <row r="420" spans="1:15">
      <c r="A420">
        <v>245</v>
      </c>
      <c r="B420" s="5">
        <v>45428</v>
      </c>
      <c r="C420" s="6">
        <v>0.3888888888888889</v>
      </c>
      <c r="D420" t="s">
        <v>328</v>
      </c>
      <c r="F420" s="1">
        <v>12200</v>
      </c>
      <c r="G420" s="1">
        <v>0</v>
      </c>
      <c r="H420" s="1">
        <v>142543838</v>
      </c>
      <c r="I420" t="s">
        <v>264</v>
      </c>
      <c r="J420" t="s">
        <v>303</v>
      </c>
      <c r="L420" t="s">
        <v>8</v>
      </c>
      <c r="M420" t="s">
        <v>9</v>
      </c>
      <c r="N420" t="s">
        <v>76</v>
      </c>
      <c r="O420" t="s">
        <v>286</v>
      </c>
    </row>
    <row r="421" spans="1:15">
      <c r="A421">
        <v>246</v>
      </c>
      <c r="B421" s="5">
        <v>45428</v>
      </c>
      <c r="C421" s="6">
        <v>0.40972222222222221</v>
      </c>
      <c r="D421" t="s">
        <v>328</v>
      </c>
      <c r="F421" s="1">
        <v>0</v>
      </c>
      <c r="G421" s="1">
        <v>11600</v>
      </c>
      <c r="H421" s="1">
        <v>142532238</v>
      </c>
      <c r="I421" t="s">
        <v>264</v>
      </c>
      <c r="J421" t="s">
        <v>303</v>
      </c>
      <c r="L421" t="s">
        <v>8</v>
      </c>
      <c r="M421" t="s">
        <v>9</v>
      </c>
      <c r="N421" t="s">
        <v>76</v>
      </c>
      <c r="O421" t="s">
        <v>286</v>
      </c>
    </row>
    <row r="422" spans="1:15">
      <c r="A422">
        <v>247</v>
      </c>
      <c r="B422" s="5">
        <v>45428</v>
      </c>
      <c r="C422" s="6">
        <v>0.77361111111111114</v>
      </c>
      <c r="D422" t="s">
        <v>372</v>
      </c>
      <c r="F422" s="1">
        <v>0</v>
      </c>
      <c r="G422" s="1">
        <v>4900</v>
      </c>
      <c r="H422" s="1">
        <v>142527338</v>
      </c>
      <c r="I422" t="s">
        <v>264</v>
      </c>
      <c r="J422" t="s">
        <v>303</v>
      </c>
      <c r="L422" t="s">
        <v>8</v>
      </c>
      <c r="M422" t="s">
        <v>9</v>
      </c>
      <c r="N422" t="s">
        <v>76</v>
      </c>
      <c r="O422" t="s">
        <v>286</v>
      </c>
    </row>
    <row r="423" spans="1:15">
      <c r="A423">
        <v>248</v>
      </c>
      <c r="B423" s="5">
        <v>45428</v>
      </c>
      <c r="C423" s="6">
        <v>0.95</v>
      </c>
      <c r="D423" t="s">
        <v>474</v>
      </c>
      <c r="F423" s="1">
        <v>0</v>
      </c>
      <c r="G423" s="1">
        <v>83000</v>
      </c>
      <c r="H423" s="1">
        <v>142444338</v>
      </c>
      <c r="I423" t="s">
        <v>264</v>
      </c>
      <c r="J423" t="s">
        <v>303</v>
      </c>
      <c r="L423" t="s">
        <v>8</v>
      </c>
      <c r="M423" t="s">
        <v>9</v>
      </c>
      <c r="N423" s="281" t="s">
        <v>76</v>
      </c>
      <c r="O423" s="281" t="s">
        <v>76</v>
      </c>
    </row>
    <row r="424" spans="1:15">
      <c r="A424">
        <v>249</v>
      </c>
      <c r="B424" s="5">
        <v>45429</v>
      </c>
      <c r="C424" s="6">
        <v>0.61458333333333337</v>
      </c>
      <c r="D424" t="s">
        <v>372</v>
      </c>
      <c r="F424" s="1">
        <v>0</v>
      </c>
      <c r="G424" s="1">
        <v>6700</v>
      </c>
      <c r="H424" s="1">
        <v>142437638</v>
      </c>
      <c r="I424" t="s">
        <v>264</v>
      </c>
      <c r="J424" t="s">
        <v>303</v>
      </c>
      <c r="L424" t="s">
        <v>8</v>
      </c>
      <c r="M424" t="s">
        <v>9</v>
      </c>
      <c r="N424" t="s">
        <v>76</v>
      </c>
      <c r="O424" t="s">
        <v>286</v>
      </c>
    </row>
    <row r="425" spans="1:15">
      <c r="A425">
        <v>250</v>
      </c>
      <c r="B425" s="5">
        <v>45429</v>
      </c>
      <c r="C425" s="6">
        <v>0.74097222222222225</v>
      </c>
      <c r="D425" t="s">
        <v>456</v>
      </c>
      <c r="F425" s="1">
        <v>0</v>
      </c>
      <c r="G425" s="1">
        <v>23500</v>
      </c>
      <c r="H425" s="1">
        <v>142414138</v>
      </c>
      <c r="I425" t="s">
        <v>264</v>
      </c>
      <c r="J425" t="s">
        <v>303</v>
      </c>
      <c r="L425" t="s">
        <v>8</v>
      </c>
      <c r="M425" t="s">
        <v>9</v>
      </c>
      <c r="N425" t="s">
        <v>76</v>
      </c>
      <c r="O425" t="s">
        <v>457</v>
      </c>
    </row>
    <row r="426" spans="1:15">
      <c r="A426">
        <v>83</v>
      </c>
      <c r="B426" s="5">
        <v>45432</v>
      </c>
      <c r="C426" s="6">
        <v>0.74444444444444446</v>
      </c>
      <c r="D426" t="s">
        <v>475</v>
      </c>
      <c r="E426" t="s">
        <v>475</v>
      </c>
      <c r="F426" s="1">
        <v>0</v>
      </c>
      <c r="G426" s="1">
        <v>12150500</v>
      </c>
      <c r="H426" s="1">
        <v>213513226</v>
      </c>
      <c r="I426" t="s">
        <v>331</v>
      </c>
      <c r="J426" t="s">
        <v>300</v>
      </c>
      <c r="L426" t="s">
        <v>10</v>
      </c>
      <c r="M426" t="s">
        <v>11</v>
      </c>
      <c r="N426" t="s">
        <v>76</v>
      </c>
      <c r="O426" t="s">
        <v>301</v>
      </c>
    </row>
    <row r="427" spans="1:15">
      <c r="A427">
        <v>251</v>
      </c>
      <c r="B427" s="5">
        <v>45432</v>
      </c>
      <c r="C427" s="6">
        <v>0.19236111111111109</v>
      </c>
      <c r="D427" t="s">
        <v>322</v>
      </c>
      <c r="F427" s="1">
        <v>0</v>
      </c>
      <c r="G427" s="1">
        <v>39200</v>
      </c>
      <c r="H427" s="1">
        <v>142374938</v>
      </c>
      <c r="I427" t="s">
        <v>323</v>
      </c>
      <c r="J427" t="s">
        <v>300</v>
      </c>
      <c r="L427" t="s">
        <v>8</v>
      </c>
      <c r="M427" t="s">
        <v>9</v>
      </c>
      <c r="N427" t="s">
        <v>76</v>
      </c>
      <c r="O427" t="s">
        <v>301</v>
      </c>
    </row>
    <row r="428" spans="1:15">
      <c r="A428">
        <v>252</v>
      </c>
      <c r="B428" s="5">
        <v>45432</v>
      </c>
      <c r="C428" s="6">
        <v>0.64027777777777772</v>
      </c>
      <c r="D428" t="s">
        <v>456</v>
      </c>
      <c r="F428" s="1">
        <v>0</v>
      </c>
      <c r="G428" s="1">
        <v>79000</v>
      </c>
      <c r="H428" s="1">
        <v>142295938</v>
      </c>
      <c r="I428" t="s">
        <v>264</v>
      </c>
      <c r="J428" t="s">
        <v>303</v>
      </c>
      <c r="L428" t="s">
        <v>8</v>
      </c>
      <c r="M428" t="s">
        <v>9</v>
      </c>
      <c r="N428" t="s">
        <v>76</v>
      </c>
      <c r="O428" t="s">
        <v>457</v>
      </c>
    </row>
    <row r="429" spans="1:15">
      <c r="A429">
        <v>253</v>
      </c>
      <c r="B429" s="5">
        <v>45432</v>
      </c>
      <c r="C429" s="6">
        <v>0.75138888888888888</v>
      </c>
      <c r="D429" t="s">
        <v>328</v>
      </c>
      <c r="F429" s="1">
        <v>0</v>
      </c>
      <c r="G429" s="1">
        <v>10700</v>
      </c>
      <c r="H429" s="1">
        <v>142285238</v>
      </c>
      <c r="I429" t="s">
        <v>264</v>
      </c>
      <c r="J429" t="s">
        <v>303</v>
      </c>
      <c r="L429" t="s">
        <v>8</v>
      </c>
      <c r="M429" t="s">
        <v>9</v>
      </c>
      <c r="N429" t="s">
        <v>76</v>
      </c>
      <c r="O429" t="s">
        <v>286</v>
      </c>
    </row>
    <row r="430" spans="1:15">
      <c r="A430">
        <v>254</v>
      </c>
      <c r="B430" s="5">
        <v>45432</v>
      </c>
      <c r="C430" s="6">
        <v>0.75208333333333333</v>
      </c>
      <c r="D430" t="s">
        <v>328</v>
      </c>
      <c r="F430" s="1">
        <v>10700</v>
      </c>
      <c r="G430" s="1">
        <v>0</v>
      </c>
      <c r="H430" s="1">
        <v>142295938</v>
      </c>
      <c r="I430" t="s">
        <v>264</v>
      </c>
      <c r="J430" t="s">
        <v>303</v>
      </c>
      <c r="L430" t="s">
        <v>8</v>
      </c>
      <c r="M430" t="s">
        <v>9</v>
      </c>
      <c r="N430" t="s">
        <v>76</v>
      </c>
      <c r="O430" t="s">
        <v>286</v>
      </c>
    </row>
    <row r="431" spans="1:15">
      <c r="A431">
        <v>255</v>
      </c>
      <c r="B431" s="5">
        <v>45432</v>
      </c>
      <c r="C431" s="6">
        <v>0.77152777777777781</v>
      </c>
      <c r="D431" t="s">
        <v>328</v>
      </c>
      <c r="F431" s="1">
        <v>0</v>
      </c>
      <c r="G431" s="1">
        <v>11200</v>
      </c>
      <c r="H431" s="1">
        <v>142284738</v>
      </c>
      <c r="I431" t="s">
        <v>264</v>
      </c>
      <c r="J431" t="s">
        <v>303</v>
      </c>
      <c r="L431" t="s">
        <v>8</v>
      </c>
      <c r="M431" t="s">
        <v>9</v>
      </c>
      <c r="N431" t="s">
        <v>76</v>
      </c>
      <c r="O431" t="s">
        <v>286</v>
      </c>
    </row>
    <row r="432" spans="1:15">
      <c r="A432">
        <v>28</v>
      </c>
      <c r="B432" s="5">
        <v>45433</v>
      </c>
      <c r="C432" s="6">
        <v>0.46736111111111112</v>
      </c>
      <c r="D432" t="s">
        <v>476</v>
      </c>
      <c r="F432" s="1">
        <v>66800</v>
      </c>
      <c r="G432" s="1">
        <v>0</v>
      </c>
      <c r="H432" s="1">
        <v>71166</v>
      </c>
      <c r="I432" t="s">
        <v>292</v>
      </c>
      <c r="J432" t="s">
        <v>396</v>
      </c>
      <c r="L432" t="s">
        <v>14</v>
      </c>
      <c r="M432" t="s">
        <v>15</v>
      </c>
      <c r="N432" t="s">
        <v>86</v>
      </c>
      <c r="O432" t="s">
        <v>86</v>
      </c>
    </row>
    <row r="433" spans="1:15">
      <c r="A433">
        <v>29</v>
      </c>
      <c r="B433" s="5">
        <v>45433</v>
      </c>
      <c r="C433" s="6">
        <v>0.46736111111111112</v>
      </c>
      <c r="D433" t="s">
        <v>476</v>
      </c>
      <c r="F433" s="1">
        <v>0</v>
      </c>
      <c r="G433" s="1">
        <v>66800</v>
      </c>
      <c r="H433" s="1">
        <v>4366</v>
      </c>
      <c r="I433" t="s">
        <v>292</v>
      </c>
      <c r="J433" t="s">
        <v>396</v>
      </c>
      <c r="L433" t="s">
        <v>14</v>
      </c>
      <c r="M433" t="s">
        <v>15</v>
      </c>
      <c r="N433" t="s">
        <v>86</v>
      </c>
      <c r="O433" t="s">
        <v>86</v>
      </c>
    </row>
    <row r="434" spans="1:15">
      <c r="A434">
        <v>256</v>
      </c>
      <c r="B434" s="5">
        <v>45434</v>
      </c>
      <c r="C434" s="6">
        <v>0.41805555555555562</v>
      </c>
      <c r="D434" t="s">
        <v>328</v>
      </c>
      <c r="F434" s="1">
        <v>0</v>
      </c>
      <c r="G434" s="1">
        <v>12200</v>
      </c>
      <c r="H434" s="1">
        <v>142272538</v>
      </c>
      <c r="I434" t="s">
        <v>264</v>
      </c>
      <c r="J434" t="s">
        <v>303</v>
      </c>
      <c r="L434" t="s">
        <v>8</v>
      </c>
      <c r="M434" t="s">
        <v>9</v>
      </c>
      <c r="N434" t="s">
        <v>76</v>
      </c>
      <c r="O434" t="s">
        <v>286</v>
      </c>
    </row>
    <row r="435" spans="1:15">
      <c r="A435">
        <v>257</v>
      </c>
      <c r="B435" s="5">
        <v>45434</v>
      </c>
      <c r="C435" s="6">
        <v>0.41875000000000001</v>
      </c>
      <c r="D435" t="s">
        <v>328</v>
      </c>
      <c r="F435" s="1">
        <v>12200</v>
      </c>
      <c r="G435" s="1">
        <v>0</v>
      </c>
      <c r="H435" s="1">
        <v>142284738</v>
      </c>
      <c r="I435" t="s">
        <v>264</v>
      </c>
      <c r="J435" t="s">
        <v>303</v>
      </c>
      <c r="L435" t="s">
        <v>8</v>
      </c>
      <c r="M435" t="s">
        <v>9</v>
      </c>
      <c r="N435" t="s">
        <v>76</v>
      </c>
      <c r="O435" t="s">
        <v>286</v>
      </c>
    </row>
    <row r="436" spans="1:15">
      <c r="A436">
        <v>258</v>
      </c>
      <c r="B436" s="5">
        <v>45434</v>
      </c>
      <c r="C436" s="6">
        <v>0.43541666666666667</v>
      </c>
      <c r="D436" t="s">
        <v>328</v>
      </c>
      <c r="F436" s="1">
        <v>0</v>
      </c>
      <c r="G436" s="1">
        <v>11800</v>
      </c>
      <c r="H436" s="1">
        <v>142272938</v>
      </c>
      <c r="I436" t="s">
        <v>264</v>
      </c>
      <c r="J436" t="s">
        <v>303</v>
      </c>
      <c r="L436" t="s">
        <v>8</v>
      </c>
      <c r="M436" t="s">
        <v>9</v>
      </c>
      <c r="N436" t="s">
        <v>76</v>
      </c>
      <c r="O436" t="s">
        <v>286</v>
      </c>
    </row>
    <row r="437" spans="1:15">
      <c r="A437">
        <v>2</v>
      </c>
      <c r="B437" s="5">
        <v>45434</v>
      </c>
      <c r="C437" s="7">
        <v>0.73895833333333338</v>
      </c>
      <c r="D437" t="s">
        <v>477</v>
      </c>
      <c r="E437" t="s">
        <v>478</v>
      </c>
      <c r="F437" s="1">
        <v>1</v>
      </c>
      <c r="G437" s="1">
        <v>0</v>
      </c>
      <c r="H437" s="1">
        <v>1</v>
      </c>
      <c r="J437" t="s">
        <v>479</v>
      </c>
      <c r="L437" t="s">
        <v>16</v>
      </c>
      <c r="M437" t="s">
        <v>17</v>
      </c>
      <c r="N437" s="281" t="s">
        <v>86</v>
      </c>
      <c r="O437" s="281" t="s">
        <v>86</v>
      </c>
    </row>
    <row r="438" spans="1:15">
      <c r="A438">
        <v>63</v>
      </c>
      <c r="B438" s="5">
        <v>45435</v>
      </c>
      <c r="C438" s="6">
        <v>0.68402777777777779</v>
      </c>
      <c r="D438" t="s">
        <v>343</v>
      </c>
      <c r="F438" s="1">
        <v>137400</v>
      </c>
      <c r="G438" s="1">
        <v>0</v>
      </c>
      <c r="H438" s="1">
        <v>2102616</v>
      </c>
      <c r="I438" t="s">
        <v>292</v>
      </c>
      <c r="J438" t="s">
        <v>293</v>
      </c>
      <c r="L438" t="s">
        <v>12</v>
      </c>
      <c r="M438" t="s">
        <v>13</v>
      </c>
      <c r="N438" t="s">
        <v>344</v>
      </c>
      <c r="O438" t="s">
        <v>344</v>
      </c>
    </row>
    <row r="439" spans="1:15">
      <c r="A439">
        <v>64</v>
      </c>
      <c r="B439" s="5">
        <v>45435</v>
      </c>
      <c r="C439" s="6">
        <v>0.68402777777777779</v>
      </c>
      <c r="D439" t="s">
        <v>480</v>
      </c>
      <c r="F439" s="1">
        <v>0</v>
      </c>
      <c r="G439" s="1">
        <v>137400</v>
      </c>
      <c r="H439" s="1">
        <v>1965216</v>
      </c>
      <c r="I439" t="s">
        <v>292</v>
      </c>
      <c r="J439" t="s">
        <v>293</v>
      </c>
      <c r="L439" t="s">
        <v>12</v>
      </c>
      <c r="M439" t="s">
        <v>13</v>
      </c>
      <c r="N439" t="s">
        <v>344</v>
      </c>
      <c r="O439" t="s">
        <v>344</v>
      </c>
    </row>
    <row r="440" spans="1:15">
      <c r="A440">
        <v>65</v>
      </c>
      <c r="B440" s="5">
        <v>45435</v>
      </c>
      <c r="C440" s="6">
        <v>0.68402777777777779</v>
      </c>
      <c r="D440" t="s">
        <v>343</v>
      </c>
      <c r="F440" s="1">
        <v>36800</v>
      </c>
      <c r="G440" s="1">
        <v>0</v>
      </c>
      <c r="H440" s="1">
        <v>2002016</v>
      </c>
      <c r="I440" t="s">
        <v>292</v>
      </c>
      <c r="J440" t="s">
        <v>293</v>
      </c>
      <c r="L440" t="s">
        <v>12</v>
      </c>
      <c r="M440" t="s">
        <v>13</v>
      </c>
      <c r="N440" t="s">
        <v>344</v>
      </c>
      <c r="O440" t="s">
        <v>344</v>
      </c>
    </row>
    <row r="441" spans="1:15">
      <c r="A441">
        <v>66</v>
      </c>
      <c r="B441" s="5">
        <v>45435</v>
      </c>
      <c r="C441" s="6">
        <v>0.68402777777777779</v>
      </c>
      <c r="D441" t="s">
        <v>481</v>
      </c>
      <c r="F441" s="1">
        <v>0</v>
      </c>
      <c r="G441" s="1">
        <v>36800</v>
      </c>
      <c r="H441" s="1">
        <v>1965216</v>
      </c>
      <c r="I441" t="s">
        <v>292</v>
      </c>
      <c r="J441" t="s">
        <v>293</v>
      </c>
      <c r="L441" t="s">
        <v>12</v>
      </c>
      <c r="M441" t="s">
        <v>13</v>
      </c>
      <c r="N441" t="s">
        <v>344</v>
      </c>
      <c r="O441" t="s">
        <v>344</v>
      </c>
    </row>
    <row r="442" spans="1:15">
      <c r="A442">
        <v>67</v>
      </c>
      <c r="B442" s="5">
        <v>45435</v>
      </c>
      <c r="C442" s="6">
        <v>0.68402777777777779</v>
      </c>
      <c r="D442" t="s">
        <v>343</v>
      </c>
      <c r="F442" s="1">
        <v>840517</v>
      </c>
      <c r="G442" s="1">
        <v>0</v>
      </c>
      <c r="H442" s="1">
        <v>2805733</v>
      </c>
      <c r="I442" t="s">
        <v>292</v>
      </c>
      <c r="J442" t="s">
        <v>293</v>
      </c>
      <c r="L442" t="s">
        <v>12</v>
      </c>
      <c r="M442" t="s">
        <v>13</v>
      </c>
      <c r="N442" t="s">
        <v>344</v>
      </c>
      <c r="O442" t="s">
        <v>344</v>
      </c>
    </row>
    <row r="443" spans="1:15">
      <c r="A443">
        <v>68</v>
      </c>
      <c r="B443" s="5">
        <v>45435</v>
      </c>
      <c r="C443" s="6">
        <v>0.68402777777777779</v>
      </c>
      <c r="D443" t="s">
        <v>419</v>
      </c>
      <c r="F443" s="1">
        <v>0</v>
      </c>
      <c r="G443" s="1">
        <v>840517</v>
      </c>
      <c r="H443" s="1">
        <v>1965216</v>
      </c>
      <c r="I443" t="s">
        <v>292</v>
      </c>
      <c r="J443" t="s">
        <v>293</v>
      </c>
      <c r="L443" t="s">
        <v>12</v>
      </c>
      <c r="M443" t="s">
        <v>13</v>
      </c>
      <c r="N443" t="s">
        <v>344</v>
      </c>
      <c r="O443" t="s">
        <v>344</v>
      </c>
    </row>
    <row r="444" spans="1:15">
      <c r="A444">
        <v>30</v>
      </c>
      <c r="B444" s="5">
        <v>45435</v>
      </c>
      <c r="C444" s="6">
        <v>0.68333333333333335</v>
      </c>
      <c r="D444" t="s">
        <v>421</v>
      </c>
      <c r="F444" s="1">
        <v>9900000</v>
      </c>
      <c r="G444" s="1">
        <v>0</v>
      </c>
      <c r="H444" s="1">
        <v>9904366</v>
      </c>
      <c r="I444" t="s">
        <v>292</v>
      </c>
      <c r="J444" t="s">
        <v>396</v>
      </c>
      <c r="L444" t="s">
        <v>14</v>
      </c>
      <c r="M444" t="s">
        <v>15</v>
      </c>
      <c r="N444" t="s">
        <v>86</v>
      </c>
      <c r="O444" t="s">
        <v>86</v>
      </c>
    </row>
    <row r="445" spans="1:15">
      <c r="A445">
        <v>31</v>
      </c>
      <c r="B445" s="5">
        <v>45435</v>
      </c>
      <c r="C445" s="6">
        <v>0.68333333333333335</v>
      </c>
      <c r="D445" t="s">
        <v>422</v>
      </c>
      <c r="F445" s="1">
        <v>0</v>
      </c>
      <c r="G445" s="1">
        <v>9900000</v>
      </c>
      <c r="H445" s="1">
        <v>4366</v>
      </c>
      <c r="I445" t="s">
        <v>292</v>
      </c>
      <c r="J445" t="s">
        <v>396</v>
      </c>
      <c r="L445" t="s">
        <v>14</v>
      </c>
      <c r="M445" t="s">
        <v>15</v>
      </c>
      <c r="N445" t="s">
        <v>86</v>
      </c>
      <c r="O445" t="s">
        <v>86</v>
      </c>
    </row>
    <row r="446" spans="1:15">
      <c r="A446">
        <v>32</v>
      </c>
      <c r="B446" s="5">
        <v>45435</v>
      </c>
      <c r="C446" s="6">
        <v>0.68333333333333335</v>
      </c>
      <c r="D446" t="s">
        <v>421</v>
      </c>
      <c r="F446" s="1">
        <v>9834000</v>
      </c>
      <c r="G446" s="1">
        <v>0</v>
      </c>
      <c r="H446" s="1">
        <v>9838366</v>
      </c>
      <c r="I446" t="s">
        <v>292</v>
      </c>
      <c r="J446" t="s">
        <v>396</v>
      </c>
      <c r="L446" t="s">
        <v>14</v>
      </c>
      <c r="M446" t="s">
        <v>15</v>
      </c>
      <c r="N446" t="s">
        <v>86</v>
      </c>
      <c r="O446" t="s">
        <v>86</v>
      </c>
    </row>
    <row r="447" spans="1:15">
      <c r="A447">
        <v>33</v>
      </c>
      <c r="B447" s="5">
        <v>45435</v>
      </c>
      <c r="C447" s="6">
        <v>0.68333333333333335</v>
      </c>
      <c r="D447" t="s">
        <v>422</v>
      </c>
      <c r="F447" s="1">
        <v>0</v>
      </c>
      <c r="G447" s="1">
        <v>9834000</v>
      </c>
      <c r="H447" s="1">
        <v>4366</v>
      </c>
      <c r="I447" t="s">
        <v>292</v>
      </c>
      <c r="J447" t="s">
        <v>396</v>
      </c>
      <c r="L447" t="s">
        <v>14</v>
      </c>
      <c r="M447" t="s">
        <v>15</v>
      </c>
      <c r="N447" t="s">
        <v>86</v>
      </c>
      <c r="O447" t="s">
        <v>86</v>
      </c>
    </row>
    <row r="448" spans="1:15">
      <c r="A448">
        <v>84</v>
      </c>
      <c r="B448" s="5">
        <v>45436</v>
      </c>
      <c r="C448" s="6">
        <v>0.37847222222222221</v>
      </c>
      <c r="D448" t="s">
        <v>451</v>
      </c>
      <c r="F448" s="1">
        <v>0</v>
      </c>
      <c r="G448" s="1">
        <v>15546950</v>
      </c>
      <c r="H448" s="1">
        <v>197966276</v>
      </c>
      <c r="I448" t="s">
        <v>452</v>
      </c>
      <c r="J448" t="s">
        <v>300</v>
      </c>
      <c r="L448" t="s">
        <v>10</v>
      </c>
      <c r="M448" t="s">
        <v>11</v>
      </c>
      <c r="N448" t="s">
        <v>74</v>
      </c>
      <c r="O448" t="s">
        <v>333</v>
      </c>
    </row>
    <row r="449" spans="1:15">
      <c r="A449">
        <v>259</v>
      </c>
      <c r="B449" s="5">
        <v>45436</v>
      </c>
      <c r="C449" s="6">
        <v>0.64236111111111116</v>
      </c>
      <c r="D449" t="s">
        <v>328</v>
      </c>
      <c r="F449" s="1">
        <v>0</v>
      </c>
      <c r="G449" s="1">
        <v>14100</v>
      </c>
      <c r="H449" s="1">
        <v>142258838</v>
      </c>
      <c r="I449" t="s">
        <v>264</v>
      </c>
      <c r="J449" t="s">
        <v>303</v>
      </c>
      <c r="L449" t="s">
        <v>8</v>
      </c>
      <c r="M449" t="s">
        <v>9</v>
      </c>
      <c r="N449" t="s">
        <v>76</v>
      </c>
      <c r="O449" t="s">
        <v>286</v>
      </c>
    </row>
    <row r="450" spans="1:15">
      <c r="A450">
        <v>260</v>
      </c>
      <c r="B450" s="5">
        <v>45436</v>
      </c>
      <c r="C450" s="6">
        <v>0.64236111111111116</v>
      </c>
      <c r="D450" t="s">
        <v>328</v>
      </c>
      <c r="F450" s="1">
        <v>14100</v>
      </c>
      <c r="G450" s="1">
        <v>0</v>
      </c>
      <c r="H450" s="1">
        <v>142272938</v>
      </c>
      <c r="I450" t="s">
        <v>264</v>
      </c>
      <c r="J450" t="s">
        <v>303</v>
      </c>
      <c r="L450" t="s">
        <v>8</v>
      </c>
      <c r="M450" t="s">
        <v>9</v>
      </c>
      <c r="N450" t="s">
        <v>76</v>
      </c>
      <c r="O450" t="s">
        <v>286</v>
      </c>
    </row>
    <row r="451" spans="1:15">
      <c r="A451">
        <v>261</v>
      </c>
      <c r="B451" s="5">
        <v>45436</v>
      </c>
      <c r="C451" s="6">
        <v>0.66736111111111107</v>
      </c>
      <c r="D451" t="s">
        <v>328</v>
      </c>
      <c r="F451" s="1">
        <v>0</v>
      </c>
      <c r="G451" s="1">
        <v>13400</v>
      </c>
      <c r="H451" s="1">
        <v>142259538</v>
      </c>
      <c r="I451" t="s">
        <v>264</v>
      </c>
      <c r="J451" t="s">
        <v>303</v>
      </c>
      <c r="L451" t="s">
        <v>8</v>
      </c>
      <c r="M451" t="s">
        <v>9</v>
      </c>
      <c r="N451" t="s">
        <v>76</v>
      </c>
      <c r="O451" t="s">
        <v>286</v>
      </c>
    </row>
    <row r="452" spans="1:15">
      <c r="A452">
        <v>262</v>
      </c>
      <c r="B452" s="5">
        <v>45436</v>
      </c>
      <c r="C452" s="6">
        <v>0.69444444444444442</v>
      </c>
      <c r="D452" t="s">
        <v>328</v>
      </c>
      <c r="F452" s="1">
        <v>0</v>
      </c>
      <c r="G452" s="1">
        <v>61500</v>
      </c>
      <c r="H452" s="1">
        <v>142198038</v>
      </c>
      <c r="I452" t="s">
        <v>264</v>
      </c>
      <c r="J452" t="s">
        <v>303</v>
      </c>
      <c r="L452" t="s">
        <v>8</v>
      </c>
      <c r="M452" t="s">
        <v>9</v>
      </c>
      <c r="N452" t="s">
        <v>76</v>
      </c>
      <c r="O452" t="s">
        <v>286</v>
      </c>
    </row>
    <row r="453" spans="1:15">
      <c r="A453">
        <v>263</v>
      </c>
      <c r="B453" s="5">
        <v>45436</v>
      </c>
      <c r="C453" s="6">
        <v>0.69513888888888886</v>
      </c>
      <c r="D453" t="s">
        <v>328</v>
      </c>
      <c r="F453" s="1">
        <v>61500</v>
      </c>
      <c r="G453" s="1">
        <v>0</v>
      </c>
      <c r="H453" s="1">
        <v>142259538</v>
      </c>
      <c r="I453" t="s">
        <v>264</v>
      </c>
      <c r="J453" t="s">
        <v>303</v>
      </c>
      <c r="L453" t="s">
        <v>8</v>
      </c>
      <c r="M453" t="s">
        <v>9</v>
      </c>
      <c r="N453" t="s">
        <v>76</v>
      </c>
      <c r="O453" t="s">
        <v>286</v>
      </c>
    </row>
    <row r="454" spans="1:15">
      <c r="A454">
        <v>264</v>
      </c>
      <c r="B454" s="5">
        <v>45436</v>
      </c>
      <c r="C454" s="6">
        <v>0.76736111111111116</v>
      </c>
      <c r="D454" t="s">
        <v>328</v>
      </c>
      <c r="F454" s="1">
        <v>0</v>
      </c>
      <c r="G454" s="1">
        <v>75200</v>
      </c>
      <c r="H454" s="1">
        <v>142184338</v>
      </c>
      <c r="I454" t="s">
        <v>264</v>
      </c>
      <c r="J454" t="s">
        <v>303</v>
      </c>
      <c r="L454" t="s">
        <v>8</v>
      </c>
      <c r="M454" t="s">
        <v>9</v>
      </c>
      <c r="N454" t="s">
        <v>76</v>
      </c>
      <c r="O454" t="s">
        <v>286</v>
      </c>
    </row>
    <row r="455" spans="1:15">
      <c r="A455">
        <v>265</v>
      </c>
      <c r="B455" s="5">
        <v>45439</v>
      </c>
      <c r="C455" s="6">
        <v>0.1965277777777778</v>
      </c>
      <c r="D455" t="s">
        <v>332</v>
      </c>
      <c r="F455" s="1">
        <v>0</v>
      </c>
      <c r="G455" s="1">
        <v>377662</v>
      </c>
      <c r="H455" s="1">
        <v>141806676</v>
      </c>
      <c r="I455" t="s">
        <v>295</v>
      </c>
      <c r="J455" t="s">
        <v>300</v>
      </c>
      <c r="L455" t="s">
        <v>8</v>
      </c>
      <c r="M455" t="s">
        <v>9</v>
      </c>
      <c r="N455" t="s">
        <v>75</v>
      </c>
      <c r="O455" t="s">
        <v>75</v>
      </c>
    </row>
    <row r="456" spans="1:15">
      <c r="A456">
        <v>266</v>
      </c>
      <c r="B456" s="5">
        <v>45439</v>
      </c>
      <c r="C456" s="6">
        <v>0.1965277777777778</v>
      </c>
      <c r="D456" t="s">
        <v>332</v>
      </c>
      <c r="F456" s="1">
        <v>0</v>
      </c>
      <c r="G456" s="1">
        <v>800</v>
      </c>
      <c r="H456" s="1">
        <v>141805876</v>
      </c>
      <c r="I456" t="s">
        <v>295</v>
      </c>
      <c r="J456" t="s">
        <v>300</v>
      </c>
      <c r="L456" t="s">
        <v>8</v>
      </c>
      <c r="M456" t="s">
        <v>9</v>
      </c>
      <c r="N456" t="s">
        <v>75</v>
      </c>
      <c r="O456" t="s">
        <v>75</v>
      </c>
    </row>
    <row r="457" spans="1:15">
      <c r="A457">
        <v>69</v>
      </c>
      <c r="B457" s="5">
        <v>45439</v>
      </c>
      <c r="C457" s="6">
        <v>0.19722222222222219</v>
      </c>
      <c r="D457" t="s">
        <v>332</v>
      </c>
      <c r="F457" s="1">
        <v>0</v>
      </c>
      <c r="G457" s="1">
        <v>157100</v>
      </c>
      <c r="H457" s="1">
        <v>1808116</v>
      </c>
      <c r="I457" t="s">
        <v>295</v>
      </c>
      <c r="J457" t="s">
        <v>300</v>
      </c>
      <c r="L457" t="s">
        <v>12</v>
      </c>
      <c r="M457" t="s">
        <v>13</v>
      </c>
      <c r="N457" t="s">
        <v>75</v>
      </c>
      <c r="O457" t="s">
        <v>75</v>
      </c>
    </row>
    <row r="458" spans="1:15">
      <c r="A458">
        <v>70</v>
      </c>
      <c r="B458" s="5">
        <v>45439</v>
      </c>
      <c r="C458" s="6">
        <v>0.21249999999999999</v>
      </c>
      <c r="D458" t="s">
        <v>290</v>
      </c>
      <c r="E458" t="s">
        <v>291</v>
      </c>
      <c r="F458" s="1">
        <v>156700</v>
      </c>
      <c r="G458" s="1">
        <v>0</v>
      </c>
      <c r="H458" s="1">
        <v>1964816</v>
      </c>
      <c r="I458" t="s">
        <v>292</v>
      </c>
      <c r="J458" t="s">
        <v>293</v>
      </c>
      <c r="L458" t="s">
        <v>12</v>
      </c>
      <c r="M458" t="s">
        <v>13</v>
      </c>
      <c r="N458" s="281" t="s">
        <v>86</v>
      </c>
      <c r="O458" s="281" t="s">
        <v>86</v>
      </c>
    </row>
    <row r="459" spans="1:15">
      <c r="A459">
        <v>267</v>
      </c>
      <c r="B459" s="5">
        <v>45440</v>
      </c>
      <c r="C459" s="6">
        <v>0.52916666666666667</v>
      </c>
      <c r="D459" t="s">
        <v>482</v>
      </c>
      <c r="F459" s="1">
        <v>0</v>
      </c>
      <c r="G459" s="1">
        <v>92096</v>
      </c>
      <c r="H459" s="1">
        <v>141713780</v>
      </c>
      <c r="I459" t="s">
        <v>264</v>
      </c>
      <c r="J459" t="s">
        <v>285</v>
      </c>
      <c r="L459" t="s">
        <v>8</v>
      </c>
      <c r="M459" t="s">
        <v>9</v>
      </c>
      <c r="N459" t="s">
        <v>76</v>
      </c>
      <c r="O459" t="s">
        <v>286</v>
      </c>
    </row>
    <row r="460" spans="1:15">
      <c r="A460">
        <v>268</v>
      </c>
      <c r="B460" s="5">
        <v>45441</v>
      </c>
      <c r="C460" s="6">
        <v>0.66736111111111107</v>
      </c>
      <c r="D460" t="s">
        <v>483</v>
      </c>
      <c r="F460" s="1">
        <v>1103700</v>
      </c>
      <c r="G460" s="1">
        <v>0</v>
      </c>
      <c r="H460" s="1">
        <v>142817480</v>
      </c>
      <c r="I460" t="s">
        <v>292</v>
      </c>
      <c r="J460" t="s">
        <v>396</v>
      </c>
      <c r="L460" t="s">
        <v>8</v>
      </c>
      <c r="M460" t="s">
        <v>9</v>
      </c>
      <c r="N460" t="s">
        <v>86</v>
      </c>
      <c r="O460" t="s">
        <v>86</v>
      </c>
    </row>
    <row r="461" spans="1:15">
      <c r="A461">
        <v>34</v>
      </c>
      <c r="B461" s="5">
        <v>45441</v>
      </c>
      <c r="C461" s="6">
        <v>0.66666666666666663</v>
      </c>
      <c r="D461" t="s">
        <v>421</v>
      </c>
      <c r="F461" s="1">
        <v>4385700</v>
      </c>
      <c r="G461" s="1">
        <v>0</v>
      </c>
      <c r="H461" s="1">
        <v>4390066</v>
      </c>
      <c r="I461" t="s">
        <v>292</v>
      </c>
      <c r="J461" t="s">
        <v>396</v>
      </c>
      <c r="L461" t="s">
        <v>14</v>
      </c>
      <c r="M461" t="s">
        <v>15</v>
      </c>
      <c r="N461" t="s">
        <v>86</v>
      </c>
      <c r="O461" t="s">
        <v>86</v>
      </c>
    </row>
    <row r="462" spans="1:15">
      <c r="A462">
        <v>35</v>
      </c>
      <c r="B462" s="5">
        <v>45441</v>
      </c>
      <c r="C462" s="6">
        <v>0.66666666666666663</v>
      </c>
      <c r="D462" t="s">
        <v>422</v>
      </c>
      <c r="F462" s="1">
        <v>0</v>
      </c>
      <c r="G462" s="1">
        <v>4385700</v>
      </c>
      <c r="H462" s="1">
        <v>4366</v>
      </c>
      <c r="I462" t="s">
        <v>292</v>
      </c>
      <c r="J462" t="s">
        <v>396</v>
      </c>
      <c r="L462" t="s">
        <v>14</v>
      </c>
      <c r="M462" t="s">
        <v>15</v>
      </c>
      <c r="N462" t="s">
        <v>86</v>
      </c>
      <c r="O462" t="s">
        <v>86</v>
      </c>
    </row>
    <row r="463" spans="1:15">
      <c r="A463">
        <v>36</v>
      </c>
      <c r="B463" s="5">
        <v>45441</v>
      </c>
      <c r="C463" s="6">
        <v>0.66666666666666663</v>
      </c>
      <c r="D463" t="s">
        <v>421</v>
      </c>
      <c r="F463" s="1">
        <v>9317000</v>
      </c>
      <c r="G463" s="1">
        <v>0</v>
      </c>
      <c r="H463" s="1">
        <v>9321366</v>
      </c>
      <c r="I463" t="s">
        <v>292</v>
      </c>
      <c r="J463" t="s">
        <v>396</v>
      </c>
      <c r="L463" t="s">
        <v>14</v>
      </c>
      <c r="M463" t="s">
        <v>15</v>
      </c>
      <c r="N463" t="s">
        <v>86</v>
      </c>
      <c r="O463" t="s">
        <v>86</v>
      </c>
    </row>
    <row r="464" spans="1:15">
      <c r="A464">
        <v>37</v>
      </c>
      <c r="B464" s="5">
        <v>45441</v>
      </c>
      <c r="C464" s="6">
        <v>0.66666666666666663</v>
      </c>
      <c r="D464" t="s">
        <v>472</v>
      </c>
      <c r="F464" s="1">
        <v>0</v>
      </c>
      <c r="G464" s="1">
        <v>9317000</v>
      </c>
      <c r="H464" s="1">
        <v>4366</v>
      </c>
      <c r="I464" t="s">
        <v>292</v>
      </c>
      <c r="J464" t="s">
        <v>396</v>
      </c>
      <c r="L464" t="s">
        <v>14</v>
      </c>
      <c r="M464" t="s">
        <v>15</v>
      </c>
      <c r="N464" t="s">
        <v>86</v>
      </c>
      <c r="O464" t="s">
        <v>86</v>
      </c>
    </row>
    <row r="465" spans="1:15">
      <c r="A465">
        <v>38</v>
      </c>
      <c r="B465" s="5">
        <v>45441</v>
      </c>
      <c r="C465" s="6">
        <v>0.66666666666666663</v>
      </c>
      <c r="D465" t="s">
        <v>421</v>
      </c>
      <c r="F465" s="1">
        <v>9900000</v>
      </c>
      <c r="G465" s="1">
        <v>0</v>
      </c>
      <c r="H465" s="1">
        <v>9904366</v>
      </c>
      <c r="I465" t="s">
        <v>292</v>
      </c>
      <c r="J465" t="s">
        <v>396</v>
      </c>
      <c r="L465" t="s">
        <v>14</v>
      </c>
      <c r="M465" t="s">
        <v>15</v>
      </c>
      <c r="N465" t="s">
        <v>86</v>
      </c>
      <c r="O465" t="s">
        <v>86</v>
      </c>
    </row>
    <row r="466" spans="1:15">
      <c r="A466">
        <v>39</v>
      </c>
      <c r="B466" s="5">
        <v>45441</v>
      </c>
      <c r="C466" s="6">
        <v>0.66666666666666663</v>
      </c>
      <c r="D466" t="s">
        <v>435</v>
      </c>
      <c r="F466" s="1">
        <v>0</v>
      </c>
      <c r="G466" s="1">
        <v>9900000</v>
      </c>
      <c r="H466" s="1">
        <v>4366</v>
      </c>
      <c r="I466" t="s">
        <v>292</v>
      </c>
      <c r="J466" t="s">
        <v>396</v>
      </c>
      <c r="L466" t="s">
        <v>14</v>
      </c>
      <c r="M466" t="s">
        <v>15</v>
      </c>
      <c r="N466" t="s">
        <v>86</v>
      </c>
      <c r="O466" t="s">
        <v>86</v>
      </c>
    </row>
    <row r="467" spans="1:15">
      <c r="A467">
        <v>40</v>
      </c>
      <c r="B467" s="5">
        <v>45441</v>
      </c>
      <c r="C467" s="6">
        <v>0.66736111111111107</v>
      </c>
      <c r="D467" t="s">
        <v>421</v>
      </c>
      <c r="F467" s="1">
        <v>8910000</v>
      </c>
      <c r="G467" s="1">
        <v>0</v>
      </c>
      <c r="H467" s="1">
        <v>8914366</v>
      </c>
      <c r="I467" t="s">
        <v>292</v>
      </c>
      <c r="J467" t="s">
        <v>396</v>
      </c>
      <c r="L467" t="s">
        <v>14</v>
      </c>
      <c r="M467" t="s">
        <v>15</v>
      </c>
      <c r="N467" t="s">
        <v>86</v>
      </c>
      <c r="O467" t="s">
        <v>86</v>
      </c>
    </row>
    <row r="468" spans="1:15">
      <c r="A468">
        <v>41</v>
      </c>
      <c r="B468" s="5">
        <v>45441</v>
      </c>
      <c r="C468" s="6">
        <v>0.66736111111111107</v>
      </c>
      <c r="D468" t="s">
        <v>484</v>
      </c>
      <c r="F468" s="1">
        <v>0</v>
      </c>
      <c r="G468" s="1">
        <v>8910000</v>
      </c>
      <c r="H468" s="1">
        <v>4366</v>
      </c>
      <c r="I468" t="s">
        <v>292</v>
      </c>
      <c r="J468" t="s">
        <v>396</v>
      </c>
      <c r="L468" t="s">
        <v>14</v>
      </c>
      <c r="M468" t="s">
        <v>15</v>
      </c>
      <c r="N468" t="s">
        <v>86</v>
      </c>
      <c r="O468" t="s">
        <v>86</v>
      </c>
    </row>
    <row r="469" spans="1:15">
      <c r="A469">
        <v>42</v>
      </c>
      <c r="B469" s="5">
        <v>45441</v>
      </c>
      <c r="C469" s="6">
        <v>0.66736111111111107</v>
      </c>
      <c r="D469" t="s">
        <v>421</v>
      </c>
      <c r="F469" s="1">
        <v>2970000</v>
      </c>
      <c r="G469" s="1">
        <v>0</v>
      </c>
      <c r="H469" s="1">
        <v>2974366</v>
      </c>
      <c r="I469" t="s">
        <v>292</v>
      </c>
      <c r="J469" t="s">
        <v>396</v>
      </c>
      <c r="L469" t="s">
        <v>14</v>
      </c>
      <c r="M469" t="s">
        <v>15</v>
      </c>
      <c r="N469" t="s">
        <v>86</v>
      </c>
      <c r="O469" t="s">
        <v>86</v>
      </c>
    </row>
    <row r="470" spans="1:15">
      <c r="A470">
        <v>43</v>
      </c>
      <c r="B470" s="5">
        <v>45441</v>
      </c>
      <c r="C470" s="6">
        <v>0.66736111111111107</v>
      </c>
      <c r="D470" t="s">
        <v>442</v>
      </c>
      <c r="F470" s="1">
        <v>0</v>
      </c>
      <c r="G470" s="1">
        <v>2970000</v>
      </c>
      <c r="H470" s="1">
        <v>4366</v>
      </c>
      <c r="I470" t="s">
        <v>292</v>
      </c>
      <c r="J470" t="s">
        <v>396</v>
      </c>
      <c r="L470" t="s">
        <v>14</v>
      </c>
      <c r="M470" t="s">
        <v>15</v>
      </c>
      <c r="N470" t="s">
        <v>86</v>
      </c>
      <c r="O470" t="s">
        <v>86</v>
      </c>
    </row>
    <row r="471" spans="1:15">
      <c r="A471">
        <v>44</v>
      </c>
      <c r="B471" s="5">
        <v>45441</v>
      </c>
      <c r="C471" s="6">
        <v>0.66736111111111107</v>
      </c>
      <c r="D471" t="s">
        <v>483</v>
      </c>
      <c r="F471" s="1">
        <v>1103700</v>
      </c>
      <c r="G471" s="1">
        <v>0</v>
      </c>
      <c r="H471" s="1">
        <v>1108066</v>
      </c>
      <c r="I471" t="s">
        <v>292</v>
      </c>
      <c r="J471" t="s">
        <v>396</v>
      </c>
      <c r="L471" t="s">
        <v>14</v>
      </c>
      <c r="M471" t="s">
        <v>15</v>
      </c>
      <c r="N471" t="s">
        <v>86</v>
      </c>
      <c r="O471" t="s">
        <v>86</v>
      </c>
    </row>
    <row r="472" spans="1:15">
      <c r="A472">
        <v>45</v>
      </c>
      <c r="B472" s="5">
        <v>45441</v>
      </c>
      <c r="C472" s="6">
        <v>0.66736111111111107</v>
      </c>
      <c r="D472" t="s">
        <v>483</v>
      </c>
      <c r="F472" s="1">
        <v>0</v>
      </c>
      <c r="G472" s="1">
        <v>1103700</v>
      </c>
      <c r="H472" s="1">
        <v>4366</v>
      </c>
      <c r="I472" t="s">
        <v>292</v>
      </c>
      <c r="J472" t="s">
        <v>396</v>
      </c>
      <c r="L472" t="s">
        <v>14</v>
      </c>
      <c r="M472" t="s">
        <v>15</v>
      </c>
      <c r="N472" t="s">
        <v>86</v>
      </c>
      <c r="O472" t="s">
        <v>86</v>
      </c>
    </row>
    <row r="473" spans="1:15">
      <c r="A473">
        <v>85</v>
      </c>
      <c r="B473" s="5">
        <v>45442</v>
      </c>
      <c r="C473" s="6">
        <v>0.73124999999999996</v>
      </c>
      <c r="D473" t="s">
        <v>360</v>
      </c>
      <c r="E473" t="s">
        <v>360</v>
      </c>
      <c r="F473" s="1">
        <v>0</v>
      </c>
      <c r="G473" s="1">
        <v>2200000</v>
      </c>
      <c r="H473" s="1">
        <v>195766276</v>
      </c>
      <c r="I473" t="s">
        <v>299</v>
      </c>
      <c r="J473" t="s">
        <v>300</v>
      </c>
      <c r="L473" t="s">
        <v>10</v>
      </c>
      <c r="M473" t="s">
        <v>11</v>
      </c>
      <c r="N473" t="s">
        <v>76</v>
      </c>
      <c r="O473" t="s">
        <v>301</v>
      </c>
    </row>
    <row r="474" spans="1:15">
      <c r="A474">
        <v>86</v>
      </c>
      <c r="B474" s="5">
        <v>45442</v>
      </c>
      <c r="C474" s="6">
        <v>0.73124999999999996</v>
      </c>
      <c r="D474" t="s">
        <v>358</v>
      </c>
      <c r="E474" t="s">
        <v>358</v>
      </c>
      <c r="F474" s="1">
        <v>0</v>
      </c>
      <c r="G474" s="1">
        <v>440500</v>
      </c>
      <c r="H474" s="1">
        <v>195325776</v>
      </c>
      <c r="I474" t="s">
        <v>331</v>
      </c>
      <c r="J474" t="s">
        <v>300</v>
      </c>
      <c r="L474" t="s">
        <v>10</v>
      </c>
      <c r="M474" t="s">
        <v>11</v>
      </c>
      <c r="N474" t="s">
        <v>76</v>
      </c>
      <c r="O474" t="s">
        <v>301</v>
      </c>
    </row>
    <row r="475" spans="1:15">
      <c r="A475">
        <v>87</v>
      </c>
      <c r="B475" s="5">
        <v>45442</v>
      </c>
      <c r="C475" s="6">
        <v>0.73124999999999996</v>
      </c>
      <c r="D475" t="s">
        <v>351</v>
      </c>
      <c r="E475" t="s">
        <v>351</v>
      </c>
      <c r="F475" s="1">
        <v>0</v>
      </c>
      <c r="G475" s="1">
        <v>550000</v>
      </c>
      <c r="H475" s="1">
        <v>194775776</v>
      </c>
      <c r="I475" t="s">
        <v>299</v>
      </c>
      <c r="J475" t="s">
        <v>300</v>
      </c>
      <c r="L475" t="s">
        <v>10</v>
      </c>
      <c r="M475" t="s">
        <v>11</v>
      </c>
      <c r="N475" t="s">
        <v>76</v>
      </c>
      <c r="O475" t="s">
        <v>301</v>
      </c>
    </row>
    <row r="476" spans="1:15">
      <c r="A476">
        <v>88</v>
      </c>
      <c r="B476" s="5">
        <v>45442</v>
      </c>
      <c r="C476" s="6">
        <v>0.73124999999999996</v>
      </c>
      <c r="D476" t="s">
        <v>352</v>
      </c>
      <c r="F476" s="1">
        <v>0</v>
      </c>
      <c r="G476" s="1">
        <v>204090</v>
      </c>
      <c r="H476" s="1">
        <v>194571686</v>
      </c>
      <c r="I476" t="s">
        <v>292</v>
      </c>
      <c r="J476" t="s">
        <v>300</v>
      </c>
      <c r="L476" t="s">
        <v>10</v>
      </c>
      <c r="M476" t="s">
        <v>11</v>
      </c>
      <c r="N476" t="s">
        <v>74</v>
      </c>
      <c r="O476" t="s">
        <v>353</v>
      </c>
    </row>
    <row r="477" spans="1:15">
      <c r="A477">
        <v>89</v>
      </c>
      <c r="B477" s="5">
        <v>45442</v>
      </c>
      <c r="C477" s="6">
        <v>0.73124999999999996</v>
      </c>
      <c r="D477" t="s">
        <v>394</v>
      </c>
      <c r="E477" t="s">
        <v>355</v>
      </c>
      <c r="F477" s="1">
        <v>0</v>
      </c>
      <c r="G477" s="1">
        <v>2041020</v>
      </c>
      <c r="H477" s="1">
        <v>192530666</v>
      </c>
      <c r="I477" t="s">
        <v>356</v>
      </c>
      <c r="J477" t="s">
        <v>357</v>
      </c>
      <c r="L477" t="s">
        <v>10</v>
      </c>
      <c r="M477" t="s">
        <v>11</v>
      </c>
      <c r="N477" t="s">
        <v>74</v>
      </c>
      <c r="O477" t="s">
        <v>353</v>
      </c>
    </row>
    <row r="478" spans="1:15">
      <c r="A478">
        <v>46</v>
      </c>
      <c r="B478" s="5">
        <v>45442</v>
      </c>
      <c r="C478" s="6">
        <v>0.73750000000000004</v>
      </c>
      <c r="D478" t="s">
        <v>485</v>
      </c>
      <c r="E478" t="s">
        <v>210</v>
      </c>
      <c r="F478" s="1">
        <v>12000</v>
      </c>
      <c r="G478" s="1">
        <v>0</v>
      </c>
      <c r="H478" s="1">
        <v>16366</v>
      </c>
      <c r="I478" t="s">
        <v>292</v>
      </c>
      <c r="J478" t="s">
        <v>396</v>
      </c>
      <c r="L478" t="s">
        <v>14</v>
      </c>
      <c r="M478" t="s">
        <v>15</v>
      </c>
      <c r="N478" s="281" t="s">
        <v>86</v>
      </c>
      <c r="O478" s="281" t="s">
        <v>86</v>
      </c>
    </row>
    <row r="479" spans="1:15">
      <c r="A479">
        <v>90</v>
      </c>
      <c r="B479" s="5">
        <v>45443</v>
      </c>
      <c r="C479" s="6">
        <v>0.61527777777777781</v>
      </c>
      <c r="D479" t="s">
        <v>486</v>
      </c>
      <c r="F479" s="1">
        <v>0</v>
      </c>
      <c r="G479" s="1">
        <v>131363</v>
      </c>
      <c r="H479" s="1">
        <v>192399303</v>
      </c>
      <c r="I479" t="s">
        <v>292</v>
      </c>
      <c r="J479" t="s">
        <v>300</v>
      </c>
      <c r="L479" t="s">
        <v>10</v>
      </c>
      <c r="M479" t="s">
        <v>11</v>
      </c>
      <c r="N479" s="281" t="s">
        <v>86</v>
      </c>
      <c r="O479" s="281" t="s">
        <v>86</v>
      </c>
    </row>
    <row r="480" spans="1:15">
      <c r="A480">
        <v>91</v>
      </c>
      <c r="B480" s="5">
        <v>45443</v>
      </c>
      <c r="C480" s="6">
        <v>0.61527777777777781</v>
      </c>
      <c r="D480" t="s">
        <v>486</v>
      </c>
      <c r="F480" s="1">
        <v>0</v>
      </c>
      <c r="G480" s="1">
        <v>7728200</v>
      </c>
      <c r="H480" s="1">
        <v>184671103</v>
      </c>
      <c r="I480" t="s">
        <v>292</v>
      </c>
      <c r="J480" t="s">
        <v>300</v>
      </c>
      <c r="L480" t="s">
        <v>10</v>
      </c>
      <c r="M480" t="s">
        <v>11</v>
      </c>
      <c r="N480" s="281" t="s">
        <v>86</v>
      </c>
      <c r="O480" s="281" t="s">
        <v>86</v>
      </c>
    </row>
    <row r="481" spans="1:15">
      <c r="A481">
        <v>269</v>
      </c>
      <c r="B481" s="5">
        <v>45443</v>
      </c>
      <c r="C481" s="6">
        <v>0.51527777777777772</v>
      </c>
      <c r="D481" t="s">
        <v>487</v>
      </c>
      <c r="F481" s="1">
        <v>0</v>
      </c>
      <c r="G481" s="1">
        <v>9116</v>
      </c>
      <c r="H481" s="1">
        <v>142808364</v>
      </c>
      <c r="I481" t="s">
        <v>264</v>
      </c>
      <c r="J481" t="s">
        <v>285</v>
      </c>
      <c r="L481" t="s">
        <v>8</v>
      </c>
      <c r="M481" t="s">
        <v>9</v>
      </c>
      <c r="N481" t="s">
        <v>76</v>
      </c>
      <c r="O481" t="s">
        <v>286</v>
      </c>
    </row>
    <row r="482" spans="1:15">
      <c r="A482">
        <v>270</v>
      </c>
      <c r="B482" s="5">
        <v>45446</v>
      </c>
      <c r="C482" s="6">
        <v>0.59166666666666667</v>
      </c>
      <c r="D482" t="s">
        <v>488</v>
      </c>
      <c r="F482" s="1">
        <v>0</v>
      </c>
      <c r="G482" s="1">
        <v>129436</v>
      </c>
      <c r="H482" s="1">
        <v>142678928</v>
      </c>
      <c r="I482" t="s">
        <v>264</v>
      </c>
      <c r="J482" t="s">
        <v>285</v>
      </c>
      <c r="L482" t="s">
        <v>8</v>
      </c>
      <c r="M482" t="s">
        <v>9</v>
      </c>
      <c r="N482" t="s">
        <v>76</v>
      </c>
      <c r="O482" t="s">
        <v>286</v>
      </c>
    </row>
    <row r="483" spans="1:15">
      <c r="A483">
        <v>92</v>
      </c>
      <c r="B483" s="5">
        <v>45447</v>
      </c>
      <c r="C483" s="6">
        <v>0.77083333333333337</v>
      </c>
      <c r="D483" t="s">
        <v>398</v>
      </c>
      <c r="E483" t="s">
        <v>330</v>
      </c>
      <c r="F483" s="1">
        <v>0</v>
      </c>
      <c r="G483" s="1">
        <v>806850</v>
      </c>
      <c r="H483" s="1">
        <v>183864253</v>
      </c>
      <c r="I483" t="s">
        <v>331</v>
      </c>
      <c r="J483" t="s">
        <v>300</v>
      </c>
      <c r="L483" t="s">
        <v>10</v>
      </c>
      <c r="M483" t="s">
        <v>11</v>
      </c>
      <c r="N483" s="281" t="s">
        <v>86</v>
      </c>
      <c r="O483" s="281" t="s">
        <v>86</v>
      </c>
    </row>
    <row r="484" spans="1:15">
      <c r="A484">
        <v>271</v>
      </c>
      <c r="B484" s="5">
        <v>45447</v>
      </c>
      <c r="C484" s="6">
        <v>0.20416666666666669</v>
      </c>
      <c r="D484" t="s">
        <v>406</v>
      </c>
      <c r="F484" s="1">
        <v>0</v>
      </c>
      <c r="G484" s="1">
        <v>56000</v>
      </c>
      <c r="H484" s="1">
        <v>142622928</v>
      </c>
      <c r="I484" t="s">
        <v>264</v>
      </c>
      <c r="J484" t="s">
        <v>303</v>
      </c>
      <c r="L484" t="s">
        <v>8</v>
      </c>
      <c r="M484" t="s">
        <v>9</v>
      </c>
      <c r="N484" t="s">
        <v>344</v>
      </c>
      <c r="O484" t="s">
        <v>344</v>
      </c>
    </row>
    <row r="485" spans="1:15">
      <c r="A485">
        <v>272</v>
      </c>
      <c r="B485" s="5">
        <v>45447</v>
      </c>
      <c r="C485" s="6">
        <v>0.20416666666666669</v>
      </c>
      <c r="D485" t="s">
        <v>406</v>
      </c>
      <c r="F485" s="1">
        <v>56000</v>
      </c>
      <c r="G485" s="1">
        <v>0</v>
      </c>
      <c r="H485" s="1">
        <v>142678928</v>
      </c>
      <c r="I485" t="s">
        <v>264</v>
      </c>
      <c r="J485" t="s">
        <v>303</v>
      </c>
      <c r="L485" t="s">
        <v>8</v>
      </c>
      <c r="M485" t="s">
        <v>9</v>
      </c>
      <c r="N485" t="s">
        <v>344</v>
      </c>
      <c r="O485" t="s">
        <v>344</v>
      </c>
    </row>
    <row r="486" spans="1:15">
      <c r="A486">
        <v>273</v>
      </c>
      <c r="B486" s="5">
        <v>45447</v>
      </c>
      <c r="C486" s="6">
        <v>0.23958333333333329</v>
      </c>
      <c r="D486" t="s">
        <v>407</v>
      </c>
      <c r="F486" s="1">
        <v>0</v>
      </c>
      <c r="G486" s="1">
        <v>55400</v>
      </c>
      <c r="H486" s="1">
        <v>142623528</v>
      </c>
      <c r="I486" t="s">
        <v>264</v>
      </c>
      <c r="J486" t="s">
        <v>303</v>
      </c>
      <c r="L486" t="s">
        <v>8</v>
      </c>
      <c r="M486" t="s">
        <v>9</v>
      </c>
      <c r="N486" t="s">
        <v>76</v>
      </c>
      <c r="O486" t="s">
        <v>286</v>
      </c>
    </row>
    <row r="487" spans="1:15">
      <c r="A487">
        <v>274</v>
      </c>
      <c r="B487" s="5">
        <v>45447</v>
      </c>
      <c r="C487" s="6">
        <v>0.36944444444444452</v>
      </c>
      <c r="D487" t="s">
        <v>328</v>
      </c>
      <c r="F487" s="1">
        <v>0</v>
      </c>
      <c r="G487" s="1">
        <v>11300</v>
      </c>
      <c r="H487" s="1">
        <v>142612228</v>
      </c>
      <c r="I487" t="s">
        <v>264</v>
      </c>
      <c r="J487" t="s">
        <v>303</v>
      </c>
      <c r="L487" t="s">
        <v>8</v>
      </c>
      <c r="M487" t="s">
        <v>9</v>
      </c>
      <c r="N487" t="s">
        <v>76</v>
      </c>
      <c r="O487" t="s">
        <v>286</v>
      </c>
    </row>
    <row r="488" spans="1:15">
      <c r="A488">
        <v>275</v>
      </c>
      <c r="B488" s="5">
        <v>45447</v>
      </c>
      <c r="C488" s="6">
        <v>0.36944444444444452</v>
      </c>
      <c r="D488" t="s">
        <v>328</v>
      </c>
      <c r="F488" s="1">
        <v>11300</v>
      </c>
      <c r="G488" s="1">
        <v>0</v>
      </c>
      <c r="H488" s="1">
        <v>142623528</v>
      </c>
      <c r="I488" t="s">
        <v>264</v>
      </c>
      <c r="J488" t="s">
        <v>303</v>
      </c>
      <c r="L488" t="s">
        <v>8</v>
      </c>
      <c r="M488" t="s">
        <v>9</v>
      </c>
      <c r="N488" t="s">
        <v>76</v>
      </c>
      <c r="O488" t="s">
        <v>286</v>
      </c>
    </row>
    <row r="489" spans="1:15">
      <c r="A489">
        <v>276</v>
      </c>
      <c r="B489" s="5">
        <v>45447</v>
      </c>
      <c r="C489" s="6">
        <v>0.38472222222222219</v>
      </c>
      <c r="D489" t="s">
        <v>328</v>
      </c>
      <c r="F489" s="1">
        <v>0</v>
      </c>
      <c r="G489" s="1">
        <v>10800</v>
      </c>
      <c r="H489" s="1">
        <v>142612728</v>
      </c>
      <c r="I489" t="s">
        <v>264</v>
      </c>
      <c r="J489" t="s">
        <v>303</v>
      </c>
      <c r="L489" t="s">
        <v>8</v>
      </c>
      <c r="M489" t="s">
        <v>9</v>
      </c>
      <c r="N489" t="s">
        <v>76</v>
      </c>
      <c r="O489" t="s">
        <v>286</v>
      </c>
    </row>
    <row r="490" spans="1:15">
      <c r="A490">
        <v>277</v>
      </c>
      <c r="B490" s="5">
        <v>45447</v>
      </c>
      <c r="C490" s="6">
        <v>0.55486111111111114</v>
      </c>
      <c r="D490" t="s">
        <v>489</v>
      </c>
      <c r="E490" t="s">
        <v>129</v>
      </c>
      <c r="F490" s="1">
        <v>2100</v>
      </c>
      <c r="G490" s="1">
        <v>0</v>
      </c>
      <c r="H490" s="1">
        <v>142614828</v>
      </c>
      <c r="I490" t="s">
        <v>414</v>
      </c>
      <c r="J490" t="s">
        <v>490</v>
      </c>
      <c r="L490" t="s">
        <v>8</v>
      </c>
      <c r="M490" t="s">
        <v>9</v>
      </c>
      <c r="N490" s="281" t="s">
        <v>76</v>
      </c>
      <c r="O490" s="281" t="s">
        <v>76</v>
      </c>
    </row>
    <row r="491" spans="1:15">
      <c r="A491">
        <v>278</v>
      </c>
      <c r="B491" s="5">
        <v>45448</v>
      </c>
      <c r="C491" s="6">
        <v>0.42499999999999999</v>
      </c>
      <c r="D491" t="s">
        <v>328</v>
      </c>
      <c r="F491" s="1">
        <v>0</v>
      </c>
      <c r="G491" s="1">
        <v>11800</v>
      </c>
      <c r="H491" s="1">
        <v>142603028</v>
      </c>
      <c r="I491" t="s">
        <v>264</v>
      </c>
      <c r="J491" t="s">
        <v>303</v>
      </c>
      <c r="L491" t="s">
        <v>8</v>
      </c>
      <c r="M491" t="s">
        <v>9</v>
      </c>
      <c r="N491" t="s">
        <v>76</v>
      </c>
      <c r="O491" t="s">
        <v>286</v>
      </c>
    </row>
    <row r="492" spans="1:15">
      <c r="A492">
        <v>279</v>
      </c>
      <c r="B492" s="5">
        <v>45448</v>
      </c>
      <c r="C492" s="6">
        <v>0.42499999999999999</v>
      </c>
      <c r="D492" t="s">
        <v>328</v>
      </c>
      <c r="F492" s="1">
        <v>11800</v>
      </c>
      <c r="G492" s="1">
        <v>0</v>
      </c>
      <c r="H492" s="1">
        <v>142614828</v>
      </c>
      <c r="I492" t="s">
        <v>264</v>
      </c>
      <c r="J492" t="s">
        <v>303</v>
      </c>
      <c r="L492" t="s">
        <v>8</v>
      </c>
      <c r="M492" t="s">
        <v>9</v>
      </c>
      <c r="N492" t="s">
        <v>76</v>
      </c>
      <c r="O492" t="s">
        <v>286</v>
      </c>
    </row>
    <row r="493" spans="1:15">
      <c r="A493">
        <v>280</v>
      </c>
      <c r="B493" s="5">
        <v>45448</v>
      </c>
      <c r="C493" s="6">
        <v>0.43263888888888891</v>
      </c>
      <c r="D493" t="s">
        <v>328</v>
      </c>
      <c r="F493" s="1">
        <v>0</v>
      </c>
      <c r="G493" s="1">
        <v>11600</v>
      </c>
      <c r="H493" s="1">
        <v>142603228</v>
      </c>
      <c r="I493" t="s">
        <v>264</v>
      </c>
      <c r="J493" t="s">
        <v>303</v>
      </c>
      <c r="L493" t="s">
        <v>8</v>
      </c>
      <c r="M493" t="s">
        <v>9</v>
      </c>
      <c r="N493" t="s">
        <v>76</v>
      </c>
      <c r="O493" t="s">
        <v>286</v>
      </c>
    </row>
    <row r="494" spans="1:15">
      <c r="A494">
        <v>281</v>
      </c>
      <c r="B494" s="5">
        <v>45448</v>
      </c>
      <c r="C494" s="6">
        <v>0.43263888888888891</v>
      </c>
      <c r="D494" t="s">
        <v>328</v>
      </c>
      <c r="F494" s="1">
        <v>11600</v>
      </c>
      <c r="G494" s="1">
        <v>0</v>
      </c>
      <c r="H494" s="1">
        <v>142614828</v>
      </c>
      <c r="I494" t="s">
        <v>264</v>
      </c>
      <c r="J494" t="s">
        <v>303</v>
      </c>
      <c r="L494" t="s">
        <v>8</v>
      </c>
      <c r="M494" t="s">
        <v>9</v>
      </c>
      <c r="N494" t="s">
        <v>76</v>
      </c>
      <c r="O494" t="s">
        <v>286</v>
      </c>
    </row>
    <row r="495" spans="1:15">
      <c r="A495">
        <v>282</v>
      </c>
      <c r="B495" s="5">
        <v>45448</v>
      </c>
      <c r="C495" s="6">
        <v>0.4513888888888889</v>
      </c>
      <c r="D495" t="s">
        <v>328</v>
      </c>
      <c r="F495" s="1">
        <v>0</v>
      </c>
      <c r="G495" s="1">
        <v>11000</v>
      </c>
      <c r="H495" s="1">
        <v>142603828</v>
      </c>
      <c r="I495" t="s">
        <v>264</v>
      </c>
      <c r="J495" t="s">
        <v>303</v>
      </c>
      <c r="L495" t="s">
        <v>8</v>
      </c>
      <c r="M495" t="s">
        <v>9</v>
      </c>
      <c r="N495" t="s">
        <v>76</v>
      </c>
      <c r="O495" t="s">
        <v>286</v>
      </c>
    </row>
    <row r="496" spans="1:15">
      <c r="A496">
        <v>283</v>
      </c>
      <c r="B496" s="5">
        <v>45448</v>
      </c>
      <c r="C496" s="6">
        <v>0.52500000000000002</v>
      </c>
      <c r="D496" t="s">
        <v>491</v>
      </c>
      <c r="F496" s="1">
        <v>0</v>
      </c>
      <c r="G496" s="1">
        <v>11895</v>
      </c>
      <c r="H496" s="1">
        <v>142591933</v>
      </c>
      <c r="I496" t="s">
        <v>264</v>
      </c>
      <c r="J496" t="s">
        <v>285</v>
      </c>
      <c r="L496" t="s">
        <v>8</v>
      </c>
      <c r="M496" t="s">
        <v>9</v>
      </c>
      <c r="N496" t="s">
        <v>76</v>
      </c>
      <c r="O496" t="s">
        <v>286</v>
      </c>
    </row>
    <row r="497" spans="1:15">
      <c r="A497">
        <v>284</v>
      </c>
      <c r="B497" s="5">
        <v>45450</v>
      </c>
      <c r="C497" s="6">
        <v>0.38750000000000001</v>
      </c>
      <c r="D497" t="s">
        <v>492</v>
      </c>
      <c r="F497" s="1">
        <v>9029400</v>
      </c>
      <c r="G497" s="1">
        <v>0</v>
      </c>
      <c r="H497" s="1">
        <v>151621333</v>
      </c>
      <c r="I497" t="s">
        <v>292</v>
      </c>
      <c r="J497" t="s">
        <v>293</v>
      </c>
      <c r="L497" t="s">
        <v>8</v>
      </c>
      <c r="M497" t="s">
        <v>9</v>
      </c>
      <c r="N497" t="s">
        <v>86</v>
      </c>
      <c r="O497" t="s">
        <v>86</v>
      </c>
    </row>
    <row r="498" spans="1:15">
      <c r="A498">
        <v>285</v>
      </c>
      <c r="B498" s="5">
        <v>45450</v>
      </c>
      <c r="C498" s="6">
        <v>0.47361111111111109</v>
      </c>
      <c r="D498" t="s">
        <v>328</v>
      </c>
      <c r="F498" s="1">
        <v>0</v>
      </c>
      <c r="G498" s="1">
        <v>6000</v>
      </c>
      <c r="H498" s="1">
        <v>151615333</v>
      </c>
      <c r="I498" t="s">
        <v>264</v>
      </c>
      <c r="J498" t="s">
        <v>303</v>
      </c>
      <c r="L498" t="s">
        <v>8</v>
      </c>
      <c r="M498" t="s">
        <v>9</v>
      </c>
      <c r="N498" t="s">
        <v>76</v>
      </c>
      <c r="O498" t="s">
        <v>286</v>
      </c>
    </row>
    <row r="499" spans="1:15">
      <c r="A499">
        <v>286</v>
      </c>
      <c r="B499" s="5">
        <v>45450</v>
      </c>
      <c r="C499" s="6">
        <v>0.47361111111111109</v>
      </c>
      <c r="D499" t="s">
        <v>328</v>
      </c>
      <c r="F499" s="1">
        <v>6000</v>
      </c>
      <c r="G499" s="1">
        <v>0</v>
      </c>
      <c r="H499" s="1">
        <v>151621333</v>
      </c>
      <c r="I499" t="s">
        <v>264</v>
      </c>
      <c r="J499" t="s">
        <v>303</v>
      </c>
      <c r="L499" t="s">
        <v>8</v>
      </c>
      <c r="M499" t="s">
        <v>9</v>
      </c>
      <c r="N499" t="s">
        <v>76</v>
      </c>
      <c r="O499" t="s">
        <v>286</v>
      </c>
    </row>
    <row r="500" spans="1:15">
      <c r="A500">
        <v>287</v>
      </c>
      <c r="B500" s="5">
        <v>45450</v>
      </c>
      <c r="C500" s="6">
        <v>0.48194444444444451</v>
      </c>
      <c r="D500" t="s">
        <v>328</v>
      </c>
      <c r="F500" s="1">
        <v>0</v>
      </c>
      <c r="G500" s="1">
        <v>5700</v>
      </c>
      <c r="H500" s="1">
        <v>151615633</v>
      </c>
      <c r="I500" t="s">
        <v>264</v>
      </c>
      <c r="J500" t="s">
        <v>303</v>
      </c>
      <c r="L500" t="s">
        <v>8</v>
      </c>
      <c r="M500" t="s">
        <v>9</v>
      </c>
      <c r="N500" t="s">
        <v>76</v>
      </c>
      <c r="O500" t="s">
        <v>286</v>
      </c>
    </row>
    <row r="501" spans="1:15">
      <c r="A501">
        <v>288</v>
      </c>
      <c r="B501" s="5">
        <v>45450</v>
      </c>
      <c r="C501" s="6">
        <v>0.53819444444444442</v>
      </c>
      <c r="D501" t="s">
        <v>328</v>
      </c>
      <c r="F501" s="1">
        <v>0</v>
      </c>
      <c r="G501" s="1">
        <v>4800</v>
      </c>
      <c r="H501" s="1">
        <v>151610833</v>
      </c>
      <c r="I501" t="s">
        <v>264</v>
      </c>
      <c r="J501" t="s">
        <v>303</v>
      </c>
      <c r="L501" t="s">
        <v>8</v>
      </c>
      <c r="M501" t="s">
        <v>9</v>
      </c>
      <c r="N501" t="s">
        <v>76</v>
      </c>
      <c r="O501" t="s">
        <v>286</v>
      </c>
    </row>
    <row r="502" spans="1:15">
      <c r="A502">
        <v>289</v>
      </c>
      <c r="B502" s="5">
        <v>45450</v>
      </c>
      <c r="C502" s="6">
        <v>0.53819444444444442</v>
      </c>
      <c r="D502" t="s">
        <v>328</v>
      </c>
      <c r="F502" s="1">
        <v>4800</v>
      </c>
      <c r="G502" s="1">
        <v>0</v>
      </c>
      <c r="H502" s="1">
        <v>151615633</v>
      </c>
      <c r="I502" t="s">
        <v>264</v>
      </c>
      <c r="J502" t="s">
        <v>303</v>
      </c>
      <c r="L502" t="s">
        <v>8</v>
      </c>
      <c r="M502" t="s">
        <v>9</v>
      </c>
      <c r="N502" t="s">
        <v>76</v>
      </c>
      <c r="O502" t="s">
        <v>286</v>
      </c>
    </row>
    <row r="503" spans="1:15">
      <c r="A503">
        <v>290</v>
      </c>
      <c r="B503" s="5">
        <v>45450</v>
      </c>
      <c r="C503" s="6">
        <v>0.54305555555555551</v>
      </c>
      <c r="D503" t="s">
        <v>328</v>
      </c>
      <c r="F503" s="1">
        <v>0</v>
      </c>
      <c r="G503" s="1">
        <v>4800</v>
      </c>
      <c r="H503" s="1">
        <v>151610833</v>
      </c>
      <c r="I503" t="s">
        <v>264</v>
      </c>
      <c r="J503" t="s">
        <v>303</v>
      </c>
      <c r="L503" t="s">
        <v>8</v>
      </c>
      <c r="M503" t="s">
        <v>9</v>
      </c>
      <c r="N503" t="s">
        <v>76</v>
      </c>
      <c r="O503" t="s">
        <v>286</v>
      </c>
    </row>
    <row r="504" spans="1:15">
      <c r="A504">
        <v>291</v>
      </c>
      <c r="B504" s="5">
        <v>45450</v>
      </c>
      <c r="C504" s="6">
        <v>0.73263888888888884</v>
      </c>
      <c r="D504" t="s">
        <v>386</v>
      </c>
      <c r="F504" s="1">
        <v>0</v>
      </c>
      <c r="G504" s="1">
        <v>88000</v>
      </c>
      <c r="H504" s="1">
        <v>151522833</v>
      </c>
      <c r="I504" t="s">
        <v>264</v>
      </c>
      <c r="J504" t="s">
        <v>303</v>
      </c>
      <c r="L504" t="s">
        <v>8</v>
      </c>
      <c r="M504" t="s">
        <v>9</v>
      </c>
      <c r="N504" t="s">
        <v>76</v>
      </c>
      <c r="O504" t="s">
        <v>286</v>
      </c>
    </row>
    <row r="505" spans="1:15">
      <c r="A505">
        <v>71</v>
      </c>
      <c r="B505" s="5">
        <v>45450</v>
      </c>
      <c r="C505" s="6">
        <v>0.38750000000000001</v>
      </c>
      <c r="D505" t="s">
        <v>343</v>
      </c>
      <c r="F505" s="1">
        <v>9029400</v>
      </c>
      <c r="G505" s="1">
        <v>0</v>
      </c>
      <c r="H505" s="1">
        <v>10994216</v>
      </c>
      <c r="I505" t="s">
        <v>292</v>
      </c>
      <c r="J505" t="s">
        <v>293</v>
      </c>
      <c r="L505" t="s">
        <v>12</v>
      </c>
      <c r="M505" t="s">
        <v>13</v>
      </c>
      <c r="N505" t="s">
        <v>344</v>
      </c>
      <c r="O505" t="s">
        <v>344</v>
      </c>
    </row>
    <row r="506" spans="1:15">
      <c r="A506">
        <v>72</v>
      </c>
      <c r="B506" s="5">
        <v>45450</v>
      </c>
      <c r="C506" s="6">
        <v>0.38750000000000001</v>
      </c>
      <c r="D506" t="s">
        <v>493</v>
      </c>
      <c r="F506" s="1">
        <v>0</v>
      </c>
      <c r="G506" s="1">
        <v>9029400</v>
      </c>
      <c r="H506" s="1">
        <v>1964816</v>
      </c>
      <c r="I506" t="s">
        <v>292</v>
      </c>
      <c r="J506" t="s">
        <v>293</v>
      </c>
      <c r="L506" t="s">
        <v>12</v>
      </c>
      <c r="M506" t="s">
        <v>13</v>
      </c>
      <c r="N506" t="s">
        <v>344</v>
      </c>
      <c r="O506" t="s">
        <v>344</v>
      </c>
    </row>
    <row r="507" spans="1:15">
      <c r="A507">
        <v>93</v>
      </c>
      <c r="B507" s="5">
        <v>45453</v>
      </c>
      <c r="C507" s="6">
        <v>0.21111111111111111</v>
      </c>
      <c r="D507" t="s">
        <v>494</v>
      </c>
      <c r="F507" s="1">
        <v>0</v>
      </c>
      <c r="G507" s="1">
        <v>1467020</v>
      </c>
      <c r="H507" s="1">
        <v>182397233</v>
      </c>
      <c r="I507" t="s">
        <v>310</v>
      </c>
      <c r="J507" t="s">
        <v>300</v>
      </c>
      <c r="L507" t="s">
        <v>10</v>
      </c>
      <c r="M507" t="s">
        <v>11</v>
      </c>
      <c r="N507" t="s">
        <v>74</v>
      </c>
      <c r="O507" t="s">
        <v>311</v>
      </c>
    </row>
    <row r="508" spans="1:15">
      <c r="A508">
        <v>94</v>
      </c>
      <c r="B508" s="5">
        <v>45453</v>
      </c>
      <c r="C508" s="6">
        <v>0.21249999999999999</v>
      </c>
      <c r="D508" t="s">
        <v>495</v>
      </c>
      <c r="F508" s="1">
        <v>0</v>
      </c>
      <c r="G508" s="1">
        <v>567000</v>
      </c>
      <c r="H508" s="1">
        <v>181830233</v>
      </c>
      <c r="I508" t="s">
        <v>313</v>
      </c>
      <c r="J508" t="s">
        <v>300</v>
      </c>
      <c r="L508" t="s">
        <v>10</v>
      </c>
      <c r="M508" t="s">
        <v>11</v>
      </c>
      <c r="N508" t="s">
        <v>74</v>
      </c>
      <c r="O508" t="s">
        <v>311</v>
      </c>
    </row>
    <row r="509" spans="1:15">
      <c r="A509">
        <v>95</v>
      </c>
      <c r="B509" s="5">
        <v>45453</v>
      </c>
      <c r="C509" s="6">
        <v>0.21249999999999999</v>
      </c>
      <c r="D509" t="s">
        <v>496</v>
      </c>
      <c r="F509" s="1">
        <v>0</v>
      </c>
      <c r="G509" s="1">
        <v>38500</v>
      </c>
      <c r="H509" s="1">
        <v>181791733</v>
      </c>
      <c r="I509" t="s">
        <v>310</v>
      </c>
      <c r="J509" t="s">
        <v>300</v>
      </c>
      <c r="L509" t="s">
        <v>10</v>
      </c>
      <c r="M509" t="s">
        <v>11</v>
      </c>
      <c r="N509" t="s">
        <v>74</v>
      </c>
      <c r="O509" t="s">
        <v>311</v>
      </c>
    </row>
    <row r="510" spans="1:15">
      <c r="A510">
        <v>96</v>
      </c>
      <c r="B510" s="5">
        <v>45453</v>
      </c>
      <c r="C510" s="6">
        <v>0.21319444444444441</v>
      </c>
      <c r="D510" t="s">
        <v>497</v>
      </c>
      <c r="F510" s="1">
        <v>0</v>
      </c>
      <c r="G510" s="1">
        <v>13360</v>
      </c>
      <c r="H510" s="1">
        <v>181778373</v>
      </c>
      <c r="I510" t="s">
        <v>310</v>
      </c>
      <c r="J510" t="s">
        <v>300</v>
      </c>
      <c r="L510" t="s">
        <v>10</v>
      </c>
      <c r="M510" t="s">
        <v>11</v>
      </c>
      <c r="N510" t="s">
        <v>74</v>
      </c>
      <c r="O510" t="s">
        <v>311</v>
      </c>
    </row>
    <row r="511" spans="1:15">
      <c r="A511">
        <v>292</v>
      </c>
      <c r="B511" s="5">
        <v>45453</v>
      </c>
      <c r="C511" s="6">
        <v>0.62638888888888888</v>
      </c>
      <c r="D511" t="s">
        <v>328</v>
      </c>
      <c r="F511" s="1">
        <v>0</v>
      </c>
      <c r="G511" s="1">
        <v>9300</v>
      </c>
      <c r="H511" s="1">
        <v>151513533</v>
      </c>
      <c r="I511" t="s">
        <v>264</v>
      </c>
      <c r="J511" t="s">
        <v>303</v>
      </c>
      <c r="L511" t="s">
        <v>8</v>
      </c>
      <c r="M511" t="s">
        <v>9</v>
      </c>
      <c r="N511" t="s">
        <v>76</v>
      </c>
      <c r="O511" t="s">
        <v>286</v>
      </c>
    </row>
    <row r="512" spans="1:15">
      <c r="A512">
        <v>293</v>
      </c>
      <c r="B512" s="5">
        <v>45453</v>
      </c>
      <c r="C512" s="6">
        <v>0.62638888888888888</v>
      </c>
      <c r="D512" t="s">
        <v>328</v>
      </c>
      <c r="F512" s="1">
        <v>9300</v>
      </c>
      <c r="G512" s="1">
        <v>0</v>
      </c>
      <c r="H512" s="1">
        <v>151522833</v>
      </c>
      <c r="I512" t="s">
        <v>264</v>
      </c>
      <c r="J512" t="s">
        <v>303</v>
      </c>
      <c r="L512" t="s">
        <v>8</v>
      </c>
      <c r="M512" t="s">
        <v>9</v>
      </c>
      <c r="N512" t="s">
        <v>76</v>
      </c>
      <c r="O512" t="s">
        <v>286</v>
      </c>
    </row>
    <row r="513" spans="1:15">
      <c r="A513">
        <v>294</v>
      </c>
      <c r="B513" s="5">
        <v>45453</v>
      </c>
      <c r="C513" s="6">
        <v>0.64444444444444449</v>
      </c>
      <c r="D513" t="s">
        <v>328</v>
      </c>
      <c r="F513" s="1">
        <v>0</v>
      </c>
      <c r="G513" s="1">
        <v>9000</v>
      </c>
      <c r="H513" s="1">
        <v>151513833</v>
      </c>
      <c r="I513" t="s">
        <v>264</v>
      </c>
      <c r="J513" t="s">
        <v>303</v>
      </c>
      <c r="L513" t="s">
        <v>8</v>
      </c>
      <c r="M513" t="s">
        <v>9</v>
      </c>
      <c r="N513" t="s">
        <v>76</v>
      </c>
      <c r="O513" t="s">
        <v>286</v>
      </c>
    </row>
    <row r="514" spans="1:15">
      <c r="A514">
        <v>295</v>
      </c>
      <c r="B514" s="5">
        <v>45453</v>
      </c>
      <c r="C514" s="6">
        <v>0.87777777777777777</v>
      </c>
      <c r="D514" t="s">
        <v>328</v>
      </c>
      <c r="F514" s="1">
        <v>0</v>
      </c>
      <c r="G514" s="1">
        <v>6200</v>
      </c>
      <c r="H514" s="1">
        <v>151507633</v>
      </c>
      <c r="I514" t="s">
        <v>264</v>
      </c>
      <c r="J514" t="s">
        <v>303</v>
      </c>
      <c r="L514" t="s">
        <v>8</v>
      </c>
      <c r="M514" t="s">
        <v>9</v>
      </c>
      <c r="N514" t="s">
        <v>76</v>
      </c>
      <c r="O514" t="s">
        <v>286</v>
      </c>
    </row>
    <row r="515" spans="1:15">
      <c r="A515">
        <v>296</v>
      </c>
      <c r="B515" s="5">
        <v>45453</v>
      </c>
      <c r="C515" s="6">
        <v>0.87777777777777777</v>
      </c>
      <c r="D515" t="s">
        <v>328</v>
      </c>
      <c r="F515" s="1">
        <v>6200</v>
      </c>
      <c r="G515" s="1">
        <v>0</v>
      </c>
      <c r="H515" s="1">
        <v>151513833</v>
      </c>
      <c r="I515" t="s">
        <v>264</v>
      </c>
      <c r="J515" t="s">
        <v>303</v>
      </c>
      <c r="L515" t="s">
        <v>8</v>
      </c>
      <c r="M515" t="s">
        <v>9</v>
      </c>
      <c r="N515" t="s">
        <v>76</v>
      </c>
      <c r="O515" t="s">
        <v>286</v>
      </c>
    </row>
    <row r="516" spans="1:15">
      <c r="A516">
        <v>297</v>
      </c>
      <c r="B516" s="5">
        <v>45453</v>
      </c>
      <c r="C516" s="6">
        <v>0.88541666666666663</v>
      </c>
      <c r="D516" t="s">
        <v>328</v>
      </c>
      <c r="F516" s="1">
        <v>0</v>
      </c>
      <c r="G516" s="1">
        <v>6500</v>
      </c>
      <c r="H516" s="1">
        <v>151507333</v>
      </c>
      <c r="I516" t="s">
        <v>264</v>
      </c>
      <c r="J516" t="s">
        <v>303</v>
      </c>
      <c r="L516" t="s">
        <v>8</v>
      </c>
      <c r="M516" t="s">
        <v>9</v>
      </c>
      <c r="N516" t="s">
        <v>76</v>
      </c>
      <c r="O516" t="s">
        <v>286</v>
      </c>
    </row>
    <row r="517" spans="1:15">
      <c r="A517">
        <v>97</v>
      </c>
      <c r="B517" s="5">
        <v>45454</v>
      </c>
      <c r="C517" s="6">
        <v>0.65208333333333335</v>
      </c>
      <c r="D517" t="s">
        <v>498</v>
      </c>
      <c r="F517" s="1">
        <v>0</v>
      </c>
      <c r="G517" s="1">
        <v>80000</v>
      </c>
      <c r="H517" s="1">
        <v>181698373</v>
      </c>
      <c r="I517" t="s">
        <v>264</v>
      </c>
      <c r="J517" t="s">
        <v>303</v>
      </c>
      <c r="L517" t="s">
        <v>10</v>
      </c>
      <c r="M517" t="s">
        <v>11</v>
      </c>
      <c r="N517" s="281" t="s">
        <v>86</v>
      </c>
      <c r="O517" s="281" t="s">
        <v>86</v>
      </c>
    </row>
    <row r="518" spans="1:15">
      <c r="A518">
        <v>298</v>
      </c>
      <c r="B518" s="5">
        <v>45454</v>
      </c>
      <c r="C518" s="6">
        <v>0.34513888888888888</v>
      </c>
      <c r="D518" t="s">
        <v>328</v>
      </c>
      <c r="F518" s="1">
        <v>0</v>
      </c>
      <c r="G518" s="1">
        <v>13300</v>
      </c>
      <c r="H518" s="1">
        <v>151494033</v>
      </c>
      <c r="I518" t="s">
        <v>264</v>
      </c>
      <c r="J518" t="s">
        <v>303</v>
      </c>
      <c r="L518" t="s">
        <v>8</v>
      </c>
      <c r="M518" t="s">
        <v>9</v>
      </c>
      <c r="N518" t="s">
        <v>76</v>
      </c>
      <c r="O518" t="s">
        <v>286</v>
      </c>
    </row>
    <row r="519" spans="1:15">
      <c r="A519">
        <v>299</v>
      </c>
      <c r="B519" s="5">
        <v>45454</v>
      </c>
      <c r="C519" s="6">
        <v>0.34513888888888888</v>
      </c>
      <c r="D519" t="s">
        <v>328</v>
      </c>
      <c r="F519" s="1">
        <v>13300</v>
      </c>
      <c r="G519" s="1">
        <v>0</v>
      </c>
      <c r="H519" s="1">
        <v>151507333</v>
      </c>
      <c r="I519" t="s">
        <v>264</v>
      </c>
      <c r="J519" t="s">
        <v>303</v>
      </c>
      <c r="L519" t="s">
        <v>8</v>
      </c>
      <c r="M519" t="s">
        <v>9</v>
      </c>
      <c r="N519" t="s">
        <v>76</v>
      </c>
      <c r="O519" t="s">
        <v>286</v>
      </c>
    </row>
    <row r="520" spans="1:15">
      <c r="A520">
        <v>300</v>
      </c>
      <c r="B520" s="5">
        <v>45454</v>
      </c>
      <c r="C520" s="6">
        <v>0.37013888888888891</v>
      </c>
      <c r="D520" t="s">
        <v>328</v>
      </c>
      <c r="F520" s="1">
        <v>0</v>
      </c>
      <c r="G520" s="1">
        <v>13100</v>
      </c>
      <c r="H520" s="1">
        <v>151494233</v>
      </c>
      <c r="I520" t="s">
        <v>264</v>
      </c>
      <c r="J520" t="s">
        <v>303</v>
      </c>
      <c r="L520" t="s">
        <v>8</v>
      </c>
      <c r="M520" t="s">
        <v>9</v>
      </c>
      <c r="N520" t="s">
        <v>76</v>
      </c>
      <c r="O520" t="s">
        <v>286</v>
      </c>
    </row>
    <row r="521" spans="1:15">
      <c r="A521">
        <v>301</v>
      </c>
      <c r="B521" s="5">
        <v>45456</v>
      </c>
      <c r="C521" s="6">
        <v>0.97291666666666665</v>
      </c>
      <c r="D521" t="s">
        <v>499</v>
      </c>
      <c r="F521" s="1">
        <v>0</v>
      </c>
      <c r="G521" s="1">
        <v>25000</v>
      </c>
      <c r="H521" s="1">
        <v>151469233</v>
      </c>
      <c r="I521" t="s">
        <v>264</v>
      </c>
      <c r="J521" t="s">
        <v>303</v>
      </c>
      <c r="L521" t="s">
        <v>8</v>
      </c>
      <c r="M521" t="s">
        <v>9</v>
      </c>
      <c r="N521" t="s">
        <v>76</v>
      </c>
      <c r="O521" t="s">
        <v>286</v>
      </c>
    </row>
    <row r="522" spans="1:15">
      <c r="A522">
        <v>302</v>
      </c>
      <c r="B522" s="5">
        <v>45457</v>
      </c>
      <c r="C522" s="6">
        <v>0.51249999999999996</v>
      </c>
      <c r="D522" t="s">
        <v>500</v>
      </c>
      <c r="F522" s="1">
        <v>0</v>
      </c>
      <c r="G522" s="1">
        <v>70604</v>
      </c>
      <c r="H522" s="1">
        <v>151398629</v>
      </c>
      <c r="I522" t="s">
        <v>264</v>
      </c>
      <c r="J522" t="s">
        <v>285</v>
      </c>
      <c r="L522" t="s">
        <v>8</v>
      </c>
      <c r="M522" t="s">
        <v>9</v>
      </c>
      <c r="N522" t="s">
        <v>76</v>
      </c>
      <c r="O522" t="s">
        <v>286</v>
      </c>
    </row>
    <row r="523" spans="1:15">
      <c r="A523">
        <v>303</v>
      </c>
      <c r="B523" s="5">
        <v>45457</v>
      </c>
      <c r="C523" s="6">
        <v>0.92013888888888884</v>
      </c>
      <c r="D523" t="s">
        <v>499</v>
      </c>
      <c r="F523" s="1">
        <v>0</v>
      </c>
      <c r="G523" s="1">
        <v>28000</v>
      </c>
      <c r="H523" s="1">
        <v>151370629</v>
      </c>
      <c r="I523" t="s">
        <v>264</v>
      </c>
      <c r="J523" t="s">
        <v>303</v>
      </c>
      <c r="L523" t="s">
        <v>8</v>
      </c>
      <c r="M523" t="s">
        <v>9</v>
      </c>
      <c r="N523" t="s">
        <v>76</v>
      </c>
      <c r="O523" t="s">
        <v>286</v>
      </c>
    </row>
    <row r="524" spans="1:15">
      <c r="A524">
        <v>98</v>
      </c>
      <c r="B524" s="5">
        <v>45458</v>
      </c>
      <c r="C524" s="6">
        <v>0.13819444444444451</v>
      </c>
      <c r="F524" s="1">
        <v>102365</v>
      </c>
      <c r="G524" s="1">
        <v>0</v>
      </c>
      <c r="H524" s="1">
        <v>181800738</v>
      </c>
      <c r="I524" t="s">
        <v>409</v>
      </c>
      <c r="J524" t="s">
        <v>300</v>
      </c>
      <c r="L524" t="s">
        <v>10</v>
      </c>
      <c r="M524" t="s">
        <v>11</v>
      </c>
      <c r="N524" t="s">
        <v>89</v>
      </c>
      <c r="O524" t="s">
        <v>410</v>
      </c>
    </row>
    <row r="525" spans="1:15">
      <c r="A525">
        <v>304</v>
      </c>
      <c r="B525" s="5">
        <v>45458</v>
      </c>
      <c r="C525" s="6">
        <v>0.1388888888888889</v>
      </c>
      <c r="F525" s="1">
        <v>28595</v>
      </c>
      <c r="G525" s="1">
        <v>0</v>
      </c>
      <c r="H525" s="1">
        <v>151399224</v>
      </c>
      <c r="I525" t="s">
        <v>409</v>
      </c>
      <c r="J525" t="s">
        <v>300</v>
      </c>
      <c r="L525" t="s">
        <v>8</v>
      </c>
      <c r="M525" t="s">
        <v>9</v>
      </c>
      <c r="N525" t="s">
        <v>89</v>
      </c>
      <c r="O525" t="s">
        <v>410</v>
      </c>
    </row>
    <row r="526" spans="1:15">
      <c r="A526">
        <v>73</v>
      </c>
      <c r="B526" s="5">
        <v>45458</v>
      </c>
      <c r="C526" s="6">
        <v>0.1361111111111111</v>
      </c>
      <c r="F526" s="1">
        <v>492</v>
      </c>
      <c r="G526" s="1">
        <v>0</v>
      </c>
      <c r="H526" s="1">
        <v>1965308</v>
      </c>
      <c r="I526" t="s">
        <v>409</v>
      </c>
      <c r="J526" t="s">
        <v>300</v>
      </c>
      <c r="L526" t="s">
        <v>12</v>
      </c>
      <c r="M526" t="s">
        <v>13</v>
      </c>
      <c r="N526" t="s">
        <v>89</v>
      </c>
      <c r="O526" t="s">
        <v>410</v>
      </c>
    </row>
    <row r="527" spans="1:15">
      <c r="A527">
        <v>47</v>
      </c>
      <c r="B527" s="5">
        <v>45458</v>
      </c>
      <c r="C527" s="6">
        <v>0.16666666666666671</v>
      </c>
      <c r="F527" s="1">
        <v>49</v>
      </c>
      <c r="G527" s="1">
        <v>0</v>
      </c>
      <c r="H527" s="1">
        <v>16415</v>
      </c>
      <c r="I527" t="s">
        <v>409</v>
      </c>
      <c r="J527" t="s">
        <v>317</v>
      </c>
      <c r="L527" t="s">
        <v>14</v>
      </c>
      <c r="M527" t="s">
        <v>15</v>
      </c>
      <c r="N527" t="s">
        <v>89</v>
      </c>
      <c r="O527" t="s">
        <v>410</v>
      </c>
    </row>
    <row r="528" spans="1:15">
      <c r="A528">
        <v>305</v>
      </c>
      <c r="B528" s="5">
        <v>45460</v>
      </c>
      <c r="C528" s="6">
        <v>0.74375000000000002</v>
      </c>
      <c r="D528" t="s">
        <v>501</v>
      </c>
      <c r="F528" s="1">
        <v>0</v>
      </c>
      <c r="G528" s="1">
        <v>150000</v>
      </c>
      <c r="H528" s="1">
        <v>151249224</v>
      </c>
      <c r="I528" t="s">
        <v>264</v>
      </c>
      <c r="J528" t="s">
        <v>303</v>
      </c>
      <c r="L528" t="s">
        <v>8</v>
      </c>
      <c r="M528" t="s">
        <v>9</v>
      </c>
      <c r="N528" t="s">
        <v>76</v>
      </c>
      <c r="O528" t="s">
        <v>286</v>
      </c>
    </row>
    <row r="529" spans="1:15">
      <c r="A529">
        <v>306</v>
      </c>
      <c r="B529" s="5">
        <v>45460</v>
      </c>
      <c r="C529" s="6">
        <v>0.74513888888888891</v>
      </c>
      <c r="D529" t="s">
        <v>501</v>
      </c>
      <c r="F529" s="1">
        <v>0</v>
      </c>
      <c r="G529" s="1">
        <v>105000</v>
      </c>
      <c r="H529" s="1">
        <v>151144224</v>
      </c>
      <c r="I529" t="s">
        <v>264</v>
      </c>
      <c r="J529" t="s">
        <v>303</v>
      </c>
      <c r="L529" t="s">
        <v>8</v>
      </c>
      <c r="M529" t="s">
        <v>9</v>
      </c>
      <c r="N529" t="s">
        <v>76</v>
      </c>
      <c r="O529" t="s">
        <v>286</v>
      </c>
    </row>
    <row r="530" spans="1:15">
      <c r="A530">
        <v>307</v>
      </c>
      <c r="B530" s="5">
        <v>45460</v>
      </c>
      <c r="C530" s="6">
        <v>0.74513888888888891</v>
      </c>
      <c r="D530" t="s">
        <v>501</v>
      </c>
      <c r="F530" s="1">
        <v>150000</v>
      </c>
      <c r="G530" s="1">
        <v>0</v>
      </c>
      <c r="H530" s="1">
        <v>151294224</v>
      </c>
      <c r="I530" t="s">
        <v>264</v>
      </c>
      <c r="J530" t="s">
        <v>303</v>
      </c>
      <c r="L530" t="s">
        <v>8</v>
      </c>
      <c r="M530" t="s">
        <v>9</v>
      </c>
      <c r="N530" t="s">
        <v>76</v>
      </c>
      <c r="O530" t="s">
        <v>286</v>
      </c>
    </row>
    <row r="531" spans="1:15">
      <c r="A531">
        <v>308</v>
      </c>
      <c r="B531" s="5">
        <v>45461</v>
      </c>
      <c r="C531" s="6">
        <v>0.17986111111111111</v>
      </c>
      <c r="D531" t="s">
        <v>322</v>
      </c>
      <c r="F531" s="1">
        <v>0</v>
      </c>
      <c r="G531" s="1">
        <v>39200</v>
      </c>
      <c r="H531" s="1">
        <v>151255024</v>
      </c>
      <c r="I531" t="s">
        <v>323</v>
      </c>
      <c r="J531" t="s">
        <v>300</v>
      </c>
      <c r="L531" t="s">
        <v>8</v>
      </c>
      <c r="M531" t="s">
        <v>9</v>
      </c>
      <c r="N531" t="s">
        <v>76</v>
      </c>
      <c r="O531" t="s">
        <v>301</v>
      </c>
    </row>
    <row r="532" spans="1:15">
      <c r="A532">
        <v>309</v>
      </c>
      <c r="B532" s="5">
        <v>45461</v>
      </c>
      <c r="C532" s="6">
        <v>0.42777777777777781</v>
      </c>
      <c r="D532" t="s">
        <v>212</v>
      </c>
      <c r="E532" t="s">
        <v>212</v>
      </c>
      <c r="F532" s="1">
        <v>0</v>
      </c>
      <c r="G532" s="1">
        <v>5500</v>
      </c>
      <c r="H532" s="1">
        <v>151249524</v>
      </c>
      <c r="I532" t="s">
        <v>331</v>
      </c>
      <c r="J532" t="s">
        <v>300</v>
      </c>
      <c r="L532" t="s">
        <v>8</v>
      </c>
      <c r="M532" t="s">
        <v>9</v>
      </c>
      <c r="N532" s="281" t="s">
        <v>76</v>
      </c>
      <c r="O532" s="281" t="s">
        <v>76</v>
      </c>
    </row>
    <row r="533" spans="1:15">
      <c r="A533">
        <v>310</v>
      </c>
      <c r="B533" s="5">
        <v>45462</v>
      </c>
      <c r="C533" s="6">
        <v>0.46388888888888891</v>
      </c>
      <c r="D533" t="s">
        <v>328</v>
      </c>
      <c r="F533" s="1">
        <v>0</v>
      </c>
      <c r="G533" s="1">
        <v>13800</v>
      </c>
      <c r="H533" s="1">
        <v>151235724</v>
      </c>
      <c r="I533" t="s">
        <v>264</v>
      </c>
      <c r="J533" t="s">
        <v>303</v>
      </c>
      <c r="L533" t="s">
        <v>8</v>
      </c>
      <c r="M533" t="s">
        <v>9</v>
      </c>
      <c r="N533" t="s">
        <v>76</v>
      </c>
      <c r="O533" t="s">
        <v>286</v>
      </c>
    </row>
    <row r="534" spans="1:15">
      <c r="A534">
        <v>311</v>
      </c>
      <c r="B534" s="5">
        <v>45462</v>
      </c>
      <c r="C534" s="6">
        <v>0.46388888888888891</v>
      </c>
      <c r="D534" t="s">
        <v>328</v>
      </c>
      <c r="F534" s="1">
        <v>13800</v>
      </c>
      <c r="G534" s="1">
        <v>0</v>
      </c>
      <c r="H534" s="1">
        <v>151249524</v>
      </c>
      <c r="I534" t="s">
        <v>264</v>
      </c>
      <c r="J534" t="s">
        <v>303</v>
      </c>
      <c r="L534" t="s">
        <v>8</v>
      </c>
      <c r="M534" t="s">
        <v>9</v>
      </c>
      <c r="N534" t="s">
        <v>76</v>
      </c>
      <c r="O534" t="s">
        <v>286</v>
      </c>
    </row>
    <row r="535" spans="1:15">
      <c r="A535">
        <v>312</v>
      </c>
      <c r="B535" s="5">
        <v>45462</v>
      </c>
      <c r="C535" s="6">
        <v>0.48333333333333328</v>
      </c>
      <c r="D535" t="s">
        <v>328</v>
      </c>
      <c r="F535" s="1">
        <v>0</v>
      </c>
      <c r="G535" s="1">
        <v>12000</v>
      </c>
      <c r="H535" s="1">
        <v>151237524</v>
      </c>
      <c r="I535" t="s">
        <v>264</v>
      </c>
      <c r="J535" t="s">
        <v>303</v>
      </c>
      <c r="L535" t="s">
        <v>8</v>
      </c>
      <c r="M535" t="s">
        <v>9</v>
      </c>
      <c r="N535" t="s">
        <v>76</v>
      </c>
      <c r="O535" t="s">
        <v>286</v>
      </c>
    </row>
    <row r="536" spans="1:15">
      <c r="A536">
        <v>313</v>
      </c>
      <c r="B536" s="5">
        <v>45462</v>
      </c>
      <c r="C536" s="6">
        <v>0.53333333333333333</v>
      </c>
      <c r="D536" t="s">
        <v>406</v>
      </c>
      <c r="F536" s="1">
        <v>0</v>
      </c>
      <c r="G536" s="1">
        <v>56100</v>
      </c>
      <c r="H536" s="1">
        <v>151181424</v>
      </c>
      <c r="I536" t="s">
        <v>264</v>
      </c>
      <c r="J536" t="s">
        <v>303</v>
      </c>
      <c r="L536" t="s">
        <v>8</v>
      </c>
      <c r="M536" t="s">
        <v>9</v>
      </c>
      <c r="N536" t="s">
        <v>344</v>
      </c>
      <c r="O536" t="s">
        <v>344</v>
      </c>
    </row>
    <row r="537" spans="1:15">
      <c r="A537">
        <v>314</v>
      </c>
      <c r="B537" s="5">
        <v>45462</v>
      </c>
      <c r="C537" s="6">
        <v>0.53402777777777777</v>
      </c>
      <c r="D537" t="s">
        <v>406</v>
      </c>
      <c r="F537" s="1">
        <v>56100</v>
      </c>
      <c r="G537" s="1">
        <v>0</v>
      </c>
      <c r="H537" s="1">
        <v>151237524</v>
      </c>
      <c r="I537" t="s">
        <v>264</v>
      </c>
      <c r="J537" t="s">
        <v>303</v>
      </c>
      <c r="L537" t="s">
        <v>8</v>
      </c>
      <c r="M537" t="s">
        <v>9</v>
      </c>
      <c r="N537" t="s">
        <v>344</v>
      </c>
      <c r="O537" t="s">
        <v>344</v>
      </c>
    </row>
    <row r="538" spans="1:15">
      <c r="A538">
        <v>315</v>
      </c>
      <c r="B538" s="5">
        <v>45462</v>
      </c>
      <c r="C538" s="6">
        <v>0.58125000000000004</v>
      </c>
      <c r="D538" t="s">
        <v>407</v>
      </c>
      <c r="F538" s="1">
        <v>0</v>
      </c>
      <c r="G538" s="1">
        <v>56900</v>
      </c>
      <c r="H538" s="1">
        <v>151180624</v>
      </c>
      <c r="I538" t="s">
        <v>264</v>
      </c>
      <c r="J538" t="s">
        <v>303</v>
      </c>
      <c r="L538" t="s">
        <v>8</v>
      </c>
      <c r="M538" t="s">
        <v>9</v>
      </c>
      <c r="N538" t="s">
        <v>76</v>
      </c>
      <c r="O538" t="s">
        <v>286</v>
      </c>
    </row>
    <row r="539" spans="1:15">
      <c r="A539">
        <v>316</v>
      </c>
      <c r="B539" s="5">
        <v>45463</v>
      </c>
      <c r="C539" s="6">
        <v>0.51597222222222228</v>
      </c>
      <c r="D539" t="s">
        <v>502</v>
      </c>
      <c r="F539" s="1">
        <v>0</v>
      </c>
      <c r="G539" s="1">
        <v>72433</v>
      </c>
      <c r="H539" s="1">
        <v>151108191</v>
      </c>
      <c r="I539" t="s">
        <v>264</v>
      </c>
      <c r="J539" t="s">
        <v>285</v>
      </c>
      <c r="L539" t="s">
        <v>8</v>
      </c>
      <c r="M539" t="s">
        <v>9</v>
      </c>
      <c r="N539" t="s">
        <v>76</v>
      </c>
      <c r="O539" t="s">
        <v>286</v>
      </c>
    </row>
    <row r="540" spans="1:15">
      <c r="A540">
        <v>3</v>
      </c>
      <c r="B540" s="5">
        <v>45465</v>
      </c>
      <c r="C540" s="7">
        <v>0.1040625</v>
      </c>
      <c r="D540" t="s">
        <v>503</v>
      </c>
      <c r="E540" t="s">
        <v>504</v>
      </c>
      <c r="F540" s="1">
        <v>0</v>
      </c>
      <c r="G540" s="1">
        <v>0</v>
      </c>
      <c r="H540" s="1">
        <v>1</v>
      </c>
      <c r="J540" t="s">
        <v>466</v>
      </c>
      <c r="L540" t="s">
        <v>16</v>
      </c>
      <c r="M540" t="s">
        <v>17</v>
      </c>
      <c r="N540" s="281" t="s">
        <v>86</v>
      </c>
      <c r="O540" s="281" t="s">
        <v>86</v>
      </c>
    </row>
    <row r="541" spans="1:15">
      <c r="A541">
        <v>74</v>
      </c>
      <c r="B541" s="5">
        <v>45466</v>
      </c>
      <c r="C541" s="6">
        <v>0.44097222222222221</v>
      </c>
      <c r="D541" t="s">
        <v>413</v>
      </c>
      <c r="E541" t="s">
        <v>413</v>
      </c>
      <c r="F541" s="1">
        <v>12935</v>
      </c>
      <c r="G541" s="1">
        <v>0</v>
      </c>
      <c r="H541" s="1">
        <v>1978243</v>
      </c>
      <c r="I541" t="s">
        <v>414</v>
      </c>
      <c r="J541" t="s">
        <v>415</v>
      </c>
      <c r="L541" t="s">
        <v>12</v>
      </c>
      <c r="M541" t="s">
        <v>13</v>
      </c>
      <c r="N541" s="281" t="s">
        <v>86</v>
      </c>
      <c r="O541" s="281" t="s">
        <v>86</v>
      </c>
    </row>
    <row r="542" spans="1:15">
      <c r="A542">
        <v>99</v>
      </c>
      <c r="B542" s="5">
        <v>45467</v>
      </c>
      <c r="C542" s="6">
        <v>0.9819444444444444</v>
      </c>
      <c r="D542" t="s">
        <v>505</v>
      </c>
      <c r="E542" t="s">
        <v>505</v>
      </c>
      <c r="F542" s="1">
        <v>0</v>
      </c>
      <c r="G542" s="1">
        <v>250500</v>
      </c>
      <c r="H542" s="1">
        <v>181550238</v>
      </c>
      <c r="I542" t="s">
        <v>331</v>
      </c>
      <c r="J542" t="s">
        <v>300</v>
      </c>
      <c r="L542" t="s">
        <v>10</v>
      </c>
      <c r="M542" t="s">
        <v>11</v>
      </c>
      <c r="N542" s="281" t="s">
        <v>86</v>
      </c>
      <c r="O542" s="281" t="s">
        <v>86</v>
      </c>
    </row>
    <row r="543" spans="1:15">
      <c r="A543">
        <v>100</v>
      </c>
      <c r="B543" s="5">
        <v>45468</v>
      </c>
      <c r="C543" s="6">
        <v>0.37708333333333333</v>
      </c>
      <c r="D543" t="s">
        <v>506</v>
      </c>
      <c r="E543" t="s">
        <v>211</v>
      </c>
      <c r="F543" s="1">
        <v>0</v>
      </c>
      <c r="G543" s="1">
        <v>7575260</v>
      </c>
      <c r="H543" s="1">
        <v>173974978</v>
      </c>
      <c r="I543" t="s">
        <v>333</v>
      </c>
      <c r="J543" t="s">
        <v>300</v>
      </c>
      <c r="L543" t="s">
        <v>10</v>
      </c>
      <c r="M543" t="s">
        <v>11</v>
      </c>
      <c r="N543" t="s">
        <v>74</v>
      </c>
      <c r="O543" t="s">
        <v>333</v>
      </c>
    </row>
    <row r="544" spans="1:15">
      <c r="A544">
        <v>101</v>
      </c>
      <c r="B544" s="5">
        <v>45468</v>
      </c>
      <c r="C544" s="6">
        <v>0.37708333333333333</v>
      </c>
      <c r="D544" t="s">
        <v>506</v>
      </c>
      <c r="E544" t="s">
        <v>212</v>
      </c>
      <c r="F544" s="1">
        <v>0</v>
      </c>
      <c r="G544" s="1">
        <v>6158770</v>
      </c>
      <c r="H544" s="1">
        <v>167816208</v>
      </c>
      <c r="I544" t="s">
        <v>333</v>
      </c>
      <c r="J544" t="s">
        <v>300</v>
      </c>
      <c r="L544" t="s">
        <v>10</v>
      </c>
      <c r="M544" t="s">
        <v>11</v>
      </c>
      <c r="N544" t="s">
        <v>74</v>
      </c>
      <c r="O544" t="s">
        <v>333</v>
      </c>
    </row>
    <row r="545" spans="1:15">
      <c r="A545">
        <v>102</v>
      </c>
      <c r="B545" s="5">
        <v>45468</v>
      </c>
      <c r="C545" s="6">
        <v>0.37708333333333333</v>
      </c>
      <c r="D545" t="s">
        <v>506</v>
      </c>
      <c r="E545" t="s">
        <v>213</v>
      </c>
      <c r="F545" s="1">
        <v>0</v>
      </c>
      <c r="G545" s="1">
        <v>906460</v>
      </c>
      <c r="H545" s="1">
        <v>166909748</v>
      </c>
      <c r="I545" t="s">
        <v>333</v>
      </c>
      <c r="J545" t="s">
        <v>300</v>
      </c>
      <c r="L545" t="s">
        <v>10</v>
      </c>
      <c r="M545" t="s">
        <v>11</v>
      </c>
      <c r="N545" t="s">
        <v>74</v>
      </c>
      <c r="O545" t="s">
        <v>333</v>
      </c>
    </row>
    <row r="546" spans="1:15">
      <c r="A546">
        <v>103</v>
      </c>
      <c r="B546" s="5">
        <v>45468</v>
      </c>
      <c r="C546" s="6">
        <v>0.37708333333333333</v>
      </c>
      <c r="D546" t="s">
        <v>506</v>
      </c>
      <c r="E546" t="s">
        <v>416</v>
      </c>
      <c r="F546" s="1">
        <v>0</v>
      </c>
      <c r="G546" s="1">
        <v>906460</v>
      </c>
      <c r="H546" s="1">
        <v>166003288</v>
      </c>
      <c r="I546" t="s">
        <v>333</v>
      </c>
      <c r="J546" t="s">
        <v>300</v>
      </c>
      <c r="L546" t="s">
        <v>10</v>
      </c>
      <c r="M546" t="s">
        <v>11</v>
      </c>
      <c r="N546" t="s">
        <v>74</v>
      </c>
      <c r="O546" t="s">
        <v>333</v>
      </c>
    </row>
    <row r="547" spans="1:15">
      <c r="A547">
        <v>104</v>
      </c>
      <c r="B547" s="5">
        <v>45468</v>
      </c>
      <c r="C547" s="6">
        <v>0.37708333333333333</v>
      </c>
      <c r="D547" t="s">
        <v>506</v>
      </c>
      <c r="E547" t="s">
        <v>214</v>
      </c>
      <c r="F547" s="1">
        <v>0</v>
      </c>
      <c r="G547" s="1">
        <v>905960</v>
      </c>
      <c r="H547" s="1">
        <v>165097328</v>
      </c>
      <c r="I547" t="s">
        <v>333</v>
      </c>
      <c r="J547" t="s">
        <v>300</v>
      </c>
      <c r="L547" t="s">
        <v>10</v>
      </c>
      <c r="M547" t="s">
        <v>11</v>
      </c>
      <c r="N547" t="s">
        <v>74</v>
      </c>
      <c r="O547" t="s">
        <v>333</v>
      </c>
    </row>
    <row r="548" spans="1:15">
      <c r="A548">
        <v>48</v>
      </c>
      <c r="B548" s="5">
        <v>45468</v>
      </c>
      <c r="C548" s="6">
        <v>0.18819444444444439</v>
      </c>
      <c r="D548" t="s">
        <v>332</v>
      </c>
      <c r="F548" s="1">
        <v>0</v>
      </c>
      <c r="G548" s="1">
        <v>12000</v>
      </c>
      <c r="H548" s="1">
        <v>4415</v>
      </c>
      <c r="I548" t="s">
        <v>295</v>
      </c>
      <c r="J548" t="s">
        <v>317</v>
      </c>
      <c r="L548" t="s">
        <v>14</v>
      </c>
      <c r="M548" t="s">
        <v>15</v>
      </c>
      <c r="N548" t="s">
        <v>75</v>
      </c>
      <c r="O548" t="s">
        <v>75</v>
      </c>
    </row>
    <row r="549" spans="1:15">
      <c r="A549">
        <v>4</v>
      </c>
      <c r="B549" s="5">
        <v>45469</v>
      </c>
      <c r="C549" s="7">
        <v>0.47539351851851852</v>
      </c>
      <c r="D549" t="s">
        <v>477</v>
      </c>
      <c r="E549" t="s">
        <v>507</v>
      </c>
      <c r="F549" s="1">
        <v>5400000</v>
      </c>
      <c r="G549" s="1">
        <v>0</v>
      </c>
      <c r="H549" s="1">
        <v>5400001</v>
      </c>
      <c r="J549" t="s">
        <v>508</v>
      </c>
      <c r="L549" t="s">
        <v>16</v>
      </c>
      <c r="M549" t="s">
        <v>17</v>
      </c>
      <c r="N549" s="281" t="s">
        <v>86</v>
      </c>
      <c r="O549" s="281" t="s">
        <v>86</v>
      </c>
    </row>
    <row r="550" spans="1:15">
      <c r="A550">
        <v>5</v>
      </c>
      <c r="B550" s="5">
        <v>45469</v>
      </c>
      <c r="C550" s="7">
        <v>0.47539351851851852</v>
      </c>
      <c r="D550" t="s">
        <v>509</v>
      </c>
      <c r="E550" t="s">
        <v>507</v>
      </c>
      <c r="F550" s="1">
        <v>0</v>
      </c>
      <c r="G550" s="1">
        <v>5400000</v>
      </c>
      <c r="H550" s="1">
        <v>1</v>
      </c>
      <c r="J550" t="s">
        <v>508</v>
      </c>
      <c r="L550" t="s">
        <v>16</v>
      </c>
      <c r="M550" t="s">
        <v>17</v>
      </c>
      <c r="N550" s="281" t="s">
        <v>86</v>
      </c>
      <c r="O550" s="281" t="s">
        <v>86</v>
      </c>
    </row>
    <row r="551" spans="1:15">
      <c r="A551">
        <v>317</v>
      </c>
      <c r="B551" s="5">
        <v>45470</v>
      </c>
      <c r="C551" s="6">
        <v>0.18124999999999999</v>
      </c>
      <c r="D551" t="s">
        <v>332</v>
      </c>
      <c r="F551" s="1">
        <v>0</v>
      </c>
      <c r="G551" s="1">
        <v>800</v>
      </c>
      <c r="H551" s="1">
        <v>151107391</v>
      </c>
      <c r="I551" t="s">
        <v>295</v>
      </c>
      <c r="J551" t="s">
        <v>300</v>
      </c>
      <c r="L551" t="s">
        <v>8</v>
      </c>
      <c r="M551" t="s">
        <v>9</v>
      </c>
      <c r="N551" t="s">
        <v>75</v>
      </c>
      <c r="O551" t="s">
        <v>75</v>
      </c>
    </row>
    <row r="552" spans="1:15">
      <c r="A552">
        <v>318</v>
      </c>
      <c r="B552" s="5">
        <v>45470</v>
      </c>
      <c r="C552" s="6">
        <v>0.18124999999999999</v>
      </c>
      <c r="D552" t="s">
        <v>332</v>
      </c>
      <c r="F552" s="1">
        <v>0</v>
      </c>
      <c r="G552" s="1">
        <v>471914</v>
      </c>
      <c r="H552" s="1">
        <v>150635477</v>
      </c>
      <c r="I552" t="s">
        <v>295</v>
      </c>
      <c r="J552" t="s">
        <v>300</v>
      </c>
      <c r="L552" t="s">
        <v>8</v>
      </c>
      <c r="M552" t="s">
        <v>9</v>
      </c>
      <c r="N552" t="s">
        <v>75</v>
      </c>
      <c r="O552" t="s">
        <v>75</v>
      </c>
    </row>
    <row r="553" spans="1:15">
      <c r="A553">
        <v>319</v>
      </c>
      <c r="B553" s="5">
        <v>45470</v>
      </c>
      <c r="C553" s="6">
        <v>0.5131944444444444</v>
      </c>
      <c r="D553" t="s">
        <v>510</v>
      </c>
      <c r="F553" s="1">
        <v>0</v>
      </c>
      <c r="G553" s="1">
        <v>78157</v>
      </c>
      <c r="H553" s="1">
        <v>150557320</v>
      </c>
      <c r="I553" t="s">
        <v>264</v>
      </c>
      <c r="J553" t="s">
        <v>285</v>
      </c>
      <c r="L553" t="s">
        <v>8</v>
      </c>
      <c r="M553" t="s">
        <v>9</v>
      </c>
      <c r="N553" t="s">
        <v>76</v>
      </c>
      <c r="O553" t="s">
        <v>286</v>
      </c>
    </row>
    <row r="554" spans="1:15">
      <c r="A554">
        <v>75</v>
      </c>
      <c r="B554" s="5">
        <v>45470</v>
      </c>
      <c r="C554" s="6">
        <v>0.18124999999999999</v>
      </c>
      <c r="D554" t="s">
        <v>332</v>
      </c>
      <c r="F554" s="1">
        <v>0</v>
      </c>
      <c r="G554" s="1">
        <v>268400</v>
      </c>
      <c r="H554" s="1">
        <v>1709843</v>
      </c>
      <c r="I554" t="s">
        <v>295</v>
      </c>
      <c r="J554" t="s">
        <v>300</v>
      </c>
      <c r="L554" t="s">
        <v>12</v>
      </c>
      <c r="M554" t="s">
        <v>13</v>
      </c>
      <c r="N554" t="s">
        <v>75</v>
      </c>
      <c r="O554" t="s">
        <v>75</v>
      </c>
    </row>
    <row r="555" spans="1:15">
      <c r="A555">
        <v>76</v>
      </c>
      <c r="B555" s="5">
        <v>45470</v>
      </c>
      <c r="C555" s="6">
        <v>0.21388888888888891</v>
      </c>
      <c r="D555" t="s">
        <v>290</v>
      </c>
      <c r="E555" t="s">
        <v>291</v>
      </c>
      <c r="F555" s="1">
        <v>268000</v>
      </c>
      <c r="G555" s="1">
        <v>0</v>
      </c>
      <c r="H555" s="1">
        <v>1977843</v>
      </c>
      <c r="I555" t="s">
        <v>292</v>
      </c>
      <c r="J555" t="s">
        <v>293</v>
      </c>
      <c r="L555" t="s">
        <v>12</v>
      </c>
      <c r="M555" t="s">
        <v>13</v>
      </c>
      <c r="N555" s="281" t="s">
        <v>86</v>
      </c>
      <c r="O555" s="281" t="s">
        <v>86</v>
      </c>
    </row>
    <row r="556" spans="1:15">
      <c r="A556">
        <v>77</v>
      </c>
      <c r="B556" s="5">
        <v>45474</v>
      </c>
      <c r="C556" s="6">
        <v>0.41458333333333341</v>
      </c>
      <c r="D556" t="s">
        <v>343</v>
      </c>
      <c r="F556" s="1">
        <v>820145</v>
      </c>
      <c r="G556" s="1">
        <v>0</v>
      </c>
      <c r="H556" s="1">
        <v>2797988</v>
      </c>
      <c r="I556" t="s">
        <v>292</v>
      </c>
      <c r="J556" t="s">
        <v>293</v>
      </c>
      <c r="L556" t="s">
        <v>12</v>
      </c>
      <c r="M556" t="s">
        <v>13</v>
      </c>
      <c r="N556" t="s">
        <v>344</v>
      </c>
      <c r="O556" t="s">
        <v>344</v>
      </c>
    </row>
    <row r="557" spans="1:15">
      <c r="A557">
        <v>78</v>
      </c>
      <c r="B557" s="5">
        <v>45474</v>
      </c>
      <c r="C557" s="6">
        <v>0.41458333333333341</v>
      </c>
      <c r="D557" t="s">
        <v>419</v>
      </c>
      <c r="F557" s="1">
        <v>0</v>
      </c>
      <c r="G557" s="1">
        <v>820145</v>
      </c>
      <c r="H557" s="1">
        <v>1977843</v>
      </c>
      <c r="I557" t="s">
        <v>292</v>
      </c>
      <c r="J557" t="s">
        <v>293</v>
      </c>
      <c r="L557" t="s">
        <v>12</v>
      </c>
      <c r="M557" t="s">
        <v>13</v>
      </c>
      <c r="N557" t="s">
        <v>344</v>
      </c>
      <c r="O557" t="s">
        <v>344</v>
      </c>
    </row>
    <row r="558" spans="1:15">
      <c r="A558">
        <v>79</v>
      </c>
      <c r="B558" s="5">
        <v>45474</v>
      </c>
      <c r="C558" s="6">
        <v>0.41458333333333341</v>
      </c>
      <c r="D558" t="s">
        <v>343</v>
      </c>
      <c r="E558" t="s">
        <v>291</v>
      </c>
      <c r="F558" s="1">
        <v>9029400</v>
      </c>
      <c r="G558" s="1">
        <v>0</v>
      </c>
      <c r="H558" s="1">
        <v>11007243</v>
      </c>
      <c r="I558" t="s">
        <v>292</v>
      </c>
      <c r="J558" t="s">
        <v>293</v>
      </c>
      <c r="L558" t="s">
        <v>12</v>
      </c>
      <c r="M558" t="s">
        <v>13</v>
      </c>
      <c r="N558" s="281" t="s">
        <v>86</v>
      </c>
      <c r="O558" s="281" t="s">
        <v>86</v>
      </c>
    </row>
    <row r="559" spans="1:15">
      <c r="A559">
        <v>320</v>
      </c>
      <c r="B559" s="5">
        <v>45475</v>
      </c>
      <c r="C559" s="6">
        <v>0.53541666666666665</v>
      </c>
      <c r="D559" t="s">
        <v>511</v>
      </c>
      <c r="F559" s="1">
        <v>0</v>
      </c>
      <c r="G559" s="1">
        <v>57933</v>
      </c>
      <c r="H559" s="1">
        <v>150499387</v>
      </c>
      <c r="I559" t="s">
        <v>264</v>
      </c>
      <c r="J559" t="s">
        <v>285</v>
      </c>
      <c r="L559" t="s">
        <v>8</v>
      </c>
      <c r="M559" t="s">
        <v>9</v>
      </c>
      <c r="N559" t="s">
        <v>76</v>
      </c>
      <c r="O559" t="s">
        <v>286</v>
      </c>
    </row>
    <row r="560" spans="1:15">
      <c r="A560">
        <v>321</v>
      </c>
      <c r="B560" s="5">
        <v>45475</v>
      </c>
      <c r="C560" s="6">
        <v>0.64652777777777781</v>
      </c>
      <c r="D560" t="s">
        <v>512</v>
      </c>
      <c r="F560" s="1">
        <v>1103700</v>
      </c>
      <c r="G560" s="1">
        <v>0</v>
      </c>
      <c r="H560" s="1">
        <v>151603087</v>
      </c>
      <c r="I560" t="s">
        <v>292</v>
      </c>
      <c r="J560" t="s">
        <v>396</v>
      </c>
      <c r="L560" t="s">
        <v>8</v>
      </c>
      <c r="M560" t="s">
        <v>9</v>
      </c>
      <c r="N560" t="s">
        <v>86</v>
      </c>
      <c r="O560" t="s">
        <v>86</v>
      </c>
    </row>
    <row r="561" spans="1:15">
      <c r="A561">
        <v>49</v>
      </c>
      <c r="B561" s="5">
        <v>45475</v>
      </c>
      <c r="C561" s="6">
        <v>0.64652777777777781</v>
      </c>
      <c r="D561" t="s">
        <v>512</v>
      </c>
      <c r="F561" s="1">
        <v>1103700</v>
      </c>
      <c r="G561" s="1">
        <v>0</v>
      </c>
      <c r="H561" s="1">
        <v>1108115</v>
      </c>
      <c r="I561" t="s">
        <v>292</v>
      </c>
      <c r="J561" t="s">
        <v>396</v>
      </c>
      <c r="L561" t="s">
        <v>14</v>
      </c>
      <c r="M561" t="s">
        <v>15</v>
      </c>
      <c r="N561" t="s">
        <v>86</v>
      </c>
      <c r="O561" t="s">
        <v>86</v>
      </c>
    </row>
    <row r="562" spans="1:15">
      <c r="A562">
        <v>50</v>
      </c>
      <c r="B562" s="5">
        <v>45475</v>
      </c>
      <c r="C562" s="6">
        <v>0.64652777777777781</v>
      </c>
      <c r="D562" t="s">
        <v>512</v>
      </c>
      <c r="F562" s="1">
        <v>0</v>
      </c>
      <c r="G562" s="1">
        <v>1103700</v>
      </c>
      <c r="H562" s="1">
        <v>4415</v>
      </c>
      <c r="I562" t="s">
        <v>292</v>
      </c>
      <c r="J562" t="s">
        <v>396</v>
      </c>
      <c r="L562" t="s">
        <v>14</v>
      </c>
      <c r="M562" t="s">
        <v>15</v>
      </c>
      <c r="N562" t="s">
        <v>86</v>
      </c>
      <c r="O562" t="s">
        <v>86</v>
      </c>
    </row>
    <row r="563" spans="1:15">
      <c r="A563">
        <v>51</v>
      </c>
      <c r="B563" s="5">
        <v>45475</v>
      </c>
      <c r="C563" s="6">
        <v>0.64652777777777781</v>
      </c>
      <c r="D563" t="s">
        <v>421</v>
      </c>
      <c r="F563" s="1">
        <v>198000</v>
      </c>
      <c r="G563" s="1">
        <v>0</v>
      </c>
      <c r="H563" s="1">
        <v>202415</v>
      </c>
      <c r="I563" t="s">
        <v>292</v>
      </c>
      <c r="J563" t="s">
        <v>396</v>
      </c>
      <c r="L563" t="s">
        <v>14</v>
      </c>
      <c r="M563" t="s">
        <v>15</v>
      </c>
      <c r="N563" t="s">
        <v>86</v>
      </c>
      <c r="O563" t="s">
        <v>86</v>
      </c>
    </row>
    <row r="564" spans="1:15">
      <c r="A564">
        <v>52</v>
      </c>
      <c r="B564" s="5">
        <v>45475</v>
      </c>
      <c r="C564" s="6">
        <v>0.64652777777777781</v>
      </c>
      <c r="D564" t="s">
        <v>513</v>
      </c>
      <c r="F564" s="1">
        <v>0</v>
      </c>
      <c r="G564" s="1">
        <v>198000</v>
      </c>
      <c r="H564" s="1">
        <v>4415</v>
      </c>
      <c r="I564" t="s">
        <v>292</v>
      </c>
      <c r="J564" t="s">
        <v>396</v>
      </c>
      <c r="L564" t="s">
        <v>14</v>
      </c>
      <c r="M564" t="s">
        <v>15</v>
      </c>
      <c r="N564" t="s">
        <v>86</v>
      </c>
      <c r="O564" t="s">
        <v>86</v>
      </c>
    </row>
    <row r="565" spans="1:15">
      <c r="A565">
        <v>53</v>
      </c>
      <c r="B565" s="5">
        <v>45475</v>
      </c>
      <c r="C565" s="6">
        <v>0.64652777777777781</v>
      </c>
      <c r="D565" t="s">
        <v>421</v>
      </c>
      <c r="F565" s="1">
        <v>4950000</v>
      </c>
      <c r="G565" s="1">
        <v>0</v>
      </c>
      <c r="H565" s="1">
        <v>4954415</v>
      </c>
      <c r="I565" t="s">
        <v>292</v>
      </c>
      <c r="J565" t="s">
        <v>396</v>
      </c>
      <c r="L565" t="s">
        <v>14</v>
      </c>
      <c r="M565" t="s">
        <v>15</v>
      </c>
      <c r="N565" t="s">
        <v>86</v>
      </c>
      <c r="O565" t="s">
        <v>86</v>
      </c>
    </row>
    <row r="566" spans="1:15">
      <c r="A566">
        <v>54</v>
      </c>
      <c r="B566" s="5">
        <v>45475</v>
      </c>
      <c r="C566" s="6">
        <v>0.64652777777777781</v>
      </c>
      <c r="D566" t="s">
        <v>514</v>
      </c>
      <c r="F566" s="1">
        <v>0</v>
      </c>
      <c r="G566" s="1">
        <v>4950000</v>
      </c>
      <c r="H566" s="1">
        <v>4415</v>
      </c>
      <c r="I566" t="s">
        <v>292</v>
      </c>
      <c r="J566" t="s">
        <v>396</v>
      </c>
      <c r="L566" t="s">
        <v>14</v>
      </c>
      <c r="M566" t="s">
        <v>15</v>
      </c>
      <c r="N566" t="s">
        <v>86</v>
      </c>
      <c r="O566" t="s">
        <v>86</v>
      </c>
    </row>
    <row r="567" spans="1:15">
      <c r="A567">
        <v>322</v>
      </c>
      <c r="B567" s="5">
        <v>45476</v>
      </c>
      <c r="C567" s="6">
        <v>0.52430555555555558</v>
      </c>
      <c r="D567" t="s">
        <v>515</v>
      </c>
      <c r="F567" s="1">
        <v>0</v>
      </c>
      <c r="G567" s="1">
        <v>56736</v>
      </c>
      <c r="H567" s="1">
        <v>151546351</v>
      </c>
      <c r="I567" t="s">
        <v>264</v>
      </c>
      <c r="J567" t="s">
        <v>285</v>
      </c>
      <c r="L567" t="s">
        <v>8</v>
      </c>
      <c r="M567" t="s">
        <v>9</v>
      </c>
      <c r="N567" t="s">
        <v>76</v>
      </c>
      <c r="O567" t="s">
        <v>286</v>
      </c>
    </row>
    <row r="568" spans="1:15">
      <c r="A568">
        <v>323</v>
      </c>
      <c r="B568" s="5">
        <v>45476</v>
      </c>
      <c r="C568" s="6">
        <v>0.7680555555555556</v>
      </c>
      <c r="D568" t="s">
        <v>406</v>
      </c>
      <c r="F568" s="1">
        <v>0</v>
      </c>
      <c r="G568" s="1">
        <v>58200</v>
      </c>
      <c r="H568" s="1">
        <v>151488151</v>
      </c>
      <c r="I568" t="s">
        <v>264</v>
      </c>
      <c r="J568" t="s">
        <v>303</v>
      </c>
      <c r="L568" t="s">
        <v>8</v>
      </c>
      <c r="M568" t="s">
        <v>9</v>
      </c>
      <c r="N568" t="s">
        <v>344</v>
      </c>
      <c r="O568" t="s">
        <v>344</v>
      </c>
    </row>
    <row r="569" spans="1:15">
      <c r="A569">
        <v>324</v>
      </c>
      <c r="B569" s="5">
        <v>45476</v>
      </c>
      <c r="C569" s="6">
        <v>0.76875000000000004</v>
      </c>
      <c r="D569" t="s">
        <v>406</v>
      </c>
      <c r="F569" s="1">
        <v>58200</v>
      </c>
      <c r="G569" s="1">
        <v>0</v>
      </c>
      <c r="H569" s="1">
        <v>151546351</v>
      </c>
      <c r="I569" t="s">
        <v>264</v>
      </c>
      <c r="J569" t="s">
        <v>303</v>
      </c>
      <c r="L569" t="s">
        <v>8</v>
      </c>
      <c r="M569" t="s">
        <v>9</v>
      </c>
      <c r="N569" t="s">
        <v>344</v>
      </c>
      <c r="O569" t="s">
        <v>344</v>
      </c>
    </row>
    <row r="570" spans="1:15">
      <c r="A570">
        <v>325</v>
      </c>
      <c r="B570" s="5">
        <v>45476</v>
      </c>
      <c r="C570" s="6">
        <v>0.8125</v>
      </c>
      <c r="D570" t="s">
        <v>516</v>
      </c>
      <c r="F570" s="1">
        <v>0</v>
      </c>
      <c r="G570" s="1">
        <v>56300</v>
      </c>
      <c r="H570" s="1">
        <v>151490051</v>
      </c>
      <c r="I570" t="s">
        <v>264</v>
      </c>
      <c r="J570" t="s">
        <v>303</v>
      </c>
      <c r="L570" t="s">
        <v>8</v>
      </c>
      <c r="M570" t="s">
        <v>9</v>
      </c>
      <c r="N570" t="s">
        <v>76</v>
      </c>
      <c r="O570" t="s">
        <v>286</v>
      </c>
    </row>
    <row r="571" spans="1:15">
      <c r="A571">
        <v>6</v>
      </c>
      <c r="B571" s="5">
        <v>45476</v>
      </c>
      <c r="C571" s="7">
        <v>0.63151620370370365</v>
      </c>
      <c r="D571" t="s">
        <v>477</v>
      </c>
      <c r="E571" t="s">
        <v>517</v>
      </c>
      <c r="F571" s="1">
        <v>2500000</v>
      </c>
      <c r="G571" s="1">
        <v>0</v>
      </c>
      <c r="H571" s="1">
        <v>2500001</v>
      </c>
      <c r="J571" t="s">
        <v>508</v>
      </c>
      <c r="L571" t="s">
        <v>16</v>
      </c>
      <c r="M571" t="s">
        <v>17</v>
      </c>
      <c r="N571" s="281" t="s">
        <v>86</v>
      </c>
      <c r="O571" s="281" t="s">
        <v>86</v>
      </c>
    </row>
    <row r="572" spans="1:15">
      <c r="A572">
        <v>7</v>
      </c>
      <c r="B572" s="5">
        <v>45476</v>
      </c>
      <c r="C572" s="7">
        <v>0.63151620370370365</v>
      </c>
      <c r="D572" t="s">
        <v>509</v>
      </c>
      <c r="E572" t="s">
        <v>517</v>
      </c>
      <c r="F572" s="1">
        <v>0</v>
      </c>
      <c r="G572" s="1">
        <v>2500000</v>
      </c>
      <c r="H572" s="1">
        <v>1</v>
      </c>
      <c r="J572" t="s">
        <v>508</v>
      </c>
      <c r="L572" t="s">
        <v>16</v>
      </c>
      <c r="M572" t="s">
        <v>17</v>
      </c>
      <c r="N572" s="281" t="s">
        <v>86</v>
      </c>
      <c r="O572" s="281" t="s">
        <v>86</v>
      </c>
    </row>
    <row r="573" spans="1:15">
      <c r="A573">
        <v>105</v>
      </c>
      <c r="B573" s="5">
        <v>45477</v>
      </c>
      <c r="C573" s="6">
        <v>0.86527777777777781</v>
      </c>
      <c r="D573" t="s">
        <v>422</v>
      </c>
      <c r="E573" t="s">
        <v>422</v>
      </c>
      <c r="F573" s="1">
        <v>0</v>
      </c>
      <c r="G573" s="1">
        <v>8160500</v>
      </c>
      <c r="H573" s="1">
        <v>156936828</v>
      </c>
      <c r="I573" t="s">
        <v>331</v>
      </c>
      <c r="J573" t="s">
        <v>300</v>
      </c>
      <c r="L573" t="s">
        <v>10</v>
      </c>
      <c r="M573" t="s">
        <v>11</v>
      </c>
      <c r="N573" t="s">
        <v>86</v>
      </c>
      <c r="O573" t="s">
        <v>86</v>
      </c>
    </row>
    <row r="574" spans="1:15">
      <c r="A574">
        <v>106</v>
      </c>
      <c r="B574" s="5">
        <v>45477</v>
      </c>
      <c r="C574" s="6">
        <v>0.86527777777777781</v>
      </c>
      <c r="D574" t="s">
        <v>360</v>
      </c>
      <c r="E574" t="s">
        <v>360</v>
      </c>
      <c r="F574" s="1">
        <v>0</v>
      </c>
      <c r="G574" s="1">
        <v>2220000</v>
      </c>
      <c r="H574" s="1">
        <v>154716828</v>
      </c>
      <c r="I574" t="s">
        <v>299</v>
      </c>
      <c r="J574" t="s">
        <v>300</v>
      </c>
      <c r="L574" t="s">
        <v>10</v>
      </c>
      <c r="M574" t="s">
        <v>11</v>
      </c>
      <c r="N574" t="s">
        <v>76</v>
      </c>
      <c r="O574" t="s">
        <v>301</v>
      </c>
    </row>
    <row r="575" spans="1:15">
      <c r="A575">
        <v>107</v>
      </c>
      <c r="B575" s="5">
        <v>45477</v>
      </c>
      <c r="C575" s="6">
        <v>0.86527777777777781</v>
      </c>
      <c r="D575" t="s">
        <v>358</v>
      </c>
      <c r="E575" t="s">
        <v>358</v>
      </c>
      <c r="F575" s="1">
        <v>0</v>
      </c>
      <c r="G575" s="1">
        <v>440500</v>
      </c>
      <c r="H575" s="1">
        <v>154276328</v>
      </c>
      <c r="I575" t="s">
        <v>331</v>
      </c>
      <c r="J575" t="s">
        <v>300</v>
      </c>
      <c r="L575" t="s">
        <v>10</v>
      </c>
      <c r="M575" t="s">
        <v>11</v>
      </c>
      <c r="N575" t="s">
        <v>76</v>
      </c>
      <c r="O575" t="s">
        <v>301</v>
      </c>
    </row>
    <row r="576" spans="1:15">
      <c r="A576">
        <v>108</v>
      </c>
      <c r="B576" s="5">
        <v>45477</v>
      </c>
      <c r="C576" s="6">
        <v>0.86527777777777781</v>
      </c>
      <c r="D576" t="s">
        <v>352</v>
      </c>
      <c r="F576" s="1">
        <v>0</v>
      </c>
      <c r="G576" s="1">
        <v>204090</v>
      </c>
      <c r="H576" s="1">
        <v>154072238</v>
      </c>
      <c r="I576" t="s">
        <v>292</v>
      </c>
      <c r="J576" t="s">
        <v>300</v>
      </c>
      <c r="L576" t="s">
        <v>10</v>
      </c>
      <c r="M576" t="s">
        <v>11</v>
      </c>
      <c r="N576" t="s">
        <v>74</v>
      </c>
      <c r="O576" t="s">
        <v>353</v>
      </c>
    </row>
    <row r="577" spans="1:15">
      <c r="A577">
        <v>109</v>
      </c>
      <c r="B577" s="5">
        <v>45477</v>
      </c>
      <c r="C577" s="6">
        <v>0.86527777777777781</v>
      </c>
      <c r="D577" t="s">
        <v>394</v>
      </c>
      <c r="E577" t="s">
        <v>355</v>
      </c>
      <c r="F577" s="1">
        <v>0</v>
      </c>
      <c r="G577" s="1">
        <v>2041020</v>
      </c>
      <c r="H577" s="1">
        <v>152031218</v>
      </c>
      <c r="I577" t="s">
        <v>356</v>
      </c>
      <c r="J577" t="s">
        <v>357</v>
      </c>
      <c r="L577" t="s">
        <v>10</v>
      </c>
      <c r="M577" t="s">
        <v>11</v>
      </c>
      <c r="N577" t="s">
        <v>74</v>
      </c>
      <c r="O577" t="s">
        <v>353</v>
      </c>
    </row>
    <row r="578" spans="1:15">
      <c r="A578">
        <v>326</v>
      </c>
      <c r="B578" s="5">
        <v>45477</v>
      </c>
      <c r="C578" s="6">
        <v>0.21388888888888891</v>
      </c>
      <c r="D578" t="s">
        <v>328</v>
      </c>
      <c r="F578" s="1">
        <v>0</v>
      </c>
      <c r="G578" s="1">
        <v>11200</v>
      </c>
      <c r="H578" s="1">
        <v>151478851</v>
      </c>
      <c r="I578" t="s">
        <v>264</v>
      </c>
      <c r="J578" t="s">
        <v>303</v>
      </c>
      <c r="L578" t="s">
        <v>8</v>
      </c>
      <c r="M578" t="s">
        <v>9</v>
      </c>
      <c r="N578" t="s">
        <v>76</v>
      </c>
      <c r="O578" t="s">
        <v>286</v>
      </c>
    </row>
    <row r="579" spans="1:15">
      <c r="A579">
        <v>327</v>
      </c>
      <c r="B579" s="5">
        <v>45477</v>
      </c>
      <c r="C579" s="6">
        <v>0.21388888888888891</v>
      </c>
      <c r="D579" t="s">
        <v>328</v>
      </c>
      <c r="F579" s="1">
        <v>11200</v>
      </c>
      <c r="G579" s="1">
        <v>0</v>
      </c>
      <c r="H579" s="1">
        <v>151490051</v>
      </c>
      <c r="I579" t="s">
        <v>264</v>
      </c>
      <c r="J579" t="s">
        <v>303</v>
      </c>
      <c r="L579" t="s">
        <v>8</v>
      </c>
      <c r="M579" t="s">
        <v>9</v>
      </c>
      <c r="N579" t="s">
        <v>76</v>
      </c>
      <c r="O579" t="s">
        <v>286</v>
      </c>
    </row>
    <row r="580" spans="1:15">
      <c r="A580">
        <v>328</v>
      </c>
      <c r="B580" s="5">
        <v>45477</v>
      </c>
      <c r="C580" s="6">
        <v>0.22569444444444439</v>
      </c>
      <c r="D580" t="s">
        <v>328</v>
      </c>
      <c r="F580" s="1">
        <v>0</v>
      </c>
      <c r="G580" s="1">
        <v>10800</v>
      </c>
      <c r="H580" s="1">
        <v>151479251</v>
      </c>
      <c r="I580" t="s">
        <v>264</v>
      </c>
      <c r="J580" t="s">
        <v>303</v>
      </c>
      <c r="L580" t="s">
        <v>8</v>
      </c>
      <c r="M580" t="s">
        <v>9</v>
      </c>
      <c r="N580" t="s">
        <v>76</v>
      </c>
      <c r="O580" t="s">
        <v>286</v>
      </c>
    </row>
    <row r="581" spans="1:15">
      <c r="A581">
        <v>329</v>
      </c>
      <c r="B581" s="5">
        <v>45477</v>
      </c>
      <c r="C581" s="6">
        <v>0.82638888888888884</v>
      </c>
      <c r="D581" t="s">
        <v>518</v>
      </c>
      <c r="F581" s="1">
        <v>0</v>
      </c>
      <c r="G581" s="1">
        <v>14400</v>
      </c>
      <c r="H581" s="1">
        <v>151464851</v>
      </c>
      <c r="I581" t="s">
        <v>264</v>
      </c>
      <c r="J581" t="s">
        <v>303</v>
      </c>
      <c r="L581" t="s">
        <v>8</v>
      </c>
      <c r="M581" t="s">
        <v>9</v>
      </c>
      <c r="N581" t="s">
        <v>76</v>
      </c>
      <c r="O581" t="s">
        <v>286</v>
      </c>
    </row>
    <row r="582" spans="1:15">
      <c r="A582">
        <v>330</v>
      </c>
      <c r="B582" s="5">
        <v>45477</v>
      </c>
      <c r="C582" s="6">
        <v>0.96597222222222223</v>
      </c>
      <c r="D582" t="s">
        <v>328</v>
      </c>
      <c r="F582" s="1">
        <v>0</v>
      </c>
      <c r="G582" s="1">
        <v>17100</v>
      </c>
      <c r="H582" s="1">
        <v>151447751</v>
      </c>
      <c r="I582" t="s">
        <v>264</v>
      </c>
      <c r="J582" t="s">
        <v>303</v>
      </c>
      <c r="L582" t="s">
        <v>8</v>
      </c>
      <c r="M582" t="s">
        <v>9</v>
      </c>
      <c r="N582" t="s">
        <v>76</v>
      </c>
      <c r="O582" t="s">
        <v>286</v>
      </c>
    </row>
    <row r="583" spans="1:15">
      <c r="A583">
        <v>331</v>
      </c>
      <c r="B583" s="5">
        <v>45477</v>
      </c>
      <c r="C583" s="6">
        <v>0.96597222222222223</v>
      </c>
      <c r="D583" t="s">
        <v>328</v>
      </c>
      <c r="F583" s="1">
        <v>17100</v>
      </c>
      <c r="G583" s="1">
        <v>0</v>
      </c>
      <c r="H583" s="1">
        <v>151464851</v>
      </c>
      <c r="I583" t="s">
        <v>264</v>
      </c>
      <c r="J583" t="s">
        <v>303</v>
      </c>
      <c r="L583" t="s">
        <v>8</v>
      </c>
      <c r="M583" t="s">
        <v>9</v>
      </c>
      <c r="N583" t="s">
        <v>76</v>
      </c>
      <c r="O583" t="s">
        <v>286</v>
      </c>
    </row>
    <row r="584" spans="1:15">
      <c r="A584">
        <v>332</v>
      </c>
      <c r="B584" s="5">
        <v>45477</v>
      </c>
      <c r="C584" s="6">
        <v>0.97916666666666663</v>
      </c>
      <c r="D584" t="s">
        <v>328</v>
      </c>
      <c r="F584" s="1">
        <v>0</v>
      </c>
      <c r="G584" s="1">
        <v>17500</v>
      </c>
      <c r="H584" s="1">
        <v>151447351</v>
      </c>
      <c r="I584" t="s">
        <v>264</v>
      </c>
      <c r="J584" t="s">
        <v>303</v>
      </c>
      <c r="L584" t="s">
        <v>8</v>
      </c>
      <c r="M584" t="s">
        <v>9</v>
      </c>
      <c r="N584" t="s">
        <v>76</v>
      </c>
      <c r="O584" t="s">
        <v>286</v>
      </c>
    </row>
    <row r="585" spans="1:15">
      <c r="A585">
        <v>80</v>
      </c>
      <c r="B585" s="5">
        <v>45477</v>
      </c>
      <c r="C585" s="6">
        <v>0.69305555555555554</v>
      </c>
      <c r="D585" t="s">
        <v>343</v>
      </c>
      <c r="F585" s="1">
        <v>81600000</v>
      </c>
      <c r="G585" s="1">
        <v>0</v>
      </c>
      <c r="H585" s="1">
        <v>92607243</v>
      </c>
      <c r="I585" t="s">
        <v>292</v>
      </c>
      <c r="J585" t="s">
        <v>293</v>
      </c>
      <c r="L585" t="s">
        <v>12</v>
      </c>
      <c r="M585" t="s">
        <v>13</v>
      </c>
      <c r="N585" t="s">
        <v>344</v>
      </c>
      <c r="O585" t="s">
        <v>344</v>
      </c>
    </row>
    <row r="586" spans="1:15">
      <c r="A586">
        <v>81</v>
      </c>
      <c r="B586" s="5">
        <v>45477</v>
      </c>
      <c r="C586" s="6">
        <v>0.69305555555555554</v>
      </c>
      <c r="D586" t="s">
        <v>392</v>
      </c>
      <c r="F586" s="1">
        <v>0</v>
      </c>
      <c r="G586" s="1">
        <v>81600000</v>
      </c>
      <c r="H586" s="1">
        <v>11007243</v>
      </c>
      <c r="I586" t="s">
        <v>292</v>
      </c>
      <c r="J586" t="s">
        <v>293</v>
      </c>
      <c r="L586" t="s">
        <v>12</v>
      </c>
      <c r="M586" t="s">
        <v>13</v>
      </c>
      <c r="N586" t="s">
        <v>344</v>
      </c>
      <c r="O586" t="s">
        <v>344</v>
      </c>
    </row>
    <row r="587" spans="1:15">
      <c r="A587">
        <v>110</v>
      </c>
      <c r="B587" s="5">
        <v>45478</v>
      </c>
      <c r="C587" s="6">
        <v>0.73819444444444449</v>
      </c>
      <c r="D587" t="s">
        <v>360</v>
      </c>
      <c r="E587" t="s">
        <v>360</v>
      </c>
      <c r="F587" s="1">
        <v>20000</v>
      </c>
      <c r="G587" s="1">
        <v>0</v>
      </c>
      <c r="H587" s="1">
        <v>152051218</v>
      </c>
      <c r="I587" t="s">
        <v>292</v>
      </c>
      <c r="J587" t="s">
        <v>519</v>
      </c>
      <c r="L587" t="s">
        <v>10</v>
      </c>
      <c r="M587" t="s">
        <v>11</v>
      </c>
      <c r="N587" t="s">
        <v>76</v>
      </c>
      <c r="O587" t="s">
        <v>301</v>
      </c>
    </row>
    <row r="588" spans="1:15">
      <c r="A588">
        <v>333</v>
      </c>
      <c r="B588" s="5">
        <v>45478</v>
      </c>
      <c r="C588" s="6">
        <v>0.36180555555555549</v>
      </c>
      <c r="D588" t="s">
        <v>328</v>
      </c>
      <c r="F588" s="1">
        <v>0</v>
      </c>
      <c r="G588" s="1">
        <v>11100</v>
      </c>
      <c r="H588" s="1">
        <v>151436251</v>
      </c>
      <c r="I588" t="s">
        <v>264</v>
      </c>
      <c r="J588" t="s">
        <v>303</v>
      </c>
      <c r="L588" t="s">
        <v>8</v>
      </c>
      <c r="M588" t="s">
        <v>9</v>
      </c>
      <c r="N588" t="s">
        <v>76</v>
      </c>
      <c r="O588" t="s">
        <v>286</v>
      </c>
    </row>
    <row r="589" spans="1:15">
      <c r="A589">
        <v>334</v>
      </c>
      <c r="B589" s="5">
        <v>45478</v>
      </c>
      <c r="C589" s="6">
        <v>0.36180555555555549</v>
      </c>
      <c r="D589" t="s">
        <v>328</v>
      </c>
      <c r="F589" s="1">
        <v>11100</v>
      </c>
      <c r="G589" s="1">
        <v>0</v>
      </c>
      <c r="H589" s="1">
        <v>151447351</v>
      </c>
      <c r="I589" t="s">
        <v>264</v>
      </c>
      <c r="J589" t="s">
        <v>303</v>
      </c>
      <c r="L589" t="s">
        <v>8</v>
      </c>
      <c r="M589" t="s">
        <v>9</v>
      </c>
      <c r="N589" t="s">
        <v>76</v>
      </c>
      <c r="O589" t="s">
        <v>286</v>
      </c>
    </row>
    <row r="590" spans="1:15">
      <c r="A590">
        <v>335</v>
      </c>
      <c r="B590" s="5">
        <v>45478</v>
      </c>
      <c r="C590" s="6">
        <v>0.38263888888888892</v>
      </c>
      <c r="D590" t="s">
        <v>328</v>
      </c>
      <c r="F590" s="1">
        <v>0</v>
      </c>
      <c r="G590" s="1">
        <v>12400</v>
      </c>
      <c r="H590" s="1">
        <v>151434951</v>
      </c>
      <c r="I590" t="s">
        <v>264</v>
      </c>
      <c r="J590" t="s">
        <v>303</v>
      </c>
      <c r="L590" t="s">
        <v>8</v>
      </c>
      <c r="M590" t="s">
        <v>9</v>
      </c>
      <c r="N590" t="s">
        <v>76</v>
      </c>
      <c r="O590" t="s">
        <v>286</v>
      </c>
    </row>
    <row r="591" spans="1:15">
      <c r="A591">
        <v>336</v>
      </c>
      <c r="B591" s="5">
        <v>45478</v>
      </c>
      <c r="C591" s="6">
        <v>0.78749999999999998</v>
      </c>
      <c r="D591" t="s">
        <v>520</v>
      </c>
      <c r="F591" s="1">
        <v>0</v>
      </c>
      <c r="G591" s="1">
        <v>110750</v>
      </c>
      <c r="H591" s="1">
        <v>151324201</v>
      </c>
      <c r="I591" t="s">
        <v>264</v>
      </c>
      <c r="J591" t="s">
        <v>303</v>
      </c>
      <c r="L591" t="s">
        <v>8</v>
      </c>
      <c r="M591" t="s">
        <v>9</v>
      </c>
      <c r="N591" s="281" t="s">
        <v>76</v>
      </c>
      <c r="O591" s="281" t="s">
        <v>76</v>
      </c>
    </row>
    <row r="592" spans="1:15">
      <c r="A592">
        <v>337</v>
      </c>
      <c r="B592" s="5">
        <v>45478</v>
      </c>
      <c r="C592" s="6">
        <v>0.92777777777777781</v>
      </c>
      <c r="D592" t="s">
        <v>372</v>
      </c>
      <c r="F592" s="1">
        <v>0</v>
      </c>
      <c r="G592" s="1">
        <v>12600</v>
      </c>
      <c r="H592" s="1">
        <v>151311601</v>
      </c>
      <c r="I592" t="s">
        <v>264</v>
      </c>
      <c r="J592" t="s">
        <v>303</v>
      </c>
      <c r="L592" t="s">
        <v>8</v>
      </c>
      <c r="M592" t="s">
        <v>9</v>
      </c>
      <c r="N592" t="s">
        <v>76</v>
      </c>
      <c r="O592" t="s">
        <v>286</v>
      </c>
    </row>
    <row r="593" spans="1:15">
      <c r="A593">
        <v>55</v>
      </c>
      <c r="B593" s="5">
        <v>45478</v>
      </c>
      <c r="C593" s="6">
        <v>0.55138888888888893</v>
      </c>
      <c r="D593" t="s">
        <v>421</v>
      </c>
      <c r="F593" s="1">
        <v>5665000</v>
      </c>
      <c r="G593" s="1">
        <v>0</v>
      </c>
      <c r="H593" s="1">
        <v>5669415</v>
      </c>
      <c r="I593" t="s">
        <v>292</v>
      </c>
      <c r="J593" t="s">
        <v>396</v>
      </c>
      <c r="L593" t="s">
        <v>14</v>
      </c>
      <c r="M593" t="s">
        <v>15</v>
      </c>
      <c r="N593" t="s">
        <v>86</v>
      </c>
      <c r="O593" t="s">
        <v>86</v>
      </c>
    </row>
    <row r="594" spans="1:15">
      <c r="A594">
        <v>56</v>
      </c>
      <c r="B594" s="5">
        <v>45478</v>
      </c>
      <c r="C594" s="6">
        <v>0.55138888888888893</v>
      </c>
      <c r="D594" t="s">
        <v>521</v>
      </c>
      <c r="F594" s="1">
        <v>0</v>
      </c>
      <c r="G594" s="1">
        <v>5665000</v>
      </c>
      <c r="H594" s="1">
        <v>4415</v>
      </c>
      <c r="I594" t="s">
        <v>292</v>
      </c>
      <c r="J594" t="s">
        <v>396</v>
      </c>
      <c r="L594" t="s">
        <v>14</v>
      </c>
      <c r="M594" t="s">
        <v>15</v>
      </c>
      <c r="N594" t="s">
        <v>86</v>
      </c>
      <c r="O594" t="s">
        <v>86</v>
      </c>
    </row>
    <row r="595" spans="1:15">
      <c r="A595">
        <v>57</v>
      </c>
      <c r="B595" s="5">
        <v>45478</v>
      </c>
      <c r="C595" s="6">
        <v>0.55138888888888893</v>
      </c>
      <c r="D595" t="s">
        <v>421</v>
      </c>
      <c r="F595" s="1">
        <v>9240000</v>
      </c>
      <c r="G595" s="1">
        <v>0</v>
      </c>
      <c r="H595" s="1">
        <v>9244415</v>
      </c>
      <c r="I595" t="s">
        <v>292</v>
      </c>
      <c r="J595" t="s">
        <v>396</v>
      </c>
      <c r="L595" t="s">
        <v>14</v>
      </c>
      <c r="M595" t="s">
        <v>15</v>
      </c>
      <c r="N595" t="s">
        <v>86</v>
      </c>
      <c r="O595" t="s">
        <v>86</v>
      </c>
    </row>
    <row r="596" spans="1:15">
      <c r="A596">
        <v>58</v>
      </c>
      <c r="B596" s="5">
        <v>45478</v>
      </c>
      <c r="C596" s="6">
        <v>0.55138888888888893</v>
      </c>
      <c r="D596" t="s">
        <v>522</v>
      </c>
      <c r="F596" s="1">
        <v>0</v>
      </c>
      <c r="G596" s="1">
        <v>9240000</v>
      </c>
      <c r="H596" s="1">
        <v>4415</v>
      </c>
      <c r="I596" t="s">
        <v>292</v>
      </c>
      <c r="J596" t="s">
        <v>396</v>
      </c>
      <c r="L596" t="s">
        <v>14</v>
      </c>
      <c r="M596" t="s">
        <v>15</v>
      </c>
      <c r="N596" t="s">
        <v>86</v>
      </c>
      <c r="O596" t="s">
        <v>86</v>
      </c>
    </row>
    <row r="597" spans="1:15">
      <c r="A597">
        <v>59</v>
      </c>
      <c r="B597" s="5">
        <v>45478</v>
      </c>
      <c r="C597" s="6">
        <v>0.55138888888888893</v>
      </c>
      <c r="D597" t="s">
        <v>485</v>
      </c>
      <c r="E597" t="s">
        <v>210</v>
      </c>
      <c r="F597" s="1">
        <v>3860</v>
      </c>
      <c r="G597" s="1">
        <v>0</v>
      </c>
      <c r="H597" s="1">
        <v>8275</v>
      </c>
      <c r="I597" t="s">
        <v>292</v>
      </c>
      <c r="J597" t="s">
        <v>396</v>
      </c>
      <c r="L597" t="s">
        <v>14</v>
      </c>
      <c r="M597" t="s">
        <v>15</v>
      </c>
      <c r="N597" s="281" t="s">
        <v>86</v>
      </c>
      <c r="O597" s="281" t="s">
        <v>86</v>
      </c>
    </row>
    <row r="598" spans="1:15">
      <c r="A598">
        <v>60</v>
      </c>
      <c r="B598" s="5">
        <v>45478</v>
      </c>
      <c r="C598" s="6">
        <v>0.55138888888888893</v>
      </c>
      <c r="D598" t="s">
        <v>485</v>
      </c>
      <c r="E598" t="s">
        <v>210</v>
      </c>
      <c r="F598" s="1">
        <v>150</v>
      </c>
      <c r="G598" s="1">
        <v>0</v>
      </c>
      <c r="H598" s="1">
        <v>8425</v>
      </c>
      <c r="I598" t="s">
        <v>292</v>
      </c>
      <c r="J598" t="s">
        <v>396</v>
      </c>
      <c r="L598" t="s">
        <v>14</v>
      </c>
      <c r="M598" t="s">
        <v>15</v>
      </c>
      <c r="N598" s="281" t="s">
        <v>86</v>
      </c>
      <c r="O598" s="281" t="s">
        <v>86</v>
      </c>
    </row>
    <row r="599" spans="1:15">
      <c r="A599">
        <v>61</v>
      </c>
      <c r="B599" s="5">
        <v>45478</v>
      </c>
      <c r="C599" s="6">
        <v>0.55138888888888893</v>
      </c>
      <c r="D599" t="s">
        <v>485</v>
      </c>
      <c r="E599" t="s">
        <v>210</v>
      </c>
      <c r="F599" s="1">
        <v>4000</v>
      </c>
      <c r="G599" s="1">
        <v>0</v>
      </c>
      <c r="H599" s="1">
        <v>12425</v>
      </c>
      <c r="I599" t="s">
        <v>292</v>
      </c>
      <c r="J599" t="s">
        <v>396</v>
      </c>
      <c r="L599" t="s">
        <v>14</v>
      </c>
      <c r="M599" t="s">
        <v>15</v>
      </c>
      <c r="N599" s="281" t="s">
        <v>86</v>
      </c>
      <c r="O599" s="281" t="s">
        <v>86</v>
      </c>
    </row>
    <row r="600" spans="1:15">
      <c r="A600">
        <v>62</v>
      </c>
      <c r="B600" s="5">
        <v>45478</v>
      </c>
      <c r="C600" s="6">
        <v>0.55138888888888893</v>
      </c>
      <c r="D600" t="s">
        <v>523</v>
      </c>
      <c r="E600" t="s">
        <v>210</v>
      </c>
      <c r="F600" s="1">
        <v>800</v>
      </c>
      <c r="G600" s="1">
        <v>0</v>
      </c>
      <c r="H600" s="1">
        <v>13225</v>
      </c>
      <c r="I600" t="s">
        <v>292</v>
      </c>
      <c r="J600" t="s">
        <v>396</v>
      </c>
      <c r="L600" t="s">
        <v>14</v>
      </c>
      <c r="M600" t="s">
        <v>15</v>
      </c>
      <c r="N600" s="281" t="s">
        <v>86</v>
      </c>
      <c r="O600" s="281" t="s">
        <v>86</v>
      </c>
    </row>
    <row r="601" spans="1:15">
      <c r="A601">
        <v>338</v>
      </c>
      <c r="B601" s="5">
        <v>45479</v>
      </c>
      <c r="C601" s="6">
        <v>0.53055555555555556</v>
      </c>
      <c r="D601" t="s">
        <v>328</v>
      </c>
      <c r="F601" s="1">
        <v>0</v>
      </c>
      <c r="G601" s="1">
        <v>57600</v>
      </c>
      <c r="H601" s="1">
        <v>151254001</v>
      </c>
      <c r="I601" t="s">
        <v>264</v>
      </c>
      <c r="J601" t="s">
        <v>303</v>
      </c>
      <c r="L601" t="s">
        <v>8</v>
      </c>
      <c r="M601" t="s">
        <v>9</v>
      </c>
      <c r="N601" t="s">
        <v>76</v>
      </c>
      <c r="O601" t="s">
        <v>286</v>
      </c>
    </row>
    <row r="602" spans="1:15">
      <c r="A602">
        <v>339</v>
      </c>
      <c r="B602" s="5">
        <v>45479</v>
      </c>
      <c r="C602" s="6">
        <v>0.53055555555555556</v>
      </c>
      <c r="D602" t="s">
        <v>328</v>
      </c>
      <c r="F602" s="1">
        <v>57600</v>
      </c>
      <c r="G602" s="1">
        <v>0</v>
      </c>
      <c r="H602" s="1">
        <v>151311601</v>
      </c>
      <c r="I602" t="s">
        <v>264</v>
      </c>
      <c r="J602" t="s">
        <v>303</v>
      </c>
      <c r="L602" t="s">
        <v>8</v>
      </c>
      <c r="M602" t="s">
        <v>9</v>
      </c>
      <c r="N602" t="s">
        <v>76</v>
      </c>
      <c r="O602" t="s">
        <v>286</v>
      </c>
    </row>
    <row r="603" spans="1:15">
      <c r="A603">
        <v>340</v>
      </c>
      <c r="B603" s="5">
        <v>45479</v>
      </c>
      <c r="C603" s="6">
        <v>0.58819444444444446</v>
      </c>
      <c r="D603" t="s">
        <v>328</v>
      </c>
      <c r="F603" s="1">
        <v>0</v>
      </c>
      <c r="G603" s="1">
        <v>62700</v>
      </c>
      <c r="H603" s="1">
        <v>151248901</v>
      </c>
      <c r="I603" t="s">
        <v>264</v>
      </c>
      <c r="J603" t="s">
        <v>303</v>
      </c>
      <c r="L603" t="s">
        <v>8</v>
      </c>
      <c r="M603" t="s">
        <v>9</v>
      </c>
      <c r="N603" t="s">
        <v>76</v>
      </c>
      <c r="O603" t="s">
        <v>286</v>
      </c>
    </row>
    <row r="604" spans="1:15">
      <c r="A604">
        <v>341</v>
      </c>
      <c r="B604" s="5">
        <v>45481</v>
      </c>
      <c r="C604" s="6">
        <v>0.59930555555555554</v>
      </c>
      <c r="D604" t="s">
        <v>524</v>
      </c>
      <c r="F604" s="1">
        <v>0</v>
      </c>
      <c r="G604" s="1">
        <v>141338</v>
      </c>
      <c r="H604" s="1">
        <v>151107563</v>
      </c>
      <c r="I604" t="s">
        <v>264</v>
      </c>
      <c r="J604" t="s">
        <v>285</v>
      </c>
      <c r="L604" t="s">
        <v>8</v>
      </c>
      <c r="M604" t="s">
        <v>9</v>
      </c>
      <c r="N604" t="s">
        <v>76</v>
      </c>
      <c r="O604" t="s">
        <v>286</v>
      </c>
    </row>
    <row r="605" spans="1:15">
      <c r="A605">
        <v>82</v>
      </c>
      <c r="B605" s="5">
        <v>45481</v>
      </c>
      <c r="C605" s="6">
        <v>0.70972222222222225</v>
      </c>
      <c r="D605" t="s">
        <v>330</v>
      </c>
      <c r="E605" t="s">
        <v>330</v>
      </c>
      <c r="F605" s="1">
        <v>0</v>
      </c>
      <c r="G605" s="1">
        <v>9029900</v>
      </c>
      <c r="H605" s="1">
        <v>1977343</v>
      </c>
      <c r="I605" t="s">
        <v>331</v>
      </c>
      <c r="J605" t="s">
        <v>300</v>
      </c>
      <c r="L605" t="s">
        <v>12</v>
      </c>
      <c r="M605" t="s">
        <v>13</v>
      </c>
      <c r="N605" s="281" t="s">
        <v>86</v>
      </c>
      <c r="O605" s="281" t="s">
        <v>86</v>
      </c>
    </row>
    <row r="606" spans="1:15">
      <c r="A606">
        <v>342</v>
      </c>
      <c r="B606" s="5">
        <v>45482</v>
      </c>
      <c r="C606" s="6">
        <v>0.46805555555555561</v>
      </c>
      <c r="D606" t="s">
        <v>525</v>
      </c>
      <c r="F606" s="1">
        <v>9029400</v>
      </c>
      <c r="G606" s="1">
        <v>0</v>
      </c>
      <c r="H606" s="1">
        <v>160136963</v>
      </c>
      <c r="I606" t="s">
        <v>292</v>
      </c>
      <c r="J606" t="s">
        <v>293</v>
      </c>
      <c r="L606" t="s">
        <v>8</v>
      </c>
      <c r="M606" t="s">
        <v>9</v>
      </c>
      <c r="N606" t="s">
        <v>86</v>
      </c>
      <c r="O606" t="s">
        <v>86</v>
      </c>
    </row>
    <row r="607" spans="1:15">
      <c r="A607">
        <v>83</v>
      </c>
      <c r="B607" s="5">
        <v>45482</v>
      </c>
      <c r="C607" s="6">
        <v>0.46805555555555561</v>
      </c>
      <c r="D607" t="s">
        <v>343</v>
      </c>
      <c r="F607" s="1">
        <v>9029400</v>
      </c>
      <c r="G607" s="1">
        <v>0</v>
      </c>
      <c r="H607" s="1">
        <v>11006743</v>
      </c>
      <c r="I607" t="s">
        <v>292</v>
      </c>
      <c r="J607" t="s">
        <v>293</v>
      </c>
      <c r="L607" t="s">
        <v>12</v>
      </c>
      <c r="M607" t="s">
        <v>13</v>
      </c>
      <c r="N607" t="s">
        <v>344</v>
      </c>
      <c r="O607" t="s">
        <v>344</v>
      </c>
    </row>
    <row r="608" spans="1:15">
      <c r="A608">
        <v>84</v>
      </c>
      <c r="B608" s="5">
        <v>45482</v>
      </c>
      <c r="C608" s="6">
        <v>0.46805555555555561</v>
      </c>
      <c r="D608" t="s">
        <v>526</v>
      </c>
      <c r="F608" s="1">
        <v>0</v>
      </c>
      <c r="G608" s="1">
        <v>9029400</v>
      </c>
      <c r="H608" s="1">
        <v>1977343</v>
      </c>
      <c r="I608" t="s">
        <v>292</v>
      </c>
      <c r="J608" t="s">
        <v>293</v>
      </c>
      <c r="L608" t="s">
        <v>12</v>
      </c>
      <c r="M608" t="s">
        <v>13</v>
      </c>
      <c r="N608" t="s">
        <v>344</v>
      </c>
      <c r="O608" t="s">
        <v>344</v>
      </c>
    </row>
    <row r="609" spans="1:15">
      <c r="A609">
        <v>111</v>
      </c>
      <c r="B609" s="5">
        <v>45483</v>
      </c>
      <c r="C609" s="6">
        <v>0.20555555555555549</v>
      </c>
      <c r="D609" t="s">
        <v>527</v>
      </c>
      <c r="F609" s="1">
        <v>0</v>
      </c>
      <c r="G609" s="1">
        <v>1555960</v>
      </c>
      <c r="H609" s="1">
        <v>150495258</v>
      </c>
      <c r="I609" t="s">
        <v>310</v>
      </c>
      <c r="J609" t="s">
        <v>300</v>
      </c>
      <c r="L609" t="s">
        <v>10</v>
      </c>
      <c r="M609" t="s">
        <v>11</v>
      </c>
      <c r="N609" t="s">
        <v>74</v>
      </c>
      <c r="O609" t="s">
        <v>311</v>
      </c>
    </row>
    <row r="610" spans="1:15">
      <c r="A610">
        <v>112</v>
      </c>
      <c r="B610" s="5">
        <v>45483</v>
      </c>
      <c r="C610" s="6">
        <v>0.2069444444444444</v>
      </c>
      <c r="D610" t="s">
        <v>528</v>
      </c>
      <c r="F610" s="1">
        <v>0</v>
      </c>
      <c r="G610" s="1">
        <v>657000</v>
      </c>
      <c r="H610" s="1">
        <v>149838258</v>
      </c>
      <c r="I610" t="s">
        <v>313</v>
      </c>
      <c r="J610" t="s">
        <v>300</v>
      </c>
      <c r="L610" t="s">
        <v>10</v>
      </c>
      <c r="M610" t="s">
        <v>11</v>
      </c>
      <c r="N610" t="s">
        <v>74</v>
      </c>
      <c r="O610" t="s">
        <v>311</v>
      </c>
    </row>
    <row r="611" spans="1:15">
      <c r="A611">
        <v>113</v>
      </c>
      <c r="B611" s="5">
        <v>45483</v>
      </c>
      <c r="C611" s="6">
        <v>0.2069444444444444</v>
      </c>
      <c r="D611" t="s">
        <v>529</v>
      </c>
      <c r="F611" s="1">
        <v>0</v>
      </c>
      <c r="G611" s="1">
        <v>61250</v>
      </c>
      <c r="H611" s="1">
        <v>149777008</v>
      </c>
      <c r="I611" t="s">
        <v>310</v>
      </c>
      <c r="J611" t="s">
        <v>300</v>
      </c>
      <c r="L611" t="s">
        <v>10</v>
      </c>
      <c r="M611" t="s">
        <v>11</v>
      </c>
      <c r="N611" t="s">
        <v>74</v>
      </c>
      <c r="O611" t="s">
        <v>311</v>
      </c>
    </row>
    <row r="612" spans="1:15">
      <c r="A612">
        <v>114</v>
      </c>
      <c r="B612" s="5">
        <v>45483</v>
      </c>
      <c r="C612" s="6">
        <v>0.2076388888888889</v>
      </c>
      <c r="D612" t="s">
        <v>530</v>
      </c>
      <c r="F612" s="1">
        <v>0</v>
      </c>
      <c r="G612" s="1">
        <v>21350</v>
      </c>
      <c r="H612" s="1">
        <v>149755658</v>
      </c>
      <c r="I612" t="s">
        <v>310</v>
      </c>
      <c r="J612" t="s">
        <v>300</v>
      </c>
      <c r="L612" t="s">
        <v>10</v>
      </c>
      <c r="M612" t="s">
        <v>11</v>
      </c>
      <c r="N612" t="s">
        <v>74</v>
      </c>
      <c r="O612" t="s">
        <v>311</v>
      </c>
    </row>
    <row r="613" spans="1:15">
      <c r="A613">
        <v>115</v>
      </c>
      <c r="B613" s="5">
        <v>45483</v>
      </c>
      <c r="C613" s="6">
        <v>0.48541666666666672</v>
      </c>
      <c r="D613" t="s">
        <v>447</v>
      </c>
      <c r="F613" s="1">
        <v>0</v>
      </c>
      <c r="G613" s="1">
        <v>2620</v>
      </c>
      <c r="H613" s="1">
        <v>149753038</v>
      </c>
      <c r="I613" t="s">
        <v>264</v>
      </c>
      <c r="J613" t="s">
        <v>303</v>
      </c>
      <c r="L613" t="s">
        <v>10</v>
      </c>
      <c r="M613" t="s">
        <v>11</v>
      </c>
      <c r="N613" t="s">
        <v>76</v>
      </c>
      <c r="O613" t="s">
        <v>301</v>
      </c>
    </row>
    <row r="614" spans="1:15">
      <c r="A614">
        <v>116</v>
      </c>
      <c r="B614" s="5">
        <v>45483</v>
      </c>
      <c r="C614" s="6">
        <v>0.48541666666666672</v>
      </c>
      <c r="D614" t="s">
        <v>447</v>
      </c>
      <c r="F614" s="1">
        <v>0</v>
      </c>
      <c r="G614" s="1">
        <v>150</v>
      </c>
      <c r="H614" s="1">
        <v>149752888</v>
      </c>
      <c r="I614" t="s">
        <v>264</v>
      </c>
      <c r="J614" t="s">
        <v>303</v>
      </c>
      <c r="L614" t="s">
        <v>10</v>
      </c>
      <c r="M614" t="s">
        <v>11</v>
      </c>
      <c r="N614" t="s">
        <v>76</v>
      </c>
      <c r="O614" t="s">
        <v>301</v>
      </c>
    </row>
    <row r="615" spans="1:15">
      <c r="A615">
        <v>343</v>
      </c>
      <c r="B615" s="5">
        <v>45483</v>
      </c>
      <c r="C615" s="6">
        <v>0.52847222222222223</v>
      </c>
      <c r="D615" t="s">
        <v>531</v>
      </c>
      <c r="F615" s="1">
        <v>0</v>
      </c>
      <c r="G615" s="1">
        <v>51475</v>
      </c>
      <c r="H615" s="1">
        <v>160085488</v>
      </c>
      <c r="I615" t="s">
        <v>264</v>
      </c>
      <c r="J615" t="s">
        <v>285</v>
      </c>
      <c r="L615" t="s">
        <v>8</v>
      </c>
      <c r="M615" t="s">
        <v>9</v>
      </c>
      <c r="N615" t="s">
        <v>76</v>
      </c>
      <c r="O615" t="s">
        <v>286</v>
      </c>
    </row>
    <row r="616" spans="1:15">
      <c r="A616">
        <v>344</v>
      </c>
      <c r="B616" s="5">
        <v>45483</v>
      </c>
      <c r="C616" s="6">
        <v>0.52916666666666667</v>
      </c>
      <c r="D616" t="s">
        <v>532</v>
      </c>
      <c r="F616" s="1">
        <v>0</v>
      </c>
      <c r="G616" s="1">
        <v>93452</v>
      </c>
      <c r="H616" s="1">
        <v>159992036</v>
      </c>
      <c r="I616" t="s">
        <v>264</v>
      </c>
      <c r="J616" t="s">
        <v>285</v>
      </c>
      <c r="L616" t="s">
        <v>8</v>
      </c>
      <c r="M616" t="s">
        <v>9</v>
      </c>
      <c r="N616" t="s">
        <v>76</v>
      </c>
      <c r="O616" t="s">
        <v>286</v>
      </c>
    </row>
    <row r="617" spans="1:15">
      <c r="A617">
        <v>345</v>
      </c>
      <c r="B617" s="5">
        <v>45483</v>
      </c>
      <c r="C617" s="6">
        <v>0.53055555555555556</v>
      </c>
      <c r="D617" t="s">
        <v>531</v>
      </c>
      <c r="F617" s="1">
        <v>0</v>
      </c>
      <c r="G617" s="1">
        <v>39853</v>
      </c>
      <c r="H617" s="1">
        <v>159952183</v>
      </c>
      <c r="I617" t="s">
        <v>264</v>
      </c>
      <c r="J617" t="s">
        <v>285</v>
      </c>
      <c r="L617" t="s">
        <v>8</v>
      </c>
      <c r="M617" t="s">
        <v>9</v>
      </c>
      <c r="N617" t="s">
        <v>76</v>
      </c>
      <c r="O617" t="s">
        <v>286</v>
      </c>
    </row>
    <row r="618" spans="1:15">
      <c r="A618">
        <v>346</v>
      </c>
      <c r="B618" s="5">
        <v>45483</v>
      </c>
      <c r="C618" s="6">
        <v>0.53055555555555556</v>
      </c>
      <c r="D618" t="s">
        <v>531</v>
      </c>
      <c r="F618" s="1">
        <v>0</v>
      </c>
      <c r="G618" s="1">
        <v>37659</v>
      </c>
      <c r="H618" s="1">
        <v>159914524</v>
      </c>
      <c r="I618" t="s">
        <v>264</v>
      </c>
      <c r="J618" t="s">
        <v>285</v>
      </c>
      <c r="L618" t="s">
        <v>8</v>
      </c>
      <c r="M618" t="s">
        <v>9</v>
      </c>
      <c r="N618" t="s">
        <v>76</v>
      </c>
      <c r="O618" t="s">
        <v>286</v>
      </c>
    </row>
    <row r="619" spans="1:15">
      <c r="A619">
        <v>8</v>
      </c>
      <c r="B619" s="5">
        <v>45483</v>
      </c>
      <c r="C619" s="7">
        <v>0.29305555555555562</v>
      </c>
      <c r="D619" t="s">
        <v>477</v>
      </c>
      <c r="E619" t="s">
        <v>533</v>
      </c>
      <c r="F619" s="1">
        <v>882627</v>
      </c>
      <c r="G619" s="1">
        <v>0</v>
      </c>
      <c r="H619" s="1">
        <v>882628</v>
      </c>
      <c r="J619" t="s">
        <v>508</v>
      </c>
      <c r="L619" t="s">
        <v>16</v>
      </c>
      <c r="M619" t="s">
        <v>17</v>
      </c>
      <c r="N619" s="281" t="s">
        <v>86</v>
      </c>
      <c r="O619" s="281" t="s">
        <v>86</v>
      </c>
    </row>
    <row r="620" spans="1:15">
      <c r="A620">
        <v>347</v>
      </c>
      <c r="B620" s="5">
        <v>45484</v>
      </c>
      <c r="C620" s="6">
        <v>0.51180555555555551</v>
      </c>
      <c r="D620" t="s">
        <v>534</v>
      </c>
      <c r="F620" s="1">
        <v>0</v>
      </c>
      <c r="G620" s="1">
        <v>52633</v>
      </c>
      <c r="H620" s="1">
        <v>159861891</v>
      </c>
      <c r="I620" t="s">
        <v>264</v>
      </c>
      <c r="J620" t="s">
        <v>285</v>
      </c>
      <c r="L620" t="s">
        <v>8</v>
      </c>
      <c r="M620" t="s">
        <v>9</v>
      </c>
      <c r="N620" t="s">
        <v>76</v>
      </c>
      <c r="O620" t="s">
        <v>286</v>
      </c>
    </row>
    <row r="621" spans="1:15">
      <c r="A621">
        <v>348</v>
      </c>
      <c r="B621" s="5">
        <v>45484</v>
      </c>
      <c r="C621" s="6">
        <v>0.51180555555555551</v>
      </c>
      <c r="D621" t="s">
        <v>534</v>
      </c>
      <c r="F621" s="1">
        <v>0</v>
      </c>
      <c r="G621" s="1">
        <v>37215</v>
      </c>
      <c r="H621" s="1">
        <v>159824676</v>
      </c>
      <c r="I621" t="s">
        <v>264</v>
      </c>
      <c r="J621" t="s">
        <v>285</v>
      </c>
      <c r="L621" t="s">
        <v>8</v>
      </c>
      <c r="M621" t="s">
        <v>9</v>
      </c>
      <c r="N621" t="s">
        <v>76</v>
      </c>
      <c r="O621" t="s">
        <v>286</v>
      </c>
    </row>
    <row r="622" spans="1:15">
      <c r="A622">
        <v>349</v>
      </c>
      <c r="B622" s="5">
        <v>45484</v>
      </c>
      <c r="C622" s="6">
        <v>0.5131944444444444</v>
      </c>
      <c r="D622" t="s">
        <v>534</v>
      </c>
      <c r="F622" s="1">
        <v>0</v>
      </c>
      <c r="G622" s="1">
        <v>59587</v>
      </c>
      <c r="H622" s="1">
        <v>159765089</v>
      </c>
      <c r="I622" t="s">
        <v>264</v>
      </c>
      <c r="J622" t="s">
        <v>285</v>
      </c>
      <c r="L622" t="s">
        <v>8</v>
      </c>
      <c r="M622" t="s">
        <v>9</v>
      </c>
      <c r="N622" t="s">
        <v>76</v>
      </c>
      <c r="O622" t="s">
        <v>286</v>
      </c>
    </row>
    <row r="623" spans="1:15">
      <c r="A623">
        <v>350</v>
      </c>
      <c r="B623" s="5">
        <v>45485</v>
      </c>
      <c r="C623" s="6">
        <v>0.50624999999999998</v>
      </c>
      <c r="D623" t="s">
        <v>535</v>
      </c>
      <c r="F623" s="1">
        <v>0</v>
      </c>
      <c r="G623" s="1">
        <v>497709</v>
      </c>
      <c r="H623" s="1">
        <v>159267380</v>
      </c>
      <c r="I623" t="s">
        <v>264</v>
      </c>
      <c r="J623" t="s">
        <v>285</v>
      </c>
      <c r="L623" t="s">
        <v>8</v>
      </c>
      <c r="M623" t="s">
        <v>9</v>
      </c>
      <c r="N623" t="s">
        <v>76</v>
      </c>
      <c r="O623" t="s">
        <v>286</v>
      </c>
    </row>
    <row r="624" spans="1:15">
      <c r="A624">
        <v>351</v>
      </c>
      <c r="B624" s="5">
        <v>45485</v>
      </c>
      <c r="C624" s="6">
        <v>0.51041666666666663</v>
      </c>
      <c r="D624" t="s">
        <v>534</v>
      </c>
      <c r="F624" s="1">
        <v>0</v>
      </c>
      <c r="G624" s="1">
        <v>42629</v>
      </c>
      <c r="H624" s="1">
        <v>159224751</v>
      </c>
      <c r="I624" t="s">
        <v>264</v>
      </c>
      <c r="J624" t="s">
        <v>285</v>
      </c>
      <c r="L624" t="s">
        <v>8</v>
      </c>
      <c r="M624" t="s">
        <v>9</v>
      </c>
      <c r="N624" t="s">
        <v>76</v>
      </c>
      <c r="O624" t="s">
        <v>286</v>
      </c>
    </row>
    <row r="625" spans="1:15">
      <c r="A625">
        <v>352</v>
      </c>
      <c r="B625" s="5">
        <v>45485</v>
      </c>
      <c r="C625" s="6">
        <v>0.51249999999999996</v>
      </c>
      <c r="D625" t="s">
        <v>536</v>
      </c>
      <c r="F625" s="1">
        <v>0</v>
      </c>
      <c r="G625" s="1">
        <v>41068</v>
      </c>
      <c r="H625" s="1">
        <v>159183683</v>
      </c>
      <c r="I625" t="s">
        <v>264</v>
      </c>
      <c r="J625" t="s">
        <v>285</v>
      </c>
      <c r="L625" t="s">
        <v>8</v>
      </c>
      <c r="M625" t="s">
        <v>9</v>
      </c>
      <c r="N625" t="s">
        <v>76</v>
      </c>
      <c r="O625" t="s">
        <v>286</v>
      </c>
    </row>
    <row r="626" spans="1:15">
      <c r="A626">
        <v>117</v>
      </c>
      <c r="B626" s="5">
        <v>45488</v>
      </c>
      <c r="C626" s="6">
        <v>0.74583333333333335</v>
      </c>
      <c r="D626" t="s">
        <v>421</v>
      </c>
      <c r="E626" t="s">
        <v>421</v>
      </c>
      <c r="F626" s="1">
        <v>0</v>
      </c>
      <c r="G626" s="1">
        <v>155763</v>
      </c>
      <c r="H626" s="1">
        <v>149597125</v>
      </c>
      <c r="I626" t="s">
        <v>331</v>
      </c>
      <c r="J626" t="s">
        <v>300</v>
      </c>
      <c r="L626" t="s">
        <v>10</v>
      </c>
      <c r="M626" t="s">
        <v>11</v>
      </c>
      <c r="N626" t="s">
        <v>86</v>
      </c>
      <c r="O626" t="s">
        <v>86</v>
      </c>
    </row>
    <row r="627" spans="1:15">
      <c r="A627">
        <v>118</v>
      </c>
      <c r="B627" s="5">
        <v>45488</v>
      </c>
      <c r="C627" s="6">
        <v>0.74583333333333335</v>
      </c>
      <c r="D627" t="s">
        <v>537</v>
      </c>
      <c r="E627" t="s">
        <v>537</v>
      </c>
      <c r="F627" s="1">
        <v>0</v>
      </c>
      <c r="G627" s="1">
        <v>125500</v>
      </c>
      <c r="H627" s="1">
        <v>149471625</v>
      </c>
      <c r="I627" t="s">
        <v>331</v>
      </c>
      <c r="J627" t="s">
        <v>300</v>
      </c>
      <c r="L627" t="s">
        <v>10</v>
      </c>
      <c r="M627" t="s">
        <v>11</v>
      </c>
      <c r="N627" s="281" t="s">
        <v>86</v>
      </c>
      <c r="O627" s="281" t="s">
        <v>86</v>
      </c>
    </row>
    <row r="628" spans="1:15">
      <c r="A628">
        <v>119</v>
      </c>
      <c r="B628" s="5">
        <v>45488</v>
      </c>
      <c r="C628" s="6">
        <v>0.74583333333333335</v>
      </c>
      <c r="D628" t="s">
        <v>538</v>
      </c>
      <c r="E628" t="s">
        <v>538</v>
      </c>
      <c r="F628" s="1">
        <v>0</v>
      </c>
      <c r="G628" s="1">
        <v>540500</v>
      </c>
      <c r="H628" s="1">
        <v>148931125</v>
      </c>
      <c r="I628" t="s">
        <v>331</v>
      </c>
      <c r="J628" t="s">
        <v>300</v>
      </c>
      <c r="L628" t="s">
        <v>10</v>
      </c>
      <c r="M628" t="s">
        <v>11</v>
      </c>
      <c r="N628" s="281" t="s">
        <v>86</v>
      </c>
      <c r="O628" s="281" t="s">
        <v>86</v>
      </c>
    </row>
    <row r="629" spans="1:15">
      <c r="A629">
        <v>120</v>
      </c>
      <c r="B629" s="5">
        <v>45488</v>
      </c>
      <c r="C629" s="6">
        <v>0.74583333333333335</v>
      </c>
      <c r="D629" t="s">
        <v>397</v>
      </c>
      <c r="F629" s="1">
        <v>0</v>
      </c>
      <c r="G629" s="1">
        <v>1823000</v>
      </c>
      <c r="H629" s="1">
        <v>147108125</v>
      </c>
      <c r="I629" t="s">
        <v>292</v>
      </c>
      <c r="J629" t="s">
        <v>300</v>
      </c>
      <c r="L629" t="s">
        <v>10</v>
      </c>
      <c r="M629" t="s">
        <v>11</v>
      </c>
      <c r="N629" t="s">
        <v>86</v>
      </c>
      <c r="O629" t="s">
        <v>86</v>
      </c>
    </row>
    <row r="630" spans="1:15">
      <c r="A630">
        <v>121</v>
      </c>
      <c r="B630" s="5">
        <v>45488</v>
      </c>
      <c r="C630" s="6">
        <v>0.74583333333333335</v>
      </c>
      <c r="D630" t="s">
        <v>330</v>
      </c>
      <c r="E630" t="s">
        <v>330</v>
      </c>
      <c r="F630" s="1">
        <v>0</v>
      </c>
      <c r="G630" s="1">
        <v>99421</v>
      </c>
      <c r="H630" s="1">
        <v>147008704</v>
      </c>
      <c r="I630" t="s">
        <v>331</v>
      </c>
      <c r="J630" t="s">
        <v>300</v>
      </c>
      <c r="L630" t="s">
        <v>10</v>
      </c>
      <c r="M630" t="s">
        <v>11</v>
      </c>
      <c r="N630" t="s">
        <v>68</v>
      </c>
      <c r="O630" t="s">
        <v>68</v>
      </c>
    </row>
    <row r="631" spans="1:15">
      <c r="A631">
        <v>122</v>
      </c>
      <c r="B631" s="5">
        <v>45488</v>
      </c>
      <c r="C631" s="6">
        <v>0.74583333333333335</v>
      </c>
      <c r="D631" t="s">
        <v>351</v>
      </c>
      <c r="E631" t="s">
        <v>351</v>
      </c>
      <c r="F631" s="1">
        <v>0</v>
      </c>
      <c r="G631" s="1">
        <v>550000</v>
      </c>
      <c r="H631" s="1">
        <v>146458704</v>
      </c>
      <c r="I631" t="s">
        <v>299</v>
      </c>
      <c r="J631" t="s">
        <v>300</v>
      </c>
      <c r="L631" t="s">
        <v>10</v>
      </c>
      <c r="M631" t="s">
        <v>11</v>
      </c>
      <c r="N631" t="s">
        <v>76</v>
      </c>
      <c r="O631" t="s">
        <v>301</v>
      </c>
    </row>
    <row r="632" spans="1:15">
      <c r="A632">
        <v>353</v>
      </c>
      <c r="B632" s="5">
        <v>45488</v>
      </c>
      <c r="C632" s="6">
        <v>0.60486111111111107</v>
      </c>
      <c r="D632" t="s">
        <v>539</v>
      </c>
      <c r="F632" s="1">
        <v>0</v>
      </c>
      <c r="G632" s="1">
        <v>19038</v>
      </c>
      <c r="H632" s="1">
        <v>159164645</v>
      </c>
      <c r="I632" t="s">
        <v>264</v>
      </c>
      <c r="J632" t="s">
        <v>285</v>
      </c>
      <c r="L632" t="s">
        <v>8</v>
      </c>
      <c r="M632" t="s">
        <v>9</v>
      </c>
      <c r="N632" t="s">
        <v>76</v>
      </c>
      <c r="O632" t="s">
        <v>286</v>
      </c>
    </row>
    <row r="633" spans="1:15">
      <c r="A633">
        <v>354</v>
      </c>
      <c r="B633" s="5">
        <v>45488</v>
      </c>
      <c r="C633" s="6">
        <v>0.60486111111111107</v>
      </c>
      <c r="D633" t="s">
        <v>539</v>
      </c>
      <c r="F633" s="1">
        <v>0</v>
      </c>
      <c r="G633" s="1">
        <v>13312</v>
      </c>
      <c r="H633" s="1">
        <v>159151333</v>
      </c>
      <c r="I633" t="s">
        <v>264</v>
      </c>
      <c r="J633" t="s">
        <v>285</v>
      </c>
      <c r="L633" t="s">
        <v>8</v>
      </c>
      <c r="M633" t="s">
        <v>9</v>
      </c>
      <c r="N633" t="s">
        <v>76</v>
      </c>
      <c r="O633" t="s">
        <v>286</v>
      </c>
    </row>
    <row r="634" spans="1:15">
      <c r="A634">
        <v>355</v>
      </c>
      <c r="B634" s="5">
        <v>45488</v>
      </c>
      <c r="C634" s="6">
        <v>0.60555555555555551</v>
      </c>
      <c r="D634" t="s">
        <v>539</v>
      </c>
      <c r="F634" s="1">
        <v>0</v>
      </c>
      <c r="G634" s="1">
        <v>31559</v>
      </c>
      <c r="H634" s="1">
        <v>159119774</v>
      </c>
      <c r="I634" t="s">
        <v>264</v>
      </c>
      <c r="J634" t="s">
        <v>285</v>
      </c>
      <c r="L634" t="s">
        <v>8</v>
      </c>
      <c r="M634" t="s">
        <v>9</v>
      </c>
      <c r="N634" t="s">
        <v>76</v>
      </c>
      <c r="O634" t="s">
        <v>286</v>
      </c>
    </row>
    <row r="635" spans="1:15">
      <c r="A635">
        <v>356</v>
      </c>
      <c r="B635" s="5">
        <v>45488</v>
      </c>
      <c r="C635" s="6">
        <v>0.62013888888888891</v>
      </c>
      <c r="D635" t="s">
        <v>539</v>
      </c>
      <c r="F635" s="1">
        <v>0</v>
      </c>
      <c r="G635" s="1">
        <v>23624</v>
      </c>
      <c r="H635" s="1">
        <v>159096150</v>
      </c>
      <c r="I635" t="s">
        <v>264</v>
      </c>
      <c r="J635" t="s">
        <v>285</v>
      </c>
      <c r="L635" t="s">
        <v>8</v>
      </c>
      <c r="M635" t="s">
        <v>9</v>
      </c>
      <c r="N635" t="s">
        <v>76</v>
      </c>
      <c r="O635" t="s">
        <v>286</v>
      </c>
    </row>
    <row r="636" spans="1:15">
      <c r="A636">
        <v>357</v>
      </c>
      <c r="B636" s="5">
        <v>45488</v>
      </c>
      <c r="C636" s="6">
        <v>0.62291666666666667</v>
      </c>
      <c r="D636" t="s">
        <v>540</v>
      </c>
      <c r="F636" s="1">
        <v>0</v>
      </c>
      <c r="G636" s="1">
        <v>14716</v>
      </c>
      <c r="H636" s="1">
        <v>159081434</v>
      </c>
      <c r="I636" t="s">
        <v>264</v>
      </c>
      <c r="J636" t="s">
        <v>285</v>
      </c>
      <c r="L636" t="s">
        <v>8</v>
      </c>
      <c r="M636" t="s">
        <v>9</v>
      </c>
      <c r="N636" t="s">
        <v>76</v>
      </c>
      <c r="O636" t="s">
        <v>286</v>
      </c>
    </row>
    <row r="637" spans="1:15">
      <c r="A637">
        <v>358</v>
      </c>
      <c r="B637" s="5">
        <v>45488</v>
      </c>
      <c r="C637" s="6">
        <v>0.63124999999999998</v>
      </c>
      <c r="D637" t="s">
        <v>541</v>
      </c>
      <c r="F637" s="1">
        <v>0</v>
      </c>
      <c r="G637" s="1">
        <v>438894</v>
      </c>
      <c r="H637" s="1">
        <v>158642540</v>
      </c>
      <c r="I637" t="s">
        <v>264</v>
      </c>
      <c r="J637" t="s">
        <v>285</v>
      </c>
      <c r="L637" t="s">
        <v>8</v>
      </c>
      <c r="M637" t="s">
        <v>9</v>
      </c>
      <c r="N637" t="s">
        <v>76</v>
      </c>
      <c r="O637" t="s">
        <v>286</v>
      </c>
    </row>
    <row r="638" spans="1:15">
      <c r="A638">
        <v>359</v>
      </c>
      <c r="B638" s="5">
        <v>45488</v>
      </c>
      <c r="C638" s="6">
        <v>0.63263888888888886</v>
      </c>
      <c r="D638" t="s">
        <v>540</v>
      </c>
      <c r="F638" s="1">
        <v>0</v>
      </c>
      <c r="G638" s="1">
        <v>14716</v>
      </c>
      <c r="H638" s="1">
        <v>158627824</v>
      </c>
      <c r="I638" t="s">
        <v>264</v>
      </c>
      <c r="J638" t="s">
        <v>285</v>
      </c>
      <c r="L638" t="s">
        <v>8</v>
      </c>
      <c r="M638" t="s">
        <v>9</v>
      </c>
      <c r="N638" t="s">
        <v>76</v>
      </c>
      <c r="O638" t="s">
        <v>286</v>
      </c>
    </row>
    <row r="639" spans="1:15">
      <c r="A639">
        <v>9</v>
      </c>
      <c r="B639" s="5">
        <v>45488</v>
      </c>
      <c r="C639" s="7">
        <v>0.74605324074074075</v>
      </c>
      <c r="D639" t="s">
        <v>542</v>
      </c>
      <c r="E639" t="s">
        <v>543</v>
      </c>
      <c r="F639" s="1">
        <v>155263</v>
      </c>
      <c r="G639" s="1">
        <v>0</v>
      </c>
      <c r="H639" s="1">
        <v>1037891</v>
      </c>
      <c r="J639" t="s">
        <v>544</v>
      </c>
      <c r="L639" t="s">
        <v>16</v>
      </c>
      <c r="M639" t="s">
        <v>17</v>
      </c>
      <c r="N639" s="281" t="s">
        <v>86</v>
      </c>
      <c r="O639" s="281" t="s">
        <v>86</v>
      </c>
    </row>
    <row r="640" spans="1:15">
      <c r="A640">
        <v>10</v>
      </c>
      <c r="B640" s="5">
        <v>45488</v>
      </c>
      <c r="C640" s="7">
        <v>0.75325231481481481</v>
      </c>
      <c r="D640" t="s">
        <v>545</v>
      </c>
      <c r="E640" t="s">
        <v>546</v>
      </c>
      <c r="F640" s="1">
        <v>0</v>
      </c>
      <c r="G640" s="1">
        <v>1037891</v>
      </c>
      <c r="H640" s="1">
        <v>0</v>
      </c>
      <c r="J640" t="s">
        <v>547</v>
      </c>
      <c r="L640" t="s">
        <v>16</v>
      </c>
      <c r="M640" t="s">
        <v>17</v>
      </c>
      <c r="N640" t="s">
        <v>75</v>
      </c>
      <c r="O640" t="s">
        <v>75</v>
      </c>
    </row>
    <row r="641" spans="1:15">
      <c r="A641">
        <v>123</v>
      </c>
      <c r="B641" s="5">
        <v>45489</v>
      </c>
      <c r="C641" s="6">
        <v>0.69097222222222221</v>
      </c>
      <c r="D641" t="s">
        <v>421</v>
      </c>
      <c r="E641" t="s">
        <v>421</v>
      </c>
      <c r="F641" s="1">
        <v>0</v>
      </c>
      <c r="G641" s="1">
        <v>670500</v>
      </c>
      <c r="H641" s="1">
        <v>145788204</v>
      </c>
      <c r="I641" t="s">
        <v>331</v>
      </c>
      <c r="J641" t="s">
        <v>300</v>
      </c>
      <c r="L641" t="s">
        <v>10</v>
      </c>
      <c r="M641" t="s">
        <v>11</v>
      </c>
      <c r="N641" t="s">
        <v>86</v>
      </c>
      <c r="O641" t="s">
        <v>86</v>
      </c>
    </row>
    <row r="642" spans="1:15">
      <c r="A642">
        <v>360</v>
      </c>
      <c r="B642" s="5">
        <v>45489</v>
      </c>
      <c r="C642" s="6">
        <v>0.52569444444444446</v>
      </c>
      <c r="D642" t="s">
        <v>548</v>
      </c>
      <c r="F642" s="1">
        <v>0</v>
      </c>
      <c r="G642" s="1">
        <v>306526</v>
      </c>
      <c r="H642" s="1">
        <v>158321298</v>
      </c>
      <c r="I642" t="s">
        <v>264</v>
      </c>
      <c r="J642" t="s">
        <v>285</v>
      </c>
      <c r="L642" t="s">
        <v>8</v>
      </c>
      <c r="M642" t="s">
        <v>9</v>
      </c>
      <c r="N642" t="s">
        <v>76</v>
      </c>
      <c r="O642" t="s">
        <v>286</v>
      </c>
    </row>
    <row r="643" spans="1:15">
      <c r="A643">
        <v>361</v>
      </c>
      <c r="B643" s="5">
        <v>45489</v>
      </c>
      <c r="C643" s="6">
        <v>0.52638888888888891</v>
      </c>
      <c r="D643" t="s">
        <v>549</v>
      </c>
      <c r="F643" s="1">
        <v>0</v>
      </c>
      <c r="G643" s="1">
        <v>31688</v>
      </c>
      <c r="H643" s="1">
        <v>158289610</v>
      </c>
      <c r="I643" t="s">
        <v>264</v>
      </c>
      <c r="J643" t="s">
        <v>285</v>
      </c>
      <c r="L643" t="s">
        <v>8</v>
      </c>
      <c r="M643" t="s">
        <v>9</v>
      </c>
      <c r="N643" t="s">
        <v>76</v>
      </c>
      <c r="O643" t="s">
        <v>286</v>
      </c>
    </row>
    <row r="644" spans="1:15">
      <c r="A644">
        <v>362</v>
      </c>
      <c r="B644" s="5">
        <v>45489</v>
      </c>
      <c r="C644" s="6">
        <v>0.52708333333333335</v>
      </c>
      <c r="D644" t="s">
        <v>549</v>
      </c>
      <c r="F644" s="1">
        <v>0</v>
      </c>
      <c r="G644" s="1">
        <v>40591</v>
      </c>
      <c r="H644" s="1">
        <v>158249019</v>
      </c>
      <c r="I644" t="s">
        <v>264</v>
      </c>
      <c r="J644" t="s">
        <v>285</v>
      </c>
      <c r="L644" t="s">
        <v>8</v>
      </c>
      <c r="M644" t="s">
        <v>9</v>
      </c>
      <c r="N644" t="s">
        <v>76</v>
      </c>
      <c r="O644" t="s">
        <v>286</v>
      </c>
    </row>
    <row r="645" spans="1:15">
      <c r="A645">
        <v>363</v>
      </c>
      <c r="B645" s="5">
        <v>45489</v>
      </c>
      <c r="C645" s="6">
        <v>0.52777777777777779</v>
      </c>
      <c r="D645" t="s">
        <v>550</v>
      </c>
      <c r="F645" s="1">
        <v>0</v>
      </c>
      <c r="G645" s="1">
        <v>28535</v>
      </c>
      <c r="H645" s="1">
        <v>158220484</v>
      </c>
      <c r="I645" t="s">
        <v>264</v>
      </c>
      <c r="J645" t="s">
        <v>285</v>
      </c>
      <c r="L645" t="s">
        <v>8</v>
      </c>
      <c r="M645" t="s">
        <v>9</v>
      </c>
      <c r="N645" t="s">
        <v>76</v>
      </c>
      <c r="O645" t="s">
        <v>286</v>
      </c>
    </row>
    <row r="646" spans="1:15">
      <c r="A646">
        <v>364</v>
      </c>
      <c r="B646" s="5">
        <v>45489</v>
      </c>
      <c r="C646" s="6">
        <v>0.52777777777777779</v>
      </c>
      <c r="D646" t="s">
        <v>551</v>
      </c>
      <c r="F646" s="1">
        <v>0</v>
      </c>
      <c r="G646" s="1">
        <v>113473</v>
      </c>
      <c r="H646" s="1">
        <v>158107011</v>
      </c>
      <c r="I646" t="s">
        <v>264</v>
      </c>
      <c r="J646" t="s">
        <v>285</v>
      </c>
      <c r="L646" t="s">
        <v>8</v>
      </c>
      <c r="M646" t="s">
        <v>9</v>
      </c>
      <c r="N646" t="s">
        <v>76</v>
      </c>
      <c r="O646" t="s">
        <v>286</v>
      </c>
    </row>
    <row r="647" spans="1:15">
      <c r="A647">
        <v>11</v>
      </c>
      <c r="B647" s="5">
        <v>45489</v>
      </c>
      <c r="C647" s="7">
        <v>0.69166666666666665</v>
      </c>
      <c r="D647" t="s">
        <v>542</v>
      </c>
      <c r="E647" t="s">
        <v>543</v>
      </c>
      <c r="F647" s="1">
        <v>670000</v>
      </c>
      <c r="G647" s="1">
        <v>0</v>
      </c>
      <c r="H647" s="1">
        <v>670000</v>
      </c>
      <c r="J647" t="s">
        <v>544</v>
      </c>
      <c r="L647" t="s">
        <v>16</v>
      </c>
      <c r="M647" t="s">
        <v>17</v>
      </c>
      <c r="N647" s="281" t="s">
        <v>86</v>
      </c>
      <c r="O647" s="281" t="s">
        <v>86</v>
      </c>
    </row>
    <row r="648" spans="1:15">
      <c r="A648">
        <v>12</v>
      </c>
      <c r="B648" s="5">
        <v>45489</v>
      </c>
      <c r="C648" s="7">
        <v>0.75097222222222226</v>
      </c>
      <c r="D648" t="s">
        <v>545</v>
      </c>
      <c r="E648" t="s">
        <v>546</v>
      </c>
      <c r="F648" s="1">
        <v>0</v>
      </c>
      <c r="G648" s="1">
        <v>670000</v>
      </c>
      <c r="H648" s="1">
        <v>0</v>
      </c>
      <c r="J648" t="s">
        <v>547</v>
      </c>
      <c r="L648" t="s">
        <v>16</v>
      </c>
      <c r="M648" t="s">
        <v>17</v>
      </c>
      <c r="N648" t="s">
        <v>75</v>
      </c>
      <c r="O648" t="s">
        <v>75</v>
      </c>
    </row>
    <row r="649" spans="1:15">
      <c r="A649">
        <v>365</v>
      </c>
      <c r="B649" s="5">
        <v>45490</v>
      </c>
      <c r="C649" s="6">
        <v>0.51736111111111116</v>
      </c>
      <c r="D649" t="s">
        <v>552</v>
      </c>
      <c r="F649" s="1">
        <v>0</v>
      </c>
      <c r="G649" s="1">
        <v>66251</v>
      </c>
      <c r="H649" s="1">
        <v>158040760</v>
      </c>
      <c r="I649" t="s">
        <v>264</v>
      </c>
      <c r="J649" t="s">
        <v>285</v>
      </c>
      <c r="L649" t="s">
        <v>8</v>
      </c>
      <c r="M649" t="s">
        <v>9</v>
      </c>
      <c r="N649" t="s">
        <v>76</v>
      </c>
      <c r="O649" t="s">
        <v>286</v>
      </c>
    </row>
    <row r="650" spans="1:15">
      <c r="A650">
        <v>13</v>
      </c>
      <c r="B650" s="5">
        <v>45490</v>
      </c>
      <c r="C650" s="7">
        <v>0.5465740740740741</v>
      </c>
      <c r="D650" t="s">
        <v>477</v>
      </c>
      <c r="E650" t="s">
        <v>553</v>
      </c>
      <c r="F650" s="1">
        <v>1250000</v>
      </c>
      <c r="G650" s="1">
        <v>0</v>
      </c>
      <c r="H650" s="1">
        <v>1250000</v>
      </c>
      <c r="J650" t="s">
        <v>508</v>
      </c>
      <c r="L650" t="s">
        <v>16</v>
      </c>
      <c r="M650" t="s">
        <v>17</v>
      </c>
      <c r="N650" s="281" t="s">
        <v>86</v>
      </c>
      <c r="O650" s="281" t="s">
        <v>86</v>
      </c>
    </row>
    <row r="651" spans="1:15">
      <c r="A651">
        <v>14</v>
      </c>
      <c r="B651" s="5">
        <v>45490</v>
      </c>
      <c r="C651" s="7">
        <v>0.5465740740740741</v>
      </c>
      <c r="D651" t="s">
        <v>509</v>
      </c>
      <c r="E651" t="s">
        <v>553</v>
      </c>
      <c r="F651" s="1">
        <v>0</v>
      </c>
      <c r="G651" s="1">
        <v>1250000</v>
      </c>
      <c r="H651" s="1">
        <v>0</v>
      </c>
      <c r="J651" t="s">
        <v>508</v>
      </c>
      <c r="L651" t="s">
        <v>16</v>
      </c>
      <c r="M651" t="s">
        <v>17</v>
      </c>
      <c r="N651" s="281" t="s">
        <v>86</v>
      </c>
      <c r="O651" s="281" t="s">
        <v>86</v>
      </c>
    </row>
    <row r="652" spans="1:15">
      <c r="A652">
        <v>15</v>
      </c>
      <c r="B652" s="5">
        <v>45490</v>
      </c>
      <c r="C652" s="7">
        <v>0.54675925925925928</v>
      </c>
      <c r="D652" t="s">
        <v>477</v>
      </c>
      <c r="E652" t="s">
        <v>554</v>
      </c>
      <c r="F652" s="1">
        <v>1000000</v>
      </c>
      <c r="G652" s="1">
        <v>0</v>
      </c>
      <c r="H652" s="1">
        <v>1000000</v>
      </c>
      <c r="J652" t="s">
        <v>508</v>
      </c>
      <c r="L652" t="s">
        <v>16</v>
      </c>
      <c r="M652" t="s">
        <v>17</v>
      </c>
      <c r="N652" s="281" t="s">
        <v>86</v>
      </c>
      <c r="O652" s="281" t="s">
        <v>86</v>
      </c>
    </row>
    <row r="653" spans="1:15">
      <c r="A653">
        <v>16</v>
      </c>
      <c r="B653" s="5">
        <v>45490</v>
      </c>
      <c r="C653" s="7">
        <v>0.75067129629629625</v>
      </c>
      <c r="D653" t="s">
        <v>545</v>
      </c>
      <c r="E653" t="s">
        <v>546</v>
      </c>
      <c r="F653" s="1">
        <v>0</v>
      </c>
      <c r="G653" s="1">
        <v>282</v>
      </c>
      <c r="H653" s="1">
        <v>999718</v>
      </c>
      <c r="J653" t="s">
        <v>547</v>
      </c>
      <c r="L653" t="s">
        <v>16</v>
      </c>
      <c r="M653" t="s">
        <v>17</v>
      </c>
      <c r="N653" t="s">
        <v>75</v>
      </c>
      <c r="O653" t="s">
        <v>75</v>
      </c>
    </row>
    <row r="654" spans="1:15">
      <c r="A654">
        <v>366</v>
      </c>
      <c r="B654" s="5">
        <v>45491</v>
      </c>
      <c r="C654" s="6">
        <v>0.17986111111111111</v>
      </c>
      <c r="D654" t="s">
        <v>322</v>
      </c>
      <c r="F654" s="1">
        <v>0</v>
      </c>
      <c r="G654" s="1">
        <v>39200</v>
      </c>
      <c r="H654" s="1">
        <v>158001560</v>
      </c>
      <c r="I654" t="s">
        <v>323</v>
      </c>
      <c r="J654" t="s">
        <v>300</v>
      </c>
      <c r="L654" t="s">
        <v>8</v>
      </c>
      <c r="M654" t="s">
        <v>9</v>
      </c>
      <c r="N654" t="s">
        <v>76</v>
      </c>
      <c r="O654" t="s">
        <v>301</v>
      </c>
    </row>
    <row r="655" spans="1:15">
      <c r="A655">
        <v>17</v>
      </c>
      <c r="B655" s="5">
        <v>45491</v>
      </c>
      <c r="C655" s="7">
        <v>0.29275462962962961</v>
      </c>
      <c r="D655" t="s">
        <v>477</v>
      </c>
      <c r="E655" t="s">
        <v>555</v>
      </c>
      <c r="F655" s="1">
        <v>670000</v>
      </c>
      <c r="G655" s="1">
        <v>0</v>
      </c>
      <c r="H655" s="1">
        <v>1669718</v>
      </c>
      <c r="J655" t="s">
        <v>508</v>
      </c>
      <c r="L655" t="s">
        <v>16</v>
      </c>
      <c r="M655" t="s">
        <v>17</v>
      </c>
      <c r="N655" s="281" t="s">
        <v>86</v>
      </c>
      <c r="O655" s="281" t="s">
        <v>86</v>
      </c>
    </row>
    <row r="656" spans="1:15">
      <c r="A656">
        <v>367</v>
      </c>
      <c r="B656" s="5">
        <v>45492</v>
      </c>
      <c r="C656" s="6">
        <v>0.51388888888888884</v>
      </c>
      <c r="D656" t="s">
        <v>556</v>
      </c>
      <c r="F656" s="1">
        <v>0</v>
      </c>
      <c r="G656" s="1">
        <v>83993</v>
      </c>
      <c r="H656" s="1">
        <v>157917567</v>
      </c>
      <c r="I656" t="s">
        <v>264</v>
      </c>
      <c r="J656" t="s">
        <v>285</v>
      </c>
      <c r="L656" t="s">
        <v>8</v>
      </c>
      <c r="M656" t="s">
        <v>9</v>
      </c>
      <c r="N656" t="s">
        <v>76</v>
      </c>
      <c r="O656" t="s">
        <v>286</v>
      </c>
    </row>
    <row r="657" spans="1:15">
      <c r="A657">
        <v>368</v>
      </c>
      <c r="B657" s="5">
        <v>45495</v>
      </c>
      <c r="C657" s="6">
        <v>0.45347222222222222</v>
      </c>
      <c r="D657" t="s">
        <v>421</v>
      </c>
      <c r="E657" t="s">
        <v>421</v>
      </c>
      <c r="F657" s="1">
        <v>669718</v>
      </c>
      <c r="G657" s="1">
        <v>0</v>
      </c>
      <c r="H657" s="1">
        <v>158587285</v>
      </c>
      <c r="I657" t="s">
        <v>414</v>
      </c>
      <c r="J657" t="s">
        <v>557</v>
      </c>
      <c r="L657" t="s">
        <v>8</v>
      </c>
      <c r="M657" t="s">
        <v>9</v>
      </c>
      <c r="N657" t="s">
        <v>86</v>
      </c>
      <c r="O657" t="s">
        <v>86</v>
      </c>
    </row>
    <row r="658" spans="1:15">
      <c r="A658">
        <v>369</v>
      </c>
      <c r="B658" s="5">
        <v>45495</v>
      </c>
      <c r="C658" s="6">
        <v>0.45347222222222222</v>
      </c>
      <c r="D658" t="s">
        <v>421</v>
      </c>
      <c r="E658" t="s">
        <v>421</v>
      </c>
      <c r="F658" s="1">
        <v>1000000</v>
      </c>
      <c r="G658" s="1">
        <v>0</v>
      </c>
      <c r="H658" s="1">
        <v>159587285</v>
      </c>
      <c r="I658" t="s">
        <v>414</v>
      </c>
      <c r="J658" t="s">
        <v>557</v>
      </c>
      <c r="L658" t="s">
        <v>8</v>
      </c>
      <c r="M658" t="s">
        <v>9</v>
      </c>
      <c r="N658" t="s">
        <v>86</v>
      </c>
      <c r="O658" t="s">
        <v>86</v>
      </c>
    </row>
    <row r="659" spans="1:15">
      <c r="A659">
        <v>370</v>
      </c>
      <c r="B659" s="5">
        <v>45495</v>
      </c>
      <c r="C659" s="6">
        <v>0.58750000000000002</v>
      </c>
      <c r="D659" t="s">
        <v>558</v>
      </c>
      <c r="F659" s="1">
        <v>0</v>
      </c>
      <c r="G659" s="1">
        <v>293110</v>
      </c>
      <c r="H659" s="1">
        <v>159294175</v>
      </c>
      <c r="I659" t="s">
        <v>264</v>
      </c>
      <c r="J659" t="s">
        <v>285</v>
      </c>
      <c r="L659" t="s">
        <v>8</v>
      </c>
      <c r="M659" t="s">
        <v>9</v>
      </c>
      <c r="N659" t="s">
        <v>76</v>
      </c>
      <c r="O659" t="s">
        <v>286</v>
      </c>
    </row>
    <row r="660" spans="1:15">
      <c r="A660">
        <v>371</v>
      </c>
      <c r="B660" s="5">
        <v>45495</v>
      </c>
      <c r="C660" s="6">
        <v>0.59027777777777779</v>
      </c>
      <c r="D660" t="s">
        <v>559</v>
      </c>
      <c r="F660" s="1">
        <v>0</v>
      </c>
      <c r="G660" s="1">
        <v>339202</v>
      </c>
      <c r="H660" s="1">
        <v>158954973</v>
      </c>
      <c r="I660" t="s">
        <v>264</v>
      </c>
      <c r="J660" t="s">
        <v>285</v>
      </c>
      <c r="L660" t="s">
        <v>8</v>
      </c>
      <c r="M660" t="s">
        <v>9</v>
      </c>
      <c r="N660" t="s">
        <v>76</v>
      </c>
      <c r="O660" t="s">
        <v>286</v>
      </c>
    </row>
    <row r="661" spans="1:15">
      <c r="A661">
        <v>372</v>
      </c>
      <c r="B661" s="5">
        <v>45495</v>
      </c>
      <c r="C661" s="6">
        <v>0.62638888888888888</v>
      </c>
      <c r="D661" t="s">
        <v>560</v>
      </c>
      <c r="F661" s="1">
        <v>0</v>
      </c>
      <c r="G661" s="1">
        <v>75983</v>
      </c>
      <c r="H661" s="1">
        <v>158878990</v>
      </c>
      <c r="I661" t="s">
        <v>264</v>
      </c>
      <c r="J661" t="s">
        <v>285</v>
      </c>
      <c r="L661" t="s">
        <v>8</v>
      </c>
      <c r="M661" t="s">
        <v>9</v>
      </c>
      <c r="N661" t="s">
        <v>76</v>
      </c>
      <c r="O661" t="s">
        <v>286</v>
      </c>
    </row>
    <row r="662" spans="1:15">
      <c r="A662">
        <v>373</v>
      </c>
      <c r="B662" s="5">
        <v>45495</v>
      </c>
      <c r="C662" s="6">
        <v>0.62777777777777777</v>
      </c>
      <c r="D662" t="s">
        <v>561</v>
      </c>
      <c r="F662" s="1">
        <v>0</v>
      </c>
      <c r="G662" s="1">
        <v>55177</v>
      </c>
      <c r="H662" s="1">
        <v>158823813</v>
      </c>
      <c r="I662" t="s">
        <v>264</v>
      </c>
      <c r="J662" t="s">
        <v>285</v>
      </c>
      <c r="L662" t="s">
        <v>8</v>
      </c>
      <c r="M662" t="s">
        <v>9</v>
      </c>
      <c r="N662" t="s">
        <v>76</v>
      </c>
      <c r="O662" t="s">
        <v>286</v>
      </c>
    </row>
    <row r="663" spans="1:15">
      <c r="A663">
        <v>18</v>
      </c>
      <c r="B663" s="5">
        <v>45495</v>
      </c>
      <c r="C663" s="7">
        <v>0.45414351851851847</v>
      </c>
      <c r="D663" t="s">
        <v>562</v>
      </c>
      <c r="E663" t="s">
        <v>563</v>
      </c>
      <c r="F663" s="1">
        <v>0</v>
      </c>
      <c r="G663" s="1">
        <v>669718</v>
      </c>
      <c r="H663" s="1">
        <v>1000000</v>
      </c>
      <c r="J663" t="s">
        <v>564</v>
      </c>
      <c r="L663" t="s">
        <v>16</v>
      </c>
      <c r="M663" t="s">
        <v>17</v>
      </c>
      <c r="N663" s="281" t="s">
        <v>86</v>
      </c>
      <c r="O663" s="281" t="s">
        <v>86</v>
      </c>
    </row>
    <row r="664" spans="1:15">
      <c r="A664">
        <v>19</v>
      </c>
      <c r="B664" s="5">
        <v>45495</v>
      </c>
      <c r="C664" s="7">
        <v>0.45415509259259262</v>
      </c>
      <c r="D664" t="s">
        <v>562</v>
      </c>
      <c r="E664" t="s">
        <v>565</v>
      </c>
      <c r="F664" s="1">
        <v>0</v>
      </c>
      <c r="G664" s="1">
        <v>1000000</v>
      </c>
      <c r="H664" s="1">
        <v>0</v>
      </c>
      <c r="J664" t="s">
        <v>564</v>
      </c>
      <c r="L664" t="s">
        <v>16</v>
      </c>
      <c r="M664" t="s">
        <v>17</v>
      </c>
      <c r="N664" s="281" t="s">
        <v>86</v>
      </c>
      <c r="O664" s="281" t="s">
        <v>86</v>
      </c>
    </row>
    <row r="665" spans="1:15">
      <c r="A665">
        <v>374</v>
      </c>
      <c r="B665" s="5">
        <v>45496</v>
      </c>
      <c r="C665" s="6">
        <v>0.52916666666666667</v>
      </c>
      <c r="D665" t="s">
        <v>566</v>
      </c>
      <c r="F665" s="1">
        <v>0</v>
      </c>
      <c r="G665" s="1">
        <v>519052</v>
      </c>
      <c r="H665" s="1">
        <v>158304761</v>
      </c>
      <c r="I665" t="s">
        <v>264</v>
      </c>
      <c r="J665" t="s">
        <v>285</v>
      </c>
      <c r="L665" t="s">
        <v>8</v>
      </c>
      <c r="M665" t="s">
        <v>9</v>
      </c>
      <c r="N665" t="s">
        <v>76</v>
      </c>
      <c r="O665" t="s">
        <v>286</v>
      </c>
    </row>
    <row r="666" spans="1:15">
      <c r="A666">
        <v>85</v>
      </c>
      <c r="B666" s="5">
        <v>45496</v>
      </c>
      <c r="C666" s="6">
        <v>0.65</v>
      </c>
      <c r="D666" t="s">
        <v>343</v>
      </c>
      <c r="F666" s="1">
        <v>760662</v>
      </c>
      <c r="G666" s="1">
        <v>0</v>
      </c>
      <c r="H666" s="1">
        <v>2738005</v>
      </c>
      <c r="I666" t="s">
        <v>292</v>
      </c>
      <c r="J666" t="s">
        <v>293</v>
      </c>
      <c r="L666" t="s">
        <v>12</v>
      </c>
      <c r="M666" t="s">
        <v>13</v>
      </c>
      <c r="N666" t="s">
        <v>344</v>
      </c>
      <c r="O666" t="s">
        <v>344</v>
      </c>
    </row>
    <row r="667" spans="1:15">
      <c r="A667">
        <v>86</v>
      </c>
      <c r="B667" s="5">
        <v>45496</v>
      </c>
      <c r="C667" s="6">
        <v>0.65</v>
      </c>
      <c r="D667" t="s">
        <v>419</v>
      </c>
      <c r="F667" s="1">
        <v>0</v>
      </c>
      <c r="G667" s="1">
        <v>760662</v>
      </c>
      <c r="H667" s="1">
        <v>1977343</v>
      </c>
      <c r="I667" t="s">
        <v>292</v>
      </c>
      <c r="J667" t="s">
        <v>293</v>
      </c>
      <c r="L667" t="s">
        <v>12</v>
      </c>
      <c r="M667" t="s">
        <v>13</v>
      </c>
      <c r="N667" t="s">
        <v>344</v>
      </c>
      <c r="O667" t="s">
        <v>344</v>
      </c>
    </row>
    <row r="668" spans="1:15">
      <c r="A668">
        <v>124</v>
      </c>
      <c r="B668" s="5">
        <v>45498</v>
      </c>
      <c r="C668" s="6">
        <v>0.38124999999999998</v>
      </c>
      <c r="D668" t="s">
        <v>567</v>
      </c>
      <c r="E668" t="s">
        <v>211</v>
      </c>
      <c r="F668" s="1">
        <v>0</v>
      </c>
      <c r="G668" s="1">
        <v>7575260</v>
      </c>
      <c r="H668" s="1">
        <v>138212944</v>
      </c>
      <c r="I668" t="s">
        <v>333</v>
      </c>
      <c r="J668" t="s">
        <v>300</v>
      </c>
      <c r="L668" t="s">
        <v>10</v>
      </c>
      <c r="M668" t="s">
        <v>11</v>
      </c>
      <c r="N668" t="s">
        <v>74</v>
      </c>
      <c r="O668" t="s">
        <v>333</v>
      </c>
    </row>
    <row r="669" spans="1:15">
      <c r="A669">
        <v>125</v>
      </c>
      <c r="B669" s="5">
        <v>45498</v>
      </c>
      <c r="C669" s="6">
        <v>0.38124999999999998</v>
      </c>
      <c r="D669" t="s">
        <v>567</v>
      </c>
      <c r="E669" t="s">
        <v>212</v>
      </c>
      <c r="F669" s="1">
        <v>0</v>
      </c>
      <c r="G669" s="1">
        <v>6158770</v>
      </c>
      <c r="H669" s="1">
        <v>132054174</v>
      </c>
      <c r="I669" t="s">
        <v>333</v>
      </c>
      <c r="J669" t="s">
        <v>300</v>
      </c>
      <c r="L669" t="s">
        <v>10</v>
      </c>
      <c r="M669" t="s">
        <v>11</v>
      </c>
      <c r="N669" t="s">
        <v>74</v>
      </c>
      <c r="O669" t="s">
        <v>333</v>
      </c>
    </row>
    <row r="670" spans="1:15">
      <c r="A670">
        <v>126</v>
      </c>
      <c r="B670" s="5">
        <v>45498</v>
      </c>
      <c r="C670" s="6">
        <v>0.38124999999999998</v>
      </c>
      <c r="D670" t="s">
        <v>567</v>
      </c>
      <c r="E670" t="s">
        <v>213</v>
      </c>
      <c r="F670" s="1">
        <v>0</v>
      </c>
      <c r="G670" s="1">
        <v>902050</v>
      </c>
      <c r="H670" s="1">
        <v>131152124</v>
      </c>
      <c r="I670" t="s">
        <v>333</v>
      </c>
      <c r="J670" t="s">
        <v>300</v>
      </c>
      <c r="L670" t="s">
        <v>10</v>
      </c>
      <c r="M670" t="s">
        <v>11</v>
      </c>
      <c r="N670" t="s">
        <v>74</v>
      </c>
      <c r="O670" t="s">
        <v>333</v>
      </c>
    </row>
    <row r="671" spans="1:15">
      <c r="A671">
        <v>127</v>
      </c>
      <c r="B671" s="5">
        <v>45498</v>
      </c>
      <c r="C671" s="6">
        <v>0.38124999999999998</v>
      </c>
      <c r="D671" t="s">
        <v>567</v>
      </c>
      <c r="E671" t="s">
        <v>416</v>
      </c>
      <c r="F671" s="1">
        <v>0</v>
      </c>
      <c r="G671" s="1">
        <v>906460</v>
      </c>
      <c r="H671" s="1">
        <v>130245664</v>
      </c>
      <c r="I671" t="s">
        <v>333</v>
      </c>
      <c r="J671" t="s">
        <v>300</v>
      </c>
      <c r="L671" t="s">
        <v>10</v>
      </c>
      <c r="M671" t="s">
        <v>11</v>
      </c>
      <c r="N671" t="s">
        <v>74</v>
      </c>
      <c r="O671" t="s">
        <v>333</v>
      </c>
    </row>
    <row r="672" spans="1:15">
      <c r="A672">
        <v>128</v>
      </c>
      <c r="B672" s="5">
        <v>45498</v>
      </c>
      <c r="C672" s="6">
        <v>0.38124999999999998</v>
      </c>
      <c r="D672" t="s">
        <v>567</v>
      </c>
      <c r="E672" t="s">
        <v>214</v>
      </c>
      <c r="F672" s="1">
        <v>0</v>
      </c>
      <c r="G672" s="1">
        <v>905960</v>
      </c>
      <c r="H672" s="1">
        <v>129339704</v>
      </c>
      <c r="I672" t="s">
        <v>333</v>
      </c>
      <c r="J672" t="s">
        <v>300</v>
      </c>
      <c r="L672" t="s">
        <v>10</v>
      </c>
      <c r="M672" t="s">
        <v>11</v>
      </c>
      <c r="N672" t="s">
        <v>74</v>
      </c>
      <c r="O672" t="s">
        <v>333</v>
      </c>
    </row>
    <row r="673" spans="1:15">
      <c r="A673">
        <v>375</v>
      </c>
      <c r="B673" s="5">
        <v>45498</v>
      </c>
      <c r="C673" s="6">
        <v>0.51458333333333328</v>
      </c>
      <c r="D673" t="s">
        <v>568</v>
      </c>
      <c r="F673" s="1">
        <v>0</v>
      </c>
      <c r="G673" s="1">
        <v>227146</v>
      </c>
      <c r="H673" s="1">
        <v>158077615</v>
      </c>
      <c r="I673" t="s">
        <v>264</v>
      </c>
      <c r="J673" t="s">
        <v>285</v>
      </c>
      <c r="L673" t="s">
        <v>8</v>
      </c>
      <c r="M673" t="s">
        <v>9</v>
      </c>
      <c r="N673" t="s">
        <v>76</v>
      </c>
      <c r="O673" t="s">
        <v>286</v>
      </c>
    </row>
    <row r="674" spans="1:15">
      <c r="A674">
        <v>63</v>
      </c>
      <c r="B674" s="5">
        <v>45498</v>
      </c>
      <c r="C674" s="6">
        <v>0.18819444444444439</v>
      </c>
      <c r="D674" t="s">
        <v>332</v>
      </c>
      <c r="F674" s="1">
        <v>0</v>
      </c>
      <c r="G674" s="1">
        <v>8810</v>
      </c>
      <c r="H674" s="1">
        <v>4415</v>
      </c>
      <c r="I674" t="s">
        <v>295</v>
      </c>
      <c r="J674" t="s">
        <v>317</v>
      </c>
      <c r="L674" t="s">
        <v>14</v>
      </c>
      <c r="M674" t="s">
        <v>15</v>
      </c>
      <c r="N674" t="s">
        <v>75</v>
      </c>
      <c r="O674" t="s">
        <v>75</v>
      </c>
    </row>
    <row r="675" spans="1:15">
      <c r="A675">
        <v>376</v>
      </c>
      <c r="B675" s="5">
        <v>45499</v>
      </c>
      <c r="C675" s="6">
        <v>0.5131944444444444</v>
      </c>
      <c r="D675" t="s">
        <v>569</v>
      </c>
      <c r="F675" s="1">
        <v>0</v>
      </c>
      <c r="G675" s="1">
        <v>78827</v>
      </c>
      <c r="H675" s="1">
        <v>157998788</v>
      </c>
      <c r="I675" t="s">
        <v>264</v>
      </c>
      <c r="J675" t="s">
        <v>285</v>
      </c>
      <c r="L675" t="s">
        <v>8</v>
      </c>
      <c r="M675" t="s">
        <v>9</v>
      </c>
      <c r="N675" t="s">
        <v>76</v>
      </c>
      <c r="O675" t="s">
        <v>286</v>
      </c>
    </row>
    <row r="676" spans="1:15">
      <c r="A676">
        <v>377</v>
      </c>
      <c r="B676" s="5">
        <v>45502</v>
      </c>
      <c r="C676" s="6">
        <v>0.1895833333333333</v>
      </c>
      <c r="D676" t="s">
        <v>332</v>
      </c>
      <c r="F676" s="1">
        <v>0</v>
      </c>
      <c r="G676" s="1">
        <v>4601423</v>
      </c>
      <c r="H676" s="1">
        <v>153397365</v>
      </c>
      <c r="I676" t="s">
        <v>295</v>
      </c>
      <c r="J676" t="s">
        <v>300</v>
      </c>
      <c r="L676" t="s">
        <v>8</v>
      </c>
      <c r="M676" t="s">
        <v>9</v>
      </c>
      <c r="N676" t="s">
        <v>75</v>
      </c>
      <c r="O676" t="s">
        <v>75</v>
      </c>
    </row>
    <row r="677" spans="1:15">
      <c r="A677">
        <v>378</v>
      </c>
      <c r="B677" s="5">
        <v>45502</v>
      </c>
      <c r="C677" s="6">
        <v>0.1895833333333333</v>
      </c>
      <c r="D677" t="s">
        <v>332</v>
      </c>
      <c r="F677" s="1">
        <v>0</v>
      </c>
      <c r="G677" s="1">
        <v>800</v>
      </c>
      <c r="H677" s="1">
        <v>153396565</v>
      </c>
      <c r="I677" t="s">
        <v>295</v>
      </c>
      <c r="J677" t="s">
        <v>300</v>
      </c>
      <c r="L677" t="s">
        <v>8</v>
      </c>
      <c r="M677" t="s">
        <v>9</v>
      </c>
      <c r="N677" t="s">
        <v>75</v>
      </c>
      <c r="O677" t="s">
        <v>75</v>
      </c>
    </row>
    <row r="678" spans="1:15">
      <c r="A678">
        <v>379</v>
      </c>
      <c r="B678" s="5">
        <v>45502</v>
      </c>
      <c r="C678" s="6">
        <v>0.61319444444444449</v>
      </c>
      <c r="D678" t="s">
        <v>570</v>
      </c>
      <c r="F678" s="1">
        <v>0</v>
      </c>
      <c r="G678" s="1">
        <v>47883</v>
      </c>
      <c r="H678" s="1">
        <v>153348682</v>
      </c>
      <c r="I678" t="s">
        <v>264</v>
      </c>
      <c r="J678" t="s">
        <v>285</v>
      </c>
      <c r="L678" t="s">
        <v>8</v>
      </c>
      <c r="M678" t="s">
        <v>9</v>
      </c>
      <c r="N678" t="s">
        <v>76</v>
      </c>
      <c r="O678" t="s">
        <v>286</v>
      </c>
    </row>
    <row r="679" spans="1:15">
      <c r="A679">
        <v>87</v>
      </c>
      <c r="B679" s="5">
        <v>45502</v>
      </c>
      <c r="C679" s="6">
        <v>0.1902777777777778</v>
      </c>
      <c r="D679" t="s">
        <v>332</v>
      </c>
      <c r="F679" s="1">
        <v>0</v>
      </c>
      <c r="G679" s="1">
        <v>282600</v>
      </c>
      <c r="H679" s="1">
        <v>1694743</v>
      </c>
      <c r="I679" t="s">
        <v>295</v>
      </c>
      <c r="J679" t="s">
        <v>300</v>
      </c>
      <c r="L679" t="s">
        <v>12</v>
      </c>
      <c r="M679" t="s">
        <v>13</v>
      </c>
      <c r="N679" t="s">
        <v>75</v>
      </c>
      <c r="O679" t="s">
        <v>75</v>
      </c>
    </row>
    <row r="680" spans="1:15">
      <c r="A680">
        <v>88</v>
      </c>
      <c r="B680" s="5">
        <v>45502</v>
      </c>
      <c r="C680" s="6">
        <v>0.2097222222222222</v>
      </c>
      <c r="D680" t="s">
        <v>290</v>
      </c>
      <c r="E680" t="s">
        <v>291</v>
      </c>
      <c r="F680" s="1">
        <v>282200</v>
      </c>
      <c r="G680" s="1">
        <v>0</v>
      </c>
      <c r="H680" s="1">
        <v>1976943</v>
      </c>
      <c r="I680" t="s">
        <v>292</v>
      </c>
      <c r="J680" t="s">
        <v>293</v>
      </c>
      <c r="L680" t="s">
        <v>12</v>
      </c>
      <c r="M680" t="s">
        <v>13</v>
      </c>
      <c r="N680" s="281" t="s">
        <v>86</v>
      </c>
      <c r="O680" s="281" t="s">
        <v>86</v>
      </c>
    </row>
    <row r="681" spans="1:15">
      <c r="A681">
        <v>129</v>
      </c>
      <c r="B681" s="5">
        <v>45503</v>
      </c>
      <c r="C681" s="6">
        <v>0.58194444444444449</v>
      </c>
      <c r="D681" t="s">
        <v>352</v>
      </c>
      <c r="F681" s="1">
        <v>0</v>
      </c>
      <c r="G681" s="1">
        <v>204090</v>
      </c>
      <c r="H681" s="1">
        <v>129135614</v>
      </c>
      <c r="I681" t="s">
        <v>292</v>
      </c>
      <c r="J681" t="s">
        <v>300</v>
      </c>
      <c r="L681" t="s">
        <v>10</v>
      </c>
      <c r="M681" t="s">
        <v>11</v>
      </c>
      <c r="N681" t="s">
        <v>74</v>
      </c>
      <c r="O681" t="s">
        <v>353</v>
      </c>
    </row>
    <row r="682" spans="1:15">
      <c r="A682">
        <v>130</v>
      </c>
      <c r="B682" s="5">
        <v>45503</v>
      </c>
      <c r="C682" s="6">
        <v>0.58194444444444449</v>
      </c>
      <c r="D682" t="s">
        <v>394</v>
      </c>
      <c r="E682" t="s">
        <v>355</v>
      </c>
      <c r="F682" s="1">
        <v>0</v>
      </c>
      <c r="G682" s="1">
        <v>2041020</v>
      </c>
      <c r="H682" s="1">
        <v>127094594</v>
      </c>
      <c r="I682" t="s">
        <v>356</v>
      </c>
      <c r="J682" t="s">
        <v>357</v>
      </c>
      <c r="L682" t="s">
        <v>10</v>
      </c>
      <c r="M682" t="s">
        <v>11</v>
      </c>
      <c r="N682" t="s">
        <v>74</v>
      </c>
      <c r="O682" t="s">
        <v>353</v>
      </c>
    </row>
    <row r="683" spans="1:15">
      <c r="A683">
        <v>131</v>
      </c>
      <c r="B683" s="5">
        <v>45503</v>
      </c>
      <c r="C683" s="6">
        <v>0.58194444444444449</v>
      </c>
      <c r="D683" t="s">
        <v>351</v>
      </c>
      <c r="E683" t="s">
        <v>351</v>
      </c>
      <c r="F683" s="1">
        <v>0</v>
      </c>
      <c r="G683" s="1">
        <v>550000</v>
      </c>
      <c r="H683" s="1">
        <v>126544594</v>
      </c>
      <c r="I683" t="s">
        <v>299</v>
      </c>
      <c r="J683" t="s">
        <v>300</v>
      </c>
      <c r="L683" t="s">
        <v>10</v>
      </c>
      <c r="M683" t="s">
        <v>11</v>
      </c>
      <c r="N683" t="s">
        <v>76</v>
      </c>
      <c r="O683" t="s">
        <v>301</v>
      </c>
    </row>
    <row r="684" spans="1:15">
      <c r="A684">
        <v>132</v>
      </c>
      <c r="B684" s="5">
        <v>45503</v>
      </c>
      <c r="C684" s="6">
        <v>0.58194444444444449</v>
      </c>
      <c r="D684" t="s">
        <v>358</v>
      </c>
      <c r="E684" t="s">
        <v>358</v>
      </c>
      <c r="F684" s="1">
        <v>0</v>
      </c>
      <c r="G684" s="1">
        <v>440500</v>
      </c>
      <c r="H684" s="1">
        <v>126104094</v>
      </c>
      <c r="I684" t="s">
        <v>331</v>
      </c>
      <c r="J684" t="s">
        <v>300</v>
      </c>
      <c r="L684" t="s">
        <v>10</v>
      </c>
      <c r="M684" t="s">
        <v>11</v>
      </c>
      <c r="N684" t="s">
        <v>76</v>
      </c>
      <c r="O684" t="s">
        <v>301</v>
      </c>
    </row>
    <row r="685" spans="1:15">
      <c r="A685">
        <v>380</v>
      </c>
      <c r="B685" s="5">
        <v>45505</v>
      </c>
      <c r="C685" s="6">
        <v>0.68194444444444446</v>
      </c>
      <c r="D685" t="s">
        <v>571</v>
      </c>
      <c r="F685" s="1">
        <v>1108150</v>
      </c>
      <c r="G685" s="1">
        <v>0</v>
      </c>
      <c r="H685" s="1">
        <v>154456832</v>
      </c>
      <c r="I685" t="s">
        <v>292</v>
      </c>
      <c r="J685" t="s">
        <v>396</v>
      </c>
      <c r="L685" t="s">
        <v>8</v>
      </c>
      <c r="M685" t="s">
        <v>9</v>
      </c>
      <c r="N685" t="s">
        <v>86</v>
      </c>
      <c r="O685" t="s">
        <v>86</v>
      </c>
    </row>
    <row r="686" spans="1:15">
      <c r="A686">
        <v>64</v>
      </c>
      <c r="B686" s="5">
        <v>45505</v>
      </c>
      <c r="C686" s="6">
        <v>0.68194444444444446</v>
      </c>
      <c r="D686" t="s">
        <v>571</v>
      </c>
      <c r="F686" s="1">
        <v>1108150</v>
      </c>
      <c r="G686" s="1">
        <v>0</v>
      </c>
      <c r="H686" s="1">
        <v>1112565</v>
      </c>
      <c r="I686" t="s">
        <v>292</v>
      </c>
      <c r="J686" t="s">
        <v>396</v>
      </c>
      <c r="L686" t="s">
        <v>14</v>
      </c>
      <c r="M686" t="s">
        <v>15</v>
      </c>
      <c r="N686" t="s">
        <v>86</v>
      </c>
      <c r="O686" t="s">
        <v>86</v>
      </c>
    </row>
    <row r="687" spans="1:15">
      <c r="A687">
        <v>65</v>
      </c>
      <c r="B687" s="5">
        <v>45505</v>
      </c>
      <c r="C687" s="6">
        <v>0.68194444444444446</v>
      </c>
      <c r="D687" t="s">
        <v>571</v>
      </c>
      <c r="F687" s="1">
        <v>0</v>
      </c>
      <c r="G687" s="1">
        <v>1108150</v>
      </c>
      <c r="H687" s="1">
        <v>4415</v>
      </c>
      <c r="I687" t="s">
        <v>292</v>
      </c>
      <c r="J687" t="s">
        <v>396</v>
      </c>
      <c r="L687" t="s">
        <v>14</v>
      </c>
      <c r="M687" t="s">
        <v>15</v>
      </c>
      <c r="N687" t="s">
        <v>86</v>
      </c>
      <c r="O687" t="s">
        <v>86</v>
      </c>
    </row>
    <row r="688" spans="1:15">
      <c r="A688">
        <v>133</v>
      </c>
      <c r="B688" s="5">
        <v>45506</v>
      </c>
      <c r="C688" s="6">
        <v>0.41805555555555562</v>
      </c>
      <c r="D688" t="s">
        <v>360</v>
      </c>
      <c r="E688" t="s">
        <v>360</v>
      </c>
      <c r="F688" s="1">
        <v>0</v>
      </c>
      <c r="G688" s="1">
        <v>2200000</v>
      </c>
      <c r="H688" s="1">
        <v>123904094</v>
      </c>
      <c r="I688" t="s">
        <v>299</v>
      </c>
      <c r="J688" t="s">
        <v>300</v>
      </c>
      <c r="L688" t="s">
        <v>10</v>
      </c>
      <c r="M688" t="s">
        <v>11</v>
      </c>
      <c r="N688" t="s">
        <v>76</v>
      </c>
      <c r="O688" t="s">
        <v>301</v>
      </c>
    </row>
    <row r="689" spans="1:15">
      <c r="A689">
        <v>134</v>
      </c>
      <c r="B689" s="5">
        <v>45506</v>
      </c>
      <c r="C689" s="6">
        <v>0.41805555555555562</v>
      </c>
      <c r="D689" t="s">
        <v>358</v>
      </c>
      <c r="E689" t="s">
        <v>358</v>
      </c>
      <c r="F689" s="1">
        <v>0</v>
      </c>
      <c r="G689" s="1">
        <v>550500</v>
      </c>
      <c r="H689" s="1">
        <v>123353594</v>
      </c>
      <c r="I689" t="s">
        <v>331</v>
      </c>
      <c r="J689" t="s">
        <v>300</v>
      </c>
      <c r="L689" t="s">
        <v>10</v>
      </c>
      <c r="M689" t="s">
        <v>11</v>
      </c>
      <c r="N689" t="s">
        <v>76</v>
      </c>
      <c r="O689" t="s">
        <v>301</v>
      </c>
    </row>
    <row r="690" spans="1:15">
      <c r="A690">
        <v>135</v>
      </c>
      <c r="B690" s="5">
        <v>45506</v>
      </c>
      <c r="C690" s="6">
        <v>0.41805555555555562</v>
      </c>
      <c r="D690" t="s">
        <v>572</v>
      </c>
      <c r="E690" t="s">
        <v>572</v>
      </c>
      <c r="F690" s="1">
        <v>0</v>
      </c>
      <c r="G690" s="1">
        <v>450500</v>
      </c>
      <c r="H690" s="1">
        <v>122903094</v>
      </c>
      <c r="I690" t="s">
        <v>331</v>
      </c>
      <c r="J690" t="s">
        <v>300</v>
      </c>
      <c r="L690" t="s">
        <v>10</v>
      </c>
      <c r="M690" t="s">
        <v>11</v>
      </c>
      <c r="N690" s="281" t="s">
        <v>86</v>
      </c>
      <c r="O690" s="281" t="s">
        <v>86</v>
      </c>
    </row>
    <row r="691" spans="1:15">
      <c r="A691">
        <v>381</v>
      </c>
      <c r="B691" s="5">
        <v>45506</v>
      </c>
      <c r="C691" s="6">
        <v>0.2013888888888889</v>
      </c>
      <c r="D691" t="s">
        <v>406</v>
      </c>
      <c r="F691" s="1">
        <v>0</v>
      </c>
      <c r="G691" s="1">
        <v>73800</v>
      </c>
      <c r="H691" s="1">
        <v>154383032</v>
      </c>
      <c r="I691" t="s">
        <v>264</v>
      </c>
      <c r="J691" t="s">
        <v>303</v>
      </c>
      <c r="L691" t="s">
        <v>8</v>
      </c>
      <c r="M691" t="s">
        <v>9</v>
      </c>
      <c r="N691" t="s">
        <v>344</v>
      </c>
      <c r="O691" t="s">
        <v>344</v>
      </c>
    </row>
    <row r="692" spans="1:15">
      <c r="A692">
        <v>382</v>
      </c>
      <c r="B692" s="5">
        <v>45506</v>
      </c>
      <c r="C692" s="6">
        <v>0.2013888888888889</v>
      </c>
      <c r="D692" t="s">
        <v>406</v>
      </c>
      <c r="F692" s="1">
        <v>73800</v>
      </c>
      <c r="G692" s="1">
        <v>0</v>
      </c>
      <c r="H692" s="1">
        <v>154456832</v>
      </c>
      <c r="I692" t="s">
        <v>264</v>
      </c>
      <c r="J692" t="s">
        <v>303</v>
      </c>
      <c r="L692" t="s">
        <v>8</v>
      </c>
      <c r="M692" t="s">
        <v>9</v>
      </c>
      <c r="N692" t="s">
        <v>344</v>
      </c>
      <c r="O692" t="s">
        <v>344</v>
      </c>
    </row>
    <row r="693" spans="1:15">
      <c r="A693">
        <v>383</v>
      </c>
      <c r="B693" s="5">
        <v>45506</v>
      </c>
      <c r="C693" s="6">
        <v>0.21458333333333329</v>
      </c>
      <c r="D693" t="s">
        <v>573</v>
      </c>
      <c r="F693" s="1">
        <v>0</v>
      </c>
      <c r="G693" s="1">
        <v>74400</v>
      </c>
      <c r="H693" s="1">
        <v>154382432</v>
      </c>
      <c r="I693" t="s">
        <v>264</v>
      </c>
      <c r="J693" t="s">
        <v>303</v>
      </c>
      <c r="L693" t="s">
        <v>8</v>
      </c>
      <c r="M693" t="s">
        <v>9</v>
      </c>
      <c r="N693" t="s">
        <v>344</v>
      </c>
      <c r="O693" t="s">
        <v>344</v>
      </c>
    </row>
    <row r="694" spans="1:15">
      <c r="A694">
        <v>384</v>
      </c>
      <c r="B694" s="5">
        <v>45506</v>
      </c>
      <c r="C694" s="6">
        <v>0.21458333333333329</v>
      </c>
      <c r="D694" t="s">
        <v>573</v>
      </c>
      <c r="F694" s="1">
        <v>74400</v>
      </c>
      <c r="G694" s="1">
        <v>0</v>
      </c>
      <c r="H694" s="1">
        <v>154456832</v>
      </c>
      <c r="I694" t="s">
        <v>264</v>
      </c>
      <c r="J694" t="s">
        <v>303</v>
      </c>
      <c r="L694" t="s">
        <v>8</v>
      </c>
      <c r="M694" t="s">
        <v>9</v>
      </c>
      <c r="N694" t="s">
        <v>344</v>
      </c>
      <c r="O694" t="s">
        <v>344</v>
      </c>
    </row>
    <row r="695" spans="1:15">
      <c r="A695">
        <v>385</v>
      </c>
      <c r="B695" s="5">
        <v>45506</v>
      </c>
      <c r="C695" s="6">
        <v>0.25972222222222219</v>
      </c>
      <c r="D695" t="s">
        <v>407</v>
      </c>
      <c r="F695" s="1">
        <v>0</v>
      </c>
      <c r="G695" s="1">
        <v>76500</v>
      </c>
      <c r="H695" s="1">
        <v>154380332</v>
      </c>
      <c r="I695" t="s">
        <v>264</v>
      </c>
      <c r="J695" t="s">
        <v>303</v>
      </c>
      <c r="L695" t="s">
        <v>8</v>
      </c>
      <c r="M695" t="s">
        <v>9</v>
      </c>
      <c r="N695" t="s">
        <v>76</v>
      </c>
      <c r="O695" t="s">
        <v>286</v>
      </c>
    </row>
    <row r="696" spans="1:15">
      <c r="A696">
        <v>386</v>
      </c>
      <c r="B696" s="5">
        <v>45506</v>
      </c>
      <c r="C696" s="6">
        <v>0.27083333333333331</v>
      </c>
      <c r="D696" t="s">
        <v>574</v>
      </c>
      <c r="F696" s="1">
        <v>0</v>
      </c>
      <c r="G696" s="1">
        <v>77800</v>
      </c>
      <c r="H696" s="1">
        <v>154302532</v>
      </c>
      <c r="I696" t="s">
        <v>264</v>
      </c>
      <c r="J696" t="s">
        <v>303</v>
      </c>
      <c r="L696" t="s">
        <v>8</v>
      </c>
      <c r="M696" t="s">
        <v>9</v>
      </c>
      <c r="N696" t="s">
        <v>76</v>
      </c>
      <c r="O696" t="s">
        <v>286</v>
      </c>
    </row>
    <row r="697" spans="1:15">
      <c r="A697">
        <v>387</v>
      </c>
      <c r="B697" s="5">
        <v>45506</v>
      </c>
      <c r="C697" s="6">
        <v>0.38611111111111113</v>
      </c>
      <c r="D697" t="s">
        <v>573</v>
      </c>
      <c r="F697" s="1">
        <v>0</v>
      </c>
      <c r="G697" s="1">
        <v>11300</v>
      </c>
      <c r="H697" s="1">
        <v>154291232</v>
      </c>
      <c r="I697" t="s">
        <v>264</v>
      </c>
      <c r="J697" t="s">
        <v>303</v>
      </c>
      <c r="L697" t="s">
        <v>8</v>
      </c>
      <c r="M697" t="s">
        <v>9</v>
      </c>
      <c r="N697" t="s">
        <v>344</v>
      </c>
      <c r="O697" t="s">
        <v>344</v>
      </c>
    </row>
    <row r="698" spans="1:15">
      <c r="A698">
        <v>388</v>
      </c>
      <c r="B698" s="5">
        <v>45506</v>
      </c>
      <c r="C698" s="6">
        <v>0.38611111111111113</v>
      </c>
      <c r="D698" t="s">
        <v>573</v>
      </c>
      <c r="F698" s="1">
        <v>11300</v>
      </c>
      <c r="G698" s="1">
        <v>0</v>
      </c>
      <c r="H698" s="1">
        <v>154302532</v>
      </c>
      <c r="I698" t="s">
        <v>264</v>
      </c>
      <c r="J698" t="s">
        <v>303</v>
      </c>
      <c r="L698" t="s">
        <v>8</v>
      </c>
      <c r="M698" t="s">
        <v>9</v>
      </c>
      <c r="N698" t="s">
        <v>344</v>
      </c>
      <c r="O698" t="s">
        <v>344</v>
      </c>
    </row>
    <row r="699" spans="1:15">
      <c r="A699">
        <v>389</v>
      </c>
      <c r="B699" s="5">
        <v>45506</v>
      </c>
      <c r="C699" s="6">
        <v>0.40208333333333329</v>
      </c>
      <c r="D699" t="s">
        <v>574</v>
      </c>
      <c r="F699" s="1">
        <v>0</v>
      </c>
      <c r="G699" s="1">
        <v>10900</v>
      </c>
      <c r="H699" s="1">
        <v>154291632</v>
      </c>
      <c r="I699" t="s">
        <v>264</v>
      </c>
      <c r="J699" t="s">
        <v>303</v>
      </c>
      <c r="L699" t="s">
        <v>8</v>
      </c>
      <c r="M699" t="s">
        <v>9</v>
      </c>
      <c r="N699" t="s">
        <v>76</v>
      </c>
      <c r="O699" t="s">
        <v>286</v>
      </c>
    </row>
    <row r="700" spans="1:15">
      <c r="A700">
        <v>390</v>
      </c>
      <c r="B700" s="5">
        <v>45506</v>
      </c>
      <c r="C700" s="6">
        <v>0.59027777777777779</v>
      </c>
      <c r="D700" t="s">
        <v>573</v>
      </c>
      <c r="F700" s="1">
        <v>0</v>
      </c>
      <c r="G700" s="1">
        <v>11200</v>
      </c>
      <c r="H700" s="1">
        <v>154280432</v>
      </c>
      <c r="I700" t="s">
        <v>264</v>
      </c>
      <c r="J700" t="s">
        <v>303</v>
      </c>
      <c r="L700" t="s">
        <v>8</v>
      </c>
      <c r="M700" t="s">
        <v>9</v>
      </c>
      <c r="N700" t="s">
        <v>344</v>
      </c>
      <c r="O700" t="s">
        <v>344</v>
      </c>
    </row>
    <row r="701" spans="1:15">
      <c r="A701">
        <v>391</v>
      </c>
      <c r="B701" s="5">
        <v>45506</v>
      </c>
      <c r="C701" s="6">
        <v>0.59027777777777779</v>
      </c>
      <c r="D701" t="s">
        <v>573</v>
      </c>
      <c r="F701" s="1">
        <v>11200</v>
      </c>
      <c r="G701" s="1">
        <v>0</v>
      </c>
      <c r="H701" s="1">
        <v>154291632</v>
      </c>
      <c r="I701" t="s">
        <v>264</v>
      </c>
      <c r="J701" t="s">
        <v>303</v>
      </c>
      <c r="L701" t="s">
        <v>8</v>
      </c>
      <c r="M701" t="s">
        <v>9</v>
      </c>
      <c r="N701" t="s">
        <v>344</v>
      </c>
      <c r="O701" t="s">
        <v>344</v>
      </c>
    </row>
    <row r="702" spans="1:15">
      <c r="A702">
        <v>392</v>
      </c>
      <c r="B702" s="5">
        <v>45506</v>
      </c>
      <c r="C702" s="6">
        <v>0.60902777777777772</v>
      </c>
      <c r="D702" t="s">
        <v>574</v>
      </c>
      <c r="F702" s="1">
        <v>0</v>
      </c>
      <c r="G702" s="1">
        <v>10200</v>
      </c>
      <c r="H702" s="1">
        <v>154281432</v>
      </c>
      <c r="I702" t="s">
        <v>264</v>
      </c>
      <c r="J702" t="s">
        <v>303</v>
      </c>
      <c r="L702" t="s">
        <v>8</v>
      </c>
      <c r="M702" t="s">
        <v>9</v>
      </c>
      <c r="N702" t="s">
        <v>76</v>
      </c>
      <c r="O702" t="s">
        <v>286</v>
      </c>
    </row>
    <row r="703" spans="1:15">
      <c r="A703">
        <v>393</v>
      </c>
      <c r="B703" s="5">
        <v>45506</v>
      </c>
      <c r="C703" s="6">
        <v>0.70347222222222228</v>
      </c>
      <c r="D703" t="s">
        <v>573</v>
      </c>
      <c r="F703" s="1">
        <v>0</v>
      </c>
      <c r="G703" s="1">
        <v>11600</v>
      </c>
      <c r="H703" s="1">
        <v>154269832</v>
      </c>
      <c r="I703" t="s">
        <v>264</v>
      </c>
      <c r="J703" t="s">
        <v>303</v>
      </c>
      <c r="L703" t="s">
        <v>8</v>
      </c>
      <c r="M703" t="s">
        <v>9</v>
      </c>
      <c r="N703" t="s">
        <v>344</v>
      </c>
      <c r="O703" t="s">
        <v>344</v>
      </c>
    </row>
    <row r="704" spans="1:15">
      <c r="A704">
        <v>394</v>
      </c>
      <c r="B704" s="5">
        <v>45506</v>
      </c>
      <c r="C704" s="6">
        <v>0.70347222222222228</v>
      </c>
      <c r="D704" t="s">
        <v>573</v>
      </c>
      <c r="F704" s="1">
        <v>11600</v>
      </c>
      <c r="G704" s="1">
        <v>0</v>
      </c>
      <c r="H704" s="1">
        <v>154281432</v>
      </c>
      <c r="I704" t="s">
        <v>264</v>
      </c>
      <c r="J704" t="s">
        <v>303</v>
      </c>
      <c r="L704" t="s">
        <v>8</v>
      </c>
      <c r="M704" t="s">
        <v>9</v>
      </c>
      <c r="N704" t="s">
        <v>344</v>
      </c>
      <c r="O704" t="s">
        <v>344</v>
      </c>
    </row>
    <row r="705" spans="1:15">
      <c r="A705">
        <v>395</v>
      </c>
      <c r="B705" s="5">
        <v>45506</v>
      </c>
      <c r="C705" s="6">
        <v>0.72083333333333333</v>
      </c>
      <c r="D705" t="s">
        <v>573</v>
      </c>
      <c r="F705" s="1">
        <v>0</v>
      </c>
      <c r="G705" s="1">
        <v>11500</v>
      </c>
      <c r="H705" s="1">
        <v>154269932</v>
      </c>
      <c r="I705" t="s">
        <v>264</v>
      </c>
      <c r="J705" t="s">
        <v>303</v>
      </c>
      <c r="L705" t="s">
        <v>8</v>
      </c>
      <c r="M705" t="s">
        <v>9</v>
      </c>
      <c r="N705" t="s">
        <v>344</v>
      </c>
      <c r="O705" t="s">
        <v>344</v>
      </c>
    </row>
    <row r="706" spans="1:15">
      <c r="A706">
        <v>396</v>
      </c>
      <c r="B706" s="5">
        <v>45506</v>
      </c>
      <c r="C706" s="6">
        <v>0.72083333333333333</v>
      </c>
      <c r="D706" t="s">
        <v>573</v>
      </c>
      <c r="F706" s="1">
        <v>11500</v>
      </c>
      <c r="G706" s="1">
        <v>0</v>
      </c>
      <c r="H706" s="1">
        <v>154281432</v>
      </c>
      <c r="I706" t="s">
        <v>264</v>
      </c>
      <c r="J706" t="s">
        <v>303</v>
      </c>
      <c r="L706" t="s">
        <v>8</v>
      </c>
      <c r="M706" t="s">
        <v>9</v>
      </c>
      <c r="N706" t="s">
        <v>344</v>
      </c>
      <c r="O706" t="s">
        <v>344</v>
      </c>
    </row>
    <row r="707" spans="1:15">
      <c r="A707">
        <v>397</v>
      </c>
      <c r="B707" s="5">
        <v>45506</v>
      </c>
      <c r="C707" s="6">
        <v>0.73888888888888893</v>
      </c>
      <c r="D707" t="s">
        <v>574</v>
      </c>
      <c r="F707" s="1">
        <v>0</v>
      </c>
      <c r="G707" s="1">
        <v>10000</v>
      </c>
      <c r="H707" s="1">
        <v>154271432</v>
      </c>
      <c r="I707" t="s">
        <v>264</v>
      </c>
      <c r="J707" t="s">
        <v>303</v>
      </c>
      <c r="L707" t="s">
        <v>8</v>
      </c>
      <c r="M707" t="s">
        <v>9</v>
      </c>
      <c r="N707" t="s">
        <v>76</v>
      </c>
      <c r="O707" t="s">
        <v>286</v>
      </c>
    </row>
    <row r="708" spans="1:15">
      <c r="A708">
        <v>398</v>
      </c>
      <c r="B708" s="5">
        <v>45506</v>
      </c>
      <c r="C708" s="6">
        <v>0.74583333333333335</v>
      </c>
      <c r="D708" t="s">
        <v>573</v>
      </c>
      <c r="F708" s="1">
        <v>0</v>
      </c>
      <c r="G708" s="1">
        <v>12000</v>
      </c>
      <c r="H708" s="1">
        <v>154259432</v>
      </c>
      <c r="I708" t="s">
        <v>264</v>
      </c>
      <c r="J708" t="s">
        <v>303</v>
      </c>
      <c r="L708" t="s">
        <v>8</v>
      </c>
      <c r="M708" t="s">
        <v>9</v>
      </c>
      <c r="N708" t="s">
        <v>344</v>
      </c>
      <c r="O708" t="s">
        <v>344</v>
      </c>
    </row>
    <row r="709" spans="1:15">
      <c r="A709">
        <v>399</v>
      </c>
      <c r="B709" s="5">
        <v>45506</v>
      </c>
      <c r="C709" s="6">
        <v>0.74652777777777779</v>
      </c>
      <c r="D709" t="s">
        <v>573</v>
      </c>
      <c r="F709" s="1">
        <v>12000</v>
      </c>
      <c r="G709" s="1">
        <v>0</v>
      </c>
      <c r="H709" s="1">
        <v>154271432</v>
      </c>
      <c r="I709" t="s">
        <v>264</v>
      </c>
      <c r="J709" t="s">
        <v>303</v>
      </c>
      <c r="L709" t="s">
        <v>8</v>
      </c>
      <c r="M709" t="s">
        <v>9</v>
      </c>
      <c r="N709" t="s">
        <v>344</v>
      </c>
      <c r="O709" t="s">
        <v>344</v>
      </c>
    </row>
    <row r="710" spans="1:15">
      <c r="A710">
        <v>400</v>
      </c>
      <c r="B710" s="5">
        <v>45506</v>
      </c>
      <c r="C710" s="6">
        <v>0.76666666666666672</v>
      </c>
      <c r="D710" t="s">
        <v>574</v>
      </c>
      <c r="F710" s="1">
        <v>0</v>
      </c>
      <c r="G710" s="1">
        <v>11600</v>
      </c>
      <c r="H710" s="1">
        <v>154259832</v>
      </c>
      <c r="I710" t="s">
        <v>264</v>
      </c>
      <c r="J710" t="s">
        <v>303</v>
      </c>
      <c r="L710" t="s">
        <v>8</v>
      </c>
      <c r="M710" t="s">
        <v>9</v>
      </c>
      <c r="N710" t="s">
        <v>76</v>
      </c>
      <c r="O710" t="s">
        <v>286</v>
      </c>
    </row>
    <row r="711" spans="1:15">
      <c r="A711">
        <v>401</v>
      </c>
      <c r="B711" s="5">
        <v>45508</v>
      </c>
      <c r="C711" s="6">
        <v>0.58819444444444446</v>
      </c>
      <c r="D711" t="s">
        <v>573</v>
      </c>
      <c r="F711" s="1">
        <v>0</v>
      </c>
      <c r="G711" s="1">
        <v>11700</v>
      </c>
      <c r="H711" s="1">
        <v>154248132</v>
      </c>
      <c r="I711" t="s">
        <v>264</v>
      </c>
      <c r="J711" t="s">
        <v>303</v>
      </c>
      <c r="L711" t="s">
        <v>8</v>
      </c>
      <c r="M711" t="s">
        <v>9</v>
      </c>
      <c r="N711" t="s">
        <v>344</v>
      </c>
      <c r="O711" t="s">
        <v>344</v>
      </c>
    </row>
    <row r="712" spans="1:15">
      <c r="A712">
        <v>402</v>
      </c>
      <c r="B712" s="5">
        <v>45508</v>
      </c>
      <c r="C712" s="6">
        <v>0.58819444444444446</v>
      </c>
      <c r="D712" t="s">
        <v>573</v>
      </c>
      <c r="F712" s="1">
        <v>11700</v>
      </c>
      <c r="G712" s="1">
        <v>0</v>
      </c>
      <c r="H712" s="1">
        <v>154259832</v>
      </c>
      <c r="I712" t="s">
        <v>264</v>
      </c>
      <c r="J712" t="s">
        <v>303</v>
      </c>
      <c r="L712" t="s">
        <v>8</v>
      </c>
      <c r="M712" t="s">
        <v>9</v>
      </c>
      <c r="N712" t="s">
        <v>344</v>
      </c>
      <c r="O712" t="s">
        <v>344</v>
      </c>
    </row>
    <row r="713" spans="1:15">
      <c r="A713">
        <v>403</v>
      </c>
      <c r="B713" s="5">
        <v>45508</v>
      </c>
      <c r="C713" s="6">
        <v>0.60347222222222219</v>
      </c>
      <c r="D713" t="s">
        <v>574</v>
      </c>
      <c r="F713" s="1">
        <v>0</v>
      </c>
      <c r="G713" s="1">
        <v>10700</v>
      </c>
      <c r="H713" s="1">
        <v>154249132</v>
      </c>
      <c r="I713" t="s">
        <v>264</v>
      </c>
      <c r="J713" t="s">
        <v>303</v>
      </c>
      <c r="L713" t="s">
        <v>8</v>
      </c>
      <c r="M713" t="s">
        <v>9</v>
      </c>
      <c r="N713" t="s">
        <v>76</v>
      </c>
      <c r="O713" t="s">
        <v>286</v>
      </c>
    </row>
    <row r="714" spans="1:15">
      <c r="A714">
        <v>136</v>
      </c>
      <c r="B714" s="5">
        <v>45511</v>
      </c>
      <c r="C714" s="6">
        <v>0.66388888888888886</v>
      </c>
      <c r="D714" t="s">
        <v>330</v>
      </c>
      <c r="E714" t="s">
        <v>330</v>
      </c>
      <c r="F714" s="1">
        <v>0</v>
      </c>
      <c r="G714" s="1">
        <v>7700</v>
      </c>
      <c r="H714" s="1">
        <v>122895394</v>
      </c>
      <c r="I714" t="s">
        <v>331</v>
      </c>
      <c r="J714" t="s">
        <v>300</v>
      </c>
      <c r="L714" t="s">
        <v>10</v>
      </c>
      <c r="M714" t="s">
        <v>11</v>
      </c>
      <c r="N714" t="s">
        <v>68</v>
      </c>
      <c r="O714" t="s">
        <v>68</v>
      </c>
    </row>
    <row r="715" spans="1:15">
      <c r="A715">
        <v>137</v>
      </c>
      <c r="B715" s="5">
        <v>45511</v>
      </c>
      <c r="C715" s="6">
        <v>0.66388888888888886</v>
      </c>
      <c r="D715" t="s">
        <v>330</v>
      </c>
      <c r="E715" t="s">
        <v>330</v>
      </c>
      <c r="F715" s="1">
        <v>0</v>
      </c>
      <c r="G715" s="1">
        <v>94649</v>
      </c>
      <c r="H715" s="1">
        <v>122800745</v>
      </c>
      <c r="I715" t="s">
        <v>331</v>
      </c>
      <c r="J715" t="s">
        <v>300</v>
      </c>
      <c r="L715" t="s">
        <v>10</v>
      </c>
      <c r="M715" t="s">
        <v>11</v>
      </c>
      <c r="N715" t="s">
        <v>68</v>
      </c>
      <c r="O715" t="s">
        <v>68</v>
      </c>
    </row>
    <row r="716" spans="1:15">
      <c r="A716">
        <v>404</v>
      </c>
      <c r="B716" s="5">
        <v>45511</v>
      </c>
      <c r="C716" s="6">
        <v>0.67083333333333328</v>
      </c>
      <c r="D716" t="s">
        <v>211</v>
      </c>
      <c r="E716" t="s">
        <v>211</v>
      </c>
      <c r="F716" s="1">
        <v>0</v>
      </c>
      <c r="G716" s="1">
        <v>20000000</v>
      </c>
      <c r="H716" s="1">
        <v>134249132</v>
      </c>
      <c r="I716" t="s">
        <v>299</v>
      </c>
      <c r="J716" t="s">
        <v>300</v>
      </c>
      <c r="L716" t="s">
        <v>8</v>
      </c>
      <c r="M716" t="s">
        <v>9</v>
      </c>
      <c r="N716" t="s">
        <v>90</v>
      </c>
      <c r="O716" t="s">
        <v>575</v>
      </c>
    </row>
    <row r="717" spans="1:15">
      <c r="A717">
        <v>405</v>
      </c>
      <c r="B717" s="5">
        <v>45511</v>
      </c>
      <c r="C717" s="6">
        <v>0.67222222222222228</v>
      </c>
      <c r="D717" t="s">
        <v>211</v>
      </c>
      <c r="E717" t="s">
        <v>211</v>
      </c>
      <c r="F717" s="1">
        <v>0</v>
      </c>
      <c r="G717" s="1">
        <v>2686840</v>
      </c>
      <c r="H717" s="1">
        <v>131562292</v>
      </c>
      <c r="I717" t="s">
        <v>299</v>
      </c>
      <c r="J717" t="s">
        <v>300</v>
      </c>
      <c r="L717" t="s">
        <v>8</v>
      </c>
      <c r="M717" t="s">
        <v>9</v>
      </c>
      <c r="N717" t="s">
        <v>90</v>
      </c>
      <c r="O717" t="s">
        <v>575</v>
      </c>
    </row>
    <row r="718" spans="1:15">
      <c r="A718">
        <v>406</v>
      </c>
      <c r="B718" s="5">
        <v>45511</v>
      </c>
      <c r="C718" s="6">
        <v>0.67361111111111116</v>
      </c>
      <c r="D718" t="s">
        <v>211</v>
      </c>
      <c r="E718" t="s">
        <v>211</v>
      </c>
      <c r="F718" s="1">
        <v>0</v>
      </c>
      <c r="G718" s="1">
        <v>1463621</v>
      </c>
      <c r="H718" s="1">
        <v>130098671</v>
      </c>
      <c r="I718" t="s">
        <v>299</v>
      </c>
      <c r="J718" t="s">
        <v>300</v>
      </c>
      <c r="L718" t="s">
        <v>8</v>
      </c>
      <c r="M718" t="s">
        <v>9</v>
      </c>
      <c r="N718" t="s">
        <v>90</v>
      </c>
      <c r="O718" t="s">
        <v>575</v>
      </c>
    </row>
    <row r="719" spans="1:15">
      <c r="A719">
        <v>20</v>
      </c>
      <c r="B719" s="5">
        <v>45511</v>
      </c>
      <c r="C719" s="7">
        <v>0.45672453703703703</v>
      </c>
      <c r="D719" t="s">
        <v>477</v>
      </c>
      <c r="E719" t="s">
        <v>576</v>
      </c>
      <c r="F719" s="1">
        <v>4500000</v>
      </c>
      <c r="G719" s="1">
        <v>0</v>
      </c>
      <c r="H719" s="1">
        <v>4500000</v>
      </c>
      <c r="J719" t="s">
        <v>508</v>
      </c>
      <c r="L719" t="s">
        <v>16</v>
      </c>
      <c r="M719" t="s">
        <v>17</v>
      </c>
      <c r="N719" s="281" t="s">
        <v>86</v>
      </c>
      <c r="O719" s="281" t="s">
        <v>86</v>
      </c>
    </row>
    <row r="720" spans="1:15">
      <c r="A720">
        <v>21</v>
      </c>
      <c r="B720" s="5">
        <v>45511</v>
      </c>
      <c r="C720" s="7">
        <v>0.45672453703703703</v>
      </c>
      <c r="D720" t="s">
        <v>509</v>
      </c>
      <c r="E720" t="s">
        <v>576</v>
      </c>
      <c r="F720" s="1">
        <v>0</v>
      </c>
      <c r="G720" s="1">
        <v>4500000</v>
      </c>
      <c r="H720" s="1">
        <v>0</v>
      </c>
      <c r="J720" t="s">
        <v>508</v>
      </c>
      <c r="L720" t="s">
        <v>16</v>
      </c>
      <c r="M720" t="s">
        <v>17</v>
      </c>
      <c r="N720" s="281" t="s">
        <v>86</v>
      </c>
      <c r="O720" s="281" t="s">
        <v>86</v>
      </c>
    </row>
    <row r="721" spans="1:15">
      <c r="A721">
        <v>22</v>
      </c>
      <c r="B721" s="5">
        <v>45511</v>
      </c>
      <c r="C721" s="7">
        <v>0.45672453703703703</v>
      </c>
      <c r="D721" t="s">
        <v>477</v>
      </c>
      <c r="E721" t="s">
        <v>577</v>
      </c>
      <c r="F721" s="1">
        <v>1000000</v>
      </c>
      <c r="G721" s="1">
        <v>0</v>
      </c>
      <c r="H721" s="1">
        <v>1000000</v>
      </c>
      <c r="J721" t="s">
        <v>508</v>
      </c>
      <c r="L721" t="s">
        <v>16</v>
      </c>
      <c r="M721" t="s">
        <v>17</v>
      </c>
      <c r="N721" s="281" t="s">
        <v>86</v>
      </c>
      <c r="O721" s="281" t="s">
        <v>86</v>
      </c>
    </row>
    <row r="722" spans="1:15">
      <c r="A722">
        <v>138</v>
      </c>
      <c r="B722" s="5">
        <v>45512</v>
      </c>
      <c r="C722" s="6">
        <v>0.74027777777777781</v>
      </c>
      <c r="D722" t="s">
        <v>537</v>
      </c>
      <c r="E722" t="s">
        <v>537</v>
      </c>
      <c r="F722" s="1">
        <v>0</v>
      </c>
      <c r="G722" s="1">
        <v>125500</v>
      </c>
      <c r="H722" s="1">
        <v>122675245</v>
      </c>
      <c r="I722" t="s">
        <v>331</v>
      </c>
      <c r="J722" t="s">
        <v>300</v>
      </c>
      <c r="L722" t="s">
        <v>10</v>
      </c>
      <c r="M722" t="s">
        <v>11</v>
      </c>
      <c r="N722" s="281" t="s">
        <v>86</v>
      </c>
      <c r="O722" s="281" t="s">
        <v>86</v>
      </c>
    </row>
    <row r="723" spans="1:15">
      <c r="A723">
        <v>407</v>
      </c>
      <c r="B723" s="5">
        <v>45512</v>
      </c>
      <c r="C723" s="6">
        <v>0.38055555555555548</v>
      </c>
      <c r="D723" t="s">
        <v>573</v>
      </c>
      <c r="F723" s="1">
        <v>0</v>
      </c>
      <c r="G723" s="1">
        <v>11200</v>
      </c>
      <c r="H723" s="1">
        <v>130087471</v>
      </c>
      <c r="I723" t="s">
        <v>264</v>
      </c>
      <c r="J723" t="s">
        <v>303</v>
      </c>
      <c r="L723" t="s">
        <v>8</v>
      </c>
      <c r="M723" t="s">
        <v>9</v>
      </c>
      <c r="N723" t="s">
        <v>344</v>
      </c>
      <c r="O723" t="s">
        <v>344</v>
      </c>
    </row>
    <row r="724" spans="1:15">
      <c r="A724">
        <v>408</v>
      </c>
      <c r="B724" s="5">
        <v>45512</v>
      </c>
      <c r="C724" s="6">
        <v>0.38055555555555548</v>
      </c>
      <c r="D724" t="s">
        <v>573</v>
      </c>
      <c r="F724" s="1">
        <v>11200</v>
      </c>
      <c r="G724" s="1">
        <v>0</v>
      </c>
      <c r="H724" s="1">
        <v>130098671</v>
      </c>
      <c r="I724" t="s">
        <v>264</v>
      </c>
      <c r="J724" t="s">
        <v>303</v>
      </c>
      <c r="L724" t="s">
        <v>8</v>
      </c>
      <c r="M724" t="s">
        <v>9</v>
      </c>
      <c r="N724" t="s">
        <v>344</v>
      </c>
      <c r="O724" t="s">
        <v>344</v>
      </c>
    </row>
    <row r="725" spans="1:15">
      <c r="A725">
        <v>409</v>
      </c>
      <c r="B725" s="5">
        <v>45512</v>
      </c>
      <c r="C725" s="6">
        <v>0.39930555555555558</v>
      </c>
      <c r="D725" t="s">
        <v>578</v>
      </c>
      <c r="F725" s="1">
        <v>0</v>
      </c>
      <c r="G725" s="1">
        <v>11400</v>
      </c>
      <c r="H725" s="1">
        <v>130087271</v>
      </c>
      <c r="I725" t="s">
        <v>264</v>
      </c>
      <c r="J725" t="s">
        <v>303</v>
      </c>
      <c r="L725" t="s">
        <v>8</v>
      </c>
      <c r="M725" t="s">
        <v>9</v>
      </c>
      <c r="N725" t="s">
        <v>76</v>
      </c>
      <c r="O725" t="s">
        <v>286</v>
      </c>
    </row>
    <row r="726" spans="1:15">
      <c r="A726">
        <v>66</v>
      </c>
      <c r="B726" s="5">
        <v>45512</v>
      </c>
      <c r="C726" s="6">
        <v>0.64652777777777781</v>
      </c>
      <c r="D726" t="s">
        <v>421</v>
      </c>
      <c r="F726" s="1">
        <v>3828000</v>
      </c>
      <c r="G726" s="1">
        <v>0</v>
      </c>
      <c r="H726" s="1">
        <v>3832415</v>
      </c>
      <c r="I726" t="s">
        <v>292</v>
      </c>
      <c r="J726" t="s">
        <v>396</v>
      </c>
      <c r="L726" t="s">
        <v>14</v>
      </c>
      <c r="M726" t="s">
        <v>15</v>
      </c>
      <c r="N726" t="s">
        <v>86</v>
      </c>
      <c r="O726" t="s">
        <v>86</v>
      </c>
    </row>
    <row r="727" spans="1:15">
      <c r="A727">
        <v>67</v>
      </c>
      <c r="B727" s="5">
        <v>45512</v>
      </c>
      <c r="C727" s="6">
        <v>0.64652777777777781</v>
      </c>
      <c r="D727" t="s">
        <v>579</v>
      </c>
      <c r="F727" s="1">
        <v>0</v>
      </c>
      <c r="G727" s="1">
        <v>3828000</v>
      </c>
      <c r="H727" s="1">
        <v>4415</v>
      </c>
      <c r="I727" t="s">
        <v>292</v>
      </c>
      <c r="J727" t="s">
        <v>396</v>
      </c>
      <c r="L727" t="s">
        <v>14</v>
      </c>
      <c r="M727" t="s">
        <v>15</v>
      </c>
      <c r="N727" t="s">
        <v>86</v>
      </c>
      <c r="O727" t="s">
        <v>86</v>
      </c>
    </row>
    <row r="728" spans="1:15">
      <c r="A728">
        <v>68</v>
      </c>
      <c r="B728" s="5">
        <v>45512</v>
      </c>
      <c r="C728" s="6">
        <v>0.64722222222222225</v>
      </c>
      <c r="D728" t="s">
        <v>421</v>
      </c>
      <c r="F728" s="1">
        <v>3982000</v>
      </c>
      <c r="G728" s="1">
        <v>0</v>
      </c>
      <c r="H728" s="1">
        <v>3986415</v>
      </c>
      <c r="I728" t="s">
        <v>292</v>
      </c>
      <c r="J728" t="s">
        <v>396</v>
      </c>
      <c r="L728" t="s">
        <v>14</v>
      </c>
      <c r="M728" t="s">
        <v>15</v>
      </c>
      <c r="N728" t="s">
        <v>86</v>
      </c>
      <c r="O728" t="s">
        <v>86</v>
      </c>
    </row>
    <row r="729" spans="1:15">
      <c r="A729">
        <v>69</v>
      </c>
      <c r="B729" s="5">
        <v>45512</v>
      </c>
      <c r="C729" s="6">
        <v>0.64722222222222225</v>
      </c>
      <c r="D729" t="s">
        <v>579</v>
      </c>
      <c r="F729" s="1">
        <v>0</v>
      </c>
      <c r="G729" s="1">
        <v>3982000</v>
      </c>
      <c r="H729" s="1">
        <v>4415</v>
      </c>
      <c r="I729" t="s">
        <v>292</v>
      </c>
      <c r="J729" t="s">
        <v>396</v>
      </c>
      <c r="L729" t="s">
        <v>14</v>
      </c>
      <c r="M729" t="s">
        <v>15</v>
      </c>
      <c r="N729" t="s">
        <v>86</v>
      </c>
      <c r="O729" t="s">
        <v>86</v>
      </c>
    </row>
    <row r="730" spans="1:15">
      <c r="A730">
        <v>139</v>
      </c>
      <c r="B730" s="5">
        <v>45516</v>
      </c>
      <c r="C730" s="6">
        <v>0.21111111111111111</v>
      </c>
      <c r="D730" t="s">
        <v>580</v>
      </c>
      <c r="F730" s="1">
        <v>0</v>
      </c>
      <c r="G730" s="1">
        <v>1555960</v>
      </c>
      <c r="H730" s="1">
        <v>121119285</v>
      </c>
      <c r="I730" t="s">
        <v>310</v>
      </c>
      <c r="J730" t="s">
        <v>300</v>
      </c>
      <c r="L730" t="s">
        <v>10</v>
      </c>
      <c r="M730" t="s">
        <v>11</v>
      </c>
      <c r="N730" t="s">
        <v>74</v>
      </c>
      <c r="O730" t="s">
        <v>311</v>
      </c>
    </row>
    <row r="731" spans="1:15">
      <c r="A731">
        <v>140</v>
      </c>
      <c r="B731" s="5">
        <v>45516</v>
      </c>
      <c r="C731" s="6">
        <v>0.21249999999999999</v>
      </c>
      <c r="D731" t="s">
        <v>581</v>
      </c>
      <c r="F731" s="1">
        <v>0</v>
      </c>
      <c r="G731" s="1">
        <v>665820</v>
      </c>
      <c r="H731" s="1">
        <v>120453465</v>
      </c>
      <c r="I731" t="s">
        <v>313</v>
      </c>
      <c r="J731" t="s">
        <v>300</v>
      </c>
      <c r="L731" t="s">
        <v>10</v>
      </c>
      <c r="M731" t="s">
        <v>11</v>
      </c>
      <c r="N731" t="s">
        <v>74</v>
      </c>
      <c r="O731" t="s">
        <v>311</v>
      </c>
    </row>
    <row r="732" spans="1:15">
      <c r="A732">
        <v>141</v>
      </c>
      <c r="B732" s="5">
        <v>45516</v>
      </c>
      <c r="C732" s="6">
        <v>0.21319444444444441</v>
      </c>
      <c r="D732" t="s">
        <v>582</v>
      </c>
      <c r="F732" s="1">
        <v>0</v>
      </c>
      <c r="G732" s="1">
        <v>61250</v>
      </c>
      <c r="H732" s="1">
        <v>120392215</v>
      </c>
      <c r="I732" t="s">
        <v>310</v>
      </c>
      <c r="J732" t="s">
        <v>300</v>
      </c>
      <c r="L732" t="s">
        <v>10</v>
      </c>
      <c r="M732" t="s">
        <v>11</v>
      </c>
      <c r="N732" t="s">
        <v>74</v>
      </c>
      <c r="O732" t="s">
        <v>311</v>
      </c>
    </row>
    <row r="733" spans="1:15">
      <c r="A733">
        <v>142</v>
      </c>
      <c r="B733" s="5">
        <v>45516</v>
      </c>
      <c r="C733" s="6">
        <v>0.21319444444444441</v>
      </c>
      <c r="D733" t="s">
        <v>583</v>
      </c>
      <c r="F733" s="1">
        <v>0</v>
      </c>
      <c r="G733" s="1">
        <v>21350</v>
      </c>
      <c r="H733" s="1">
        <v>120370865</v>
      </c>
      <c r="I733" t="s">
        <v>310</v>
      </c>
      <c r="J733" t="s">
        <v>300</v>
      </c>
      <c r="L733" t="s">
        <v>10</v>
      </c>
      <c r="M733" t="s">
        <v>11</v>
      </c>
      <c r="N733" t="s">
        <v>74</v>
      </c>
      <c r="O733" t="s">
        <v>311</v>
      </c>
    </row>
    <row r="734" spans="1:15">
      <c r="A734">
        <v>143</v>
      </c>
      <c r="B734" s="5">
        <v>45516</v>
      </c>
      <c r="C734" s="6">
        <v>0.56041666666666667</v>
      </c>
      <c r="D734" t="s">
        <v>584</v>
      </c>
      <c r="F734" s="1">
        <v>0</v>
      </c>
      <c r="G734" s="1">
        <v>62500</v>
      </c>
      <c r="H734" s="1">
        <v>120308365</v>
      </c>
      <c r="I734" t="s">
        <v>356</v>
      </c>
      <c r="J734" t="s">
        <v>300</v>
      </c>
      <c r="L734" t="s">
        <v>10</v>
      </c>
      <c r="M734" t="s">
        <v>11</v>
      </c>
      <c r="N734" t="s">
        <v>74</v>
      </c>
      <c r="O734" t="s">
        <v>353</v>
      </c>
    </row>
    <row r="735" spans="1:15">
      <c r="A735">
        <v>410</v>
      </c>
      <c r="B735" s="5">
        <v>45516</v>
      </c>
      <c r="C735" s="6">
        <v>0.75138888888888888</v>
      </c>
      <c r="D735" t="s">
        <v>573</v>
      </c>
      <c r="F735" s="1">
        <v>0</v>
      </c>
      <c r="G735" s="1">
        <v>8200</v>
      </c>
      <c r="H735" s="1">
        <v>130079071</v>
      </c>
      <c r="I735" t="s">
        <v>264</v>
      </c>
      <c r="J735" t="s">
        <v>303</v>
      </c>
      <c r="L735" t="s">
        <v>8</v>
      </c>
      <c r="M735" t="s">
        <v>9</v>
      </c>
      <c r="N735" t="s">
        <v>344</v>
      </c>
      <c r="O735" t="s">
        <v>344</v>
      </c>
    </row>
    <row r="736" spans="1:15">
      <c r="A736">
        <v>411</v>
      </c>
      <c r="B736" s="5">
        <v>45516</v>
      </c>
      <c r="C736" s="6">
        <v>0.75138888888888888</v>
      </c>
      <c r="D736" t="s">
        <v>573</v>
      </c>
      <c r="F736" s="1">
        <v>8200</v>
      </c>
      <c r="G736" s="1">
        <v>0</v>
      </c>
      <c r="H736" s="1">
        <v>130087271</v>
      </c>
      <c r="I736" t="s">
        <v>264</v>
      </c>
      <c r="J736" t="s">
        <v>303</v>
      </c>
      <c r="L736" t="s">
        <v>8</v>
      </c>
      <c r="M736" t="s">
        <v>9</v>
      </c>
      <c r="N736" t="s">
        <v>344</v>
      </c>
      <c r="O736" t="s">
        <v>344</v>
      </c>
    </row>
    <row r="737" spans="1:15">
      <c r="A737">
        <v>412</v>
      </c>
      <c r="B737" s="5">
        <v>45516</v>
      </c>
      <c r="C737" s="6">
        <v>0.76736111111111116</v>
      </c>
      <c r="D737" t="s">
        <v>574</v>
      </c>
      <c r="F737" s="1">
        <v>0</v>
      </c>
      <c r="G737" s="1">
        <v>9200</v>
      </c>
      <c r="H737" s="1">
        <v>130078071</v>
      </c>
      <c r="I737" t="s">
        <v>264</v>
      </c>
      <c r="J737" t="s">
        <v>303</v>
      </c>
      <c r="L737" t="s">
        <v>8</v>
      </c>
      <c r="M737" t="s">
        <v>9</v>
      </c>
      <c r="N737" t="s">
        <v>76</v>
      </c>
      <c r="O737" t="s">
        <v>286</v>
      </c>
    </row>
    <row r="738" spans="1:15">
      <c r="A738">
        <v>413</v>
      </c>
      <c r="B738" s="5">
        <v>45516</v>
      </c>
      <c r="C738" s="6">
        <v>0.90833333333333333</v>
      </c>
      <c r="D738" t="s">
        <v>573</v>
      </c>
      <c r="F738" s="1">
        <v>0</v>
      </c>
      <c r="G738" s="1">
        <v>8900</v>
      </c>
      <c r="H738" s="1">
        <v>130069171</v>
      </c>
      <c r="I738" t="s">
        <v>264</v>
      </c>
      <c r="J738" t="s">
        <v>303</v>
      </c>
      <c r="L738" t="s">
        <v>8</v>
      </c>
      <c r="M738" t="s">
        <v>9</v>
      </c>
      <c r="N738" t="s">
        <v>344</v>
      </c>
      <c r="O738" t="s">
        <v>344</v>
      </c>
    </row>
    <row r="739" spans="1:15">
      <c r="A739">
        <v>414</v>
      </c>
      <c r="B739" s="5">
        <v>45516</v>
      </c>
      <c r="C739" s="6">
        <v>0.90902777777777777</v>
      </c>
      <c r="D739" t="s">
        <v>573</v>
      </c>
      <c r="F739" s="1">
        <v>8900</v>
      </c>
      <c r="G739" s="1">
        <v>0</v>
      </c>
      <c r="H739" s="1">
        <v>130078071</v>
      </c>
      <c r="I739" t="s">
        <v>264</v>
      </c>
      <c r="J739" t="s">
        <v>303</v>
      </c>
      <c r="L739" t="s">
        <v>8</v>
      </c>
      <c r="M739" t="s">
        <v>9</v>
      </c>
      <c r="N739" t="s">
        <v>344</v>
      </c>
      <c r="O739" t="s">
        <v>344</v>
      </c>
    </row>
    <row r="740" spans="1:15">
      <c r="A740">
        <v>415</v>
      </c>
      <c r="B740" s="5">
        <v>45516</v>
      </c>
      <c r="C740" s="6">
        <v>0.91736111111111107</v>
      </c>
      <c r="D740" t="s">
        <v>578</v>
      </c>
      <c r="F740" s="1">
        <v>0</v>
      </c>
      <c r="G740" s="1">
        <v>8200</v>
      </c>
      <c r="H740" s="1">
        <v>130069871</v>
      </c>
      <c r="I740" t="s">
        <v>264</v>
      </c>
      <c r="J740" t="s">
        <v>303</v>
      </c>
      <c r="L740" t="s">
        <v>8</v>
      </c>
      <c r="M740" t="s">
        <v>9</v>
      </c>
      <c r="N740" t="s">
        <v>76</v>
      </c>
      <c r="O740" t="s">
        <v>286</v>
      </c>
    </row>
    <row r="741" spans="1:15">
      <c r="A741">
        <v>416</v>
      </c>
      <c r="B741" s="5">
        <v>45517</v>
      </c>
      <c r="C741" s="6">
        <v>0.40347222222222218</v>
      </c>
      <c r="D741" t="s">
        <v>573</v>
      </c>
      <c r="F741" s="1">
        <v>0</v>
      </c>
      <c r="G741" s="1">
        <v>9300</v>
      </c>
      <c r="H741" s="1">
        <v>130060571</v>
      </c>
      <c r="I741" t="s">
        <v>264</v>
      </c>
      <c r="J741" t="s">
        <v>303</v>
      </c>
      <c r="L741" t="s">
        <v>8</v>
      </c>
      <c r="M741" t="s">
        <v>9</v>
      </c>
      <c r="N741" t="s">
        <v>344</v>
      </c>
      <c r="O741" t="s">
        <v>344</v>
      </c>
    </row>
    <row r="742" spans="1:15">
      <c r="A742">
        <v>417</v>
      </c>
      <c r="B742" s="5">
        <v>45517</v>
      </c>
      <c r="C742" s="6">
        <v>0.40347222222222218</v>
      </c>
      <c r="D742" t="s">
        <v>573</v>
      </c>
      <c r="F742" s="1">
        <v>9300</v>
      </c>
      <c r="G742" s="1">
        <v>0</v>
      </c>
      <c r="H742" s="1">
        <v>130069871</v>
      </c>
      <c r="I742" t="s">
        <v>264</v>
      </c>
      <c r="J742" t="s">
        <v>303</v>
      </c>
      <c r="L742" t="s">
        <v>8</v>
      </c>
      <c r="M742" t="s">
        <v>9</v>
      </c>
      <c r="N742" t="s">
        <v>344</v>
      </c>
      <c r="O742" t="s">
        <v>344</v>
      </c>
    </row>
    <row r="743" spans="1:15">
      <c r="A743">
        <v>418</v>
      </c>
      <c r="B743" s="5">
        <v>45517</v>
      </c>
      <c r="C743" s="6">
        <v>0.42083333333333328</v>
      </c>
      <c r="D743" t="s">
        <v>574</v>
      </c>
      <c r="F743" s="1">
        <v>0</v>
      </c>
      <c r="G743" s="1">
        <v>9900</v>
      </c>
      <c r="H743" s="1">
        <v>130059971</v>
      </c>
      <c r="I743" t="s">
        <v>264</v>
      </c>
      <c r="J743" t="s">
        <v>303</v>
      </c>
      <c r="L743" t="s">
        <v>8</v>
      </c>
      <c r="M743" t="s">
        <v>9</v>
      </c>
      <c r="N743" t="s">
        <v>76</v>
      </c>
      <c r="O743" t="s">
        <v>286</v>
      </c>
    </row>
    <row r="744" spans="1:15">
      <c r="A744">
        <v>419</v>
      </c>
      <c r="B744" s="5">
        <v>45518</v>
      </c>
      <c r="C744" s="6">
        <v>0.50277777777777777</v>
      </c>
      <c r="D744" t="s">
        <v>573</v>
      </c>
      <c r="F744" s="1">
        <v>0</v>
      </c>
      <c r="G744" s="1">
        <v>12200</v>
      </c>
      <c r="H744" s="1">
        <v>130047771</v>
      </c>
      <c r="I744" t="s">
        <v>264</v>
      </c>
      <c r="J744" t="s">
        <v>303</v>
      </c>
      <c r="L744" t="s">
        <v>8</v>
      </c>
      <c r="M744" t="s">
        <v>9</v>
      </c>
      <c r="N744" t="s">
        <v>344</v>
      </c>
      <c r="O744" t="s">
        <v>344</v>
      </c>
    </row>
    <row r="745" spans="1:15">
      <c r="A745">
        <v>420</v>
      </c>
      <c r="B745" s="5">
        <v>45518</v>
      </c>
      <c r="C745" s="6">
        <v>0.50277777777777777</v>
      </c>
      <c r="D745" t="s">
        <v>573</v>
      </c>
      <c r="F745" s="1">
        <v>12200</v>
      </c>
      <c r="G745" s="1">
        <v>0</v>
      </c>
      <c r="H745" s="1">
        <v>130059971</v>
      </c>
      <c r="I745" t="s">
        <v>264</v>
      </c>
      <c r="J745" t="s">
        <v>303</v>
      </c>
      <c r="L745" t="s">
        <v>8</v>
      </c>
      <c r="M745" t="s">
        <v>9</v>
      </c>
      <c r="N745" t="s">
        <v>344</v>
      </c>
      <c r="O745" t="s">
        <v>344</v>
      </c>
    </row>
    <row r="746" spans="1:15">
      <c r="A746">
        <v>421</v>
      </c>
      <c r="B746" s="5">
        <v>45518</v>
      </c>
      <c r="C746" s="6">
        <v>0.51944444444444449</v>
      </c>
      <c r="D746" t="s">
        <v>578</v>
      </c>
      <c r="F746" s="1">
        <v>0</v>
      </c>
      <c r="G746" s="1">
        <v>12200</v>
      </c>
      <c r="H746" s="1">
        <v>130047771</v>
      </c>
      <c r="I746" t="s">
        <v>264</v>
      </c>
      <c r="J746" t="s">
        <v>303</v>
      </c>
      <c r="L746" t="s">
        <v>8</v>
      </c>
      <c r="M746" t="s">
        <v>9</v>
      </c>
      <c r="N746" t="s">
        <v>76</v>
      </c>
      <c r="O746" t="s">
        <v>286</v>
      </c>
    </row>
    <row r="747" spans="1:15">
      <c r="A747">
        <v>422</v>
      </c>
      <c r="B747" s="5">
        <v>45523</v>
      </c>
      <c r="C747" s="6">
        <v>0.18819444444444439</v>
      </c>
      <c r="D747" t="s">
        <v>322</v>
      </c>
      <c r="F747" s="1">
        <v>0</v>
      </c>
      <c r="G747" s="1">
        <v>39200</v>
      </c>
      <c r="H747" s="1">
        <v>130008571</v>
      </c>
      <c r="I747" t="s">
        <v>323</v>
      </c>
      <c r="J747" t="s">
        <v>300</v>
      </c>
      <c r="L747" t="s">
        <v>8</v>
      </c>
      <c r="M747" t="s">
        <v>9</v>
      </c>
      <c r="N747" t="s">
        <v>76</v>
      </c>
      <c r="O747" t="s">
        <v>301</v>
      </c>
    </row>
    <row r="748" spans="1:15">
      <c r="A748">
        <v>423</v>
      </c>
      <c r="B748" s="5">
        <v>45524</v>
      </c>
      <c r="C748" s="6">
        <v>0.7631944444444444</v>
      </c>
      <c r="D748" t="s">
        <v>573</v>
      </c>
      <c r="F748" s="1">
        <v>0</v>
      </c>
      <c r="G748" s="1">
        <v>8200</v>
      </c>
      <c r="H748" s="1">
        <v>130000371</v>
      </c>
      <c r="I748" t="s">
        <v>264</v>
      </c>
      <c r="J748" t="s">
        <v>303</v>
      </c>
      <c r="L748" t="s">
        <v>8</v>
      </c>
      <c r="M748" t="s">
        <v>9</v>
      </c>
      <c r="N748" t="s">
        <v>344</v>
      </c>
      <c r="O748" t="s">
        <v>344</v>
      </c>
    </row>
    <row r="749" spans="1:15">
      <c r="A749">
        <v>424</v>
      </c>
      <c r="B749" s="5">
        <v>45524</v>
      </c>
      <c r="C749" s="6">
        <v>0.76388888888888884</v>
      </c>
      <c r="D749" t="s">
        <v>573</v>
      </c>
      <c r="F749" s="1">
        <v>8200</v>
      </c>
      <c r="G749" s="1">
        <v>0</v>
      </c>
      <c r="H749" s="1">
        <v>130008571</v>
      </c>
      <c r="I749" t="s">
        <v>264</v>
      </c>
      <c r="J749" t="s">
        <v>303</v>
      </c>
      <c r="L749" t="s">
        <v>8</v>
      </c>
      <c r="M749" t="s">
        <v>9</v>
      </c>
      <c r="N749" t="s">
        <v>344</v>
      </c>
      <c r="O749" t="s">
        <v>344</v>
      </c>
    </row>
    <row r="750" spans="1:15">
      <c r="A750">
        <v>425</v>
      </c>
      <c r="B750" s="5">
        <v>45524</v>
      </c>
      <c r="C750" s="6">
        <v>0.78055555555555556</v>
      </c>
      <c r="D750" t="s">
        <v>578</v>
      </c>
      <c r="F750" s="1">
        <v>0</v>
      </c>
      <c r="G750" s="1">
        <v>8200</v>
      </c>
      <c r="H750" s="1">
        <v>130000371</v>
      </c>
      <c r="I750" t="s">
        <v>264</v>
      </c>
      <c r="J750" t="s">
        <v>303</v>
      </c>
      <c r="L750" t="s">
        <v>8</v>
      </c>
      <c r="M750" t="s">
        <v>9</v>
      </c>
      <c r="N750" t="s">
        <v>76</v>
      </c>
      <c r="O750" t="s">
        <v>286</v>
      </c>
    </row>
    <row r="751" spans="1:15">
      <c r="A751">
        <v>426</v>
      </c>
      <c r="B751" s="5">
        <v>45524</v>
      </c>
      <c r="C751" s="6">
        <v>0.88402777777777775</v>
      </c>
      <c r="D751" t="s">
        <v>573</v>
      </c>
      <c r="F751" s="1">
        <v>0</v>
      </c>
      <c r="G751" s="1">
        <v>8400</v>
      </c>
      <c r="H751" s="1">
        <v>129991971</v>
      </c>
      <c r="I751" t="s">
        <v>264</v>
      </c>
      <c r="J751" t="s">
        <v>303</v>
      </c>
      <c r="L751" t="s">
        <v>8</v>
      </c>
      <c r="M751" t="s">
        <v>9</v>
      </c>
      <c r="N751" t="s">
        <v>344</v>
      </c>
      <c r="O751" t="s">
        <v>344</v>
      </c>
    </row>
    <row r="752" spans="1:15">
      <c r="A752">
        <v>427</v>
      </c>
      <c r="B752" s="5">
        <v>45524</v>
      </c>
      <c r="C752" s="6">
        <v>0.88402777777777775</v>
      </c>
      <c r="D752" t="s">
        <v>573</v>
      </c>
      <c r="F752" s="1">
        <v>8400</v>
      </c>
      <c r="G752" s="1">
        <v>0</v>
      </c>
      <c r="H752" s="1">
        <v>130000371</v>
      </c>
      <c r="I752" t="s">
        <v>264</v>
      </c>
      <c r="J752" t="s">
        <v>303</v>
      </c>
      <c r="L752" t="s">
        <v>8</v>
      </c>
      <c r="M752" t="s">
        <v>9</v>
      </c>
      <c r="N752" t="s">
        <v>344</v>
      </c>
      <c r="O752" t="s">
        <v>344</v>
      </c>
    </row>
    <row r="753" spans="1:15">
      <c r="A753">
        <v>428</v>
      </c>
      <c r="B753" s="5">
        <v>45524</v>
      </c>
      <c r="C753" s="6">
        <v>0.89375000000000004</v>
      </c>
      <c r="D753" t="s">
        <v>578</v>
      </c>
      <c r="F753" s="1">
        <v>0</v>
      </c>
      <c r="G753" s="1">
        <v>8300</v>
      </c>
      <c r="H753" s="1">
        <v>129992071</v>
      </c>
      <c r="I753" t="s">
        <v>264</v>
      </c>
      <c r="J753" t="s">
        <v>303</v>
      </c>
      <c r="L753" t="s">
        <v>8</v>
      </c>
      <c r="M753" t="s">
        <v>9</v>
      </c>
      <c r="N753" t="s">
        <v>76</v>
      </c>
      <c r="O753" t="s">
        <v>286</v>
      </c>
    </row>
    <row r="754" spans="1:15">
      <c r="A754">
        <v>429</v>
      </c>
      <c r="B754" s="5">
        <v>45525</v>
      </c>
      <c r="C754" s="6">
        <v>0.43263888888888891</v>
      </c>
      <c r="D754" t="s">
        <v>573</v>
      </c>
      <c r="F754" s="1">
        <v>0</v>
      </c>
      <c r="G754" s="1">
        <v>11500</v>
      </c>
      <c r="H754" s="1">
        <v>129980571</v>
      </c>
      <c r="I754" t="s">
        <v>264</v>
      </c>
      <c r="J754" t="s">
        <v>303</v>
      </c>
      <c r="L754" t="s">
        <v>8</v>
      </c>
      <c r="M754" t="s">
        <v>9</v>
      </c>
      <c r="N754" t="s">
        <v>344</v>
      </c>
      <c r="O754" t="s">
        <v>344</v>
      </c>
    </row>
    <row r="755" spans="1:15">
      <c r="A755">
        <v>430</v>
      </c>
      <c r="B755" s="5">
        <v>45525</v>
      </c>
      <c r="C755" s="6">
        <v>0.43263888888888891</v>
      </c>
      <c r="D755" t="s">
        <v>573</v>
      </c>
      <c r="F755" s="1">
        <v>11500</v>
      </c>
      <c r="G755" s="1">
        <v>0</v>
      </c>
      <c r="H755" s="1">
        <v>129992071</v>
      </c>
      <c r="I755" t="s">
        <v>264</v>
      </c>
      <c r="J755" t="s">
        <v>303</v>
      </c>
      <c r="L755" t="s">
        <v>8</v>
      </c>
      <c r="M755" t="s">
        <v>9</v>
      </c>
      <c r="N755" t="s">
        <v>344</v>
      </c>
      <c r="O755" t="s">
        <v>344</v>
      </c>
    </row>
    <row r="756" spans="1:15">
      <c r="A756">
        <v>431</v>
      </c>
      <c r="B756" s="5">
        <v>45525</v>
      </c>
      <c r="C756" s="6">
        <v>0.44444444444444442</v>
      </c>
      <c r="D756" t="s">
        <v>578</v>
      </c>
      <c r="F756" s="1">
        <v>0</v>
      </c>
      <c r="G756" s="1">
        <v>10200</v>
      </c>
      <c r="H756" s="1">
        <v>129981871</v>
      </c>
      <c r="I756" t="s">
        <v>264</v>
      </c>
      <c r="J756" t="s">
        <v>303</v>
      </c>
      <c r="L756" t="s">
        <v>8</v>
      </c>
      <c r="M756" t="s">
        <v>9</v>
      </c>
      <c r="N756" t="s">
        <v>76</v>
      </c>
      <c r="O756" t="s">
        <v>286</v>
      </c>
    </row>
    <row r="757" spans="1:15">
      <c r="A757">
        <v>432</v>
      </c>
      <c r="B757" s="5">
        <v>45525</v>
      </c>
      <c r="C757" s="6">
        <v>0.46180555555555558</v>
      </c>
      <c r="D757" t="s">
        <v>383</v>
      </c>
      <c r="F757" s="1">
        <v>31271230</v>
      </c>
      <c r="G757" s="1">
        <v>0</v>
      </c>
      <c r="H757" s="1">
        <v>161253101</v>
      </c>
      <c r="I757" t="s">
        <v>292</v>
      </c>
      <c r="J757" t="s">
        <v>303</v>
      </c>
      <c r="L757" t="s">
        <v>8</v>
      </c>
      <c r="M757" t="s">
        <v>9</v>
      </c>
      <c r="N757" t="s">
        <v>89</v>
      </c>
      <c r="O757" t="s">
        <v>384</v>
      </c>
    </row>
    <row r="758" spans="1:15">
      <c r="A758">
        <v>433</v>
      </c>
      <c r="B758" s="5">
        <v>45525</v>
      </c>
      <c r="C758" s="6">
        <v>0.60763888888888884</v>
      </c>
      <c r="D758" t="s">
        <v>421</v>
      </c>
      <c r="E758" t="s">
        <v>421</v>
      </c>
      <c r="F758" s="1">
        <v>1000000</v>
      </c>
      <c r="G758" s="1">
        <v>0</v>
      </c>
      <c r="H758" s="1">
        <v>162253101</v>
      </c>
      <c r="I758" t="s">
        <v>414</v>
      </c>
      <c r="J758" t="s">
        <v>557</v>
      </c>
      <c r="L758" t="s">
        <v>8</v>
      </c>
      <c r="M758" t="s">
        <v>9</v>
      </c>
      <c r="N758" t="s">
        <v>86</v>
      </c>
      <c r="O758" t="s">
        <v>86</v>
      </c>
    </row>
    <row r="759" spans="1:15">
      <c r="A759">
        <v>70</v>
      </c>
      <c r="B759" s="5">
        <v>45525</v>
      </c>
      <c r="C759" s="6">
        <v>0.58611111111111114</v>
      </c>
      <c r="D759" t="s">
        <v>485</v>
      </c>
      <c r="E759" t="s">
        <v>210</v>
      </c>
      <c r="F759" s="1">
        <v>4500</v>
      </c>
      <c r="G759" s="1">
        <v>0</v>
      </c>
      <c r="H759" s="1">
        <v>8915</v>
      </c>
      <c r="I759" t="s">
        <v>292</v>
      </c>
      <c r="J759" t="s">
        <v>396</v>
      </c>
      <c r="L759" t="s">
        <v>14</v>
      </c>
      <c r="M759" t="s">
        <v>15</v>
      </c>
      <c r="N759" s="281" t="s">
        <v>86</v>
      </c>
      <c r="O759" s="281" t="s">
        <v>86</v>
      </c>
    </row>
    <row r="760" spans="1:15">
      <c r="A760">
        <v>71</v>
      </c>
      <c r="B760" s="5">
        <v>45525</v>
      </c>
      <c r="C760" s="6">
        <v>0.58611111111111114</v>
      </c>
      <c r="D760" t="s">
        <v>485</v>
      </c>
      <c r="E760" t="s">
        <v>210</v>
      </c>
      <c r="F760" s="1">
        <v>4500</v>
      </c>
      <c r="G760" s="1">
        <v>0</v>
      </c>
      <c r="H760" s="1">
        <v>13415</v>
      </c>
      <c r="I760" t="s">
        <v>292</v>
      </c>
      <c r="J760" t="s">
        <v>396</v>
      </c>
      <c r="L760" t="s">
        <v>14</v>
      </c>
      <c r="M760" t="s">
        <v>15</v>
      </c>
      <c r="N760" s="281" t="s">
        <v>86</v>
      </c>
      <c r="O760" s="281" t="s">
        <v>86</v>
      </c>
    </row>
    <row r="761" spans="1:15">
      <c r="A761">
        <v>72</v>
      </c>
      <c r="B761" s="5">
        <v>45525</v>
      </c>
      <c r="C761" s="6">
        <v>0.58611111111111114</v>
      </c>
      <c r="D761" t="s">
        <v>585</v>
      </c>
      <c r="E761" t="s">
        <v>210</v>
      </c>
      <c r="F761" s="1">
        <v>291500</v>
      </c>
      <c r="G761" s="1">
        <v>0</v>
      </c>
      <c r="H761" s="1">
        <v>304915</v>
      </c>
      <c r="I761" t="s">
        <v>292</v>
      </c>
      <c r="J761" t="s">
        <v>396</v>
      </c>
      <c r="L761" t="s">
        <v>14</v>
      </c>
      <c r="M761" t="s">
        <v>15</v>
      </c>
      <c r="N761" s="281" t="s">
        <v>86</v>
      </c>
      <c r="O761" s="281" t="s">
        <v>86</v>
      </c>
    </row>
    <row r="762" spans="1:15">
      <c r="A762">
        <v>23</v>
      </c>
      <c r="B762" s="5">
        <v>45525</v>
      </c>
      <c r="C762" s="7">
        <v>0.60802083333333334</v>
      </c>
      <c r="D762" t="s">
        <v>562</v>
      </c>
      <c r="E762" t="s">
        <v>543</v>
      </c>
      <c r="F762" s="1">
        <v>0</v>
      </c>
      <c r="G762" s="1">
        <v>1000000</v>
      </c>
      <c r="H762" s="1">
        <v>0</v>
      </c>
      <c r="J762" t="s">
        <v>564</v>
      </c>
      <c r="L762" t="s">
        <v>16</v>
      </c>
      <c r="M762" t="s">
        <v>17</v>
      </c>
      <c r="N762" s="281" t="s">
        <v>86</v>
      </c>
      <c r="O762" s="281" t="s">
        <v>86</v>
      </c>
    </row>
    <row r="763" spans="1:15">
      <c r="A763">
        <v>144</v>
      </c>
      <c r="B763" s="5">
        <v>45527</v>
      </c>
      <c r="C763" s="6">
        <v>0.73541666666666672</v>
      </c>
      <c r="D763" t="s">
        <v>586</v>
      </c>
      <c r="E763" t="s">
        <v>211</v>
      </c>
      <c r="F763" s="1">
        <v>0</v>
      </c>
      <c r="G763" s="1">
        <v>7575260</v>
      </c>
      <c r="H763" s="1">
        <v>112733105</v>
      </c>
      <c r="I763" t="s">
        <v>333</v>
      </c>
      <c r="J763" t="s">
        <v>300</v>
      </c>
      <c r="L763" t="s">
        <v>10</v>
      </c>
      <c r="M763" t="s">
        <v>11</v>
      </c>
      <c r="N763" t="s">
        <v>74</v>
      </c>
      <c r="O763" t="s">
        <v>333</v>
      </c>
    </row>
    <row r="764" spans="1:15">
      <c r="A764">
        <v>145</v>
      </c>
      <c r="B764" s="5">
        <v>45527</v>
      </c>
      <c r="C764" s="6">
        <v>0.73541666666666672</v>
      </c>
      <c r="D764" t="s">
        <v>586</v>
      </c>
      <c r="E764" t="s">
        <v>212</v>
      </c>
      <c r="F764" s="1">
        <v>0</v>
      </c>
      <c r="G764" s="1">
        <v>6158770</v>
      </c>
      <c r="H764" s="1">
        <v>106574335</v>
      </c>
      <c r="I764" t="s">
        <v>333</v>
      </c>
      <c r="J764" t="s">
        <v>300</v>
      </c>
      <c r="L764" t="s">
        <v>10</v>
      </c>
      <c r="M764" t="s">
        <v>11</v>
      </c>
      <c r="N764" t="s">
        <v>74</v>
      </c>
      <c r="O764" t="s">
        <v>333</v>
      </c>
    </row>
    <row r="765" spans="1:15">
      <c r="A765">
        <v>146</v>
      </c>
      <c r="B765" s="5">
        <v>45527</v>
      </c>
      <c r="C765" s="6">
        <v>0.73541666666666672</v>
      </c>
      <c r="D765" t="s">
        <v>586</v>
      </c>
      <c r="E765" t="s">
        <v>213</v>
      </c>
      <c r="F765" s="1">
        <v>0</v>
      </c>
      <c r="G765" s="1">
        <v>902050</v>
      </c>
      <c r="H765" s="1">
        <v>105672285</v>
      </c>
      <c r="I765" t="s">
        <v>333</v>
      </c>
      <c r="J765" t="s">
        <v>300</v>
      </c>
      <c r="L765" t="s">
        <v>10</v>
      </c>
      <c r="M765" t="s">
        <v>11</v>
      </c>
      <c r="N765" t="s">
        <v>74</v>
      </c>
      <c r="O765" t="s">
        <v>333</v>
      </c>
    </row>
    <row r="766" spans="1:15">
      <c r="A766">
        <v>147</v>
      </c>
      <c r="B766" s="5">
        <v>45527</v>
      </c>
      <c r="C766" s="6">
        <v>0.73541666666666672</v>
      </c>
      <c r="D766" t="s">
        <v>586</v>
      </c>
      <c r="E766" t="s">
        <v>416</v>
      </c>
      <c r="F766" s="1">
        <v>0</v>
      </c>
      <c r="G766" s="1">
        <v>906460</v>
      </c>
      <c r="H766" s="1">
        <v>104765825</v>
      </c>
      <c r="I766" t="s">
        <v>333</v>
      </c>
      <c r="J766" t="s">
        <v>300</v>
      </c>
      <c r="L766" t="s">
        <v>10</v>
      </c>
      <c r="M766" t="s">
        <v>11</v>
      </c>
      <c r="N766" t="s">
        <v>74</v>
      </c>
      <c r="O766" t="s">
        <v>333</v>
      </c>
    </row>
    <row r="767" spans="1:15">
      <c r="A767">
        <v>148</v>
      </c>
      <c r="B767" s="5">
        <v>45527</v>
      </c>
      <c r="C767" s="6">
        <v>0.73541666666666672</v>
      </c>
      <c r="D767" t="s">
        <v>586</v>
      </c>
      <c r="E767" t="s">
        <v>214</v>
      </c>
      <c r="F767" s="1">
        <v>0</v>
      </c>
      <c r="G767" s="1">
        <v>905960</v>
      </c>
      <c r="H767" s="1">
        <v>103859865</v>
      </c>
      <c r="I767" t="s">
        <v>333</v>
      </c>
      <c r="J767" t="s">
        <v>300</v>
      </c>
      <c r="L767" t="s">
        <v>10</v>
      </c>
      <c r="M767" t="s">
        <v>11</v>
      </c>
      <c r="N767" t="s">
        <v>74</v>
      </c>
      <c r="O767" t="s">
        <v>333</v>
      </c>
    </row>
    <row r="768" spans="1:15">
      <c r="A768">
        <v>434</v>
      </c>
      <c r="B768" s="5">
        <v>45528</v>
      </c>
      <c r="C768" s="6">
        <v>0.92222222222222228</v>
      </c>
      <c r="D768" t="s">
        <v>573</v>
      </c>
      <c r="F768" s="1">
        <v>0</v>
      </c>
      <c r="G768" s="1">
        <v>9400</v>
      </c>
      <c r="H768" s="1">
        <v>162243701</v>
      </c>
      <c r="I768" t="s">
        <v>264</v>
      </c>
      <c r="J768" t="s">
        <v>303</v>
      </c>
      <c r="L768" t="s">
        <v>8</v>
      </c>
      <c r="M768" t="s">
        <v>9</v>
      </c>
      <c r="N768" t="s">
        <v>344</v>
      </c>
      <c r="O768" t="s">
        <v>344</v>
      </c>
    </row>
    <row r="769" spans="1:15">
      <c r="A769">
        <v>435</v>
      </c>
      <c r="B769" s="5">
        <v>45528</v>
      </c>
      <c r="C769" s="6">
        <v>0.92222222222222228</v>
      </c>
      <c r="D769" t="s">
        <v>573</v>
      </c>
      <c r="F769" s="1">
        <v>9400</v>
      </c>
      <c r="G769" s="1">
        <v>0</v>
      </c>
      <c r="H769" s="1">
        <v>162253101</v>
      </c>
      <c r="I769" t="s">
        <v>264</v>
      </c>
      <c r="J769" t="s">
        <v>303</v>
      </c>
      <c r="L769" t="s">
        <v>8</v>
      </c>
      <c r="M769" t="s">
        <v>9</v>
      </c>
      <c r="N769" t="s">
        <v>344</v>
      </c>
      <c r="O769" t="s">
        <v>344</v>
      </c>
    </row>
    <row r="770" spans="1:15">
      <c r="A770">
        <v>436</v>
      </c>
      <c r="B770" s="5">
        <v>45528</v>
      </c>
      <c r="C770" s="6">
        <v>0.93194444444444446</v>
      </c>
      <c r="D770" t="s">
        <v>573</v>
      </c>
      <c r="F770" s="1">
        <v>0</v>
      </c>
      <c r="G770" s="1">
        <v>8900</v>
      </c>
      <c r="H770" s="1">
        <v>162244201</v>
      </c>
      <c r="I770" t="s">
        <v>264</v>
      </c>
      <c r="J770" t="s">
        <v>303</v>
      </c>
      <c r="L770" t="s">
        <v>8</v>
      </c>
      <c r="M770" t="s">
        <v>9</v>
      </c>
      <c r="N770" t="s">
        <v>344</v>
      </c>
      <c r="O770" t="s">
        <v>344</v>
      </c>
    </row>
    <row r="771" spans="1:15">
      <c r="A771">
        <v>437</v>
      </c>
      <c r="B771" s="5">
        <v>45528</v>
      </c>
      <c r="C771" s="6">
        <v>0.93194444444444446</v>
      </c>
      <c r="D771" t="s">
        <v>573</v>
      </c>
      <c r="F771" s="1">
        <v>8900</v>
      </c>
      <c r="G771" s="1">
        <v>0</v>
      </c>
      <c r="H771" s="1">
        <v>162253101</v>
      </c>
      <c r="I771" t="s">
        <v>264</v>
      </c>
      <c r="J771" t="s">
        <v>303</v>
      </c>
      <c r="L771" t="s">
        <v>8</v>
      </c>
      <c r="M771" t="s">
        <v>9</v>
      </c>
      <c r="N771" t="s">
        <v>344</v>
      </c>
      <c r="O771" t="s">
        <v>344</v>
      </c>
    </row>
    <row r="772" spans="1:15">
      <c r="A772">
        <v>438</v>
      </c>
      <c r="B772" s="5">
        <v>45528</v>
      </c>
      <c r="C772" s="6">
        <v>0.93541666666666667</v>
      </c>
      <c r="D772" t="s">
        <v>573</v>
      </c>
      <c r="F772" s="1">
        <v>0</v>
      </c>
      <c r="G772" s="1">
        <v>8800</v>
      </c>
      <c r="H772" s="1">
        <v>162244301</v>
      </c>
      <c r="I772" t="s">
        <v>264</v>
      </c>
      <c r="J772" t="s">
        <v>303</v>
      </c>
      <c r="L772" t="s">
        <v>8</v>
      </c>
      <c r="M772" t="s">
        <v>9</v>
      </c>
      <c r="N772" t="s">
        <v>344</v>
      </c>
      <c r="O772" t="s">
        <v>344</v>
      </c>
    </row>
    <row r="773" spans="1:15">
      <c r="A773">
        <v>439</v>
      </c>
      <c r="B773" s="5">
        <v>45528</v>
      </c>
      <c r="C773" s="6">
        <v>0.93541666666666667</v>
      </c>
      <c r="D773" t="s">
        <v>573</v>
      </c>
      <c r="F773" s="1">
        <v>8800</v>
      </c>
      <c r="G773" s="1">
        <v>0</v>
      </c>
      <c r="H773" s="1">
        <v>162253101</v>
      </c>
      <c r="I773" t="s">
        <v>264</v>
      </c>
      <c r="J773" t="s">
        <v>303</v>
      </c>
      <c r="L773" t="s">
        <v>8</v>
      </c>
      <c r="M773" t="s">
        <v>9</v>
      </c>
      <c r="N773" t="s">
        <v>344</v>
      </c>
      <c r="O773" t="s">
        <v>344</v>
      </c>
    </row>
    <row r="774" spans="1:15">
      <c r="A774">
        <v>440</v>
      </c>
      <c r="B774" s="5">
        <v>45528</v>
      </c>
      <c r="C774" s="6">
        <v>0.94374999999999998</v>
      </c>
      <c r="D774" t="s">
        <v>574</v>
      </c>
      <c r="F774" s="1">
        <v>0</v>
      </c>
      <c r="G774" s="1">
        <v>8400</v>
      </c>
      <c r="H774" s="1">
        <v>162244701</v>
      </c>
      <c r="I774" t="s">
        <v>264</v>
      </c>
      <c r="J774" t="s">
        <v>303</v>
      </c>
      <c r="L774" t="s">
        <v>8</v>
      </c>
      <c r="M774" t="s">
        <v>9</v>
      </c>
      <c r="N774" t="s">
        <v>76</v>
      </c>
      <c r="O774" t="s">
        <v>286</v>
      </c>
    </row>
    <row r="775" spans="1:15">
      <c r="A775">
        <v>441</v>
      </c>
      <c r="B775" s="5">
        <v>45530</v>
      </c>
      <c r="C775" s="6">
        <v>0.58819444444444446</v>
      </c>
      <c r="D775" t="s">
        <v>573</v>
      </c>
      <c r="F775" s="1">
        <v>0</v>
      </c>
      <c r="G775" s="1">
        <v>13200</v>
      </c>
      <c r="H775" s="1">
        <v>162231501</v>
      </c>
      <c r="I775" t="s">
        <v>264</v>
      </c>
      <c r="J775" t="s">
        <v>303</v>
      </c>
      <c r="L775" t="s">
        <v>8</v>
      </c>
      <c r="M775" t="s">
        <v>9</v>
      </c>
      <c r="N775" t="s">
        <v>344</v>
      </c>
      <c r="O775" t="s">
        <v>344</v>
      </c>
    </row>
    <row r="776" spans="1:15">
      <c r="A776">
        <v>442</v>
      </c>
      <c r="B776" s="5">
        <v>45530</v>
      </c>
      <c r="C776" s="6">
        <v>0.58819444444444446</v>
      </c>
      <c r="D776" t="s">
        <v>573</v>
      </c>
      <c r="F776" s="1">
        <v>13200</v>
      </c>
      <c r="G776" s="1">
        <v>0</v>
      </c>
      <c r="H776" s="1">
        <v>162244701</v>
      </c>
      <c r="I776" t="s">
        <v>264</v>
      </c>
      <c r="J776" t="s">
        <v>303</v>
      </c>
      <c r="L776" t="s">
        <v>8</v>
      </c>
      <c r="M776" t="s">
        <v>9</v>
      </c>
      <c r="N776" t="s">
        <v>344</v>
      </c>
      <c r="O776" t="s">
        <v>344</v>
      </c>
    </row>
    <row r="777" spans="1:15">
      <c r="A777">
        <v>443</v>
      </c>
      <c r="B777" s="5">
        <v>45530</v>
      </c>
      <c r="C777" s="6">
        <v>0.60763888888888884</v>
      </c>
      <c r="D777" t="s">
        <v>574</v>
      </c>
      <c r="F777" s="1">
        <v>0</v>
      </c>
      <c r="G777" s="1">
        <v>12400</v>
      </c>
      <c r="H777" s="1">
        <v>162232301</v>
      </c>
      <c r="I777" t="s">
        <v>264</v>
      </c>
      <c r="J777" t="s">
        <v>303</v>
      </c>
      <c r="L777" t="s">
        <v>8</v>
      </c>
      <c r="M777" t="s">
        <v>9</v>
      </c>
      <c r="N777" t="s">
        <v>76</v>
      </c>
      <c r="O777" t="s">
        <v>286</v>
      </c>
    </row>
    <row r="778" spans="1:15">
      <c r="A778">
        <v>444</v>
      </c>
      <c r="B778" s="5">
        <v>45530</v>
      </c>
      <c r="C778" s="6">
        <v>0.70625000000000004</v>
      </c>
      <c r="D778" t="s">
        <v>573</v>
      </c>
      <c r="F778" s="1">
        <v>0</v>
      </c>
      <c r="G778" s="1">
        <v>8500</v>
      </c>
      <c r="H778" s="1">
        <v>162223801</v>
      </c>
      <c r="I778" t="s">
        <v>264</v>
      </c>
      <c r="J778" t="s">
        <v>303</v>
      </c>
      <c r="L778" t="s">
        <v>8</v>
      </c>
      <c r="M778" t="s">
        <v>9</v>
      </c>
      <c r="N778" t="s">
        <v>344</v>
      </c>
      <c r="O778" t="s">
        <v>344</v>
      </c>
    </row>
    <row r="779" spans="1:15">
      <c r="A779">
        <v>445</v>
      </c>
      <c r="B779" s="5">
        <v>45530</v>
      </c>
      <c r="C779" s="6">
        <v>0.70625000000000004</v>
      </c>
      <c r="D779" t="s">
        <v>573</v>
      </c>
      <c r="F779" s="1">
        <v>8500</v>
      </c>
      <c r="G779" s="1">
        <v>0</v>
      </c>
      <c r="H779" s="1">
        <v>162232301</v>
      </c>
      <c r="I779" t="s">
        <v>264</v>
      </c>
      <c r="J779" t="s">
        <v>303</v>
      </c>
      <c r="L779" t="s">
        <v>8</v>
      </c>
      <c r="M779" t="s">
        <v>9</v>
      </c>
      <c r="N779" t="s">
        <v>344</v>
      </c>
      <c r="O779" t="s">
        <v>344</v>
      </c>
    </row>
    <row r="780" spans="1:15">
      <c r="A780">
        <v>446</v>
      </c>
      <c r="B780" s="5">
        <v>45530</v>
      </c>
      <c r="C780" s="6">
        <v>0.73263888888888884</v>
      </c>
      <c r="D780" t="s">
        <v>574</v>
      </c>
      <c r="F780" s="1">
        <v>0</v>
      </c>
      <c r="G780" s="1">
        <v>13000</v>
      </c>
      <c r="H780" s="1">
        <v>162219301</v>
      </c>
      <c r="I780" t="s">
        <v>264</v>
      </c>
      <c r="J780" t="s">
        <v>303</v>
      </c>
      <c r="L780" t="s">
        <v>8</v>
      </c>
      <c r="M780" t="s">
        <v>9</v>
      </c>
      <c r="N780" t="s">
        <v>76</v>
      </c>
      <c r="O780" t="s">
        <v>286</v>
      </c>
    </row>
    <row r="781" spans="1:15">
      <c r="A781">
        <v>73</v>
      </c>
      <c r="B781" s="5">
        <v>45530</v>
      </c>
      <c r="C781" s="6">
        <v>0.19375000000000001</v>
      </c>
      <c r="D781" t="s">
        <v>332</v>
      </c>
      <c r="F781" s="1">
        <v>0</v>
      </c>
      <c r="G781" s="1">
        <v>296000</v>
      </c>
      <c r="H781" s="1">
        <v>8915</v>
      </c>
      <c r="I781" t="s">
        <v>295</v>
      </c>
      <c r="J781" t="s">
        <v>317</v>
      </c>
      <c r="L781" t="s">
        <v>14</v>
      </c>
      <c r="M781" t="s">
        <v>15</v>
      </c>
      <c r="N781" t="s">
        <v>75</v>
      </c>
      <c r="O781" t="s">
        <v>75</v>
      </c>
    </row>
    <row r="782" spans="1:15">
      <c r="A782">
        <v>149</v>
      </c>
      <c r="B782" s="5">
        <v>45531</v>
      </c>
      <c r="C782" s="6">
        <v>0.77222222222222225</v>
      </c>
      <c r="D782" t="s">
        <v>397</v>
      </c>
      <c r="F782" s="1">
        <v>0</v>
      </c>
      <c r="G782" s="1">
        <v>26572</v>
      </c>
      <c r="H782" s="1">
        <v>103833293</v>
      </c>
      <c r="I782" t="s">
        <v>292</v>
      </c>
      <c r="J782" t="s">
        <v>300</v>
      </c>
      <c r="L782" t="s">
        <v>10</v>
      </c>
      <c r="M782" t="s">
        <v>11</v>
      </c>
      <c r="N782" t="s">
        <v>86</v>
      </c>
      <c r="O782" t="s">
        <v>86</v>
      </c>
    </row>
    <row r="783" spans="1:15">
      <c r="A783">
        <v>150</v>
      </c>
      <c r="B783" s="5">
        <v>45531</v>
      </c>
      <c r="C783" s="6">
        <v>0.77222222222222225</v>
      </c>
      <c r="D783" t="s">
        <v>397</v>
      </c>
      <c r="F783" s="1">
        <v>0</v>
      </c>
      <c r="G783" s="1">
        <v>710000</v>
      </c>
      <c r="H783" s="1">
        <v>103123293</v>
      </c>
      <c r="I783" t="s">
        <v>292</v>
      </c>
      <c r="J783" t="s">
        <v>300</v>
      </c>
      <c r="L783" t="s">
        <v>10</v>
      </c>
      <c r="M783" t="s">
        <v>11</v>
      </c>
      <c r="N783" t="s">
        <v>86</v>
      </c>
      <c r="O783" t="s">
        <v>86</v>
      </c>
    </row>
    <row r="784" spans="1:15">
      <c r="A784">
        <v>447</v>
      </c>
      <c r="B784" s="5">
        <v>45531</v>
      </c>
      <c r="C784" s="6">
        <v>0.18055555555555561</v>
      </c>
      <c r="D784" t="s">
        <v>332</v>
      </c>
      <c r="F784" s="1">
        <v>0</v>
      </c>
      <c r="G784" s="1">
        <v>174219</v>
      </c>
      <c r="H784" s="1">
        <v>162045082</v>
      </c>
      <c r="I784" t="s">
        <v>295</v>
      </c>
      <c r="J784" t="s">
        <v>300</v>
      </c>
      <c r="L784" t="s">
        <v>8</v>
      </c>
      <c r="M784" t="s">
        <v>9</v>
      </c>
      <c r="N784" t="s">
        <v>75</v>
      </c>
      <c r="O784" t="s">
        <v>75</v>
      </c>
    </row>
    <row r="785" spans="1:15">
      <c r="A785">
        <v>448</v>
      </c>
      <c r="B785" s="5">
        <v>45531</v>
      </c>
      <c r="C785" s="6">
        <v>0.18055555555555561</v>
      </c>
      <c r="D785" t="s">
        <v>332</v>
      </c>
      <c r="F785" s="1">
        <v>0</v>
      </c>
      <c r="G785" s="1">
        <v>800</v>
      </c>
      <c r="H785" s="1">
        <v>162044282</v>
      </c>
      <c r="I785" t="s">
        <v>295</v>
      </c>
      <c r="J785" t="s">
        <v>300</v>
      </c>
      <c r="L785" t="s">
        <v>8</v>
      </c>
      <c r="M785" t="s">
        <v>9</v>
      </c>
      <c r="N785" t="s">
        <v>75</v>
      </c>
      <c r="O785" t="s">
        <v>75</v>
      </c>
    </row>
    <row r="786" spans="1:15">
      <c r="A786">
        <v>89</v>
      </c>
      <c r="B786" s="5">
        <v>45531</v>
      </c>
      <c r="C786" s="6">
        <v>0.18055555555555561</v>
      </c>
      <c r="D786" t="s">
        <v>332</v>
      </c>
      <c r="F786" s="1">
        <v>0</v>
      </c>
      <c r="G786" s="1">
        <v>400</v>
      </c>
      <c r="H786" s="1">
        <v>1976543</v>
      </c>
      <c r="I786" t="s">
        <v>295</v>
      </c>
      <c r="J786" t="s">
        <v>300</v>
      </c>
      <c r="L786" t="s">
        <v>12</v>
      </c>
      <c r="M786" t="s">
        <v>13</v>
      </c>
      <c r="N786" t="s">
        <v>75</v>
      </c>
      <c r="O786" t="s">
        <v>75</v>
      </c>
    </row>
    <row r="787" spans="1:15">
      <c r="A787">
        <v>449</v>
      </c>
      <c r="B787" s="5">
        <v>45532</v>
      </c>
      <c r="C787" s="6">
        <v>0.43541666666666667</v>
      </c>
      <c r="D787" t="s">
        <v>587</v>
      </c>
      <c r="F787" s="1">
        <v>1108150</v>
      </c>
      <c r="G787" s="1">
        <v>0</v>
      </c>
      <c r="H787" s="1">
        <v>163152432</v>
      </c>
      <c r="I787" t="s">
        <v>292</v>
      </c>
      <c r="J787" t="s">
        <v>396</v>
      </c>
      <c r="L787" t="s">
        <v>8</v>
      </c>
      <c r="M787" t="s">
        <v>9</v>
      </c>
      <c r="N787" t="s">
        <v>86</v>
      </c>
      <c r="O787" t="s">
        <v>86</v>
      </c>
    </row>
    <row r="788" spans="1:15">
      <c r="A788">
        <v>450</v>
      </c>
      <c r="B788" s="5">
        <v>45532</v>
      </c>
      <c r="C788" s="6">
        <v>0.47708333333333341</v>
      </c>
      <c r="D788" t="s">
        <v>573</v>
      </c>
      <c r="F788" s="1">
        <v>0</v>
      </c>
      <c r="G788" s="1">
        <v>10300</v>
      </c>
      <c r="H788" s="1">
        <v>163142132</v>
      </c>
      <c r="I788" t="s">
        <v>264</v>
      </c>
      <c r="J788" t="s">
        <v>303</v>
      </c>
      <c r="L788" t="s">
        <v>8</v>
      </c>
      <c r="M788" t="s">
        <v>9</v>
      </c>
      <c r="N788" t="s">
        <v>344</v>
      </c>
      <c r="O788" t="s">
        <v>344</v>
      </c>
    </row>
    <row r="789" spans="1:15">
      <c r="A789">
        <v>451</v>
      </c>
      <c r="B789" s="5">
        <v>45532</v>
      </c>
      <c r="C789" s="6">
        <v>0.4777777777777778</v>
      </c>
      <c r="D789" t="s">
        <v>573</v>
      </c>
      <c r="F789" s="1">
        <v>10300</v>
      </c>
      <c r="G789" s="1">
        <v>0</v>
      </c>
      <c r="H789" s="1">
        <v>163152432</v>
      </c>
      <c r="I789" t="s">
        <v>264</v>
      </c>
      <c r="J789" t="s">
        <v>303</v>
      </c>
      <c r="L789" t="s">
        <v>8</v>
      </c>
      <c r="M789" t="s">
        <v>9</v>
      </c>
      <c r="N789" t="s">
        <v>344</v>
      </c>
      <c r="O789" t="s">
        <v>344</v>
      </c>
    </row>
    <row r="790" spans="1:15">
      <c r="A790">
        <v>452</v>
      </c>
      <c r="B790" s="5">
        <v>45532</v>
      </c>
      <c r="C790" s="6">
        <v>0.49652777777777779</v>
      </c>
      <c r="D790" t="s">
        <v>574</v>
      </c>
      <c r="F790" s="1">
        <v>0</v>
      </c>
      <c r="G790" s="1">
        <v>11000</v>
      </c>
      <c r="H790" s="1">
        <v>163141432</v>
      </c>
      <c r="I790" t="s">
        <v>264</v>
      </c>
      <c r="J790" t="s">
        <v>303</v>
      </c>
      <c r="L790" t="s">
        <v>8</v>
      </c>
      <c r="M790" t="s">
        <v>9</v>
      </c>
      <c r="N790" t="s">
        <v>76</v>
      </c>
      <c r="O790" t="s">
        <v>286</v>
      </c>
    </row>
    <row r="791" spans="1:15">
      <c r="A791">
        <v>453</v>
      </c>
      <c r="B791" s="5">
        <v>45532</v>
      </c>
      <c r="C791" s="6">
        <v>0.49722222222222218</v>
      </c>
      <c r="D791" t="s">
        <v>573</v>
      </c>
      <c r="F791" s="1">
        <v>0</v>
      </c>
      <c r="G791" s="1">
        <v>9300</v>
      </c>
      <c r="H791" s="1">
        <v>163132132</v>
      </c>
      <c r="I791" t="s">
        <v>264</v>
      </c>
      <c r="J791" t="s">
        <v>303</v>
      </c>
      <c r="L791" t="s">
        <v>8</v>
      </c>
      <c r="M791" t="s">
        <v>9</v>
      </c>
      <c r="N791" t="s">
        <v>344</v>
      </c>
      <c r="O791" t="s">
        <v>344</v>
      </c>
    </row>
    <row r="792" spans="1:15">
      <c r="A792">
        <v>454</v>
      </c>
      <c r="B792" s="5">
        <v>45532</v>
      </c>
      <c r="C792" s="6">
        <v>0.49722222222222218</v>
      </c>
      <c r="D792" t="s">
        <v>573</v>
      </c>
      <c r="F792" s="1">
        <v>9300</v>
      </c>
      <c r="G792" s="1">
        <v>0</v>
      </c>
      <c r="H792" s="1">
        <v>163141432</v>
      </c>
      <c r="I792" t="s">
        <v>264</v>
      </c>
      <c r="J792" t="s">
        <v>303</v>
      </c>
      <c r="L792" t="s">
        <v>8</v>
      </c>
      <c r="M792" t="s">
        <v>9</v>
      </c>
      <c r="N792" t="s">
        <v>344</v>
      </c>
      <c r="O792" t="s">
        <v>344</v>
      </c>
    </row>
    <row r="793" spans="1:15">
      <c r="A793">
        <v>455</v>
      </c>
      <c r="B793" s="5">
        <v>45532</v>
      </c>
      <c r="C793" s="6">
        <v>0.51249999999999996</v>
      </c>
      <c r="D793" t="s">
        <v>574</v>
      </c>
      <c r="F793" s="1">
        <v>0</v>
      </c>
      <c r="G793" s="1">
        <v>8700</v>
      </c>
      <c r="H793" s="1">
        <v>163132732</v>
      </c>
      <c r="I793" t="s">
        <v>264</v>
      </c>
      <c r="J793" t="s">
        <v>303</v>
      </c>
      <c r="L793" t="s">
        <v>8</v>
      </c>
      <c r="M793" t="s">
        <v>9</v>
      </c>
      <c r="N793" t="s">
        <v>76</v>
      </c>
      <c r="O793" t="s">
        <v>286</v>
      </c>
    </row>
    <row r="794" spans="1:15">
      <c r="A794">
        <v>74</v>
      </c>
      <c r="B794" s="5">
        <v>45532</v>
      </c>
      <c r="C794" s="6">
        <v>0.43541666666666667</v>
      </c>
      <c r="D794" t="s">
        <v>587</v>
      </c>
      <c r="F794" s="1">
        <v>1108150</v>
      </c>
      <c r="G794" s="1">
        <v>0</v>
      </c>
      <c r="H794" s="1">
        <v>1117065</v>
      </c>
      <c r="I794" t="s">
        <v>292</v>
      </c>
      <c r="J794" t="s">
        <v>396</v>
      </c>
      <c r="L794" t="s">
        <v>14</v>
      </c>
      <c r="M794" t="s">
        <v>15</v>
      </c>
      <c r="N794" t="s">
        <v>86</v>
      </c>
      <c r="O794" t="s">
        <v>86</v>
      </c>
    </row>
    <row r="795" spans="1:15">
      <c r="A795">
        <v>75</v>
      </c>
      <c r="B795" s="5">
        <v>45532</v>
      </c>
      <c r="C795" s="6">
        <v>0.43541666666666667</v>
      </c>
      <c r="D795" t="s">
        <v>587</v>
      </c>
      <c r="F795" s="1">
        <v>0</v>
      </c>
      <c r="G795" s="1">
        <v>1108150</v>
      </c>
      <c r="H795" s="1">
        <v>8915</v>
      </c>
      <c r="I795" t="s">
        <v>292</v>
      </c>
      <c r="J795" t="s">
        <v>396</v>
      </c>
      <c r="L795" t="s">
        <v>14</v>
      </c>
      <c r="M795" t="s">
        <v>15</v>
      </c>
      <c r="N795" t="s">
        <v>86</v>
      </c>
      <c r="O795" t="s">
        <v>86</v>
      </c>
    </row>
    <row r="796" spans="1:15">
      <c r="A796">
        <v>456</v>
      </c>
      <c r="B796" s="5">
        <v>45534</v>
      </c>
      <c r="C796" s="6">
        <v>0.38541666666666669</v>
      </c>
      <c r="D796" t="s">
        <v>573</v>
      </c>
      <c r="F796" s="1">
        <v>0</v>
      </c>
      <c r="G796" s="1">
        <v>15400</v>
      </c>
      <c r="H796" s="1">
        <v>163117332</v>
      </c>
      <c r="I796" t="s">
        <v>264</v>
      </c>
      <c r="J796" t="s">
        <v>303</v>
      </c>
      <c r="L796" t="s">
        <v>8</v>
      </c>
      <c r="M796" t="s">
        <v>9</v>
      </c>
      <c r="N796" t="s">
        <v>344</v>
      </c>
      <c r="O796" t="s">
        <v>344</v>
      </c>
    </row>
    <row r="797" spans="1:15">
      <c r="A797">
        <v>457</v>
      </c>
      <c r="B797" s="5">
        <v>45534</v>
      </c>
      <c r="C797" s="6">
        <v>0.38541666666666669</v>
      </c>
      <c r="D797" t="s">
        <v>573</v>
      </c>
      <c r="F797" s="1">
        <v>15400</v>
      </c>
      <c r="G797" s="1">
        <v>0</v>
      </c>
      <c r="H797" s="1">
        <v>163132732</v>
      </c>
      <c r="I797" t="s">
        <v>264</v>
      </c>
      <c r="J797" t="s">
        <v>303</v>
      </c>
      <c r="L797" t="s">
        <v>8</v>
      </c>
      <c r="M797" t="s">
        <v>9</v>
      </c>
      <c r="N797" t="s">
        <v>344</v>
      </c>
      <c r="O797" t="s">
        <v>344</v>
      </c>
    </row>
    <row r="798" spans="1:15">
      <c r="A798">
        <v>458</v>
      </c>
      <c r="B798" s="5">
        <v>45534</v>
      </c>
      <c r="C798" s="6">
        <v>0.41597222222222219</v>
      </c>
      <c r="D798" t="s">
        <v>574</v>
      </c>
      <c r="F798" s="1">
        <v>0</v>
      </c>
      <c r="G798" s="1">
        <v>14700</v>
      </c>
      <c r="H798" s="1">
        <v>163118032</v>
      </c>
      <c r="I798" t="s">
        <v>264</v>
      </c>
      <c r="J798" t="s">
        <v>303</v>
      </c>
      <c r="L798" t="s">
        <v>8</v>
      </c>
      <c r="M798" t="s">
        <v>9</v>
      </c>
      <c r="N798" t="s">
        <v>76</v>
      </c>
      <c r="O798" t="s">
        <v>286</v>
      </c>
    </row>
    <row r="799" spans="1:15">
      <c r="A799">
        <v>459</v>
      </c>
      <c r="B799" s="5">
        <v>45534</v>
      </c>
      <c r="C799" s="6">
        <v>0.45277777777777778</v>
      </c>
      <c r="D799" t="s">
        <v>573</v>
      </c>
      <c r="F799" s="1">
        <v>0</v>
      </c>
      <c r="G799" s="1">
        <v>12800</v>
      </c>
      <c r="H799" s="1">
        <v>163105232</v>
      </c>
      <c r="I799" t="s">
        <v>264</v>
      </c>
      <c r="J799" t="s">
        <v>303</v>
      </c>
      <c r="L799" t="s">
        <v>8</v>
      </c>
      <c r="M799" t="s">
        <v>9</v>
      </c>
      <c r="N799" t="s">
        <v>344</v>
      </c>
      <c r="O799" t="s">
        <v>344</v>
      </c>
    </row>
    <row r="800" spans="1:15">
      <c r="A800">
        <v>460</v>
      </c>
      <c r="B800" s="5">
        <v>45534</v>
      </c>
      <c r="C800" s="6">
        <v>0.45277777777777778</v>
      </c>
      <c r="D800" t="s">
        <v>573</v>
      </c>
      <c r="F800" s="1">
        <v>12800</v>
      </c>
      <c r="G800" s="1">
        <v>0</v>
      </c>
      <c r="H800" s="1">
        <v>163118032</v>
      </c>
      <c r="I800" t="s">
        <v>264</v>
      </c>
      <c r="J800" t="s">
        <v>303</v>
      </c>
      <c r="L800" t="s">
        <v>8</v>
      </c>
      <c r="M800" t="s">
        <v>9</v>
      </c>
      <c r="N800" t="s">
        <v>344</v>
      </c>
      <c r="O800" t="s">
        <v>344</v>
      </c>
    </row>
    <row r="801" spans="1:15">
      <c r="A801">
        <v>461</v>
      </c>
      <c r="B801" s="5">
        <v>45534</v>
      </c>
      <c r="C801" s="6">
        <v>0.47361111111111109</v>
      </c>
      <c r="D801" t="s">
        <v>574</v>
      </c>
      <c r="F801" s="1">
        <v>0</v>
      </c>
      <c r="G801" s="1">
        <v>13000</v>
      </c>
      <c r="H801" s="1">
        <v>163105032</v>
      </c>
      <c r="I801" t="s">
        <v>264</v>
      </c>
      <c r="J801" t="s">
        <v>303</v>
      </c>
      <c r="L801" t="s">
        <v>8</v>
      </c>
      <c r="M801" t="s">
        <v>9</v>
      </c>
      <c r="N801" t="s">
        <v>76</v>
      </c>
      <c r="O801" t="s">
        <v>286</v>
      </c>
    </row>
    <row r="802" spans="1:15">
      <c r="A802">
        <v>462</v>
      </c>
      <c r="B802" s="5">
        <v>45534</v>
      </c>
      <c r="C802" s="6">
        <v>0.76527777777777772</v>
      </c>
      <c r="D802" t="s">
        <v>406</v>
      </c>
      <c r="F802" s="1">
        <v>0</v>
      </c>
      <c r="G802" s="1">
        <v>9800</v>
      </c>
      <c r="H802" s="1">
        <v>163095232</v>
      </c>
      <c r="I802" t="s">
        <v>264</v>
      </c>
      <c r="J802" t="s">
        <v>303</v>
      </c>
      <c r="L802" t="s">
        <v>8</v>
      </c>
      <c r="M802" t="s">
        <v>9</v>
      </c>
      <c r="N802" t="s">
        <v>344</v>
      </c>
      <c r="O802" t="s">
        <v>344</v>
      </c>
    </row>
    <row r="803" spans="1:15">
      <c r="A803">
        <v>463</v>
      </c>
      <c r="B803" s="5">
        <v>45534</v>
      </c>
      <c r="C803" s="6">
        <v>0.76597222222222228</v>
      </c>
      <c r="D803" t="s">
        <v>406</v>
      </c>
      <c r="F803" s="1">
        <v>9800</v>
      </c>
      <c r="G803" s="1">
        <v>0</v>
      </c>
      <c r="H803" s="1">
        <v>163105032</v>
      </c>
      <c r="I803" t="s">
        <v>264</v>
      </c>
      <c r="J803" t="s">
        <v>303</v>
      </c>
      <c r="L803" t="s">
        <v>8</v>
      </c>
      <c r="M803" t="s">
        <v>9</v>
      </c>
      <c r="N803" t="s">
        <v>344</v>
      </c>
      <c r="O803" t="s">
        <v>344</v>
      </c>
    </row>
    <row r="804" spans="1:15">
      <c r="A804">
        <v>464</v>
      </c>
      <c r="B804" s="5">
        <v>45534</v>
      </c>
      <c r="C804" s="6">
        <v>0.78125</v>
      </c>
      <c r="D804" t="s">
        <v>516</v>
      </c>
      <c r="F804" s="1">
        <v>0</v>
      </c>
      <c r="G804" s="1">
        <v>8800</v>
      </c>
      <c r="H804" s="1">
        <v>163096232</v>
      </c>
      <c r="I804" t="s">
        <v>264</v>
      </c>
      <c r="J804" t="s">
        <v>303</v>
      </c>
      <c r="L804" t="s">
        <v>8</v>
      </c>
      <c r="M804" t="s">
        <v>9</v>
      </c>
      <c r="N804" t="s">
        <v>76</v>
      </c>
      <c r="O804" t="s">
        <v>286</v>
      </c>
    </row>
    <row r="805" spans="1:15">
      <c r="A805">
        <v>465</v>
      </c>
      <c r="B805" s="5">
        <v>45534</v>
      </c>
      <c r="C805" s="6">
        <v>0.97986111111111107</v>
      </c>
      <c r="D805" t="s">
        <v>406</v>
      </c>
      <c r="F805" s="1">
        <v>0</v>
      </c>
      <c r="G805" s="1">
        <v>9500</v>
      </c>
      <c r="H805" s="1">
        <v>163086732</v>
      </c>
      <c r="I805" t="s">
        <v>264</v>
      </c>
      <c r="J805" t="s">
        <v>303</v>
      </c>
      <c r="L805" t="s">
        <v>8</v>
      </c>
      <c r="M805" t="s">
        <v>9</v>
      </c>
      <c r="N805" t="s">
        <v>344</v>
      </c>
      <c r="O805" t="s">
        <v>344</v>
      </c>
    </row>
    <row r="806" spans="1:15">
      <c r="A806">
        <v>466</v>
      </c>
      <c r="B806" s="5">
        <v>45534</v>
      </c>
      <c r="C806" s="6">
        <v>0.97986111111111107</v>
      </c>
      <c r="D806" t="s">
        <v>406</v>
      </c>
      <c r="F806" s="1">
        <v>9500</v>
      </c>
      <c r="G806" s="1">
        <v>0</v>
      </c>
      <c r="H806" s="1">
        <v>163096232</v>
      </c>
      <c r="I806" t="s">
        <v>264</v>
      </c>
      <c r="J806" t="s">
        <v>303</v>
      </c>
      <c r="L806" t="s">
        <v>8</v>
      </c>
      <c r="M806" t="s">
        <v>9</v>
      </c>
      <c r="N806" t="s">
        <v>344</v>
      </c>
      <c r="O806" t="s">
        <v>344</v>
      </c>
    </row>
    <row r="807" spans="1:15">
      <c r="A807">
        <v>467</v>
      </c>
      <c r="B807" s="5">
        <v>45534</v>
      </c>
      <c r="C807" s="6">
        <v>0.98958333333333337</v>
      </c>
      <c r="D807" t="s">
        <v>516</v>
      </c>
      <c r="F807" s="1">
        <v>0</v>
      </c>
      <c r="G807" s="1">
        <v>9120</v>
      </c>
      <c r="H807" s="1">
        <v>163087112</v>
      </c>
      <c r="I807" t="s">
        <v>264</v>
      </c>
      <c r="J807" t="s">
        <v>303</v>
      </c>
      <c r="L807" t="s">
        <v>8</v>
      </c>
      <c r="M807" t="s">
        <v>9</v>
      </c>
      <c r="N807" t="s">
        <v>76</v>
      </c>
      <c r="O807" t="s">
        <v>286</v>
      </c>
    </row>
    <row r="808" spans="1:15">
      <c r="A808">
        <v>468</v>
      </c>
      <c r="B808" s="5">
        <v>45535</v>
      </c>
      <c r="C808" s="6">
        <v>0.28611111111111109</v>
      </c>
      <c r="D808" t="s">
        <v>573</v>
      </c>
      <c r="F808" s="1">
        <v>0</v>
      </c>
      <c r="G808" s="1">
        <v>15100</v>
      </c>
      <c r="H808" s="1">
        <v>163072012</v>
      </c>
      <c r="I808" t="s">
        <v>264</v>
      </c>
      <c r="J808" t="s">
        <v>303</v>
      </c>
      <c r="L808" t="s">
        <v>8</v>
      </c>
      <c r="M808" t="s">
        <v>9</v>
      </c>
      <c r="N808" t="s">
        <v>344</v>
      </c>
      <c r="O808" t="s">
        <v>344</v>
      </c>
    </row>
    <row r="809" spans="1:15">
      <c r="A809">
        <v>469</v>
      </c>
      <c r="B809" s="5">
        <v>45535</v>
      </c>
      <c r="C809" s="6">
        <v>0.28611111111111109</v>
      </c>
      <c r="D809" t="s">
        <v>573</v>
      </c>
      <c r="F809" s="1">
        <v>15100</v>
      </c>
      <c r="G809" s="1">
        <v>0</v>
      </c>
      <c r="H809" s="1">
        <v>163087112</v>
      </c>
      <c r="I809" t="s">
        <v>264</v>
      </c>
      <c r="J809" t="s">
        <v>303</v>
      </c>
      <c r="L809" t="s">
        <v>8</v>
      </c>
      <c r="M809" t="s">
        <v>9</v>
      </c>
      <c r="N809" t="s">
        <v>344</v>
      </c>
      <c r="O809" t="s">
        <v>344</v>
      </c>
    </row>
    <row r="810" spans="1:15">
      <c r="A810">
        <v>470</v>
      </c>
      <c r="B810" s="5">
        <v>45535</v>
      </c>
      <c r="C810" s="6">
        <v>0.30763888888888891</v>
      </c>
      <c r="D810" t="s">
        <v>574</v>
      </c>
      <c r="F810" s="1">
        <v>0</v>
      </c>
      <c r="G810" s="1">
        <v>15400</v>
      </c>
      <c r="H810" s="1">
        <v>163071712</v>
      </c>
      <c r="I810" t="s">
        <v>264</v>
      </c>
      <c r="J810" t="s">
        <v>303</v>
      </c>
      <c r="L810" t="s">
        <v>8</v>
      </c>
      <c r="M810" t="s">
        <v>9</v>
      </c>
      <c r="N810" t="s">
        <v>76</v>
      </c>
      <c r="O810" t="s">
        <v>286</v>
      </c>
    </row>
    <row r="811" spans="1:15">
      <c r="A811">
        <v>471</v>
      </c>
      <c r="B811" s="5">
        <v>45535</v>
      </c>
      <c r="C811" s="6">
        <v>0.44791666666666669</v>
      </c>
      <c r="D811" t="s">
        <v>406</v>
      </c>
      <c r="F811" s="1">
        <v>0</v>
      </c>
      <c r="G811" s="1">
        <v>21100</v>
      </c>
      <c r="H811" s="1">
        <v>163050612</v>
      </c>
      <c r="I811" t="s">
        <v>264</v>
      </c>
      <c r="J811" t="s">
        <v>303</v>
      </c>
      <c r="L811" t="s">
        <v>8</v>
      </c>
      <c r="M811" t="s">
        <v>9</v>
      </c>
      <c r="N811" t="s">
        <v>344</v>
      </c>
      <c r="O811" t="s">
        <v>344</v>
      </c>
    </row>
    <row r="812" spans="1:15">
      <c r="A812">
        <v>472</v>
      </c>
      <c r="B812" s="5">
        <v>45535</v>
      </c>
      <c r="C812" s="6">
        <v>0.44861111111111113</v>
      </c>
      <c r="D812" t="s">
        <v>406</v>
      </c>
      <c r="F812" s="1">
        <v>21100</v>
      </c>
      <c r="G812" s="1">
        <v>0</v>
      </c>
      <c r="H812" s="1">
        <v>163071712</v>
      </c>
      <c r="I812" t="s">
        <v>264</v>
      </c>
      <c r="J812" t="s">
        <v>303</v>
      </c>
      <c r="L812" t="s">
        <v>8</v>
      </c>
      <c r="M812" t="s">
        <v>9</v>
      </c>
      <c r="N812" t="s">
        <v>344</v>
      </c>
      <c r="O812" t="s">
        <v>344</v>
      </c>
    </row>
    <row r="813" spans="1:15">
      <c r="A813">
        <v>473</v>
      </c>
      <c r="B813" s="5">
        <v>45535</v>
      </c>
      <c r="C813" s="6">
        <v>0.47708333333333341</v>
      </c>
      <c r="D813" t="s">
        <v>407</v>
      </c>
      <c r="F813" s="1">
        <v>0</v>
      </c>
      <c r="G813" s="1">
        <v>20400</v>
      </c>
      <c r="H813" s="1">
        <v>163051312</v>
      </c>
      <c r="I813" t="s">
        <v>264</v>
      </c>
      <c r="J813" t="s">
        <v>303</v>
      </c>
      <c r="L813" t="s">
        <v>8</v>
      </c>
      <c r="M813" t="s">
        <v>9</v>
      </c>
      <c r="N813" t="s">
        <v>76</v>
      </c>
      <c r="O813" t="s">
        <v>286</v>
      </c>
    </row>
    <row r="814" spans="1:15">
      <c r="A814">
        <v>474</v>
      </c>
      <c r="B814" s="5">
        <v>45536</v>
      </c>
      <c r="C814" s="6">
        <v>0.63124999999999998</v>
      </c>
      <c r="D814" t="s">
        <v>573</v>
      </c>
      <c r="F814" s="1">
        <v>0</v>
      </c>
      <c r="G814" s="1">
        <v>14300</v>
      </c>
      <c r="H814" s="1">
        <v>163037012</v>
      </c>
      <c r="I814" t="s">
        <v>264</v>
      </c>
      <c r="J814" t="s">
        <v>303</v>
      </c>
      <c r="L814" t="s">
        <v>8</v>
      </c>
      <c r="M814" t="s">
        <v>9</v>
      </c>
      <c r="N814" t="s">
        <v>344</v>
      </c>
      <c r="O814" t="s">
        <v>344</v>
      </c>
    </row>
    <row r="815" spans="1:15">
      <c r="A815">
        <v>475</v>
      </c>
      <c r="B815" s="5">
        <v>45536</v>
      </c>
      <c r="C815" s="6">
        <v>0.63124999999999998</v>
      </c>
      <c r="D815" t="s">
        <v>573</v>
      </c>
      <c r="F815" s="1">
        <v>14300</v>
      </c>
      <c r="G815" s="1">
        <v>0</v>
      </c>
      <c r="H815" s="1">
        <v>163051312</v>
      </c>
      <c r="I815" t="s">
        <v>264</v>
      </c>
      <c r="J815" t="s">
        <v>303</v>
      </c>
      <c r="L815" t="s">
        <v>8</v>
      </c>
      <c r="M815" t="s">
        <v>9</v>
      </c>
      <c r="N815" t="s">
        <v>344</v>
      </c>
      <c r="O815" t="s">
        <v>344</v>
      </c>
    </row>
    <row r="816" spans="1:15">
      <c r="A816">
        <v>476</v>
      </c>
      <c r="B816" s="5">
        <v>45536</v>
      </c>
      <c r="C816" s="6">
        <v>0.65069444444444446</v>
      </c>
      <c r="D816" t="s">
        <v>574</v>
      </c>
      <c r="F816" s="1">
        <v>0</v>
      </c>
      <c r="G816" s="1">
        <v>11400</v>
      </c>
      <c r="H816" s="1">
        <v>163039912</v>
      </c>
      <c r="I816" t="s">
        <v>264</v>
      </c>
      <c r="J816" t="s">
        <v>303</v>
      </c>
      <c r="L816" t="s">
        <v>8</v>
      </c>
      <c r="M816" t="s">
        <v>9</v>
      </c>
      <c r="N816" t="s">
        <v>76</v>
      </c>
      <c r="O816" t="s">
        <v>286</v>
      </c>
    </row>
    <row r="817" spans="1:15">
      <c r="A817">
        <v>477</v>
      </c>
      <c r="B817" s="5">
        <v>45536</v>
      </c>
      <c r="C817" s="6">
        <v>0.72361111111111109</v>
      </c>
      <c r="D817" t="s">
        <v>406</v>
      </c>
      <c r="F817" s="1">
        <v>0</v>
      </c>
      <c r="G817" s="1">
        <v>12100</v>
      </c>
      <c r="H817" s="1">
        <v>163027812</v>
      </c>
      <c r="I817" t="s">
        <v>264</v>
      </c>
      <c r="J817" t="s">
        <v>303</v>
      </c>
      <c r="L817" t="s">
        <v>8</v>
      </c>
      <c r="M817" t="s">
        <v>9</v>
      </c>
      <c r="N817" t="s">
        <v>344</v>
      </c>
      <c r="O817" t="s">
        <v>344</v>
      </c>
    </row>
    <row r="818" spans="1:15">
      <c r="A818">
        <v>478</v>
      </c>
      <c r="B818" s="5">
        <v>45536</v>
      </c>
      <c r="C818" s="6">
        <v>0.72361111111111109</v>
      </c>
      <c r="D818" t="s">
        <v>406</v>
      </c>
      <c r="F818" s="1">
        <v>12100</v>
      </c>
      <c r="G818" s="1">
        <v>0</v>
      </c>
      <c r="H818" s="1">
        <v>163039912</v>
      </c>
      <c r="I818" t="s">
        <v>264</v>
      </c>
      <c r="J818" t="s">
        <v>303</v>
      </c>
      <c r="L818" t="s">
        <v>8</v>
      </c>
      <c r="M818" t="s">
        <v>9</v>
      </c>
      <c r="N818" t="s">
        <v>344</v>
      </c>
      <c r="O818" t="s">
        <v>344</v>
      </c>
    </row>
    <row r="819" spans="1:15">
      <c r="A819">
        <v>479</v>
      </c>
      <c r="B819" s="5">
        <v>45536</v>
      </c>
      <c r="C819" s="6">
        <v>0.76458333333333328</v>
      </c>
      <c r="D819" t="s">
        <v>516</v>
      </c>
      <c r="F819" s="1">
        <v>0</v>
      </c>
      <c r="G819" s="1">
        <v>28600</v>
      </c>
      <c r="H819" s="1">
        <v>163011312</v>
      </c>
      <c r="I819" t="s">
        <v>264</v>
      </c>
      <c r="J819" t="s">
        <v>303</v>
      </c>
      <c r="L819" t="s">
        <v>8</v>
      </c>
      <c r="M819" t="s">
        <v>9</v>
      </c>
      <c r="N819" t="s">
        <v>76</v>
      </c>
      <c r="O819" t="s">
        <v>286</v>
      </c>
    </row>
    <row r="820" spans="1:15">
      <c r="A820">
        <v>480</v>
      </c>
      <c r="B820" s="5">
        <v>45536</v>
      </c>
      <c r="C820" s="6">
        <v>0.92708333333333337</v>
      </c>
      <c r="D820" t="s">
        <v>573</v>
      </c>
      <c r="F820" s="1">
        <v>0</v>
      </c>
      <c r="G820" s="1">
        <v>14600</v>
      </c>
      <c r="H820" s="1">
        <v>162996712</v>
      </c>
      <c r="I820" t="s">
        <v>264</v>
      </c>
      <c r="J820" t="s">
        <v>303</v>
      </c>
      <c r="L820" t="s">
        <v>8</v>
      </c>
      <c r="M820" t="s">
        <v>9</v>
      </c>
      <c r="N820" t="s">
        <v>344</v>
      </c>
      <c r="O820" t="s">
        <v>344</v>
      </c>
    </row>
    <row r="821" spans="1:15">
      <c r="A821">
        <v>481</v>
      </c>
      <c r="B821" s="5">
        <v>45536</v>
      </c>
      <c r="C821" s="6">
        <v>0.92708333333333337</v>
      </c>
      <c r="D821" t="s">
        <v>573</v>
      </c>
      <c r="F821" s="1">
        <v>14600</v>
      </c>
      <c r="G821" s="1">
        <v>0</v>
      </c>
      <c r="H821" s="1">
        <v>163011312</v>
      </c>
      <c r="I821" t="s">
        <v>264</v>
      </c>
      <c r="J821" t="s">
        <v>303</v>
      </c>
      <c r="L821" t="s">
        <v>8</v>
      </c>
      <c r="M821" t="s">
        <v>9</v>
      </c>
      <c r="N821" t="s">
        <v>344</v>
      </c>
      <c r="O821" t="s">
        <v>344</v>
      </c>
    </row>
    <row r="822" spans="1:15">
      <c r="A822">
        <v>482</v>
      </c>
      <c r="B822" s="5">
        <v>45536</v>
      </c>
      <c r="C822" s="6">
        <v>0.94305555555555554</v>
      </c>
      <c r="D822" t="s">
        <v>574</v>
      </c>
      <c r="F822" s="1">
        <v>0</v>
      </c>
      <c r="G822" s="1">
        <v>16600</v>
      </c>
      <c r="H822" s="1">
        <v>162994712</v>
      </c>
      <c r="I822" t="s">
        <v>264</v>
      </c>
      <c r="J822" t="s">
        <v>303</v>
      </c>
      <c r="L822" t="s">
        <v>8</v>
      </c>
      <c r="M822" t="s">
        <v>9</v>
      </c>
      <c r="N822" t="s">
        <v>76</v>
      </c>
      <c r="O822" t="s">
        <v>286</v>
      </c>
    </row>
    <row r="823" spans="1:15">
      <c r="A823">
        <v>483</v>
      </c>
      <c r="B823" s="5">
        <v>45537</v>
      </c>
      <c r="C823" s="6">
        <v>0.35416666666666669</v>
      </c>
      <c r="D823" t="s">
        <v>573</v>
      </c>
      <c r="F823" s="1">
        <v>0</v>
      </c>
      <c r="G823" s="1">
        <v>11200</v>
      </c>
      <c r="H823" s="1">
        <v>162983512</v>
      </c>
      <c r="I823" t="s">
        <v>264</v>
      </c>
      <c r="J823" t="s">
        <v>303</v>
      </c>
      <c r="L823" t="s">
        <v>8</v>
      </c>
      <c r="M823" t="s">
        <v>9</v>
      </c>
      <c r="N823" t="s">
        <v>344</v>
      </c>
      <c r="O823" t="s">
        <v>344</v>
      </c>
    </row>
    <row r="824" spans="1:15">
      <c r="A824">
        <v>484</v>
      </c>
      <c r="B824" s="5">
        <v>45537</v>
      </c>
      <c r="C824" s="6">
        <v>0.35416666666666669</v>
      </c>
      <c r="D824" t="s">
        <v>573</v>
      </c>
      <c r="F824" s="1">
        <v>11200</v>
      </c>
      <c r="G824" s="1">
        <v>0</v>
      </c>
      <c r="H824" s="1">
        <v>162994712</v>
      </c>
      <c r="I824" t="s">
        <v>264</v>
      </c>
      <c r="J824" t="s">
        <v>303</v>
      </c>
      <c r="L824" t="s">
        <v>8</v>
      </c>
      <c r="M824" t="s">
        <v>9</v>
      </c>
      <c r="N824" t="s">
        <v>344</v>
      </c>
      <c r="O824" t="s">
        <v>344</v>
      </c>
    </row>
    <row r="825" spans="1:15">
      <c r="A825">
        <v>485</v>
      </c>
      <c r="B825" s="5">
        <v>45537</v>
      </c>
      <c r="C825" s="6">
        <v>0.36944444444444452</v>
      </c>
      <c r="D825" t="s">
        <v>578</v>
      </c>
      <c r="F825" s="1">
        <v>0</v>
      </c>
      <c r="G825" s="1">
        <v>10900</v>
      </c>
      <c r="H825" s="1">
        <v>162983812</v>
      </c>
      <c r="I825" t="s">
        <v>264</v>
      </c>
      <c r="J825" t="s">
        <v>303</v>
      </c>
      <c r="L825" t="s">
        <v>8</v>
      </c>
      <c r="M825" t="s">
        <v>9</v>
      </c>
      <c r="N825" t="s">
        <v>76</v>
      </c>
      <c r="O825" t="s">
        <v>286</v>
      </c>
    </row>
    <row r="826" spans="1:15">
      <c r="A826">
        <v>486</v>
      </c>
      <c r="B826" s="5">
        <v>45537</v>
      </c>
      <c r="C826" s="6">
        <v>0.79652777777777772</v>
      </c>
      <c r="D826" t="s">
        <v>573</v>
      </c>
      <c r="F826" s="1">
        <v>0</v>
      </c>
      <c r="G826" s="1">
        <v>11800</v>
      </c>
      <c r="H826" s="1">
        <v>162972012</v>
      </c>
      <c r="I826" t="s">
        <v>264</v>
      </c>
      <c r="J826" t="s">
        <v>303</v>
      </c>
      <c r="L826" t="s">
        <v>8</v>
      </c>
      <c r="M826" t="s">
        <v>9</v>
      </c>
      <c r="N826" t="s">
        <v>344</v>
      </c>
      <c r="O826" t="s">
        <v>344</v>
      </c>
    </row>
    <row r="827" spans="1:15">
      <c r="A827">
        <v>487</v>
      </c>
      <c r="B827" s="5">
        <v>45537</v>
      </c>
      <c r="C827" s="6">
        <v>0.79652777777777772</v>
      </c>
      <c r="D827" t="s">
        <v>573</v>
      </c>
      <c r="F827" s="1">
        <v>11800</v>
      </c>
      <c r="G827" s="1">
        <v>0</v>
      </c>
      <c r="H827" s="1">
        <v>162983812</v>
      </c>
      <c r="I827" t="s">
        <v>264</v>
      </c>
      <c r="J827" t="s">
        <v>303</v>
      </c>
      <c r="L827" t="s">
        <v>8</v>
      </c>
      <c r="M827" t="s">
        <v>9</v>
      </c>
      <c r="N827" t="s">
        <v>344</v>
      </c>
      <c r="O827" t="s">
        <v>344</v>
      </c>
    </row>
    <row r="828" spans="1:15">
      <c r="A828">
        <v>488</v>
      </c>
      <c r="B828" s="5">
        <v>45537</v>
      </c>
      <c r="C828" s="6">
        <v>0.81666666666666665</v>
      </c>
      <c r="D828" t="s">
        <v>574</v>
      </c>
      <c r="F828" s="1">
        <v>0</v>
      </c>
      <c r="G828" s="1">
        <v>11800</v>
      </c>
      <c r="H828" s="1">
        <v>162972012</v>
      </c>
      <c r="I828" t="s">
        <v>264</v>
      </c>
      <c r="J828" t="s">
        <v>303</v>
      </c>
      <c r="L828" t="s">
        <v>8</v>
      </c>
      <c r="M828" t="s">
        <v>9</v>
      </c>
      <c r="N828" t="s">
        <v>76</v>
      </c>
      <c r="O828" t="s">
        <v>286</v>
      </c>
    </row>
    <row r="829" spans="1:15">
      <c r="A829">
        <v>489</v>
      </c>
      <c r="B829" s="5">
        <v>45538</v>
      </c>
      <c r="C829" s="6">
        <v>0.40902777777777782</v>
      </c>
      <c r="D829" t="s">
        <v>573</v>
      </c>
      <c r="F829" s="1">
        <v>0</v>
      </c>
      <c r="G829" s="1">
        <v>11300</v>
      </c>
      <c r="H829" s="1">
        <v>162960712</v>
      </c>
      <c r="I829" t="s">
        <v>264</v>
      </c>
      <c r="J829" t="s">
        <v>303</v>
      </c>
      <c r="L829" t="s">
        <v>8</v>
      </c>
      <c r="M829" t="s">
        <v>9</v>
      </c>
      <c r="N829" t="s">
        <v>344</v>
      </c>
      <c r="O829" t="s">
        <v>344</v>
      </c>
    </row>
    <row r="830" spans="1:15">
      <c r="A830">
        <v>490</v>
      </c>
      <c r="B830" s="5">
        <v>45538</v>
      </c>
      <c r="C830" s="6">
        <v>0.40902777777777782</v>
      </c>
      <c r="D830" t="s">
        <v>573</v>
      </c>
      <c r="F830" s="1">
        <v>11300</v>
      </c>
      <c r="G830" s="1">
        <v>0</v>
      </c>
      <c r="H830" s="1">
        <v>162972012</v>
      </c>
      <c r="I830" t="s">
        <v>264</v>
      </c>
      <c r="J830" t="s">
        <v>303</v>
      </c>
      <c r="L830" t="s">
        <v>8</v>
      </c>
      <c r="M830" t="s">
        <v>9</v>
      </c>
      <c r="N830" t="s">
        <v>344</v>
      </c>
      <c r="O830" t="s">
        <v>344</v>
      </c>
    </row>
    <row r="831" spans="1:15">
      <c r="A831">
        <v>491</v>
      </c>
      <c r="B831" s="5">
        <v>45538</v>
      </c>
      <c r="C831" s="6">
        <v>0.43263888888888891</v>
      </c>
      <c r="D831" t="s">
        <v>574</v>
      </c>
      <c r="F831" s="1">
        <v>0</v>
      </c>
      <c r="G831" s="1">
        <v>12400</v>
      </c>
      <c r="H831" s="1">
        <v>162959612</v>
      </c>
      <c r="I831" t="s">
        <v>264</v>
      </c>
      <c r="J831" t="s">
        <v>303</v>
      </c>
      <c r="L831" t="s">
        <v>8</v>
      </c>
      <c r="M831" t="s">
        <v>9</v>
      </c>
      <c r="N831" t="s">
        <v>76</v>
      </c>
      <c r="O831" t="s">
        <v>286</v>
      </c>
    </row>
    <row r="832" spans="1:15">
      <c r="A832">
        <v>492</v>
      </c>
      <c r="B832" s="5">
        <v>45538</v>
      </c>
      <c r="C832" s="6">
        <v>0.77083333333333337</v>
      </c>
      <c r="D832" t="s">
        <v>573</v>
      </c>
      <c r="F832" s="1">
        <v>0</v>
      </c>
      <c r="G832" s="1">
        <v>13300</v>
      </c>
      <c r="H832" s="1">
        <v>162946312</v>
      </c>
      <c r="I832" t="s">
        <v>264</v>
      </c>
      <c r="J832" t="s">
        <v>303</v>
      </c>
      <c r="L832" t="s">
        <v>8</v>
      </c>
      <c r="M832" t="s">
        <v>9</v>
      </c>
      <c r="N832" t="s">
        <v>344</v>
      </c>
      <c r="O832" t="s">
        <v>344</v>
      </c>
    </row>
    <row r="833" spans="1:15">
      <c r="A833">
        <v>493</v>
      </c>
      <c r="B833" s="5">
        <v>45538</v>
      </c>
      <c r="C833" s="6">
        <v>0.77083333333333337</v>
      </c>
      <c r="D833" t="s">
        <v>573</v>
      </c>
      <c r="F833" s="1">
        <v>13300</v>
      </c>
      <c r="G833" s="1">
        <v>0</v>
      </c>
      <c r="H833" s="1">
        <v>162959612</v>
      </c>
      <c r="I833" t="s">
        <v>264</v>
      </c>
      <c r="J833" t="s">
        <v>303</v>
      </c>
      <c r="L833" t="s">
        <v>8</v>
      </c>
      <c r="M833" t="s">
        <v>9</v>
      </c>
      <c r="N833" t="s">
        <v>344</v>
      </c>
      <c r="O833" t="s">
        <v>344</v>
      </c>
    </row>
    <row r="834" spans="1:15">
      <c r="A834">
        <v>494</v>
      </c>
      <c r="B834" s="5">
        <v>45538</v>
      </c>
      <c r="C834" s="6">
        <v>0.79374999999999996</v>
      </c>
      <c r="D834" t="s">
        <v>578</v>
      </c>
      <c r="F834" s="1">
        <v>0</v>
      </c>
      <c r="G834" s="1">
        <v>12100</v>
      </c>
      <c r="H834" s="1">
        <v>162947512</v>
      </c>
      <c r="I834" t="s">
        <v>264</v>
      </c>
      <c r="J834" t="s">
        <v>303</v>
      </c>
      <c r="L834" t="s">
        <v>8</v>
      </c>
      <c r="M834" t="s">
        <v>9</v>
      </c>
      <c r="N834" t="s">
        <v>76</v>
      </c>
      <c r="O834" t="s">
        <v>286</v>
      </c>
    </row>
    <row r="835" spans="1:15">
      <c r="A835">
        <v>90</v>
      </c>
      <c r="B835" s="5">
        <v>45538</v>
      </c>
      <c r="C835" s="6">
        <v>0.55347222222222225</v>
      </c>
      <c r="D835" t="s">
        <v>343</v>
      </c>
      <c r="F835" s="1">
        <v>949924</v>
      </c>
      <c r="G835" s="1">
        <v>0</v>
      </c>
      <c r="H835" s="1">
        <v>2926467</v>
      </c>
      <c r="I835" t="s">
        <v>292</v>
      </c>
      <c r="J835" t="s">
        <v>293</v>
      </c>
      <c r="L835" t="s">
        <v>12</v>
      </c>
      <c r="M835" t="s">
        <v>13</v>
      </c>
      <c r="N835" t="s">
        <v>344</v>
      </c>
      <c r="O835" t="s">
        <v>344</v>
      </c>
    </row>
    <row r="836" spans="1:15">
      <c r="A836">
        <v>91</v>
      </c>
      <c r="B836" s="5">
        <v>45538</v>
      </c>
      <c r="C836" s="6">
        <v>0.55347222222222225</v>
      </c>
      <c r="D836" t="s">
        <v>419</v>
      </c>
      <c r="F836" s="1">
        <v>0</v>
      </c>
      <c r="G836" s="1">
        <v>949924</v>
      </c>
      <c r="H836" s="1">
        <v>1976543</v>
      </c>
      <c r="I836" t="s">
        <v>292</v>
      </c>
      <c r="J836" t="s">
        <v>293</v>
      </c>
      <c r="L836" t="s">
        <v>12</v>
      </c>
      <c r="M836" t="s">
        <v>13</v>
      </c>
      <c r="N836" t="s">
        <v>344</v>
      </c>
      <c r="O836" t="s">
        <v>344</v>
      </c>
    </row>
    <row r="837" spans="1:15">
      <c r="A837">
        <v>151</v>
      </c>
      <c r="B837" s="5">
        <v>45539</v>
      </c>
      <c r="C837" s="6">
        <v>0.38124999999999998</v>
      </c>
      <c r="D837" t="s">
        <v>588</v>
      </c>
      <c r="E837" t="s">
        <v>358</v>
      </c>
      <c r="F837" s="1">
        <v>0</v>
      </c>
      <c r="G837" s="1">
        <v>440500</v>
      </c>
      <c r="H837" s="1">
        <v>102682793</v>
      </c>
      <c r="I837" t="s">
        <v>331</v>
      </c>
      <c r="J837" t="s">
        <v>300</v>
      </c>
      <c r="L837" t="s">
        <v>10</v>
      </c>
      <c r="M837" t="s">
        <v>11</v>
      </c>
      <c r="N837" t="s">
        <v>76</v>
      </c>
      <c r="O837" t="s">
        <v>301</v>
      </c>
    </row>
    <row r="838" spans="1:15">
      <c r="A838">
        <v>152</v>
      </c>
      <c r="B838" s="5">
        <v>45539</v>
      </c>
      <c r="C838" s="6">
        <v>0.38124999999999998</v>
      </c>
      <c r="D838" t="s">
        <v>589</v>
      </c>
      <c r="E838" t="s">
        <v>351</v>
      </c>
      <c r="F838" s="1">
        <v>0</v>
      </c>
      <c r="G838" s="1">
        <v>550000</v>
      </c>
      <c r="H838" s="1">
        <v>102132793</v>
      </c>
      <c r="I838" t="s">
        <v>299</v>
      </c>
      <c r="J838" t="s">
        <v>300</v>
      </c>
      <c r="L838" t="s">
        <v>10</v>
      </c>
      <c r="M838" t="s">
        <v>11</v>
      </c>
      <c r="N838" t="s">
        <v>76</v>
      </c>
      <c r="O838" t="s">
        <v>301</v>
      </c>
    </row>
    <row r="839" spans="1:15">
      <c r="A839">
        <v>153</v>
      </c>
      <c r="B839" s="5">
        <v>45539</v>
      </c>
      <c r="C839" s="6">
        <v>0.38124999999999998</v>
      </c>
      <c r="D839" t="s">
        <v>590</v>
      </c>
      <c r="E839" t="s">
        <v>360</v>
      </c>
      <c r="F839" s="1">
        <v>0</v>
      </c>
      <c r="G839" s="1">
        <v>2200000</v>
      </c>
      <c r="H839" s="1">
        <v>99932793</v>
      </c>
      <c r="I839" t="s">
        <v>299</v>
      </c>
      <c r="J839" t="s">
        <v>300</v>
      </c>
      <c r="L839" t="s">
        <v>10</v>
      </c>
      <c r="M839" t="s">
        <v>11</v>
      </c>
      <c r="N839" t="s">
        <v>76</v>
      </c>
      <c r="O839" t="s">
        <v>301</v>
      </c>
    </row>
    <row r="840" spans="1:15">
      <c r="A840">
        <v>495</v>
      </c>
      <c r="B840" s="5">
        <v>45539</v>
      </c>
      <c r="C840" s="6">
        <v>0.47013888888888888</v>
      </c>
      <c r="D840" t="s">
        <v>573</v>
      </c>
      <c r="F840" s="1">
        <v>0</v>
      </c>
      <c r="G840" s="1">
        <v>12000</v>
      </c>
      <c r="H840" s="1">
        <v>162935512</v>
      </c>
      <c r="I840" t="s">
        <v>264</v>
      </c>
      <c r="J840" t="s">
        <v>303</v>
      </c>
      <c r="L840" t="s">
        <v>8</v>
      </c>
      <c r="M840" t="s">
        <v>9</v>
      </c>
      <c r="N840" t="s">
        <v>344</v>
      </c>
      <c r="O840" t="s">
        <v>344</v>
      </c>
    </row>
    <row r="841" spans="1:15">
      <c r="A841">
        <v>496</v>
      </c>
      <c r="B841" s="5">
        <v>45539</v>
      </c>
      <c r="C841" s="6">
        <v>0.47013888888888888</v>
      </c>
      <c r="D841" t="s">
        <v>573</v>
      </c>
      <c r="F841" s="1">
        <v>12000</v>
      </c>
      <c r="G841" s="1">
        <v>0</v>
      </c>
      <c r="H841" s="1">
        <v>162947512</v>
      </c>
      <c r="I841" t="s">
        <v>264</v>
      </c>
      <c r="J841" t="s">
        <v>303</v>
      </c>
      <c r="L841" t="s">
        <v>8</v>
      </c>
      <c r="M841" t="s">
        <v>9</v>
      </c>
      <c r="N841" t="s">
        <v>344</v>
      </c>
      <c r="O841" t="s">
        <v>344</v>
      </c>
    </row>
    <row r="842" spans="1:15">
      <c r="A842">
        <v>497</v>
      </c>
      <c r="B842" s="5">
        <v>45539</v>
      </c>
      <c r="C842" s="6">
        <v>0.48680555555555549</v>
      </c>
      <c r="D842" t="s">
        <v>574</v>
      </c>
      <c r="F842" s="1">
        <v>0</v>
      </c>
      <c r="G842" s="1">
        <v>11100</v>
      </c>
      <c r="H842" s="1">
        <v>162936412</v>
      </c>
      <c r="I842" t="s">
        <v>264</v>
      </c>
      <c r="J842" t="s">
        <v>303</v>
      </c>
      <c r="L842" t="s">
        <v>8</v>
      </c>
      <c r="M842" t="s">
        <v>9</v>
      </c>
      <c r="N842" t="s">
        <v>76</v>
      </c>
      <c r="O842" t="s">
        <v>286</v>
      </c>
    </row>
    <row r="843" spans="1:15">
      <c r="A843">
        <v>498</v>
      </c>
      <c r="B843" s="5">
        <v>45540</v>
      </c>
      <c r="C843" s="6">
        <v>0.55486111111111114</v>
      </c>
      <c r="D843" t="s">
        <v>573</v>
      </c>
      <c r="F843" s="1">
        <v>0</v>
      </c>
      <c r="G843" s="1">
        <v>9300</v>
      </c>
      <c r="H843" s="1">
        <v>162927112</v>
      </c>
      <c r="I843" t="s">
        <v>264</v>
      </c>
      <c r="J843" t="s">
        <v>303</v>
      </c>
      <c r="L843" t="s">
        <v>8</v>
      </c>
      <c r="M843" t="s">
        <v>9</v>
      </c>
      <c r="N843" t="s">
        <v>344</v>
      </c>
      <c r="O843" t="s">
        <v>344</v>
      </c>
    </row>
    <row r="844" spans="1:15">
      <c r="A844">
        <v>499</v>
      </c>
      <c r="B844" s="5">
        <v>45540</v>
      </c>
      <c r="C844" s="6">
        <v>0.55486111111111114</v>
      </c>
      <c r="D844" t="s">
        <v>573</v>
      </c>
      <c r="F844" s="1">
        <v>9300</v>
      </c>
      <c r="G844" s="1">
        <v>0</v>
      </c>
      <c r="H844" s="1">
        <v>162936412</v>
      </c>
      <c r="I844" t="s">
        <v>264</v>
      </c>
      <c r="J844" t="s">
        <v>303</v>
      </c>
      <c r="L844" t="s">
        <v>8</v>
      </c>
      <c r="M844" t="s">
        <v>9</v>
      </c>
      <c r="N844" t="s">
        <v>344</v>
      </c>
      <c r="O844" t="s">
        <v>344</v>
      </c>
    </row>
    <row r="845" spans="1:15">
      <c r="A845">
        <v>500</v>
      </c>
      <c r="B845" s="5">
        <v>45540</v>
      </c>
      <c r="C845" s="6">
        <v>0.57013888888888886</v>
      </c>
      <c r="D845" t="s">
        <v>578</v>
      </c>
      <c r="F845" s="1">
        <v>0</v>
      </c>
      <c r="G845" s="1">
        <v>10100</v>
      </c>
      <c r="H845" s="1">
        <v>162926312</v>
      </c>
      <c r="I845" t="s">
        <v>264</v>
      </c>
      <c r="J845" t="s">
        <v>303</v>
      </c>
      <c r="L845" t="s">
        <v>8</v>
      </c>
      <c r="M845" t="s">
        <v>9</v>
      </c>
      <c r="N845" t="s">
        <v>76</v>
      </c>
      <c r="O845" t="s">
        <v>286</v>
      </c>
    </row>
    <row r="846" spans="1:15">
      <c r="A846">
        <v>154</v>
      </c>
      <c r="B846" s="5">
        <v>45544</v>
      </c>
      <c r="C846" s="6">
        <v>0.56527777777777777</v>
      </c>
      <c r="D846" t="s">
        <v>591</v>
      </c>
      <c r="E846" t="s">
        <v>433</v>
      </c>
      <c r="F846" s="1">
        <v>0</v>
      </c>
      <c r="G846" s="1">
        <v>8316000</v>
      </c>
      <c r="H846" s="1">
        <v>91616793</v>
      </c>
      <c r="I846" t="s">
        <v>299</v>
      </c>
      <c r="J846" t="s">
        <v>300</v>
      </c>
      <c r="L846" t="s">
        <v>10</v>
      </c>
      <c r="M846" t="s">
        <v>11</v>
      </c>
      <c r="N846" t="s">
        <v>77</v>
      </c>
      <c r="O846" t="s">
        <v>77</v>
      </c>
    </row>
    <row r="847" spans="1:15">
      <c r="A847">
        <v>155</v>
      </c>
      <c r="B847" s="5">
        <v>45544</v>
      </c>
      <c r="C847" s="6">
        <v>0.56736111111111109</v>
      </c>
      <c r="D847" t="s">
        <v>471</v>
      </c>
      <c r="F847" s="1">
        <v>0</v>
      </c>
      <c r="G847" s="1">
        <v>2041020</v>
      </c>
      <c r="H847" s="1">
        <v>89575773</v>
      </c>
      <c r="I847" t="s">
        <v>356</v>
      </c>
      <c r="J847" t="s">
        <v>300</v>
      </c>
      <c r="L847" t="s">
        <v>10</v>
      </c>
      <c r="M847" t="s">
        <v>11</v>
      </c>
      <c r="N847" t="s">
        <v>74</v>
      </c>
      <c r="O847" t="s">
        <v>353</v>
      </c>
    </row>
    <row r="848" spans="1:15">
      <c r="A848">
        <v>156</v>
      </c>
      <c r="B848" s="5">
        <v>45544</v>
      </c>
      <c r="C848" s="6">
        <v>0.56874999999999998</v>
      </c>
      <c r="D848" t="s">
        <v>592</v>
      </c>
      <c r="F848" s="1">
        <v>0</v>
      </c>
      <c r="G848" s="1">
        <v>204090</v>
      </c>
      <c r="H848" s="1">
        <v>89371683</v>
      </c>
      <c r="I848" t="s">
        <v>356</v>
      </c>
      <c r="J848" t="s">
        <v>300</v>
      </c>
      <c r="L848" t="s">
        <v>10</v>
      </c>
      <c r="M848" t="s">
        <v>11</v>
      </c>
      <c r="N848" t="s">
        <v>74</v>
      </c>
      <c r="O848" t="s">
        <v>353</v>
      </c>
    </row>
    <row r="849" spans="1:15">
      <c r="A849">
        <v>157</v>
      </c>
      <c r="B849" s="5">
        <v>45545</v>
      </c>
      <c r="C849" s="6">
        <v>0.19097222222222221</v>
      </c>
      <c r="D849" t="s">
        <v>593</v>
      </c>
      <c r="F849" s="1">
        <v>0</v>
      </c>
      <c r="G849" s="1">
        <v>1555960</v>
      </c>
      <c r="H849" s="1">
        <v>87815723</v>
      </c>
      <c r="I849" t="s">
        <v>310</v>
      </c>
      <c r="J849" t="s">
        <v>300</v>
      </c>
      <c r="L849" t="s">
        <v>10</v>
      </c>
      <c r="M849" t="s">
        <v>11</v>
      </c>
      <c r="N849" t="s">
        <v>74</v>
      </c>
      <c r="O849" t="s">
        <v>311</v>
      </c>
    </row>
    <row r="850" spans="1:15">
      <c r="A850">
        <v>158</v>
      </c>
      <c r="B850" s="5">
        <v>45545</v>
      </c>
      <c r="C850" s="6">
        <v>0.19236111111111109</v>
      </c>
      <c r="D850" t="s">
        <v>594</v>
      </c>
      <c r="F850" s="1">
        <v>0</v>
      </c>
      <c r="G850" s="1">
        <v>665820</v>
      </c>
      <c r="H850" s="1">
        <v>87149903</v>
      </c>
      <c r="I850" t="s">
        <v>313</v>
      </c>
      <c r="J850" t="s">
        <v>300</v>
      </c>
      <c r="L850" t="s">
        <v>10</v>
      </c>
      <c r="M850" t="s">
        <v>11</v>
      </c>
      <c r="N850" t="s">
        <v>74</v>
      </c>
      <c r="O850" t="s">
        <v>311</v>
      </c>
    </row>
    <row r="851" spans="1:15">
      <c r="A851">
        <v>159</v>
      </c>
      <c r="B851" s="5">
        <v>45545</v>
      </c>
      <c r="C851" s="6">
        <v>0.19236111111111109</v>
      </c>
      <c r="D851" t="s">
        <v>595</v>
      </c>
      <c r="F851" s="1">
        <v>0</v>
      </c>
      <c r="G851" s="1">
        <v>61250</v>
      </c>
      <c r="H851" s="1">
        <v>87088653</v>
      </c>
      <c r="I851" t="s">
        <v>310</v>
      </c>
      <c r="J851" t="s">
        <v>300</v>
      </c>
      <c r="L851" t="s">
        <v>10</v>
      </c>
      <c r="M851" t="s">
        <v>11</v>
      </c>
      <c r="N851" t="s">
        <v>74</v>
      </c>
      <c r="O851" t="s">
        <v>311</v>
      </c>
    </row>
    <row r="852" spans="1:15">
      <c r="A852">
        <v>160</v>
      </c>
      <c r="B852" s="5">
        <v>45545</v>
      </c>
      <c r="C852" s="6">
        <v>0.19305555555555559</v>
      </c>
      <c r="D852" t="s">
        <v>596</v>
      </c>
      <c r="F852" s="1">
        <v>0</v>
      </c>
      <c r="G852" s="1">
        <v>21350</v>
      </c>
      <c r="H852" s="1">
        <v>87067303</v>
      </c>
      <c r="I852" t="s">
        <v>310</v>
      </c>
      <c r="J852" t="s">
        <v>300</v>
      </c>
      <c r="L852" t="s">
        <v>10</v>
      </c>
      <c r="M852" t="s">
        <v>11</v>
      </c>
      <c r="N852" t="s">
        <v>74</v>
      </c>
      <c r="O852" t="s">
        <v>311</v>
      </c>
    </row>
    <row r="853" spans="1:15">
      <c r="A853">
        <v>501</v>
      </c>
      <c r="B853" s="5">
        <v>45546</v>
      </c>
      <c r="C853" s="6">
        <v>0.50277777777777777</v>
      </c>
      <c r="D853" t="s">
        <v>573</v>
      </c>
      <c r="F853" s="1">
        <v>0</v>
      </c>
      <c r="G853" s="1">
        <v>11900</v>
      </c>
      <c r="H853" s="1">
        <v>162914412</v>
      </c>
      <c r="I853" t="s">
        <v>264</v>
      </c>
      <c r="J853" t="s">
        <v>303</v>
      </c>
      <c r="L853" t="s">
        <v>8</v>
      </c>
      <c r="M853" t="s">
        <v>9</v>
      </c>
      <c r="N853" t="s">
        <v>344</v>
      </c>
      <c r="O853" t="s">
        <v>344</v>
      </c>
    </row>
    <row r="854" spans="1:15">
      <c r="A854">
        <v>502</v>
      </c>
      <c r="B854" s="5">
        <v>45546</v>
      </c>
      <c r="C854" s="6">
        <v>0.50277777777777777</v>
      </c>
      <c r="D854" t="s">
        <v>573</v>
      </c>
      <c r="F854" s="1">
        <v>11900</v>
      </c>
      <c r="G854" s="1">
        <v>0</v>
      </c>
      <c r="H854" s="1">
        <v>162926312</v>
      </c>
      <c r="I854" t="s">
        <v>264</v>
      </c>
      <c r="J854" t="s">
        <v>303</v>
      </c>
      <c r="L854" t="s">
        <v>8</v>
      </c>
      <c r="M854" t="s">
        <v>9</v>
      </c>
      <c r="N854" t="s">
        <v>344</v>
      </c>
      <c r="O854" t="s">
        <v>344</v>
      </c>
    </row>
    <row r="855" spans="1:15">
      <c r="A855">
        <v>503</v>
      </c>
      <c r="B855" s="5">
        <v>45546</v>
      </c>
      <c r="C855" s="6">
        <v>0.52222222222222225</v>
      </c>
      <c r="D855" t="s">
        <v>574</v>
      </c>
      <c r="F855" s="1">
        <v>0</v>
      </c>
      <c r="G855" s="1">
        <v>11800</v>
      </c>
      <c r="H855" s="1">
        <v>162914512</v>
      </c>
      <c r="I855" t="s">
        <v>264</v>
      </c>
      <c r="J855" t="s">
        <v>303</v>
      </c>
      <c r="L855" t="s">
        <v>8</v>
      </c>
      <c r="M855" t="s">
        <v>9</v>
      </c>
      <c r="N855" t="s">
        <v>76</v>
      </c>
      <c r="O855" t="s">
        <v>286</v>
      </c>
    </row>
    <row r="856" spans="1:15">
      <c r="A856">
        <v>504</v>
      </c>
      <c r="B856" s="5">
        <v>45546</v>
      </c>
      <c r="C856" s="6">
        <v>0.53611111111111109</v>
      </c>
      <c r="D856" t="s">
        <v>597</v>
      </c>
      <c r="F856" s="1">
        <v>0</v>
      </c>
      <c r="G856" s="1">
        <v>150000</v>
      </c>
      <c r="H856" s="1">
        <v>162764512</v>
      </c>
      <c r="I856" t="s">
        <v>264</v>
      </c>
      <c r="J856" t="s">
        <v>303</v>
      </c>
      <c r="L856" t="s">
        <v>8</v>
      </c>
      <c r="M856" t="s">
        <v>9</v>
      </c>
      <c r="N856" t="s">
        <v>76</v>
      </c>
      <c r="O856" t="s">
        <v>286</v>
      </c>
    </row>
    <row r="857" spans="1:15">
      <c r="A857">
        <v>505</v>
      </c>
      <c r="B857" s="5">
        <v>45546</v>
      </c>
      <c r="C857" s="6">
        <v>0.53749999999999998</v>
      </c>
      <c r="D857" t="s">
        <v>597</v>
      </c>
      <c r="F857" s="1">
        <v>0</v>
      </c>
      <c r="G857" s="1">
        <v>60000</v>
      </c>
      <c r="H857" s="1">
        <v>162704512</v>
      </c>
      <c r="I857" t="s">
        <v>264</v>
      </c>
      <c r="J857" t="s">
        <v>303</v>
      </c>
      <c r="L857" t="s">
        <v>8</v>
      </c>
      <c r="M857" t="s">
        <v>9</v>
      </c>
      <c r="N857" t="s">
        <v>76</v>
      </c>
      <c r="O857" t="s">
        <v>286</v>
      </c>
    </row>
    <row r="858" spans="1:15">
      <c r="A858">
        <v>506</v>
      </c>
      <c r="B858" s="5">
        <v>45546</v>
      </c>
      <c r="C858" s="6">
        <v>0.53749999999999998</v>
      </c>
      <c r="D858" t="s">
        <v>597</v>
      </c>
      <c r="F858" s="1">
        <v>150000</v>
      </c>
      <c r="G858" s="1">
        <v>0</v>
      </c>
      <c r="H858" s="1">
        <v>162854512</v>
      </c>
      <c r="I858" t="s">
        <v>264</v>
      </c>
      <c r="J858" t="s">
        <v>303</v>
      </c>
      <c r="L858" t="s">
        <v>8</v>
      </c>
      <c r="M858" t="s">
        <v>9</v>
      </c>
      <c r="N858" t="s">
        <v>76</v>
      </c>
      <c r="O858" t="s">
        <v>286</v>
      </c>
    </row>
    <row r="859" spans="1:15">
      <c r="A859">
        <v>24</v>
      </c>
      <c r="B859" s="5">
        <v>45546</v>
      </c>
      <c r="C859" s="7">
        <v>0.57322916666666668</v>
      </c>
      <c r="D859" t="s">
        <v>477</v>
      </c>
      <c r="E859" t="s">
        <v>598</v>
      </c>
      <c r="F859" s="1">
        <v>1250000</v>
      </c>
      <c r="G859" s="1">
        <v>0</v>
      </c>
      <c r="H859" s="1">
        <v>1250000</v>
      </c>
      <c r="J859" t="s">
        <v>508</v>
      </c>
      <c r="L859" t="s">
        <v>16</v>
      </c>
      <c r="M859" t="s">
        <v>17</v>
      </c>
      <c r="N859" s="281" t="s">
        <v>86</v>
      </c>
      <c r="O859" s="281" t="s">
        <v>86</v>
      </c>
    </row>
    <row r="860" spans="1:15">
      <c r="A860">
        <v>25</v>
      </c>
      <c r="B860" s="5">
        <v>45546</v>
      </c>
      <c r="C860" s="7">
        <v>0.57322916666666668</v>
      </c>
      <c r="D860" t="s">
        <v>509</v>
      </c>
      <c r="E860" t="s">
        <v>598</v>
      </c>
      <c r="F860" s="1">
        <v>0</v>
      </c>
      <c r="G860" s="1">
        <v>1250000</v>
      </c>
      <c r="H860" s="1">
        <v>0</v>
      </c>
      <c r="J860" t="s">
        <v>508</v>
      </c>
      <c r="L860" t="s">
        <v>16</v>
      </c>
      <c r="M860" t="s">
        <v>17</v>
      </c>
      <c r="N860" s="281" t="s">
        <v>86</v>
      </c>
      <c r="O860" s="281" t="s">
        <v>86</v>
      </c>
    </row>
    <row r="861" spans="1:15">
      <c r="A861">
        <v>26</v>
      </c>
      <c r="B861" s="5">
        <v>45546</v>
      </c>
      <c r="C861" s="7">
        <v>0.57361111111111107</v>
      </c>
      <c r="D861" t="s">
        <v>477</v>
      </c>
      <c r="E861" t="s">
        <v>599</v>
      </c>
      <c r="F861" s="1">
        <v>1000000</v>
      </c>
      <c r="G861" s="1">
        <v>0</v>
      </c>
      <c r="H861" s="1">
        <v>1000000</v>
      </c>
      <c r="J861" t="s">
        <v>508</v>
      </c>
      <c r="L861" t="s">
        <v>16</v>
      </c>
      <c r="M861" t="s">
        <v>17</v>
      </c>
      <c r="N861" s="281" t="s">
        <v>86</v>
      </c>
      <c r="O861" s="281" t="s">
        <v>86</v>
      </c>
    </row>
    <row r="862" spans="1:15">
      <c r="A862">
        <v>161</v>
      </c>
      <c r="B862" s="5">
        <v>45548</v>
      </c>
      <c r="C862" s="6">
        <v>0.87847222222222221</v>
      </c>
      <c r="D862" t="s">
        <v>421</v>
      </c>
      <c r="E862" t="s">
        <v>421</v>
      </c>
      <c r="F862" s="1">
        <v>0</v>
      </c>
      <c r="G862" s="1">
        <v>329954</v>
      </c>
      <c r="H862" s="1">
        <v>86737349</v>
      </c>
      <c r="I862" t="s">
        <v>331</v>
      </c>
      <c r="J862" t="s">
        <v>300</v>
      </c>
      <c r="L862" t="s">
        <v>10</v>
      </c>
      <c r="M862" t="s">
        <v>11</v>
      </c>
      <c r="N862" t="s">
        <v>86</v>
      </c>
      <c r="O862" t="s">
        <v>86</v>
      </c>
    </row>
    <row r="863" spans="1:15">
      <c r="A863">
        <v>27</v>
      </c>
      <c r="B863" s="5">
        <v>45548</v>
      </c>
      <c r="C863" s="7">
        <v>0.87910879629629635</v>
      </c>
      <c r="D863" t="s">
        <v>542</v>
      </c>
      <c r="E863" t="s">
        <v>543</v>
      </c>
      <c r="F863" s="1">
        <v>329454</v>
      </c>
      <c r="G863" s="1">
        <v>0</v>
      </c>
      <c r="H863" s="1">
        <v>1329454</v>
      </c>
      <c r="J863" t="s">
        <v>544</v>
      </c>
      <c r="L863" t="s">
        <v>16</v>
      </c>
      <c r="M863" t="s">
        <v>17</v>
      </c>
      <c r="N863" s="281" t="s">
        <v>86</v>
      </c>
      <c r="O863" s="281" t="s">
        <v>86</v>
      </c>
    </row>
    <row r="864" spans="1:15">
      <c r="A864">
        <v>162</v>
      </c>
      <c r="B864" s="5">
        <v>45554</v>
      </c>
      <c r="C864" s="6">
        <v>0.50555555555555554</v>
      </c>
      <c r="D864" t="s">
        <v>302</v>
      </c>
      <c r="F864" s="1">
        <v>0</v>
      </c>
      <c r="G864" s="1">
        <v>3000</v>
      </c>
      <c r="H864" s="1">
        <v>86734349</v>
      </c>
      <c r="I864" t="s">
        <v>264</v>
      </c>
      <c r="J864" t="s">
        <v>303</v>
      </c>
      <c r="L864" t="s">
        <v>10</v>
      </c>
      <c r="M864" t="s">
        <v>11</v>
      </c>
      <c r="N864" t="s">
        <v>76</v>
      </c>
      <c r="O864" t="s">
        <v>301</v>
      </c>
    </row>
    <row r="865" spans="1:15">
      <c r="A865">
        <v>507</v>
      </c>
      <c r="B865" s="5">
        <v>45554</v>
      </c>
      <c r="C865" s="6">
        <v>0.2069444444444444</v>
      </c>
      <c r="D865" t="s">
        <v>322</v>
      </c>
      <c r="F865" s="1">
        <v>0</v>
      </c>
      <c r="G865" s="1">
        <v>39200</v>
      </c>
      <c r="H865" s="1">
        <v>162815312</v>
      </c>
      <c r="I865" t="s">
        <v>323</v>
      </c>
      <c r="J865" t="s">
        <v>300</v>
      </c>
      <c r="L865" t="s">
        <v>8</v>
      </c>
      <c r="M865" t="s">
        <v>9</v>
      </c>
      <c r="N865" t="s">
        <v>76</v>
      </c>
      <c r="O865" t="s">
        <v>301</v>
      </c>
    </row>
    <row r="866" spans="1:15">
      <c r="A866">
        <v>508</v>
      </c>
      <c r="B866" s="5">
        <v>45555</v>
      </c>
      <c r="C866" s="6">
        <v>0.59513888888888888</v>
      </c>
      <c r="D866" t="s">
        <v>499</v>
      </c>
      <c r="F866" s="1">
        <v>0</v>
      </c>
      <c r="G866" s="1">
        <v>68000</v>
      </c>
      <c r="H866" s="1">
        <v>162747312</v>
      </c>
      <c r="I866" t="s">
        <v>264</v>
      </c>
      <c r="J866" t="s">
        <v>303</v>
      </c>
      <c r="L866" t="s">
        <v>8</v>
      </c>
      <c r="M866" t="s">
        <v>9</v>
      </c>
      <c r="N866" t="s">
        <v>76</v>
      </c>
      <c r="O866" t="s">
        <v>286</v>
      </c>
    </row>
    <row r="867" spans="1:15">
      <c r="A867">
        <v>509</v>
      </c>
      <c r="B867" s="5">
        <v>45555</v>
      </c>
      <c r="C867" s="6">
        <v>0.60555555555555551</v>
      </c>
      <c r="D867" t="s">
        <v>573</v>
      </c>
      <c r="F867" s="1">
        <v>0</v>
      </c>
      <c r="G867" s="1">
        <v>76600</v>
      </c>
      <c r="H867" s="1">
        <v>162670712</v>
      </c>
      <c r="I867" t="s">
        <v>264</v>
      </c>
      <c r="J867" t="s">
        <v>303</v>
      </c>
      <c r="L867" t="s">
        <v>8</v>
      </c>
      <c r="M867" t="s">
        <v>9</v>
      </c>
      <c r="N867" t="s">
        <v>344</v>
      </c>
      <c r="O867" t="s">
        <v>344</v>
      </c>
    </row>
    <row r="868" spans="1:15">
      <c r="A868">
        <v>510</v>
      </c>
      <c r="B868" s="5">
        <v>45555</v>
      </c>
      <c r="C868" s="6">
        <v>0.60555555555555551</v>
      </c>
      <c r="D868" t="s">
        <v>573</v>
      </c>
      <c r="F868" s="1">
        <v>76600</v>
      </c>
      <c r="G868" s="1">
        <v>0</v>
      </c>
      <c r="H868" s="1">
        <v>162747312</v>
      </c>
      <c r="I868" t="s">
        <v>264</v>
      </c>
      <c r="J868" t="s">
        <v>303</v>
      </c>
      <c r="L868" t="s">
        <v>8</v>
      </c>
      <c r="M868" t="s">
        <v>9</v>
      </c>
      <c r="N868" t="s">
        <v>344</v>
      </c>
      <c r="O868" t="s">
        <v>344</v>
      </c>
    </row>
    <row r="869" spans="1:15">
      <c r="A869">
        <v>163</v>
      </c>
      <c r="B869" s="5">
        <v>45556</v>
      </c>
      <c r="C869" s="6">
        <v>0.19375000000000001</v>
      </c>
      <c r="F869" s="1">
        <v>29635</v>
      </c>
      <c r="G869" s="1">
        <v>0</v>
      </c>
      <c r="H869" s="1">
        <v>86763984</v>
      </c>
      <c r="I869" t="s">
        <v>409</v>
      </c>
      <c r="J869" t="s">
        <v>300</v>
      </c>
      <c r="L869" t="s">
        <v>10</v>
      </c>
      <c r="M869" t="s">
        <v>11</v>
      </c>
      <c r="N869" t="s">
        <v>89</v>
      </c>
      <c r="O869" t="s">
        <v>410</v>
      </c>
    </row>
    <row r="870" spans="1:15">
      <c r="A870">
        <v>511</v>
      </c>
      <c r="B870" s="5">
        <v>45556</v>
      </c>
      <c r="C870" s="6">
        <v>0.1965277777777778</v>
      </c>
      <c r="F870" s="1">
        <v>34893</v>
      </c>
      <c r="G870" s="1">
        <v>0</v>
      </c>
      <c r="H870" s="1">
        <v>162782205</v>
      </c>
      <c r="I870" t="s">
        <v>409</v>
      </c>
      <c r="J870" t="s">
        <v>300</v>
      </c>
      <c r="L870" t="s">
        <v>8</v>
      </c>
      <c r="M870" t="s">
        <v>9</v>
      </c>
      <c r="N870" t="s">
        <v>89</v>
      </c>
      <c r="O870" t="s">
        <v>410</v>
      </c>
    </row>
    <row r="871" spans="1:15">
      <c r="A871">
        <v>512</v>
      </c>
      <c r="B871" s="5">
        <v>45556</v>
      </c>
      <c r="C871" s="6">
        <v>0.48819444444444438</v>
      </c>
      <c r="D871" t="s">
        <v>573</v>
      </c>
      <c r="F871" s="1">
        <v>0</v>
      </c>
      <c r="G871" s="1">
        <v>6000</v>
      </c>
      <c r="H871" s="1">
        <v>162776205</v>
      </c>
      <c r="I871" t="s">
        <v>264</v>
      </c>
      <c r="J871" t="s">
        <v>303</v>
      </c>
      <c r="L871" t="s">
        <v>8</v>
      </c>
      <c r="M871" t="s">
        <v>9</v>
      </c>
      <c r="N871" t="s">
        <v>344</v>
      </c>
      <c r="O871" t="s">
        <v>344</v>
      </c>
    </row>
    <row r="872" spans="1:15">
      <c r="A872">
        <v>513</v>
      </c>
      <c r="B872" s="5">
        <v>45556</v>
      </c>
      <c r="C872" s="6">
        <v>0.48819444444444438</v>
      </c>
      <c r="D872" t="s">
        <v>573</v>
      </c>
      <c r="F872" s="1">
        <v>6000</v>
      </c>
      <c r="G872" s="1">
        <v>0</v>
      </c>
      <c r="H872" s="1">
        <v>162782205</v>
      </c>
      <c r="I872" t="s">
        <v>264</v>
      </c>
      <c r="J872" t="s">
        <v>303</v>
      </c>
      <c r="L872" t="s">
        <v>8</v>
      </c>
      <c r="M872" t="s">
        <v>9</v>
      </c>
      <c r="N872" t="s">
        <v>344</v>
      </c>
      <c r="O872" t="s">
        <v>344</v>
      </c>
    </row>
    <row r="873" spans="1:15">
      <c r="A873">
        <v>514</v>
      </c>
      <c r="B873" s="5">
        <v>45556</v>
      </c>
      <c r="C873" s="6">
        <v>0.49583333333333329</v>
      </c>
      <c r="D873" t="s">
        <v>574</v>
      </c>
      <c r="F873" s="1">
        <v>0</v>
      </c>
      <c r="G873" s="1">
        <v>5800</v>
      </c>
      <c r="H873" s="1">
        <v>162776405</v>
      </c>
      <c r="I873" t="s">
        <v>264</v>
      </c>
      <c r="J873" t="s">
        <v>303</v>
      </c>
      <c r="L873" t="s">
        <v>8</v>
      </c>
      <c r="M873" t="s">
        <v>9</v>
      </c>
      <c r="N873" t="s">
        <v>76</v>
      </c>
      <c r="O873" t="s">
        <v>286</v>
      </c>
    </row>
    <row r="874" spans="1:15">
      <c r="A874">
        <v>92</v>
      </c>
      <c r="B874" s="5">
        <v>45556</v>
      </c>
      <c r="C874" s="6">
        <v>0.19236111111111109</v>
      </c>
      <c r="F874" s="1">
        <v>703</v>
      </c>
      <c r="G874" s="1">
        <v>0</v>
      </c>
      <c r="H874" s="1">
        <v>1977246</v>
      </c>
      <c r="I874" t="s">
        <v>409</v>
      </c>
      <c r="J874" t="s">
        <v>300</v>
      </c>
      <c r="L874" t="s">
        <v>12</v>
      </c>
      <c r="M874" t="s">
        <v>13</v>
      </c>
      <c r="N874" t="s">
        <v>89</v>
      </c>
      <c r="O874" t="s">
        <v>410</v>
      </c>
    </row>
    <row r="875" spans="1:15">
      <c r="A875">
        <v>76</v>
      </c>
      <c r="B875" s="5">
        <v>45556</v>
      </c>
      <c r="C875" s="6">
        <v>0.2166666666666667</v>
      </c>
      <c r="F875" s="1">
        <v>6</v>
      </c>
      <c r="G875" s="1">
        <v>0</v>
      </c>
      <c r="H875" s="1">
        <v>8921</v>
      </c>
      <c r="I875" t="s">
        <v>409</v>
      </c>
      <c r="J875" t="s">
        <v>317</v>
      </c>
      <c r="L875" t="s">
        <v>14</v>
      </c>
      <c r="M875" t="s">
        <v>15</v>
      </c>
      <c r="N875" t="s">
        <v>89</v>
      </c>
      <c r="O875" t="s">
        <v>410</v>
      </c>
    </row>
    <row r="876" spans="1:15">
      <c r="A876">
        <v>93</v>
      </c>
      <c r="B876" s="5">
        <v>45557</v>
      </c>
      <c r="C876" s="6">
        <v>0.50694444444444442</v>
      </c>
      <c r="D876" t="s">
        <v>413</v>
      </c>
      <c r="E876" t="s">
        <v>413</v>
      </c>
      <c r="F876" s="1">
        <v>6782</v>
      </c>
      <c r="G876" s="1">
        <v>0</v>
      </c>
      <c r="H876" s="1">
        <v>1984028</v>
      </c>
      <c r="I876" t="s">
        <v>414</v>
      </c>
      <c r="J876" t="s">
        <v>415</v>
      </c>
      <c r="L876" t="s">
        <v>12</v>
      </c>
      <c r="M876" t="s">
        <v>13</v>
      </c>
      <c r="N876" s="281" t="s">
        <v>86</v>
      </c>
      <c r="O876" s="281" t="s">
        <v>86</v>
      </c>
    </row>
    <row r="877" spans="1:15">
      <c r="A877">
        <v>515</v>
      </c>
      <c r="B877" s="5">
        <v>45558</v>
      </c>
      <c r="C877" s="6">
        <v>0.4236111111111111</v>
      </c>
      <c r="D877" t="s">
        <v>573</v>
      </c>
      <c r="F877" s="1">
        <v>0</v>
      </c>
      <c r="G877" s="1">
        <v>13600</v>
      </c>
      <c r="H877" s="1">
        <v>162762805</v>
      </c>
      <c r="I877" t="s">
        <v>264</v>
      </c>
      <c r="J877" t="s">
        <v>303</v>
      </c>
      <c r="L877" t="s">
        <v>8</v>
      </c>
      <c r="M877" t="s">
        <v>9</v>
      </c>
      <c r="N877" t="s">
        <v>344</v>
      </c>
      <c r="O877" t="s">
        <v>344</v>
      </c>
    </row>
    <row r="878" spans="1:15">
      <c r="A878">
        <v>516</v>
      </c>
      <c r="B878" s="5">
        <v>45558</v>
      </c>
      <c r="C878" s="6">
        <v>0.4236111111111111</v>
      </c>
      <c r="D878" t="s">
        <v>573</v>
      </c>
      <c r="F878" s="1">
        <v>13600</v>
      </c>
      <c r="G878" s="1">
        <v>0</v>
      </c>
      <c r="H878" s="1">
        <v>162776405</v>
      </c>
      <c r="I878" t="s">
        <v>264</v>
      </c>
      <c r="J878" t="s">
        <v>303</v>
      </c>
      <c r="L878" t="s">
        <v>8</v>
      </c>
      <c r="M878" t="s">
        <v>9</v>
      </c>
      <c r="N878" t="s">
        <v>344</v>
      </c>
      <c r="O878" t="s">
        <v>344</v>
      </c>
    </row>
    <row r="879" spans="1:15">
      <c r="A879">
        <v>517</v>
      </c>
      <c r="B879" s="5">
        <v>45558</v>
      </c>
      <c r="C879" s="6">
        <v>0.44513888888888892</v>
      </c>
      <c r="D879" t="s">
        <v>574</v>
      </c>
      <c r="F879" s="1">
        <v>0</v>
      </c>
      <c r="G879" s="1">
        <v>12900</v>
      </c>
      <c r="H879" s="1">
        <v>162763505</v>
      </c>
      <c r="I879" t="s">
        <v>264</v>
      </c>
      <c r="J879" t="s">
        <v>303</v>
      </c>
      <c r="L879" t="s">
        <v>8</v>
      </c>
      <c r="M879" t="s">
        <v>9</v>
      </c>
      <c r="N879" t="s">
        <v>76</v>
      </c>
      <c r="O879" t="s">
        <v>286</v>
      </c>
    </row>
    <row r="880" spans="1:15">
      <c r="A880">
        <v>518</v>
      </c>
      <c r="B880" s="5">
        <v>45558</v>
      </c>
      <c r="C880" s="6">
        <v>0.51458333333333328</v>
      </c>
      <c r="D880" t="s">
        <v>573</v>
      </c>
      <c r="F880" s="1">
        <v>0</v>
      </c>
      <c r="G880" s="1">
        <v>12900</v>
      </c>
      <c r="H880" s="1">
        <v>162750605</v>
      </c>
      <c r="I880" t="s">
        <v>264</v>
      </c>
      <c r="J880" t="s">
        <v>303</v>
      </c>
      <c r="L880" t="s">
        <v>8</v>
      </c>
      <c r="M880" t="s">
        <v>9</v>
      </c>
      <c r="N880" t="s">
        <v>344</v>
      </c>
      <c r="O880" t="s">
        <v>344</v>
      </c>
    </row>
    <row r="881" spans="1:15">
      <c r="A881">
        <v>519</v>
      </c>
      <c r="B881" s="5">
        <v>45558</v>
      </c>
      <c r="C881" s="6">
        <v>0.51458333333333328</v>
      </c>
      <c r="D881" t="s">
        <v>573</v>
      </c>
      <c r="F881" s="1">
        <v>12900</v>
      </c>
      <c r="G881" s="1">
        <v>0</v>
      </c>
      <c r="H881" s="1">
        <v>162763505</v>
      </c>
      <c r="I881" t="s">
        <v>264</v>
      </c>
      <c r="J881" t="s">
        <v>303</v>
      </c>
      <c r="L881" t="s">
        <v>8</v>
      </c>
      <c r="M881" t="s">
        <v>9</v>
      </c>
      <c r="N881" t="s">
        <v>344</v>
      </c>
      <c r="O881" t="s">
        <v>344</v>
      </c>
    </row>
    <row r="882" spans="1:15">
      <c r="A882">
        <v>520</v>
      </c>
      <c r="B882" s="5">
        <v>45558</v>
      </c>
      <c r="C882" s="6">
        <v>0.5395833333333333</v>
      </c>
      <c r="D882" t="s">
        <v>574</v>
      </c>
      <c r="F882" s="1">
        <v>0</v>
      </c>
      <c r="G882" s="1">
        <v>12100</v>
      </c>
      <c r="H882" s="1">
        <v>162751405</v>
      </c>
      <c r="I882" t="s">
        <v>264</v>
      </c>
      <c r="J882" t="s">
        <v>303</v>
      </c>
      <c r="L882" t="s">
        <v>8</v>
      </c>
      <c r="M882" t="s">
        <v>9</v>
      </c>
      <c r="N882" t="s">
        <v>76</v>
      </c>
      <c r="O882" t="s">
        <v>286</v>
      </c>
    </row>
    <row r="883" spans="1:15">
      <c r="A883">
        <v>521</v>
      </c>
      <c r="B883" s="5">
        <v>45558</v>
      </c>
      <c r="C883" s="6">
        <v>0.91180555555555554</v>
      </c>
      <c r="D883" t="s">
        <v>573</v>
      </c>
      <c r="F883" s="1">
        <v>0</v>
      </c>
      <c r="G883" s="1">
        <v>13200</v>
      </c>
      <c r="H883" s="1">
        <v>162738205</v>
      </c>
      <c r="I883" t="s">
        <v>264</v>
      </c>
      <c r="J883" t="s">
        <v>303</v>
      </c>
      <c r="L883" t="s">
        <v>8</v>
      </c>
      <c r="M883" t="s">
        <v>9</v>
      </c>
      <c r="N883" t="s">
        <v>344</v>
      </c>
      <c r="O883" t="s">
        <v>344</v>
      </c>
    </row>
    <row r="884" spans="1:15">
      <c r="A884">
        <v>522</v>
      </c>
      <c r="B884" s="5">
        <v>45558</v>
      </c>
      <c r="C884" s="6">
        <v>0.91249999999999998</v>
      </c>
      <c r="D884" t="s">
        <v>573</v>
      </c>
      <c r="F884" s="1">
        <v>13200</v>
      </c>
      <c r="G884" s="1">
        <v>0</v>
      </c>
      <c r="H884" s="1">
        <v>162751405</v>
      </c>
      <c r="I884" t="s">
        <v>264</v>
      </c>
      <c r="J884" t="s">
        <v>303</v>
      </c>
      <c r="L884" t="s">
        <v>8</v>
      </c>
      <c r="M884" t="s">
        <v>9</v>
      </c>
      <c r="N884" t="s">
        <v>344</v>
      </c>
      <c r="O884" t="s">
        <v>344</v>
      </c>
    </row>
    <row r="885" spans="1:15">
      <c r="A885">
        <v>523</v>
      </c>
      <c r="B885" s="5">
        <v>45558</v>
      </c>
      <c r="C885" s="6">
        <v>0.9291666666666667</v>
      </c>
      <c r="D885" t="s">
        <v>574</v>
      </c>
      <c r="F885" s="1">
        <v>0</v>
      </c>
      <c r="G885" s="1">
        <v>13600</v>
      </c>
      <c r="H885" s="1">
        <v>162737805</v>
      </c>
      <c r="I885" t="s">
        <v>264</v>
      </c>
      <c r="J885" t="s">
        <v>303</v>
      </c>
      <c r="L885" t="s">
        <v>8</v>
      </c>
      <c r="M885" t="s">
        <v>9</v>
      </c>
      <c r="N885" t="s">
        <v>76</v>
      </c>
      <c r="O885" t="s">
        <v>286</v>
      </c>
    </row>
    <row r="886" spans="1:15">
      <c r="A886">
        <v>164</v>
      </c>
      <c r="B886" s="5">
        <v>45559</v>
      </c>
      <c r="C886" s="6">
        <v>0.92361111111111116</v>
      </c>
      <c r="D886" t="s">
        <v>600</v>
      </c>
      <c r="E886" t="s">
        <v>211</v>
      </c>
      <c r="F886" s="1">
        <v>0</v>
      </c>
      <c r="G886" s="1">
        <v>7575260</v>
      </c>
      <c r="H886" s="1">
        <v>79188724</v>
      </c>
      <c r="I886" t="s">
        <v>333</v>
      </c>
      <c r="J886" t="s">
        <v>300</v>
      </c>
      <c r="L886" t="s">
        <v>10</v>
      </c>
      <c r="M886" t="s">
        <v>11</v>
      </c>
      <c r="N886" t="s">
        <v>74</v>
      </c>
      <c r="O886" t="s">
        <v>333</v>
      </c>
    </row>
    <row r="887" spans="1:15">
      <c r="A887">
        <v>165</v>
      </c>
      <c r="B887" s="5">
        <v>45559</v>
      </c>
      <c r="C887" s="6">
        <v>0.92361111111111116</v>
      </c>
      <c r="D887" t="s">
        <v>600</v>
      </c>
      <c r="E887" t="s">
        <v>212</v>
      </c>
      <c r="F887" s="1">
        <v>0</v>
      </c>
      <c r="G887" s="1">
        <v>6158770</v>
      </c>
      <c r="H887" s="1">
        <v>73029954</v>
      </c>
      <c r="I887" t="s">
        <v>333</v>
      </c>
      <c r="J887" t="s">
        <v>300</v>
      </c>
      <c r="L887" t="s">
        <v>10</v>
      </c>
      <c r="M887" t="s">
        <v>11</v>
      </c>
      <c r="N887" t="s">
        <v>74</v>
      </c>
      <c r="O887" t="s">
        <v>333</v>
      </c>
    </row>
    <row r="888" spans="1:15">
      <c r="A888">
        <v>166</v>
      </c>
      <c r="B888" s="5">
        <v>45559</v>
      </c>
      <c r="C888" s="6">
        <v>0.92361111111111116</v>
      </c>
      <c r="D888" t="s">
        <v>600</v>
      </c>
      <c r="E888" t="s">
        <v>213</v>
      </c>
      <c r="F888" s="1">
        <v>0</v>
      </c>
      <c r="G888" s="1">
        <v>2555900</v>
      </c>
      <c r="H888" s="1">
        <v>70474054</v>
      </c>
      <c r="I888" t="s">
        <v>333</v>
      </c>
      <c r="J888" t="s">
        <v>300</v>
      </c>
      <c r="L888" t="s">
        <v>10</v>
      </c>
      <c r="M888" t="s">
        <v>11</v>
      </c>
      <c r="N888" t="s">
        <v>74</v>
      </c>
      <c r="O888" t="s">
        <v>333</v>
      </c>
    </row>
    <row r="889" spans="1:15">
      <c r="A889">
        <v>167</v>
      </c>
      <c r="B889" s="5">
        <v>45559</v>
      </c>
      <c r="C889" s="6">
        <v>0.92361111111111116</v>
      </c>
      <c r="D889" t="s">
        <v>600</v>
      </c>
      <c r="E889" t="s">
        <v>214</v>
      </c>
      <c r="F889" s="1">
        <v>0</v>
      </c>
      <c r="G889" s="1">
        <v>905960</v>
      </c>
      <c r="H889" s="1">
        <v>69568094</v>
      </c>
      <c r="I889" t="s">
        <v>333</v>
      </c>
      <c r="J889" t="s">
        <v>300</v>
      </c>
      <c r="L889" t="s">
        <v>10</v>
      </c>
      <c r="M889" t="s">
        <v>11</v>
      </c>
      <c r="N889" t="s">
        <v>74</v>
      </c>
      <c r="O889" t="s">
        <v>333</v>
      </c>
    </row>
    <row r="890" spans="1:15">
      <c r="A890">
        <v>168</v>
      </c>
      <c r="B890" s="5">
        <v>45559</v>
      </c>
      <c r="C890" s="6">
        <v>0.92361111111111116</v>
      </c>
      <c r="D890" t="s">
        <v>600</v>
      </c>
      <c r="E890" t="s">
        <v>215</v>
      </c>
      <c r="F890" s="1">
        <v>0</v>
      </c>
      <c r="G890" s="1">
        <v>906460</v>
      </c>
      <c r="H890" s="1">
        <v>68661634</v>
      </c>
      <c r="I890" t="s">
        <v>333</v>
      </c>
      <c r="J890" t="s">
        <v>300</v>
      </c>
      <c r="L890" t="s">
        <v>10</v>
      </c>
      <c r="M890" t="s">
        <v>11</v>
      </c>
      <c r="N890" t="s">
        <v>74</v>
      </c>
      <c r="O890" t="s">
        <v>333</v>
      </c>
    </row>
    <row r="891" spans="1:15">
      <c r="A891">
        <v>524</v>
      </c>
      <c r="B891" s="5">
        <v>45559</v>
      </c>
      <c r="C891" s="6">
        <v>0.44027777777777782</v>
      </c>
      <c r="D891" t="s">
        <v>573</v>
      </c>
      <c r="F891" s="1">
        <v>0</v>
      </c>
      <c r="G891" s="1">
        <v>12000</v>
      </c>
      <c r="H891" s="1">
        <v>162725805</v>
      </c>
      <c r="I891" t="s">
        <v>264</v>
      </c>
      <c r="J891" t="s">
        <v>303</v>
      </c>
      <c r="L891" t="s">
        <v>8</v>
      </c>
      <c r="M891" t="s">
        <v>9</v>
      </c>
      <c r="N891" t="s">
        <v>344</v>
      </c>
      <c r="O891" t="s">
        <v>344</v>
      </c>
    </row>
    <row r="892" spans="1:15">
      <c r="A892">
        <v>525</v>
      </c>
      <c r="B892" s="5">
        <v>45559</v>
      </c>
      <c r="C892" s="6">
        <v>0.44027777777777782</v>
      </c>
      <c r="D892" t="s">
        <v>573</v>
      </c>
      <c r="F892" s="1">
        <v>12000</v>
      </c>
      <c r="G892" s="1">
        <v>0</v>
      </c>
      <c r="H892" s="1">
        <v>162737805</v>
      </c>
      <c r="I892" t="s">
        <v>264</v>
      </c>
      <c r="J892" t="s">
        <v>303</v>
      </c>
      <c r="L892" t="s">
        <v>8</v>
      </c>
      <c r="M892" t="s">
        <v>9</v>
      </c>
      <c r="N892" t="s">
        <v>344</v>
      </c>
      <c r="O892" t="s">
        <v>344</v>
      </c>
    </row>
    <row r="893" spans="1:15">
      <c r="A893">
        <v>526</v>
      </c>
      <c r="B893" s="5">
        <v>45559</v>
      </c>
      <c r="C893" s="6">
        <v>0.45555555555555549</v>
      </c>
      <c r="D893" t="s">
        <v>574</v>
      </c>
      <c r="F893" s="1">
        <v>0</v>
      </c>
      <c r="G893" s="1">
        <v>10900</v>
      </c>
      <c r="H893" s="1">
        <v>162726905</v>
      </c>
      <c r="I893" t="s">
        <v>264</v>
      </c>
      <c r="J893" t="s">
        <v>303</v>
      </c>
      <c r="L893" t="s">
        <v>8</v>
      </c>
      <c r="M893" t="s">
        <v>9</v>
      </c>
      <c r="N893" t="s">
        <v>76</v>
      </c>
      <c r="O893" t="s">
        <v>286</v>
      </c>
    </row>
    <row r="894" spans="1:15">
      <c r="A894">
        <v>527</v>
      </c>
      <c r="B894" s="5">
        <v>45559</v>
      </c>
      <c r="C894" s="6">
        <v>0.51041666666666663</v>
      </c>
      <c r="D894" t="s">
        <v>573</v>
      </c>
      <c r="F894" s="1">
        <v>0</v>
      </c>
      <c r="G894" s="1">
        <v>10700</v>
      </c>
      <c r="H894" s="1">
        <v>162716205</v>
      </c>
      <c r="I894" t="s">
        <v>264</v>
      </c>
      <c r="J894" t="s">
        <v>303</v>
      </c>
      <c r="L894" t="s">
        <v>8</v>
      </c>
      <c r="M894" t="s">
        <v>9</v>
      </c>
      <c r="N894" t="s">
        <v>344</v>
      </c>
      <c r="O894" t="s">
        <v>344</v>
      </c>
    </row>
    <row r="895" spans="1:15">
      <c r="A895">
        <v>528</v>
      </c>
      <c r="B895" s="5">
        <v>45559</v>
      </c>
      <c r="C895" s="6">
        <v>0.51041666666666663</v>
      </c>
      <c r="D895" t="s">
        <v>573</v>
      </c>
      <c r="F895" s="1">
        <v>10700</v>
      </c>
      <c r="G895" s="1">
        <v>0</v>
      </c>
      <c r="H895" s="1">
        <v>162726905</v>
      </c>
      <c r="I895" t="s">
        <v>264</v>
      </c>
      <c r="J895" t="s">
        <v>303</v>
      </c>
      <c r="L895" t="s">
        <v>8</v>
      </c>
      <c r="M895" t="s">
        <v>9</v>
      </c>
      <c r="N895" t="s">
        <v>344</v>
      </c>
      <c r="O895" t="s">
        <v>344</v>
      </c>
    </row>
    <row r="896" spans="1:15">
      <c r="A896">
        <v>529</v>
      </c>
      <c r="B896" s="5">
        <v>45559</v>
      </c>
      <c r="C896" s="6">
        <v>0.52569444444444446</v>
      </c>
      <c r="D896" t="s">
        <v>574</v>
      </c>
      <c r="F896" s="1">
        <v>0</v>
      </c>
      <c r="G896" s="1">
        <v>9800</v>
      </c>
      <c r="H896" s="1">
        <v>162717105</v>
      </c>
      <c r="I896" t="s">
        <v>264</v>
      </c>
      <c r="J896" t="s">
        <v>303</v>
      </c>
      <c r="L896" t="s">
        <v>8</v>
      </c>
      <c r="M896" t="s">
        <v>9</v>
      </c>
      <c r="N896" t="s">
        <v>76</v>
      </c>
      <c r="O896" t="s">
        <v>286</v>
      </c>
    </row>
    <row r="897" spans="1:15">
      <c r="A897">
        <v>530</v>
      </c>
      <c r="B897" s="5">
        <v>45559</v>
      </c>
      <c r="C897" s="6">
        <v>0.5625</v>
      </c>
      <c r="D897" t="s">
        <v>573</v>
      </c>
      <c r="F897" s="1">
        <v>0</v>
      </c>
      <c r="G897" s="1">
        <v>11600</v>
      </c>
      <c r="H897" s="1">
        <v>162705505</v>
      </c>
      <c r="I897" t="s">
        <v>264</v>
      </c>
      <c r="J897" t="s">
        <v>303</v>
      </c>
      <c r="L897" t="s">
        <v>8</v>
      </c>
      <c r="M897" t="s">
        <v>9</v>
      </c>
      <c r="N897" t="s">
        <v>344</v>
      </c>
      <c r="O897" t="s">
        <v>344</v>
      </c>
    </row>
    <row r="898" spans="1:15">
      <c r="A898">
        <v>531</v>
      </c>
      <c r="B898" s="5">
        <v>45559</v>
      </c>
      <c r="C898" s="6">
        <v>0.5625</v>
      </c>
      <c r="D898" t="s">
        <v>573</v>
      </c>
      <c r="F898" s="1">
        <v>11600</v>
      </c>
      <c r="G898" s="1">
        <v>0</v>
      </c>
      <c r="H898" s="1">
        <v>162717105</v>
      </c>
      <c r="I898" t="s">
        <v>264</v>
      </c>
      <c r="J898" t="s">
        <v>303</v>
      </c>
      <c r="L898" t="s">
        <v>8</v>
      </c>
      <c r="M898" t="s">
        <v>9</v>
      </c>
      <c r="N898" t="s">
        <v>344</v>
      </c>
      <c r="O898" t="s">
        <v>344</v>
      </c>
    </row>
    <row r="899" spans="1:15">
      <c r="A899">
        <v>532</v>
      </c>
      <c r="B899" s="5">
        <v>45559</v>
      </c>
      <c r="C899" s="6">
        <v>0.57847222222222228</v>
      </c>
      <c r="D899" t="s">
        <v>574</v>
      </c>
      <c r="F899" s="1">
        <v>0</v>
      </c>
      <c r="G899" s="1">
        <v>10500</v>
      </c>
      <c r="H899" s="1">
        <v>162706605</v>
      </c>
      <c r="I899" t="s">
        <v>264</v>
      </c>
      <c r="J899" t="s">
        <v>303</v>
      </c>
      <c r="L899" t="s">
        <v>8</v>
      </c>
      <c r="M899" t="s">
        <v>9</v>
      </c>
      <c r="N899" t="s">
        <v>76</v>
      </c>
      <c r="O899" t="s">
        <v>286</v>
      </c>
    </row>
    <row r="900" spans="1:15">
      <c r="A900">
        <v>533</v>
      </c>
      <c r="B900" s="5">
        <v>45559</v>
      </c>
      <c r="C900" s="6">
        <v>0.69097222222222221</v>
      </c>
      <c r="D900" t="s">
        <v>406</v>
      </c>
      <c r="F900" s="1">
        <v>0</v>
      </c>
      <c r="G900" s="1">
        <v>15800</v>
      </c>
      <c r="H900" s="1">
        <v>162690805</v>
      </c>
      <c r="I900" t="s">
        <v>264</v>
      </c>
      <c r="J900" t="s">
        <v>303</v>
      </c>
      <c r="L900" t="s">
        <v>8</v>
      </c>
      <c r="M900" t="s">
        <v>9</v>
      </c>
      <c r="N900" t="s">
        <v>344</v>
      </c>
      <c r="O900" t="s">
        <v>344</v>
      </c>
    </row>
    <row r="901" spans="1:15">
      <c r="A901">
        <v>534</v>
      </c>
      <c r="B901" s="5">
        <v>45559</v>
      </c>
      <c r="C901" s="6">
        <v>0.69097222222222221</v>
      </c>
      <c r="D901" t="s">
        <v>406</v>
      </c>
      <c r="F901" s="1">
        <v>15800</v>
      </c>
      <c r="G901" s="1">
        <v>0</v>
      </c>
      <c r="H901" s="1">
        <v>162706605</v>
      </c>
      <c r="I901" t="s">
        <v>264</v>
      </c>
      <c r="J901" t="s">
        <v>303</v>
      </c>
      <c r="L901" t="s">
        <v>8</v>
      </c>
      <c r="M901" t="s">
        <v>9</v>
      </c>
      <c r="N901" t="s">
        <v>344</v>
      </c>
      <c r="O901" t="s">
        <v>344</v>
      </c>
    </row>
    <row r="902" spans="1:15">
      <c r="A902">
        <v>535</v>
      </c>
      <c r="B902" s="5">
        <v>45559</v>
      </c>
      <c r="C902" s="6">
        <v>0.69444444444444442</v>
      </c>
      <c r="D902" t="s">
        <v>573</v>
      </c>
      <c r="F902" s="1">
        <v>0</v>
      </c>
      <c r="G902" s="1">
        <v>15800</v>
      </c>
      <c r="H902" s="1">
        <v>162690805</v>
      </c>
      <c r="I902" t="s">
        <v>264</v>
      </c>
      <c r="J902" t="s">
        <v>303</v>
      </c>
      <c r="L902" t="s">
        <v>8</v>
      </c>
      <c r="M902" t="s">
        <v>9</v>
      </c>
      <c r="N902" t="s">
        <v>344</v>
      </c>
      <c r="O902" t="s">
        <v>344</v>
      </c>
    </row>
    <row r="903" spans="1:15">
      <c r="A903">
        <v>536</v>
      </c>
      <c r="B903" s="5">
        <v>45559</v>
      </c>
      <c r="C903" s="6">
        <v>0.69444444444444442</v>
      </c>
      <c r="D903" t="s">
        <v>573</v>
      </c>
      <c r="F903" s="1">
        <v>15800</v>
      </c>
      <c r="G903" s="1">
        <v>0</v>
      </c>
      <c r="H903" s="1">
        <v>162706605</v>
      </c>
      <c r="I903" t="s">
        <v>264</v>
      </c>
      <c r="J903" t="s">
        <v>303</v>
      </c>
      <c r="L903" t="s">
        <v>8</v>
      </c>
      <c r="M903" t="s">
        <v>9</v>
      </c>
      <c r="N903" t="s">
        <v>344</v>
      </c>
      <c r="O903" t="s">
        <v>344</v>
      </c>
    </row>
    <row r="904" spans="1:15">
      <c r="A904">
        <v>537</v>
      </c>
      <c r="B904" s="5">
        <v>45559</v>
      </c>
      <c r="C904" s="6">
        <v>0.72291666666666665</v>
      </c>
      <c r="D904" t="s">
        <v>574</v>
      </c>
      <c r="F904" s="1">
        <v>0</v>
      </c>
      <c r="G904" s="1">
        <v>14100</v>
      </c>
      <c r="H904" s="1">
        <v>162692505</v>
      </c>
      <c r="I904" t="s">
        <v>264</v>
      </c>
      <c r="J904" t="s">
        <v>303</v>
      </c>
      <c r="L904" t="s">
        <v>8</v>
      </c>
      <c r="M904" t="s">
        <v>9</v>
      </c>
      <c r="N904" t="s">
        <v>76</v>
      </c>
      <c r="O904" t="s">
        <v>286</v>
      </c>
    </row>
    <row r="905" spans="1:15">
      <c r="A905">
        <v>77</v>
      </c>
      <c r="B905" s="5">
        <v>45559</v>
      </c>
      <c r="C905" s="6">
        <v>0.64583333333333337</v>
      </c>
      <c r="D905" t="s">
        <v>585</v>
      </c>
      <c r="E905" t="s">
        <v>210</v>
      </c>
      <c r="F905" s="1">
        <v>210000</v>
      </c>
      <c r="G905" s="1">
        <v>0</v>
      </c>
      <c r="H905" s="1">
        <v>218921</v>
      </c>
      <c r="I905" t="s">
        <v>292</v>
      </c>
      <c r="J905" t="s">
        <v>396</v>
      </c>
      <c r="L905" t="s">
        <v>14</v>
      </c>
      <c r="M905" t="s">
        <v>15</v>
      </c>
      <c r="N905" s="281" t="s">
        <v>86</v>
      </c>
      <c r="O905" s="281" t="s">
        <v>86</v>
      </c>
    </row>
    <row r="906" spans="1:15">
      <c r="A906">
        <v>78</v>
      </c>
      <c r="B906" s="5">
        <v>45559</v>
      </c>
      <c r="C906" s="6">
        <v>0.64583333333333337</v>
      </c>
      <c r="D906" t="s">
        <v>585</v>
      </c>
      <c r="E906" t="s">
        <v>210</v>
      </c>
      <c r="F906" s="1">
        <v>9900</v>
      </c>
      <c r="G906" s="1">
        <v>0</v>
      </c>
      <c r="H906" s="1">
        <v>228821</v>
      </c>
      <c r="I906" t="s">
        <v>292</v>
      </c>
      <c r="J906" t="s">
        <v>396</v>
      </c>
      <c r="L906" t="s">
        <v>14</v>
      </c>
      <c r="M906" t="s">
        <v>15</v>
      </c>
      <c r="N906" s="281" t="s">
        <v>86</v>
      </c>
      <c r="O906" s="281" t="s">
        <v>86</v>
      </c>
    </row>
    <row r="907" spans="1:15">
      <c r="A907">
        <v>538</v>
      </c>
      <c r="B907" s="5">
        <v>45560</v>
      </c>
      <c r="C907" s="6">
        <v>2.1527777777777781E-2</v>
      </c>
      <c r="D907" t="s">
        <v>573</v>
      </c>
      <c r="F907" s="1">
        <v>0</v>
      </c>
      <c r="G907" s="1">
        <v>18200</v>
      </c>
      <c r="H907" s="1">
        <v>162674305</v>
      </c>
      <c r="I907" t="s">
        <v>264</v>
      </c>
      <c r="J907" t="s">
        <v>303</v>
      </c>
      <c r="L907" t="s">
        <v>8</v>
      </c>
      <c r="M907" t="s">
        <v>9</v>
      </c>
      <c r="N907" t="s">
        <v>344</v>
      </c>
      <c r="O907" t="s">
        <v>344</v>
      </c>
    </row>
    <row r="908" spans="1:15">
      <c r="A908">
        <v>539</v>
      </c>
      <c r="B908" s="5">
        <v>45560</v>
      </c>
      <c r="C908" s="6">
        <v>2.222222222222222E-2</v>
      </c>
      <c r="D908" t="s">
        <v>573</v>
      </c>
      <c r="F908" s="1">
        <v>18200</v>
      </c>
      <c r="G908" s="1">
        <v>0</v>
      </c>
      <c r="H908" s="1">
        <v>162692505</v>
      </c>
      <c r="I908" t="s">
        <v>264</v>
      </c>
      <c r="J908" t="s">
        <v>303</v>
      </c>
      <c r="L908" t="s">
        <v>8</v>
      </c>
      <c r="M908" t="s">
        <v>9</v>
      </c>
      <c r="N908" t="s">
        <v>344</v>
      </c>
      <c r="O908" t="s">
        <v>344</v>
      </c>
    </row>
    <row r="909" spans="1:15">
      <c r="A909">
        <v>540</v>
      </c>
      <c r="B909" s="5">
        <v>45560</v>
      </c>
      <c r="C909" s="6">
        <v>3.4027777777777768E-2</v>
      </c>
      <c r="D909" t="s">
        <v>574</v>
      </c>
      <c r="F909" s="1">
        <v>0</v>
      </c>
      <c r="G909" s="1">
        <v>17500</v>
      </c>
      <c r="H909" s="1">
        <v>162675005</v>
      </c>
      <c r="I909" t="s">
        <v>264</v>
      </c>
      <c r="J909" t="s">
        <v>303</v>
      </c>
      <c r="L909" t="s">
        <v>8</v>
      </c>
      <c r="M909" t="s">
        <v>9</v>
      </c>
      <c r="N909" t="s">
        <v>76</v>
      </c>
      <c r="O909" t="s">
        <v>286</v>
      </c>
    </row>
    <row r="910" spans="1:15">
      <c r="A910">
        <v>541</v>
      </c>
      <c r="B910" s="5">
        <v>45560</v>
      </c>
      <c r="C910" s="6">
        <v>0.34444444444444439</v>
      </c>
      <c r="D910" t="s">
        <v>573</v>
      </c>
      <c r="F910" s="1">
        <v>0</v>
      </c>
      <c r="G910" s="1">
        <v>11200</v>
      </c>
      <c r="H910" s="1">
        <v>162663805</v>
      </c>
      <c r="I910" t="s">
        <v>264</v>
      </c>
      <c r="J910" t="s">
        <v>303</v>
      </c>
      <c r="L910" t="s">
        <v>8</v>
      </c>
      <c r="M910" t="s">
        <v>9</v>
      </c>
      <c r="N910" t="s">
        <v>344</v>
      </c>
      <c r="O910" t="s">
        <v>344</v>
      </c>
    </row>
    <row r="911" spans="1:15">
      <c r="A911">
        <v>542</v>
      </c>
      <c r="B911" s="5">
        <v>45560</v>
      </c>
      <c r="C911" s="6">
        <v>0.34444444444444439</v>
      </c>
      <c r="D911" t="s">
        <v>573</v>
      </c>
      <c r="F911" s="1">
        <v>11200</v>
      </c>
      <c r="G911" s="1">
        <v>0</v>
      </c>
      <c r="H911" s="1">
        <v>162675005</v>
      </c>
      <c r="I911" t="s">
        <v>264</v>
      </c>
      <c r="J911" t="s">
        <v>303</v>
      </c>
      <c r="L911" t="s">
        <v>8</v>
      </c>
      <c r="M911" t="s">
        <v>9</v>
      </c>
      <c r="N911" t="s">
        <v>344</v>
      </c>
      <c r="O911" t="s">
        <v>344</v>
      </c>
    </row>
    <row r="912" spans="1:15">
      <c r="A912">
        <v>543</v>
      </c>
      <c r="B912" s="5">
        <v>45560</v>
      </c>
      <c r="C912" s="6">
        <v>0.36527777777777781</v>
      </c>
      <c r="D912" t="s">
        <v>578</v>
      </c>
      <c r="F912" s="1">
        <v>0</v>
      </c>
      <c r="G912" s="1">
        <v>11600</v>
      </c>
      <c r="H912" s="1">
        <v>162663405</v>
      </c>
      <c r="I912" t="s">
        <v>264</v>
      </c>
      <c r="J912" t="s">
        <v>303</v>
      </c>
      <c r="L912" t="s">
        <v>8</v>
      </c>
      <c r="M912" t="s">
        <v>9</v>
      </c>
      <c r="N912" t="s">
        <v>76</v>
      </c>
      <c r="O912" t="s">
        <v>286</v>
      </c>
    </row>
    <row r="913" spans="1:15">
      <c r="A913">
        <v>79</v>
      </c>
      <c r="B913" s="5">
        <v>45560</v>
      </c>
      <c r="C913" s="6">
        <v>0.18888888888888891</v>
      </c>
      <c r="D913" t="s">
        <v>332</v>
      </c>
      <c r="F913" s="1">
        <v>0</v>
      </c>
      <c r="G913" s="1">
        <v>224400</v>
      </c>
      <c r="H913" s="1">
        <v>4421</v>
      </c>
      <c r="I913" t="s">
        <v>295</v>
      </c>
      <c r="J913" t="s">
        <v>317</v>
      </c>
      <c r="L913" t="s">
        <v>14</v>
      </c>
      <c r="M913" t="s">
        <v>15</v>
      </c>
      <c r="N913" t="s">
        <v>75</v>
      </c>
      <c r="O913" t="s">
        <v>75</v>
      </c>
    </row>
    <row r="914" spans="1:15">
      <c r="A914">
        <v>544</v>
      </c>
      <c r="B914" s="5">
        <v>45561</v>
      </c>
      <c r="C914" s="6">
        <v>0.3923611111111111</v>
      </c>
      <c r="D914" t="s">
        <v>573</v>
      </c>
      <c r="F914" s="1">
        <v>0</v>
      </c>
      <c r="G914" s="1">
        <v>11600</v>
      </c>
      <c r="H914" s="1">
        <v>162651805</v>
      </c>
      <c r="I914" t="s">
        <v>264</v>
      </c>
      <c r="J914" t="s">
        <v>303</v>
      </c>
      <c r="L914" t="s">
        <v>8</v>
      </c>
      <c r="M914" t="s">
        <v>9</v>
      </c>
      <c r="N914" t="s">
        <v>344</v>
      </c>
      <c r="O914" t="s">
        <v>344</v>
      </c>
    </row>
    <row r="915" spans="1:15">
      <c r="A915">
        <v>545</v>
      </c>
      <c r="B915" s="5">
        <v>45561</v>
      </c>
      <c r="C915" s="6">
        <v>0.39305555555555549</v>
      </c>
      <c r="D915" t="s">
        <v>573</v>
      </c>
      <c r="F915" s="1">
        <v>11600</v>
      </c>
      <c r="G915" s="1">
        <v>0</v>
      </c>
      <c r="H915" s="1">
        <v>162663405</v>
      </c>
      <c r="I915" t="s">
        <v>264</v>
      </c>
      <c r="J915" t="s">
        <v>303</v>
      </c>
      <c r="L915" t="s">
        <v>8</v>
      </c>
      <c r="M915" t="s">
        <v>9</v>
      </c>
      <c r="N915" t="s">
        <v>344</v>
      </c>
      <c r="O915" t="s">
        <v>344</v>
      </c>
    </row>
    <row r="916" spans="1:15">
      <c r="A916">
        <v>546</v>
      </c>
      <c r="B916" s="5">
        <v>45561</v>
      </c>
      <c r="C916" s="6">
        <v>0.41180555555555548</v>
      </c>
      <c r="D916" t="s">
        <v>574</v>
      </c>
      <c r="F916" s="1">
        <v>0</v>
      </c>
      <c r="G916" s="1">
        <v>11900</v>
      </c>
      <c r="H916" s="1">
        <v>162651505</v>
      </c>
      <c r="I916" t="s">
        <v>264</v>
      </c>
      <c r="J916" t="s">
        <v>303</v>
      </c>
      <c r="L916" t="s">
        <v>8</v>
      </c>
      <c r="M916" t="s">
        <v>9</v>
      </c>
      <c r="N916" t="s">
        <v>76</v>
      </c>
      <c r="O916" t="s">
        <v>286</v>
      </c>
    </row>
    <row r="917" spans="1:15">
      <c r="A917">
        <v>547</v>
      </c>
      <c r="B917" s="5">
        <v>45562</v>
      </c>
      <c r="C917" s="6">
        <v>0.17986111111111111</v>
      </c>
      <c r="D917" t="s">
        <v>332</v>
      </c>
      <c r="F917" s="1">
        <v>0</v>
      </c>
      <c r="G917" s="1">
        <v>3039782</v>
      </c>
      <c r="H917" s="1">
        <v>159611723</v>
      </c>
      <c r="I917" t="s">
        <v>295</v>
      </c>
      <c r="J917" t="s">
        <v>300</v>
      </c>
      <c r="L917" t="s">
        <v>8</v>
      </c>
      <c r="M917" t="s">
        <v>9</v>
      </c>
      <c r="N917" t="s">
        <v>75</v>
      </c>
      <c r="O917" t="s">
        <v>75</v>
      </c>
    </row>
    <row r="918" spans="1:15">
      <c r="A918">
        <v>548</v>
      </c>
      <c r="B918" s="5">
        <v>45562</v>
      </c>
      <c r="C918" s="6">
        <v>0.17986111111111111</v>
      </c>
      <c r="D918" t="s">
        <v>332</v>
      </c>
      <c r="F918" s="1">
        <v>0</v>
      </c>
      <c r="G918" s="1">
        <v>800</v>
      </c>
      <c r="H918" s="1">
        <v>159610923</v>
      </c>
      <c r="I918" t="s">
        <v>295</v>
      </c>
      <c r="J918" t="s">
        <v>300</v>
      </c>
      <c r="L918" t="s">
        <v>8</v>
      </c>
      <c r="M918" t="s">
        <v>9</v>
      </c>
      <c r="N918" t="s">
        <v>75</v>
      </c>
      <c r="O918" t="s">
        <v>75</v>
      </c>
    </row>
    <row r="919" spans="1:15">
      <c r="A919">
        <v>549</v>
      </c>
      <c r="B919" s="5">
        <v>45562</v>
      </c>
      <c r="C919" s="6">
        <v>0.39166666666666672</v>
      </c>
      <c r="D919" t="s">
        <v>573</v>
      </c>
      <c r="F919" s="1">
        <v>0</v>
      </c>
      <c r="G919" s="1">
        <v>13000</v>
      </c>
      <c r="H919" s="1">
        <v>159597923</v>
      </c>
      <c r="I919" t="s">
        <v>264</v>
      </c>
      <c r="J919" t="s">
        <v>303</v>
      </c>
      <c r="L919" t="s">
        <v>8</v>
      </c>
      <c r="M919" t="s">
        <v>9</v>
      </c>
      <c r="N919" t="s">
        <v>344</v>
      </c>
      <c r="O919" t="s">
        <v>344</v>
      </c>
    </row>
    <row r="920" spans="1:15">
      <c r="A920">
        <v>550</v>
      </c>
      <c r="B920" s="5">
        <v>45562</v>
      </c>
      <c r="C920" s="6">
        <v>0.39166666666666672</v>
      </c>
      <c r="D920" t="s">
        <v>573</v>
      </c>
      <c r="F920" s="1">
        <v>13000</v>
      </c>
      <c r="G920" s="1">
        <v>0</v>
      </c>
      <c r="H920" s="1">
        <v>159610923</v>
      </c>
      <c r="I920" t="s">
        <v>264</v>
      </c>
      <c r="J920" t="s">
        <v>303</v>
      </c>
      <c r="L920" t="s">
        <v>8</v>
      </c>
      <c r="M920" t="s">
        <v>9</v>
      </c>
      <c r="N920" t="s">
        <v>344</v>
      </c>
      <c r="O920" t="s">
        <v>344</v>
      </c>
    </row>
    <row r="921" spans="1:15">
      <c r="A921">
        <v>551</v>
      </c>
      <c r="B921" s="5">
        <v>45562</v>
      </c>
      <c r="C921" s="6">
        <v>0.41319444444444442</v>
      </c>
      <c r="D921" t="s">
        <v>574</v>
      </c>
      <c r="F921" s="1">
        <v>0</v>
      </c>
      <c r="G921" s="1">
        <v>13500</v>
      </c>
      <c r="H921" s="1">
        <v>159597423</v>
      </c>
      <c r="I921" t="s">
        <v>264</v>
      </c>
      <c r="J921" t="s">
        <v>303</v>
      </c>
      <c r="L921" t="s">
        <v>8</v>
      </c>
      <c r="M921" t="s">
        <v>9</v>
      </c>
      <c r="N921" t="s">
        <v>76</v>
      </c>
      <c r="O921" t="s">
        <v>286</v>
      </c>
    </row>
    <row r="922" spans="1:15">
      <c r="A922">
        <v>552</v>
      </c>
      <c r="B922" s="5">
        <v>45562</v>
      </c>
      <c r="C922" s="6">
        <v>0.92013888888888884</v>
      </c>
      <c r="D922" t="s">
        <v>406</v>
      </c>
      <c r="F922" s="1">
        <v>0</v>
      </c>
      <c r="G922" s="1">
        <v>18400</v>
      </c>
      <c r="H922" s="1">
        <v>159579023</v>
      </c>
      <c r="I922" t="s">
        <v>264</v>
      </c>
      <c r="J922" t="s">
        <v>303</v>
      </c>
      <c r="L922" t="s">
        <v>8</v>
      </c>
      <c r="M922" t="s">
        <v>9</v>
      </c>
      <c r="N922" t="s">
        <v>344</v>
      </c>
      <c r="O922" t="s">
        <v>344</v>
      </c>
    </row>
    <row r="923" spans="1:15">
      <c r="A923">
        <v>553</v>
      </c>
      <c r="B923" s="5">
        <v>45562</v>
      </c>
      <c r="C923" s="6">
        <v>0.92013888888888884</v>
      </c>
      <c r="D923" t="s">
        <v>406</v>
      </c>
      <c r="F923" s="1">
        <v>18400</v>
      </c>
      <c r="G923" s="1">
        <v>0</v>
      </c>
      <c r="H923" s="1">
        <v>159597423</v>
      </c>
      <c r="I923" t="s">
        <v>264</v>
      </c>
      <c r="J923" t="s">
        <v>303</v>
      </c>
      <c r="L923" t="s">
        <v>8</v>
      </c>
      <c r="M923" t="s">
        <v>9</v>
      </c>
      <c r="N923" t="s">
        <v>344</v>
      </c>
      <c r="O923" t="s">
        <v>344</v>
      </c>
    </row>
    <row r="924" spans="1:15">
      <c r="A924">
        <v>554</v>
      </c>
      <c r="B924" s="5">
        <v>45562</v>
      </c>
      <c r="C924" s="6">
        <v>0.93402777777777779</v>
      </c>
      <c r="D924" t="s">
        <v>407</v>
      </c>
      <c r="F924" s="1">
        <v>0</v>
      </c>
      <c r="G924" s="1">
        <v>20000</v>
      </c>
      <c r="H924" s="1">
        <v>159577423</v>
      </c>
      <c r="I924" t="s">
        <v>264</v>
      </c>
      <c r="J924" t="s">
        <v>303</v>
      </c>
      <c r="L924" t="s">
        <v>8</v>
      </c>
      <c r="M924" t="s">
        <v>9</v>
      </c>
      <c r="N924" t="s">
        <v>76</v>
      </c>
      <c r="O924" t="s">
        <v>286</v>
      </c>
    </row>
    <row r="925" spans="1:15">
      <c r="A925">
        <v>555</v>
      </c>
      <c r="B925" s="5">
        <v>45563</v>
      </c>
      <c r="C925" s="6">
        <v>3.4027777777777768E-2</v>
      </c>
      <c r="D925" t="s">
        <v>573</v>
      </c>
      <c r="F925" s="1">
        <v>0</v>
      </c>
      <c r="G925" s="1">
        <v>34400</v>
      </c>
      <c r="H925" s="1">
        <v>159543023</v>
      </c>
      <c r="I925" t="s">
        <v>264</v>
      </c>
      <c r="J925" t="s">
        <v>303</v>
      </c>
      <c r="L925" t="s">
        <v>8</v>
      </c>
      <c r="M925" t="s">
        <v>9</v>
      </c>
      <c r="N925" t="s">
        <v>344</v>
      </c>
      <c r="O925" t="s">
        <v>344</v>
      </c>
    </row>
    <row r="926" spans="1:15">
      <c r="A926">
        <v>556</v>
      </c>
      <c r="B926" s="5">
        <v>45563</v>
      </c>
      <c r="C926" s="6">
        <v>3.4027777777777768E-2</v>
      </c>
      <c r="D926" t="s">
        <v>573</v>
      </c>
      <c r="F926" s="1">
        <v>34400</v>
      </c>
      <c r="G926" s="1">
        <v>0</v>
      </c>
      <c r="H926" s="1">
        <v>159577423</v>
      </c>
      <c r="I926" t="s">
        <v>264</v>
      </c>
      <c r="J926" t="s">
        <v>303</v>
      </c>
      <c r="L926" t="s">
        <v>8</v>
      </c>
      <c r="M926" t="s">
        <v>9</v>
      </c>
      <c r="N926" t="s">
        <v>344</v>
      </c>
      <c r="O926" t="s">
        <v>344</v>
      </c>
    </row>
    <row r="927" spans="1:15">
      <c r="A927">
        <v>557</v>
      </c>
      <c r="B927" s="5">
        <v>45563</v>
      </c>
      <c r="C927" s="6">
        <v>5.4166666666666669E-2</v>
      </c>
      <c r="D927" t="s">
        <v>574</v>
      </c>
      <c r="F927" s="1">
        <v>0</v>
      </c>
      <c r="G927" s="1">
        <v>33700</v>
      </c>
      <c r="H927" s="1">
        <v>159543723</v>
      </c>
      <c r="I927" t="s">
        <v>264</v>
      </c>
      <c r="J927" t="s">
        <v>303</v>
      </c>
      <c r="L927" t="s">
        <v>8</v>
      </c>
      <c r="M927" t="s">
        <v>9</v>
      </c>
      <c r="N927" t="s">
        <v>76</v>
      </c>
      <c r="O927" t="s">
        <v>286</v>
      </c>
    </row>
    <row r="928" spans="1:15">
      <c r="A928">
        <v>558</v>
      </c>
      <c r="B928" s="5">
        <v>45566</v>
      </c>
      <c r="C928" s="6">
        <v>4.1666666666666666E-3</v>
      </c>
      <c r="D928" t="s">
        <v>573</v>
      </c>
      <c r="F928" s="1">
        <v>0</v>
      </c>
      <c r="G928" s="1">
        <v>18500</v>
      </c>
      <c r="H928" s="1">
        <v>159525223</v>
      </c>
      <c r="I928" t="s">
        <v>264</v>
      </c>
      <c r="J928" t="s">
        <v>303</v>
      </c>
      <c r="L928" t="s">
        <v>8</v>
      </c>
      <c r="M928" t="s">
        <v>9</v>
      </c>
      <c r="N928" t="s">
        <v>344</v>
      </c>
      <c r="O928" t="s">
        <v>344</v>
      </c>
    </row>
    <row r="929" spans="1:15">
      <c r="A929">
        <v>559</v>
      </c>
      <c r="B929" s="5">
        <v>45566</v>
      </c>
      <c r="C929" s="6">
        <v>4.8611111111111112E-3</v>
      </c>
      <c r="D929" t="s">
        <v>573</v>
      </c>
      <c r="F929" s="1">
        <v>18500</v>
      </c>
      <c r="G929" s="1">
        <v>0</v>
      </c>
      <c r="H929" s="1">
        <v>159543723</v>
      </c>
      <c r="I929" t="s">
        <v>264</v>
      </c>
      <c r="J929" t="s">
        <v>303</v>
      </c>
      <c r="L929" t="s">
        <v>8</v>
      </c>
      <c r="M929" t="s">
        <v>9</v>
      </c>
      <c r="N929" t="s">
        <v>344</v>
      </c>
      <c r="O929" t="s">
        <v>344</v>
      </c>
    </row>
    <row r="930" spans="1:15">
      <c r="A930">
        <v>560</v>
      </c>
      <c r="B930" s="5">
        <v>45566</v>
      </c>
      <c r="C930" s="6">
        <v>2.0833333333333329E-2</v>
      </c>
      <c r="D930" t="s">
        <v>574</v>
      </c>
      <c r="F930" s="1">
        <v>0</v>
      </c>
      <c r="G930" s="1">
        <v>16400</v>
      </c>
      <c r="H930" s="1">
        <v>159527323</v>
      </c>
      <c r="I930" t="s">
        <v>264</v>
      </c>
      <c r="J930" t="s">
        <v>303</v>
      </c>
      <c r="L930" t="s">
        <v>8</v>
      </c>
      <c r="M930" t="s">
        <v>9</v>
      </c>
      <c r="N930" t="s">
        <v>76</v>
      </c>
      <c r="O930" t="s">
        <v>286</v>
      </c>
    </row>
    <row r="931" spans="1:15">
      <c r="A931">
        <v>28</v>
      </c>
      <c r="B931" s="5">
        <v>45567</v>
      </c>
      <c r="C931" s="7">
        <v>0.5637268518518519</v>
      </c>
      <c r="D931" t="s">
        <v>477</v>
      </c>
      <c r="E931" t="s">
        <v>601</v>
      </c>
      <c r="F931" s="1">
        <v>1700000</v>
      </c>
      <c r="G931" s="1">
        <v>0</v>
      </c>
      <c r="H931" s="1">
        <v>3029454</v>
      </c>
      <c r="J931" t="s">
        <v>508</v>
      </c>
      <c r="L931" t="s">
        <v>16</v>
      </c>
      <c r="M931" t="s">
        <v>17</v>
      </c>
      <c r="N931" s="281" t="s">
        <v>86</v>
      </c>
      <c r="O931" s="281" t="s">
        <v>86</v>
      </c>
    </row>
    <row r="932" spans="1:15">
      <c r="A932">
        <v>29</v>
      </c>
      <c r="B932" s="5">
        <v>45567</v>
      </c>
      <c r="C932" s="7">
        <v>0.5637268518518519</v>
      </c>
      <c r="D932" t="s">
        <v>509</v>
      </c>
      <c r="E932" t="s">
        <v>601</v>
      </c>
      <c r="F932" s="1">
        <v>0</v>
      </c>
      <c r="G932" s="1">
        <v>1700000</v>
      </c>
      <c r="H932" s="1">
        <v>1329454</v>
      </c>
      <c r="J932" t="s">
        <v>508</v>
      </c>
      <c r="L932" t="s">
        <v>16</v>
      </c>
      <c r="M932" t="s">
        <v>17</v>
      </c>
      <c r="N932" s="281" t="s">
        <v>86</v>
      </c>
      <c r="O932" s="281" t="s">
        <v>86</v>
      </c>
    </row>
    <row r="933" spans="1:15">
      <c r="A933">
        <v>561</v>
      </c>
      <c r="B933" s="5">
        <v>45568</v>
      </c>
      <c r="C933" s="6">
        <v>0.40416666666666667</v>
      </c>
      <c r="D933" t="s">
        <v>573</v>
      </c>
      <c r="F933" s="1">
        <v>0</v>
      </c>
      <c r="G933" s="1">
        <v>42100</v>
      </c>
      <c r="H933" s="1">
        <v>159485223</v>
      </c>
      <c r="I933" t="s">
        <v>264</v>
      </c>
      <c r="J933" t="s">
        <v>303</v>
      </c>
      <c r="L933" t="s">
        <v>8</v>
      </c>
      <c r="M933" t="s">
        <v>9</v>
      </c>
      <c r="N933" t="s">
        <v>344</v>
      </c>
      <c r="O933" t="s">
        <v>344</v>
      </c>
    </row>
    <row r="934" spans="1:15">
      <c r="A934">
        <v>562</v>
      </c>
      <c r="B934" s="5">
        <v>45568</v>
      </c>
      <c r="C934" s="6">
        <v>0.40416666666666667</v>
      </c>
      <c r="D934" t="s">
        <v>573</v>
      </c>
      <c r="F934" s="1">
        <v>42100</v>
      </c>
      <c r="G934" s="1">
        <v>0</v>
      </c>
      <c r="H934" s="1">
        <v>159527323</v>
      </c>
      <c r="I934" t="s">
        <v>264</v>
      </c>
      <c r="J934" t="s">
        <v>303</v>
      </c>
      <c r="L934" t="s">
        <v>8</v>
      </c>
      <c r="M934" t="s">
        <v>9</v>
      </c>
      <c r="N934" t="s">
        <v>344</v>
      </c>
      <c r="O934" t="s">
        <v>344</v>
      </c>
    </row>
    <row r="935" spans="1:15">
      <c r="A935">
        <v>563</v>
      </c>
      <c r="B935" s="5">
        <v>45568</v>
      </c>
      <c r="C935" s="6">
        <v>0.44027777777777782</v>
      </c>
      <c r="D935" t="s">
        <v>574</v>
      </c>
      <c r="F935" s="1">
        <v>0</v>
      </c>
      <c r="G935" s="1">
        <v>43900</v>
      </c>
      <c r="H935" s="1">
        <v>159483423</v>
      </c>
      <c r="I935" t="s">
        <v>264</v>
      </c>
      <c r="J935" t="s">
        <v>303</v>
      </c>
      <c r="L935" t="s">
        <v>8</v>
      </c>
      <c r="M935" t="s">
        <v>9</v>
      </c>
      <c r="N935" t="s">
        <v>76</v>
      </c>
      <c r="O935" t="s">
        <v>286</v>
      </c>
    </row>
    <row r="936" spans="1:15">
      <c r="A936">
        <v>564</v>
      </c>
      <c r="B936" s="5">
        <v>45572</v>
      </c>
      <c r="C936" s="6">
        <v>0.43263888888888891</v>
      </c>
      <c r="D936" t="s">
        <v>573</v>
      </c>
      <c r="F936" s="1">
        <v>0</v>
      </c>
      <c r="G936" s="1">
        <v>11700</v>
      </c>
      <c r="H936" s="1">
        <v>159471723</v>
      </c>
      <c r="I936" t="s">
        <v>264</v>
      </c>
      <c r="J936" t="s">
        <v>303</v>
      </c>
      <c r="L936" t="s">
        <v>8</v>
      </c>
      <c r="M936" t="s">
        <v>9</v>
      </c>
      <c r="N936" t="s">
        <v>344</v>
      </c>
      <c r="O936" t="s">
        <v>344</v>
      </c>
    </row>
    <row r="937" spans="1:15">
      <c r="A937">
        <v>565</v>
      </c>
      <c r="B937" s="5">
        <v>45572</v>
      </c>
      <c r="C937" s="6">
        <v>0.43263888888888891</v>
      </c>
      <c r="D937" t="s">
        <v>573</v>
      </c>
      <c r="F937" s="1">
        <v>11700</v>
      </c>
      <c r="G937" s="1">
        <v>0</v>
      </c>
      <c r="H937" s="1">
        <v>159483423</v>
      </c>
      <c r="I937" t="s">
        <v>264</v>
      </c>
      <c r="J937" t="s">
        <v>303</v>
      </c>
      <c r="L937" t="s">
        <v>8</v>
      </c>
      <c r="M937" t="s">
        <v>9</v>
      </c>
      <c r="N937" t="s">
        <v>344</v>
      </c>
      <c r="O937" t="s">
        <v>344</v>
      </c>
    </row>
    <row r="938" spans="1:15">
      <c r="A938">
        <v>566</v>
      </c>
      <c r="B938" s="5">
        <v>45572</v>
      </c>
      <c r="C938" s="6">
        <v>0.45069444444444451</v>
      </c>
      <c r="D938" t="s">
        <v>578</v>
      </c>
      <c r="F938" s="1">
        <v>0</v>
      </c>
      <c r="G938" s="1">
        <v>11900</v>
      </c>
      <c r="H938" s="1">
        <v>159471523</v>
      </c>
      <c r="I938" t="s">
        <v>264</v>
      </c>
      <c r="J938" t="s">
        <v>303</v>
      </c>
      <c r="L938" t="s">
        <v>8</v>
      </c>
      <c r="M938" t="s">
        <v>9</v>
      </c>
      <c r="N938" t="s">
        <v>76</v>
      </c>
      <c r="O938" t="s">
        <v>286</v>
      </c>
    </row>
    <row r="939" spans="1:15">
      <c r="A939">
        <v>169</v>
      </c>
      <c r="B939" s="5">
        <v>45573</v>
      </c>
      <c r="C939" s="6">
        <v>0.62291666666666667</v>
      </c>
      <c r="D939" t="s">
        <v>352</v>
      </c>
      <c r="F939" s="1">
        <v>0</v>
      </c>
      <c r="G939" s="1">
        <v>210620</v>
      </c>
      <c r="H939" s="1">
        <v>68451014</v>
      </c>
      <c r="I939" t="s">
        <v>292</v>
      </c>
      <c r="J939" t="s">
        <v>300</v>
      </c>
      <c r="L939" t="s">
        <v>10</v>
      </c>
      <c r="M939" t="s">
        <v>11</v>
      </c>
      <c r="N939" t="s">
        <v>74</v>
      </c>
      <c r="O939" t="s">
        <v>353</v>
      </c>
    </row>
    <row r="940" spans="1:15">
      <c r="A940">
        <v>170</v>
      </c>
      <c r="B940" s="5">
        <v>45573</v>
      </c>
      <c r="C940" s="6">
        <v>0.62291666666666667</v>
      </c>
      <c r="D940" t="s">
        <v>394</v>
      </c>
      <c r="E940" t="s">
        <v>355</v>
      </c>
      <c r="F940" s="1">
        <v>0</v>
      </c>
      <c r="G940" s="1">
        <v>2106380</v>
      </c>
      <c r="H940" s="1">
        <v>66344634</v>
      </c>
      <c r="I940" t="s">
        <v>356</v>
      </c>
      <c r="J940" t="s">
        <v>357</v>
      </c>
      <c r="L940" t="s">
        <v>10</v>
      </c>
      <c r="M940" t="s">
        <v>11</v>
      </c>
      <c r="N940" t="s">
        <v>74</v>
      </c>
      <c r="O940" t="s">
        <v>353</v>
      </c>
    </row>
    <row r="941" spans="1:15">
      <c r="A941">
        <v>171</v>
      </c>
      <c r="B941" s="5">
        <v>45573</v>
      </c>
      <c r="C941" s="6">
        <v>0.62291666666666667</v>
      </c>
      <c r="D941" t="s">
        <v>602</v>
      </c>
      <c r="E941" t="s">
        <v>360</v>
      </c>
      <c r="F941" s="1">
        <v>0</v>
      </c>
      <c r="G941" s="1">
        <v>2200000</v>
      </c>
      <c r="H941" s="1">
        <v>64144634</v>
      </c>
      <c r="I941" t="s">
        <v>299</v>
      </c>
      <c r="J941" t="s">
        <v>300</v>
      </c>
      <c r="L941" t="s">
        <v>10</v>
      </c>
      <c r="M941" t="s">
        <v>11</v>
      </c>
      <c r="N941" t="s">
        <v>76</v>
      </c>
      <c r="O941" t="s">
        <v>301</v>
      </c>
    </row>
    <row r="942" spans="1:15">
      <c r="A942">
        <v>172</v>
      </c>
      <c r="B942" s="5">
        <v>45573</v>
      </c>
      <c r="C942" s="6">
        <v>0.62291666666666667</v>
      </c>
      <c r="D942" t="s">
        <v>603</v>
      </c>
      <c r="E942" t="s">
        <v>351</v>
      </c>
      <c r="F942" s="1">
        <v>0</v>
      </c>
      <c r="G942" s="1">
        <v>550000</v>
      </c>
      <c r="H942" s="1">
        <v>63594634</v>
      </c>
      <c r="I942" t="s">
        <v>299</v>
      </c>
      <c r="J942" t="s">
        <v>300</v>
      </c>
      <c r="L942" t="s">
        <v>10</v>
      </c>
      <c r="M942" t="s">
        <v>11</v>
      </c>
      <c r="N942" t="s">
        <v>76</v>
      </c>
      <c r="O942" t="s">
        <v>301</v>
      </c>
    </row>
    <row r="943" spans="1:15">
      <c r="A943">
        <v>173</v>
      </c>
      <c r="B943" s="5">
        <v>45573</v>
      </c>
      <c r="C943" s="6">
        <v>0.62291666666666667</v>
      </c>
      <c r="D943" t="s">
        <v>604</v>
      </c>
      <c r="E943" t="s">
        <v>358</v>
      </c>
      <c r="F943" s="1">
        <v>0</v>
      </c>
      <c r="G943" s="1">
        <v>440500</v>
      </c>
      <c r="H943" s="1">
        <v>63154134</v>
      </c>
      <c r="I943" t="s">
        <v>331</v>
      </c>
      <c r="J943" t="s">
        <v>300</v>
      </c>
      <c r="L943" t="s">
        <v>10</v>
      </c>
      <c r="M943" t="s">
        <v>11</v>
      </c>
      <c r="N943" t="s">
        <v>76</v>
      </c>
      <c r="O943" t="s">
        <v>301</v>
      </c>
    </row>
    <row r="944" spans="1:15">
      <c r="A944">
        <v>174</v>
      </c>
      <c r="B944" s="5">
        <v>45573</v>
      </c>
      <c r="C944" s="6">
        <v>0.62291666666666667</v>
      </c>
      <c r="D944" t="s">
        <v>422</v>
      </c>
      <c r="E944" t="s">
        <v>422</v>
      </c>
      <c r="F944" s="1">
        <v>0</v>
      </c>
      <c r="G944" s="1">
        <v>170500</v>
      </c>
      <c r="H944" s="1">
        <v>62983634</v>
      </c>
      <c r="I944" t="s">
        <v>331</v>
      </c>
      <c r="J944" t="s">
        <v>300</v>
      </c>
      <c r="L944" t="s">
        <v>10</v>
      </c>
      <c r="M944" t="s">
        <v>11</v>
      </c>
      <c r="N944" t="s">
        <v>86</v>
      </c>
      <c r="O944" t="s">
        <v>86</v>
      </c>
    </row>
    <row r="945" spans="1:15">
      <c r="A945">
        <v>567</v>
      </c>
      <c r="B945" s="5">
        <v>45573</v>
      </c>
      <c r="C945" s="6">
        <v>0.68472222222222223</v>
      </c>
      <c r="D945" t="s">
        <v>605</v>
      </c>
      <c r="F945" s="1">
        <v>3200840</v>
      </c>
      <c r="G945" s="1">
        <v>0</v>
      </c>
      <c r="H945" s="1">
        <v>162672363</v>
      </c>
      <c r="I945" t="s">
        <v>292</v>
      </c>
      <c r="J945" t="s">
        <v>396</v>
      </c>
      <c r="L945" t="s">
        <v>8</v>
      </c>
      <c r="M945" t="s">
        <v>9</v>
      </c>
      <c r="N945" t="s">
        <v>86</v>
      </c>
      <c r="O945" t="s">
        <v>86</v>
      </c>
    </row>
    <row r="946" spans="1:15">
      <c r="A946">
        <v>94</v>
      </c>
      <c r="B946" s="5">
        <v>45573</v>
      </c>
      <c r="C946" s="6">
        <v>0.72986111111111107</v>
      </c>
      <c r="D946" t="s">
        <v>343</v>
      </c>
      <c r="F946" s="1">
        <v>959146</v>
      </c>
      <c r="G946" s="1">
        <v>0</v>
      </c>
      <c r="H946" s="1">
        <v>2943174</v>
      </c>
      <c r="I946" t="s">
        <v>292</v>
      </c>
      <c r="J946" t="s">
        <v>293</v>
      </c>
      <c r="L946" t="s">
        <v>12</v>
      </c>
      <c r="M946" t="s">
        <v>13</v>
      </c>
      <c r="N946" t="s">
        <v>344</v>
      </c>
      <c r="O946" t="s">
        <v>344</v>
      </c>
    </row>
    <row r="947" spans="1:15">
      <c r="A947">
        <v>95</v>
      </c>
      <c r="B947" s="5">
        <v>45573</v>
      </c>
      <c r="C947" s="6">
        <v>0.72986111111111107</v>
      </c>
      <c r="D947" t="s">
        <v>419</v>
      </c>
      <c r="F947" s="1">
        <v>0</v>
      </c>
      <c r="G947" s="1">
        <v>959146</v>
      </c>
      <c r="H947" s="1">
        <v>1984028</v>
      </c>
      <c r="I947" t="s">
        <v>292</v>
      </c>
      <c r="J947" t="s">
        <v>293</v>
      </c>
      <c r="L947" t="s">
        <v>12</v>
      </c>
      <c r="M947" t="s">
        <v>13</v>
      </c>
      <c r="N947" t="s">
        <v>344</v>
      </c>
      <c r="O947" t="s">
        <v>344</v>
      </c>
    </row>
    <row r="948" spans="1:15">
      <c r="A948">
        <v>80</v>
      </c>
      <c r="B948" s="5">
        <v>45573</v>
      </c>
      <c r="C948" s="6">
        <v>0.68472222222222223</v>
      </c>
      <c r="D948" t="s">
        <v>421</v>
      </c>
      <c r="F948" s="1">
        <v>1980000</v>
      </c>
      <c r="G948" s="1">
        <v>0</v>
      </c>
      <c r="H948" s="1">
        <v>1984421</v>
      </c>
      <c r="I948" t="s">
        <v>292</v>
      </c>
      <c r="J948" t="s">
        <v>396</v>
      </c>
      <c r="L948" t="s">
        <v>14</v>
      </c>
      <c r="M948" t="s">
        <v>15</v>
      </c>
      <c r="N948" t="s">
        <v>86</v>
      </c>
      <c r="O948" t="s">
        <v>86</v>
      </c>
    </row>
    <row r="949" spans="1:15">
      <c r="A949">
        <v>81</v>
      </c>
      <c r="B949" s="5">
        <v>45573</v>
      </c>
      <c r="C949" s="6">
        <v>0.68472222222222223</v>
      </c>
      <c r="D949" t="s">
        <v>606</v>
      </c>
      <c r="F949" s="1">
        <v>0</v>
      </c>
      <c r="G949" s="1">
        <v>1980000</v>
      </c>
      <c r="H949" s="1">
        <v>4421</v>
      </c>
      <c r="I949" t="s">
        <v>292</v>
      </c>
      <c r="J949" t="s">
        <v>396</v>
      </c>
      <c r="L949" t="s">
        <v>14</v>
      </c>
      <c r="M949" t="s">
        <v>15</v>
      </c>
      <c r="N949" t="s">
        <v>86</v>
      </c>
      <c r="O949" t="s">
        <v>86</v>
      </c>
    </row>
    <row r="950" spans="1:15">
      <c r="A950">
        <v>82</v>
      </c>
      <c r="B950" s="5">
        <v>45573</v>
      </c>
      <c r="C950" s="6">
        <v>0.68472222222222223</v>
      </c>
      <c r="D950" t="s">
        <v>585</v>
      </c>
      <c r="E950" t="s">
        <v>210</v>
      </c>
      <c r="F950" s="1">
        <v>8800</v>
      </c>
      <c r="G950" s="1">
        <v>0</v>
      </c>
      <c r="H950" s="1">
        <v>13221</v>
      </c>
      <c r="I950" t="s">
        <v>292</v>
      </c>
      <c r="J950" t="s">
        <v>396</v>
      </c>
      <c r="L950" t="s">
        <v>14</v>
      </c>
      <c r="M950" t="s">
        <v>15</v>
      </c>
      <c r="N950" s="281" t="s">
        <v>86</v>
      </c>
      <c r="O950" s="281" t="s">
        <v>86</v>
      </c>
    </row>
    <row r="951" spans="1:15">
      <c r="A951">
        <v>83</v>
      </c>
      <c r="B951" s="5">
        <v>45573</v>
      </c>
      <c r="C951" s="6">
        <v>0.68472222222222223</v>
      </c>
      <c r="D951" t="s">
        <v>585</v>
      </c>
      <c r="E951" t="s">
        <v>210</v>
      </c>
      <c r="F951" s="1">
        <v>242000</v>
      </c>
      <c r="G951" s="1">
        <v>0</v>
      </c>
      <c r="H951" s="1">
        <v>255221</v>
      </c>
      <c r="I951" t="s">
        <v>292</v>
      </c>
      <c r="J951" t="s">
        <v>396</v>
      </c>
      <c r="L951" t="s">
        <v>14</v>
      </c>
      <c r="M951" t="s">
        <v>15</v>
      </c>
      <c r="N951" s="281" t="s">
        <v>86</v>
      </c>
      <c r="O951" s="281" t="s">
        <v>86</v>
      </c>
    </row>
    <row r="952" spans="1:15">
      <c r="A952">
        <v>84</v>
      </c>
      <c r="B952" s="5">
        <v>45573</v>
      </c>
      <c r="C952" s="6">
        <v>0.68472222222222223</v>
      </c>
      <c r="D952" t="s">
        <v>585</v>
      </c>
      <c r="E952" t="s">
        <v>210</v>
      </c>
      <c r="F952" s="1">
        <v>4500</v>
      </c>
      <c r="G952" s="1">
        <v>0</v>
      </c>
      <c r="H952" s="1">
        <v>259721</v>
      </c>
      <c r="I952" t="s">
        <v>292</v>
      </c>
      <c r="J952" t="s">
        <v>396</v>
      </c>
      <c r="L952" t="s">
        <v>14</v>
      </c>
      <c r="M952" t="s">
        <v>15</v>
      </c>
      <c r="N952" s="281" t="s">
        <v>86</v>
      </c>
      <c r="O952" s="281" t="s">
        <v>86</v>
      </c>
    </row>
    <row r="953" spans="1:15">
      <c r="A953">
        <v>85</v>
      </c>
      <c r="B953" s="5">
        <v>45573</v>
      </c>
      <c r="C953" s="6">
        <v>0.68472222222222223</v>
      </c>
      <c r="D953" t="s">
        <v>421</v>
      </c>
      <c r="F953" s="1">
        <v>29700</v>
      </c>
      <c r="G953" s="1">
        <v>0</v>
      </c>
      <c r="H953" s="1">
        <v>289421</v>
      </c>
      <c r="I953" t="s">
        <v>292</v>
      </c>
      <c r="J953" t="s">
        <v>396</v>
      </c>
      <c r="L953" t="s">
        <v>14</v>
      </c>
      <c r="M953" t="s">
        <v>15</v>
      </c>
      <c r="N953" t="s">
        <v>86</v>
      </c>
      <c r="O953" t="s">
        <v>86</v>
      </c>
    </row>
    <row r="954" spans="1:15">
      <c r="A954">
        <v>86</v>
      </c>
      <c r="B954" s="5">
        <v>45573</v>
      </c>
      <c r="C954" s="6">
        <v>0.68472222222222223</v>
      </c>
      <c r="D954" t="s">
        <v>607</v>
      </c>
      <c r="F954" s="1">
        <v>0</v>
      </c>
      <c r="G954" s="1">
        <v>29700</v>
      </c>
      <c r="H954" s="1">
        <v>259721</v>
      </c>
      <c r="I954" t="s">
        <v>292</v>
      </c>
      <c r="J954" t="s">
        <v>396</v>
      </c>
      <c r="L954" t="s">
        <v>14</v>
      </c>
      <c r="M954" t="s">
        <v>15</v>
      </c>
      <c r="N954" t="s">
        <v>86</v>
      </c>
      <c r="O954" t="s">
        <v>86</v>
      </c>
    </row>
    <row r="955" spans="1:15">
      <c r="A955">
        <v>87</v>
      </c>
      <c r="B955" s="5">
        <v>45573</v>
      </c>
      <c r="C955" s="6">
        <v>0.68472222222222223</v>
      </c>
      <c r="D955" t="s">
        <v>605</v>
      </c>
      <c r="F955" s="1">
        <v>3200840</v>
      </c>
      <c r="G955" s="1">
        <v>0</v>
      </c>
      <c r="H955" s="1">
        <v>3460561</v>
      </c>
      <c r="I955" t="s">
        <v>292</v>
      </c>
      <c r="J955" t="s">
        <v>396</v>
      </c>
      <c r="L955" t="s">
        <v>14</v>
      </c>
      <c r="M955" t="s">
        <v>15</v>
      </c>
      <c r="N955" t="s">
        <v>86</v>
      </c>
      <c r="O955" t="s">
        <v>86</v>
      </c>
    </row>
    <row r="956" spans="1:15">
      <c r="A956">
        <v>88</v>
      </c>
      <c r="B956" s="5">
        <v>45573</v>
      </c>
      <c r="C956" s="6">
        <v>0.68472222222222223</v>
      </c>
      <c r="D956" t="s">
        <v>605</v>
      </c>
      <c r="F956" s="1">
        <v>0</v>
      </c>
      <c r="G956" s="1">
        <v>3200840</v>
      </c>
      <c r="H956" s="1">
        <v>259721</v>
      </c>
      <c r="I956" t="s">
        <v>292</v>
      </c>
      <c r="J956" t="s">
        <v>396</v>
      </c>
      <c r="L956" t="s">
        <v>14</v>
      </c>
      <c r="M956" t="s">
        <v>15</v>
      </c>
      <c r="N956" t="s">
        <v>86</v>
      </c>
      <c r="O956" t="s">
        <v>86</v>
      </c>
    </row>
    <row r="957" spans="1:15">
      <c r="A957">
        <v>89</v>
      </c>
      <c r="B957" s="5">
        <v>45573</v>
      </c>
      <c r="C957" s="6">
        <v>0.68472222222222223</v>
      </c>
      <c r="D957" t="s">
        <v>421</v>
      </c>
      <c r="F957" s="1">
        <v>1252900</v>
      </c>
      <c r="G957" s="1">
        <v>0</v>
      </c>
      <c r="H957" s="1">
        <v>1512621</v>
      </c>
      <c r="I957" t="s">
        <v>292</v>
      </c>
      <c r="J957" t="s">
        <v>396</v>
      </c>
      <c r="L957" t="s">
        <v>14</v>
      </c>
      <c r="M957" t="s">
        <v>15</v>
      </c>
      <c r="N957" t="s">
        <v>86</v>
      </c>
      <c r="O957" t="s">
        <v>86</v>
      </c>
    </row>
    <row r="958" spans="1:15">
      <c r="A958">
        <v>90</v>
      </c>
      <c r="B958" s="5">
        <v>45573</v>
      </c>
      <c r="C958" s="6">
        <v>0.68472222222222223</v>
      </c>
      <c r="D958" t="s">
        <v>608</v>
      </c>
      <c r="F958" s="1">
        <v>0</v>
      </c>
      <c r="G958" s="1">
        <v>1252900</v>
      </c>
      <c r="H958" s="1">
        <v>259721</v>
      </c>
      <c r="I958" t="s">
        <v>292</v>
      </c>
      <c r="J958" t="s">
        <v>396</v>
      </c>
      <c r="L958" t="s">
        <v>14</v>
      </c>
      <c r="M958" t="s">
        <v>15</v>
      </c>
      <c r="N958" t="s">
        <v>86</v>
      </c>
      <c r="O958" t="s">
        <v>86</v>
      </c>
    </row>
    <row r="959" spans="1:15">
      <c r="A959">
        <v>91</v>
      </c>
      <c r="B959" s="5">
        <v>45573</v>
      </c>
      <c r="C959" s="6">
        <v>0.68472222222222223</v>
      </c>
      <c r="D959" t="s">
        <v>421</v>
      </c>
      <c r="F959" s="1">
        <v>513546</v>
      </c>
      <c r="G959" s="1">
        <v>0</v>
      </c>
      <c r="H959" s="1">
        <v>773267</v>
      </c>
      <c r="I959" t="s">
        <v>292</v>
      </c>
      <c r="J959" t="s">
        <v>396</v>
      </c>
      <c r="L959" t="s">
        <v>14</v>
      </c>
      <c r="M959" t="s">
        <v>15</v>
      </c>
      <c r="N959" t="s">
        <v>86</v>
      </c>
      <c r="O959" t="s">
        <v>86</v>
      </c>
    </row>
    <row r="960" spans="1:15">
      <c r="A960">
        <v>92</v>
      </c>
      <c r="B960" s="5">
        <v>45573</v>
      </c>
      <c r="C960" s="6">
        <v>0.68472222222222223</v>
      </c>
      <c r="D960" t="s">
        <v>609</v>
      </c>
      <c r="F960" s="1">
        <v>0</v>
      </c>
      <c r="G960" s="1">
        <v>513546</v>
      </c>
      <c r="H960" s="1">
        <v>259721</v>
      </c>
      <c r="I960" t="s">
        <v>292</v>
      </c>
      <c r="J960" t="s">
        <v>396</v>
      </c>
      <c r="L960" t="s">
        <v>14</v>
      </c>
      <c r="M960" t="s">
        <v>15</v>
      </c>
      <c r="N960" t="s">
        <v>86</v>
      </c>
      <c r="O960" t="s">
        <v>86</v>
      </c>
    </row>
    <row r="961" spans="1:15">
      <c r="A961">
        <v>93</v>
      </c>
      <c r="B961" s="5">
        <v>45573</v>
      </c>
      <c r="C961" s="6">
        <v>0.68472222222222223</v>
      </c>
      <c r="D961" t="s">
        <v>421</v>
      </c>
      <c r="F961" s="1">
        <v>880000</v>
      </c>
      <c r="G961" s="1">
        <v>0</v>
      </c>
      <c r="H961" s="1">
        <v>1139721</v>
      </c>
      <c r="I961" t="s">
        <v>292</v>
      </c>
      <c r="J961" t="s">
        <v>396</v>
      </c>
      <c r="L961" t="s">
        <v>14</v>
      </c>
      <c r="M961" t="s">
        <v>15</v>
      </c>
      <c r="N961" t="s">
        <v>86</v>
      </c>
      <c r="O961" t="s">
        <v>86</v>
      </c>
    </row>
    <row r="962" spans="1:15">
      <c r="A962">
        <v>94</v>
      </c>
      <c r="B962" s="5">
        <v>45573</v>
      </c>
      <c r="C962" s="6">
        <v>0.68472222222222223</v>
      </c>
      <c r="D962" t="s">
        <v>610</v>
      </c>
      <c r="F962" s="1">
        <v>0</v>
      </c>
      <c r="G962" s="1">
        <v>880000</v>
      </c>
      <c r="H962" s="1">
        <v>259721</v>
      </c>
      <c r="I962" t="s">
        <v>292</v>
      </c>
      <c r="J962" t="s">
        <v>396</v>
      </c>
      <c r="L962" t="s">
        <v>14</v>
      </c>
      <c r="M962" t="s">
        <v>15</v>
      </c>
      <c r="N962" t="s">
        <v>86</v>
      </c>
      <c r="O962" t="s">
        <v>86</v>
      </c>
    </row>
    <row r="963" spans="1:15">
      <c r="A963">
        <v>95</v>
      </c>
      <c r="B963" s="5">
        <v>45573</v>
      </c>
      <c r="C963" s="6">
        <v>0.68472222222222223</v>
      </c>
      <c r="D963" t="s">
        <v>421</v>
      </c>
      <c r="F963" s="1">
        <v>2277000</v>
      </c>
      <c r="G963" s="1">
        <v>0</v>
      </c>
      <c r="H963" s="1">
        <v>2536721</v>
      </c>
      <c r="I963" t="s">
        <v>292</v>
      </c>
      <c r="J963" t="s">
        <v>396</v>
      </c>
      <c r="L963" t="s">
        <v>14</v>
      </c>
      <c r="M963" t="s">
        <v>15</v>
      </c>
      <c r="N963" t="s">
        <v>86</v>
      </c>
      <c r="O963" t="s">
        <v>86</v>
      </c>
    </row>
    <row r="964" spans="1:15">
      <c r="A964">
        <v>96</v>
      </c>
      <c r="B964" s="5">
        <v>45573</v>
      </c>
      <c r="C964" s="6">
        <v>0.68472222222222223</v>
      </c>
      <c r="D964" t="s">
        <v>611</v>
      </c>
      <c r="F964" s="1">
        <v>0</v>
      </c>
      <c r="G964" s="1">
        <v>2277000</v>
      </c>
      <c r="H964" s="1">
        <v>259721</v>
      </c>
      <c r="I964" t="s">
        <v>292</v>
      </c>
      <c r="J964" t="s">
        <v>396</v>
      </c>
      <c r="L964" t="s">
        <v>14</v>
      </c>
      <c r="M964" t="s">
        <v>15</v>
      </c>
      <c r="N964" t="s">
        <v>86</v>
      </c>
      <c r="O964" t="s">
        <v>86</v>
      </c>
    </row>
    <row r="965" spans="1:15">
      <c r="A965">
        <v>97</v>
      </c>
      <c r="B965" s="5">
        <v>45573</v>
      </c>
      <c r="C965" s="6">
        <v>0.68472222222222223</v>
      </c>
      <c r="D965" t="s">
        <v>421</v>
      </c>
      <c r="F965" s="1">
        <v>5775000</v>
      </c>
      <c r="G965" s="1">
        <v>0</v>
      </c>
      <c r="H965" s="1">
        <v>6034721</v>
      </c>
      <c r="I965" t="s">
        <v>292</v>
      </c>
      <c r="J965" t="s">
        <v>396</v>
      </c>
      <c r="L965" t="s">
        <v>14</v>
      </c>
      <c r="M965" t="s">
        <v>15</v>
      </c>
      <c r="N965" t="s">
        <v>86</v>
      </c>
      <c r="O965" t="s">
        <v>86</v>
      </c>
    </row>
    <row r="966" spans="1:15">
      <c r="A966">
        <v>98</v>
      </c>
      <c r="B966" s="5">
        <v>45573</v>
      </c>
      <c r="C966" s="6">
        <v>0.68472222222222223</v>
      </c>
      <c r="D966" t="s">
        <v>521</v>
      </c>
      <c r="F966" s="1">
        <v>0</v>
      </c>
      <c r="G966" s="1">
        <v>5775000</v>
      </c>
      <c r="H966" s="1">
        <v>259721</v>
      </c>
      <c r="I966" t="s">
        <v>292</v>
      </c>
      <c r="J966" t="s">
        <v>396</v>
      </c>
      <c r="L966" t="s">
        <v>14</v>
      </c>
      <c r="M966" t="s">
        <v>15</v>
      </c>
      <c r="N966" t="s">
        <v>86</v>
      </c>
      <c r="O966" t="s">
        <v>86</v>
      </c>
    </row>
    <row r="967" spans="1:15">
      <c r="A967">
        <v>99</v>
      </c>
      <c r="B967" s="5">
        <v>45573</v>
      </c>
      <c r="C967" s="6">
        <v>0.68472222222222223</v>
      </c>
      <c r="D967" t="s">
        <v>421</v>
      </c>
      <c r="F967" s="1">
        <v>5775000</v>
      </c>
      <c r="G967" s="1">
        <v>0</v>
      </c>
      <c r="H967" s="1">
        <v>6034721</v>
      </c>
      <c r="I967" t="s">
        <v>292</v>
      </c>
      <c r="J967" t="s">
        <v>396</v>
      </c>
      <c r="L967" t="s">
        <v>14</v>
      </c>
      <c r="M967" t="s">
        <v>15</v>
      </c>
      <c r="N967" t="s">
        <v>86</v>
      </c>
      <c r="O967" t="s">
        <v>86</v>
      </c>
    </row>
    <row r="968" spans="1:15">
      <c r="A968">
        <v>100</v>
      </c>
      <c r="B968" s="5">
        <v>45573</v>
      </c>
      <c r="C968" s="6">
        <v>0.68472222222222223</v>
      </c>
      <c r="D968" t="s">
        <v>521</v>
      </c>
      <c r="F968" s="1">
        <v>0</v>
      </c>
      <c r="G968" s="1">
        <v>5775000</v>
      </c>
      <c r="H968" s="1">
        <v>259721</v>
      </c>
      <c r="I968" t="s">
        <v>292</v>
      </c>
      <c r="J968" t="s">
        <v>396</v>
      </c>
      <c r="L968" t="s">
        <v>14</v>
      </c>
      <c r="M968" t="s">
        <v>15</v>
      </c>
      <c r="N968" t="s">
        <v>86</v>
      </c>
      <c r="O968" t="s">
        <v>86</v>
      </c>
    </row>
    <row r="969" spans="1:15">
      <c r="A969">
        <v>101</v>
      </c>
      <c r="B969" s="5">
        <v>45573</v>
      </c>
      <c r="C969" s="6">
        <v>0.68611111111111112</v>
      </c>
      <c r="D969" t="s">
        <v>421</v>
      </c>
      <c r="F969" s="1">
        <v>6490000</v>
      </c>
      <c r="G969" s="1">
        <v>0</v>
      </c>
      <c r="H969" s="1">
        <v>6749721</v>
      </c>
      <c r="I969" t="s">
        <v>292</v>
      </c>
      <c r="J969" t="s">
        <v>396</v>
      </c>
      <c r="L969" t="s">
        <v>14</v>
      </c>
      <c r="M969" t="s">
        <v>15</v>
      </c>
      <c r="N969" t="s">
        <v>86</v>
      </c>
      <c r="O969" t="s">
        <v>86</v>
      </c>
    </row>
    <row r="970" spans="1:15">
      <c r="A970">
        <v>102</v>
      </c>
      <c r="B970" s="5">
        <v>45573</v>
      </c>
      <c r="C970" s="6">
        <v>0.68611111111111112</v>
      </c>
      <c r="D970" t="s">
        <v>422</v>
      </c>
      <c r="F970" s="1">
        <v>0</v>
      </c>
      <c r="G970" s="1">
        <v>6490000</v>
      </c>
      <c r="H970" s="1">
        <v>259721</v>
      </c>
      <c r="I970" t="s">
        <v>292</v>
      </c>
      <c r="J970" t="s">
        <v>396</v>
      </c>
      <c r="L970" t="s">
        <v>14</v>
      </c>
      <c r="M970" t="s">
        <v>15</v>
      </c>
      <c r="N970" t="s">
        <v>86</v>
      </c>
      <c r="O970" t="s">
        <v>86</v>
      </c>
    </row>
    <row r="971" spans="1:15">
      <c r="A971">
        <v>103</v>
      </c>
      <c r="B971" s="5">
        <v>45573</v>
      </c>
      <c r="C971" s="6">
        <v>0.68611111111111112</v>
      </c>
      <c r="D971" t="s">
        <v>421</v>
      </c>
      <c r="F971" s="1">
        <v>385000</v>
      </c>
      <c r="G971" s="1">
        <v>0</v>
      </c>
      <c r="H971" s="1">
        <v>644721</v>
      </c>
      <c r="I971" t="s">
        <v>292</v>
      </c>
      <c r="J971" t="s">
        <v>396</v>
      </c>
      <c r="L971" t="s">
        <v>14</v>
      </c>
      <c r="M971" t="s">
        <v>15</v>
      </c>
      <c r="N971" t="s">
        <v>86</v>
      </c>
      <c r="O971" t="s">
        <v>86</v>
      </c>
    </row>
    <row r="972" spans="1:15">
      <c r="A972">
        <v>104</v>
      </c>
      <c r="B972" s="5">
        <v>45573</v>
      </c>
      <c r="C972" s="6">
        <v>0.68611111111111112</v>
      </c>
      <c r="D972" t="s">
        <v>612</v>
      </c>
      <c r="F972" s="1">
        <v>0</v>
      </c>
      <c r="G972" s="1">
        <v>385000</v>
      </c>
      <c r="H972" s="1">
        <v>259721</v>
      </c>
      <c r="I972" t="s">
        <v>292</v>
      </c>
      <c r="J972" t="s">
        <v>396</v>
      </c>
      <c r="L972" t="s">
        <v>14</v>
      </c>
      <c r="M972" t="s">
        <v>15</v>
      </c>
      <c r="N972" t="s">
        <v>86</v>
      </c>
      <c r="O972" t="s">
        <v>86</v>
      </c>
    </row>
    <row r="973" spans="1:15">
      <c r="A973">
        <v>175</v>
      </c>
      <c r="B973" s="5">
        <v>45575</v>
      </c>
      <c r="C973" s="6">
        <v>0.19166666666666671</v>
      </c>
      <c r="D973" t="s">
        <v>613</v>
      </c>
      <c r="F973" s="1">
        <v>0</v>
      </c>
      <c r="G973" s="1">
        <v>1708100</v>
      </c>
      <c r="H973" s="1">
        <v>61275534</v>
      </c>
      <c r="I973" t="s">
        <v>310</v>
      </c>
      <c r="J973" t="s">
        <v>300</v>
      </c>
      <c r="L973" t="s">
        <v>10</v>
      </c>
      <c r="M973" t="s">
        <v>11</v>
      </c>
      <c r="N973" t="s">
        <v>74</v>
      </c>
      <c r="O973" t="s">
        <v>311</v>
      </c>
    </row>
    <row r="974" spans="1:15">
      <c r="A974">
        <v>176</v>
      </c>
      <c r="B974" s="5">
        <v>45575</v>
      </c>
      <c r="C974" s="6">
        <v>0.19305555555555559</v>
      </c>
      <c r="D974" t="s">
        <v>614</v>
      </c>
      <c r="F974" s="1">
        <v>0</v>
      </c>
      <c r="G974" s="1">
        <v>828000</v>
      </c>
      <c r="H974" s="1">
        <v>60447534</v>
      </c>
      <c r="I974" t="s">
        <v>313</v>
      </c>
      <c r="J974" t="s">
        <v>300</v>
      </c>
      <c r="L974" t="s">
        <v>10</v>
      </c>
      <c r="M974" t="s">
        <v>11</v>
      </c>
      <c r="N974" t="s">
        <v>74</v>
      </c>
      <c r="O974" t="s">
        <v>311</v>
      </c>
    </row>
    <row r="975" spans="1:15">
      <c r="A975">
        <v>177</v>
      </c>
      <c r="B975" s="5">
        <v>45575</v>
      </c>
      <c r="C975" s="6">
        <v>0.19305555555555559</v>
      </c>
      <c r="D975" t="s">
        <v>615</v>
      </c>
      <c r="F975" s="1">
        <v>0</v>
      </c>
      <c r="G975" s="1">
        <v>100200</v>
      </c>
      <c r="H975" s="1">
        <v>60347334</v>
      </c>
      <c r="I975" t="s">
        <v>310</v>
      </c>
      <c r="J975" t="s">
        <v>300</v>
      </c>
      <c r="L975" t="s">
        <v>10</v>
      </c>
      <c r="M975" t="s">
        <v>11</v>
      </c>
      <c r="N975" t="s">
        <v>74</v>
      </c>
      <c r="O975" t="s">
        <v>311</v>
      </c>
    </row>
    <row r="976" spans="1:15">
      <c r="A976">
        <v>178</v>
      </c>
      <c r="B976" s="5">
        <v>45575</v>
      </c>
      <c r="C976" s="6">
        <v>0.19375000000000001</v>
      </c>
      <c r="D976" t="s">
        <v>616</v>
      </c>
      <c r="F976" s="1">
        <v>0</v>
      </c>
      <c r="G976" s="1">
        <v>35030</v>
      </c>
      <c r="H976" s="1">
        <v>60312304</v>
      </c>
      <c r="I976" t="s">
        <v>310</v>
      </c>
      <c r="J976" t="s">
        <v>300</v>
      </c>
      <c r="L976" t="s">
        <v>10</v>
      </c>
      <c r="M976" t="s">
        <v>11</v>
      </c>
      <c r="N976" t="s">
        <v>74</v>
      </c>
      <c r="O976" t="s">
        <v>311</v>
      </c>
    </row>
    <row r="977" spans="1:15">
      <c r="A977">
        <v>30</v>
      </c>
      <c r="B977" s="5">
        <v>45575</v>
      </c>
      <c r="C977" s="7">
        <v>0.29295138888888889</v>
      </c>
      <c r="D977" t="s">
        <v>477</v>
      </c>
      <c r="E977" t="s">
        <v>617</v>
      </c>
      <c r="F977" s="1">
        <v>3294546</v>
      </c>
      <c r="G977" s="1">
        <v>0</v>
      </c>
      <c r="H977" s="1">
        <v>4624000</v>
      </c>
      <c r="J977" t="s">
        <v>508</v>
      </c>
      <c r="L977" t="s">
        <v>16</v>
      </c>
      <c r="M977" t="s">
        <v>17</v>
      </c>
      <c r="N977" s="281" t="s">
        <v>86</v>
      </c>
      <c r="O977" s="281" t="s">
        <v>86</v>
      </c>
    </row>
    <row r="978" spans="1:15">
      <c r="A978">
        <v>568</v>
      </c>
      <c r="B978" s="5">
        <v>45576</v>
      </c>
      <c r="C978" s="6">
        <v>0.60902777777777772</v>
      </c>
      <c r="D978" t="s">
        <v>573</v>
      </c>
      <c r="F978" s="1">
        <v>0</v>
      </c>
      <c r="G978" s="1">
        <v>9200</v>
      </c>
      <c r="H978" s="1">
        <v>162663163</v>
      </c>
      <c r="I978" t="s">
        <v>264</v>
      </c>
      <c r="J978" t="s">
        <v>303</v>
      </c>
      <c r="L978" t="s">
        <v>8</v>
      </c>
      <c r="M978" t="s">
        <v>9</v>
      </c>
      <c r="N978" t="s">
        <v>344</v>
      </c>
      <c r="O978" t="s">
        <v>344</v>
      </c>
    </row>
    <row r="979" spans="1:15">
      <c r="A979">
        <v>569</v>
      </c>
      <c r="B979" s="5">
        <v>45576</v>
      </c>
      <c r="C979" s="6">
        <v>0.60902777777777772</v>
      </c>
      <c r="D979" t="s">
        <v>573</v>
      </c>
      <c r="F979" s="1">
        <v>9200</v>
      </c>
      <c r="G979" s="1">
        <v>0</v>
      </c>
      <c r="H979" s="1">
        <v>162672363</v>
      </c>
      <c r="I979" t="s">
        <v>264</v>
      </c>
      <c r="J979" t="s">
        <v>303</v>
      </c>
      <c r="L979" t="s">
        <v>8</v>
      </c>
      <c r="M979" t="s">
        <v>9</v>
      </c>
      <c r="N979" t="s">
        <v>344</v>
      </c>
      <c r="O979" t="s">
        <v>344</v>
      </c>
    </row>
    <row r="980" spans="1:15">
      <c r="A980">
        <v>570</v>
      </c>
      <c r="B980" s="5">
        <v>45576</v>
      </c>
      <c r="C980" s="6">
        <v>0.62222222222222223</v>
      </c>
      <c r="D980" t="s">
        <v>574</v>
      </c>
      <c r="F980" s="1">
        <v>0</v>
      </c>
      <c r="G980" s="1">
        <v>8900</v>
      </c>
      <c r="H980" s="1">
        <v>162663463</v>
      </c>
      <c r="I980" t="s">
        <v>264</v>
      </c>
      <c r="J980" t="s">
        <v>303</v>
      </c>
      <c r="L980" t="s">
        <v>8</v>
      </c>
      <c r="M980" t="s">
        <v>9</v>
      </c>
      <c r="N980" t="s">
        <v>76</v>
      </c>
      <c r="O980" t="s">
        <v>286</v>
      </c>
    </row>
    <row r="981" spans="1:15">
      <c r="A981">
        <v>571</v>
      </c>
      <c r="B981" s="5">
        <v>45576</v>
      </c>
      <c r="C981" s="6">
        <v>0.77777777777777779</v>
      </c>
      <c r="D981" t="s">
        <v>573</v>
      </c>
      <c r="F981" s="1">
        <v>0</v>
      </c>
      <c r="G981" s="1">
        <v>9600</v>
      </c>
      <c r="H981" s="1">
        <v>162653863</v>
      </c>
      <c r="I981" t="s">
        <v>264</v>
      </c>
      <c r="J981" t="s">
        <v>303</v>
      </c>
      <c r="L981" t="s">
        <v>8</v>
      </c>
      <c r="M981" t="s">
        <v>9</v>
      </c>
      <c r="N981" t="s">
        <v>344</v>
      </c>
      <c r="O981" t="s">
        <v>344</v>
      </c>
    </row>
    <row r="982" spans="1:15">
      <c r="A982">
        <v>572</v>
      </c>
      <c r="B982" s="5">
        <v>45576</v>
      </c>
      <c r="C982" s="6">
        <v>0.77777777777777779</v>
      </c>
      <c r="D982" t="s">
        <v>573</v>
      </c>
      <c r="F982" s="1">
        <v>9600</v>
      </c>
      <c r="G982" s="1">
        <v>0</v>
      </c>
      <c r="H982" s="1">
        <v>162663463</v>
      </c>
      <c r="I982" t="s">
        <v>264</v>
      </c>
      <c r="J982" t="s">
        <v>303</v>
      </c>
      <c r="L982" t="s">
        <v>8</v>
      </c>
      <c r="M982" t="s">
        <v>9</v>
      </c>
      <c r="N982" t="s">
        <v>344</v>
      </c>
      <c r="O982" t="s">
        <v>344</v>
      </c>
    </row>
    <row r="983" spans="1:15">
      <c r="A983">
        <v>573</v>
      </c>
      <c r="B983" s="5">
        <v>45576</v>
      </c>
      <c r="C983" s="6">
        <v>0.77986111111111112</v>
      </c>
      <c r="D983" t="s">
        <v>573</v>
      </c>
      <c r="F983" s="1">
        <v>0</v>
      </c>
      <c r="G983" s="1">
        <v>9700</v>
      </c>
      <c r="H983" s="1">
        <v>162653763</v>
      </c>
      <c r="I983" t="s">
        <v>264</v>
      </c>
      <c r="J983" t="s">
        <v>303</v>
      </c>
      <c r="L983" t="s">
        <v>8</v>
      </c>
      <c r="M983" t="s">
        <v>9</v>
      </c>
      <c r="N983" t="s">
        <v>344</v>
      </c>
      <c r="O983" t="s">
        <v>344</v>
      </c>
    </row>
    <row r="984" spans="1:15">
      <c r="A984">
        <v>574</v>
      </c>
      <c r="B984" s="5">
        <v>45576</v>
      </c>
      <c r="C984" s="6">
        <v>0.77986111111111112</v>
      </c>
      <c r="D984" t="s">
        <v>573</v>
      </c>
      <c r="F984" s="1">
        <v>9700</v>
      </c>
      <c r="G984" s="1">
        <v>0</v>
      </c>
      <c r="H984" s="1">
        <v>162663463</v>
      </c>
      <c r="I984" t="s">
        <v>264</v>
      </c>
      <c r="J984" t="s">
        <v>303</v>
      </c>
      <c r="L984" t="s">
        <v>8</v>
      </c>
      <c r="M984" t="s">
        <v>9</v>
      </c>
      <c r="N984" t="s">
        <v>344</v>
      </c>
      <c r="O984" t="s">
        <v>344</v>
      </c>
    </row>
    <row r="985" spans="1:15">
      <c r="A985">
        <v>575</v>
      </c>
      <c r="B985" s="5">
        <v>45576</v>
      </c>
      <c r="C985" s="6">
        <v>0.79652777777777772</v>
      </c>
      <c r="D985" t="s">
        <v>578</v>
      </c>
      <c r="F985" s="1">
        <v>0</v>
      </c>
      <c r="G985" s="1">
        <v>8700</v>
      </c>
      <c r="H985" s="1">
        <v>162654763</v>
      </c>
      <c r="I985" t="s">
        <v>264</v>
      </c>
      <c r="J985" t="s">
        <v>303</v>
      </c>
      <c r="L985" t="s">
        <v>8</v>
      </c>
      <c r="M985" t="s">
        <v>9</v>
      </c>
      <c r="N985" t="s">
        <v>76</v>
      </c>
      <c r="O985" t="s">
        <v>286</v>
      </c>
    </row>
    <row r="986" spans="1:15">
      <c r="A986">
        <v>31</v>
      </c>
      <c r="B986" s="5">
        <v>45576</v>
      </c>
      <c r="C986" s="7">
        <v>0.56923611111111116</v>
      </c>
      <c r="D986" t="s">
        <v>477</v>
      </c>
      <c r="E986" t="s">
        <v>618</v>
      </c>
      <c r="F986" s="1">
        <v>1000000</v>
      </c>
      <c r="G986" s="1">
        <v>0</v>
      </c>
      <c r="H986" s="1">
        <v>5624000</v>
      </c>
      <c r="J986" t="s">
        <v>508</v>
      </c>
      <c r="L986" t="s">
        <v>16</v>
      </c>
      <c r="M986" t="s">
        <v>17</v>
      </c>
      <c r="N986" s="281" t="s">
        <v>86</v>
      </c>
      <c r="O986" s="281" t="s">
        <v>86</v>
      </c>
    </row>
    <row r="987" spans="1:15">
      <c r="A987">
        <v>576</v>
      </c>
      <c r="B987" s="5">
        <v>45577</v>
      </c>
      <c r="C987" s="6">
        <v>0.6166666666666667</v>
      </c>
      <c r="D987" t="s">
        <v>573</v>
      </c>
      <c r="F987" s="1">
        <v>0</v>
      </c>
      <c r="G987" s="1">
        <v>13600</v>
      </c>
      <c r="H987" s="1">
        <v>162641163</v>
      </c>
      <c r="I987" t="s">
        <v>264</v>
      </c>
      <c r="J987" t="s">
        <v>303</v>
      </c>
      <c r="L987" t="s">
        <v>8</v>
      </c>
      <c r="M987" t="s">
        <v>9</v>
      </c>
      <c r="N987" t="s">
        <v>344</v>
      </c>
      <c r="O987" t="s">
        <v>344</v>
      </c>
    </row>
    <row r="988" spans="1:15">
      <c r="A988">
        <v>577</v>
      </c>
      <c r="B988" s="5">
        <v>45577</v>
      </c>
      <c r="C988" s="6">
        <v>0.6166666666666667</v>
      </c>
      <c r="D988" t="s">
        <v>573</v>
      </c>
      <c r="F988" s="1">
        <v>13600</v>
      </c>
      <c r="G988" s="1">
        <v>0</v>
      </c>
      <c r="H988" s="1">
        <v>162654763</v>
      </c>
      <c r="I988" t="s">
        <v>264</v>
      </c>
      <c r="J988" t="s">
        <v>303</v>
      </c>
      <c r="L988" t="s">
        <v>8</v>
      </c>
      <c r="M988" t="s">
        <v>9</v>
      </c>
      <c r="N988" t="s">
        <v>344</v>
      </c>
      <c r="O988" t="s">
        <v>344</v>
      </c>
    </row>
    <row r="989" spans="1:15">
      <c r="A989">
        <v>578</v>
      </c>
      <c r="B989" s="5">
        <v>45577</v>
      </c>
      <c r="C989" s="6">
        <v>0.63402777777777775</v>
      </c>
      <c r="D989" t="s">
        <v>574</v>
      </c>
      <c r="F989" s="1">
        <v>0</v>
      </c>
      <c r="G989" s="1">
        <v>10500</v>
      </c>
      <c r="H989" s="1">
        <v>162644263</v>
      </c>
      <c r="I989" t="s">
        <v>264</v>
      </c>
      <c r="J989" t="s">
        <v>303</v>
      </c>
      <c r="L989" t="s">
        <v>8</v>
      </c>
      <c r="M989" t="s">
        <v>9</v>
      </c>
      <c r="N989" t="s">
        <v>76</v>
      </c>
      <c r="O989" t="s">
        <v>286</v>
      </c>
    </row>
    <row r="990" spans="1:15">
      <c r="A990">
        <v>579</v>
      </c>
      <c r="B990" s="5">
        <v>45577</v>
      </c>
      <c r="C990" s="6">
        <v>0.63402777777777775</v>
      </c>
      <c r="D990" t="s">
        <v>578</v>
      </c>
      <c r="F990" s="1">
        <v>0</v>
      </c>
      <c r="G990" s="1">
        <v>3000</v>
      </c>
      <c r="H990" s="1">
        <v>162641263</v>
      </c>
      <c r="I990" t="s">
        <v>264</v>
      </c>
      <c r="J990" t="s">
        <v>303</v>
      </c>
      <c r="L990" t="s">
        <v>8</v>
      </c>
      <c r="M990" t="s">
        <v>9</v>
      </c>
      <c r="N990" t="s">
        <v>76</v>
      </c>
      <c r="O990" t="s">
        <v>286</v>
      </c>
    </row>
    <row r="991" spans="1:15">
      <c r="A991">
        <v>580</v>
      </c>
      <c r="B991" s="5">
        <v>45577</v>
      </c>
      <c r="C991" s="6">
        <v>0.75555555555555554</v>
      </c>
      <c r="D991" t="s">
        <v>573</v>
      </c>
      <c r="F991" s="1">
        <v>0</v>
      </c>
      <c r="G991" s="1">
        <v>13000</v>
      </c>
      <c r="H991" s="1">
        <v>162628263</v>
      </c>
      <c r="I991" t="s">
        <v>264</v>
      </c>
      <c r="J991" t="s">
        <v>303</v>
      </c>
      <c r="L991" t="s">
        <v>8</v>
      </c>
      <c r="M991" t="s">
        <v>9</v>
      </c>
      <c r="N991" t="s">
        <v>344</v>
      </c>
      <c r="O991" t="s">
        <v>344</v>
      </c>
    </row>
    <row r="992" spans="1:15">
      <c r="A992">
        <v>581</v>
      </c>
      <c r="B992" s="5">
        <v>45577</v>
      </c>
      <c r="C992" s="6">
        <v>0.75555555555555554</v>
      </c>
      <c r="D992" t="s">
        <v>573</v>
      </c>
      <c r="F992" s="1">
        <v>13000</v>
      </c>
      <c r="G992" s="1">
        <v>0</v>
      </c>
      <c r="H992" s="1">
        <v>162641263</v>
      </c>
      <c r="I992" t="s">
        <v>264</v>
      </c>
      <c r="J992" t="s">
        <v>303</v>
      </c>
      <c r="L992" t="s">
        <v>8</v>
      </c>
      <c r="M992" t="s">
        <v>9</v>
      </c>
      <c r="N992" t="s">
        <v>344</v>
      </c>
      <c r="O992" t="s">
        <v>344</v>
      </c>
    </row>
    <row r="993" spans="1:15">
      <c r="A993">
        <v>582</v>
      </c>
      <c r="B993" s="5">
        <v>45577</v>
      </c>
      <c r="C993" s="6">
        <v>0.77152777777777781</v>
      </c>
      <c r="D993" t="s">
        <v>574</v>
      </c>
      <c r="F993" s="1">
        <v>0</v>
      </c>
      <c r="G993" s="1">
        <v>9200</v>
      </c>
      <c r="H993" s="1">
        <v>162632063</v>
      </c>
      <c r="I993" t="s">
        <v>264</v>
      </c>
      <c r="J993" t="s">
        <v>303</v>
      </c>
      <c r="L993" t="s">
        <v>8</v>
      </c>
      <c r="M993" t="s">
        <v>9</v>
      </c>
      <c r="N993" t="s">
        <v>76</v>
      </c>
      <c r="O993" t="s">
        <v>286</v>
      </c>
    </row>
    <row r="994" spans="1:15">
      <c r="A994">
        <v>583</v>
      </c>
      <c r="B994" s="5">
        <v>45577</v>
      </c>
      <c r="C994" s="6">
        <v>0.77152777777777781</v>
      </c>
      <c r="D994" t="s">
        <v>578</v>
      </c>
      <c r="F994" s="1">
        <v>0</v>
      </c>
      <c r="G994" s="1">
        <v>3000</v>
      </c>
      <c r="H994" s="1">
        <v>162629063</v>
      </c>
      <c r="I994" t="s">
        <v>264</v>
      </c>
      <c r="J994" t="s">
        <v>303</v>
      </c>
      <c r="L994" t="s">
        <v>8</v>
      </c>
      <c r="M994" t="s">
        <v>9</v>
      </c>
      <c r="N994" t="s">
        <v>76</v>
      </c>
      <c r="O994" t="s">
        <v>286</v>
      </c>
    </row>
    <row r="995" spans="1:15">
      <c r="A995">
        <v>584</v>
      </c>
      <c r="B995" s="5">
        <v>45579</v>
      </c>
      <c r="C995" s="6">
        <v>0.39374999999999999</v>
      </c>
      <c r="D995" t="s">
        <v>573</v>
      </c>
      <c r="F995" s="1">
        <v>0</v>
      </c>
      <c r="G995" s="1">
        <v>8200</v>
      </c>
      <c r="H995" s="1">
        <v>162620863</v>
      </c>
      <c r="I995" t="s">
        <v>264</v>
      </c>
      <c r="J995" t="s">
        <v>303</v>
      </c>
      <c r="L995" t="s">
        <v>8</v>
      </c>
      <c r="M995" t="s">
        <v>9</v>
      </c>
      <c r="N995" t="s">
        <v>344</v>
      </c>
      <c r="O995" t="s">
        <v>344</v>
      </c>
    </row>
    <row r="996" spans="1:15">
      <c r="A996">
        <v>585</v>
      </c>
      <c r="B996" s="5">
        <v>45579</v>
      </c>
      <c r="C996" s="6">
        <v>0.39374999999999999</v>
      </c>
      <c r="D996" t="s">
        <v>573</v>
      </c>
      <c r="F996" s="1">
        <v>8200</v>
      </c>
      <c r="G996" s="1">
        <v>0</v>
      </c>
      <c r="H996" s="1">
        <v>162629063</v>
      </c>
      <c r="I996" t="s">
        <v>264</v>
      </c>
      <c r="J996" t="s">
        <v>303</v>
      </c>
      <c r="L996" t="s">
        <v>8</v>
      </c>
      <c r="M996" t="s">
        <v>9</v>
      </c>
      <c r="N996" t="s">
        <v>344</v>
      </c>
      <c r="O996" t="s">
        <v>344</v>
      </c>
    </row>
    <row r="997" spans="1:15">
      <c r="A997">
        <v>586</v>
      </c>
      <c r="B997" s="5">
        <v>45579</v>
      </c>
      <c r="C997" s="6">
        <v>0.3972222222222222</v>
      </c>
      <c r="D997" t="s">
        <v>573</v>
      </c>
      <c r="F997" s="1">
        <v>0</v>
      </c>
      <c r="G997" s="1">
        <v>8200</v>
      </c>
      <c r="H997" s="1">
        <v>162620863</v>
      </c>
      <c r="I997" t="s">
        <v>264</v>
      </c>
      <c r="J997" t="s">
        <v>303</v>
      </c>
      <c r="L997" t="s">
        <v>8</v>
      </c>
      <c r="M997" t="s">
        <v>9</v>
      </c>
      <c r="N997" t="s">
        <v>344</v>
      </c>
      <c r="O997" t="s">
        <v>344</v>
      </c>
    </row>
    <row r="998" spans="1:15">
      <c r="A998">
        <v>587</v>
      </c>
      <c r="B998" s="5">
        <v>45579</v>
      </c>
      <c r="C998" s="6">
        <v>0.3972222222222222</v>
      </c>
      <c r="D998" t="s">
        <v>573</v>
      </c>
      <c r="F998" s="1">
        <v>8200</v>
      </c>
      <c r="G998" s="1">
        <v>0</v>
      </c>
      <c r="H998" s="1">
        <v>162629063</v>
      </c>
      <c r="I998" t="s">
        <v>264</v>
      </c>
      <c r="J998" t="s">
        <v>303</v>
      </c>
      <c r="L998" t="s">
        <v>8</v>
      </c>
      <c r="M998" t="s">
        <v>9</v>
      </c>
      <c r="N998" t="s">
        <v>344</v>
      </c>
      <c r="O998" t="s">
        <v>344</v>
      </c>
    </row>
    <row r="999" spans="1:15">
      <c r="A999">
        <v>588</v>
      </c>
      <c r="B999" s="5">
        <v>45579</v>
      </c>
      <c r="C999" s="6">
        <v>0.41111111111111109</v>
      </c>
      <c r="D999" t="s">
        <v>574</v>
      </c>
      <c r="F999" s="1">
        <v>0</v>
      </c>
      <c r="G999" s="1">
        <v>9300</v>
      </c>
      <c r="H999" s="1">
        <v>162619763</v>
      </c>
      <c r="I999" t="s">
        <v>264</v>
      </c>
      <c r="J999" t="s">
        <v>303</v>
      </c>
      <c r="L999" t="s">
        <v>8</v>
      </c>
      <c r="M999" t="s">
        <v>9</v>
      </c>
      <c r="N999" t="s">
        <v>76</v>
      </c>
      <c r="O999" t="s">
        <v>286</v>
      </c>
    </row>
    <row r="1000" spans="1:15">
      <c r="A1000">
        <v>589</v>
      </c>
      <c r="B1000" s="5">
        <v>45579</v>
      </c>
      <c r="C1000" s="6">
        <v>0.42986111111111108</v>
      </c>
      <c r="D1000" t="s">
        <v>573</v>
      </c>
      <c r="F1000" s="1">
        <v>0</v>
      </c>
      <c r="G1000" s="1">
        <v>6400</v>
      </c>
      <c r="H1000" s="1">
        <v>162613363</v>
      </c>
      <c r="I1000" t="s">
        <v>264</v>
      </c>
      <c r="J1000" t="s">
        <v>303</v>
      </c>
      <c r="L1000" t="s">
        <v>8</v>
      </c>
      <c r="M1000" t="s">
        <v>9</v>
      </c>
      <c r="N1000" t="s">
        <v>344</v>
      </c>
      <c r="O1000" t="s">
        <v>344</v>
      </c>
    </row>
    <row r="1001" spans="1:15">
      <c r="A1001">
        <v>590</v>
      </c>
      <c r="B1001" s="5">
        <v>45579</v>
      </c>
      <c r="C1001" s="6">
        <v>0.42986111111111108</v>
      </c>
      <c r="D1001" t="s">
        <v>573</v>
      </c>
      <c r="F1001" s="1">
        <v>6400</v>
      </c>
      <c r="G1001" s="1">
        <v>0</v>
      </c>
      <c r="H1001" s="1">
        <v>162619763</v>
      </c>
      <c r="I1001" t="s">
        <v>264</v>
      </c>
      <c r="J1001" t="s">
        <v>303</v>
      </c>
      <c r="L1001" t="s">
        <v>8</v>
      </c>
      <c r="M1001" t="s">
        <v>9</v>
      </c>
      <c r="N1001" t="s">
        <v>344</v>
      </c>
      <c r="O1001" t="s">
        <v>344</v>
      </c>
    </row>
    <row r="1002" spans="1:15">
      <c r="A1002">
        <v>591</v>
      </c>
      <c r="B1002" s="5">
        <v>45579</v>
      </c>
      <c r="C1002" s="6">
        <v>0.43958333333333333</v>
      </c>
      <c r="D1002" t="s">
        <v>574</v>
      </c>
      <c r="F1002" s="1">
        <v>0</v>
      </c>
      <c r="G1002" s="1">
        <v>6600</v>
      </c>
      <c r="H1002" s="1">
        <v>162613163</v>
      </c>
      <c r="I1002" t="s">
        <v>264</v>
      </c>
      <c r="J1002" t="s">
        <v>303</v>
      </c>
      <c r="L1002" t="s">
        <v>8</v>
      </c>
      <c r="M1002" t="s">
        <v>9</v>
      </c>
      <c r="N1002" t="s">
        <v>76</v>
      </c>
      <c r="O1002" t="s">
        <v>286</v>
      </c>
    </row>
    <row r="1003" spans="1:15">
      <c r="A1003">
        <v>592</v>
      </c>
      <c r="B1003" s="5">
        <v>45580</v>
      </c>
      <c r="C1003" s="6">
        <v>0.64444444444444449</v>
      </c>
      <c r="D1003" t="s">
        <v>421</v>
      </c>
      <c r="E1003" t="s">
        <v>421</v>
      </c>
      <c r="F1003" s="1">
        <v>1000000</v>
      </c>
      <c r="G1003" s="1">
        <v>0</v>
      </c>
      <c r="H1003" s="1">
        <v>163613163</v>
      </c>
      <c r="I1003" t="s">
        <v>414</v>
      </c>
      <c r="J1003" t="s">
        <v>557</v>
      </c>
      <c r="L1003" t="s">
        <v>8</v>
      </c>
      <c r="M1003" t="s">
        <v>9</v>
      </c>
      <c r="N1003" t="s">
        <v>86</v>
      </c>
      <c r="O1003" t="s">
        <v>86</v>
      </c>
    </row>
    <row r="1004" spans="1:15">
      <c r="A1004">
        <v>593</v>
      </c>
      <c r="B1004" s="5">
        <v>45580</v>
      </c>
      <c r="C1004" s="6">
        <v>0.64444444444444449</v>
      </c>
      <c r="D1004" t="s">
        <v>421</v>
      </c>
      <c r="E1004" t="s">
        <v>421</v>
      </c>
      <c r="F1004" s="1">
        <v>1000000</v>
      </c>
      <c r="G1004" s="1">
        <v>0</v>
      </c>
      <c r="H1004" s="1">
        <v>164613163</v>
      </c>
      <c r="I1004" t="s">
        <v>414</v>
      </c>
      <c r="J1004" t="s">
        <v>557</v>
      </c>
      <c r="L1004" t="s">
        <v>8</v>
      </c>
      <c r="M1004" t="s">
        <v>9</v>
      </c>
      <c r="N1004" t="s">
        <v>86</v>
      </c>
      <c r="O1004" t="s">
        <v>86</v>
      </c>
    </row>
    <row r="1005" spans="1:15">
      <c r="A1005">
        <v>32</v>
      </c>
      <c r="B1005" s="5">
        <v>45580</v>
      </c>
      <c r="C1005" s="7">
        <v>0.64490740740740737</v>
      </c>
      <c r="D1005" t="s">
        <v>562</v>
      </c>
      <c r="E1005" t="s">
        <v>619</v>
      </c>
      <c r="F1005" s="1">
        <v>0</v>
      </c>
      <c r="G1005" s="1">
        <v>1000000</v>
      </c>
      <c r="H1005" s="1">
        <v>4624000</v>
      </c>
      <c r="J1005" t="s">
        <v>564</v>
      </c>
      <c r="L1005" t="s">
        <v>16</v>
      </c>
      <c r="M1005" t="s">
        <v>17</v>
      </c>
      <c r="N1005" s="281" t="s">
        <v>86</v>
      </c>
      <c r="O1005" s="281" t="s">
        <v>86</v>
      </c>
    </row>
    <row r="1006" spans="1:15">
      <c r="A1006">
        <v>33</v>
      </c>
      <c r="B1006" s="5">
        <v>45580</v>
      </c>
      <c r="C1006" s="7">
        <v>0.64490740740740737</v>
      </c>
      <c r="D1006" t="s">
        <v>562</v>
      </c>
      <c r="E1006" t="s">
        <v>620</v>
      </c>
      <c r="F1006" s="1">
        <v>0</v>
      </c>
      <c r="G1006" s="1">
        <v>1000000</v>
      </c>
      <c r="H1006" s="1">
        <v>3624000</v>
      </c>
      <c r="J1006" t="s">
        <v>564</v>
      </c>
      <c r="L1006" t="s">
        <v>16</v>
      </c>
      <c r="M1006" t="s">
        <v>17</v>
      </c>
      <c r="N1006" s="281" t="s">
        <v>86</v>
      </c>
      <c r="O1006" s="281" t="s">
        <v>86</v>
      </c>
    </row>
    <row r="1007" spans="1:15">
      <c r="A1007">
        <v>34</v>
      </c>
      <c r="B1007" s="5">
        <v>45580</v>
      </c>
      <c r="C1007" s="7">
        <v>0.75212962962962959</v>
      </c>
      <c r="D1007" t="s">
        <v>545</v>
      </c>
      <c r="E1007" t="s">
        <v>546</v>
      </c>
      <c r="F1007" s="1">
        <v>0</v>
      </c>
      <c r="G1007" s="1">
        <v>3624000</v>
      </c>
      <c r="H1007" s="1">
        <v>0</v>
      </c>
      <c r="J1007" t="s">
        <v>547</v>
      </c>
      <c r="L1007" t="s">
        <v>16</v>
      </c>
      <c r="M1007" t="s">
        <v>17</v>
      </c>
      <c r="N1007" t="s">
        <v>75</v>
      </c>
      <c r="O1007" t="s">
        <v>75</v>
      </c>
    </row>
    <row r="1008" spans="1:15">
      <c r="A1008">
        <v>594</v>
      </c>
      <c r="B1008" s="5">
        <v>45582</v>
      </c>
      <c r="C1008" s="6">
        <v>0.55347222222222225</v>
      </c>
      <c r="D1008" t="s">
        <v>573</v>
      </c>
      <c r="F1008" s="1">
        <v>0</v>
      </c>
      <c r="G1008" s="1">
        <v>9200</v>
      </c>
      <c r="H1008" s="1">
        <v>164603963</v>
      </c>
      <c r="I1008" t="s">
        <v>264</v>
      </c>
      <c r="J1008" t="s">
        <v>303</v>
      </c>
      <c r="L1008" t="s">
        <v>8</v>
      </c>
      <c r="M1008" t="s">
        <v>9</v>
      </c>
      <c r="N1008" t="s">
        <v>344</v>
      </c>
      <c r="O1008" t="s">
        <v>344</v>
      </c>
    </row>
    <row r="1009" spans="1:15">
      <c r="A1009">
        <v>595</v>
      </c>
      <c r="B1009" s="5">
        <v>45582</v>
      </c>
      <c r="C1009" s="6">
        <v>0.55347222222222225</v>
      </c>
      <c r="D1009" t="s">
        <v>573</v>
      </c>
      <c r="F1009" s="1">
        <v>9200</v>
      </c>
      <c r="G1009" s="1">
        <v>0</v>
      </c>
      <c r="H1009" s="1">
        <v>164613163</v>
      </c>
      <c r="I1009" t="s">
        <v>264</v>
      </c>
      <c r="J1009" t="s">
        <v>303</v>
      </c>
      <c r="L1009" t="s">
        <v>8</v>
      </c>
      <c r="M1009" t="s">
        <v>9</v>
      </c>
      <c r="N1009" t="s">
        <v>344</v>
      </c>
      <c r="O1009" t="s">
        <v>344</v>
      </c>
    </row>
    <row r="1010" spans="1:15">
      <c r="A1010">
        <v>596</v>
      </c>
      <c r="B1010" s="5">
        <v>45582</v>
      </c>
      <c r="C1010" s="6">
        <v>0.56527777777777777</v>
      </c>
      <c r="D1010" t="s">
        <v>574</v>
      </c>
      <c r="F1010" s="1">
        <v>0</v>
      </c>
      <c r="G1010" s="1">
        <v>8400</v>
      </c>
      <c r="H1010" s="1">
        <v>164604763</v>
      </c>
      <c r="I1010" t="s">
        <v>264</v>
      </c>
      <c r="J1010" t="s">
        <v>303</v>
      </c>
      <c r="L1010" t="s">
        <v>8</v>
      </c>
      <c r="M1010" t="s">
        <v>9</v>
      </c>
      <c r="N1010" t="s">
        <v>76</v>
      </c>
      <c r="O1010" t="s">
        <v>286</v>
      </c>
    </row>
    <row r="1011" spans="1:15">
      <c r="A1011">
        <v>597</v>
      </c>
      <c r="B1011" s="5">
        <v>45583</v>
      </c>
      <c r="C1011" s="6">
        <v>0.18055555555555561</v>
      </c>
      <c r="D1011" t="s">
        <v>322</v>
      </c>
      <c r="F1011" s="1">
        <v>0</v>
      </c>
      <c r="G1011" s="1">
        <v>39200</v>
      </c>
      <c r="H1011" s="1">
        <v>164565563</v>
      </c>
      <c r="I1011" t="s">
        <v>323</v>
      </c>
      <c r="J1011" t="s">
        <v>300</v>
      </c>
      <c r="L1011" t="s">
        <v>8</v>
      </c>
      <c r="M1011" t="s">
        <v>9</v>
      </c>
      <c r="N1011" t="s">
        <v>76</v>
      </c>
      <c r="O1011" t="s">
        <v>301</v>
      </c>
    </row>
    <row r="1012" spans="1:15">
      <c r="A1012">
        <v>598</v>
      </c>
      <c r="B1012" s="5">
        <v>45584</v>
      </c>
      <c r="C1012" s="6">
        <v>0.98263888888888884</v>
      </c>
      <c r="D1012" t="s">
        <v>499</v>
      </c>
      <c r="F1012" s="1">
        <v>0</v>
      </c>
      <c r="G1012" s="1">
        <v>23000</v>
      </c>
      <c r="H1012" s="1">
        <v>164542563</v>
      </c>
      <c r="I1012" t="s">
        <v>264</v>
      </c>
      <c r="J1012" t="s">
        <v>303</v>
      </c>
      <c r="L1012" t="s">
        <v>8</v>
      </c>
      <c r="M1012" t="s">
        <v>9</v>
      </c>
      <c r="N1012" t="s">
        <v>76</v>
      </c>
      <c r="O1012" t="s">
        <v>286</v>
      </c>
    </row>
    <row r="1013" spans="1:15">
      <c r="A1013">
        <v>599</v>
      </c>
      <c r="B1013" s="5">
        <v>45586</v>
      </c>
      <c r="C1013" s="6">
        <v>0.48333333333333328</v>
      </c>
      <c r="D1013" t="s">
        <v>573</v>
      </c>
      <c r="F1013" s="1">
        <v>0</v>
      </c>
      <c r="G1013" s="1">
        <v>11300</v>
      </c>
      <c r="H1013" s="1">
        <v>164531263</v>
      </c>
      <c r="I1013" t="s">
        <v>264</v>
      </c>
      <c r="J1013" t="s">
        <v>303</v>
      </c>
      <c r="L1013" t="s">
        <v>8</v>
      </c>
      <c r="M1013" t="s">
        <v>9</v>
      </c>
      <c r="N1013" t="s">
        <v>344</v>
      </c>
      <c r="O1013" t="s">
        <v>344</v>
      </c>
    </row>
    <row r="1014" spans="1:15">
      <c r="A1014">
        <v>600</v>
      </c>
      <c r="B1014" s="5">
        <v>45586</v>
      </c>
      <c r="C1014" s="6">
        <v>0.48333333333333328</v>
      </c>
      <c r="D1014" t="s">
        <v>573</v>
      </c>
      <c r="F1014" s="1">
        <v>11300</v>
      </c>
      <c r="G1014" s="1">
        <v>0</v>
      </c>
      <c r="H1014" s="1">
        <v>164542563</v>
      </c>
      <c r="I1014" t="s">
        <v>264</v>
      </c>
      <c r="J1014" t="s">
        <v>303</v>
      </c>
      <c r="L1014" t="s">
        <v>8</v>
      </c>
      <c r="M1014" t="s">
        <v>9</v>
      </c>
      <c r="N1014" t="s">
        <v>344</v>
      </c>
      <c r="O1014" t="s">
        <v>344</v>
      </c>
    </row>
    <row r="1015" spans="1:15">
      <c r="A1015">
        <v>601</v>
      </c>
      <c r="B1015" s="5">
        <v>45586</v>
      </c>
      <c r="C1015" s="6">
        <v>0.50277777777777777</v>
      </c>
      <c r="D1015" t="s">
        <v>574</v>
      </c>
      <c r="F1015" s="1">
        <v>0</v>
      </c>
      <c r="G1015" s="1">
        <v>11400</v>
      </c>
      <c r="H1015" s="1">
        <v>164531163</v>
      </c>
      <c r="I1015" t="s">
        <v>264</v>
      </c>
      <c r="J1015" t="s">
        <v>303</v>
      </c>
      <c r="L1015" t="s">
        <v>8</v>
      </c>
      <c r="M1015" t="s">
        <v>9</v>
      </c>
      <c r="N1015" t="s">
        <v>76</v>
      </c>
      <c r="O1015" t="s">
        <v>286</v>
      </c>
    </row>
    <row r="1016" spans="1:15">
      <c r="A1016">
        <v>602</v>
      </c>
      <c r="B1016" s="5">
        <v>45586</v>
      </c>
      <c r="C1016" s="6">
        <v>0.95972222222222225</v>
      </c>
      <c r="D1016" t="s">
        <v>573</v>
      </c>
      <c r="F1016" s="1">
        <v>0</v>
      </c>
      <c r="G1016" s="1">
        <v>14300</v>
      </c>
      <c r="H1016" s="1">
        <v>164516863</v>
      </c>
      <c r="I1016" t="s">
        <v>264</v>
      </c>
      <c r="J1016" t="s">
        <v>303</v>
      </c>
      <c r="L1016" t="s">
        <v>8</v>
      </c>
      <c r="M1016" t="s">
        <v>9</v>
      </c>
      <c r="N1016" t="s">
        <v>344</v>
      </c>
      <c r="O1016" t="s">
        <v>344</v>
      </c>
    </row>
    <row r="1017" spans="1:15">
      <c r="A1017">
        <v>603</v>
      </c>
      <c r="B1017" s="5">
        <v>45586</v>
      </c>
      <c r="C1017" s="6">
        <v>0.95972222222222225</v>
      </c>
      <c r="D1017" t="s">
        <v>573</v>
      </c>
      <c r="F1017" s="1">
        <v>14300</v>
      </c>
      <c r="G1017" s="1">
        <v>0</v>
      </c>
      <c r="H1017" s="1">
        <v>164531163</v>
      </c>
      <c r="I1017" t="s">
        <v>264</v>
      </c>
      <c r="J1017" t="s">
        <v>303</v>
      </c>
      <c r="L1017" t="s">
        <v>8</v>
      </c>
      <c r="M1017" t="s">
        <v>9</v>
      </c>
      <c r="N1017" t="s">
        <v>344</v>
      </c>
      <c r="O1017" t="s">
        <v>344</v>
      </c>
    </row>
    <row r="1018" spans="1:15">
      <c r="A1018">
        <v>604</v>
      </c>
      <c r="B1018" s="5">
        <v>45586</v>
      </c>
      <c r="C1018" s="6">
        <v>0.97430555555555554</v>
      </c>
      <c r="D1018" t="s">
        <v>574</v>
      </c>
      <c r="F1018" s="1">
        <v>0</v>
      </c>
      <c r="G1018" s="1">
        <v>13300</v>
      </c>
      <c r="H1018" s="1">
        <v>164517863</v>
      </c>
      <c r="I1018" t="s">
        <v>264</v>
      </c>
      <c r="J1018" t="s">
        <v>303</v>
      </c>
      <c r="L1018" t="s">
        <v>8</v>
      </c>
      <c r="M1018" t="s">
        <v>9</v>
      </c>
      <c r="N1018" t="s">
        <v>76</v>
      </c>
      <c r="O1018" t="s">
        <v>286</v>
      </c>
    </row>
    <row r="1019" spans="1:15">
      <c r="A1019">
        <v>179</v>
      </c>
      <c r="B1019" s="5">
        <v>45588</v>
      </c>
      <c r="C1019" s="6">
        <v>7.2916666666666671E-2</v>
      </c>
      <c r="D1019" t="s">
        <v>445</v>
      </c>
      <c r="E1019" t="s">
        <v>316</v>
      </c>
      <c r="F1019" s="1">
        <v>304453673</v>
      </c>
      <c r="G1019" s="1">
        <v>0</v>
      </c>
      <c r="H1019" s="1">
        <v>364765977</v>
      </c>
      <c r="I1019" t="s">
        <v>621</v>
      </c>
      <c r="J1019" t="s">
        <v>317</v>
      </c>
      <c r="L1019" t="s">
        <v>10</v>
      </c>
      <c r="M1019" t="s">
        <v>11</v>
      </c>
      <c r="N1019" t="s">
        <v>83</v>
      </c>
      <c r="O1019" t="s">
        <v>83</v>
      </c>
    </row>
    <row r="1020" spans="1:15">
      <c r="A1020">
        <v>180</v>
      </c>
      <c r="B1020" s="5">
        <v>45588</v>
      </c>
      <c r="C1020" s="6">
        <v>0.68541666666666667</v>
      </c>
      <c r="D1020" t="s">
        <v>622</v>
      </c>
      <c r="F1020" s="1">
        <v>0</v>
      </c>
      <c r="G1020" s="1">
        <v>300000000</v>
      </c>
      <c r="H1020" s="1">
        <v>64765977</v>
      </c>
      <c r="I1020" t="s">
        <v>292</v>
      </c>
      <c r="J1020" t="s">
        <v>300</v>
      </c>
      <c r="L1020" t="s">
        <v>10</v>
      </c>
      <c r="M1020" t="s">
        <v>11</v>
      </c>
      <c r="N1020" t="s">
        <v>83</v>
      </c>
      <c r="O1020" t="s">
        <v>83</v>
      </c>
    </row>
    <row r="1021" spans="1:15">
      <c r="A1021">
        <v>181</v>
      </c>
      <c r="B1021" s="5">
        <v>45588</v>
      </c>
      <c r="C1021" s="6">
        <v>0.70833333333333337</v>
      </c>
      <c r="D1021" t="s">
        <v>623</v>
      </c>
      <c r="F1021" s="1">
        <v>0</v>
      </c>
      <c r="G1021" s="1">
        <v>4400</v>
      </c>
      <c r="H1021" s="1">
        <v>64761577</v>
      </c>
      <c r="I1021" t="s">
        <v>624</v>
      </c>
      <c r="J1021" t="s">
        <v>625</v>
      </c>
      <c r="L1021" t="s">
        <v>10</v>
      </c>
      <c r="M1021" t="s">
        <v>11</v>
      </c>
      <c r="N1021" t="s">
        <v>76</v>
      </c>
      <c r="O1021" t="s">
        <v>301</v>
      </c>
    </row>
    <row r="1022" spans="1:15">
      <c r="A1022">
        <v>182</v>
      </c>
      <c r="B1022" s="5">
        <v>45588</v>
      </c>
      <c r="C1022" s="6">
        <v>0.73888888888888893</v>
      </c>
      <c r="D1022" t="s">
        <v>397</v>
      </c>
      <c r="F1022" s="1">
        <v>0</v>
      </c>
      <c r="G1022" s="1">
        <v>23700</v>
      </c>
      <c r="H1022" s="1">
        <v>64737877</v>
      </c>
      <c r="I1022" t="s">
        <v>292</v>
      </c>
      <c r="J1022" t="s">
        <v>300</v>
      </c>
      <c r="L1022" t="s">
        <v>10</v>
      </c>
      <c r="M1022" t="s">
        <v>11</v>
      </c>
      <c r="N1022" t="s">
        <v>86</v>
      </c>
      <c r="O1022" t="s">
        <v>86</v>
      </c>
    </row>
    <row r="1023" spans="1:15">
      <c r="A1023">
        <v>183</v>
      </c>
      <c r="B1023" s="5">
        <v>45588</v>
      </c>
      <c r="C1023" s="6">
        <v>0.73888888888888893</v>
      </c>
      <c r="D1023" t="s">
        <v>397</v>
      </c>
      <c r="F1023" s="1">
        <v>0</v>
      </c>
      <c r="G1023" s="1">
        <v>2305286</v>
      </c>
      <c r="H1023" s="1">
        <v>62432591</v>
      </c>
      <c r="I1023" t="s">
        <v>292</v>
      </c>
      <c r="J1023" t="s">
        <v>300</v>
      </c>
      <c r="L1023" t="s">
        <v>10</v>
      </c>
      <c r="M1023" t="s">
        <v>11</v>
      </c>
      <c r="N1023" t="s">
        <v>86</v>
      </c>
      <c r="O1023" t="s">
        <v>86</v>
      </c>
    </row>
    <row r="1024" spans="1:15">
      <c r="A1024">
        <v>184</v>
      </c>
      <c r="B1024" s="5">
        <v>45588</v>
      </c>
      <c r="C1024" s="6">
        <v>0.73888888888888893</v>
      </c>
      <c r="D1024" t="s">
        <v>330</v>
      </c>
      <c r="E1024" t="s">
        <v>330</v>
      </c>
      <c r="F1024" s="1">
        <v>0</v>
      </c>
      <c r="G1024" s="1">
        <v>4500500</v>
      </c>
      <c r="H1024" s="1">
        <v>57932091</v>
      </c>
      <c r="I1024" t="s">
        <v>331</v>
      </c>
      <c r="J1024" t="s">
        <v>300</v>
      </c>
      <c r="L1024" t="s">
        <v>10</v>
      </c>
      <c r="M1024" t="s">
        <v>11</v>
      </c>
      <c r="N1024" t="s">
        <v>68</v>
      </c>
      <c r="O1024" t="s">
        <v>68</v>
      </c>
    </row>
    <row r="1025" spans="1:15">
      <c r="A1025">
        <v>185</v>
      </c>
      <c r="B1025" s="5">
        <v>45588</v>
      </c>
      <c r="C1025" s="6">
        <v>0.73888888888888893</v>
      </c>
      <c r="D1025" t="s">
        <v>626</v>
      </c>
      <c r="E1025" t="s">
        <v>626</v>
      </c>
      <c r="F1025" s="1">
        <v>0</v>
      </c>
      <c r="G1025" s="1">
        <v>20500</v>
      </c>
      <c r="H1025" s="1">
        <v>57911591</v>
      </c>
      <c r="I1025" t="s">
        <v>331</v>
      </c>
      <c r="J1025" t="s">
        <v>300</v>
      </c>
      <c r="L1025" t="s">
        <v>10</v>
      </c>
      <c r="M1025" t="s">
        <v>11</v>
      </c>
      <c r="N1025" s="281" t="s">
        <v>86</v>
      </c>
      <c r="O1025" s="281" t="s">
        <v>86</v>
      </c>
    </row>
    <row r="1026" spans="1:15">
      <c r="A1026">
        <v>186</v>
      </c>
      <c r="B1026" s="5">
        <v>45588</v>
      </c>
      <c r="C1026" s="6">
        <v>0.73888888888888893</v>
      </c>
      <c r="D1026" t="s">
        <v>627</v>
      </c>
      <c r="E1026" t="s">
        <v>627</v>
      </c>
      <c r="F1026" s="1">
        <v>0</v>
      </c>
      <c r="G1026" s="1">
        <v>35500</v>
      </c>
      <c r="H1026" s="1">
        <v>57876091</v>
      </c>
      <c r="I1026" t="s">
        <v>331</v>
      </c>
      <c r="J1026" t="s">
        <v>300</v>
      </c>
      <c r="L1026" t="s">
        <v>10</v>
      </c>
      <c r="M1026" t="s">
        <v>11</v>
      </c>
      <c r="N1026" s="281" t="s">
        <v>86</v>
      </c>
      <c r="O1026" s="281" t="s">
        <v>86</v>
      </c>
    </row>
    <row r="1027" spans="1:15">
      <c r="A1027">
        <v>187</v>
      </c>
      <c r="B1027" s="5">
        <v>45588</v>
      </c>
      <c r="C1027" s="6">
        <v>0.73888888888888893</v>
      </c>
      <c r="D1027" t="s">
        <v>606</v>
      </c>
      <c r="E1027" t="s">
        <v>606</v>
      </c>
      <c r="F1027" s="1">
        <v>0</v>
      </c>
      <c r="G1027" s="1">
        <v>480500</v>
      </c>
      <c r="H1027" s="1">
        <v>57395591</v>
      </c>
      <c r="I1027" t="s">
        <v>331</v>
      </c>
      <c r="J1027" t="s">
        <v>300</v>
      </c>
      <c r="L1027" t="s">
        <v>10</v>
      </c>
      <c r="M1027" t="s">
        <v>11</v>
      </c>
      <c r="N1027" s="281" t="s">
        <v>86</v>
      </c>
      <c r="O1027" s="281" t="s">
        <v>86</v>
      </c>
    </row>
    <row r="1028" spans="1:15">
      <c r="A1028">
        <v>605</v>
      </c>
      <c r="B1028" s="5">
        <v>45588</v>
      </c>
      <c r="C1028" s="6">
        <v>0.74722222222222223</v>
      </c>
      <c r="D1028" t="s">
        <v>623</v>
      </c>
      <c r="F1028" s="1">
        <v>0</v>
      </c>
      <c r="G1028" s="1">
        <v>4400</v>
      </c>
      <c r="H1028" s="1">
        <v>164513463</v>
      </c>
      <c r="I1028" t="s">
        <v>624</v>
      </c>
      <c r="J1028" t="s">
        <v>625</v>
      </c>
      <c r="L1028" t="s">
        <v>8</v>
      </c>
      <c r="M1028" t="s">
        <v>9</v>
      </c>
      <c r="N1028" t="s">
        <v>76</v>
      </c>
      <c r="O1028" t="s">
        <v>301</v>
      </c>
    </row>
    <row r="1029" spans="1:15">
      <c r="A1029">
        <v>35</v>
      </c>
      <c r="B1029" s="5">
        <v>45588</v>
      </c>
      <c r="C1029" s="7">
        <v>0.57136574074074076</v>
      </c>
      <c r="D1029" t="s">
        <v>477</v>
      </c>
      <c r="E1029" t="s">
        <v>628</v>
      </c>
      <c r="F1029" s="1">
        <v>4800000</v>
      </c>
      <c r="G1029" s="1">
        <v>0</v>
      </c>
      <c r="H1029" s="1">
        <v>4800000</v>
      </c>
      <c r="J1029" t="s">
        <v>508</v>
      </c>
      <c r="L1029" t="s">
        <v>16</v>
      </c>
      <c r="M1029" t="s">
        <v>17</v>
      </c>
      <c r="N1029" s="281" t="s">
        <v>86</v>
      </c>
      <c r="O1029" s="281" t="s">
        <v>86</v>
      </c>
    </row>
    <row r="1030" spans="1:15">
      <c r="A1030">
        <v>36</v>
      </c>
      <c r="B1030" s="5">
        <v>45588</v>
      </c>
      <c r="C1030" s="7">
        <v>0.57136574074074076</v>
      </c>
      <c r="D1030" t="s">
        <v>509</v>
      </c>
      <c r="E1030" t="s">
        <v>628</v>
      </c>
      <c r="F1030" s="1">
        <v>0</v>
      </c>
      <c r="G1030" s="1">
        <v>4800000</v>
      </c>
      <c r="H1030" s="1">
        <v>0</v>
      </c>
      <c r="J1030" t="s">
        <v>508</v>
      </c>
      <c r="L1030" t="s">
        <v>16</v>
      </c>
      <c r="M1030" t="s">
        <v>17</v>
      </c>
      <c r="N1030" s="281" t="s">
        <v>86</v>
      </c>
      <c r="O1030" s="281" t="s">
        <v>86</v>
      </c>
    </row>
    <row r="1031" spans="1:15">
      <c r="A1031">
        <v>606</v>
      </c>
      <c r="B1031" s="5">
        <v>45589</v>
      </c>
      <c r="C1031" s="6">
        <v>0.61388888888888893</v>
      </c>
      <c r="D1031" t="s">
        <v>573</v>
      </c>
      <c r="F1031" s="1">
        <v>0</v>
      </c>
      <c r="G1031" s="1">
        <v>8600</v>
      </c>
      <c r="H1031" s="1">
        <v>164504863</v>
      </c>
      <c r="I1031" t="s">
        <v>264</v>
      </c>
      <c r="J1031" t="s">
        <v>303</v>
      </c>
      <c r="L1031" t="s">
        <v>8</v>
      </c>
      <c r="M1031" t="s">
        <v>9</v>
      </c>
      <c r="N1031" t="s">
        <v>344</v>
      </c>
      <c r="O1031" t="s">
        <v>344</v>
      </c>
    </row>
    <row r="1032" spans="1:15">
      <c r="A1032">
        <v>607</v>
      </c>
      <c r="B1032" s="5">
        <v>45589</v>
      </c>
      <c r="C1032" s="6">
        <v>0.61388888888888893</v>
      </c>
      <c r="D1032" t="s">
        <v>573</v>
      </c>
      <c r="F1032" s="1">
        <v>8600</v>
      </c>
      <c r="G1032" s="1">
        <v>0</v>
      </c>
      <c r="H1032" s="1">
        <v>164513463</v>
      </c>
      <c r="I1032" t="s">
        <v>264</v>
      </c>
      <c r="J1032" t="s">
        <v>303</v>
      </c>
      <c r="L1032" t="s">
        <v>8</v>
      </c>
      <c r="M1032" t="s">
        <v>9</v>
      </c>
      <c r="N1032" t="s">
        <v>344</v>
      </c>
      <c r="O1032" t="s">
        <v>344</v>
      </c>
    </row>
    <row r="1033" spans="1:15">
      <c r="A1033">
        <v>608</v>
      </c>
      <c r="B1033" s="5">
        <v>45589</v>
      </c>
      <c r="C1033" s="6">
        <v>0.63124999999999998</v>
      </c>
      <c r="D1033" t="s">
        <v>574</v>
      </c>
      <c r="F1033" s="1">
        <v>0</v>
      </c>
      <c r="G1033" s="1">
        <v>8600</v>
      </c>
      <c r="H1033" s="1">
        <v>164504863</v>
      </c>
      <c r="I1033" t="s">
        <v>264</v>
      </c>
      <c r="J1033" t="s">
        <v>303</v>
      </c>
      <c r="L1033" t="s">
        <v>8</v>
      </c>
      <c r="M1033" t="s">
        <v>9</v>
      </c>
      <c r="N1033" t="s">
        <v>76</v>
      </c>
      <c r="O1033" t="s">
        <v>286</v>
      </c>
    </row>
    <row r="1034" spans="1:15">
      <c r="A1034">
        <v>609</v>
      </c>
      <c r="B1034" s="5">
        <v>45589</v>
      </c>
      <c r="C1034" s="6">
        <v>0.70763888888888893</v>
      </c>
      <c r="D1034" t="s">
        <v>573</v>
      </c>
      <c r="F1034" s="1">
        <v>0</v>
      </c>
      <c r="G1034" s="1">
        <v>10800</v>
      </c>
      <c r="H1034" s="1">
        <v>164494063</v>
      </c>
      <c r="I1034" t="s">
        <v>264</v>
      </c>
      <c r="J1034" t="s">
        <v>303</v>
      </c>
      <c r="L1034" t="s">
        <v>8</v>
      </c>
      <c r="M1034" t="s">
        <v>9</v>
      </c>
      <c r="N1034" t="s">
        <v>344</v>
      </c>
      <c r="O1034" t="s">
        <v>344</v>
      </c>
    </row>
    <row r="1035" spans="1:15">
      <c r="A1035">
        <v>610</v>
      </c>
      <c r="B1035" s="5">
        <v>45589</v>
      </c>
      <c r="C1035" s="6">
        <v>0.70763888888888893</v>
      </c>
      <c r="D1035" t="s">
        <v>573</v>
      </c>
      <c r="F1035" s="1">
        <v>10800</v>
      </c>
      <c r="G1035" s="1">
        <v>0</v>
      </c>
      <c r="H1035" s="1">
        <v>164504863</v>
      </c>
      <c r="I1035" t="s">
        <v>264</v>
      </c>
      <c r="J1035" t="s">
        <v>303</v>
      </c>
      <c r="L1035" t="s">
        <v>8</v>
      </c>
      <c r="M1035" t="s">
        <v>9</v>
      </c>
      <c r="N1035" t="s">
        <v>344</v>
      </c>
      <c r="O1035" t="s">
        <v>344</v>
      </c>
    </row>
    <row r="1036" spans="1:15">
      <c r="A1036">
        <v>611</v>
      </c>
      <c r="B1036" s="5">
        <v>45589</v>
      </c>
      <c r="C1036" s="6">
        <v>0.72916666666666663</v>
      </c>
      <c r="D1036" t="s">
        <v>574</v>
      </c>
      <c r="F1036" s="1">
        <v>0</v>
      </c>
      <c r="G1036" s="1">
        <v>9800</v>
      </c>
      <c r="H1036" s="1">
        <v>164495063</v>
      </c>
      <c r="I1036" t="s">
        <v>264</v>
      </c>
      <c r="J1036" t="s">
        <v>303</v>
      </c>
      <c r="L1036" t="s">
        <v>8</v>
      </c>
      <c r="M1036" t="s">
        <v>9</v>
      </c>
      <c r="N1036" t="s">
        <v>76</v>
      </c>
      <c r="O1036" t="s">
        <v>286</v>
      </c>
    </row>
    <row r="1037" spans="1:15">
      <c r="A1037">
        <v>188</v>
      </c>
      <c r="B1037" s="5">
        <v>45590</v>
      </c>
      <c r="C1037" s="6">
        <v>0.37708333333333333</v>
      </c>
      <c r="D1037" t="s">
        <v>629</v>
      </c>
      <c r="E1037" t="s">
        <v>211</v>
      </c>
      <c r="F1037" s="1">
        <v>0</v>
      </c>
      <c r="G1037" s="1">
        <v>7575260</v>
      </c>
      <c r="H1037" s="1">
        <v>49820331</v>
      </c>
      <c r="I1037" t="s">
        <v>333</v>
      </c>
      <c r="J1037" t="s">
        <v>300</v>
      </c>
      <c r="L1037" t="s">
        <v>10</v>
      </c>
      <c r="M1037" t="s">
        <v>11</v>
      </c>
      <c r="N1037" t="s">
        <v>74</v>
      </c>
      <c r="O1037" t="s">
        <v>333</v>
      </c>
    </row>
    <row r="1038" spans="1:15">
      <c r="A1038">
        <v>189</v>
      </c>
      <c r="B1038" s="5">
        <v>45590</v>
      </c>
      <c r="C1038" s="6">
        <v>0.37708333333333333</v>
      </c>
      <c r="D1038" t="s">
        <v>630</v>
      </c>
      <c r="E1038" t="s">
        <v>211</v>
      </c>
      <c r="F1038" s="1">
        <v>0</v>
      </c>
      <c r="G1038" s="1">
        <v>7689710</v>
      </c>
      <c r="H1038" s="1">
        <v>42130621</v>
      </c>
      <c r="I1038" t="s">
        <v>333</v>
      </c>
      <c r="J1038" t="s">
        <v>300</v>
      </c>
      <c r="L1038" t="s">
        <v>10</v>
      </c>
      <c r="M1038" t="s">
        <v>11</v>
      </c>
      <c r="N1038" s="281" t="s">
        <v>86</v>
      </c>
      <c r="O1038" s="281" t="s">
        <v>86</v>
      </c>
    </row>
    <row r="1039" spans="1:15">
      <c r="A1039">
        <v>190</v>
      </c>
      <c r="B1039" s="5">
        <v>45590</v>
      </c>
      <c r="C1039" s="6">
        <v>0.37708333333333333</v>
      </c>
      <c r="D1039" t="s">
        <v>631</v>
      </c>
      <c r="E1039" t="s">
        <v>211</v>
      </c>
      <c r="F1039" s="1">
        <v>0</v>
      </c>
      <c r="G1039" s="1">
        <v>7019610</v>
      </c>
      <c r="H1039" s="1">
        <v>35111011</v>
      </c>
      <c r="I1039" t="s">
        <v>333</v>
      </c>
      <c r="J1039" t="s">
        <v>300</v>
      </c>
      <c r="L1039" t="s">
        <v>10</v>
      </c>
      <c r="M1039" t="s">
        <v>11</v>
      </c>
      <c r="N1039" s="281" t="s">
        <v>86</v>
      </c>
      <c r="O1039" s="281" t="s">
        <v>86</v>
      </c>
    </row>
    <row r="1040" spans="1:15">
      <c r="A1040">
        <v>191</v>
      </c>
      <c r="B1040" s="5">
        <v>45590</v>
      </c>
      <c r="C1040" s="6">
        <v>0.37708333333333333</v>
      </c>
      <c r="D1040" t="s">
        <v>629</v>
      </c>
      <c r="E1040" t="s">
        <v>212</v>
      </c>
      <c r="F1040" s="1">
        <v>0</v>
      </c>
      <c r="G1040" s="1">
        <v>6158770</v>
      </c>
      <c r="H1040" s="1">
        <v>28952241</v>
      </c>
      <c r="I1040" t="s">
        <v>333</v>
      </c>
      <c r="J1040" t="s">
        <v>300</v>
      </c>
      <c r="L1040" t="s">
        <v>10</v>
      </c>
      <c r="M1040" t="s">
        <v>11</v>
      </c>
      <c r="N1040" t="s">
        <v>74</v>
      </c>
      <c r="O1040" t="s">
        <v>333</v>
      </c>
    </row>
    <row r="1041" spans="1:15">
      <c r="A1041">
        <v>192</v>
      </c>
      <c r="B1041" s="5">
        <v>45590</v>
      </c>
      <c r="C1041" s="6">
        <v>0.37708333333333333</v>
      </c>
      <c r="D1041" t="s">
        <v>630</v>
      </c>
      <c r="E1041" t="s">
        <v>212</v>
      </c>
      <c r="F1041" s="1">
        <v>0</v>
      </c>
      <c r="G1041" s="1">
        <v>8626210</v>
      </c>
      <c r="H1041" s="1">
        <v>20326031</v>
      </c>
      <c r="I1041" t="s">
        <v>333</v>
      </c>
      <c r="J1041" t="s">
        <v>300</v>
      </c>
      <c r="L1041" t="s">
        <v>10</v>
      </c>
      <c r="M1041" t="s">
        <v>11</v>
      </c>
      <c r="N1041" s="281" t="s">
        <v>86</v>
      </c>
      <c r="O1041" s="281" t="s">
        <v>86</v>
      </c>
    </row>
    <row r="1042" spans="1:15">
      <c r="A1042">
        <v>193</v>
      </c>
      <c r="B1042" s="5">
        <v>45590</v>
      </c>
      <c r="C1042" s="6">
        <v>0.37708333333333333</v>
      </c>
      <c r="D1042" t="s">
        <v>629</v>
      </c>
      <c r="E1042" t="s">
        <v>213</v>
      </c>
      <c r="F1042" s="1">
        <v>0</v>
      </c>
      <c r="G1042" s="1">
        <v>2555900</v>
      </c>
      <c r="H1042" s="1">
        <v>17770131</v>
      </c>
      <c r="I1042" t="s">
        <v>333</v>
      </c>
      <c r="J1042" t="s">
        <v>300</v>
      </c>
      <c r="L1042" t="s">
        <v>10</v>
      </c>
      <c r="M1042" t="s">
        <v>11</v>
      </c>
      <c r="N1042" t="s">
        <v>74</v>
      </c>
      <c r="O1042" t="s">
        <v>333</v>
      </c>
    </row>
    <row r="1043" spans="1:15">
      <c r="A1043">
        <v>194</v>
      </c>
      <c r="B1043" s="5">
        <v>45590</v>
      </c>
      <c r="C1043" s="6">
        <v>0.37708333333333333</v>
      </c>
      <c r="D1043" t="s">
        <v>631</v>
      </c>
      <c r="E1043" t="s">
        <v>213</v>
      </c>
      <c r="F1043" s="1">
        <v>0</v>
      </c>
      <c r="G1043" s="1">
        <v>3338940</v>
      </c>
      <c r="H1043" s="1">
        <v>14431191</v>
      </c>
      <c r="I1043" t="s">
        <v>333</v>
      </c>
      <c r="J1043" t="s">
        <v>300</v>
      </c>
      <c r="L1043" t="s">
        <v>10</v>
      </c>
      <c r="M1043" t="s">
        <v>11</v>
      </c>
      <c r="N1043" s="281" t="s">
        <v>86</v>
      </c>
      <c r="O1043" s="281" t="s">
        <v>86</v>
      </c>
    </row>
    <row r="1044" spans="1:15">
      <c r="A1044">
        <v>195</v>
      </c>
      <c r="B1044" s="5">
        <v>45590</v>
      </c>
      <c r="C1044" s="6">
        <v>0.37708333333333333</v>
      </c>
      <c r="D1044" t="s">
        <v>629</v>
      </c>
      <c r="E1044" t="s">
        <v>214</v>
      </c>
      <c r="F1044" s="1">
        <v>0</v>
      </c>
      <c r="G1044" s="1">
        <v>905960</v>
      </c>
      <c r="H1044" s="1">
        <v>13525231</v>
      </c>
      <c r="I1044" t="s">
        <v>333</v>
      </c>
      <c r="J1044" t="s">
        <v>300</v>
      </c>
      <c r="L1044" t="s">
        <v>10</v>
      </c>
      <c r="M1044" t="s">
        <v>11</v>
      </c>
      <c r="N1044" t="s">
        <v>74</v>
      </c>
      <c r="O1044" t="s">
        <v>333</v>
      </c>
    </row>
    <row r="1045" spans="1:15">
      <c r="A1045">
        <v>196</v>
      </c>
      <c r="B1045" s="5">
        <v>45590</v>
      </c>
      <c r="C1045" s="6">
        <v>0.37708333333333333</v>
      </c>
      <c r="D1045" t="s">
        <v>629</v>
      </c>
      <c r="E1045" t="s">
        <v>215</v>
      </c>
      <c r="F1045" s="1">
        <v>0</v>
      </c>
      <c r="G1045" s="1">
        <v>906460</v>
      </c>
      <c r="H1045" s="1">
        <v>12618771</v>
      </c>
      <c r="I1045" t="s">
        <v>333</v>
      </c>
      <c r="J1045" t="s">
        <v>300</v>
      </c>
      <c r="L1045" t="s">
        <v>10</v>
      </c>
      <c r="M1045" t="s">
        <v>11</v>
      </c>
      <c r="N1045" t="s">
        <v>74</v>
      </c>
      <c r="O1045" t="s">
        <v>333</v>
      </c>
    </row>
    <row r="1046" spans="1:15">
      <c r="A1046">
        <v>105</v>
      </c>
      <c r="B1046" s="5">
        <v>45590</v>
      </c>
      <c r="C1046" s="6">
        <v>0.18888888888888891</v>
      </c>
      <c r="D1046" t="s">
        <v>332</v>
      </c>
      <c r="F1046" s="1">
        <v>0</v>
      </c>
      <c r="G1046" s="1">
        <v>255300</v>
      </c>
      <c r="H1046" s="1">
        <v>4421</v>
      </c>
      <c r="I1046" t="s">
        <v>295</v>
      </c>
      <c r="J1046" t="s">
        <v>317</v>
      </c>
      <c r="L1046" t="s">
        <v>14</v>
      </c>
      <c r="M1046" t="s">
        <v>15</v>
      </c>
      <c r="N1046" t="s">
        <v>75</v>
      </c>
      <c r="O1046" t="s">
        <v>75</v>
      </c>
    </row>
    <row r="1047" spans="1:15">
      <c r="A1047">
        <v>197</v>
      </c>
      <c r="B1047" s="5">
        <v>45593</v>
      </c>
      <c r="C1047" s="6">
        <v>0.68611111111111112</v>
      </c>
      <c r="D1047" t="s">
        <v>623</v>
      </c>
      <c r="F1047" s="1">
        <v>0</v>
      </c>
      <c r="G1047" s="1">
        <v>4400</v>
      </c>
      <c r="H1047" s="1">
        <v>12614371</v>
      </c>
      <c r="I1047" t="s">
        <v>624</v>
      </c>
      <c r="J1047" t="s">
        <v>625</v>
      </c>
      <c r="L1047" t="s">
        <v>10</v>
      </c>
      <c r="M1047" t="s">
        <v>11</v>
      </c>
      <c r="N1047" t="s">
        <v>76</v>
      </c>
      <c r="O1047" t="s">
        <v>301</v>
      </c>
    </row>
    <row r="1048" spans="1:15">
      <c r="A1048">
        <v>198</v>
      </c>
      <c r="B1048" s="5">
        <v>45593</v>
      </c>
      <c r="C1048" s="6">
        <v>0.70763888888888893</v>
      </c>
      <c r="D1048" t="s">
        <v>623</v>
      </c>
      <c r="F1048" s="1">
        <v>0</v>
      </c>
      <c r="G1048" s="1">
        <v>4400</v>
      </c>
      <c r="H1048" s="1">
        <v>12609971</v>
      </c>
      <c r="I1048" t="s">
        <v>624</v>
      </c>
      <c r="J1048" t="s">
        <v>625</v>
      </c>
      <c r="L1048" t="s">
        <v>10</v>
      </c>
      <c r="M1048" t="s">
        <v>11</v>
      </c>
      <c r="N1048" t="s">
        <v>76</v>
      </c>
      <c r="O1048" t="s">
        <v>301</v>
      </c>
    </row>
    <row r="1049" spans="1:15">
      <c r="A1049">
        <v>612</v>
      </c>
      <c r="B1049" s="5">
        <v>45593</v>
      </c>
      <c r="C1049" s="6">
        <v>0.1902777777777778</v>
      </c>
      <c r="D1049" t="s">
        <v>332</v>
      </c>
      <c r="F1049" s="1">
        <v>0</v>
      </c>
      <c r="G1049" s="1">
        <v>2333784</v>
      </c>
      <c r="H1049" s="1">
        <v>162161279</v>
      </c>
      <c r="I1049" t="s">
        <v>295</v>
      </c>
      <c r="J1049" t="s">
        <v>300</v>
      </c>
      <c r="L1049" t="s">
        <v>8</v>
      </c>
      <c r="M1049" t="s">
        <v>9</v>
      </c>
      <c r="N1049" t="s">
        <v>75</v>
      </c>
      <c r="O1049" t="s">
        <v>75</v>
      </c>
    </row>
    <row r="1050" spans="1:15">
      <c r="A1050">
        <v>613</v>
      </c>
      <c r="B1050" s="5">
        <v>45593</v>
      </c>
      <c r="C1050" s="6">
        <v>0.1902777777777778</v>
      </c>
      <c r="D1050" t="s">
        <v>332</v>
      </c>
      <c r="F1050" s="1">
        <v>0</v>
      </c>
      <c r="G1050" s="1">
        <v>800</v>
      </c>
      <c r="H1050" s="1">
        <v>162160479</v>
      </c>
      <c r="I1050" t="s">
        <v>295</v>
      </c>
      <c r="J1050" t="s">
        <v>300</v>
      </c>
      <c r="L1050" t="s">
        <v>8</v>
      </c>
      <c r="M1050" t="s">
        <v>9</v>
      </c>
      <c r="N1050" t="s">
        <v>75</v>
      </c>
      <c r="O1050" t="s">
        <v>75</v>
      </c>
    </row>
    <row r="1051" spans="1:15">
      <c r="A1051">
        <v>614</v>
      </c>
      <c r="B1051" s="5">
        <v>45593</v>
      </c>
      <c r="C1051" s="6">
        <v>0.68055555555555558</v>
      </c>
      <c r="D1051" t="s">
        <v>632</v>
      </c>
      <c r="F1051" s="1">
        <v>4500000</v>
      </c>
      <c r="G1051" s="1">
        <v>0</v>
      </c>
      <c r="H1051" s="1">
        <v>166660479</v>
      </c>
      <c r="I1051" t="s">
        <v>292</v>
      </c>
      <c r="J1051" t="s">
        <v>293</v>
      </c>
      <c r="L1051" t="s">
        <v>8</v>
      </c>
      <c r="M1051" t="s">
        <v>9</v>
      </c>
      <c r="N1051" s="281" t="s">
        <v>76</v>
      </c>
      <c r="O1051" s="281" t="s">
        <v>76</v>
      </c>
    </row>
    <row r="1052" spans="1:15">
      <c r="A1052">
        <v>615</v>
      </c>
      <c r="B1052" s="5">
        <v>45593</v>
      </c>
      <c r="C1052" s="6">
        <v>0.69166666666666665</v>
      </c>
      <c r="D1052" t="s">
        <v>633</v>
      </c>
      <c r="F1052" s="1">
        <v>3200840</v>
      </c>
      <c r="G1052" s="1">
        <v>0</v>
      </c>
      <c r="H1052" s="1">
        <v>169861319</v>
      </c>
      <c r="I1052" t="s">
        <v>292</v>
      </c>
      <c r="J1052" t="s">
        <v>396</v>
      </c>
      <c r="L1052" t="s">
        <v>8</v>
      </c>
      <c r="M1052" t="s">
        <v>9</v>
      </c>
      <c r="N1052" t="s">
        <v>86</v>
      </c>
      <c r="O1052" t="s">
        <v>86</v>
      </c>
    </row>
    <row r="1053" spans="1:15">
      <c r="A1053">
        <v>616</v>
      </c>
      <c r="B1053" s="5">
        <v>45593</v>
      </c>
      <c r="C1053" s="6">
        <v>0.69166666666666665</v>
      </c>
      <c r="D1053" t="s">
        <v>634</v>
      </c>
      <c r="F1053" s="1">
        <v>11573000</v>
      </c>
      <c r="G1053" s="1">
        <v>0</v>
      </c>
      <c r="H1053" s="1">
        <v>181434319</v>
      </c>
      <c r="I1053" t="s">
        <v>292</v>
      </c>
      <c r="J1053" t="s">
        <v>396</v>
      </c>
      <c r="L1053" t="s">
        <v>8</v>
      </c>
      <c r="M1053" t="s">
        <v>9</v>
      </c>
      <c r="N1053" t="s">
        <v>86</v>
      </c>
      <c r="O1053" t="s">
        <v>86</v>
      </c>
    </row>
    <row r="1054" spans="1:15">
      <c r="A1054">
        <v>96</v>
      </c>
      <c r="B1054" s="5">
        <v>45593</v>
      </c>
      <c r="C1054" s="6">
        <v>0.68055555555555558</v>
      </c>
      <c r="D1054" t="s">
        <v>343</v>
      </c>
      <c r="F1054" s="1">
        <v>1045927</v>
      </c>
      <c r="G1054" s="1">
        <v>0</v>
      </c>
      <c r="H1054" s="1">
        <v>3029955</v>
      </c>
      <c r="I1054" t="s">
        <v>292</v>
      </c>
      <c r="J1054" t="s">
        <v>293</v>
      </c>
      <c r="L1054" t="s">
        <v>12</v>
      </c>
      <c r="M1054" t="s">
        <v>13</v>
      </c>
      <c r="N1054" t="s">
        <v>344</v>
      </c>
      <c r="O1054" t="s">
        <v>344</v>
      </c>
    </row>
    <row r="1055" spans="1:15">
      <c r="A1055">
        <v>97</v>
      </c>
      <c r="B1055" s="5">
        <v>45593</v>
      </c>
      <c r="C1055" s="6">
        <v>0.68055555555555558</v>
      </c>
      <c r="D1055" t="s">
        <v>419</v>
      </c>
      <c r="F1055" s="1">
        <v>0</v>
      </c>
      <c r="G1055" s="1">
        <v>1045927</v>
      </c>
      <c r="H1055" s="1">
        <v>1984028</v>
      </c>
      <c r="I1055" t="s">
        <v>292</v>
      </c>
      <c r="J1055" t="s">
        <v>293</v>
      </c>
      <c r="L1055" t="s">
        <v>12</v>
      </c>
      <c r="M1055" t="s">
        <v>13</v>
      </c>
      <c r="N1055" t="s">
        <v>344</v>
      </c>
      <c r="O1055" t="s">
        <v>344</v>
      </c>
    </row>
    <row r="1056" spans="1:15">
      <c r="A1056">
        <v>98</v>
      </c>
      <c r="B1056" s="5">
        <v>45593</v>
      </c>
      <c r="C1056" s="6">
        <v>0.68055555555555558</v>
      </c>
      <c r="D1056" t="s">
        <v>343</v>
      </c>
      <c r="F1056" s="1">
        <v>4500000</v>
      </c>
      <c r="G1056" s="1">
        <v>0</v>
      </c>
      <c r="H1056" s="1">
        <v>6484028</v>
      </c>
      <c r="I1056" t="s">
        <v>292</v>
      </c>
      <c r="J1056" t="s">
        <v>293</v>
      </c>
      <c r="L1056" t="s">
        <v>12</v>
      </c>
      <c r="M1056" t="s">
        <v>13</v>
      </c>
      <c r="N1056" t="s">
        <v>344</v>
      </c>
      <c r="O1056" t="s">
        <v>344</v>
      </c>
    </row>
    <row r="1057" spans="1:15">
      <c r="A1057">
        <v>99</v>
      </c>
      <c r="B1057" s="5">
        <v>45593</v>
      </c>
      <c r="C1057" s="6">
        <v>0.68055555555555558</v>
      </c>
      <c r="D1057" t="s">
        <v>343</v>
      </c>
      <c r="F1057" s="1">
        <v>0</v>
      </c>
      <c r="G1057" s="1">
        <v>4500000</v>
      </c>
      <c r="H1057" s="1">
        <v>1984028</v>
      </c>
      <c r="I1057" t="s">
        <v>292</v>
      </c>
      <c r="J1057" t="s">
        <v>293</v>
      </c>
      <c r="L1057" t="s">
        <v>12</v>
      </c>
      <c r="M1057" t="s">
        <v>13</v>
      </c>
      <c r="N1057" t="s">
        <v>344</v>
      </c>
      <c r="O1057" t="s">
        <v>344</v>
      </c>
    </row>
    <row r="1058" spans="1:15">
      <c r="A1058">
        <v>106</v>
      </c>
      <c r="B1058" s="5">
        <v>45593</v>
      </c>
      <c r="C1058" s="6">
        <v>0.69097222222222221</v>
      </c>
      <c r="D1058" t="s">
        <v>421</v>
      </c>
      <c r="F1058" s="1">
        <v>6600000</v>
      </c>
      <c r="G1058" s="1">
        <v>0</v>
      </c>
      <c r="H1058" s="1">
        <v>6604421</v>
      </c>
      <c r="I1058" t="s">
        <v>292</v>
      </c>
      <c r="J1058" t="s">
        <v>396</v>
      </c>
      <c r="L1058" t="s">
        <v>14</v>
      </c>
      <c r="M1058" t="s">
        <v>15</v>
      </c>
      <c r="N1058" t="s">
        <v>86</v>
      </c>
      <c r="O1058" t="s">
        <v>86</v>
      </c>
    </row>
    <row r="1059" spans="1:15">
      <c r="A1059">
        <v>107</v>
      </c>
      <c r="B1059" s="5">
        <v>45593</v>
      </c>
      <c r="C1059" s="6">
        <v>0.69097222222222221</v>
      </c>
      <c r="D1059" t="s">
        <v>521</v>
      </c>
      <c r="F1059" s="1">
        <v>0</v>
      </c>
      <c r="G1059" s="1">
        <v>6600000</v>
      </c>
      <c r="H1059" s="1">
        <v>4421</v>
      </c>
      <c r="I1059" t="s">
        <v>292</v>
      </c>
      <c r="J1059" t="s">
        <v>396</v>
      </c>
      <c r="L1059" t="s">
        <v>14</v>
      </c>
      <c r="M1059" t="s">
        <v>15</v>
      </c>
      <c r="N1059" t="s">
        <v>86</v>
      </c>
      <c r="O1059" t="s">
        <v>86</v>
      </c>
    </row>
    <row r="1060" spans="1:15">
      <c r="A1060">
        <v>108</v>
      </c>
      <c r="B1060" s="5">
        <v>45593</v>
      </c>
      <c r="C1060" s="6">
        <v>0.69097222222222221</v>
      </c>
      <c r="D1060" t="s">
        <v>421</v>
      </c>
      <c r="F1060" s="1">
        <v>4125000</v>
      </c>
      <c r="G1060" s="1">
        <v>0</v>
      </c>
      <c r="H1060" s="1">
        <v>4129421</v>
      </c>
      <c r="I1060" t="s">
        <v>292</v>
      </c>
      <c r="J1060" t="s">
        <v>396</v>
      </c>
      <c r="L1060" t="s">
        <v>14</v>
      </c>
      <c r="M1060" t="s">
        <v>15</v>
      </c>
      <c r="N1060" t="s">
        <v>86</v>
      </c>
      <c r="O1060" t="s">
        <v>86</v>
      </c>
    </row>
    <row r="1061" spans="1:15">
      <c r="A1061">
        <v>109</v>
      </c>
      <c r="B1061" s="5">
        <v>45593</v>
      </c>
      <c r="C1061" s="6">
        <v>0.69097222222222221</v>
      </c>
      <c r="D1061" t="s">
        <v>521</v>
      </c>
      <c r="F1061" s="1">
        <v>0</v>
      </c>
      <c r="G1061" s="1">
        <v>4125000</v>
      </c>
      <c r="H1061" s="1">
        <v>4421</v>
      </c>
      <c r="I1061" t="s">
        <v>292</v>
      </c>
      <c r="J1061" t="s">
        <v>396</v>
      </c>
      <c r="L1061" t="s">
        <v>14</v>
      </c>
      <c r="M1061" t="s">
        <v>15</v>
      </c>
      <c r="N1061" t="s">
        <v>86</v>
      </c>
      <c r="O1061" t="s">
        <v>86</v>
      </c>
    </row>
    <row r="1062" spans="1:15">
      <c r="A1062">
        <v>110</v>
      </c>
      <c r="B1062" s="5">
        <v>45593</v>
      </c>
      <c r="C1062" s="6">
        <v>0.69097222222222221</v>
      </c>
      <c r="D1062" t="s">
        <v>421</v>
      </c>
      <c r="F1062" s="1">
        <v>825000</v>
      </c>
      <c r="G1062" s="1">
        <v>0</v>
      </c>
      <c r="H1062" s="1">
        <v>829421</v>
      </c>
      <c r="I1062" t="s">
        <v>292</v>
      </c>
      <c r="J1062" t="s">
        <v>396</v>
      </c>
      <c r="L1062" t="s">
        <v>14</v>
      </c>
      <c r="M1062" t="s">
        <v>15</v>
      </c>
      <c r="N1062" t="s">
        <v>86</v>
      </c>
      <c r="O1062" t="s">
        <v>86</v>
      </c>
    </row>
    <row r="1063" spans="1:15">
      <c r="A1063">
        <v>111</v>
      </c>
      <c r="B1063" s="5">
        <v>45593</v>
      </c>
      <c r="C1063" s="6">
        <v>0.69097222222222221</v>
      </c>
      <c r="D1063" t="s">
        <v>521</v>
      </c>
      <c r="F1063" s="1">
        <v>0</v>
      </c>
      <c r="G1063" s="1">
        <v>825000</v>
      </c>
      <c r="H1063" s="1">
        <v>4421</v>
      </c>
      <c r="I1063" t="s">
        <v>292</v>
      </c>
      <c r="J1063" t="s">
        <v>396</v>
      </c>
      <c r="L1063" t="s">
        <v>14</v>
      </c>
      <c r="M1063" t="s">
        <v>15</v>
      </c>
      <c r="N1063" t="s">
        <v>86</v>
      </c>
      <c r="O1063" t="s">
        <v>86</v>
      </c>
    </row>
    <row r="1064" spans="1:15">
      <c r="A1064">
        <v>112</v>
      </c>
      <c r="B1064" s="5">
        <v>45593</v>
      </c>
      <c r="C1064" s="6">
        <v>0.69097222222222221</v>
      </c>
      <c r="D1064" t="s">
        <v>421</v>
      </c>
      <c r="F1064" s="1">
        <v>1650000</v>
      </c>
      <c r="G1064" s="1">
        <v>0</v>
      </c>
      <c r="H1064" s="1">
        <v>1654421</v>
      </c>
      <c r="I1064" t="s">
        <v>292</v>
      </c>
      <c r="J1064" t="s">
        <v>396</v>
      </c>
      <c r="L1064" t="s">
        <v>14</v>
      </c>
      <c r="M1064" t="s">
        <v>15</v>
      </c>
      <c r="N1064" t="s">
        <v>86</v>
      </c>
      <c r="O1064" t="s">
        <v>86</v>
      </c>
    </row>
    <row r="1065" spans="1:15">
      <c r="A1065">
        <v>113</v>
      </c>
      <c r="B1065" s="5">
        <v>45593</v>
      </c>
      <c r="C1065" s="6">
        <v>0.69097222222222221</v>
      </c>
      <c r="D1065" t="s">
        <v>521</v>
      </c>
      <c r="F1065" s="1">
        <v>0</v>
      </c>
      <c r="G1065" s="1">
        <v>1650000</v>
      </c>
      <c r="H1065" s="1">
        <v>4421</v>
      </c>
      <c r="I1065" t="s">
        <v>292</v>
      </c>
      <c r="J1065" t="s">
        <v>396</v>
      </c>
      <c r="L1065" t="s">
        <v>14</v>
      </c>
      <c r="M1065" t="s">
        <v>15</v>
      </c>
      <c r="N1065" t="s">
        <v>86</v>
      </c>
      <c r="O1065" t="s">
        <v>86</v>
      </c>
    </row>
    <row r="1066" spans="1:15">
      <c r="A1066">
        <v>114</v>
      </c>
      <c r="B1066" s="5">
        <v>45593</v>
      </c>
      <c r="C1066" s="6">
        <v>0.69097222222222221</v>
      </c>
      <c r="D1066" t="s">
        <v>421</v>
      </c>
      <c r="F1066" s="1">
        <v>2376000</v>
      </c>
      <c r="G1066" s="1">
        <v>0</v>
      </c>
      <c r="H1066" s="1">
        <v>2380421</v>
      </c>
      <c r="I1066" t="s">
        <v>292</v>
      </c>
      <c r="J1066" t="s">
        <v>396</v>
      </c>
      <c r="L1066" t="s">
        <v>14</v>
      </c>
      <c r="M1066" t="s">
        <v>15</v>
      </c>
      <c r="N1066" t="s">
        <v>86</v>
      </c>
      <c r="O1066" t="s">
        <v>86</v>
      </c>
    </row>
    <row r="1067" spans="1:15">
      <c r="A1067">
        <v>115</v>
      </c>
      <c r="B1067" s="5">
        <v>45593</v>
      </c>
      <c r="C1067" s="6">
        <v>0.69097222222222221</v>
      </c>
      <c r="D1067" t="s">
        <v>635</v>
      </c>
      <c r="F1067" s="1">
        <v>0</v>
      </c>
      <c r="G1067" s="1">
        <v>2376000</v>
      </c>
      <c r="H1067" s="1">
        <v>4421</v>
      </c>
      <c r="I1067" t="s">
        <v>292</v>
      </c>
      <c r="J1067" t="s">
        <v>396</v>
      </c>
      <c r="L1067" t="s">
        <v>14</v>
      </c>
      <c r="M1067" t="s">
        <v>15</v>
      </c>
      <c r="N1067" t="s">
        <v>86</v>
      </c>
      <c r="O1067" t="s">
        <v>86</v>
      </c>
    </row>
    <row r="1068" spans="1:15">
      <c r="A1068">
        <v>116</v>
      </c>
      <c r="B1068" s="5">
        <v>45593</v>
      </c>
      <c r="C1068" s="6">
        <v>0.69097222222222221</v>
      </c>
      <c r="D1068" t="s">
        <v>421</v>
      </c>
      <c r="F1068" s="1">
        <v>9817500</v>
      </c>
      <c r="G1068" s="1">
        <v>0</v>
      </c>
      <c r="H1068" s="1">
        <v>9821921</v>
      </c>
      <c r="I1068" t="s">
        <v>292</v>
      </c>
      <c r="J1068" t="s">
        <v>396</v>
      </c>
      <c r="L1068" t="s">
        <v>14</v>
      </c>
      <c r="M1068" t="s">
        <v>15</v>
      </c>
      <c r="N1068" t="s">
        <v>86</v>
      </c>
      <c r="O1068" t="s">
        <v>86</v>
      </c>
    </row>
    <row r="1069" spans="1:15">
      <c r="A1069">
        <v>117</v>
      </c>
      <c r="B1069" s="5">
        <v>45593</v>
      </c>
      <c r="C1069" s="6">
        <v>0.69097222222222221</v>
      </c>
      <c r="D1069" t="s">
        <v>472</v>
      </c>
      <c r="F1069" s="1">
        <v>0</v>
      </c>
      <c r="G1069" s="1">
        <v>9817500</v>
      </c>
      <c r="H1069" s="1">
        <v>4421</v>
      </c>
      <c r="I1069" t="s">
        <v>292</v>
      </c>
      <c r="J1069" t="s">
        <v>396</v>
      </c>
      <c r="L1069" t="s">
        <v>14</v>
      </c>
      <c r="M1069" t="s">
        <v>15</v>
      </c>
      <c r="N1069" t="s">
        <v>86</v>
      </c>
      <c r="O1069" t="s">
        <v>86</v>
      </c>
    </row>
    <row r="1070" spans="1:15">
      <c r="A1070">
        <v>118</v>
      </c>
      <c r="B1070" s="5">
        <v>45593</v>
      </c>
      <c r="C1070" s="6">
        <v>0.69097222222222221</v>
      </c>
      <c r="D1070" t="s">
        <v>636</v>
      </c>
      <c r="E1070" t="s">
        <v>210</v>
      </c>
      <c r="F1070" s="1">
        <v>205000</v>
      </c>
      <c r="G1070" s="1">
        <v>0</v>
      </c>
      <c r="H1070" s="1">
        <v>209421</v>
      </c>
      <c r="I1070" t="s">
        <v>292</v>
      </c>
      <c r="J1070" t="s">
        <v>396</v>
      </c>
      <c r="L1070" t="s">
        <v>14</v>
      </c>
      <c r="M1070" t="s">
        <v>15</v>
      </c>
      <c r="N1070" s="281" t="s">
        <v>86</v>
      </c>
      <c r="O1070" s="281" t="s">
        <v>86</v>
      </c>
    </row>
    <row r="1071" spans="1:15">
      <c r="A1071">
        <v>119</v>
      </c>
      <c r="B1071" s="5">
        <v>45593</v>
      </c>
      <c r="C1071" s="6">
        <v>0.69097222222222221</v>
      </c>
      <c r="D1071" t="s">
        <v>585</v>
      </c>
      <c r="E1071" t="s">
        <v>210</v>
      </c>
      <c r="F1071" s="1">
        <v>114400</v>
      </c>
      <c r="G1071" s="1">
        <v>0</v>
      </c>
      <c r="H1071" s="1">
        <v>323821</v>
      </c>
      <c r="I1071" t="s">
        <v>292</v>
      </c>
      <c r="J1071" t="s">
        <v>396</v>
      </c>
      <c r="L1071" t="s">
        <v>14</v>
      </c>
      <c r="M1071" t="s">
        <v>15</v>
      </c>
      <c r="N1071" s="281" t="s">
        <v>86</v>
      </c>
      <c r="O1071" s="281" t="s">
        <v>86</v>
      </c>
    </row>
    <row r="1072" spans="1:15">
      <c r="A1072">
        <v>120</v>
      </c>
      <c r="B1072" s="5">
        <v>45593</v>
      </c>
      <c r="C1072" s="6">
        <v>0.69097222222222221</v>
      </c>
      <c r="D1072" t="s">
        <v>585</v>
      </c>
      <c r="E1072" t="s">
        <v>210</v>
      </c>
      <c r="F1072" s="1">
        <v>275000</v>
      </c>
      <c r="G1072" s="1">
        <v>0</v>
      </c>
      <c r="H1072" s="1">
        <v>598821</v>
      </c>
      <c r="I1072" t="s">
        <v>292</v>
      </c>
      <c r="J1072" t="s">
        <v>396</v>
      </c>
      <c r="L1072" t="s">
        <v>14</v>
      </c>
      <c r="M1072" t="s">
        <v>15</v>
      </c>
      <c r="N1072" s="281" t="s">
        <v>86</v>
      </c>
      <c r="O1072" s="281" t="s">
        <v>86</v>
      </c>
    </row>
    <row r="1073" spans="1:15">
      <c r="A1073">
        <v>121</v>
      </c>
      <c r="B1073" s="5">
        <v>45593</v>
      </c>
      <c r="C1073" s="6">
        <v>0.69166666666666665</v>
      </c>
      <c r="D1073" t="s">
        <v>421</v>
      </c>
      <c r="F1073" s="1">
        <v>6044500</v>
      </c>
      <c r="G1073" s="1">
        <v>0</v>
      </c>
      <c r="H1073" s="1">
        <v>6643321</v>
      </c>
      <c r="I1073" t="s">
        <v>292</v>
      </c>
      <c r="J1073" t="s">
        <v>396</v>
      </c>
      <c r="L1073" t="s">
        <v>14</v>
      </c>
      <c r="M1073" t="s">
        <v>15</v>
      </c>
      <c r="N1073" t="s">
        <v>86</v>
      </c>
      <c r="O1073" t="s">
        <v>86</v>
      </c>
    </row>
    <row r="1074" spans="1:15">
      <c r="A1074">
        <v>122</v>
      </c>
      <c r="B1074" s="5">
        <v>45593</v>
      </c>
      <c r="C1074" s="6">
        <v>0.69166666666666665</v>
      </c>
      <c r="D1074" t="s">
        <v>422</v>
      </c>
      <c r="F1074" s="1">
        <v>0</v>
      </c>
      <c r="G1074" s="1">
        <v>6044500</v>
      </c>
      <c r="H1074" s="1">
        <v>598821</v>
      </c>
      <c r="I1074" t="s">
        <v>292</v>
      </c>
      <c r="J1074" t="s">
        <v>396</v>
      </c>
      <c r="L1074" t="s">
        <v>14</v>
      </c>
      <c r="M1074" t="s">
        <v>15</v>
      </c>
      <c r="N1074" t="s">
        <v>86</v>
      </c>
      <c r="O1074" t="s">
        <v>86</v>
      </c>
    </row>
    <row r="1075" spans="1:15">
      <c r="A1075">
        <v>123</v>
      </c>
      <c r="B1075" s="5">
        <v>45593</v>
      </c>
      <c r="C1075" s="6">
        <v>0.69166666666666665</v>
      </c>
      <c r="D1075" t="s">
        <v>421</v>
      </c>
      <c r="F1075" s="1">
        <v>9735000</v>
      </c>
      <c r="G1075" s="1">
        <v>0</v>
      </c>
      <c r="H1075" s="1">
        <v>10333821</v>
      </c>
      <c r="I1075" t="s">
        <v>292</v>
      </c>
      <c r="J1075" t="s">
        <v>396</v>
      </c>
      <c r="L1075" t="s">
        <v>14</v>
      </c>
      <c r="M1075" t="s">
        <v>15</v>
      </c>
      <c r="N1075" t="s">
        <v>86</v>
      </c>
      <c r="O1075" t="s">
        <v>86</v>
      </c>
    </row>
    <row r="1076" spans="1:15">
      <c r="A1076">
        <v>124</v>
      </c>
      <c r="B1076" s="5">
        <v>45593</v>
      </c>
      <c r="C1076" s="6">
        <v>0.69166666666666665</v>
      </c>
      <c r="D1076" t="s">
        <v>472</v>
      </c>
      <c r="F1076" s="1">
        <v>0</v>
      </c>
      <c r="G1076" s="1">
        <v>9735000</v>
      </c>
      <c r="H1076" s="1">
        <v>598821</v>
      </c>
      <c r="I1076" t="s">
        <v>292</v>
      </c>
      <c r="J1076" t="s">
        <v>396</v>
      </c>
      <c r="L1076" t="s">
        <v>14</v>
      </c>
      <c r="M1076" t="s">
        <v>15</v>
      </c>
      <c r="N1076" t="s">
        <v>86</v>
      </c>
      <c r="O1076" t="s">
        <v>86</v>
      </c>
    </row>
    <row r="1077" spans="1:15">
      <c r="A1077">
        <v>125</v>
      </c>
      <c r="B1077" s="5">
        <v>45593</v>
      </c>
      <c r="C1077" s="6">
        <v>0.69166666666666665</v>
      </c>
      <c r="D1077" t="s">
        <v>633</v>
      </c>
      <c r="F1077" s="1">
        <v>3200840</v>
      </c>
      <c r="G1077" s="1">
        <v>0</v>
      </c>
      <c r="H1077" s="1">
        <v>3799661</v>
      </c>
      <c r="I1077" t="s">
        <v>292</v>
      </c>
      <c r="J1077" t="s">
        <v>396</v>
      </c>
      <c r="L1077" t="s">
        <v>14</v>
      </c>
      <c r="M1077" t="s">
        <v>15</v>
      </c>
      <c r="N1077" t="s">
        <v>86</v>
      </c>
      <c r="O1077" t="s">
        <v>86</v>
      </c>
    </row>
    <row r="1078" spans="1:15">
      <c r="A1078">
        <v>126</v>
      </c>
      <c r="B1078" s="5">
        <v>45593</v>
      </c>
      <c r="C1078" s="6">
        <v>0.69166666666666665</v>
      </c>
      <c r="D1078" t="s">
        <v>633</v>
      </c>
      <c r="F1078" s="1">
        <v>0</v>
      </c>
      <c r="G1078" s="1">
        <v>3200840</v>
      </c>
      <c r="H1078" s="1">
        <v>598821</v>
      </c>
      <c r="I1078" t="s">
        <v>292</v>
      </c>
      <c r="J1078" t="s">
        <v>396</v>
      </c>
      <c r="L1078" t="s">
        <v>14</v>
      </c>
      <c r="M1078" t="s">
        <v>15</v>
      </c>
      <c r="N1078" t="s">
        <v>86</v>
      </c>
      <c r="O1078" t="s">
        <v>86</v>
      </c>
    </row>
    <row r="1079" spans="1:15">
      <c r="A1079">
        <v>127</v>
      </c>
      <c r="B1079" s="5">
        <v>45593</v>
      </c>
      <c r="C1079" s="6">
        <v>0.69166666666666665</v>
      </c>
      <c r="D1079" t="s">
        <v>634</v>
      </c>
      <c r="F1079" s="1">
        <v>11573000</v>
      </c>
      <c r="G1079" s="1">
        <v>0</v>
      </c>
      <c r="H1079" s="1">
        <v>12171821</v>
      </c>
      <c r="I1079" t="s">
        <v>292</v>
      </c>
      <c r="J1079" t="s">
        <v>396</v>
      </c>
      <c r="L1079" t="s">
        <v>14</v>
      </c>
      <c r="M1079" t="s">
        <v>15</v>
      </c>
      <c r="N1079" t="s">
        <v>86</v>
      </c>
      <c r="O1079" t="s">
        <v>86</v>
      </c>
    </row>
    <row r="1080" spans="1:15">
      <c r="A1080">
        <v>128</v>
      </c>
      <c r="B1080" s="5">
        <v>45593</v>
      </c>
      <c r="C1080" s="6">
        <v>0.69166666666666665</v>
      </c>
      <c r="D1080" t="s">
        <v>634</v>
      </c>
      <c r="F1080" s="1">
        <v>0</v>
      </c>
      <c r="G1080" s="1">
        <v>11573000</v>
      </c>
      <c r="H1080" s="1">
        <v>598821</v>
      </c>
      <c r="I1080" t="s">
        <v>292</v>
      </c>
      <c r="J1080" t="s">
        <v>396</v>
      </c>
      <c r="L1080" t="s">
        <v>14</v>
      </c>
      <c r="M1080" t="s">
        <v>15</v>
      </c>
      <c r="N1080" t="s">
        <v>86</v>
      </c>
      <c r="O1080" t="s">
        <v>86</v>
      </c>
    </row>
    <row r="1081" spans="1:15">
      <c r="A1081">
        <v>199</v>
      </c>
      <c r="B1081" s="5">
        <v>45595</v>
      </c>
      <c r="C1081" s="6">
        <v>0.60347222222222219</v>
      </c>
      <c r="D1081" t="s">
        <v>351</v>
      </c>
      <c r="E1081" t="s">
        <v>351</v>
      </c>
      <c r="F1081" s="1">
        <v>0</v>
      </c>
      <c r="G1081" s="1">
        <v>550000</v>
      </c>
      <c r="H1081" s="1">
        <v>12059971</v>
      </c>
      <c r="I1081" t="s">
        <v>299</v>
      </c>
      <c r="J1081" t="s">
        <v>300</v>
      </c>
      <c r="L1081" t="s">
        <v>10</v>
      </c>
      <c r="M1081" t="s">
        <v>11</v>
      </c>
      <c r="N1081" t="s">
        <v>76</v>
      </c>
      <c r="O1081" t="s">
        <v>301</v>
      </c>
    </row>
    <row r="1082" spans="1:15">
      <c r="A1082">
        <v>200</v>
      </c>
      <c r="B1082" s="5">
        <v>45595</v>
      </c>
      <c r="C1082" s="6">
        <v>0.60347222222222219</v>
      </c>
      <c r="D1082" t="s">
        <v>358</v>
      </c>
      <c r="E1082" t="s">
        <v>358</v>
      </c>
      <c r="F1082" s="1">
        <v>0</v>
      </c>
      <c r="G1082" s="1">
        <v>440500</v>
      </c>
      <c r="H1082" s="1">
        <v>11619471</v>
      </c>
      <c r="I1082" t="s">
        <v>331</v>
      </c>
      <c r="J1082" t="s">
        <v>300</v>
      </c>
      <c r="L1082" t="s">
        <v>10</v>
      </c>
      <c r="M1082" t="s">
        <v>11</v>
      </c>
      <c r="N1082" t="s">
        <v>76</v>
      </c>
      <c r="O1082" t="s">
        <v>301</v>
      </c>
    </row>
    <row r="1083" spans="1:15">
      <c r="A1083">
        <v>201</v>
      </c>
      <c r="B1083" s="5">
        <v>45595</v>
      </c>
      <c r="C1083" s="6">
        <v>0.60347222222222219</v>
      </c>
      <c r="D1083" t="s">
        <v>637</v>
      </c>
      <c r="E1083" t="s">
        <v>637</v>
      </c>
      <c r="F1083" s="1">
        <v>0</v>
      </c>
      <c r="G1083" s="1">
        <v>3500</v>
      </c>
      <c r="H1083" s="1">
        <v>11615971</v>
      </c>
      <c r="I1083" t="s">
        <v>331</v>
      </c>
      <c r="J1083" t="s">
        <v>300</v>
      </c>
      <c r="L1083" t="s">
        <v>10</v>
      </c>
      <c r="M1083" t="s">
        <v>11</v>
      </c>
      <c r="N1083" s="281" t="s">
        <v>86</v>
      </c>
      <c r="O1083" s="281" t="s">
        <v>86</v>
      </c>
    </row>
    <row r="1084" spans="1:15">
      <c r="A1084">
        <v>202</v>
      </c>
      <c r="B1084" s="5">
        <v>45595</v>
      </c>
      <c r="C1084" s="6">
        <v>0.60347222222222219</v>
      </c>
      <c r="D1084" t="s">
        <v>638</v>
      </c>
      <c r="E1084" t="s">
        <v>638</v>
      </c>
      <c r="F1084" s="1">
        <v>0</v>
      </c>
      <c r="G1084" s="1">
        <v>111100</v>
      </c>
      <c r="H1084" s="1">
        <v>11504871</v>
      </c>
      <c r="I1084" t="s">
        <v>331</v>
      </c>
      <c r="J1084" t="s">
        <v>300</v>
      </c>
      <c r="L1084" t="s">
        <v>10</v>
      </c>
      <c r="M1084" t="s">
        <v>11</v>
      </c>
      <c r="N1084" t="s">
        <v>86</v>
      </c>
      <c r="O1084" t="s">
        <v>86</v>
      </c>
    </row>
    <row r="1085" spans="1:15">
      <c r="A1085">
        <v>203</v>
      </c>
      <c r="B1085" s="5">
        <v>45595</v>
      </c>
      <c r="C1085" s="6">
        <v>0.60347222222222219</v>
      </c>
      <c r="D1085" t="s">
        <v>638</v>
      </c>
      <c r="E1085" t="s">
        <v>638</v>
      </c>
      <c r="F1085" s="1">
        <v>0</v>
      </c>
      <c r="G1085" s="1">
        <v>154820</v>
      </c>
      <c r="H1085" s="1">
        <v>11350051</v>
      </c>
      <c r="I1085" t="s">
        <v>331</v>
      </c>
      <c r="J1085" t="s">
        <v>300</v>
      </c>
      <c r="L1085" t="s">
        <v>10</v>
      </c>
      <c r="M1085" t="s">
        <v>11</v>
      </c>
      <c r="N1085" t="s">
        <v>86</v>
      </c>
      <c r="O1085" t="s">
        <v>86</v>
      </c>
    </row>
    <row r="1086" spans="1:15">
      <c r="A1086">
        <v>617</v>
      </c>
      <c r="B1086" s="5">
        <v>45595</v>
      </c>
      <c r="C1086" s="6">
        <v>0.88888888888888884</v>
      </c>
      <c r="D1086" t="s">
        <v>573</v>
      </c>
      <c r="F1086" s="1">
        <v>0</v>
      </c>
      <c r="G1086" s="1">
        <v>15600</v>
      </c>
      <c r="H1086" s="1">
        <v>181418719</v>
      </c>
      <c r="I1086" t="s">
        <v>264</v>
      </c>
      <c r="J1086" t="s">
        <v>303</v>
      </c>
      <c r="L1086" t="s">
        <v>8</v>
      </c>
      <c r="M1086" t="s">
        <v>9</v>
      </c>
      <c r="N1086" t="s">
        <v>344</v>
      </c>
      <c r="O1086" t="s">
        <v>344</v>
      </c>
    </row>
    <row r="1087" spans="1:15">
      <c r="A1087">
        <v>618</v>
      </c>
      <c r="B1087" s="5">
        <v>45595</v>
      </c>
      <c r="C1087" s="6">
        <v>0.88888888888888884</v>
      </c>
      <c r="D1087" t="s">
        <v>573</v>
      </c>
      <c r="F1087" s="1">
        <v>15600</v>
      </c>
      <c r="G1087" s="1">
        <v>0</v>
      </c>
      <c r="H1087" s="1">
        <v>181434319</v>
      </c>
      <c r="I1087" t="s">
        <v>264</v>
      </c>
      <c r="J1087" t="s">
        <v>303</v>
      </c>
      <c r="L1087" t="s">
        <v>8</v>
      </c>
      <c r="M1087" t="s">
        <v>9</v>
      </c>
      <c r="N1087" t="s">
        <v>344</v>
      </c>
      <c r="O1087" t="s">
        <v>344</v>
      </c>
    </row>
    <row r="1088" spans="1:15">
      <c r="A1088">
        <v>619</v>
      </c>
      <c r="B1088" s="5">
        <v>45595</v>
      </c>
      <c r="C1088" s="6">
        <v>0.90763888888888888</v>
      </c>
      <c r="D1088" t="s">
        <v>574</v>
      </c>
      <c r="F1088" s="1">
        <v>0</v>
      </c>
      <c r="G1088" s="1">
        <v>3000</v>
      </c>
      <c r="H1088" s="1">
        <v>181431319</v>
      </c>
      <c r="I1088" t="s">
        <v>264</v>
      </c>
      <c r="J1088" t="s">
        <v>303</v>
      </c>
      <c r="L1088" t="s">
        <v>8</v>
      </c>
      <c r="M1088" t="s">
        <v>9</v>
      </c>
      <c r="N1088" t="s">
        <v>76</v>
      </c>
      <c r="O1088" t="s">
        <v>286</v>
      </c>
    </row>
    <row r="1089" spans="1:15">
      <c r="A1089">
        <v>620</v>
      </c>
      <c r="B1089" s="5">
        <v>45595</v>
      </c>
      <c r="C1089" s="6">
        <v>0.90763888888888888</v>
      </c>
      <c r="D1089" t="s">
        <v>574</v>
      </c>
      <c r="F1089" s="1">
        <v>0</v>
      </c>
      <c r="G1089" s="1">
        <v>12600</v>
      </c>
      <c r="H1089" s="1">
        <v>181418719</v>
      </c>
      <c r="I1089" t="s">
        <v>264</v>
      </c>
      <c r="J1089" t="s">
        <v>303</v>
      </c>
      <c r="L1089" t="s">
        <v>8</v>
      </c>
      <c r="M1089" t="s">
        <v>9</v>
      </c>
      <c r="N1089" t="s">
        <v>76</v>
      </c>
      <c r="O1089" t="s">
        <v>286</v>
      </c>
    </row>
    <row r="1090" spans="1:15">
      <c r="A1090">
        <v>37</v>
      </c>
      <c r="B1090" s="5">
        <v>45595</v>
      </c>
      <c r="C1090" s="7">
        <v>0.56879629629629624</v>
      </c>
      <c r="D1090" t="s">
        <v>477</v>
      </c>
      <c r="E1090" t="s">
        <v>639</v>
      </c>
      <c r="F1090" s="1">
        <v>350000</v>
      </c>
      <c r="G1090" s="1">
        <v>0</v>
      </c>
      <c r="H1090" s="1">
        <v>350000</v>
      </c>
      <c r="J1090" t="s">
        <v>508</v>
      </c>
      <c r="L1090" t="s">
        <v>16</v>
      </c>
      <c r="M1090" t="s">
        <v>17</v>
      </c>
      <c r="N1090" s="281" t="s">
        <v>86</v>
      </c>
      <c r="O1090" s="281" t="s">
        <v>86</v>
      </c>
    </row>
    <row r="1091" spans="1:15">
      <c r="A1091">
        <v>38</v>
      </c>
      <c r="B1091" s="5">
        <v>45595</v>
      </c>
      <c r="C1091" s="7">
        <v>0.56879629629629624</v>
      </c>
      <c r="D1091" t="s">
        <v>509</v>
      </c>
      <c r="E1091" t="s">
        <v>639</v>
      </c>
      <c r="F1091" s="1">
        <v>0</v>
      </c>
      <c r="G1091" s="1">
        <v>350000</v>
      </c>
      <c r="H1091" s="1">
        <v>0</v>
      </c>
      <c r="J1091" t="s">
        <v>508</v>
      </c>
      <c r="L1091" t="s">
        <v>16</v>
      </c>
      <c r="M1091" t="s">
        <v>17</v>
      </c>
      <c r="N1091" s="281" t="s">
        <v>86</v>
      </c>
      <c r="O1091" s="281" t="s">
        <v>86</v>
      </c>
    </row>
    <row r="1092" spans="1:15">
      <c r="A1092">
        <v>621</v>
      </c>
      <c r="B1092" s="5">
        <v>45596</v>
      </c>
      <c r="C1092" s="6">
        <v>0.53402777777777777</v>
      </c>
      <c r="D1092" t="s">
        <v>573</v>
      </c>
      <c r="F1092" s="1">
        <v>0</v>
      </c>
      <c r="G1092" s="1">
        <v>10600</v>
      </c>
      <c r="H1092" s="1">
        <v>181408119</v>
      </c>
      <c r="I1092" t="s">
        <v>264</v>
      </c>
      <c r="J1092" t="s">
        <v>303</v>
      </c>
      <c r="L1092" t="s">
        <v>8</v>
      </c>
      <c r="M1092" t="s">
        <v>9</v>
      </c>
      <c r="N1092" t="s">
        <v>344</v>
      </c>
      <c r="O1092" t="s">
        <v>344</v>
      </c>
    </row>
    <row r="1093" spans="1:15">
      <c r="A1093">
        <v>622</v>
      </c>
      <c r="B1093" s="5">
        <v>45596</v>
      </c>
      <c r="C1093" s="6">
        <v>0.53402777777777777</v>
      </c>
      <c r="D1093" t="s">
        <v>573</v>
      </c>
      <c r="F1093" s="1">
        <v>10600</v>
      </c>
      <c r="G1093" s="1">
        <v>0</v>
      </c>
      <c r="H1093" s="1">
        <v>181418719</v>
      </c>
      <c r="I1093" t="s">
        <v>264</v>
      </c>
      <c r="J1093" t="s">
        <v>303</v>
      </c>
      <c r="L1093" t="s">
        <v>8</v>
      </c>
      <c r="M1093" t="s">
        <v>9</v>
      </c>
      <c r="N1093" t="s">
        <v>344</v>
      </c>
      <c r="O1093" t="s">
        <v>344</v>
      </c>
    </row>
    <row r="1094" spans="1:15">
      <c r="A1094">
        <v>623</v>
      </c>
      <c r="B1094" s="5">
        <v>45596</v>
      </c>
      <c r="C1094" s="6">
        <v>0.55277777777777781</v>
      </c>
      <c r="D1094" t="s">
        <v>574</v>
      </c>
      <c r="F1094" s="1">
        <v>0</v>
      </c>
      <c r="G1094" s="1">
        <v>11700</v>
      </c>
      <c r="H1094" s="1">
        <v>181407019</v>
      </c>
      <c r="I1094" t="s">
        <v>264</v>
      </c>
      <c r="J1094" t="s">
        <v>303</v>
      </c>
      <c r="L1094" t="s">
        <v>8</v>
      </c>
      <c r="M1094" t="s">
        <v>9</v>
      </c>
      <c r="N1094" t="s">
        <v>76</v>
      </c>
      <c r="O1094" t="s">
        <v>286</v>
      </c>
    </row>
    <row r="1095" spans="1:15">
      <c r="A1095">
        <v>624</v>
      </c>
      <c r="B1095" s="5">
        <v>45604</v>
      </c>
      <c r="C1095" s="6">
        <v>0.44374999999999998</v>
      </c>
      <c r="D1095" t="s">
        <v>573</v>
      </c>
      <c r="F1095" s="1">
        <v>0</v>
      </c>
      <c r="G1095" s="1">
        <v>26100</v>
      </c>
      <c r="H1095" s="1">
        <v>181380919</v>
      </c>
      <c r="I1095" t="s">
        <v>264</v>
      </c>
      <c r="J1095" t="s">
        <v>303</v>
      </c>
      <c r="L1095" t="s">
        <v>8</v>
      </c>
      <c r="M1095" t="s">
        <v>9</v>
      </c>
      <c r="N1095" t="s">
        <v>344</v>
      </c>
      <c r="O1095" t="s">
        <v>344</v>
      </c>
    </row>
    <row r="1096" spans="1:15">
      <c r="A1096">
        <v>625</v>
      </c>
      <c r="B1096" s="5">
        <v>45604</v>
      </c>
      <c r="C1096" s="6">
        <v>0.44444444444444442</v>
      </c>
      <c r="D1096" t="s">
        <v>573</v>
      </c>
      <c r="F1096" s="1">
        <v>26100</v>
      </c>
      <c r="G1096" s="1">
        <v>0</v>
      </c>
      <c r="H1096" s="1">
        <v>181407019</v>
      </c>
      <c r="I1096" t="s">
        <v>264</v>
      </c>
      <c r="J1096" t="s">
        <v>303</v>
      </c>
      <c r="L1096" t="s">
        <v>8</v>
      </c>
      <c r="M1096" t="s">
        <v>9</v>
      </c>
      <c r="N1096" t="s">
        <v>344</v>
      </c>
      <c r="O1096" t="s">
        <v>344</v>
      </c>
    </row>
    <row r="1097" spans="1:15">
      <c r="A1097">
        <v>626</v>
      </c>
      <c r="B1097" s="5">
        <v>45604</v>
      </c>
      <c r="C1097" s="6">
        <v>0.47152777777777782</v>
      </c>
      <c r="D1097" t="s">
        <v>574</v>
      </c>
      <c r="F1097" s="1">
        <v>0</v>
      </c>
      <c r="G1097" s="1">
        <v>27500</v>
      </c>
      <c r="H1097" s="1">
        <v>181379519</v>
      </c>
      <c r="I1097" t="s">
        <v>264</v>
      </c>
      <c r="J1097" t="s">
        <v>303</v>
      </c>
      <c r="L1097" t="s">
        <v>8</v>
      </c>
      <c r="M1097" t="s">
        <v>9</v>
      </c>
      <c r="N1097" t="s">
        <v>76</v>
      </c>
      <c r="O1097" t="s">
        <v>286</v>
      </c>
    </row>
    <row r="1098" spans="1:15">
      <c r="A1098">
        <v>627</v>
      </c>
      <c r="B1098" s="5">
        <v>45604</v>
      </c>
      <c r="C1098" s="6">
        <v>0.64722222222222225</v>
      </c>
      <c r="D1098" t="s">
        <v>573</v>
      </c>
      <c r="F1098" s="1">
        <v>0</v>
      </c>
      <c r="G1098" s="1">
        <v>6900</v>
      </c>
      <c r="H1098" s="1">
        <v>181372619</v>
      </c>
      <c r="I1098" t="s">
        <v>264</v>
      </c>
      <c r="J1098" t="s">
        <v>303</v>
      </c>
      <c r="L1098" t="s">
        <v>8</v>
      </c>
      <c r="M1098" t="s">
        <v>9</v>
      </c>
      <c r="N1098" t="s">
        <v>344</v>
      </c>
      <c r="O1098" t="s">
        <v>344</v>
      </c>
    </row>
    <row r="1099" spans="1:15">
      <c r="A1099">
        <v>628</v>
      </c>
      <c r="B1099" s="5">
        <v>45604</v>
      </c>
      <c r="C1099" s="6">
        <v>0.6479166666666667</v>
      </c>
      <c r="D1099" t="s">
        <v>573</v>
      </c>
      <c r="F1099" s="1">
        <v>6900</v>
      </c>
      <c r="G1099" s="1">
        <v>0</v>
      </c>
      <c r="H1099" s="1">
        <v>181379519</v>
      </c>
      <c r="I1099" t="s">
        <v>264</v>
      </c>
      <c r="J1099" t="s">
        <v>303</v>
      </c>
      <c r="L1099" t="s">
        <v>8</v>
      </c>
      <c r="M1099" t="s">
        <v>9</v>
      </c>
      <c r="N1099" t="s">
        <v>344</v>
      </c>
      <c r="O1099" t="s">
        <v>344</v>
      </c>
    </row>
    <row r="1100" spans="1:15">
      <c r="A1100">
        <v>629</v>
      </c>
      <c r="B1100" s="5">
        <v>45604</v>
      </c>
      <c r="C1100" s="6">
        <v>0.66111111111111109</v>
      </c>
      <c r="D1100" t="s">
        <v>574</v>
      </c>
      <c r="F1100" s="1">
        <v>0</v>
      </c>
      <c r="G1100" s="1">
        <v>7100</v>
      </c>
      <c r="H1100" s="1">
        <v>181372419</v>
      </c>
      <c r="I1100" t="s">
        <v>264</v>
      </c>
      <c r="J1100" t="s">
        <v>303</v>
      </c>
      <c r="L1100" t="s">
        <v>8</v>
      </c>
      <c r="M1100" t="s">
        <v>9</v>
      </c>
      <c r="N1100" t="s">
        <v>76</v>
      </c>
      <c r="O1100" t="s">
        <v>286</v>
      </c>
    </row>
    <row r="1101" spans="1:15">
      <c r="A1101">
        <v>630</v>
      </c>
      <c r="B1101" s="5">
        <v>45604</v>
      </c>
      <c r="C1101" s="6">
        <v>0.78680555555555554</v>
      </c>
      <c r="D1101" t="s">
        <v>573</v>
      </c>
      <c r="F1101" s="1">
        <v>0</v>
      </c>
      <c r="G1101" s="1">
        <v>11800</v>
      </c>
      <c r="H1101" s="1">
        <v>181360619</v>
      </c>
      <c r="I1101" t="s">
        <v>264</v>
      </c>
      <c r="J1101" t="s">
        <v>303</v>
      </c>
      <c r="L1101" t="s">
        <v>8</v>
      </c>
      <c r="M1101" t="s">
        <v>9</v>
      </c>
      <c r="N1101" t="s">
        <v>344</v>
      </c>
      <c r="O1101" t="s">
        <v>344</v>
      </c>
    </row>
    <row r="1102" spans="1:15">
      <c r="A1102">
        <v>631</v>
      </c>
      <c r="B1102" s="5">
        <v>45604</v>
      </c>
      <c r="C1102" s="6">
        <v>0.78680555555555554</v>
      </c>
      <c r="D1102" t="s">
        <v>573</v>
      </c>
      <c r="F1102" s="1">
        <v>11800</v>
      </c>
      <c r="G1102" s="1">
        <v>0</v>
      </c>
      <c r="H1102" s="1">
        <v>181372419</v>
      </c>
      <c r="I1102" t="s">
        <v>264</v>
      </c>
      <c r="J1102" t="s">
        <v>303</v>
      </c>
      <c r="L1102" t="s">
        <v>8</v>
      </c>
      <c r="M1102" t="s">
        <v>9</v>
      </c>
      <c r="N1102" t="s">
        <v>344</v>
      </c>
      <c r="O1102" t="s">
        <v>344</v>
      </c>
    </row>
    <row r="1103" spans="1:15">
      <c r="A1103">
        <v>632</v>
      </c>
      <c r="B1103" s="5">
        <v>45604</v>
      </c>
      <c r="C1103" s="6">
        <v>0.79722222222222228</v>
      </c>
      <c r="D1103" t="s">
        <v>574</v>
      </c>
      <c r="F1103" s="1">
        <v>0</v>
      </c>
      <c r="G1103" s="1">
        <v>11300</v>
      </c>
      <c r="H1103" s="1">
        <v>181361119</v>
      </c>
      <c r="I1103" t="s">
        <v>264</v>
      </c>
      <c r="J1103" t="s">
        <v>303</v>
      </c>
      <c r="L1103" t="s">
        <v>8</v>
      </c>
      <c r="M1103" t="s">
        <v>9</v>
      </c>
      <c r="N1103" t="s">
        <v>76</v>
      </c>
      <c r="O1103" t="s">
        <v>286</v>
      </c>
    </row>
    <row r="1104" spans="1:15">
      <c r="A1104">
        <v>204</v>
      </c>
      <c r="B1104" s="5">
        <v>45605</v>
      </c>
      <c r="C1104" s="6">
        <v>0.875</v>
      </c>
      <c r="D1104" t="s">
        <v>640</v>
      </c>
      <c r="F1104" s="1">
        <v>0</v>
      </c>
      <c r="G1104" s="1">
        <v>610560</v>
      </c>
      <c r="H1104" s="1">
        <v>10739491</v>
      </c>
      <c r="I1104" t="s">
        <v>292</v>
      </c>
      <c r="J1104" t="s">
        <v>300</v>
      </c>
      <c r="L1104" t="s">
        <v>10</v>
      </c>
      <c r="M1104" t="s">
        <v>11</v>
      </c>
      <c r="N1104" s="281" t="s">
        <v>86</v>
      </c>
      <c r="O1104" s="281" t="s">
        <v>86</v>
      </c>
    </row>
    <row r="1105" spans="1:15">
      <c r="A1105">
        <v>205</v>
      </c>
      <c r="B1105" s="5">
        <v>45605</v>
      </c>
      <c r="C1105" s="6">
        <v>0.875</v>
      </c>
      <c r="D1105" t="s">
        <v>383</v>
      </c>
      <c r="E1105" t="s">
        <v>355</v>
      </c>
      <c r="F1105" s="1">
        <v>0</v>
      </c>
      <c r="G1105" s="1">
        <v>6105970</v>
      </c>
      <c r="H1105" s="1">
        <v>4633521</v>
      </c>
      <c r="I1105" t="s">
        <v>356</v>
      </c>
      <c r="J1105" t="s">
        <v>357</v>
      </c>
      <c r="L1105" t="s">
        <v>10</v>
      </c>
      <c r="M1105" t="s">
        <v>11</v>
      </c>
      <c r="N1105" t="s">
        <v>74</v>
      </c>
      <c r="O1105" t="s">
        <v>353</v>
      </c>
    </row>
    <row r="1106" spans="1:15">
      <c r="A1106">
        <v>206</v>
      </c>
      <c r="B1106" s="5">
        <v>45605</v>
      </c>
      <c r="C1106" s="6">
        <v>0.875</v>
      </c>
      <c r="D1106" t="s">
        <v>641</v>
      </c>
      <c r="E1106" t="s">
        <v>360</v>
      </c>
      <c r="F1106" s="1">
        <v>0</v>
      </c>
      <c r="G1106" s="1">
        <v>2200000</v>
      </c>
      <c r="H1106" s="1">
        <v>2433521</v>
      </c>
      <c r="I1106" t="s">
        <v>299</v>
      </c>
      <c r="J1106" t="s">
        <v>300</v>
      </c>
      <c r="L1106" t="s">
        <v>10</v>
      </c>
      <c r="M1106" t="s">
        <v>11</v>
      </c>
      <c r="N1106" t="s">
        <v>76</v>
      </c>
      <c r="O1106" t="s">
        <v>301</v>
      </c>
    </row>
    <row r="1107" spans="1:15">
      <c r="A1107">
        <v>207</v>
      </c>
      <c r="B1107" s="5">
        <v>45605</v>
      </c>
      <c r="C1107" s="6">
        <v>0.875</v>
      </c>
      <c r="D1107" t="s">
        <v>422</v>
      </c>
      <c r="E1107" t="s">
        <v>422</v>
      </c>
      <c r="F1107" s="1">
        <v>0</v>
      </c>
      <c r="G1107" s="1">
        <v>190500</v>
      </c>
      <c r="H1107" s="1">
        <v>2243021</v>
      </c>
      <c r="I1107" t="s">
        <v>331</v>
      </c>
      <c r="J1107" t="s">
        <v>300</v>
      </c>
      <c r="L1107" t="s">
        <v>10</v>
      </c>
      <c r="M1107" t="s">
        <v>11</v>
      </c>
      <c r="N1107" t="s">
        <v>86</v>
      </c>
      <c r="O1107" t="s">
        <v>86</v>
      </c>
    </row>
    <row r="1108" spans="1:15">
      <c r="A1108">
        <v>208</v>
      </c>
      <c r="B1108" s="5">
        <v>45605</v>
      </c>
      <c r="C1108" s="6">
        <v>0.875</v>
      </c>
      <c r="D1108" t="s">
        <v>642</v>
      </c>
      <c r="E1108" t="s">
        <v>642</v>
      </c>
      <c r="F1108" s="1">
        <v>0</v>
      </c>
      <c r="G1108" s="1">
        <v>900500</v>
      </c>
      <c r="H1108" s="1">
        <v>1342521</v>
      </c>
      <c r="I1108" t="s">
        <v>331</v>
      </c>
      <c r="J1108" t="s">
        <v>300</v>
      </c>
      <c r="L1108" t="s">
        <v>10</v>
      </c>
      <c r="M1108" t="s">
        <v>11</v>
      </c>
      <c r="N1108" t="s">
        <v>86</v>
      </c>
      <c r="O1108" t="s">
        <v>86</v>
      </c>
    </row>
    <row r="1109" spans="1:15">
      <c r="A1109">
        <v>209</v>
      </c>
      <c r="B1109" s="5">
        <v>45605</v>
      </c>
      <c r="C1109" s="6">
        <v>0.875</v>
      </c>
      <c r="D1109" t="s">
        <v>397</v>
      </c>
      <c r="F1109" s="1">
        <v>0</v>
      </c>
      <c r="G1109" s="1">
        <v>54036</v>
      </c>
      <c r="H1109" s="1">
        <v>1288485</v>
      </c>
      <c r="I1109" t="s">
        <v>292</v>
      </c>
      <c r="J1109" t="s">
        <v>300</v>
      </c>
      <c r="L1109" t="s">
        <v>10</v>
      </c>
      <c r="M1109" t="s">
        <v>11</v>
      </c>
      <c r="N1109" t="s">
        <v>86</v>
      </c>
      <c r="O1109" t="s">
        <v>86</v>
      </c>
    </row>
    <row r="1110" spans="1:15">
      <c r="A1110">
        <v>210</v>
      </c>
      <c r="B1110" s="5">
        <v>45605</v>
      </c>
      <c r="C1110" s="6">
        <v>0.875</v>
      </c>
      <c r="D1110" t="s">
        <v>330</v>
      </c>
      <c r="E1110" t="s">
        <v>330</v>
      </c>
      <c r="F1110" s="1">
        <v>0</v>
      </c>
      <c r="G1110" s="1">
        <v>269135</v>
      </c>
      <c r="H1110" s="1">
        <v>1019350</v>
      </c>
      <c r="I1110" t="s">
        <v>331</v>
      </c>
      <c r="J1110" t="s">
        <v>300</v>
      </c>
      <c r="L1110" t="s">
        <v>10</v>
      </c>
      <c r="M1110" t="s">
        <v>11</v>
      </c>
      <c r="N1110" t="s">
        <v>68</v>
      </c>
      <c r="O1110" t="s">
        <v>68</v>
      </c>
    </row>
    <row r="1111" spans="1:15">
      <c r="A1111">
        <v>211</v>
      </c>
      <c r="B1111" s="5">
        <v>45605</v>
      </c>
      <c r="C1111" s="6">
        <v>0.875</v>
      </c>
      <c r="D1111" t="s">
        <v>643</v>
      </c>
      <c r="E1111" t="s">
        <v>643</v>
      </c>
      <c r="F1111" s="1">
        <v>0</v>
      </c>
      <c r="G1111" s="1">
        <v>360500</v>
      </c>
      <c r="H1111" s="1">
        <v>658850</v>
      </c>
      <c r="I1111" t="s">
        <v>331</v>
      </c>
      <c r="J1111" t="s">
        <v>300</v>
      </c>
      <c r="L1111" t="s">
        <v>10</v>
      </c>
      <c r="M1111" t="s">
        <v>11</v>
      </c>
      <c r="N1111" t="s">
        <v>86</v>
      </c>
      <c r="O1111" t="s">
        <v>86</v>
      </c>
    </row>
    <row r="1112" spans="1:15">
      <c r="A1112">
        <v>212</v>
      </c>
      <c r="B1112" s="5">
        <v>45605</v>
      </c>
      <c r="C1112" s="6">
        <v>0.875</v>
      </c>
      <c r="D1112" t="s">
        <v>610</v>
      </c>
      <c r="E1112" t="s">
        <v>610</v>
      </c>
      <c r="F1112" s="1">
        <v>0</v>
      </c>
      <c r="G1112" s="1">
        <v>160000</v>
      </c>
      <c r="H1112" s="1">
        <v>498850</v>
      </c>
      <c r="I1112" t="s">
        <v>299</v>
      </c>
      <c r="J1112" t="s">
        <v>300</v>
      </c>
      <c r="L1112" t="s">
        <v>10</v>
      </c>
      <c r="M1112" t="s">
        <v>11</v>
      </c>
      <c r="N1112" t="s">
        <v>86</v>
      </c>
      <c r="O1112" t="s">
        <v>86</v>
      </c>
    </row>
    <row r="1113" spans="1:15">
      <c r="A1113">
        <v>213</v>
      </c>
      <c r="B1113" s="5">
        <v>45605</v>
      </c>
      <c r="C1113" s="6">
        <v>0.88124999999999998</v>
      </c>
      <c r="D1113" t="s">
        <v>644</v>
      </c>
      <c r="E1113" t="s">
        <v>644</v>
      </c>
      <c r="F1113" s="1">
        <v>0</v>
      </c>
      <c r="G1113" s="1">
        <v>480500</v>
      </c>
      <c r="H1113" s="1">
        <v>18350</v>
      </c>
      <c r="I1113" t="s">
        <v>331</v>
      </c>
      <c r="J1113" t="s">
        <v>300</v>
      </c>
      <c r="L1113" t="s">
        <v>10</v>
      </c>
      <c r="M1113" t="s">
        <v>11</v>
      </c>
      <c r="N1113" t="s">
        <v>86</v>
      </c>
      <c r="O1113" t="s">
        <v>86</v>
      </c>
    </row>
    <row r="1114" spans="1:15">
      <c r="A1114">
        <v>633</v>
      </c>
      <c r="B1114" s="5">
        <v>45605</v>
      </c>
      <c r="C1114" s="6">
        <v>0.79166666666666663</v>
      </c>
      <c r="D1114" t="s">
        <v>573</v>
      </c>
      <c r="F1114" s="1">
        <v>0</v>
      </c>
      <c r="G1114" s="1">
        <v>27900</v>
      </c>
      <c r="H1114" s="1">
        <v>181333219</v>
      </c>
      <c r="I1114" t="s">
        <v>264</v>
      </c>
      <c r="J1114" t="s">
        <v>303</v>
      </c>
      <c r="L1114" t="s">
        <v>8</v>
      </c>
      <c r="M1114" t="s">
        <v>9</v>
      </c>
      <c r="N1114" t="s">
        <v>344</v>
      </c>
      <c r="O1114" t="s">
        <v>344</v>
      </c>
    </row>
    <row r="1115" spans="1:15">
      <c r="A1115">
        <v>634</v>
      </c>
      <c r="B1115" s="5">
        <v>45605</v>
      </c>
      <c r="C1115" s="6">
        <v>0.79166666666666663</v>
      </c>
      <c r="D1115" t="s">
        <v>573</v>
      </c>
      <c r="F1115" s="1">
        <v>27900</v>
      </c>
      <c r="G1115" s="1">
        <v>0</v>
      </c>
      <c r="H1115" s="1">
        <v>181361119</v>
      </c>
      <c r="I1115" t="s">
        <v>264</v>
      </c>
      <c r="J1115" t="s">
        <v>303</v>
      </c>
      <c r="L1115" t="s">
        <v>8</v>
      </c>
      <c r="M1115" t="s">
        <v>9</v>
      </c>
      <c r="N1115" t="s">
        <v>344</v>
      </c>
      <c r="O1115" t="s">
        <v>344</v>
      </c>
    </row>
    <row r="1116" spans="1:15">
      <c r="A1116">
        <v>635</v>
      </c>
      <c r="B1116" s="5">
        <v>45605</v>
      </c>
      <c r="C1116" s="6">
        <v>0.82013888888888886</v>
      </c>
      <c r="D1116" t="s">
        <v>574</v>
      </c>
      <c r="F1116" s="1">
        <v>0</v>
      </c>
      <c r="G1116" s="1">
        <v>27200</v>
      </c>
      <c r="H1116" s="1">
        <v>181333919</v>
      </c>
      <c r="I1116" t="s">
        <v>264</v>
      </c>
      <c r="J1116" t="s">
        <v>303</v>
      </c>
      <c r="L1116" t="s">
        <v>8</v>
      </c>
      <c r="M1116" t="s">
        <v>9</v>
      </c>
      <c r="N1116" t="s">
        <v>76</v>
      </c>
      <c r="O1116" t="s">
        <v>286</v>
      </c>
    </row>
    <row r="1117" spans="1:15">
      <c r="A1117">
        <v>214</v>
      </c>
      <c r="B1117" s="5">
        <v>45607</v>
      </c>
      <c r="C1117" s="6">
        <v>0.19305555555555559</v>
      </c>
      <c r="D1117" t="s">
        <v>645</v>
      </c>
      <c r="F1117" s="1">
        <v>0</v>
      </c>
      <c r="G1117" s="1">
        <v>18350</v>
      </c>
      <c r="H1117" s="1">
        <v>0</v>
      </c>
      <c r="I1117" t="s">
        <v>310</v>
      </c>
      <c r="J1117" t="s">
        <v>300</v>
      </c>
      <c r="L1117" t="s">
        <v>10</v>
      </c>
      <c r="M1117" t="s">
        <v>11</v>
      </c>
      <c r="N1117" t="s">
        <v>74</v>
      </c>
      <c r="O1117" t="s">
        <v>311</v>
      </c>
    </row>
    <row r="1118" spans="1:15">
      <c r="A1118">
        <v>215</v>
      </c>
      <c r="B1118" s="5">
        <v>45607</v>
      </c>
      <c r="C1118" s="6">
        <v>0.76597222222222228</v>
      </c>
      <c r="D1118" t="s">
        <v>316</v>
      </c>
      <c r="E1118" t="s">
        <v>316</v>
      </c>
      <c r="F1118" s="1">
        <v>60000000</v>
      </c>
      <c r="G1118" s="1">
        <v>0</v>
      </c>
      <c r="H1118" s="1">
        <v>60000000</v>
      </c>
      <c r="I1118" t="s">
        <v>292</v>
      </c>
      <c r="J1118" t="s">
        <v>300</v>
      </c>
      <c r="L1118" t="s">
        <v>10</v>
      </c>
      <c r="M1118" t="s">
        <v>11</v>
      </c>
      <c r="N1118" t="s">
        <v>86</v>
      </c>
      <c r="O1118" t="s">
        <v>86</v>
      </c>
    </row>
    <row r="1119" spans="1:15">
      <c r="A1119">
        <v>216</v>
      </c>
      <c r="B1119" s="5">
        <v>45607</v>
      </c>
      <c r="C1119" s="6">
        <v>0.76597222222222228</v>
      </c>
      <c r="D1119" t="s">
        <v>646</v>
      </c>
      <c r="F1119" s="1">
        <v>0</v>
      </c>
      <c r="G1119" s="1">
        <v>828000</v>
      </c>
      <c r="H1119" s="1">
        <v>59172000</v>
      </c>
      <c r="I1119" t="s">
        <v>313</v>
      </c>
      <c r="J1119" t="s">
        <v>300</v>
      </c>
      <c r="L1119" t="s">
        <v>10</v>
      </c>
      <c r="M1119" t="s">
        <v>11</v>
      </c>
      <c r="N1119" t="s">
        <v>74</v>
      </c>
      <c r="O1119" t="s">
        <v>311</v>
      </c>
    </row>
    <row r="1120" spans="1:15">
      <c r="A1120">
        <v>217</v>
      </c>
      <c r="B1120" s="5">
        <v>45607</v>
      </c>
      <c r="C1120" s="6">
        <v>0.76597222222222228</v>
      </c>
      <c r="D1120" t="s">
        <v>647</v>
      </c>
      <c r="F1120" s="1">
        <v>0</v>
      </c>
      <c r="G1120" s="1">
        <v>100200</v>
      </c>
      <c r="H1120" s="1">
        <v>59071800</v>
      </c>
      <c r="I1120" t="s">
        <v>310</v>
      </c>
      <c r="J1120" t="s">
        <v>300</v>
      </c>
      <c r="L1120" t="s">
        <v>10</v>
      </c>
      <c r="M1120" t="s">
        <v>11</v>
      </c>
      <c r="N1120" t="s">
        <v>74</v>
      </c>
      <c r="O1120" t="s">
        <v>311</v>
      </c>
    </row>
    <row r="1121" spans="1:15">
      <c r="A1121">
        <v>218</v>
      </c>
      <c r="B1121" s="5">
        <v>45607</v>
      </c>
      <c r="C1121" s="6">
        <v>0.76597222222222228</v>
      </c>
      <c r="D1121" t="s">
        <v>648</v>
      </c>
      <c r="F1121" s="1">
        <v>0</v>
      </c>
      <c r="G1121" s="1">
        <v>35030</v>
      </c>
      <c r="H1121" s="1">
        <v>59036770</v>
      </c>
      <c r="I1121" t="s">
        <v>310</v>
      </c>
      <c r="J1121" t="s">
        <v>300</v>
      </c>
      <c r="L1121" t="s">
        <v>10</v>
      </c>
      <c r="M1121" t="s">
        <v>11</v>
      </c>
      <c r="N1121" t="s">
        <v>74</v>
      </c>
      <c r="O1121" t="s">
        <v>311</v>
      </c>
    </row>
    <row r="1122" spans="1:15">
      <c r="A1122">
        <v>219</v>
      </c>
      <c r="B1122" s="5">
        <v>45607</v>
      </c>
      <c r="C1122" s="6">
        <v>0.83472222222222225</v>
      </c>
      <c r="D1122" t="s">
        <v>645</v>
      </c>
      <c r="F1122" s="1">
        <v>0</v>
      </c>
      <c r="G1122" s="1">
        <v>1689750</v>
      </c>
      <c r="H1122" s="1">
        <v>57347020</v>
      </c>
      <c r="I1122" t="s">
        <v>310</v>
      </c>
      <c r="J1122" t="s">
        <v>300</v>
      </c>
      <c r="L1122" t="s">
        <v>10</v>
      </c>
      <c r="M1122" t="s">
        <v>11</v>
      </c>
      <c r="N1122" t="s">
        <v>74</v>
      </c>
      <c r="O1122" t="s">
        <v>311</v>
      </c>
    </row>
    <row r="1123" spans="1:15">
      <c r="A1123">
        <v>636</v>
      </c>
      <c r="B1123" s="5">
        <v>45607</v>
      </c>
      <c r="C1123" s="6">
        <v>0.76597222222222228</v>
      </c>
      <c r="D1123" t="s">
        <v>316</v>
      </c>
      <c r="E1123" t="s">
        <v>316</v>
      </c>
      <c r="F1123" s="1">
        <v>0</v>
      </c>
      <c r="G1123" s="1">
        <v>60000000</v>
      </c>
      <c r="H1123" s="1">
        <v>121333919</v>
      </c>
      <c r="I1123" t="s">
        <v>299</v>
      </c>
      <c r="J1123" t="s">
        <v>300</v>
      </c>
      <c r="L1123" t="s">
        <v>8</v>
      </c>
      <c r="M1123" t="s">
        <v>9</v>
      </c>
      <c r="N1123" t="s">
        <v>86</v>
      </c>
      <c r="O1123" t="s">
        <v>86</v>
      </c>
    </row>
    <row r="1124" spans="1:15">
      <c r="A1124">
        <v>637</v>
      </c>
      <c r="B1124" s="5">
        <v>45607</v>
      </c>
      <c r="C1124" s="6">
        <v>0.91527777777777775</v>
      </c>
      <c r="D1124" t="s">
        <v>573</v>
      </c>
      <c r="F1124" s="1">
        <v>0</v>
      </c>
      <c r="G1124" s="1">
        <v>12200</v>
      </c>
      <c r="H1124" s="1">
        <v>121321719</v>
      </c>
      <c r="I1124" t="s">
        <v>264</v>
      </c>
      <c r="J1124" t="s">
        <v>303</v>
      </c>
      <c r="L1124" t="s">
        <v>8</v>
      </c>
      <c r="M1124" t="s">
        <v>9</v>
      </c>
      <c r="N1124" t="s">
        <v>344</v>
      </c>
      <c r="O1124" t="s">
        <v>344</v>
      </c>
    </row>
    <row r="1125" spans="1:15">
      <c r="A1125">
        <v>638</v>
      </c>
      <c r="B1125" s="5">
        <v>45607</v>
      </c>
      <c r="C1125" s="6">
        <v>0.91527777777777775</v>
      </c>
      <c r="D1125" t="s">
        <v>573</v>
      </c>
      <c r="F1125" s="1">
        <v>12200</v>
      </c>
      <c r="G1125" s="1">
        <v>0</v>
      </c>
      <c r="H1125" s="1">
        <v>121333919</v>
      </c>
      <c r="I1125" t="s">
        <v>264</v>
      </c>
      <c r="J1125" t="s">
        <v>303</v>
      </c>
      <c r="L1125" t="s">
        <v>8</v>
      </c>
      <c r="M1125" t="s">
        <v>9</v>
      </c>
      <c r="N1125" t="s">
        <v>344</v>
      </c>
      <c r="O1125" t="s">
        <v>344</v>
      </c>
    </row>
    <row r="1126" spans="1:15">
      <c r="A1126">
        <v>639</v>
      </c>
      <c r="B1126" s="5">
        <v>45607</v>
      </c>
      <c r="C1126" s="6">
        <v>0.93888888888888888</v>
      </c>
      <c r="D1126" t="s">
        <v>574</v>
      </c>
      <c r="F1126" s="1">
        <v>0</v>
      </c>
      <c r="G1126" s="1">
        <v>13500</v>
      </c>
      <c r="H1126" s="1">
        <v>121320419</v>
      </c>
      <c r="I1126" t="s">
        <v>264</v>
      </c>
      <c r="J1126" t="s">
        <v>303</v>
      </c>
      <c r="L1126" t="s">
        <v>8</v>
      </c>
      <c r="M1126" t="s">
        <v>9</v>
      </c>
      <c r="N1126" t="s">
        <v>76</v>
      </c>
      <c r="O1126" t="s">
        <v>286</v>
      </c>
    </row>
    <row r="1127" spans="1:15">
      <c r="A1127">
        <v>129</v>
      </c>
      <c r="B1127" s="5">
        <v>45607</v>
      </c>
      <c r="C1127" s="6">
        <v>0.41249999999999998</v>
      </c>
      <c r="D1127" t="s">
        <v>421</v>
      </c>
      <c r="F1127" s="1">
        <v>450000</v>
      </c>
      <c r="G1127" s="1">
        <v>0</v>
      </c>
      <c r="H1127" s="1">
        <v>1048821</v>
      </c>
      <c r="I1127" t="s">
        <v>292</v>
      </c>
      <c r="J1127" t="s">
        <v>396</v>
      </c>
      <c r="L1127" t="s">
        <v>14</v>
      </c>
      <c r="M1127" t="s">
        <v>15</v>
      </c>
      <c r="N1127" t="s">
        <v>86</v>
      </c>
      <c r="O1127" t="s">
        <v>86</v>
      </c>
    </row>
    <row r="1128" spans="1:15">
      <c r="A1128">
        <v>130</v>
      </c>
      <c r="B1128" s="5">
        <v>45607</v>
      </c>
      <c r="C1128" s="6">
        <v>0.41249999999999998</v>
      </c>
      <c r="D1128" t="s">
        <v>649</v>
      </c>
      <c r="F1128" s="1">
        <v>0</v>
      </c>
      <c r="G1128" s="1">
        <v>450000</v>
      </c>
      <c r="H1128" s="1">
        <v>598821</v>
      </c>
      <c r="I1128" t="s">
        <v>292</v>
      </c>
      <c r="J1128" t="s">
        <v>396</v>
      </c>
      <c r="L1128" t="s">
        <v>14</v>
      </c>
      <c r="M1128" t="s">
        <v>15</v>
      </c>
      <c r="N1128" t="s">
        <v>86</v>
      </c>
      <c r="O1128" t="s">
        <v>86</v>
      </c>
    </row>
    <row r="1129" spans="1:15">
      <c r="A1129">
        <v>131</v>
      </c>
      <c r="B1129" s="5">
        <v>45607</v>
      </c>
      <c r="C1129" s="6">
        <v>0.41249999999999998</v>
      </c>
      <c r="D1129" t="s">
        <v>421</v>
      </c>
      <c r="F1129" s="1">
        <v>1320000</v>
      </c>
      <c r="G1129" s="1">
        <v>0</v>
      </c>
      <c r="H1129" s="1">
        <v>1918821</v>
      </c>
      <c r="I1129" t="s">
        <v>292</v>
      </c>
      <c r="J1129" t="s">
        <v>396</v>
      </c>
      <c r="L1129" t="s">
        <v>14</v>
      </c>
      <c r="M1129" t="s">
        <v>15</v>
      </c>
      <c r="N1129" t="s">
        <v>86</v>
      </c>
      <c r="O1129" t="s">
        <v>86</v>
      </c>
    </row>
    <row r="1130" spans="1:15">
      <c r="A1130">
        <v>132</v>
      </c>
      <c r="B1130" s="5">
        <v>45607</v>
      </c>
      <c r="C1130" s="6">
        <v>0.41249999999999998</v>
      </c>
      <c r="D1130" t="s">
        <v>521</v>
      </c>
      <c r="F1130" s="1">
        <v>0</v>
      </c>
      <c r="G1130" s="1">
        <v>1320000</v>
      </c>
      <c r="H1130" s="1">
        <v>598821</v>
      </c>
      <c r="I1130" t="s">
        <v>292</v>
      </c>
      <c r="J1130" t="s">
        <v>396</v>
      </c>
      <c r="L1130" t="s">
        <v>14</v>
      </c>
      <c r="M1130" t="s">
        <v>15</v>
      </c>
      <c r="N1130" t="s">
        <v>86</v>
      </c>
      <c r="O1130" t="s">
        <v>86</v>
      </c>
    </row>
    <row r="1131" spans="1:15">
      <c r="A1131">
        <v>640</v>
      </c>
      <c r="B1131" s="5">
        <v>45608</v>
      </c>
      <c r="C1131" s="6">
        <v>0.40833333333333333</v>
      </c>
      <c r="D1131" t="s">
        <v>573</v>
      </c>
      <c r="F1131" s="1">
        <v>0</v>
      </c>
      <c r="G1131" s="1">
        <v>11200</v>
      </c>
      <c r="H1131" s="1">
        <v>121309219</v>
      </c>
      <c r="I1131" t="s">
        <v>264</v>
      </c>
      <c r="J1131" t="s">
        <v>303</v>
      </c>
      <c r="L1131" t="s">
        <v>8</v>
      </c>
      <c r="M1131" t="s">
        <v>9</v>
      </c>
      <c r="N1131" t="s">
        <v>344</v>
      </c>
      <c r="O1131" t="s">
        <v>344</v>
      </c>
    </row>
    <row r="1132" spans="1:15">
      <c r="A1132">
        <v>641</v>
      </c>
      <c r="B1132" s="5">
        <v>45608</v>
      </c>
      <c r="C1132" s="6">
        <v>0.40902777777777782</v>
      </c>
      <c r="D1132" t="s">
        <v>573</v>
      </c>
      <c r="F1132" s="1">
        <v>11200</v>
      </c>
      <c r="G1132" s="1">
        <v>0</v>
      </c>
      <c r="H1132" s="1">
        <v>121320419</v>
      </c>
      <c r="I1132" t="s">
        <v>264</v>
      </c>
      <c r="J1132" t="s">
        <v>303</v>
      </c>
      <c r="L1132" t="s">
        <v>8</v>
      </c>
      <c r="M1132" t="s">
        <v>9</v>
      </c>
      <c r="N1132" t="s">
        <v>344</v>
      </c>
      <c r="O1132" t="s">
        <v>344</v>
      </c>
    </row>
    <row r="1133" spans="1:15">
      <c r="A1133">
        <v>642</v>
      </c>
      <c r="B1133" s="5">
        <v>45608</v>
      </c>
      <c r="C1133" s="6">
        <v>0.42499999999999999</v>
      </c>
      <c r="D1133" t="s">
        <v>574</v>
      </c>
      <c r="F1133" s="1">
        <v>0</v>
      </c>
      <c r="G1133" s="1">
        <v>11000</v>
      </c>
      <c r="H1133" s="1">
        <v>121309419</v>
      </c>
      <c r="I1133" t="s">
        <v>264</v>
      </c>
      <c r="J1133" t="s">
        <v>303</v>
      </c>
      <c r="L1133" t="s">
        <v>8</v>
      </c>
      <c r="M1133" t="s">
        <v>9</v>
      </c>
      <c r="N1133" t="s">
        <v>76</v>
      </c>
      <c r="O1133" t="s">
        <v>286</v>
      </c>
    </row>
    <row r="1134" spans="1:15">
      <c r="A1134">
        <v>643</v>
      </c>
      <c r="B1134" s="5">
        <v>45608</v>
      </c>
      <c r="C1134" s="6">
        <v>0.48333333333333328</v>
      </c>
      <c r="D1134" t="s">
        <v>386</v>
      </c>
      <c r="F1134" s="1">
        <v>0</v>
      </c>
      <c r="G1134" s="1">
        <v>64000</v>
      </c>
      <c r="H1134" s="1">
        <v>121245419</v>
      </c>
      <c r="I1134" t="s">
        <v>264</v>
      </c>
      <c r="J1134" t="s">
        <v>303</v>
      </c>
      <c r="L1134" t="s">
        <v>8</v>
      </c>
      <c r="M1134" t="s">
        <v>9</v>
      </c>
      <c r="N1134" t="s">
        <v>76</v>
      </c>
      <c r="O1134" t="s">
        <v>286</v>
      </c>
    </row>
    <row r="1135" spans="1:15">
      <c r="A1135">
        <v>644</v>
      </c>
      <c r="B1135" s="5">
        <v>45608</v>
      </c>
      <c r="C1135" s="6">
        <v>0.66527777777777775</v>
      </c>
      <c r="D1135" t="s">
        <v>573</v>
      </c>
      <c r="F1135" s="1">
        <v>0</v>
      </c>
      <c r="G1135" s="1">
        <v>16000</v>
      </c>
      <c r="H1135" s="1">
        <v>121229419</v>
      </c>
      <c r="I1135" t="s">
        <v>264</v>
      </c>
      <c r="J1135" t="s">
        <v>303</v>
      </c>
      <c r="L1135" t="s">
        <v>8</v>
      </c>
      <c r="M1135" t="s">
        <v>9</v>
      </c>
      <c r="N1135" t="s">
        <v>344</v>
      </c>
      <c r="O1135" t="s">
        <v>344</v>
      </c>
    </row>
    <row r="1136" spans="1:15">
      <c r="A1136">
        <v>645</v>
      </c>
      <c r="B1136" s="5">
        <v>45608</v>
      </c>
      <c r="C1136" s="6">
        <v>0.66527777777777775</v>
      </c>
      <c r="D1136" t="s">
        <v>573</v>
      </c>
      <c r="F1136" s="1">
        <v>16000</v>
      </c>
      <c r="G1136" s="1">
        <v>0</v>
      </c>
      <c r="H1136" s="1">
        <v>121245419</v>
      </c>
      <c r="I1136" t="s">
        <v>264</v>
      </c>
      <c r="J1136" t="s">
        <v>303</v>
      </c>
      <c r="L1136" t="s">
        <v>8</v>
      </c>
      <c r="M1136" t="s">
        <v>9</v>
      </c>
      <c r="N1136" t="s">
        <v>344</v>
      </c>
      <c r="O1136" t="s">
        <v>344</v>
      </c>
    </row>
    <row r="1137" spans="1:15">
      <c r="A1137">
        <v>646</v>
      </c>
      <c r="B1137" s="5">
        <v>45608</v>
      </c>
      <c r="C1137" s="6">
        <v>0.6875</v>
      </c>
      <c r="D1137" t="s">
        <v>574</v>
      </c>
      <c r="F1137" s="1">
        <v>0</v>
      </c>
      <c r="G1137" s="1">
        <v>13600</v>
      </c>
      <c r="H1137" s="1">
        <v>121231819</v>
      </c>
      <c r="I1137" t="s">
        <v>264</v>
      </c>
      <c r="J1137" t="s">
        <v>303</v>
      </c>
      <c r="L1137" t="s">
        <v>8</v>
      </c>
      <c r="M1137" t="s">
        <v>9</v>
      </c>
      <c r="N1137" t="s">
        <v>76</v>
      </c>
      <c r="O1137" t="s">
        <v>286</v>
      </c>
    </row>
    <row r="1138" spans="1:15">
      <c r="A1138">
        <v>647</v>
      </c>
      <c r="B1138" s="5">
        <v>45608</v>
      </c>
      <c r="C1138" s="6">
        <v>0.96319444444444446</v>
      </c>
      <c r="D1138" t="s">
        <v>573</v>
      </c>
      <c r="F1138" s="1">
        <v>0</v>
      </c>
      <c r="G1138" s="1">
        <v>16800</v>
      </c>
      <c r="H1138" s="1">
        <v>121215019</v>
      </c>
      <c r="I1138" t="s">
        <v>264</v>
      </c>
      <c r="J1138" t="s">
        <v>303</v>
      </c>
      <c r="L1138" t="s">
        <v>8</v>
      </c>
      <c r="M1138" t="s">
        <v>9</v>
      </c>
      <c r="N1138" t="s">
        <v>344</v>
      </c>
      <c r="O1138" t="s">
        <v>344</v>
      </c>
    </row>
    <row r="1139" spans="1:15">
      <c r="A1139">
        <v>648</v>
      </c>
      <c r="B1139" s="5">
        <v>45608</v>
      </c>
      <c r="C1139" s="6">
        <v>0.96319444444444446</v>
      </c>
      <c r="D1139" t="s">
        <v>573</v>
      </c>
      <c r="F1139" s="1">
        <v>16800</v>
      </c>
      <c r="G1139" s="1">
        <v>0</v>
      </c>
      <c r="H1139" s="1">
        <v>121231819</v>
      </c>
      <c r="I1139" t="s">
        <v>264</v>
      </c>
      <c r="J1139" t="s">
        <v>303</v>
      </c>
      <c r="L1139" t="s">
        <v>8</v>
      </c>
      <c r="M1139" t="s">
        <v>9</v>
      </c>
      <c r="N1139" t="s">
        <v>344</v>
      </c>
      <c r="O1139" t="s">
        <v>344</v>
      </c>
    </row>
    <row r="1140" spans="1:15">
      <c r="A1140">
        <v>649</v>
      </c>
      <c r="B1140" s="5">
        <v>45608</v>
      </c>
      <c r="C1140" s="6">
        <v>0.97430555555555554</v>
      </c>
      <c r="D1140" t="s">
        <v>650</v>
      </c>
      <c r="F1140" s="1">
        <v>0</v>
      </c>
      <c r="G1140" s="1">
        <v>15800</v>
      </c>
      <c r="H1140" s="1">
        <v>121216019</v>
      </c>
      <c r="I1140" t="s">
        <v>264</v>
      </c>
      <c r="J1140" t="s">
        <v>303</v>
      </c>
      <c r="L1140" t="s">
        <v>8</v>
      </c>
      <c r="M1140" t="s">
        <v>9</v>
      </c>
      <c r="N1140" t="s">
        <v>76</v>
      </c>
      <c r="O1140" t="s">
        <v>286</v>
      </c>
    </row>
    <row r="1141" spans="1:15">
      <c r="A1141">
        <v>650</v>
      </c>
      <c r="B1141" s="5">
        <v>45609</v>
      </c>
      <c r="C1141" s="6">
        <v>0.92986111111111114</v>
      </c>
      <c r="D1141" t="s">
        <v>573</v>
      </c>
      <c r="F1141" s="1">
        <v>0</v>
      </c>
      <c r="G1141" s="1">
        <v>13200</v>
      </c>
      <c r="H1141" s="1">
        <v>121202819</v>
      </c>
      <c r="I1141" t="s">
        <v>264</v>
      </c>
      <c r="J1141" t="s">
        <v>303</v>
      </c>
      <c r="L1141" t="s">
        <v>8</v>
      </c>
      <c r="M1141" t="s">
        <v>9</v>
      </c>
      <c r="N1141" t="s">
        <v>344</v>
      </c>
      <c r="O1141" t="s">
        <v>344</v>
      </c>
    </row>
    <row r="1142" spans="1:15">
      <c r="A1142">
        <v>651</v>
      </c>
      <c r="B1142" s="5">
        <v>45609</v>
      </c>
      <c r="C1142" s="6">
        <v>0.92986111111111114</v>
      </c>
      <c r="D1142" t="s">
        <v>573</v>
      </c>
      <c r="F1142" s="1">
        <v>13200</v>
      </c>
      <c r="G1142" s="1">
        <v>0</v>
      </c>
      <c r="H1142" s="1">
        <v>121216019</v>
      </c>
      <c r="I1142" t="s">
        <v>264</v>
      </c>
      <c r="J1142" t="s">
        <v>303</v>
      </c>
      <c r="L1142" t="s">
        <v>8</v>
      </c>
      <c r="M1142" t="s">
        <v>9</v>
      </c>
      <c r="N1142" t="s">
        <v>344</v>
      </c>
      <c r="O1142" t="s">
        <v>344</v>
      </c>
    </row>
    <row r="1143" spans="1:15">
      <c r="A1143">
        <v>652</v>
      </c>
      <c r="B1143" s="5">
        <v>45609</v>
      </c>
      <c r="C1143" s="6">
        <v>0.95902777777777781</v>
      </c>
      <c r="D1143" t="s">
        <v>499</v>
      </c>
      <c r="F1143" s="1">
        <v>0</v>
      </c>
      <c r="G1143" s="1">
        <v>20000</v>
      </c>
      <c r="H1143" s="1">
        <v>121196019</v>
      </c>
      <c r="I1143" t="s">
        <v>264</v>
      </c>
      <c r="J1143" t="s">
        <v>303</v>
      </c>
      <c r="L1143" t="s">
        <v>8</v>
      </c>
      <c r="M1143" t="s">
        <v>9</v>
      </c>
      <c r="N1143" t="s">
        <v>76</v>
      </c>
      <c r="O1143" t="s">
        <v>286</v>
      </c>
    </row>
    <row r="1144" spans="1:15">
      <c r="A1144">
        <v>39</v>
      </c>
      <c r="B1144" s="5">
        <v>45609</v>
      </c>
      <c r="C1144" s="7">
        <v>0.5822222222222222</v>
      </c>
      <c r="D1144" t="s">
        <v>477</v>
      </c>
      <c r="E1144" t="s">
        <v>651</v>
      </c>
      <c r="F1144" s="1">
        <v>200000</v>
      </c>
      <c r="G1144" s="1">
        <v>0</v>
      </c>
      <c r="H1144" s="1">
        <v>200000</v>
      </c>
      <c r="J1144" t="s">
        <v>508</v>
      </c>
      <c r="L1144" t="s">
        <v>16</v>
      </c>
      <c r="M1144" t="s">
        <v>17</v>
      </c>
      <c r="N1144" s="281" t="s">
        <v>86</v>
      </c>
      <c r="O1144" s="281" t="s">
        <v>86</v>
      </c>
    </row>
    <row r="1145" spans="1:15">
      <c r="A1145">
        <v>40</v>
      </c>
      <c r="B1145" s="5">
        <v>45609</v>
      </c>
      <c r="C1145" s="7">
        <v>0.5822222222222222</v>
      </c>
      <c r="D1145" t="s">
        <v>509</v>
      </c>
      <c r="E1145" t="s">
        <v>651</v>
      </c>
      <c r="F1145" s="1">
        <v>0</v>
      </c>
      <c r="G1145" s="1">
        <v>200000</v>
      </c>
      <c r="H1145" s="1">
        <v>0</v>
      </c>
      <c r="J1145" t="s">
        <v>508</v>
      </c>
      <c r="L1145" t="s">
        <v>16</v>
      </c>
      <c r="M1145" t="s">
        <v>17</v>
      </c>
      <c r="N1145" s="281" t="s">
        <v>86</v>
      </c>
      <c r="O1145" s="281" t="s">
        <v>86</v>
      </c>
    </row>
    <row r="1146" spans="1:15">
      <c r="A1146">
        <v>41</v>
      </c>
      <c r="B1146" s="5">
        <v>45609</v>
      </c>
      <c r="C1146" s="7">
        <v>0.5822222222222222</v>
      </c>
      <c r="D1146" t="s">
        <v>477</v>
      </c>
      <c r="E1146" t="s">
        <v>652</v>
      </c>
      <c r="F1146" s="1">
        <v>4800000</v>
      </c>
      <c r="G1146" s="1">
        <v>0</v>
      </c>
      <c r="H1146" s="1">
        <v>4800000</v>
      </c>
      <c r="J1146" t="s">
        <v>508</v>
      </c>
      <c r="L1146" t="s">
        <v>16</v>
      </c>
      <c r="M1146" t="s">
        <v>17</v>
      </c>
      <c r="N1146" s="281" t="s">
        <v>86</v>
      </c>
      <c r="O1146" s="281" t="s">
        <v>86</v>
      </c>
    </row>
    <row r="1147" spans="1:15">
      <c r="A1147">
        <v>42</v>
      </c>
      <c r="B1147" s="5">
        <v>45609</v>
      </c>
      <c r="C1147" s="7">
        <v>0.5822222222222222</v>
      </c>
      <c r="D1147" t="s">
        <v>509</v>
      </c>
      <c r="E1147" t="s">
        <v>652</v>
      </c>
      <c r="F1147" s="1">
        <v>0</v>
      </c>
      <c r="G1147" s="1">
        <v>4800000</v>
      </c>
      <c r="H1147" s="1">
        <v>0</v>
      </c>
      <c r="J1147" t="s">
        <v>508</v>
      </c>
      <c r="L1147" t="s">
        <v>16</v>
      </c>
      <c r="M1147" t="s">
        <v>17</v>
      </c>
      <c r="N1147" s="281" t="s">
        <v>86</v>
      </c>
      <c r="O1147" s="281" t="s">
        <v>86</v>
      </c>
    </row>
    <row r="1148" spans="1:15">
      <c r="A1148">
        <v>43</v>
      </c>
      <c r="B1148" s="5">
        <v>45609</v>
      </c>
      <c r="C1148" s="7">
        <v>0.58223379629629635</v>
      </c>
      <c r="D1148" t="s">
        <v>477</v>
      </c>
      <c r="E1148" t="s">
        <v>653</v>
      </c>
      <c r="F1148" s="1">
        <v>3600000</v>
      </c>
      <c r="G1148" s="1">
        <v>0</v>
      </c>
      <c r="H1148" s="1">
        <v>3600000</v>
      </c>
      <c r="J1148" t="s">
        <v>508</v>
      </c>
      <c r="L1148" t="s">
        <v>16</v>
      </c>
      <c r="M1148" t="s">
        <v>17</v>
      </c>
      <c r="N1148" s="281" t="s">
        <v>86</v>
      </c>
      <c r="O1148" s="281" t="s">
        <v>86</v>
      </c>
    </row>
    <row r="1149" spans="1:15">
      <c r="A1149">
        <v>44</v>
      </c>
      <c r="B1149" s="5">
        <v>45609</v>
      </c>
      <c r="C1149" s="7">
        <v>0.58223379629629635</v>
      </c>
      <c r="D1149" t="s">
        <v>509</v>
      </c>
      <c r="E1149" t="s">
        <v>653</v>
      </c>
      <c r="F1149" s="1">
        <v>0</v>
      </c>
      <c r="G1149" s="1">
        <v>3600000</v>
      </c>
      <c r="H1149" s="1">
        <v>0</v>
      </c>
      <c r="J1149" t="s">
        <v>508</v>
      </c>
      <c r="L1149" t="s">
        <v>16</v>
      </c>
      <c r="M1149" t="s">
        <v>17</v>
      </c>
      <c r="N1149" s="281" t="s">
        <v>86</v>
      </c>
      <c r="O1149" s="281" t="s">
        <v>86</v>
      </c>
    </row>
    <row r="1150" spans="1:15">
      <c r="A1150">
        <v>45</v>
      </c>
      <c r="B1150" s="5">
        <v>45609</v>
      </c>
      <c r="C1150" s="7">
        <v>0.58224537037037039</v>
      </c>
      <c r="D1150" t="s">
        <v>477</v>
      </c>
      <c r="E1150" t="s">
        <v>654</v>
      </c>
      <c r="F1150" s="1">
        <v>1543200</v>
      </c>
      <c r="G1150" s="1">
        <v>0</v>
      </c>
      <c r="H1150" s="1">
        <v>1543200</v>
      </c>
      <c r="J1150" t="s">
        <v>508</v>
      </c>
      <c r="L1150" t="s">
        <v>16</v>
      </c>
      <c r="M1150" t="s">
        <v>17</v>
      </c>
      <c r="N1150" s="281" t="s">
        <v>86</v>
      </c>
      <c r="O1150" s="281" t="s">
        <v>86</v>
      </c>
    </row>
    <row r="1151" spans="1:15">
      <c r="A1151">
        <v>46</v>
      </c>
      <c r="B1151" s="5">
        <v>45609</v>
      </c>
      <c r="C1151" s="7">
        <v>0.58224537037037039</v>
      </c>
      <c r="D1151" t="s">
        <v>509</v>
      </c>
      <c r="E1151" t="s">
        <v>654</v>
      </c>
      <c r="F1151" s="1">
        <v>0</v>
      </c>
      <c r="G1151" s="1">
        <v>1543200</v>
      </c>
      <c r="H1151" s="1">
        <v>0</v>
      </c>
      <c r="J1151" t="s">
        <v>508</v>
      </c>
      <c r="L1151" t="s">
        <v>16</v>
      </c>
      <c r="M1151" t="s">
        <v>17</v>
      </c>
      <c r="N1151" s="281" t="s">
        <v>86</v>
      </c>
      <c r="O1151" s="281" t="s">
        <v>86</v>
      </c>
    </row>
    <row r="1152" spans="1:15">
      <c r="A1152">
        <v>47</v>
      </c>
      <c r="B1152" s="5">
        <v>45609</v>
      </c>
      <c r="C1152" s="7">
        <v>0.58224537037037039</v>
      </c>
      <c r="D1152" t="s">
        <v>477</v>
      </c>
      <c r="E1152" t="s">
        <v>655</v>
      </c>
      <c r="F1152" s="1">
        <v>1106000</v>
      </c>
      <c r="G1152" s="1">
        <v>0</v>
      </c>
      <c r="H1152" s="1">
        <v>1106000</v>
      </c>
      <c r="J1152" t="s">
        <v>508</v>
      </c>
      <c r="L1152" t="s">
        <v>16</v>
      </c>
      <c r="M1152" t="s">
        <v>17</v>
      </c>
      <c r="N1152" s="281" t="s">
        <v>86</v>
      </c>
      <c r="O1152" s="281" t="s">
        <v>86</v>
      </c>
    </row>
    <row r="1153" spans="1:15">
      <c r="A1153">
        <v>48</v>
      </c>
      <c r="B1153" s="5">
        <v>45609</v>
      </c>
      <c r="C1153" s="7">
        <v>0.58224537037037039</v>
      </c>
      <c r="D1153" t="s">
        <v>509</v>
      </c>
      <c r="E1153" t="s">
        <v>655</v>
      </c>
      <c r="F1153" s="1">
        <v>0</v>
      </c>
      <c r="G1153" s="1">
        <v>1106000</v>
      </c>
      <c r="H1153" s="1">
        <v>0</v>
      </c>
      <c r="J1153" t="s">
        <v>508</v>
      </c>
      <c r="L1153" t="s">
        <v>16</v>
      </c>
      <c r="M1153" t="s">
        <v>17</v>
      </c>
      <c r="N1153" s="281" t="s">
        <v>86</v>
      </c>
      <c r="O1153" s="281" t="s">
        <v>86</v>
      </c>
    </row>
    <row r="1154" spans="1:15">
      <c r="A1154">
        <v>49</v>
      </c>
      <c r="B1154" s="5">
        <v>45609</v>
      </c>
      <c r="C1154" s="7">
        <v>0.58225694444444442</v>
      </c>
      <c r="D1154" t="s">
        <v>477</v>
      </c>
      <c r="E1154" t="s">
        <v>656</v>
      </c>
      <c r="F1154" s="1">
        <v>1600000</v>
      </c>
      <c r="G1154" s="1">
        <v>0</v>
      </c>
      <c r="H1154" s="1">
        <v>1600000</v>
      </c>
      <c r="J1154" t="s">
        <v>508</v>
      </c>
      <c r="L1154" t="s">
        <v>16</v>
      </c>
      <c r="M1154" t="s">
        <v>17</v>
      </c>
      <c r="N1154" s="281" t="s">
        <v>86</v>
      </c>
      <c r="O1154" s="281" t="s">
        <v>86</v>
      </c>
    </row>
    <row r="1155" spans="1:15">
      <c r="A1155">
        <v>50</v>
      </c>
      <c r="B1155" s="5">
        <v>45609</v>
      </c>
      <c r="C1155" s="7">
        <v>0.58225694444444442</v>
      </c>
      <c r="D1155" t="s">
        <v>509</v>
      </c>
      <c r="E1155" t="s">
        <v>656</v>
      </c>
      <c r="F1155" s="1">
        <v>0</v>
      </c>
      <c r="G1155" s="1">
        <v>1600000</v>
      </c>
      <c r="H1155" s="1">
        <v>0</v>
      </c>
      <c r="J1155" t="s">
        <v>508</v>
      </c>
      <c r="L1155" t="s">
        <v>16</v>
      </c>
      <c r="M1155" t="s">
        <v>17</v>
      </c>
      <c r="N1155" s="281" t="s">
        <v>86</v>
      </c>
      <c r="O1155" s="281" t="s">
        <v>86</v>
      </c>
    </row>
    <row r="1156" spans="1:15">
      <c r="A1156">
        <v>51</v>
      </c>
      <c r="B1156" s="5">
        <v>45609</v>
      </c>
      <c r="C1156" s="7">
        <v>0.58226851851851846</v>
      </c>
      <c r="D1156" t="s">
        <v>477</v>
      </c>
      <c r="E1156" t="s">
        <v>657</v>
      </c>
      <c r="F1156" s="1">
        <v>30000</v>
      </c>
      <c r="G1156" s="1">
        <v>0</v>
      </c>
      <c r="H1156" s="1">
        <v>30000</v>
      </c>
      <c r="J1156" t="s">
        <v>508</v>
      </c>
      <c r="L1156" t="s">
        <v>16</v>
      </c>
      <c r="M1156" t="s">
        <v>17</v>
      </c>
      <c r="N1156" s="281" t="s">
        <v>86</v>
      </c>
      <c r="O1156" s="281" t="s">
        <v>86</v>
      </c>
    </row>
    <row r="1157" spans="1:15">
      <c r="A1157">
        <v>52</v>
      </c>
      <c r="B1157" s="5">
        <v>45609</v>
      </c>
      <c r="C1157" s="7">
        <v>0.58226851851851846</v>
      </c>
      <c r="D1157" t="s">
        <v>509</v>
      </c>
      <c r="E1157" t="s">
        <v>657</v>
      </c>
      <c r="F1157" s="1">
        <v>0</v>
      </c>
      <c r="G1157" s="1">
        <v>30000</v>
      </c>
      <c r="H1157" s="1">
        <v>0</v>
      </c>
      <c r="J1157" t="s">
        <v>508</v>
      </c>
      <c r="L1157" t="s">
        <v>16</v>
      </c>
      <c r="M1157" t="s">
        <v>17</v>
      </c>
      <c r="N1157" s="281" t="s">
        <v>86</v>
      </c>
      <c r="O1157" s="281" t="s">
        <v>86</v>
      </c>
    </row>
    <row r="1158" spans="1:15">
      <c r="A1158">
        <v>653</v>
      </c>
      <c r="B1158" s="5">
        <v>45612</v>
      </c>
      <c r="C1158" s="6">
        <v>0.72777777777777775</v>
      </c>
      <c r="D1158" t="s">
        <v>499</v>
      </c>
      <c r="F1158" s="1">
        <v>0</v>
      </c>
      <c r="G1158" s="1">
        <v>56000</v>
      </c>
      <c r="H1158" s="1">
        <v>121140019</v>
      </c>
      <c r="I1158" t="s">
        <v>264</v>
      </c>
      <c r="J1158" t="s">
        <v>303</v>
      </c>
      <c r="L1158" t="s">
        <v>8</v>
      </c>
      <c r="M1158" t="s">
        <v>9</v>
      </c>
      <c r="N1158" t="s">
        <v>76</v>
      </c>
      <c r="O1158" t="s">
        <v>286</v>
      </c>
    </row>
    <row r="1159" spans="1:15">
      <c r="A1159">
        <v>654</v>
      </c>
      <c r="B1159" s="5">
        <v>45613</v>
      </c>
      <c r="C1159" s="6">
        <v>0.83194444444444449</v>
      </c>
      <c r="D1159" t="s">
        <v>573</v>
      </c>
      <c r="F1159" s="1">
        <v>0</v>
      </c>
      <c r="G1159" s="1">
        <v>6600</v>
      </c>
      <c r="H1159" s="1">
        <v>121133419</v>
      </c>
      <c r="I1159" t="s">
        <v>264</v>
      </c>
      <c r="J1159" t="s">
        <v>303</v>
      </c>
      <c r="L1159" t="s">
        <v>8</v>
      </c>
      <c r="M1159" t="s">
        <v>9</v>
      </c>
      <c r="N1159" t="s">
        <v>344</v>
      </c>
      <c r="O1159" t="s">
        <v>344</v>
      </c>
    </row>
    <row r="1160" spans="1:15">
      <c r="A1160">
        <v>655</v>
      </c>
      <c r="B1160" s="5">
        <v>45613</v>
      </c>
      <c r="C1160" s="6">
        <v>0.83194444444444449</v>
      </c>
      <c r="D1160" t="s">
        <v>573</v>
      </c>
      <c r="F1160" s="1">
        <v>6600</v>
      </c>
      <c r="G1160" s="1">
        <v>0</v>
      </c>
      <c r="H1160" s="1">
        <v>121140019</v>
      </c>
      <c r="I1160" t="s">
        <v>264</v>
      </c>
      <c r="J1160" t="s">
        <v>303</v>
      </c>
      <c r="L1160" t="s">
        <v>8</v>
      </c>
      <c r="M1160" t="s">
        <v>9</v>
      </c>
      <c r="N1160" t="s">
        <v>344</v>
      </c>
      <c r="O1160" t="s">
        <v>344</v>
      </c>
    </row>
    <row r="1161" spans="1:15">
      <c r="A1161">
        <v>656</v>
      </c>
      <c r="B1161" s="5">
        <v>45613</v>
      </c>
      <c r="C1161" s="6">
        <v>0.84652777777777777</v>
      </c>
      <c r="D1161" t="s">
        <v>574</v>
      </c>
      <c r="F1161" s="1">
        <v>0</v>
      </c>
      <c r="G1161" s="1">
        <v>7000</v>
      </c>
      <c r="H1161" s="1">
        <v>121133019</v>
      </c>
      <c r="I1161" t="s">
        <v>264</v>
      </c>
      <c r="J1161" t="s">
        <v>303</v>
      </c>
      <c r="L1161" t="s">
        <v>8</v>
      </c>
      <c r="M1161" t="s">
        <v>9</v>
      </c>
      <c r="N1161" t="s">
        <v>76</v>
      </c>
      <c r="O1161" t="s">
        <v>286</v>
      </c>
    </row>
    <row r="1162" spans="1:15">
      <c r="A1162">
        <v>657</v>
      </c>
      <c r="B1162" s="5">
        <v>45614</v>
      </c>
      <c r="C1162" s="6">
        <v>0.18888888888888891</v>
      </c>
      <c r="D1162" t="s">
        <v>322</v>
      </c>
      <c r="F1162" s="1">
        <v>0</v>
      </c>
      <c r="G1162" s="1">
        <v>39200</v>
      </c>
      <c r="H1162" s="1">
        <v>121093819</v>
      </c>
      <c r="I1162" t="s">
        <v>323</v>
      </c>
      <c r="J1162" t="s">
        <v>300</v>
      </c>
      <c r="L1162" t="s">
        <v>8</v>
      </c>
      <c r="M1162" t="s">
        <v>9</v>
      </c>
      <c r="N1162" t="s">
        <v>76</v>
      </c>
      <c r="O1162" t="s">
        <v>301</v>
      </c>
    </row>
    <row r="1163" spans="1:15">
      <c r="A1163">
        <v>658</v>
      </c>
      <c r="B1163" s="5">
        <v>45614</v>
      </c>
      <c r="C1163" s="6">
        <v>0.88749999999999996</v>
      </c>
      <c r="D1163" t="s">
        <v>573</v>
      </c>
      <c r="F1163" s="1">
        <v>0</v>
      </c>
      <c r="G1163" s="1">
        <v>10200</v>
      </c>
      <c r="H1163" s="1">
        <v>121083619</v>
      </c>
      <c r="I1163" t="s">
        <v>264</v>
      </c>
      <c r="J1163" t="s">
        <v>303</v>
      </c>
      <c r="L1163" t="s">
        <v>8</v>
      </c>
      <c r="M1163" t="s">
        <v>9</v>
      </c>
      <c r="N1163" t="s">
        <v>344</v>
      </c>
      <c r="O1163" t="s">
        <v>344</v>
      </c>
    </row>
    <row r="1164" spans="1:15">
      <c r="A1164">
        <v>659</v>
      </c>
      <c r="B1164" s="5">
        <v>45614</v>
      </c>
      <c r="C1164" s="6">
        <v>0.88749999999999996</v>
      </c>
      <c r="D1164" t="s">
        <v>573</v>
      </c>
      <c r="F1164" s="1">
        <v>10200</v>
      </c>
      <c r="G1164" s="1">
        <v>0</v>
      </c>
      <c r="H1164" s="1">
        <v>121093819</v>
      </c>
      <c r="I1164" t="s">
        <v>264</v>
      </c>
      <c r="J1164" t="s">
        <v>303</v>
      </c>
      <c r="L1164" t="s">
        <v>8</v>
      </c>
      <c r="M1164" t="s">
        <v>9</v>
      </c>
      <c r="N1164" t="s">
        <v>344</v>
      </c>
      <c r="O1164" t="s">
        <v>344</v>
      </c>
    </row>
    <row r="1165" spans="1:15">
      <c r="A1165">
        <v>660</v>
      </c>
      <c r="B1165" s="5">
        <v>45614</v>
      </c>
      <c r="C1165" s="6">
        <v>0.90277777777777779</v>
      </c>
      <c r="D1165" t="s">
        <v>650</v>
      </c>
      <c r="F1165" s="1">
        <v>0</v>
      </c>
      <c r="G1165" s="1">
        <v>10300</v>
      </c>
      <c r="H1165" s="1">
        <v>121083519</v>
      </c>
      <c r="I1165" t="s">
        <v>264</v>
      </c>
      <c r="J1165" t="s">
        <v>303</v>
      </c>
      <c r="L1165" t="s">
        <v>8</v>
      </c>
      <c r="M1165" t="s">
        <v>9</v>
      </c>
      <c r="N1165" t="s">
        <v>76</v>
      </c>
      <c r="O1165" t="s">
        <v>286</v>
      </c>
    </row>
    <row r="1166" spans="1:15">
      <c r="A1166">
        <v>133</v>
      </c>
      <c r="B1166" s="5">
        <v>45614</v>
      </c>
      <c r="C1166" s="6">
        <v>0.70625000000000004</v>
      </c>
      <c r="D1166" t="s">
        <v>485</v>
      </c>
      <c r="E1166" t="s">
        <v>210</v>
      </c>
      <c r="F1166" s="1">
        <v>4000</v>
      </c>
      <c r="G1166" s="1">
        <v>0</v>
      </c>
      <c r="H1166" s="1">
        <v>602821</v>
      </c>
      <c r="I1166" t="s">
        <v>292</v>
      </c>
      <c r="J1166" t="s">
        <v>396</v>
      </c>
      <c r="L1166" t="s">
        <v>14</v>
      </c>
      <c r="M1166" t="s">
        <v>15</v>
      </c>
      <c r="N1166" s="281" t="s">
        <v>86</v>
      </c>
      <c r="O1166" s="281" t="s">
        <v>86</v>
      </c>
    </row>
    <row r="1167" spans="1:15">
      <c r="A1167">
        <v>134</v>
      </c>
      <c r="B1167" s="5">
        <v>45614</v>
      </c>
      <c r="C1167" s="6">
        <v>0.70625000000000004</v>
      </c>
      <c r="D1167" t="s">
        <v>485</v>
      </c>
      <c r="E1167" t="s">
        <v>210</v>
      </c>
      <c r="F1167" s="1">
        <v>4000</v>
      </c>
      <c r="G1167" s="1">
        <v>0</v>
      </c>
      <c r="H1167" s="1">
        <v>606821</v>
      </c>
      <c r="I1167" t="s">
        <v>292</v>
      </c>
      <c r="J1167" t="s">
        <v>396</v>
      </c>
      <c r="L1167" t="s">
        <v>14</v>
      </c>
      <c r="M1167" t="s">
        <v>15</v>
      </c>
      <c r="N1167" s="281" t="s">
        <v>86</v>
      </c>
      <c r="O1167" s="281" t="s">
        <v>86</v>
      </c>
    </row>
    <row r="1168" spans="1:15">
      <c r="A1168">
        <v>135</v>
      </c>
      <c r="B1168" s="5">
        <v>45614</v>
      </c>
      <c r="C1168" s="6">
        <v>0.70625000000000004</v>
      </c>
      <c r="D1168" t="s">
        <v>421</v>
      </c>
      <c r="F1168" s="1">
        <v>1265000</v>
      </c>
      <c r="G1168" s="1">
        <v>0</v>
      </c>
      <c r="H1168" s="1">
        <v>1871821</v>
      </c>
      <c r="I1168" t="s">
        <v>292</v>
      </c>
      <c r="J1168" t="s">
        <v>396</v>
      </c>
      <c r="L1168" t="s">
        <v>14</v>
      </c>
      <c r="M1168" t="s">
        <v>15</v>
      </c>
      <c r="N1168" t="s">
        <v>86</v>
      </c>
      <c r="O1168" t="s">
        <v>86</v>
      </c>
    </row>
    <row r="1169" spans="1:15">
      <c r="A1169">
        <v>136</v>
      </c>
      <c r="B1169" s="5">
        <v>45614</v>
      </c>
      <c r="C1169" s="6">
        <v>0.70625000000000004</v>
      </c>
      <c r="D1169" t="s">
        <v>658</v>
      </c>
      <c r="F1169" s="1">
        <v>0</v>
      </c>
      <c r="G1169" s="1">
        <v>1265000</v>
      </c>
      <c r="H1169" s="1">
        <v>606821</v>
      </c>
      <c r="I1169" t="s">
        <v>292</v>
      </c>
      <c r="J1169" t="s">
        <v>396</v>
      </c>
      <c r="L1169" t="s">
        <v>14</v>
      </c>
      <c r="M1169" t="s">
        <v>15</v>
      </c>
      <c r="N1169" t="s">
        <v>86</v>
      </c>
      <c r="O1169" t="s">
        <v>86</v>
      </c>
    </row>
    <row r="1170" spans="1:15">
      <c r="A1170">
        <v>137</v>
      </c>
      <c r="B1170" s="5">
        <v>45614</v>
      </c>
      <c r="C1170" s="6">
        <v>0.70625000000000004</v>
      </c>
      <c r="D1170" t="s">
        <v>421</v>
      </c>
      <c r="F1170" s="1">
        <v>897600</v>
      </c>
      <c r="G1170" s="1">
        <v>0</v>
      </c>
      <c r="H1170" s="1">
        <v>1504421</v>
      </c>
      <c r="I1170" t="s">
        <v>292</v>
      </c>
      <c r="J1170" t="s">
        <v>396</v>
      </c>
      <c r="L1170" t="s">
        <v>14</v>
      </c>
      <c r="M1170" t="s">
        <v>15</v>
      </c>
      <c r="N1170" t="s">
        <v>86</v>
      </c>
      <c r="O1170" t="s">
        <v>86</v>
      </c>
    </row>
    <row r="1171" spans="1:15">
      <c r="A1171">
        <v>138</v>
      </c>
      <c r="B1171" s="5">
        <v>45614</v>
      </c>
      <c r="C1171" s="6">
        <v>0.70625000000000004</v>
      </c>
      <c r="D1171" t="s">
        <v>659</v>
      </c>
      <c r="F1171" s="1">
        <v>0</v>
      </c>
      <c r="G1171" s="1">
        <v>897600</v>
      </c>
      <c r="H1171" s="1">
        <v>606821</v>
      </c>
      <c r="I1171" t="s">
        <v>292</v>
      </c>
      <c r="J1171" t="s">
        <v>396</v>
      </c>
      <c r="L1171" t="s">
        <v>14</v>
      </c>
      <c r="M1171" t="s">
        <v>15</v>
      </c>
      <c r="N1171" t="s">
        <v>86</v>
      </c>
      <c r="O1171" t="s">
        <v>86</v>
      </c>
    </row>
    <row r="1172" spans="1:15">
      <c r="A1172">
        <v>661</v>
      </c>
      <c r="B1172" s="5">
        <v>45615</v>
      </c>
      <c r="C1172" s="6">
        <v>0.39930555555555558</v>
      </c>
      <c r="D1172" t="s">
        <v>573</v>
      </c>
      <c r="F1172" s="1">
        <v>0</v>
      </c>
      <c r="G1172" s="1">
        <v>11100</v>
      </c>
      <c r="H1172" s="1">
        <v>121072419</v>
      </c>
      <c r="I1172" t="s">
        <v>264</v>
      </c>
      <c r="J1172" t="s">
        <v>303</v>
      </c>
      <c r="L1172" t="s">
        <v>8</v>
      </c>
      <c r="M1172" t="s">
        <v>9</v>
      </c>
      <c r="N1172" t="s">
        <v>344</v>
      </c>
      <c r="O1172" t="s">
        <v>344</v>
      </c>
    </row>
    <row r="1173" spans="1:15">
      <c r="A1173">
        <v>662</v>
      </c>
      <c r="B1173" s="5">
        <v>45615</v>
      </c>
      <c r="C1173" s="6">
        <v>0.39930555555555558</v>
      </c>
      <c r="D1173" t="s">
        <v>573</v>
      </c>
      <c r="F1173" s="1">
        <v>11100</v>
      </c>
      <c r="G1173" s="1">
        <v>0</v>
      </c>
      <c r="H1173" s="1">
        <v>121083519</v>
      </c>
      <c r="I1173" t="s">
        <v>264</v>
      </c>
      <c r="J1173" t="s">
        <v>303</v>
      </c>
      <c r="L1173" t="s">
        <v>8</v>
      </c>
      <c r="M1173" t="s">
        <v>9</v>
      </c>
      <c r="N1173" t="s">
        <v>344</v>
      </c>
      <c r="O1173" t="s">
        <v>344</v>
      </c>
    </row>
    <row r="1174" spans="1:15">
      <c r="A1174">
        <v>663</v>
      </c>
      <c r="B1174" s="5">
        <v>45615</v>
      </c>
      <c r="C1174" s="6">
        <v>0.4201388888888889</v>
      </c>
      <c r="D1174" t="s">
        <v>574</v>
      </c>
      <c r="F1174" s="1">
        <v>0</v>
      </c>
      <c r="G1174" s="1">
        <v>12400</v>
      </c>
      <c r="H1174" s="1">
        <v>121071119</v>
      </c>
      <c r="I1174" t="s">
        <v>264</v>
      </c>
      <c r="J1174" t="s">
        <v>303</v>
      </c>
      <c r="L1174" t="s">
        <v>8</v>
      </c>
      <c r="M1174" t="s">
        <v>9</v>
      </c>
      <c r="N1174" t="s">
        <v>76</v>
      </c>
      <c r="O1174" t="s">
        <v>286</v>
      </c>
    </row>
    <row r="1175" spans="1:15">
      <c r="A1175">
        <v>100</v>
      </c>
      <c r="B1175" s="5">
        <v>45615</v>
      </c>
      <c r="C1175" s="6">
        <v>0.43819444444444439</v>
      </c>
      <c r="D1175" t="s">
        <v>343</v>
      </c>
      <c r="F1175" s="1">
        <v>942376</v>
      </c>
      <c r="G1175" s="1">
        <v>0</v>
      </c>
      <c r="H1175" s="1">
        <v>2926404</v>
      </c>
      <c r="I1175" t="s">
        <v>292</v>
      </c>
      <c r="J1175" t="s">
        <v>293</v>
      </c>
      <c r="L1175" t="s">
        <v>12</v>
      </c>
      <c r="M1175" t="s">
        <v>13</v>
      </c>
      <c r="N1175" t="s">
        <v>344</v>
      </c>
      <c r="O1175" t="s">
        <v>344</v>
      </c>
    </row>
    <row r="1176" spans="1:15">
      <c r="A1176">
        <v>101</v>
      </c>
      <c r="B1176" s="5">
        <v>45615</v>
      </c>
      <c r="C1176" s="6">
        <v>0.43819444444444439</v>
      </c>
      <c r="D1176" t="s">
        <v>419</v>
      </c>
      <c r="F1176" s="1">
        <v>0</v>
      </c>
      <c r="G1176" s="1">
        <v>942376</v>
      </c>
      <c r="H1176" s="1">
        <v>1984028</v>
      </c>
      <c r="I1176" t="s">
        <v>292</v>
      </c>
      <c r="J1176" t="s">
        <v>293</v>
      </c>
      <c r="L1176" t="s">
        <v>12</v>
      </c>
      <c r="M1176" t="s">
        <v>13</v>
      </c>
      <c r="N1176" t="s">
        <v>344</v>
      </c>
      <c r="O1176" t="s">
        <v>344</v>
      </c>
    </row>
    <row r="1177" spans="1:15">
      <c r="A1177">
        <v>220</v>
      </c>
      <c r="B1177" s="5">
        <v>45616</v>
      </c>
      <c r="C1177" s="6">
        <v>0.49027777777777781</v>
      </c>
      <c r="D1177" t="s">
        <v>660</v>
      </c>
      <c r="F1177" s="1">
        <v>0</v>
      </c>
      <c r="G1177" s="1">
        <v>100000</v>
      </c>
      <c r="H1177" s="1">
        <v>57247020</v>
      </c>
      <c r="I1177" t="s">
        <v>264</v>
      </c>
      <c r="J1177" t="s">
        <v>303</v>
      </c>
      <c r="L1177" t="s">
        <v>10</v>
      </c>
      <c r="M1177" t="s">
        <v>11</v>
      </c>
      <c r="N1177" t="s">
        <v>76</v>
      </c>
      <c r="O1177" t="s">
        <v>661</v>
      </c>
    </row>
    <row r="1178" spans="1:15">
      <c r="A1178">
        <v>664</v>
      </c>
      <c r="B1178" s="5">
        <v>45616</v>
      </c>
      <c r="C1178" s="6">
        <v>0.56180555555555556</v>
      </c>
      <c r="D1178" t="s">
        <v>573</v>
      </c>
      <c r="F1178" s="1">
        <v>0</v>
      </c>
      <c r="G1178" s="1">
        <v>57600</v>
      </c>
      <c r="H1178" s="1">
        <v>121013519</v>
      </c>
      <c r="I1178" t="s">
        <v>264</v>
      </c>
      <c r="J1178" t="s">
        <v>303</v>
      </c>
      <c r="L1178" t="s">
        <v>8</v>
      </c>
      <c r="M1178" t="s">
        <v>9</v>
      </c>
      <c r="N1178" t="s">
        <v>344</v>
      </c>
      <c r="O1178" t="s">
        <v>344</v>
      </c>
    </row>
    <row r="1179" spans="1:15">
      <c r="A1179">
        <v>665</v>
      </c>
      <c r="B1179" s="5">
        <v>45616</v>
      </c>
      <c r="C1179" s="6">
        <v>0.56180555555555556</v>
      </c>
      <c r="D1179" t="s">
        <v>573</v>
      </c>
      <c r="F1179" s="1">
        <v>57600</v>
      </c>
      <c r="G1179" s="1">
        <v>0</v>
      </c>
      <c r="H1179" s="1">
        <v>121071119</v>
      </c>
      <c r="I1179" t="s">
        <v>264</v>
      </c>
      <c r="J1179" t="s">
        <v>303</v>
      </c>
      <c r="L1179" t="s">
        <v>8</v>
      </c>
      <c r="M1179" t="s">
        <v>9</v>
      </c>
      <c r="N1179" t="s">
        <v>344</v>
      </c>
      <c r="O1179" t="s">
        <v>344</v>
      </c>
    </row>
    <row r="1180" spans="1:15">
      <c r="A1180">
        <v>666</v>
      </c>
      <c r="B1180" s="5">
        <v>45616</v>
      </c>
      <c r="C1180" s="6">
        <v>0.60416666666666663</v>
      </c>
      <c r="D1180" t="s">
        <v>650</v>
      </c>
      <c r="F1180" s="1">
        <v>0</v>
      </c>
      <c r="G1180" s="1">
        <v>57600</v>
      </c>
      <c r="H1180" s="1">
        <v>121013519</v>
      </c>
      <c r="I1180" t="s">
        <v>264</v>
      </c>
      <c r="J1180" t="s">
        <v>303</v>
      </c>
      <c r="L1180" t="s">
        <v>8</v>
      </c>
      <c r="M1180" t="s">
        <v>9</v>
      </c>
      <c r="N1180" t="s">
        <v>76</v>
      </c>
      <c r="O1180" t="s">
        <v>286</v>
      </c>
    </row>
    <row r="1181" spans="1:15">
      <c r="A1181">
        <v>53</v>
      </c>
      <c r="B1181" s="5">
        <v>45616</v>
      </c>
      <c r="C1181" s="7">
        <v>0.47958333333333331</v>
      </c>
      <c r="D1181" t="s">
        <v>477</v>
      </c>
      <c r="E1181" t="s">
        <v>662</v>
      </c>
      <c r="F1181" s="1">
        <v>1900000</v>
      </c>
      <c r="G1181" s="1">
        <v>0</v>
      </c>
      <c r="H1181" s="1">
        <v>1900000</v>
      </c>
      <c r="J1181" t="s">
        <v>508</v>
      </c>
      <c r="L1181" t="s">
        <v>16</v>
      </c>
      <c r="M1181" t="s">
        <v>17</v>
      </c>
      <c r="N1181" s="281" t="s">
        <v>86</v>
      </c>
      <c r="O1181" s="281" t="s">
        <v>86</v>
      </c>
    </row>
    <row r="1182" spans="1:15">
      <c r="A1182">
        <v>54</v>
      </c>
      <c r="B1182" s="5">
        <v>45616</v>
      </c>
      <c r="C1182" s="7">
        <v>0.47958333333333331</v>
      </c>
      <c r="D1182" t="s">
        <v>509</v>
      </c>
      <c r="E1182" t="s">
        <v>662</v>
      </c>
      <c r="F1182" s="1">
        <v>0</v>
      </c>
      <c r="G1182" s="1">
        <v>1900000</v>
      </c>
      <c r="H1182" s="1">
        <v>0</v>
      </c>
      <c r="J1182" t="s">
        <v>508</v>
      </c>
      <c r="L1182" t="s">
        <v>16</v>
      </c>
      <c r="M1182" t="s">
        <v>17</v>
      </c>
      <c r="N1182" s="281" t="s">
        <v>86</v>
      </c>
      <c r="O1182" s="281" t="s">
        <v>86</v>
      </c>
    </row>
    <row r="1183" spans="1:15">
      <c r="A1183">
        <v>667</v>
      </c>
      <c r="B1183" s="5">
        <v>45617</v>
      </c>
      <c r="C1183" s="6">
        <v>0.8666666666666667</v>
      </c>
      <c r="D1183" t="s">
        <v>573</v>
      </c>
      <c r="F1183" s="1">
        <v>0</v>
      </c>
      <c r="G1183" s="1">
        <v>11300</v>
      </c>
      <c r="H1183" s="1">
        <v>121002219</v>
      </c>
      <c r="I1183" t="s">
        <v>264</v>
      </c>
      <c r="J1183" t="s">
        <v>303</v>
      </c>
      <c r="L1183" t="s">
        <v>8</v>
      </c>
      <c r="M1183" t="s">
        <v>9</v>
      </c>
      <c r="N1183" t="s">
        <v>344</v>
      </c>
      <c r="O1183" t="s">
        <v>344</v>
      </c>
    </row>
    <row r="1184" spans="1:15">
      <c r="A1184">
        <v>668</v>
      </c>
      <c r="B1184" s="5">
        <v>45617</v>
      </c>
      <c r="C1184" s="6">
        <v>0.8666666666666667</v>
      </c>
      <c r="D1184" t="s">
        <v>573</v>
      </c>
      <c r="F1184" s="1">
        <v>11300</v>
      </c>
      <c r="G1184" s="1">
        <v>0</v>
      </c>
      <c r="H1184" s="1">
        <v>121013519</v>
      </c>
      <c r="I1184" t="s">
        <v>264</v>
      </c>
      <c r="J1184" t="s">
        <v>303</v>
      </c>
      <c r="L1184" t="s">
        <v>8</v>
      </c>
      <c r="M1184" t="s">
        <v>9</v>
      </c>
      <c r="N1184" t="s">
        <v>344</v>
      </c>
      <c r="O1184" t="s">
        <v>344</v>
      </c>
    </row>
    <row r="1185" spans="1:15">
      <c r="A1185">
        <v>669</v>
      </c>
      <c r="B1185" s="5">
        <v>45617</v>
      </c>
      <c r="C1185" s="6">
        <v>0.88472222222222219</v>
      </c>
      <c r="D1185" t="s">
        <v>574</v>
      </c>
      <c r="F1185" s="1">
        <v>0</v>
      </c>
      <c r="G1185" s="1">
        <v>11300</v>
      </c>
      <c r="H1185" s="1">
        <v>121002219</v>
      </c>
      <c r="I1185" t="s">
        <v>264</v>
      </c>
      <c r="J1185" t="s">
        <v>303</v>
      </c>
      <c r="L1185" t="s">
        <v>8</v>
      </c>
      <c r="M1185" t="s">
        <v>9</v>
      </c>
      <c r="N1185" t="s">
        <v>76</v>
      </c>
      <c r="O1185" t="s">
        <v>286</v>
      </c>
    </row>
    <row r="1186" spans="1:15">
      <c r="A1186">
        <v>139</v>
      </c>
      <c r="B1186" s="5">
        <v>45617</v>
      </c>
      <c r="C1186" s="6">
        <v>0.4465277777777778</v>
      </c>
      <c r="D1186" t="s">
        <v>421</v>
      </c>
      <c r="F1186" s="1">
        <v>500000</v>
      </c>
      <c r="G1186" s="1">
        <v>0</v>
      </c>
      <c r="H1186" s="1">
        <v>1106821</v>
      </c>
      <c r="I1186" t="s">
        <v>292</v>
      </c>
      <c r="J1186" t="s">
        <v>396</v>
      </c>
      <c r="L1186" t="s">
        <v>14</v>
      </c>
      <c r="M1186" t="s">
        <v>15</v>
      </c>
      <c r="N1186" t="s">
        <v>86</v>
      </c>
      <c r="O1186" t="s">
        <v>86</v>
      </c>
    </row>
    <row r="1187" spans="1:15">
      <c r="A1187">
        <v>140</v>
      </c>
      <c r="B1187" s="5">
        <v>45617</v>
      </c>
      <c r="C1187" s="6">
        <v>0.4465277777777778</v>
      </c>
      <c r="D1187" t="s">
        <v>649</v>
      </c>
      <c r="F1187" s="1">
        <v>0</v>
      </c>
      <c r="G1187" s="1">
        <v>500000</v>
      </c>
      <c r="H1187" s="1">
        <v>606821</v>
      </c>
      <c r="I1187" t="s">
        <v>292</v>
      </c>
      <c r="J1187" t="s">
        <v>396</v>
      </c>
      <c r="L1187" t="s">
        <v>14</v>
      </c>
      <c r="M1187" t="s">
        <v>15</v>
      </c>
      <c r="N1187" t="s">
        <v>86</v>
      </c>
      <c r="O1187" t="s">
        <v>86</v>
      </c>
    </row>
    <row r="1188" spans="1:15">
      <c r="A1188">
        <v>141</v>
      </c>
      <c r="B1188" s="5">
        <v>45617</v>
      </c>
      <c r="C1188" s="6">
        <v>0.4465277777777778</v>
      </c>
      <c r="D1188" t="s">
        <v>421</v>
      </c>
      <c r="F1188" s="1">
        <v>99000</v>
      </c>
      <c r="G1188" s="1">
        <v>0</v>
      </c>
      <c r="H1188" s="1">
        <v>705821</v>
      </c>
      <c r="I1188" t="s">
        <v>292</v>
      </c>
      <c r="J1188" t="s">
        <v>396</v>
      </c>
      <c r="L1188" t="s">
        <v>14</v>
      </c>
      <c r="M1188" t="s">
        <v>15</v>
      </c>
      <c r="N1188" t="s">
        <v>86</v>
      </c>
      <c r="O1188" t="s">
        <v>86</v>
      </c>
    </row>
    <row r="1189" spans="1:15">
      <c r="A1189">
        <v>142</v>
      </c>
      <c r="B1189" s="5">
        <v>45617</v>
      </c>
      <c r="C1189" s="6">
        <v>0.4465277777777778</v>
      </c>
      <c r="D1189" t="s">
        <v>659</v>
      </c>
      <c r="F1189" s="1">
        <v>0</v>
      </c>
      <c r="G1189" s="1">
        <v>99000</v>
      </c>
      <c r="H1189" s="1">
        <v>606821</v>
      </c>
      <c r="I1189" t="s">
        <v>292</v>
      </c>
      <c r="J1189" t="s">
        <v>396</v>
      </c>
      <c r="L1189" t="s">
        <v>14</v>
      </c>
      <c r="M1189" t="s">
        <v>15</v>
      </c>
      <c r="N1189" t="s">
        <v>86</v>
      </c>
      <c r="O1189" t="s">
        <v>86</v>
      </c>
    </row>
    <row r="1190" spans="1:15">
      <c r="A1190">
        <v>670</v>
      </c>
      <c r="B1190" s="5">
        <v>45618</v>
      </c>
      <c r="C1190" s="6">
        <v>0.6791666666666667</v>
      </c>
      <c r="D1190" t="s">
        <v>573</v>
      </c>
      <c r="F1190" s="1">
        <v>0</v>
      </c>
      <c r="G1190" s="1">
        <v>12100</v>
      </c>
      <c r="H1190" s="1">
        <v>120990119</v>
      </c>
      <c r="I1190" t="s">
        <v>264</v>
      </c>
      <c r="J1190" t="s">
        <v>303</v>
      </c>
      <c r="L1190" t="s">
        <v>8</v>
      </c>
      <c r="M1190" t="s">
        <v>9</v>
      </c>
      <c r="N1190" t="s">
        <v>344</v>
      </c>
      <c r="O1190" t="s">
        <v>344</v>
      </c>
    </row>
    <row r="1191" spans="1:15">
      <c r="A1191">
        <v>671</v>
      </c>
      <c r="B1191" s="5">
        <v>45618</v>
      </c>
      <c r="C1191" s="6">
        <v>0.6791666666666667</v>
      </c>
      <c r="D1191" t="s">
        <v>573</v>
      </c>
      <c r="F1191" s="1">
        <v>12100</v>
      </c>
      <c r="G1191" s="1">
        <v>0</v>
      </c>
      <c r="H1191" s="1">
        <v>121002219</v>
      </c>
      <c r="I1191" t="s">
        <v>264</v>
      </c>
      <c r="J1191" t="s">
        <v>303</v>
      </c>
      <c r="L1191" t="s">
        <v>8</v>
      </c>
      <c r="M1191" t="s">
        <v>9</v>
      </c>
      <c r="N1191" t="s">
        <v>344</v>
      </c>
      <c r="O1191" t="s">
        <v>344</v>
      </c>
    </row>
    <row r="1192" spans="1:15">
      <c r="A1192">
        <v>672</v>
      </c>
      <c r="B1192" s="5">
        <v>45618</v>
      </c>
      <c r="C1192" s="6">
        <v>0.70208333333333328</v>
      </c>
      <c r="D1192" t="s">
        <v>574</v>
      </c>
      <c r="F1192" s="1">
        <v>0</v>
      </c>
      <c r="G1192" s="1">
        <v>13000</v>
      </c>
      <c r="H1192" s="1">
        <v>120989219</v>
      </c>
      <c r="I1192" t="s">
        <v>264</v>
      </c>
      <c r="J1192" t="s">
        <v>303</v>
      </c>
      <c r="L1192" t="s">
        <v>8</v>
      </c>
      <c r="M1192" t="s">
        <v>9</v>
      </c>
      <c r="N1192" t="s">
        <v>76</v>
      </c>
      <c r="O1192" t="s">
        <v>286</v>
      </c>
    </row>
    <row r="1193" spans="1:15">
      <c r="A1193">
        <v>673</v>
      </c>
      <c r="B1193" s="5">
        <v>45618</v>
      </c>
      <c r="C1193" s="6">
        <v>0.95486111111111116</v>
      </c>
      <c r="D1193" t="s">
        <v>406</v>
      </c>
      <c r="F1193" s="1">
        <v>0</v>
      </c>
      <c r="G1193" s="1">
        <v>76200</v>
      </c>
      <c r="H1193" s="1">
        <v>120913019</v>
      </c>
      <c r="I1193" t="s">
        <v>264</v>
      </c>
      <c r="J1193" t="s">
        <v>303</v>
      </c>
      <c r="L1193" t="s">
        <v>8</v>
      </c>
      <c r="M1193" t="s">
        <v>9</v>
      </c>
      <c r="N1193" t="s">
        <v>344</v>
      </c>
      <c r="O1193" t="s">
        <v>344</v>
      </c>
    </row>
    <row r="1194" spans="1:15">
      <c r="A1194">
        <v>674</v>
      </c>
      <c r="B1194" s="5">
        <v>45618</v>
      </c>
      <c r="C1194" s="6">
        <v>0.95486111111111116</v>
      </c>
      <c r="D1194" t="s">
        <v>406</v>
      </c>
      <c r="F1194" s="1">
        <v>76200</v>
      </c>
      <c r="G1194" s="1">
        <v>0</v>
      </c>
      <c r="H1194" s="1">
        <v>120989219</v>
      </c>
      <c r="I1194" t="s">
        <v>264</v>
      </c>
      <c r="J1194" t="s">
        <v>303</v>
      </c>
      <c r="L1194" t="s">
        <v>8</v>
      </c>
      <c r="M1194" t="s">
        <v>9</v>
      </c>
      <c r="N1194" t="s">
        <v>344</v>
      </c>
      <c r="O1194" t="s">
        <v>344</v>
      </c>
    </row>
    <row r="1195" spans="1:15">
      <c r="A1195">
        <v>675</v>
      </c>
      <c r="B1195" s="5">
        <v>45618</v>
      </c>
      <c r="C1195" s="6">
        <v>0.99652777777777779</v>
      </c>
      <c r="D1195" t="s">
        <v>516</v>
      </c>
      <c r="F1195" s="1">
        <v>0</v>
      </c>
      <c r="G1195" s="1">
        <v>84500</v>
      </c>
      <c r="H1195" s="1">
        <v>120904719</v>
      </c>
      <c r="I1195" t="s">
        <v>264</v>
      </c>
      <c r="J1195" t="s">
        <v>303</v>
      </c>
      <c r="L1195" t="s">
        <v>8</v>
      </c>
      <c r="M1195" t="s">
        <v>9</v>
      </c>
      <c r="N1195" t="s">
        <v>76</v>
      </c>
      <c r="O1195" t="s">
        <v>286</v>
      </c>
    </row>
    <row r="1196" spans="1:15">
      <c r="A1196">
        <v>221</v>
      </c>
      <c r="B1196" s="5">
        <v>45619</v>
      </c>
      <c r="C1196" s="6">
        <v>1.805555555555555E-2</v>
      </c>
      <c r="D1196" t="s">
        <v>397</v>
      </c>
      <c r="F1196" s="1">
        <v>0</v>
      </c>
      <c r="G1196" s="1">
        <v>4068600</v>
      </c>
      <c r="H1196" s="1">
        <v>53178420</v>
      </c>
      <c r="I1196" t="s">
        <v>292</v>
      </c>
      <c r="J1196" t="s">
        <v>300</v>
      </c>
      <c r="L1196" t="s">
        <v>10</v>
      </c>
      <c r="M1196" t="s">
        <v>11</v>
      </c>
      <c r="N1196" t="s">
        <v>86</v>
      </c>
      <c r="O1196" t="s">
        <v>86</v>
      </c>
    </row>
    <row r="1197" spans="1:15">
      <c r="A1197">
        <v>676</v>
      </c>
      <c r="B1197" s="5">
        <v>45619</v>
      </c>
      <c r="C1197" s="6">
        <v>0.27708333333333329</v>
      </c>
      <c r="D1197" t="s">
        <v>573</v>
      </c>
      <c r="F1197" s="1">
        <v>0</v>
      </c>
      <c r="G1197" s="1">
        <v>10200</v>
      </c>
      <c r="H1197" s="1">
        <v>120894519</v>
      </c>
      <c r="I1197" t="s">
        <v>264</v>
      </c>
      <c r="J1197" t="s">
        <v>303</v>
      </c>
      <c r="L1197" t="s">
        <v>8</v>
      </c>
      <c r="M1197" t="s">
        <v>9</v>
      </c>
      <c r="N1197" t="s">
        <v>344</v>
      </c>
      <c r="O1197" t="s">
        <v>344</v>
      </c>
    </row>
    <row r="1198" spans="1:15">
      <c r="A1198">
        <v>677</v>
      </c>
      <c r="B1198" s="5">
        <v>45619</v>
      </c>
      <c r="C1198" s="6">
        <v>0.27708333333333329</v>
      </c>
      <c r="D1198" t="s">
        <v>573</v>
      </c>
      <c r="F1198" s="1">
        <v>10200</v>
      </c>
      <c r="G1198" s="1">
        <v>0</v>
      </c>
      <c r="H1198" s="1">
        <v>120904719</v>
      </c>
      <c r="I1198" t="s">
        <v>264</v>
      </c>
      <c r="J1198" t="s">
        <v>303</v>
      </c>
      <c r="L1198" t="s">
        <v>8</v>
      </c>
      <c r="M1198" t="s">
        <v>9</v>
      </c>
      <c r="N1198" t="s">
        <v>344</v>
      </c>
      <c r="O1198" t="s">
        <v>344</v>
      </c>
    </row>
    <row r="1199" spans="1:15">
      <c r="A1199">
        <v>678</v>
      </c>
      <c r="B1199" s="5">
        <v>45619</v>
      </c>
      <c r="C1199" s="6">
        <v>0.28888888888888892</v>
      </c>
      <c r="D1199" t="s">
        <v>574</v>
      </c>
      <c r="F1199" s="1">
        <v>0</v>
      </c>
      <c r="G1199" s="1">
        <v>10300</v>
      </c>
      <c r="H1199" s="1">
        <v>120894419</v>
      </c>
      <c r="I1199" t="s">
        <v>264</v>
      </c>
      <c r="J1199" t="s">
        <v>303</v>
      </c>
      <c r="L1199" t="s">
        <v>8</v>
      </c>
      <c r="M1199" t="s">
        <v>9</v>
      </c>
      <c r="N1199" t="s">
        <v>76</v>
      </c>
      <c r="O1199" t="s">
        <v>286</v>
      </c>
    </row>
    <row r="1200" spans="1:15">
      <c r="A1200">
        <v>679</v>
      </c>
      <c r="B1200" s="5">
        <v>45619</v>
      </c>
      <c r="C1200" s="6">
        <v>0.38124999999999998</v>
      </c>
      <c r="D1200" t="s">
        <v>573</v>
      </c>
      <c r="F1200" s="1">
        <v>0</v>
      </c>
      <c r="G1200" s="1">
        <v>14600</v>
      </c>
      <c r="H1200" s="1">
        <v>120879819</v>
      </c>
      <c r="I1200" t="s">
        <v>264</v>
      </c>
      <c r="J1200" t="s">
        <v>303</v>
      </c>
      <c r="L1200" t="s">
        <v>8</v>
      </c>
      <c r="M1200" t="s">
        <v>9</v>
      </c>
      <c r="N1200" t="s">
        <v>344</v>
      </c>
      <c r="O1200" t="s">
        <v>344</v>
      </c>
    </row>
    <row r="1201" spans="1:15">
      <c r="A1201">
        <v>680</v>
      </c>
      <c r="B1201" s="5">
        <v>45619</v>
      </c>
      <c r="C1201" s="6">
        <v>0.38124999999999998</v>
      </c>
      <c r="D1201" t="s">
        <v>573</v>
      </c>
      <c r="F1201" s="1">
        <v>14600</v>
      </c>
      <c r="G1201" s="1">
        <v>0</v>
      </c>
      <c r="H1201" s="1">
        <v>120894419</v>
      </c>
      <c r="I1201" t="s">
        <v>264</v>
      </c>
      <c r="J1201" t="s">
        <v>303</v>
      </c>
      <c r="L1201" t="s">
        <v>8</v>
      </c>
      <c r="M1201" t="s">
        <v>9</v>
      </c>
      <c r="N1201" t="s">
        <v>344</v>
      </c>
      <c r="O1201" t="s">
        <v>344</v>
      </c>
    </row>
    <row r="1202" spans="1:15">
      <c r="A1202">
        <v>681</v>
      </c>
      <c r="B1202" s="5">
        <v>45619</v>
      </c>
      <c r="C1202" s="6">
        <v>0.40694444444444439</v>
      </c>
      <c r="D1202" t="s">
        <v>574</v>
      </c>
      <c r="F1202" s="1">
        <v>0</v>
      </c>
      <c r="G1202" s="1">
        <v>17500</v>
      </c>
      <c r="H1202" s="1">
        <v>120876919</v>
      </c>
      <c r="I1202" t="s">
        <v>264</v>
      </c>
      <c r="J1202" t="s">
        <v>303</v>
      </c>
      <c r="L1202" t="s">
        <v>8</v>
      </c>
      <c r="M1202" t="s">
        <v>9</v>
      </c>
      <c r="N1202" t="s">
        <v>76</v>
      </c>
      <c r="O1202" t="s">
        <v>286</v>
      </c>
    </row>
    <row r="1203" spans="1:15">
      <c r="A1203">
        <v>682</v>
      </c>
      <c r="B1203" s="5">
        <v>45619</v>
      </c>
      <c r="C1203" s="6">
        <v>0.68263888888888891</v>
      </c>
      <c r="D1203" t="s">
        <v>573</v>
      </c>
      <c r="F1203" s="1">
        <v>0</v>
      </c>
      <c r="G1203" s="1">
        <v>31300</v>
      </c>
      <c r="H1203" s="1">
        <v>120845619</v>
      </c>
      <c r="I1203" t="s">
        <v>264</v>
      </c>
      <c r="J1203" t="s">
        <v>303</v>
      </c>
      <c r="L1203" t="s">
        <v>8</v>
      </c>
      <c r="M1203" t="s">
        <v>9</v>
      </c>
      <c r="N1203" t="s">
        <v>344</v>
      </c>
      <c r="O1203" t="s">
        <v>344</v>
      </c>
    </row>
    <row r="1204" spans="1:15">
      <c r="A1204">
        <v>683</v>
      </c>
      <c r="B1204" s="5">
        <v>45619</v>
      </c>
      <c r="C1204" s="6">
        <v>0.68263888888888891</v>
      </c>
      <c r="D1204" t="s">
        <v>573</v>
      </c>
      <c r="F1204" s="1">
        <v>31300</v>
      </c>
      <c r="G1204" s="1">
        <v>0</v>
      </c>
      <c r="H1204" s="1">
        <v>120876919</v>
      </c>
      <c r="I1204" t="s">
        <v>264</v>
      </c>
      <c r="J1204" t="s">
        <v>303</v>
      </c>
      <c r="L1204" t="s">
        <v>8</v>
      </c>
      <c r="M1204" t="s">
        <v>9</v>
      </c>
      <c r="N1204" t="s">
        <v>344</v>
      </c>
      <c r="O1204" t="s">
        <v>344</v>
      </c>
    </row>
    <row r="1205" spans="1:15">
      <c r="A1205">
        <v>684</v>
      </c>
      <c r="B1205" s="5">
        <v>45619</v>
      </c>
      <c r="C1205" s="6">
        <v>0.70833333333333337</v>
      </c>
      <c r="D1205" t="s">
        <v>574</v>
      </c>
      <c r="F1205" s="1">
        <v>0</v>
      </c>
      <c r="G1205" s="1">
        <v>13000</v>
      </c>
      <c r="H1205" s="1">
        <v>120863919</v>
      </c>
      <c r="I1205" t="s">
        <v>264</v>
      </c>
      <c r="J1205" t="s">
        <v>303</v>
      </c>
      <c r="L1205" t="s">
        <v>8</v>
      </c>
      <c r="M1205" t="s">
        <v>9</v>
      </c>
      <c r="N1205" t="s">
        <v>76</v>
      </c>
      <c r="O1205" t="s">
        <v>286</v>
      </c>
    </row>
    <row r="1206" spans="1:15">
      <c r="A1206">
        <v>685</v>
      </c>
      <c r="B1206" s="5">
        <v>45619</v>
      </c>
      <c r="C1206" s="6">
        <v>0.80347222222222225</v>
      </c>
      <c r="D1206" t="s">
        <v>573</v>
      </c>
      <c r="F1206" s="1">
        <v>0</v>
      </c>
      <c r="G1206" s="1">
        <v>5900</v>
      </c>
      <c r="H1206" s="1">
        <v>120858019</v>
      </c>
      <c r="I1206" t="s">
        <v>264</v>
      </c>
      <c r="J1206" t="s">
        <v>303</v>
      </c>
      <c r="L1206" t="s">
        <v>8</v>
      </c>
      <c r="M1206" t="s">
        <v>9</v>
      </c>
      <c r="N1206" t="s">
        <v>344</v>
      </c>
      <c r="O1206" t="s">
        <v>344</v>
      </c>
    </row>
    <row r="1207" spans="1:15">
      <c r="A1207">
        <v>686</v>
      </c>
      <c r="B1207" s="5">
        <v>45619</v>
      </c>
      <c r="C1207" s="6">
        <v>0.8041666666666667</v>
      </c>
      <c r="D1207" t="s">
        <v>573</v>
      </c>
      <c r="F1207" s="1">
        <v>5900</v>
      </c>
      <c r="G1207" s="1">
        <v>0</v>
      </c>
      <c r="H1207" s="1">
        <v>120863919</v>
      </c>
      <c r="I1207" t="s">
        <v>264</v>
      </c>
      <c r="J1207" t="s">
        <v>303</v>
      </c>
      <c r="L1207" t="s">
        <v>8</v>
      </c>
      <c r="M1207" t="s">
        <v>9</v>
      </c>
      <c r="N1207" t="s">
        <v>344</v>
      </c>
      <c r="O1207" t="s">
        <v>344</v>
      </c>
    </row>
    <row r="1208" spans="1:15">
      <c r="A1208">
        <v>687</v>
      </c>
      <c r="B1208" s="5">
        <v>45619</v>
      </c>
      <c r="C1208" s="6">
        <v>0.81319444444444444</v>
      </c>
      <c r="D1208" t="s">
        <v>574</v>
      </c>
      <c r="F1208" s="1">
        <v>0</v>
      </c>
      <c r="G1208" s="1">
        <v>6200</v>
      </c>
      <c r="H1208" s="1">
        <v>120857719</v>
      </c>
      <c r="I1208" t="s">
        <v>264</v>
      </c>
      <c r="J1208" t="s">
        <v>303</v>
      </c>
      <c r="L1208" t="s">
        <v>8</v>
      </c>
      <c r="M1208" t="s">
        <v>9</v>
      </c>
      <c r="N1208" t="s">
        <v>76</v>
      </c>
      <c r="O1208" t="s">
        <v>286</v>
      </c>
    </row>
    <row r="1209" spans="1:15">
      <c r="A1209">
        <v>688</v>
      </c>
      <c r="B1209" s="5">
        <v>45619</v>
      </c>
      <c r="C1209" s="6">
        <v>0.81388888888888888</v>
      </c>
      <c r="D1209" t="s">
        <v>573</v>
      </c>
      <c r="F1209" s="1">
        <v>0</v>
      </c>
      <c r="G1209" s="1">
        <v>21900</v>
      </c>
      <c r="H1209" s="1">
        <v>120835819</v>
      </c>
      <c r="I1209" t="s">
        <v>264</v>
      </c>
      <c r="J1209" t="s">
        <v>303</v>
      </c>
      <c r="L1209" t="s">
        <v>8</v>
      </c>
      <c r="M1209" t="s">
        <v>9</v>
      </c>
      <c r="N1209" t="s">
        <v>344</v>
      </c>
      <c r="O1209" t="s">
        <v>344</v>
      </c>
    </row>
    <row r="1210" spans="1:15">
      <c r="A1210">
        <v>689</v>
      </c>
      <c r="B1210" s="5">
        <v>45619</v>
      </c>
      <c r="C1210" s="6">
        <v>0.81388888888888888</v>
      </c>
      <c r="D1210" t="s">
        <v>573</v>
      </c>
      <c r="F1210" s="1">
        <v>21900</v>
      </c>
      <c r="G1210" s="1">
        <v>0</v>
      </c>
      <c r="H1210" s="1">
        <v>120857719</v>
      </c>
      <c r="I1210" t="s">
        <v>264</v>
      </c>
      <c r="J1210" t="s">
        <v>303</v>
      </c>
      <c r="L1210" t="s">
        <v>8</v>
      </c>
      <c r="M1210" t="s">
        <v>9</v>
      </c>
      <c r="N1210" t="s">
        <v>344</v>
      </c>
      <c r="O1210" t="s">
        <v>344</v>
      </c>
    </row>
    <row r="1211" spans="1:15">
      <c r="A1211">
        <v>690</v>
      </c>
      <c r="B1211" s="5">
        <v>45619</v>
      </c>
      <c r="C1211" s="6">
        <v>0.84166666666666667</v>
      </c>
      <c r="D1211" t="s">
        <v>650</v>
      </c>
      <c r="F1211" s="1">
        <v>0</v>
      </c>
      <c r="G1211" s="1">
        <v>22300</v>
      </c>
      <c r="H1211" s="1">
        <v>120835419</v>
      </c>
      <c r="I1211" t="s">
        <v>264</v>
      </c>
      <c r="J1211" t="s">
        <v>303</v>
      </c>
      <c r="L1211" t="s">
        <v>8</v>
      </c>
      <c r="M1211" t="s">
        <v>9</v>
      </c>
      <c r="N1211" t="s">
        <v>76</v>
      </c>
      <c r="O1211" t="s">
        <v>286</v>
      </c>
    </row>
    <row r="1212" spans="1:15">
      <c r="A1212">
        <v>691</v>
      </c>
      <c r="B1212" s="5">
        <v>45620</v>
      </c>
      <c r="C1212" s="6">
        <v>0.44097222222222221</v>
      </c>
      <c r="D1212" t="s">
        <v>573</v>
      </c>
      <c r="F1212" s="1">
        <v>0</v>
      </c>
      <c r="G1212" s="1">
        <v>7700</v>
      </c>
      <c r="H1212" s="1">
        <v>120827719</v>
      </c>
      <c r="I1212" t="s">
        <v>264</v>
      </c>
      <c r="J1212" t="s">
        <v>303</v>
      </c>
      <c r="L1212" t="s">
        <v>8</v>
      </c>
      <c r="M1212" t="s">
        <v>9</v>
      </c>
      <c r="N1212" t="s">
        <v>344</v>
      </c>
      <c r="O1212" t="s">
        <v>344</v>
      </c>
    </row>
    <row r="1213" spans="1:15">
      <c r="A1213">
        <v>692</v>
      </c>
      <c r="B1213" s="5">
        <v>45620</v>
      </c>
      <c r="C1213" s="6">
        <v>0.44166666666666671</v>
      </c>
      <c r="D1213" t="s">
        <v>573</v>
      </c>
      <c r="F1213" s="1">
        <v>7700</v>
      </c>
      <c r="G1213" s="1">
        <v>0</v>
      </c>
      <c r="H1213" s="1">
        <v>120835419</v>
      </c>
      <c r="I1213" t="s">
        <v>264</v>
      </c>
      <c r="J1213" t="s">
        <v>303</v>
      </c>
      <c r="L1213" t="s">
        <v>8</v>
      </c>
      <c r="M1213" t="s">
        <v>9</v>
      </c>
      <c r="N1213" t="s">
        <v>344</v>
      </c>
      <c r="O1213" t="s">
        <v>344</v>
      </c>
    </row>
    <row r="1214" spans="1:15">
      <c r="A1214">
        <v>693</v>
      </c>
      <c r="B1214" s="5">
        <v>45620</v>
      </c>
      <c r="C1214" s="6">
        <v>0.44583333333333341</v>
      </c>
      <c r="D1214" t="s">
        <v>573</v>
      </c>
      <c r="F1214" s="1">
        <v>0</v>
      </c>
      <c r="G1214" s="1">
        <v>7700</v>
      </c>
      <c r="H1214" s="1">
        <v>120827719</v>
      </c>
      <c r="I1214" t="s">
        <v>264</v>
      </c>
      <c r="J1214" t="s">
        <v>303</v>
      </c>
      <c r="L1214" t="s">
        <v>8</v>
      </c>
      <c r="M1214" t="s">
        <v>9</v>
      </c>
      <c r="N1214" t="s">
        <v>344</v>
      </c>
      <c r="O1214" t="s">
        <v>344</v>
      </c>
    </row>
    <row r="1215" spans="1:15">
      <c r="A1215">
        <v>694</v>
      </c>
      <c r="B1215" s="5">
        <v>45620</v>
      </c>
      <c r="C1215" s="6">
        <v>0.44583333333333341</v>
      </c>
      <c r="D1215" t="s">
        <v>573</v>
      </c>
      <c r="F1215" s="1">
        <v>7700</v>
      </c>
      <c r="G1215" s="1">
        <v>0</v>
      </c>
      <c r="H1215" s="1">
        <v>120835419</v>
      </c>
      <c r="I1215" t="s">
        <v>264</v>
      </c>
      <c r="J1215" t="s">
        <v>303</v>
      </c>
      <c r="L1215" t="s">
        <v>8</v>
      </c>
      <c r="M1215" t="s">
        <v>9</v>
      </c>
      <c r="N1215" t="s">
        <v>344</v>
      </c>
      <c r="O1215" t="s">
        <v>344</v>
      </c>
    </row>
    <row r="1216" spans="1:15">
      <c r="A1216">
        <v>695</v>
      </c>
      <c r="B1216" s="5">
        <v>45620</v>
      </c>
      <c r="C1216" s="6">
        <v>0.45763888888888887</v>
      </c>
      <c r="D1216" t="s">
        <v>574</v>
      </c>
      <c r="F1216" s="1">
        <v>0</v>
      </c>
      <c r="G1216" s="1">
        <v>7800</v>
      </c>
      <c r="H1216" s="1">
        <v>120827619</v>
      </c>
      <c r="I1216" t="s">
        <v>264</v>
      </c>
      <c r="J1216" t="s">
        <v>303</v>
      </c>
      <c r="L1216" t="s">
        <v>8</v>
      </c>
      <c r="M1216" t="s">
        <v>9</v>
      </c>
      <c r="N1216" t="s">
        <v>76</v>
      </c>
      <c r="O1216" t="s">
        <v>286</v>
      </c>
    </row>
    <row r="1217" spans="1:15">
      <c r="A1217">
        <v>696</v>
      </c>
      <c r="B1217" s="5">
        <v>45620</v>
      </c>
      <c r="C1217" s="6">
        <v>0.63958333333333328</v>
      </c>
      <c r="D1217" t="s">
        <v>573</v>
      </c>
      <c r="F1217" s="1">
        <v>0</v>
      </c>
      <c r="G1217" s="1">
        <v>13400</v>
      </c>
      <c r="H1217" s="1">
        <v>120814219</v>
      </c>
      <c r="I1217" t="s">
        <v>264</v>
      </c>
      <c r="J1217" t="s">
        <v>303</v>
      </c>
      <c r="L1217" t="s">
        <v>8</v>
      </c>
      <c r="M1217" t="s">
        <v>9</v>
      </c>
      <c r="N1217" t="s">
        <v>344</v>
      </c>
      <c r="O1217" t="s">
        <v>344</v>
      </c>
    </row>
    <row r="1218" spans="1:15">
      <c r="A1218">
        <v>697</v>
      </c>
      <c r="B1218" s="5">
        <v>45620</v>
      </c>
      <c r="C1218" s="6">
        <v>0.63958333333333328</v>
      </c>
      <c r="D1218" t="s">
        <v>573</v>
      </c>
      <c r="F1218" s="1">
        <v>13400</v>
      </c>
      <c r="G1218" s="1">
        <v>0</v>
      </c>
      <c r="H1218" s="1">
        <v>120827619</v>
      </c>
      <c r="I1218" t="s">
        <v>264</v>
      </c>
      <c r="J1218" t="s">
        <v>303</v>
      </c>
      <c r="L1218" t="s">
        <v>8</v>
      </c>
      <c r="M1218" t="s">
        <v>9</v>
      </c>
      <c r="N1218" t="s">
        <v>344</v>
      </c>
      <c r="O1218" t="s">
        <v>344</v>
      </c>
    </row>
    <row r="1219" spans="1:15">
      <c r="A1219">
        <v>698</v>
      </c>
      <c r="B1219" s="5">
        <v>45620</v>
      </c>
      <c r="C1219" s="6">
        <v>0.66111111111111109</v>
      </c>
      <c r="D1219" t="s">
        <v>650</v>
      </c>
      <c r="F1219" s="1">
        <v>0</v>
      </c>
      <c r="G1219" s="1">
        <v>15100</v>
      </c>
      <c r="H1219" s="1">
        <v>120812519</v>
      </c>
      <c r="I1219" t="s">
        <v>264</v>
      </c>
      <c r="J1219" t="s">
        <v>303</v>
      </c>
      <c r="L1219" t="s">
        <v>8</v>
      </c>
      <c r="M1219" t="s">
        <v>9</v>
      </c>
      <c r="N1219" t="s">
        <v>76</v>
      </c>
      <c r="O1219" t="s">
        <v>286</v>
      </c>
    </row>
    <row r="1220" spans="1:15">
      <c r="A1220">
        <v>699</v>
      </c>
      <c r="B1220" s="5">
        <v>45620</v>
      </c>
      <c r="C1220" s="6">
        <v>0.73958333333333337</v>
      </c>
      <c r="D1220" t="s">
        <v>573</v>
      </c>
      <c r="F1220" s="1">
        <v>0</v>
      </c>
      <c r="G1220" s="1">
        <v>7600</v>
      </c>
      <c r="H1220" s="1">
        <v>120804919</v>
      </c>
      <c r="I1220" t="s">
        <v>264</v>
      </c>
      <c r="J1220" t="s">
        <v>303</v>
      </c>
      <c r="L1220" t="s">
        <v>8</v>
      </c>
      <c r="M1220" t="s">
        <v>9</v>
      </c>
      <c r="N1220" t="s">
        <v>344</v>
      </c>
      <c r="O1220" t="s">
        <v>344</v>
      </c>
    </row>
    <row r="1221" spans="1:15">
      <c r="A1221">
        <v>700</v>
      </c>
      <c r="B1221" s="5">
        <v>45620</v>
      </c>
      <c r="C1221" s="6">
        <v>0.73958333333333337</v>
      </c>
      <c r="D1221" t="s">
        <v>573</v>
      </c>
      <c r="F1221" s="1">
        <v>7600</v>
      </c>
      <c r="G1221" s="1">
        <v>0</v>
      </c>
      <c r="H1221" s="1">
        <v>120812519</v>
      </c>
      <c r="I1221" t="s">
        <v>264</v>
      </c>
      <c r="J1221" t="s">
        <v>303</v>
      </c>
      <c r="L1221" t="s">
        <v>8</v>
      </c>
      <c r="M1221" t="s">
        <v>9</v>
      </c>
      <c r="N1221" t="s">
        <v>344</v>
      </c>
      <c r="O1221" t="s">
        <v>344</v>
      </c>
    </row>
    <row r="1222" spans="1:15">
      <c r="A1222">
        <v>701</v>
      </c>
      <c r="B1222" s="5">
        <v>45620</v>
      </c>
      <c r="C1222" s="6">
        <v>0.74722222222222223</v>
      </c>
      <c r="D1222" t="s">
        <v>574</v>
      </c>
      <c r="F1222" s="1">
        <v>0</v>
      </c>
      <c r="G1222" s="1">
        <v>6200</v>
      </c>
      <c r="H1222" s="1">
        <v>120806319</v>
      </c>
      <c r="I1222" t="s">
        <v>264</v>
      </c>
      <c r="J1222" t="s">
        <v>303</v>
      </c>
      <c r="L1222" t="s">
        <v>8</v>
      </c>
      <c r="M1222" t="s">
        <v>9</v>
      </c>
      <c r="N1222" t="s">
        <v>76</v>
      </c>
      <c r="O1222" t="s">
        <v>286</v>
      </c>
    </row>
    <row r="1223" spans="1:15">
      <c r="A1223">
        <v>222</v>
      </c>
      <c r="B1223" s="5">
        <v>45621</v>
      </c>
      <c r="C1223" s="6">
        <v>0.45833333333333331</v>
      </c>
      <c r="D1223" t="s">
        <v>663</v>
      </c>
      <c r="E1223" t="s">
        <v>211</v>
      </c>
      <c r="F1223" s="1">
        <v>0</v>
      </c>
      <c r="G1223" s="1">
        <v>7575260</v>
      </c>
      <c r="H1223" s="1">
        <v>45603160</v>
      </c>
      <c r="I1223" t="s">
        <v>333</v>
      </c>
      <c r="J1223" t="s">
        <v>300</v>
      </c>
      <c r="L1223" t="s">
        <v>10</v>
      </c>
      <c r="M1223" t="s">
        <v>11</v>
      </c>
      <c r="N1223" t="s">
        <v>74</v>
      </c>
      <c r="O1223" t="s">
        <v>333</v>
      </c>
    </row>
    <row r="1224" spans="1:15">
      <c r="A1224">
        <v>223</v>
      </c>
      <c r="B1224" s="5">
        <v>45621</v>
      </c>
      <c r="C1224" s="6">
        <v>0.45833333333333331</v>
      </c>
      <c r="D1224" t="s">
        <v>663</v>
      </c>
      <c r="E1224" t="s">
        <v>212</v>
      </c>
      <c r="F1224" s="1">
        <v>0</v>
      </c>
      <c r="G1224" s="1">
        <v>6829390</v>
      </c>
      <c r="H1224" s="1">
        <v>38773770</v>
      </c>
      <c r="I1224" t="s">
        <v>333</v>
      </c>
      <c r="J1224" t="s">
        <v>300</v>
      </c>
      <c r="L1224" t="s">
        <v>10</v>
      </c>
      <c r="M1224" t="s">
        <v>11</v>
      </c>
      <c r="N1224" t="s">
        <v>74</v>
      </c>
      <c r="O1224" t="s">
        <v>333</v>
      </c>
    </row>
    <row r="1225" spans="1:15">
      <c r="A1225">
        <v>224</v>
      </c>
      <c r="B1225" s="5">
        <v>45621</v>
      </c>
      <c r="C1225" s="6">
        <v>0.45833333333333331</v>
      </c>
      <c r="D1225" t="s">
        <v>663</v>
      </c>
      <c r="E1225" t="s">
        <v>213</v>
      </c>
      <c r="F1225" s="1">
        <v>0</v>
      </c>
      <c r="G1225" s="1">
        <v>2555900</v>
      </c>
      <c r="H1225" s="1">
        <v>36217870</v>
      </c>
      <c r="I1225" t="s">
        <v>333</v>
      </c>
      <c r="J1225" t="s">
        <v>300</v>
      </c>
      <c r="L1225" t="s">
        <v>10</v>
      </c>
      <c r="M1225" t="s">
        <v>11</v>
      </c>
      <c r="N1225" t="s">
        <v>74</v>
      </c>
      <c r="O1225" t="s">
        <v>333</v>
      </c>
    </row>
    <row r="1226" spans="1:15">
      <c r="A1226">
        <v>225</v>
      </c>
      <c r="B1226" s="5">
        <v>45621</v>
      </c>
      <c r="C1226" s="6">
        <v>0.45833333333333331</v>
      </c>
      <c r="D1226" t="s">
        <v>663</v>
      </c>
      <c r="E1226" t="s">
        <v>214</v>
      </c>
      <c r="F1226" s="1">
        <v>0</v>
      </c>
      <c r="G1226" s="1">
        <v>905960</v>
      </c>
      <c r="H1226" s="1">
        <v>35311910</v>
      </c>
      <c r="I1226" t="s">
        <v>333</v>
      </c>
      <c r="J1226" t="s">
        <v>300</v>
      </c>
      <c r="L1226" t="s">
        <v>10</v>
      </c>
      <c r="M1226" t="s">
        <v>11</v>
      </c>
      <c r="N1226" t="s">
        <v>74</v>
      </c>
      <c r="O1226" t="s">
        <v>333</v>
      </c>
    </row>
    <row r="1227" spans="1:15">
      <c r="A1227">
        <v>226</v>
      </c>
      <c r="B1227" s="5">
        <v>45621</v>
      </c>
      <c r="C1227" s="6">
        <v>0.45833333333333331</v>
      </c>
      <c r="D1227" t="s">
        <v>663</v>
      </c>
      <c r="E1227" t="s">
        <v>215</v>
      </c>
      <c r="F1227" s="1">
        <v>0</v>
      </c>
      <c r="G1227" s="1">
        <v>906460</v>
      </c>
      <c r="H1227" s="1">
        <v>34405450</v>
      </c>
      <c r="I1227" t="s">
        <v>333</v>
      </c>
      <c r="J1227" t="s">
        <v>300</v>
      </c>
      <c r="L1227" t="s">
        <v>10</v>
      </c>
      <c r="M1227" t="s">
        <v>11</v>
      </c>
      <c r="N1227" t="s">
        <v>74</v>
      </c>
      <c r="O1227" t="s">
        <v>333</v>
      </c>
    </row>
    <row r="1228" spans="1:15">
      <c r="A1228">
        <v>143</v>
      </c>
      <c r="B1228" s="5">
        <v>45621</v>
      </c>
      <c r="C1228" s="6">
        <v>0.19791666666666671</v>
      </c>
      <c r="D1228" t="s">
        <v>332</v>
      </c>
      <c r="F1228" s="1">
        <v>0</v>
      </c>
      <c r="G1228" s="1">
        <v>598400</v>
      </c>
      <c r="H1228" s="1">
        <v>8421</v>
      </c>
      <c r="I1228" t="s">
        <v>295</v>
      </c>
      <c r="J1228" t="s">
        <v>317</v>
      </c>
      <c r="L1228" t="s">
        <v>14</v>
      </c>
      <c r="M1228" t="s">
        <v>15</v>
      </c>
      <c r="N1228" t="s">
        <v>75</v>
      </c>
      <c r="O1228" t="s">
        <v>75</v>
      </c>
    </row>
    <row r="1229" spans="1:15">
      <c r="A1229">
        <v>227</v>
      </c>
      <c r="B1229" s="5">
        <v>45622</v>
      </c>
      <c r="C1229" s="6">
        <v>0.64513888888888893</v>
      </c>
      <c r="D1229" t="s">
        <v>302</v>
      </c>
      <c r="F1229" s="1">
        <v>0</v>
      </c>
      <c r="G1229" s="1">
        <v>3000</v>
      </c>
      <c r="H1229" s="1">
        <v>34402450</v>
      </c>
      <c r="I1229" t="s">
        <v>264</v>
      </c>
      <c r="J1229" t="s">
        <v>303</v>
      </c>
      <c r="L1229" t="s">
        <v>10</v>
      </c>
      <c r="M1229" t="s">
        <v>11</v>
      </c>
      <c r="N1229" t="s">
        <v>76</v>
      </c>
      <c r="O1229" t="s">
        <v>301</v>
      </c>
    </row>
    <row r="1230" spans="1:15">
      <c r="A1230">
        <v>228</v>
      </c>
      <c r="B1230" s="5">
        <v>45622</v>
      </c>
      <c r="C1230" s="6">
        <v>0.64652777777777781</v>
      </c>
      <c r="D1230" t="s">
        <v>302</v>
      </c>
      <c r="F1230" s="1">
        <v>0</v>
      </c>
      <c r="G1230" s="1">
        <v>3000</v>
      </c>
      <c r="H1230" s="1">
        <v>34399450</v>
      </c>
      <c r="I1230" t="s">
        <v>264</v>
      </c>
      <c r="J1230" t="s">
        <v>303</v>
      </c>
      <c r="L1230" t="s">
        <v>10</v>
      </c>
      <c r="M1230" t="s">
        <v>11</v>
      </c>
      <c r="N1230" t="s">
        <v>76</v>
      </c>
      <c r="O1230" t="s">
        <v>301</v>
      </c>
    </row>
    <row r="1231" spans="1:15">
      <c r="A1231">
        <v>702</v>
      </c>
      <c r="B1231" s="5">
        <v>45623</v>
      </c>
      <c r="C1231" s="6">
        <v>0.18055555555555561</v>
      </c>
      <c r="D1231" t="s">
        <v>332</v>
      </c>
      <c r="F1231" s="1">
        <v>0</v>
      </c>
      <c r="G1231" s="1">
        <v>800</v>
      </c>
      <c r="H1231" s="1">
        <v>120805519</v>
      </c>
      <c r="I1231" t="s">
        <v>295</v>
      </c>
      <c r="J1231" t="s">
        <v>300</v>
      </c>
      <c r="L1231" t="s">
        <v>8</v>
      </c>
      <c r="M1231" t="s">
        <v>9</v>
      </c>
      <c r="N1231" t="s">
        <v>75</v>
      </c>
      <c r="O1231" t="s">
        <v>75</v>
      </c>
    </row>
    <row r="1232" spans="1:15">
      <c r="A1232">
        <v>703</v>
      </c>
      <c r="B1232" s="5">
        <v>45623</v>
      </c>
      <c r="C1232" s="6">
        <v>0.18055555555555561</v>
      </c>
      <c r="D1232" t="s">
        <v>332</v>
      </c>
      <c r="F1232" s="1">
        <v>0</v>
      </c>
      <c r="G1232" s="1">
        <v>3145959</v>
      </c>
      <c r="H1232" s="1">
        <v>117659560</v>
      </c>
      <c r="I1232" t="s">
        <v>295</v>
      </c>
      <c r="J1232" t="s">
        <v>300</v>
      </c>
      <c r="L1232" t="s">
        <v>8</v>
      </c>
      <c r="M1232" t="s">
        <v>9</v>
      </c>
      <c r="N1232" t="s">
        <v>75</v>
      </c>
      <c r="O1232" t="s">
        <v>75</v>
      </c>
    </row>
    <row r="1233" spans="1:15">
      <c r="A1233">
        <v>704</v>
      </c>
      <c r="B1233" s="5">
        <v>45623</v>
      </c>
      <c r="C1233" s="6">
        <v>0.74236111111111114</v>
      </c>
      <c r="D1233" t="s">
        <v>664</v>
      </c>
      <c r="F1233" s="1">
        <v>3200840</v>
      </c>
      <c r="G1233" s="1">
        <v>0</v>
      </c>
      <c r="H1233" s="1">
        <v>120860400</v>
      </c>
      <c r="I1233" t="s">
        <v>292</v>
      </c>
      <c r="J1233" t="s">
        <v>396</v>
      </c>
      <c r="L1233" t="s">
        <v>8</v>
      </c>
      <c r="M1233" t="s">
        <v>9</v>
      </c>
      <c r="N1233" t="s">
        <v>86</v>
      </c>
      <c r="O1233" t="s">
        <v>86</v>
      </c>
    </row>
    <row r="1234" spans="1:15">
      <c r="A1234">
        <v>144</v>
      </c>
      <c r="B1234" s="5">
        <v>45623</v>
      </c>
      <c r="C1234" s="6">
        <v>0.74236111111111114</v>
      </c>
      <c r="D1234" t="s">
        <v>485</v>
      </c>
      <c r="E1234" t="s">
        <v>210</v>
      </c>
      <c r="F1234" s="1">
        <v>8500</v>
      </c>
      <c r="G1234" s="1">
        <v>0</v>
      </c>
      <c r="H1234" s="1">
        <v>16921</v>
      </c>
      <c r="I1234" t="s">
        <v>292</v>
      </c>
      <c r="J1234" t="s">
        <v>396</v>
      </c>
      <c r="L1234" t="s">
        <v>14</v>
      </c>
      <c r="M1234" t="s">
        <v>15</v>
      </c>
      <c r="N1234" s="281" t="s">
        <v>86</v>
      </c>
      <c r="O1234" s="281" t="s">
        <v>86</v>
      </c>
    </row>
    <row r="1235" spans="1:15">
      <c r="A1235">
        <v>145</v>
      </c>
      <c r="B1235" s="5">
        <v>45623</v>
      </c>
      <c r="C1235" s="6">
        <v>0.74236111111111114</v>
      </c>
      <c r="D1235" t="s">
        <v>664</v>
      </c>
      <c r="F1235" s="1">
        <v>3200840</v>
      </c>
      <c r="G1235" s="1">
        <v>0</v>
      </c>
      <c r="H1235" s="1">
        <v>3217761</v>
      </c>
      <c r="I1235" t="s">
        <v>292</v>
      </c>
      <c r="J1235" t="s">
        <v>396</v>
      </c>
      <c r="L1235" t="s">
        <v>14</v>
      </c>
      <c r="M1235" t="s">
        <v>15</v>
      </c>
      <c r="N1235" t="s">
        <v>86</v>
      </c>
      <c r="O1235" t="s">
        <v>86</v>
      </c>
    </row>
    <row r="1236" spans="1:15">
      <c r="A1236">
        <v>146</v>
      </c>
      <c r="B1236" s="5">
        <v>45623</v>
      </c>
      <c r="C1236" s="6">
        <v>0.74236111111111114</v>
      </c>
      <c r="D1236" t="s">
        <v>664</v>
      </c>
      <c r="F1236" s="1">
        <v>0</v>
      </c>
      <c r="G1236" s="1">
        <v>3200840</v>
      </c>
      <c r="H1236" s="1">
        <v>16921</v>
      </c>
      <c r="I1236" t="s">
        <v>292</v>
      </c>
      <c r="J1236" t="s">
        <v>396</v>
      </c>
      <c r="L1236" t="s">
        <v>14</v>
      </c>
      <c r="M1236" t="s">
        <v>15</v>
      </c>
      <c r="N1236" t="s">
        <v>86</v>
      </c>
      <c r="O1236" t="s">
        <v>86</v>
      </c>
    </row>
    <row r="1237" spans="1:15">
      <c r="A1237">
        <v>55</v>
      </c>
      <c r="B1237" s="5">
        <v>45623</v>
      </c>
      <c r="C1237" s="7">
        <v>0.56317129629629625</v>
      </c>
      <c r="D1237" t="s">
        <v>477</v>
      </c>
      <c r="E1237" t="s">
        <v>665</v>
      </c>
      <c r="F1237" s="1">
        <v>660000</v>
      </c>
      <c r="G1237" s="1">
        <v>0</v>
      </c>
      <c r="H1237" s="1">
        <v>660000</v>
      </c>
      <c r="J1237" t="s">
        <v>508</v>
      </c>
      <c r="L1237" t="s">
        <v>16</v>
      </c>
      <c r="M1237" t="s">
        <v>17</v>
      </c>
      <c r="N1237" s="281" t="s">
        <v>86</v>
      </c>
      <c r="O1237" s="281" t="s">
        <v>86</v>
      </c>
    </row>
    <row r="1238" spans="1:15">
      <c r="A1238">
        <v>56</v>
      </c>
      <c r="B1238" s="5">
        <v>45623</v>
      </c>
      <c r="C1238" s="7">
        <v>0.56317129629629625</v>
      </c>
      <c r="D1238" t="s">
        <v>509</v>
      </c>
      <c r="E1238" t="s">
        <v>665</v>
      </c>
      <c r="F1238" s="1">
        <v>0</v>
      </c>
      <c r="G1238" s="1">
        <v>660000</v>
      </c>
      <c r="H1238" s="1">
        <v>0</v>
      </c>
      <c r="J1238" t="s">
        <v>508</v>
      </c>
      <c r="L1238" t="s">
        <v>16</v>
      </c>
      <c r="M1238" t="s">
        <v>17</v>
      </c>
      <c r="N1238" s="281" t="s">
        <v>86</v>
      </c>
      <c r="O1238" s="281" t="s">
        <v>86</v>
      </c>
    </row>
    <row r="1239" spans="1:15">
      <c r="A1239">
        <v>57</v>
      </c>
      <c r="B1239" s="5">
        <v>45623</v>
      </c>
      <c r="C1239" s="7">
        <v>0.5631828703703704</v>
      </c>
      <c r="D1239" t="s">
        <v>477</v>
      </c>
      <c r="E1239" t="s">
        <v>666</v>
      </c>
      <c r="F1239" s="1">
        <v>9000000</v>
      </c>
      <c r="G1239" s="1">
        <v>0</v>
      </c>
      <c r="H1239" s="1">
        <v>9000000</v>
      </c>
      <c r="J1239" t="s">
        <v>508</v>
      </c>
      <c r="L1239" t="s">
        <v>16</v>
      </c>
      <c r="M1239" t="s">
        <v>17</v>
      </c>
      <c r="N1239" s="281" t="s">
        <v>86</v>
      </c>
      <c r="O1239" s="281" t="s">
        <v>86</v>
      </c>
    </row>
    <row r="1240" spans="1:15">
      <c r="A1240">
        <v>58</v>
      </c>
      <c r="B1240" s="5">
        <v>45623</v>
      </c>
      <c r="C1240" s="7">
        <v>0.5631828703703704</v>
      </c>
      <c r="D1240" t="s">
        <v>509</v>
      </c>
      <c r="E1240" t="s">
        <v>666</v>
      </c>
      <c r="F1240" s="1">
        <v>0</v>
      </c>
      <c r="G1240" s="1">
        <v>9000000</v>
      </c>
      <c r="H1240" s="1">
        <v>0</v>
      </c>
      <c r="J1240" t="s">
        <v>508</v>
      </c>
      <c r="L1240" t="s">
        <v>16</v>
      </c>
      <c r="M1240" t="s">
        <v>17</v>
      </c>
      <c r="N1240" s="281" t="s">
        <v>86</v>
      </c>
      <c r="O1240" s="281" t="s">
        <v>86</v>
      </c>
    </row>
    <row r="1241" spans="1:15">
      <c r="A1241">
        <v>229</v>
      </c>
      <c r="B1241" s="5">
        <v>45624</v>
      </c>
      <c r="C1241" s="6">
        <v>0.55694444444444446</v>
      </c>
      <c r="D1241" t="s">
        <v>667</v>
      </c>
      <c r="F1241" s="1">
        <v>0</v>
      </c>
      <c r="G1241" s="1">
        <v>150000</v>
      </c>
      <c r="H1241" s="1">
        <v>34249450</v>
      </c>
      <c r="I1241" t="s">
        <v>264</v>
      </c>
      <c r="J1241" t="s">
        <v>303</v>
      </c>
      <c r="L1241" t="s">
        <v>10</v>
      </c>
      <c r="M1241" t="s">
        <v>11</v>
      </c>
      <c r="N1241" s="281" t="s">
        <v>86</v>
      </c>
      <c r="O1241" s="281" t="s">
        <v>86</v>
      </c>
    </row>
    <row r="1242" spans="1:15">
      <c r="A1242">
        <v>230</v>
      </c>
      <c r="B1242" s="5">
        <v>45625</v>
      </c>
      <c r="C1242" s="6">
        <v>0.68125000000000002</v>
      </c>
      <c r="D1242" t="s">
        <v>358</v>
      </c>
      <c r="E1242" t="s">
        <v>358</v>
      </c>
      <c r="F1242" s="1">
        <v>0</v>
      </c>
      <c r="G1242" s="1">
        <v>440500</v>
      </c>
      <c r="H1242" s="1">
        <v>33808950</v>
      </c>
      <c r="I1242" t="s">
        <v>331</v>
      </c>
      <c r="J1242" t="s">
        <v>300</v>
      </c>
      <c r="L1242" t="s">
        <v>10</v>
      </c>
      <c r="M1242" t="s">
        <v>11</v>
      </c>
      <c r="N1242" t="s">
        <v>76</v>
      </c>
      <c r="O1242" t="s">
        <v>301</v>
      </c>
    </row>
    <row r="1243" spans="1:15">
      <c r="A1243">
        <v>231</v>
      </c>
      <c r="B1243" s="5">
        <v>45625</v>
      </c>
      <c r="C1243" s="6">
        <v>0.68125000000000002</v>
      </c>
      <c r="D1243" t="s">
        <v>351</v>
      </c>
      <c r="E1243" t="s">
        <v>351</v>
      </c>
      <c r="F1243" s="1">
        <v>0</v>
      </c>
      <c r="G1243" s="1">
        <v>550000</v>
      </c>
      <c r="H1243" s="1">
        <v>33258950</v>
      </c>
      <c r="I1243" t="s">
        <v>299</v>
      </c>
      <c r="J1243" t="s">
        <v>300</v>
      </c>
      <c r="L1243" t="s">
        <v>10</v>
      </c>
      <c r="M1243" t="s">
        <v>11</v>
      </c>
      <c r="N1243" t="s">
        <v>76</v>
      </c>
      <c r="O1243" t="s">
        <v>301</v>
      </c>
    </row>
    <row r="1244" spans="1:15">
      <c r="A1244">
        <v>232</v>
      </c>
      <c r="B1244" s="5">
        <v>45625</v>
      </c>
      <c r="C1244" s="6">
        <v>0.68125000000000002</v>
      </c>
      <c r="D1244" t="s">
        <v>668</v>
      </c>
      <c r="E1244" t="s">
        <v>668</v>
      </c>
      <c r="F1244" s="1">
        <v>0</v>
      </c>
      <c r="G1244" s="1">
        <v>77540</v>
      </c>
      <c r="H1244" s="1">
        <v>33181410</v>
      </c>
      <c r="I1244" t="s">
        <v>331</v>
      </c>
      <c r="J1244" t="s">
        <v>300</v>
      </c>
      <c r="L1244" t="s">
        <v>10</v>
      </c>
      <c r="M1244" t="s">
        <v>11</v>
      </c>
      <c r="N1244" t="s">
        <v>86</v>
      </c>
      <c r="O1244" t="s">
        <v>86</v>
      </c>
    </row>
    <row r="1245" spans="1:15">
      <c r="A1245">
        <v>233</v>
      </c>
      <c r="B1245" s="5">
        <v>45625</v>
      </c>
      <c r="C1245" s="6">
        <v>0.68125000000000002</v>
      </c>
      <c r="D1245" t="s">
        <v>668</v>
      </c>
      <c r="E1245" t="s">
        <v>668</v>
      </c>
      <c r="F1245" s="1">
        <v>0</v>
      </c>
      <c r="G1245" s="1">
        <v>66500</v>
      </c>
      <c r="H1245" s="1">
        <v>33114910</v>
      </c>
      <c r="I1245" t="s">
        <v>331</v>
      </c>
      <c r="J1245" t="s">
        <v>300</v>
      </c>
      <c r="L1245" t="s">
        <v>10</v>
      </c>
      <c r="M1245" t="s">
        <v>11</v>
      </c>
      <c r="N1245" t="s">
        <v>86</v>
      </c>
      <c r="O1245" t="s">
        <v>86</v>
      </c>
    </row>
    <row r="1246" spans="1:15">
      <c r="A1246">
        <v>705</v>
      </c>
      <c r="B1246" s="5">
        <v>45625</v>
      </c>
      <c r="C1246" s="6">
        <v>0.63541666666666663</v>
      </c>
      <c r="D1246" t="s">
        <v>573</v>
      </c>
      <c r="F1246" s="1">
        <v>0</v>
      </c>
      <c r="G1246" s="1">
        <v>14900</v>
      </c>
      <c r="H1246" s="1">
        <v>120845500</v>
      </c>
      <c r="I1246" t="s">
        <v>264</v>
      </c>
      <c r="J1246" t="s">
        <v>303</v>
      </c>
      <c r="L1246" t="s">
        <v>8</v>
      </c>
      <c r="M1246" t="s">
        <v>9</v>
      </c>
      <c r="N1246" t="s">
        <v>344</v>
      </c>
      <c r="O1246" t="s">
        <v>344</v>
      </c>
    </row>
    <row r="1247" spans="1:15">
      <c r="A1247">
        <v>706</v>
      </c>
      <c r="B1247" s="5">
        <v>45625</v>
      </c>
      <c r="C1247" s="6">
        <v>0.63541666666666663</v>
      </c>
      <c r="D1247" t="s">
        <v>573</v>
      </c>
      <c r="F1247" s="1">
        <v>14900</v>
      </c>
      <c r="G1247" s="1">
        <v>0</v>
      </c>
      <c r="H1247" s="1">
        <v>120860400</v>
      </c>
      <c r="I1247" t="s">
        <v>264</v>
      </c>
      <c r="J1247" t="s">
        <v>303</v>
      </c>
      <c r="L1247" t="s">
        <v>8</v>
      </c>
      <c r="M1247" t="s">
        <v>9</v>
      </c>
      <c r="N1247" t="s">
        <v>344</v>
      </c>
      <c r="O1247" t="s">
        <v>344</v>
      </c>
    </row>
    <row r="1248" spans="1:15">
      <c r="A1248">
        <v>707</v>
      </c>
      <c r="B1248" s="5">
        <v>45625</v>
      </c>
      <c r="C1248" s="6">
        <v>0.66111111111111109</v>
      </c>
      <c r="D1248" t="s">
        <v>574</v>
      </c>
      <c r="F1248" s="1">
        <v>0</v>
      </c>
      <c r="G1248" s="1">
        <v>13500</v>
      </c>
      <c r="H1248" s="1">
        <v>120846900</v>
      </c>
      <c r="I1248" t="s">
        <v>264</v>
      </c>
      <c r="J1248" t="s">
        <v>303</v>
      </c>
      <c r="L1248" t="s">
        <v>8</v>
      </c>
      <c r="M1248" t="s">
        <v>9</v>
      </c>
      <c r="N1248" t="s">
        <v>76</v>
      </c>
      <c r="O1248" t="s">
        <v>286</v>
      </c>
    </row>
    <row r="1249" spans="1:15">
      <c r="A1249">
        <v>708</v>
      </c>
      <c r="B1249" s="5">
        <v>45628</v>
      </c>
      <c r="C1249" s="6">
        <v>0.75763888888888886</v>
      </c>
      <c r="D1249" t="s">
        <v>573</v>
      </c>
      <c r="F1249" s="1">
        <v>0</v>
      </c>
      <c r="G1249" s="1">
        <v>11800</v>
      </c>
      <c r="H1249" s="1">
        <v>120835100</v>
      </c>
      <c r="I1249" t="s">
        <v>264</v>
      </c>
      <c r="J1249" t="s">
        <v>303</v>
      </c>
      <c r="L1249" t="s">
        <v>8</v>
      </c>
      <c r="M1249" t="s">
        <v>9</v>
      </c>
      <c r="N1249" t="s">
        <v>344</v>
      </c>
      <c r="O1249" t="s">
        <v>344</v>
      </c>
    </row>
    <row r="1250" spans="1:15">
      <c r="A1250">
        <v>709</v>
      </c>
      <c r="B1250" s="5">
        <v>45628</v>
      </c>
      <c r="C1250" s="6">
        <v>0.75763888888888886</v>
      </c>
      <c r="D1250" t="s">
        <v>573</v>
      </c>
      <c r="F1250" s="1">
        <v>11800</v>
      </c>
      <c r="G1250" s="1">
        <v>0</v>
      </c>
      <c r="H1250" s="1">
        <v>120846900</v>
      </c>
      <c r="I1250" t="s">
        <v>264</v>
      </c>
      <c r="J1250" t="s">
        <v>303</v>
      </c>
      <c r="L1250" t="s">
        <v>8</v>
      </c>
      <c r="M1250" t="s">
        <v>9</v>
      </c>
      <c r="N1250" t="s">
        <v>344</v>
      </c>
      <c r="O1250" t="s">
        <v>344</v>
      </c>
    </row>
    <row r="1251" spans="1:15">
      <c r="A1251">
        <v>710</v>
      </c>
      <c r="B1251" s="5">
        <v>45628</v>
      </c>
      <c r="C1251" s="6">
        <v>0.77916666666666667</v>
      </c>
      <c r="D1251" t="s">
        <v>574</v>
      </c>
      <c r="F1251" s="1">
        <v>0</v>
      </c>
      <c r="G1251" s="1">
        <v>12100</v>
      </c>
      <c r="H1251" s="1">
        <v>120834800</v>
      </c>
      <c r="I1251" t="s">
        <v>264</v>
      </c>
      <c r="J1251" t="s">
        <v>303</v>
      </c>
      <c r="L1251" t="s">
        <v>8</v>
      </c>
      <c r="M1251" t="s">
        <v>9</v>
      </c>
      <c r="N1251" t="s">
        <v>76</v>
      </c>
      <c r="O1251" t="s">
        <v>286</v>
      </c>
    </row>
    <row r="1252" spans="1:15">
      <c r="A1252">
        <v>711</v>
      </c>
      <c r="B1252" s="5">
        <v>45631</v>
      </c>
      <c r="C1252" s="6">
        <v>0.50069444444444444</v>
      </c>
      <c r="D1252" t="s">
        <v>573</v>
      </c>
      <c r="F1252" s="1">
        <v>0</v>
      </c>
      <c r="G1252" s="1">
        <v>13000</v>
      </c>
      <c r="H1252" s="1">
        <v>120821800</v>
      </c>
      <c r="I1252" t="s">
        <v>264</v>
      </c>
      <c r="J1252" t="s">
        <v>303</v>
      </c>
      <c r="L1252" t="s">
        <v>8</v>
      </c>
      <c r="M1252" t="s">
        <v>9</v>
      </c>
      <c r="N1252" t="s">
        <v>344</v>
      </c>
      <c r="O1252" t="s">
        <v>344</v>
      </c>
    </row>
    <row r="1253" spans="1:15">
      <c r="A1253">
        <v>712</v>
      </c>
      <c r="B1253" s="5">
        <v>45631</v>
      </c>
      <c r="C1253" s="6">
        <v>0.50069444444444444</v>
      </c>
      <c r="D1253" t="s">
        <v>573</v>
      </c>
      <c r="F1253" s="1">
        <v>13000</v>
      </c>
      <c r="G1253" s="1">
        <v>0</v>
      </c>
      <c r="H1253" s="1">
        <v>120834800</v>
      </c>
      <c r="I1253" t="s">
        <v>264</v>
      </c>
      <c r="J1253" t="s">
        <v>303</v>
      </c>
      <c r="L1253" t="s">
        <v>8</v>
      </c>
      <c r="M1253" t="s">
        <v>9</v>
      </c>
      <c r="N1253" t="s">
        <v>344</v>
      </c>
      <c r="O1253" t="s">
        <v>344</v>
      </c>
    </row>
    <row r="1254" spans="1:15">
      <c r="A1254">
        <v>713</v>
      </c>
      <c r="B1254" s="5">
        <v>45631</v>
      </c>
      <c r="C1254" s="6">
        <v>0.5180555555555556</v>
      </c>
      <c r="D1254" t="s">
        <v>574</v>
      </c>
      <c r="F1254" s="1">
        <v>0</v>
      </c>
      <c r="G1254" s="1">
        <v>12100</v>
      </c>
      <c r="H1254" s="1">
        <v>120822700</v>
      </c>
      <c r="I1254" t="s">
        <v>264</v>
      </c>
      <c r="J1254" t="s">
        <v>303</v>
      </c>
      <c r="L1254" t="s">
        <v>8</v>
      </c>
      <c r="M1254" t="s">
        <v>9</v>
      </c>
      <c r="N1254" t="s">
        <v>76</v>
      </c>
      <c r="O1254" t="s">
        <v>286</v>
      </c>
    </row>
    <row r="1255" spans="1:15">
      <c r="A1255">
        <v>714</v>
      </c>
      <c r="B1255" s="5">
        <v>45631</v>
      </c>
      <c r="C1255" s="6">
        <v>0.5854166666666667</v>
      </c>
      <c r="D1255" t="s">
        <v>573</v>
      </c>
      <c r="F1255" s="1">
        <v>0</v>
      </c>
      <c r="G1255" s="1">
        <v>18800</v>
      </c>
      <c r="H1255" s="1">
        <v>120803900</v>
      </c>
      <c r="I1255" t="s">
        <v>264</v>
      </c>
      <c r="J1255" t="s">
        <v>303</v>
      </c>
      <c r="L1255" t="s">
        <v>8</v>
      </c>
      <c r="M1255" t="s">
        <v>9</v>
      </c>
      <c r="N1255" t="s">
        <v>344</v>
      </c>
      <c r="O1255" t="s">
        <v>344</v>
      </c>
    </row>
    <row r="1256" spans="1:15">
      <c r="A1256">
        <v>715</v>
      </c>
      <c r="B1256" s="5">
        <v>45631</v>
      </c>
      <c r="C1256" s="6">
        <v>0.58611111111111114</v>
      </c>
      <c r="D1256" t="s">
        <v>573</v>
      </c>
      <c r="F1256" s="1">
        <v>18800</v>
      </c>
      <c r="G1256" s="1">
        <v>0</v>
      </c>
      <c r="H1256" s="1">
        <v>120822700</v>
      </c>
      <c r="I1256" t="s">
        <v>264</v>
      </c>
      <c r="J1256" t="s">
        <v>303</v>
      </c>
      <c r="L1256" t="s">
        <v>8</v>
      </c>
      <c r="M1256" t="s">
        <v>9</v>
      </c>
      <c r="N1256" t="s">
        <v>344</v>
      </c>
      <c r="O1256" t="s">
        <v>344</v>
      </c>
    </row>
    <row r="1257" spans="1:15">
      <c r="A1257">
        <v>716</v>
      </c>
      <c r="B1257" s="5">
        <v>45631</v>
      </c>
      <c r="C1257" s="6">
        <v>0.62777777777777777</v>
      </c>
      <c r="D1257" t="s">
        <v>650</v>
      </c>
      <c r="F1257" s="1">
        <v>0</v>
      </c>
      <c r="G1257" s="1">
        <v>22600</v>
      </c>
      <c r="H1257" s="1">
        <v>120800100</v>
      </c>
      <c r="I1257" t="s">
        <v>264</v>
      </c>
      <c r="J1257" t="s">
        <v>303</v>
      </c>
      <c r="L1257" t="s">
        <v>8</v>
      </c>
      <c r="M1257" t="s">
        <v>9</v>
      </c>
      <c r="N1257" t="s">
        <v>76</v>
      </c>
      <c r="O1257" t="s">
        <v>286</v>
      </c>
    </row>
    <row r="1258" spans="1:15">
      <c r="A1258">
        <v>717</v>
      </c>
      <c r="B1258" s="5">
        <v>45631</v>
      </c>
      <c r="C1258" s="6">
        <v>0.70625000000000004</v>
      </c>
      <c r="D1258" t="s">
        <v>573</v>
      </c>
      <c r="F1258" s="1">
        <v>0</v>
      </c>
      <c r="G1258" s="1">
        <v>22900</v>
      </c>
      <c r="H1258" s="1">
        <v>120777200</v>
      </c>
      <c r="I1258" t="s">
        <v>264</v>
      </c>
      <c r="J1258" t="s">
        <v>303</v>
      </c>
      <c r="L1258" t="s">
        <v>8</v>
      </c>
      <c r="M1258" t="s">
        <v>9</v>
      </c>
      <c r="N1258" t="s">
        <v>344</v>
      </c>
      <c r="O1258" t="s">
        <v>344</v>
      </c>
    </row>
    <row r="1259" spans="1:15">
      <c r="A1259">
        <v>718</v>
      </c>
      <c r="B1259" s="5">
        <v>45631</v>
      </c>
      <c r="C1259" s="6">
        <v>0.70625000000000004</v>
      </c>
      <c r="D1259" t="s">
        <v>573</v>
      </c>
      <c r="F1259" s="1">
        <v>22900</v>
      </c>
      <c r="G1259" s="1">
        <v>0</v>
      </c>
      <c r="H1259" s="1">
        <v>120800100</v>
      </c>
      <c r="I1259" t="s">
        <v>264</v>
      </c>
      <c r="J1259" t="s">
        <v>303</v>
      </c>
      <c r="L1259" t="s">
        <v>8</v>
      </c>
      <c r="M1259" t="s">
        <v>9</v>
      </c>
      <c r="N1259" t="s">
        <v>344</v>
      </c>
      <c r="O1259" t="s">
        <v>344</v>
      </c>
    </row>
    <row r="1260" spans="1:15">
      <c r="A1260">
        <v>719</v>
      </c>
      <c r="B1260" s="5">
        <v>45631</v>
      </c>
      <c r="C1260" s="6">
        <v>0.75972222222222219</v>
      </c>
      <c r="D1260" t="s">
        <v>574</v>
      </c>
      <c r="F1260" s="1">
        <v>0</v>
      </c>
      <c r="G1260" s="1">
        <v>25500</v>
      </c>
      <c r="H1260" s="1">
        <v>120774600</v>
      </c>
      <c r="I1260" t="s">
        <v>264</v>
      </c>
      <c r="J1260" t="s">
        <v>303</v>
      </c>
      <c r="L1260" t="s">
        <v>8</v>
      </c>
      <c r="M1260" t="s">
        <v>9</v>
      </c>
      <c r="N1260" t="s">
        <v>76</v>
      </c>
      <c r="O1260" t="s">
        <v>286</v>
      </c>
    </row>
    <row r="1261" spans="1:15">
      <c r="A1261">
        <v>234</v>
      </c>
      <c r="B1261" s="5">
        <v>45632</v>
      </c>
      <c r="C1261" s="6">
        <v>0.45277777777777778</v>
      </c>
      <c r="D1261" t="s">
        <v>475</v>
      </c>
      <c r="E1261" t="s">
        <v>475</v>
      </c>
      <c r="F1261" s="1">
        <v>0</v>
      </c>
      <c r="G1261" s="1">
        <v>12150500</v>
      </c>
      <c r="H1261" s="1">
        <v>20964410</v>
      </c>
      <c r="I1261" t="s">
        <v>331</v>
      </c>
      <c r="J1261" t="s">
        <v>300</v>
      </c>
      <c r="L1261" t="s">
        <v>10</v>
      </c>
      <c r="M1261" t="s">
        <v>11</v>
      </c>
      <c r="N1261" t="s">
        <v>76</v>
      </c>
      <c r="O1261" t="s">
        <v>301</v>
      </c>
    </row>
    <row r="1262" spans="1:15">
      <c r="A1262">
        <v>235</v>
      </c>
      <c r="B1262" s="5">
        <v>45632</v>
      </c>
      <c r="C1262" s="6">
        <v>0.45277777777777778</v>
      </c>
      <c r="D1262" t="s">
        <v>638</v>
      </c>
      <c r="E1262" t="s">
        <v>638</v>
      </c>
      <c r="F1262" s="1">
        <v>0</v>
      </c>
      <c r="G1262" s="1">
        <v>9200</v>
      </c>
      <c r="H1262" s="1">
        <v>20955210</v>
      </c>
      <c r="I1262" t="s">
        <v>331</v>
      </c>
      <c r="J1262" t="s">
        <v>300</v>
      </c>
      <c r="L1262" t="s">
        <v>10</v>
      </c>
      <c r="M1262" t="s">
        <v>11</v>
      </c>
      <c r="N1262" t="s">
        <v>86</v>
      </c>
      <c r="O1262" t="s">
        <v>86</v>
      </c>
    </row>
    <row r="1263" spans="1:15">
      <c r="A1263">
        <v>236</v>
      </c>
      <c r="B1263" s="5">
        <v>45632</v>
      </c>
      <c r="C1263" s="6">
        <v>0.45277777777777778</v>
      </c>
      <c r="D1263" t="s">
        <v>669</v>
      </c>
      <c r="E1263" t="s">
        <v>669</v>
      </c>
      <c r="F1263" s="1">
        <v>0</v>
      </c>
      <c r="G1263" s="1">
        <v>209500</v>
      </c>
      <c r="H1263" s="1">
        <v>20745710</v>
      </c>
      <c r="I1263" t="s">
        <v>331</v>
      </c>
      <c r="J1263" t="s">
        <v>300</v>
      </c>
      <c r="L1263" t="s">
        <v>10</v>
      </c>
      <c r="M1263" t="s">
        <v>11</v>
      </c>
      <c r="N1263" s="281" t="s">
        <v>86</v>
      </c>
      <c r="O1263" s="281" t="s">
        <v>86</v>
      </c>
    </row>
    <row r="1264" spans="1:15">
      <c r="A1264">
        <v>237</v>
      </c>
      <c r="B1264" s="5">
        <v>45632</v>
      </c>
      <c r="C1264" s="6">
        <v>0.45277777777777778</v>
      </c>
      <c r="D1264" t="s">
        <v>330</v>
      </c>
      <c r="E1264" t="s">
        <v>330</v>
      </c>
      <c r="F1264" s="1">
        <v>0</v>
      </c>
      <c r="G1264" s="1">
        <v>6300500</v>
      </c>
      <c r="H1264" s="1">
        <v>14445210</v>
      </c>
      <c r="I1264" t="s">
        <v>331</v>
      </c>
      <c r="J1264" t="s">
        <v>300</v>
      </c>
      <c r="L1264" t="s">
        <v>10</v>
      </c>
      <c r="M1264" t="s">
        <v>11</v>
      </c>
      <c r="N1264" t="s">
        <v>68</v>
      </c>
      <c r="O1264" t="s">
        <v>68</v>
      </c>
    </row>
    <row r="1265" spans="1:15">
      <c r="A1265">
        <v>238</v>
      </c>
      <c r="B1265" s="5">
        <v>45632</v>
      </c>
      <c r="C1265" s="6">
        <v>0.45277777777777778</v>
      </c>
      <c r="D1265" t="s">
        <v>330</v>
      </c>
      <c r="E1265" t="s">
        <v>330</v>
      </c>
      <c r="F1265" s="1">
        <v>0</v>
      </c>
      <c r="G1265" s="1">
        <v>1260500</v>
      </c>
      <c r="H1265" s="1">
        <v>13184710</v>
      </c>
      <c r="I1265" t="s">
        <v>331</v>
      </c>
      <c r="J1265" t="s">
        <v>300</v>
      </c>
      <c r="L1265" t="s">
        <v>10</v>
      </c>
      <c r="M1265" t="s">
        <v>11</v>
      </c>
      <c r="N1265" t="s">
        <v>68</v>
      </c>
      <c r="O1265" t="s">
        <v>68</v>
      </c>
    </row>
    <row r="1266" spans="1:15">
      <c r="A1266">
        <v>239</v>
      </c>
      <c r="B1266" s="5">
        <v>45632</v>
      </c>
      <c r="C1266" s="6">
        <v>0.45277777777777778</v>
      </c>
      <c r="D1266" t="s">
        <v>538</v>
      </c>
      <c r="E1266" t="s">
        <v>538</v>
      </c>
      <c r="F1266" s="1">
        <v>0</v>
      </c>
      <c r="G1266" s="1">
        <v>154500</v>
      </c>
      <c r="H1266" s="1">
        <v>13030210</v>
      </c>
      <c r="I1266" t="s">
        <v>331</v>
      </c>
      <c r="J1266" t="s">
        <v>300</v>
      </c>
      <c r="L1266" t="s">
        <v>10</v>
      </c>
      <c r="M1266" t="s">
        <v>11</v>
      </c>
      <c r="N1266" s="281" t="s">
        <v>86</v>
      </c>
      <c r="O1266" s="281" t="s">
        <v>86</v>
      </c>
    </row>
    <row r="1267" spans="1:15">
      <c r="A1267">
        <v>240</v>
      </c>
      <c r="B1267" s="5">
        <v>45632</v>
      </c>
      <c r="C1267" s="6">
        <v>0.45277777777777778</v>
      </c>
      <c r="D1267" t="s">
        <v>670</v>
      </c>
      <c r="E1267" t="s">
        <v>670</v>
      </c>
      <c r="F1267" s="1">
        <v>0</v>
      </c>
      <c r="G1267" s="1">
        <v>60500</v>
      </c>
      <c r="H1267" s="1">
        <v>12969710</v>
      </c>
      <c r="I1267" t="s">
        <v>331</v>
      </c>
      <c r="J1267" t="s">
        <v>300</v>
      </c>
      <c r="L1267" t="s">
        <v>10</v>
      </c>
      <c r="M1267" t="s">
        <v>11</v>
      </c>
      <c r="N1267" s="281" t="s">
        <v>86</v>
      </c>
      <c r="O1267" s="281" t="s">
        <v>86</v>
      </c>
    </row>
    <row r="1268" spans="1:15">
      <c r="A1268">
        <v>241</v>
      </c>
      <c r="B1268" s="5">
        <v>45632</v>
      </c>
      <c r="C1268" s="6">
        <v>0.45277777777777778</v>
      </c>
      <c r="D1268" t="s">
        <v>669</v>
      </c>
      <c r="E1268" t="s">
        <v>669</v>
      </c>
      <c r="F1268" s="1">
        <v>0</v>
      </c>
      <c r="G1268" s="1">
        <v>36500</v>
      </c>
      <c r="H1268" s="1">
        <v>12933210</v>
      </c>
      <c r="I1268" t="s">
        <v>331</v>
      </c>
      <c r="J1268" t="s">
        <v>300</v>
      </c>
      <c r="L1268" t="s">
        <v>10</v>
      </c>
      <c r="M1268" t="s">
        <v>11</v>
      </c>
      <c r="N1268" s="281" t="s">
        <v>86</v>
      </c>
      <c r="O1268" s="281" t="s">
        <v>86</v>
      </c>
    </row>
    <row r="1269" spans="1:15">
      <c r="A1269">
        <v>242</v>
      </c>
      <c r="B1269" s="5">
        <v>45632</v>
      </c>
      <c r="C1269" s="6">
        <v>0.45277777777777778</v>
      </c>
      <c r="D1269" t="s">
        <v>606</v>
      </c>
      <c r="E1269" t="s">
        <v>606</v>
      </c>
      <c r="F1269" s="1">
        <v>0</v>
      </c>
      <c r="G1269" s="1">
        <v>454500</v>
      </c>
      <c r="H1269" s="1">
        <v>12478710</v>
      </c>
      <c r="I1269" t="s">
        <v>331</v>
      </c>
      <c r="J1269" t="s">
        <v>300</v>
      </c>
      <c r="L1269" t="s">
        <v>10</v>
      </c>
      <c r="M1269" t="s">
        <v>11</v>
      </c>
      <c r="N1269" s="281" t="s">
        <v>86</v>
      </c>
      <c r="O1269" s="281" t="s">
        <v>86</v>
      </c>
    </row>
    <row r="1270" spans="1:15">
      <c r="A1270">
        <v>720</v>
      </c>
      <c r="B1270" s="5">
        <v>45632</v>
      </c>
      <c r="C1270" s="6">
        <v>0.84791666666666665</v>
      </c>
      <c r="D1270" t="s">
        <v>499</v>
      </c>
      <c r="F1270" s="1">
        <v>0</v>
      </c>
      <c r="G1270" s="1">
        <v>30000</v>
      </c>
      <c r="H1270" s="1">
        <v>120744600</v>
      </c>
      <c r="I1270" t="s">
        <v>264</v>
      </c>
      <c r="J1270" t="s">
        <v>303</v>
      </c>
      <c r="L1270" t="s">
        <v>8</v>
      </c>
      <c r="M1270" t="s">
        <v>9</v>
      </c>
      <c r="N1270" t="s">
        <v>76</v>
      </c>
      <c r="O1270" t="s">
        <v>286</v>
      </c>
    </row>
    <row r="1271" spans="1:15">
      <c r="A1271">
        <v>721</v>
      </c>
      <c r="B1271" s="5">
        <v>45633</v>
      </c>
      <c r="C1271" s="6">
        <v>1.180555555555556E-2</v>
      </c>
      <c r="D1271" t="s">
        <v>573</v>
      </c>
      <c r="F1271" s="1">
        <v>0</v>
      </c>
      <c r="G1271" s="1">
        <v>47900</v>
      </c>
      <c r="H1271" s="1">
        <v>120696700</v>
      </c>
      <c r="I1271" t="s">
        <v>264</v>
      </c>
      <c r="J1271" t="s">
        <v>303</v>
      </c>
      <c r="L1271" t="s">
        <v>8</v>
      </c>
      <c r="M1271" t="s">
        <v>9</v>
      </c>
      <c r="N1271" t="s">
        <v>344</v>
      </c>
      <c r="O1271" t="s">
        <v>344</v>
      </c>
    </row>
    <row r="1272" spans="1:15">
      <c r="A1272">
        <v>722</v>
      </c>
      <c r="B1272" s="5">
        <v>45633</v>
      </c>
      <c r="C1272" s="6">
        <v>1.180555555555556E-2</v>
      </c>
      <c r="D1272" t="s">
        <v>573</v>
      </c>
      <c r="F1272" s="1">
        <v>47900</v>
      </c>
      <c r="G1272" s="1">
        <v>0</v>
      </c>
      <c r="H1272" s="1">
        <v>120744600</v>
      </c>
      <c r="I1272" t="s">
        <v>264</v>
      </c>
      <c r="J1272" t="s">
        <v>303</v>
      </c>
      <c r="L1272" t="s">
        <v>8</v>
      </c>
      <c r="M1272" t="s">
        <v>9</v>
      </c>
      <c r="N1272" t="s">
        <v>344</v>
      </c>
      <c r="O1272" t="s">
        <v>344</v>
      </c>
    </row>
    <row r="1273" spans="1:15">
      <c r="A1273">
        <v>723</v>
      </c>
      <c r="B1273" s="5">
        <v>45633</v>
      </c>
      <c r="C1273" s="6">
        <v>0.13125000000000001</v>
      </c>
      <c r="D1273" t="s">
        <v>499</v>
      </c>
      <c r="F1273" s="1">
        <v>0</v>
      </c>
      <c r="G1273" s="1">
        <v>32000</v>
      </c>
      <c r="H1273" s="1">
        <v>120712600</v>
      </c>
      <c r="I1273" t="s">
        <v>264</v>
      </c>
      <c r="J1273" t="s">
        <v>303</v>
      </c>
      <c r="L1273" t="s">
        <v>8</v>
      </c>
      <c r="M1273" t="s">
        <v>9</v>
      </c>
      <c r="N1273" t="s">
        <v>76</v>
      </c>
      <c r="O1273" t="s">
        <v>286</v>
      </c>
    </row>
    <row r="1274" spans="1:15">
      <c r="A1274">
        <v>243</v>
      </c>
      <c r="B1274" s="5">
        <v>45635</v>
      </c>
      <c r="C1274" s="6">
        <v>0.52986111111111112</v>
      </c>
      <c r="D1274" t="s">
        <v>447</v>
      </c>
      <c r="F1274" s="1">
        <v>0</v>
      </c>
      <c r="G1274" s="1">
        <v>3980</v>
      </c>
      <c r="H1274" s="1">
        <v>12474730</v>
      </c>
      <c r="I1274" t="s">
        <v>264</v>
      </c>
      <c r="J1274" t="s">
        <v>303</v>
      </c>
      <c r="L1274" t="s">
        <v>10</v>
      </c>
      <c r="M1274" t="s">
        <v>11</v>
      </c>
      <c r="N1274" t="s">
        <v>76</v>
      </c>
      <c r="O1274" t="s">
        <v>301</v>
      </c>
    </row>
    <row r="1275" spans="1:15">
      <c r="A1275">
        <v>244</v>
      </c>
      <c r="B1275" s="5">
        <v>45635</v>
      </c>
      <c r="C1275" s="6">
        <v>0.52986111111111112</v>
      </c>
      <c r="D1275" t="s">
        <v>447</v>
      </c>
      <c r="F1275" s="1">
        <v>0</v>
      </c>
      <c r="G1275" s="1">
        <v>150</v>
      </c>
      <c r="H1275" s="1">
        <v>12474580</v>
      </c>
      <c r="I1275" t="s">
        <v>264</v>
      </c>
      <c r="J1275" t="s">
        <v>303</v>
      </c>
      <c r="L1275" t="s">
        <v>10</v>
      </c>
      <c r="M1275" t="s">
        <v>11</v>
      </c>
      <c r="N1275" t="s">
        <v>76</v>
      </c>
      <c r="O1275" t="s">
        <v>301</v>
      </c>
    </row>
    <row r="1276" spans="1:15">
      <c r="A1276">
        <v>724</v>
      </c>
      <c r="B1276" s="5">
        <v>45635</v>
      </c>
      <c r="C1276" s="6">
        <v>0.70833333333333337</v>
      </c>
      <c r="D1276" t="s">
        <v>573</v>
      </c>
      <c r="F1276" s="1">
        <v>0</v>
      </c>
      <c r="G1276" s="1">
        <v>19600</v>
      </c>
      <c r="H1276" s="1">
        <v>120693000</v>
      </c>
      <c r="I1276" t="s">
        <v>264</v>
      </c>
      <c r="J1276" t="s">
        <v>303</v>
      </c>
      <c r="L1276" t="s">
        <v>8</v>
      </c>
      <c r="M1276" t="s">
        <v>9</v>
      </c>
      <c r="N1276" t="s">
        <v>344</v>
      </c>
      <c r="O1276" t="s">
        <v>344</v>
      </c>
    </row>
    <row r="1277" spans="1:15">
      <c r="A1277">
        <v>725</v>
      </c>
      <c r="B1277" s="5">
        <v>45635</v>
      </c>
      <c r="C1277" s="6">
        <v>0.70833333333333337</v>
      </c>
      <c r="D1277" t="s">
        <v>573</v>
      </c>
      <c r="F1277" s="1">
        <v>19600</v>
      </c>
      <c r="G1277" s="1">
        <v>0</v>
      </c>
      <c r="H1277" s="1">
        <v>120712600</v>
      </c>
      <c r="I1277" t="s">
        <v>264</v>
      </c>
      <c r="J1277" t="s">
        <v>303</v>
      </c>
      <c r="L1277" t="s">
        <v>8</v>
      </c>
      <c r="M1277" t="s">
        <v>9</v>
      </c>
      <c r="N1277" t="s">
        <v>344</v>
      </c>
      <c r="O1277" t="s">
        <v>344</v>
      </c>
    </row>
    <row r="1278" spans="1:15">
      <c r="A1278">
        <v>726</v>
      </c>
      <c r="B1278" s="5">
        <v>45635</v>
      </c>
      <c r="C1278" s="6">
        <v>0.74513888888888891</v>
      </c>
      <c r="D1278" t="s">
        <v>650</v>
      </c>
      <c r="F1278" s="1">
        <v>0</v>
      </c>
      <c r="G1278" s="1">
        <v>18100</v>
      </c>
      <c r="H1278" s="1">
        <v>120694500</v>
      </c>
      <c r="I1278" t="s">
        <v>264</v>
      </c>
      <c r="J1278" t="s">
        <v>303</v>
      </c>
      <c r="L1278" t="s">
        <v>8</v>
      </c>
      <c r="M1278" t="s">
        <v>9</v>
      </c>
      <c r="N1278" t="s">
        <v>76</v>
      </c>
      <c r="O1278" t="s">
        <v>286</v>
      </c>
    </row>
    <row r="1279" spans="1:15">
      <c r="A1279">
        <v>727</v>
      </c>
      <c r="B1279" s="5">
        <v>45635</v>
      </c>
      <c r="C1279" s="6">
        <v>0.91874999999999996</v>
      </c>
      <c r="D1279" t="s">
        <v>573</v>
      </c>
      <c r="F1279" s="1">
        <v>0</v>
      </c>
      <c r="G1279" s="1">
        <v>8400</v>
      </c>
      <c r="H1279" s="1">
        <v>120686100</v>
      </c>
      <c r="I1279" t="s">
        <v>264</v>
      </c>
      <c r="J1279" t="s">
        <v>303</v>
      </c>
      <c r="L1279" t="s">
        <v>8</v>
      </c>
      <c r="M1279" t="s">
        <v>9</v>
      </c>
      <c r="N1279" t="s">
        <v>344</v>
      </c>
      <c r="O1279" t="s">
        <v>344</v>
      </c>
    </row>
    <row r="1280" spans="1:15">
      <c r="A1280">
        <v>728</v>
      </c>
      <c r="B1280" s="5">
        <v>45635</v>
      </c>
      <c r="C1280" s="6">
        <v>0.91874999999999996</v>
      </c>
      <c r="D1280" t="s">
        <v>573</v>
      </c>
      <c r="F1280" s="1">
        <v>8400</v>
      </c>
      <c r="G1280" s="1">
        <v>0</v>
      </c>
      <c r="H1280" s="1">
        <v>120694500</v>
      </c>
      <c r="I1280" t="s">
        <v>264</v>
      </c>
      <c r="J1280" t="s">
        <v>303</v>
      </c>
      <c r="L1280" t="s">
        <v>8</v>
      </c>
      <c r="M1280" t="s">
        <v>9</v>
      </c>
      <c r="N1280" t="s">
        <v>344</v>
      </c>
      <c r="O1280" t="s">
        <v>344</v>
      </c>
    </row>
    <row r="1281" spans="1:15">
      <c r="A1281">
        <v>729</v>
      </c>
      <c r="B1281" s="5">
        <v>45635</v>
      </c>
      <c r="C1281" s="6">
        <v>0.92986111111111114</v>
      </c>
      <c r="D1281" t="s">
        <v>574</v>
      </c>
      <c r="F1281" s="1">
        <v>0</v>
      </c>
      <c r="G1281" s="1">
        <v>9400</v>
      </c>
      <c r="H1281" s="1">
        <v>120685100</v>
      </c>
      <c r="I1281" t="s">
        <v>264</v>
      </c>
      <c r="J1281" t="s">
        <v>303</v>
      </c>
      <c r="L1281" t="s">
        <v>8</v>
      </c>
      <c r="M1281" t="s">
        <v>9</v>
      </c>
      <c r="N1281" t="s">
        <v>76</v>
      </c>
      <c r="O1281" t="s">
        <v>286</v>
      </c>
    </row>
    <row r="1282" spans="1:15">
      <c r="A1282">
        <v>245</v>
      </c>
      <c r="B1282" s="5">
        <v>45636</v>
      </c>
      <c r="C1282" s="6">
        <v>0.1895833333333333</v>
      </c>
      <c r="D1282" t="s">
        <v>671</v>
      </c>
      <c r="F1282" s="1">
        <v>0</v>
      </c>
      <c r="G1282" s="1">
        <v>1792180</v>
      </c>
      <c r="H1282" s="1">
        <v>10682400</v>
      </c>
      <c r="I1282" t="s">
        <v>310</v>
      </c>
      <c r="J1282" t="s">
        <v>300</v>
      </c>
      <c r="L1282" t="s">
        <v>10</v>
      </c>
      <c r="M1282" t="s">
        <v>11</v>
      </c>
      <c r="N1282" t="s">
        <v>74</v>
      </c>
      <c r="O1282" t="s">
        <v>311</v>
      </c>
    </row>
    <row r="1283" spans="1:15">
      <c r="A1283">
        <v>246</v>
      </c>
      <c r="B1283" s="5">
        <v>45636</v>
      </c>
      <c r="C1283" s="6">
        <v>0.19097222222222221</v>
      </c>
      <c r="D1283" t="s">
        <v>672</v>
      </c>
      <c r="F1283" s="1">
        <v>0</v>
      </c>
      <c r="G1283" s="1">
        <v>828000</v>
      </c>
      <c r="H1283" s="1">
        <v>9854400</v>
      </c>
      <c r="I1283" t="s">
        <v>313</v>
      </c>
      <c r="J1283" t="s">
        <v>300</v>
      </c>
      <c r="L1283" t="s">
        <v>10</v>
      </c>
      <c r="M1283" t="s">
        <v>11</v>
      </c>
      <c r="N1283" t="s">
        <v>74</v>
      </c>
      <c r="O1283" t="s">
        <v>311</v>
      </c>
    </row>
    <row r="1284" spans="1:15">
      <c r="A1284">
        <v>247</v>
      </c>
      <c r="B1284" s="5">
        <v>45636</v>
      </c>
      <c r="C1284" s="6">
        <v>0.19166666666666671</v>
      </c>
      <c r="D1284" t="s">
        <v>673</v>
      </c>
      <c r="F1284" s="1">
        <v>0</v>
      </c>
      <c r="G1284" s="1">
        <v>266250</v>
      </c>
      <c r="H1284" s="1">
        <v>9588150</v>
      </c>
      <c r="I1284" t="s">
        <v>310</v>
      </c>
      <c r="J1284" t="s">
        <v>300</v>
      </c>
      <c r="L1284" t="s">
        <v>10</v>
      </c>
      <c r="M1284" t="s">
        <v>11</v>
      </c>
      <c r="N1284" t="s">
        <v>74</v>
      </c>
      <c r="O1284" t="s">
        <v>311</v>
      </c>
    </row>
    <row r="1285" spans="1:15">
      <c r="A1285">
        <v>248</v>
      </c>
      <c r="B1285" s="5">
        <v>45636</v>
      </c>
      <c r="C1285" s="6">
        <v>0.19166666666666671</v>
      </c>
      <c r="D1285" t="s">
        <v>674</v>
      </c>
      <c r="F1285" s="1">
        <v>0</v>
      </c>
      <c r="G1285" s="1">
        <v>93350</v>
      </c>
      <c r="H1285" s="1">
        <v>9494800</v>
      </c>
      <c r="I1285" t="s">
        <v>310</v>
      </c>
      <c r="J1285" t="s">
        <v>300</v>
      </c>
      <c r="L1285" t="s">
        <v>10</v>
      </c>
      <c r="M1285" t="s">
        <v>11</v>
      </c>
      <c r="N1285" t="s">
        <v>74</v>
      </c>
      <c r="O1285" t="s">
        <v>311</v>
      </c>
    </row>
    <row r="1286" spans="1:15">
      <c r="A1286">
        <v>249</v>
      </c>
      <c r="B1286" s="5">
        <v>45636</v>
      </c>
      <c r="C1286" s="6">
        <v>0.64236111111111116</v>
      </c>
      <c r="D1286" t="s">
        <v>641</v>
      </c>
      <c r="E1286" t="s">
        <v>360</v>
      </c>
      <c r="F1286" s="1">
        <v>0</v>
      </c>
      <c r="G1286" s="1">
        <v>2200000</v>
      </c>
      <c r="H1286" s="1">
        <v>7294800</v>
      </c>
      <c r="I1286" t="s">
        <v>299</v>
      </c>
      <c r="J1286" t="s">
        <v>300</v>
      </c>
      <c r="L1286" t="s">
        <v>10</v>
      </c>
      <c r="M1286" t="s">
        <v>11</v>
      </c>
      <c r="N1286" t="s">
        <v>76</v>
      </c>
      <c r="O1286" t="s">
        <v>301</v>
      </c>
    </row>
    <row r="1287" spans="1:15">
      <c r="A1287">
        <v>250</v>
      </c>
      <c r="B1287" s="5">
        <v>45636</v>
      </c>
      <c r="C1287" s="6">
        <v>0.64236111111111116</v>
      </c>
      <c r="D1287" t="s">
        <v>352</v>
      </c>
      <c r="F1287" s="1">
        <v>0</v>
      </c>
      <c r="G1287" s="1">
        <v>234660</v>
      </c>
      <c r="H1287" s="1">
        <v>7060140</v>
      </c>
      <c r="I1287" t="s">
        <v>292</v>
      </c>
      <c r="J1287" t="s">
        <v>300</v>
      </c>
      <c r="L1287" t="s">
        <v>10</v>
      </c>
      <c r="M1287" t="s">
        <v>11</v>
      </c>
      <c r="N1287" t="s">
        <v>74</v>
      </c>
      <c r="O1287" t="s">
        <v>353</v>
      </c>
    </row>
    <row r="1288" spans="1:15">
      <c r="A1288">
        <v>251</v>
      </c>
      <c r="B1288" s="5">
        <v>45636</v>
      </c>
      <c r="C1288" s="6">
        <v>0.64236111111111116</v>
      </c>
      <c r="D1288" t="s">
        <v>394</v>
      </c>
      <c r="E1288" t="s">
        <v>355</v>
      </c>
      <c r="F1288" s="1">
        <v>0</v>
      </c>
      <c r="G1288" s="1">
        <v>2346780</v>
      </c>
      <c r="H1288" s="1">
        <v>4713360</v>
      </c>
      <c r="I1288" t="s">
        <v>356</v>
      </c>
      <c r="J1288" t="s">
        <v>357</v>
      </c>
      <c r="L1288" t="s">
        <v>10</v>
      </c>
      <c r="M1288" t="s">
        <v>11</v>
      </c>
      <c r="N1288" t="s">
        <v>74</v>
      </c>
      <c r="O1288" t="s">
        <v>353</v>
      </c>
    </row>
    <row r="1289" spans="1:15">
      <c r="A1289">
        <v>730</v>
      </c>
      <c r="B1289" s="5">
        <v>45636</v>
      </c>
      <c r="C1289" s="6">
        <v>0.41041666666666671</v>
      </c>
      <c r="D1289" t="s">
        <v>573</v>
      </c>
      <c r="F1289" s="1">
        <v>0</v>
      </c>
      <c r="G1289" s="1">
        <v>11100</v>
      </c>
      <c r="H1289" s="1">
        <v>120674000</v>
      </c>
      <c r="I1289" t="s">
        <v>264</v>
      </c>
      <c r="J1289" t="s">
        <v>303</v>
      </c>
      <c r="L1289" t="s">
        <v>8</v>
      </c>
      <c r="M1289" t="s">
        <v>9</v>
      </c>
      <c r="N1289" t="s">
        <v>344</v>
      </c>
      <c r="O1289" t="s">
        <v>344</v>
      </c>
    </row>
    <row r="1290" spans="1:15">
      <c r="A1290">
        <v>731</v>
      </c>
      <c r="B1290" s="5">
        <v>45636</v>
      </c>
      <c r="C1290" s="6">
        <v>0.41111111111111109</v>
      </c>
      <c r="D1290" t="s">
        <v>573</v>
      </c>
      <c r="F1290" s="1">
        <v>11100</v>
      </c>
      <c r="G1290" s="1">
        <v>0</v>
      </c>
      <c r="H1290" s="1">
        <v>120685100</v>
      </c>
      <c r="I1290" t="s">
        <v>264</v>
      </c>
      <c r="J1290" t="s">
        <v>303</v>
      </c>
      <c r="L1290" t="s">
        <v>8</v>
      </c>
      <c r="M1290" t="s">
        <v>9</v>
      </c>
      <c r="N1290" t="s">
        <v>344</v>
      </c>
      <c r="O1290" t="s">
        <v>344</v>
      </c>
    </row>
    <row r="1291" spans="1:15">
      <c r="A1291">
        <v>732</v>
      </c>
      <c r="B1291" s="5">
        <v>45636</v>
      </c>
      <c r="C1291" s="6">
        <v>0.42777777777777781</v>
      </c>
      <c r="D1291" t="s">
        <v>574</v>
      </c>
      <c r="F1291" s="1">
        <v>0</v>
      </c>
      <c r="G1291" s="1">
        <v>11300</v>
      </c>
      <c r="H1291" s="1">
        <v>120673800</v>
      </c>
      <c r="I1291" t="s">
        <v>264</v>
      </c>
      <c r="J1291" t="s">
        <v>303</v>
      </c>
      <c r="L1291" t="s">
        <v>8</v>
      </c>
      <c r="M1291" t="s">
        <v>9</v>
      </c>
      <c r="N1291" t="s">
        <v>76</v>
      </c>
      <c r="O1291" t="s">
        <v>286</v>
      </c>
    </row>
    <row r="1292" spans="1:15">
      <c r="A1292">
        <v>733</v>
      </c>
      <c r="B1292" s="5">
        <v>45637</v>
      </c>
      <c r="C1292" s="6">
        <v>0.38472222222222219</v>
      </c>
      <c r="D1292" t="s">
        <v>573</v>
      </c>
      <c r="F1292" s="1">
        <v>0</v>
      </c>
      <c r="G1292" s="1">
        <v>9400</v>
      </c>
      <c r="H1292" s="1">
        <v>120664400</v>
      </c>
      <c r="I1292" t="s">
        <v>264</v>
      </c>
      <c r="J1292" t="s">
        <v>303</v>
      </c>
      <c r="L1292" t="s">
        <v>8</v>
      </c>
      <c r="M1292" t="s">
        <v>9</v>
      </c>
      <c r="N1292" t="s">
        <v>344</v>
      </c>
      <c r="O1292" t="s">
        <v>344</v>
      </c>
    </row>
    <row r="1293" spans="1:15">
      <c r="A1293">
        <v>734</v>
      </c>
      <c r="B1293" s="5">
        <v>45637</v>
      </c>
      <c r="C1293" s="6">
        <v>0.38472222222222219</v>
      </c>
      <c r="D1293" t="s">
        <v>573</v>
      </c>
      <c r="F1293" s="1">
        <v>9400</v>
      </c>
      <c r="G1293" s="1">
        <v>0</v>
      </c>
      <c r="H1293" s="1">
        <v>120673800</v>
      </c>
      <c r="I1293" t="s">
        <v>264</v>
      </c>
      <c r="J1293" t="s">
        <v>303</v>
      </c>
      <c r="L1293" t="s">
        <v>8</v>
      </c>
      <c r="M1293" t="s">
        <v>9</v>
      </c>
      <c r="N1293" t="s">
        <v>344</v>
      </c>
      <c r="O1293" t="s">
        <v>344</v>
      </c>
    </row>
    <row r="1294" spans="1:15">
      <c r="A1294">
        <v>735</v>
      </c>
      <c r="B1294" s="5">
        <v>45637</v>
      </c>
      <c r="C1294" s="6">
        <v>0.39791666666666659</v>
      </c>
      <c r="D1294" t="s">
        <v>574</v>
      </c>
      <c r="F1294" s="1">
        <v>0</v>
      </c>
      <c r="G1294" s="1">
        <v>7900</v>
      </c>
      <c r="H1294" s="1">
        <v>120665900</v>
      </c>
      <c r="I1294" t="s">
        <v>264</v>
      </c>
      <c r="J1294" t="s">
        <v>303</v>
      </c>
      <c r="L1294" t="s">
        <v>8</v>
      </c>
      <c r="M1294" t="s">
        <v>9</v>
      </c>
      <c r="N1294" t="s">
        <v>76</v>
      </c>
      <c r="O1294" t="s">
        <v>286</v>
      </c>
    </row>
    <row r="1295" spans="1:15">
      <c r="A1295">
        <v>736</v>
      </c>
      <c r="B1295" s="5">
        <v>45637</v>
      </c>
      <c r="C1295" s="6">
        <v>0.62986111111111109</v>
      </c>
      <c r="D1295" t="s">
        <v>573</v>
      </c>
      <c r="F1295" s="1">
        <v>0</v>
      </c>
      <c r="G1295" s="1">
        <v>16600</v>
      </c>
      <c r="H1295" s="1">
        <v>120649300</v>
      </c>
      <c r="I1295" t="s">
        <v>264</v>
      </c>
      <c r="J1295" t="s">
        <v>303</v>
      </c>
      <c r="L1295" t="s">
        <v>8</v>
      </c>
      <c r="M1295" t="s">
        <v>9</v>
      </c>
      <c r="N1295" t="s">
        <v>344</v>
      </c>
      <c r="O1295" t="s">
        <v>344</v>
      </c>
    </row>
    <row r="1296" spans="1:15">
      <c r="A1296">
        <v>737</v>
      </c>
      <c r="B1296" s="5">
        <v>45637</v>
      </c>
      <c r="C1296" s="6">
        <v>0.63055555555555554</v>
      </c>
      <c r="D1296" t="s">
        <v>573</v>
      </c>
      <c r="F1296" s="1">
        <v>16600</v>
      </c>
      <c r="G1296" s="1">
        <v>0</v>
      </c>
      <c r="H1296" s="1">
        <v>120665900</v>
      </c>
      <c r="I1296" t="s">
        <v>264</v>
      </c>
      <c r="J1296" t="s">
        <v>303</v>
      </c>
      <c r="L1296" t="s">
        <v>8</v>
      </c>
      <c r="M1296" t="s">
        <v>9</v>
      </c>
      <c r="N1296" t="s">
        <v>344</v>
      </c>
      <c r="O1296" t="s">
        <v>344</v>
      </c>
    </row>
    <row r="1297" spans="1:15">
      <c r="A1297">
        <v>738</v>
      </c>
      <c r="B1297" s="5">
        <v>45637</v>
      </c>
      <c r="C1297" s="6">
        <v>0.65972222222222221</v>
      </c>
      <c r="D1297" t="s">
        <v>574</v>
      </c>
      <c r="F1297" s="1">
        <v>0</v>
      </c>
      <c r="G1297" s="1">
        <v>18900</v>
      </c>
      <c r="H1297" s="1">
        <v>120647000</v>
      </c>
      <c r="I1297" t="s">
        <v>264</v>
      </c>
      <c r="J1297" t="s">
        <v>303</v>
      </c>
      <c r="L1297" t="s">
        <v>8</v>
      </c>
      <c r="M1297" t="s">
        <v>9</v>
      </c>
      <c r="N1297" t="s">
        <v>76</v>
      </c>
      <c r="O1297" t="s">
        <v>286</v>
      </c>
    </row>
    <row r="1298" spans="1:15">
      <c r="A1298">
        <v>739</v>
      </c>
      <c r="B1298" s="5">
        <v>45637</v>
      </c>
      <c r="C1298" s="6">
        <v>0.73124999999999996</v>
      </c>
      <c r="D1298" t="s">
        <v>573</v>
      </c>
      <c r="F1298" s="1">
        <v>0</v>
      </c>
      <c r="G1298" s="1">
        <v>7300</v>
      </c>
      <c r="H1298" s="1">
        <v>120639700</v>
      </c>
      <c r="I1298" t="s">
        <v>264</v>
      </c>
      <c r="J1298" t="s">
        <v>303</v>
      </c>
      <c r="L1298" t="s">
        <v>8</v>
      </c>
      <c r="M1298" t="s">
        <v>9</v>
      </c>
      <c r="N1298" t="s">
        <v>344</v>
      </c>
      <c r="O1298" t="s">
        <v>344</v>
      </c>
    </row>
    <row r="1299" spans="1:15">
      <c r="A1299">
        <v>740</v>
      </c>
      <c r="B1299" s="5">
        <v>45637</v>
      </c>
      <c r="C1299" s="6">
        <v>0.73124999999999996</v>
      </c>
      <c r="D1299" t="s">
        <v>573</v>
      </c>
      <c r="F1299" s="1">
        <v>7300</v>
      </c>
      <c r="G1299" s="1">
        <v>0</v>
      </c>
      <c r="H1299" s="1">
        <v>120647000</v>
      </c>
      <c r="I1299" t="s">
        <v>264</v>
      </c>
      <c r="J1299" t="s">
        <v>303</v>
      </c>
      <c r="L1299" t="s">
        <v>8</v>
      </c>
      <c r="M1299" t="s">
        <v>9</v>
      </c>
      <c r="N1299" t="s">
        <v>344</v>
      </c>
      <c r="O1299" t="s">
        <v>344</v>
      </c>
    </row>
    <row r="1300" spans="1:15">
      <c r="A1300">
        <v>741</v>
      </c>
      <c r="B1300" s="5">
        <v>45637</v>
      </c>
      <c r="C1300" s="6">
        <v>0.74375000000000002</v>
      </c>
      <c r="D1300" t="s">
        <v>650</v>
      </c>
      <c r="F1300" s="1">
        <v>0</v>
      </c>
      <c r="G1300" s="1">
        <v>7100</v>
      </c>
      <c r="H1300" s="1">
        <v>120639900</v>
      </c>
      <c r="I1300" t="s">
        <v>264</v>
      </c>
      <c r="J1300" t="s">
        <v>303</v>
      </c>
      <c r="L1300" t="s">
        <v>8</v>
      </c>
      <c r="M1300" t="s">
        <v>9</v>
      </c>
      <c r="N1300" t="s">
        <v>76</v>
      </c>
      <c r="O1300" t="s">
        <v>286</v>
      </c>
    </row>
    <row r="1301" spans="1:15">
      <c r="A1301">
        <v>59</v>
      </c>
      <c r="B1301" s="5">
        <v>45637</v>
      </c>
      <c r="C1301" s="7">
        <v>0.45925925925925931</v>
      </c>
      <c r="D1301" t="s">
        <v>477</v>
      </c>
      <c r="E1301" t="s">
        <v>675</v>
      </c>
      <c r="F1301" s="1">
        <v>1000000</v>
      </c>
      <c r="G1301" s="1">
        <v>0</v>
      </c>
      <c r="H1301" s="1">
        <v>1000000</v>
      </c>
      <c r="J1301" t="s">
        <v>508</v>
      </c>
      <c r="L1301" t="s">
        <v>16</v>
      </c>
      <c r="M1301" t="s">
        <v>17</v>
      </c>
      <c r="N1301" s="281" t="s">
        <v>86</v>
      </c>
      <c r="O1301" s="281" t="s">
        <v>86</v>
      </c>
    </row>
    <row r="1302" spans="1:15">
      <c r="A1302">
        <v>60</v>
      </c>
      <c r="B1302" s="5">
        <v>45637</v>
      </c>
      <c r="C1302" s="7">
        <v>0.45928240740740739</v>
      </c>
      <c r="D1302" t="s">
        <v>477</v>
      </c>
      <c r="E1302" t="s">
        <v>676</v>
      </c>
      <c r="F1302" s="1">
        <v>2090000</v>
      </c>
      <c r="G1302" s="1">
        <v>0</v>
      </c>
      <c r="H1302" s="1">
        <v>3090000</v>
      </c>
      <c r="J1302" t="s">
        <v>508</v>
      </c>
      <c r="L1302" t="s">
        <v>16</v>
      </c>
      <c r="M1302" t="s">
        <v>17</v>
      </c>
      <c r="N1302" s="281" t="s">
        <v>86</v>
      </c>
      <c r="O1302" s="281" t="s">
        <v>86</v>
      </c>
    </row>
    <row r="1303" spans="1:15">
      <c r="A1303">
        <v>61</v>
      </c>
      <c r="B1303" s="5">
        <v>45637</v>
      </c>
      <c r="C1303" s="7">
        <v>0.45928240740740739</v>
      </c>
      <c r="D1303" t="s">
        <v>509</v>
      </c>
      <c r="E1303" t="s">
        <v>676</v>
      </c>
      <c r="F1303" s="1">
        <v>0</v>
      </c>
      <c r="G1303" s="1">
        <v>2090000</v>
      </c>
      <c r="H1303" s="1">
        <v>1000000</v>
      </c>
      <c r="J1303" t="s">
        <v>508</v>
      </c>
      <c r="L1303" t="s">
        <v>16</v>
      </c>
      <c r="M1303" t="s">
        <v>17</v>
      </c>
      <c r="N1303" s="281" t="s">
        <v>86</v>
      </c>
      <c r="O1303" s="281" t="s">
        <v>86</v>
      </c>
    </row>
    <row r="1304" spans="1:15">
      <c r="A1304">
        <v>62</v>
      </c>
      <c r="B1304" s="5">
        <v>45637</v>
      </c>
      <c r="C1304" s="7">
        <v>0.45929398148148148</v>
      </c>
      <c r="D1304" t="s">
        <v>477</v>
      </c>
      <c r="E1304" t="s">
        <v>677</v>
      </c>
      <c r="F1304" s="1">
        <v>1000000</v>
      </c>
      <c r="G1304" s="1">
        <v>0</v>
      </c>
      <c r="H1304" s="1">
        <v>2000000</v>
      </c>
      <c r="J1304" t="s">
        <v>508</v>
      </c>
      <c r="L1304" t="s">
        <v>16</v>
      </c>
      <c r="M1304" t="s">
        <v>17</v>
      </c>
      <c r="N1304" s="281" t="s">
        <v>86</v>
      </c>
      <c r="O1304" s="281" t="s">
        <v>86</v>
      </c>
    </row>
    <row r="1305" spans="1:15">
      <c r="A1305">
        <v>63</v>
      </c>
      <c r="B1305" s="5">
        <v>45637</v>
      </c>
      <c r="C1305" s="7">
        <v>0.45930555555555558</v>
      </c>
      <c r="D1305" t="s">
        <v>477</v>
      </c>
      <c r="E1305" t="s">
        <v>678</v>
      </c>
      <c r="F1305" s="1">
        <v>770400</v>
      </c>
      <c r="G1305" s="1">
        <v>0</v>
      </c>
      <c r="H1305" s="1">
        <v>2770400</v>
      </c>
      <c r="J1305" t="s">
        <v>508</v>
      </c>
      <c r="L1305" t="s">
        <v>16</v>
      </c>
      <c r="M1305" t="s">
        <v>17</v>
      </c>
      <c r="N1305" s="281" t="s">
        <v>86</v>
      </c>
      <c r="O1305" s="281" t="s">
        <v>86</v>
      </c>
    </row>
    <row r="1306" spans="1:15">
      <c r="A1306">
        <v>64</v>
      </c>
      <c r="B1306" s="5">
        <v>45637</v>
      </c>
      <c r="C1306" s="7">
        <v>0.45930555555555558</v>
      </c>
      <c r="D1306" t="s">
        <v>509</v>
      </c>
      <c r="E1306" t="s">
        <v>678</v>
      </c>
      <c r="F1306" s="1">
        <v>0</v>
      </c>
      <c r="G1306" s="1">
        <v>770400</v>
      </c>
      <c r="H1306" s="1">
        <v>2000000</v>
      </c>
      <c r="J1306" t="s">
        <v>508</v>
      </c>
      <c r="L1306" t="s">
        <v>16</v>
      </c>
      <c r="M1306" t="s">
        <v>17</v>
      </c>
      <c r="N1306" s="281" t="s">
        <v>86</v>
      </c>
      <c r="O1306" s="281" t="s">
        <v>86</v>
      </c>
    </row>
    <row r="1307" spans="1:15">
      <c r="A1307">
        <v>65</v>
      </c>
      <c r="B1307" s="5">
        <v>45637</v>
      </c>
      <c r="C1307" s="7">
        <v>0.45931712962962962</v>
      </c>
      <c r="D1307" t="s">
        <v>477</v>
      </c>
      <c r="E1307" t="s">
        <v>679</v>
      </c>
      <c r="F1307" s="1">
        <v>1540000</v>
      </c>
      <c r="G1307" s="1">
        <v>0</v>
      </c>
      <c r="H1307" s="1">
        <v>3540000</v>
      </c>
      <c r="J1307" t="s">
        <v>508</v>
      </c>
      <c r="L1307" t="s">
        <v>16</v>
      </c>
      <c r="M1307" t="s">
        <v>17</v>
      </c>
      <c r="N1307" s="281" t="s">
        <v>86</v>
      </c>
      <c r="O1307" s="281" t="s">
        <v>86</v>
      </c>
    </row>
    <row r="1308" spans="1:15">
      <c r="A1308">
        <v>66</v>
      </c>
      <c r="B1308" s="5">
        <v>45637</v>
      </c>
      <c r="C1308" s="7">
        <v>0.45932870370370371</v>
      </c>
      <c r="D1308" t="s">
        <v>509</v>
      </c>
      <c r="E1308" t="s">
        <v>679</v>
      </c>
      <c r="F1308" s="1">
        <v>0</v>
      </c>
      <c r="G1308" s="1">
        <v>1540000</v>
      </c>
      <c r="H1308" s="1">
        <v>2000000</v>
      </c>
      <c r="J1308" t="s">
        <v>508</v>
      </c>
      <c r="L1308" t="s">
        <v>16</v>
      </c>
      <c r="M1308" t="s">
        <v>17</v>
      </c>
      <c r="N1308" s="281" t="s">
        <v>86</v>
      </c>
      <c r="O1308" s="281" t="s">
        <v>86</v>
      </c>
    </row>
    <row r="1309" spans="1:15">
      <c r="A1309">
        <v>67</v>
      </c>
      <c r="B1309" s="5">
        <v>45637</v>
      </c>
      <c r="C1309" s="7">
        <v>0.45932870370370371</v>
      </c>
      <c r="D1309" t="s">
        <v>477</v>
      </c>
      <c r="E1309" t="s">
        <v>680</v>
      </c>
      <c r="F1309" s="1">
        <v>600000</v>
      </c>
      <c r="G1309" s="1">
        <v>0</v>
      </c>
      <c r="H1309" s="1">
        <v>2600000</v>
      </c>
      <c r="J1309" t="s">
        <v>508</v>
      </c>
      <c r="L1309" t="s">
        <v>16</v>
      </c>
      <c r="M1309" t="s">
        <v>17</v>
      </c>
      <c r="N1309" s="281" t="s">
        <v>86</v>
      </c>
      <c r="O1309" s="281" t="s">
        <v>86</v>
      </c>
    </row>
    <row r="1310" spans="1:15">
      <c r="A1310">
        <v>68</v>
      </c>
      <c r="B1310" s="5">
        <v>45637</v>
      </c>
      <c r="C1310" s="7">
        <v>0.45932870370370371</v>
      </c>
      <c r="D1310" t="s">
        <v>509</v>
      </c>
      <c r="E1310" t="s">
        <v>680</v>
      </c>
      <c r="F1310" s="1">
        <v>0</v>
      </c>
      <c r="G1310" s="1">
        <v>600000</v>
      </c>
      <c r="H1310" s="1">
        <v>2000000</v>
      </c>
      <c r="J1310" t="s">
        <v>508</v>
      </c>
      <c r="L1310" t="s">
        <v>16</v>
      </c>
      <c r="M1310" t="s">
        <v>17</v>
      </c>
      <c r="N1310" s="281" t="s">
        <v>86</v>
      </c>
      <c r="O1310" s="281" t="s">
        <v>86</v>
      </c>
    </row>
    <row r="1311" spans="1:15">
      <c r="A1311">
        <v>69</v>
      </c>
      <c r="B1311" s="5">
        <v>45637</v>
      </c>
      <c r="C1311" s="7">
        <v>0.45934027777777781</v>
      </c>
      <c r="D1311" t="s">
        <v>477</v>
      </c>
      <c r="E1311" t="s">
        <v>681</v>
      </c>
      <c r="F1311" s="1">
        <v>4540000</v>
      </c>
      <c r="G1311" s="1">
        <v>0</v>
      </c>
      <c r="H1311" s="1">
        <v>6540000</v>
      </c>
      <c r="J1311" t="s">
        <v>508</v>
      </c>
      <c r="L1311" t="s">
        <v>16</v>
      </c>
      <c r="M1311" t="s">
        <v>17</v>
      </c>
      <c r="N1311" s="281" t="s">
        <v>86</v>
      </c>
      <c r="O1311" s="281" t="s">
        <v>86</v>
      </c>
    </row>
    <row r="1312" spans="1:15">
      <c r="A1312">
        <v>70</v>
      </c>
      <c r="B1312" s="5">
        <v>45637</v>
      </c>
      <c r="C1312" s="7">
        <v>0.45934027777777781</v>
      </c>
      <c r="D1312" t="s">
        <v>509</v>
      </c>
      <c r="E1312" t="s">
        <v>681</v>
      </c>
      <c r="F1312" s="1">
        <v>0</v>
      </c>
      <c r="G1312" s="1">
        <v>4540000</v>
      </c>
      <c r="H1312" s="1">
        <v>2000000</v>
      </c>
      <c r="J1312" t="s">
        <v>508</v>
      </c>
      <c r="L1312" t="s">
        <v>16</v>
      </c>
      <c r="M1312" t="s">
        <v>17</v>
      </c>
      <c r="N1312" s="281" t="s">
        <v>86</v>
      </c>
      <c r="O1312" s="281" t="s">
        <v>86</v>
      </c>
    </row>
    <row r="1313" spans="1:15">
      <c r="A1313">
        <v>71</v>
      </c>
      <c r="B1313" s="5">
        <v>45637</v>
      </c>
      <c r="C1313" s="7">
        <v>0.45934027777777781</v>
      </c>
      <c r="D1313" t="s">
        <v>477</v>
      </c>
      <c r="E1313" t="s">
        <v>682</v>
      </c>
      <c r="F1313" s="1">
        <v>360000</v>
      </c>
      <c r="G1313" s="1">
        <v>0</v>
      </c>
      <c r="H1313" s="1">
        <v>2360000</v>
      </c>
      <c r="J1313" t="s">
        <v>508</v>
      </c>
      <c r="L1313" t="s">
        <v>16</v>
      </c>
      <c r="M1313" t="s">
        <v>17</v>
      </c>
      <c r="N1313" s="281" t="s">
        <v>86</v>
      </c>
      <c r="O1313" s="281" t="s">
        <v>86</v>
      </c>
    </row>
    <row r="1314" spans="1:15">
      <c r="A1314">
        <v>72</v>
      </c>
      <c r="B1314" s="5">
        <v>45637</v>
      </c>
      <c r="C1314" s="7">
        <v>0.45934027777777781</v>
      </c>
      <c r="D1314" t="s">
        <v>509</v>
      </c>
      <c r="E1314" t="s">
        <v>682</v>
      </c>
      <c r="F1314" s="1">
        <v>0</v>
      </c>
      <c r="G1314" s="1">
        <v>360000</v>
      </c>
      <c r="H1314" s="1">
        <v>2000000</v>
      </c>
      <c r="J1314" t="s">
        <v>508</v>
      </c>
      <c r="L1314" t="s">
        <v>16</v>
      </c>
      <c r="M1314" t="s">
        <v>17</v>
      </c>
      <c r="N1314" s="281" t="s">
        <v>86</v>
      </c>
      <c r="O1314" s="281" t="s">
        <v>86</v>
      </c>
    </row>
    <row r="1315" spans="1:15">
      <c r="A1315">
        <v>252</v>
      </c>
      <c r="B1315" s="5">
        <v>45638</v>
      </c>
      <c r="C1315" s="6">
        <v>0.71458333333333335</v>
      </c>
      <c r="D1315" t="s">
        <v>683</v>
      </c>
      <c r="F1315" s="1">
        <v>0</v>
      </c>
      <c r="G1315" s="1">
        <v>100000</v>
      </c>
      <c r="H1315" s="1">
        <v>4613360</v>
      </c>
      <c r="I1315" t="s">
        <v>264</v>
      </c>
      <c r="J1315" t="s">
        <v>303</v>
      </c>
      <c r="L1315" t="s">
        <v>10</v>
      </c>
      <c r="M1315" t="s">
        <v>11</v>
      </c>
      <c r="N1315" t="s">
        <v>76</v>
      </c>
      <c r="O1315" t="s">
        <v>286</v>
      </c>
    </row>
    <row r="1316" spans="1:15">
      <c r="A1316">
        <v>253</v>
      </c>
      <c r="B1316" s="5">
        <v>45638</v>
      </c>
      <c r="C1316" s="6">
        <v>0.71527777777777779</v>
      </c>
      <c r="D1316" t="s">
        <v>683</v>
      </c>
      <c r="F1316" s="1">
        <v>0</v>
      </c>
      <c r="G1316" s="1">
        <v>98000</v>
      </c>
      <c r="H1316" s="1">
        <v>4515360</v>
      </c>
      <c r="I1316" t="s">
        <v>264</v>
      </c>
      <c r="J1316" t="s">
        <v>303</v>
      </c>
      <c r="L1316" t="s">
        <v>10</v>
      </c>
      <c r="M1316" t="s">
        <v>11</v>
      </c>
      <c r="N1316" t="s">
        <v>76</v>
      </c>
      <c r="O1316" t="s">
        <v>286</v>
      </c>
    </row>
    <row r="1317" spans="1:15">
      <c r="A1317">
        <v>254</v>
      </c>
      <c r="B1317" s="5">
        <v>45638</v>
      </c>
      <c r="C1317" s="6">
        <v>0.71597222222222223</v>
      </c>
      <c r="D1317" t="s">
        <v>683</v>
      </c>
      <c r="F1317" s="1">
        <v>100000</v>
      </c>
      <c r="G1317" s="1">
        <v>0</v>
      </c>
      <c r="H1317" s="1">
        <v>4615360</v>
      </c>
      <c r="I1317" t="s">
        <v>264</v>
      </c>
      <c r="J1317" t="s">
        <v>303</v>
      </c>
      <c r="L1317" t="s">
        <v>10</v>
      </c>
      <c r="M1317" t="s">
        <v>11</v>
      </c>
      <c r="N1317" t="s">
        <v>76</v>
      </c>
      <c r="O1317" t="s">
        <v>286</v>
      </c>
    </row>
    <row r="1318" spans="1:15">
      <c r="A1318">
        <v>742</v>
      </c>
      <c r="B1318" s="5">
        <v>45638</v>
      </c>
      <c r="C1318" s="6">
        <v>0.56527777777777777</v>
      </c>
      <c r="D1318" t="s">
        <v>573</v>
      </c>
      <c r="F1318" s="1">
        <v>0</v>
      </c>
      <c r="G1318" s="1">
        <v>12100</v>
      </c>
      <c r="H1318" s="1">
        <v>120627800</v>
      </c>
      <c r="I1318" t="s">
        <v>264</v>
      </c>
      <c r="J1318" t="s">
        <v>303</v>
      </c>
      <c r="L1318" t="s">
        <v>8</v>
      </c>
      <c r="M1318" t="s">
        <v>9</v>
      </c>
      <c r="N1318" t="s">
        <v>344</v>
      </c>
      <c r="O1318" t="s">
        <v>344</v>
      </c>
    </row>
    <row r="1319" spans="1:15">
      <c r="A1319">
        <v>743</v>
      </c>
      <c r="B1319" s="5">
        <v>45638</v>
      </c>
      <c r="C1319" s="6">
        <v>0.56527777777777777</v>
      </c>
      <c r="D1319" t="s">
        <v>573</v>
      </c>
      <c r="F1319" s="1">
        <v>12100</v>
      </c>
      <c r="G1319" s="1">
        <v>0</v>
      </c>
      <c r="H1319" s="1">
        <v>120639900</v>
      </c>
      <c r="I1319" t="s">
        <v>264</v>
      </c>
      <c r="J1319" t="s">
        <v>303</v>
      </c>
      <c r="L1319" t="s">
        <v>8</v>
      </c>
      <c r="M1319" t="s">
        <v>9</v>
      </c>
      <c r="N1319" t="s">
        <v>344</v>
      </c>
      <c r="O1319" t="s">
        <v>344</v>
      </c>
    </row>
    <row r="1320" spans="1:15">
      <c r="A1320">
        <v>744</v>
      </c>
      <c r="B1320" s="5">
        <v>45638</v>
      </c>
      <c r="C1320" s="6">
        <v>0.5854166666666667</v>
      </c>
      <c r="D1320" t="s">
        <v>574</v>
      </c>
      <c r="F1320" s="1">
        <v>0</v>
      </c>
      <c r="G1320" s="1">
        <v>11600</v>
      </c>
      <c r="H1320" s="1">
        <v>120628300</v>
      </c>
      <c r="I1320" t="s">
        <v>264</v>
      </c>
      <c r="J1320" t="s">
        <v>303</v>
      </c>
      <c r="L1320" t="s">
        <v>8</v>
      </c>
      <c r="M1320" t="s">
        <v>9</v>
      </c>
      <c r="N1320" t="s">
        <v>76</v>
      </c>
      <c r="O1320" t="s">
        <v>286</v>
      </c>
    </row>
    <row r="1321" spans="1:15">
      <c r="A1321">
        <v>745</v>
      </c>
      <c r="B1321" s="5">
        <v>45638</v>
      </c>
      <c r="C1321" s="6">
        <v>0.83680555555555558</v>
      </c>
      <c r="D1321" t="s">
        <v>573</v>
      </c>
      <c r="F1321" s="1">
        <v>0</v>
      </c>
      <c r="G1321" s="1">
        <v>11000</v>
      </c>
      <c r="H1321" s="1">
        <v>120617300</v>
      </c>
      <c r="I1321" t="s">
        <v>264</v>
      </c>
      <c r="J1321" t="s">
        <v>303</v>
      </c>
      <c r="L1321" t="s">
        <v>8</v>
      </c>
      <c r="M1321" t="s">
        <v>9</v>
      </c>
      <c r="N1321" t="s">
        <v>344</v>
      </c>
      <c r="O1321" t="s">
        <v>344</v>
      </c>
    </row>
    <row r="1322" spans="1:15">
      <c r="A1322">
        <v>746</v>
      </c>
      <c r="B1322" s="5">
        <v>45638</v>
      </c>
      <c r="C1322" s="6">
        <v>0.83750000000000002</v>
      </c>
      <c r="D1322" t="s">
        <v>573</v>
      </c>
      <c r="F1322" s="1">
        <v>11000</v>
      </c>
      <c r="G1322" s="1">
        <v>0</v>
      </c>
      <c r="H1322" s="1">
        <v>120628300</v>
      </c>
      <c r="I1322" t="s">
        <v>264</v>
      </c>
      <c r="J1322" t="s">
        <v>303</v>
      </c>
      <c r="L1322" t="s">
        <v>8</v>
      </c>
      <c r="M1322" t="s">
        <v>9</v>
      </c>
      <c r="N1322" t="s">
        <v>344</v>
      </c>
      <c r="O1322" t="s">
        <v>344</v>
      </c>
    </row>
    <row r="1323" spans="1:15">
      <c r="A1323">
        <v>747</v>
      </c>
      <c r="B1323" s="5">
        <v>45638</v>
      </c>
      <c r="C1323" s="6">
        <v>0.85486111111111107</v>
      </c>
      <c r="D1323" t="s">
        <v>574</v>
      </c>
      <c r="F1323" s="1">
        <v>0</v>
      </c>
      <c r="G1323" s="1">
        <v>11400</v>
      </c>
      <c r="H1323" s="1">
        <v>120616900</v>
      </c>
      <c r="I1323" t="s">
        <v>264</v>
      </c>
      <c r="J1323" t="s">
        <v>303</v>
      </c>
      <c r="L1323" t="s">
        <v>8</v>
      </c>
      <c r="M1323" t="s">
        <v>9</v>
      </c>
      <c r="N1323" t="s">
        <v>76</v>
      </c>
      <c r="O1323" t="s">
        <v>286</v>
      </c>
    </row>
    <row r="1324" spans="1:15">
      <c r="A1324">
        <v>255</v>
      </c>
      <c r="B1324" s="5">
        <v>45639</v>
      </c>
      <c r="C1324" s="6">
        <v>0.43194444444444452</v>
      </c>
      <c r="D1324" t="s">
        <v>660</v>
      </c>
      <c r="F1324" s="1">
        <v>0</v>
      </c>
      <c r="G1324" s="1">
        <v>300000</v>
      </c>
      <c r="H1324" s="1">
        <v>4315360</v>
      </c>
      <c r="I1324" t="s">
        <v>264</v>
      </c>
      <c r="J1324" t="s">
        <v>303</v>
      </c>
      <c r="L1324" t="s">
        <v>10</v>
      </c>
      <c r="M1324" t="s">
        <v>11</v>
      </c>
      <c r="N1324" t="s">
        <v>76</v>
      </c>
      <c r="O1324" t="s">
        <v>661</v>
      </c>
    </row>
    <row r="1325" spans="1:15">
      <c r="A1325">
        <v>256</v>
      </c>
      <c r="B1325" s="5">
        <v>45639</v>
      </c>
      <c r="C1325" s="6">
        <v>0.43263888888888891</v>
      </c>
      <c r="D1325" t="s">
        <v>660</v>
      </c>
      <c r="F1325" s="1">
        <v>0</v>
      </c>
      <c r="G1325" s="1">
        <v>300000</v>
      </c>
      <c r="H1325" s="1">
        <v>4015360</v>
      </c>
      <c r="I1325" t="s">
        <v>264</v>
      </c>
      <c r="J1325" t="s">
        <v>303</v>
      </c>
      <c r="L1325" t="s">
        <v>10</v>
      </c>
      <c r="M1325" t="s">
        <v>11</v>
      </c>
      <c r="N1325" t="s">
        <v>76</v>
      </c>
      <c r="O1325" t="s">
        <v>661</v>
      </c>
    </row>
    <row r="1326" spans="1:15">
      <c r="A1326">
        <v>257</v>
      </c>
      <c r="B1326" s="5">
        <v>45639</v>
      </c>
      <c r="C1326" s="6">
        <v>0.43333333333333329</v>
      </c>
      <c r="D1326" t="s">
        <v>660</v>
      </c>
      <c r="F1326" s="1">
        <v>0</v>
      </c>
      <c r="G1326" s="1">
        <v>300000</v>
      </c>
      <c r="H1326" s="1">
        <v>3715360</v>
      </c>
      <c r="I1326" t="s">
        <v>264</v>
      </c>
      <c r="J1326" t="s">
        <v>303</v>
      </c>
      <c r="L1326" t="s">
        <v>10</v>
      </c>
      <c r="M1326" t="s">
        <v>11</v>
      </c>
      <c r="N1326" t="s">
        <v>76</v>
      </c>
      <c r="O1326" t="s">
        <v>661</v>
      </c>
    </row>
    <row r="1327" spans="1:15">
      <c r="A1327">
        <v>748</v>
      </c>
      <c r="B1327" s="5">
        <v>45639</v>
      </c>
      <c r="C1327" s="6">
        <v>0.39652777777777781</v>
      </c>
      <c r="D1327" t="s">
        <v>573</v>
      </c>
      <c r="F1327" s="1">
        <v>0</v>
      </c>
      <c r="G1327" s="1">
        <v>11500</v>
      </c>
      <c r="H1327" s="1">
        <v>120605400</v>
      </c>
      <c r="I1327" t="s">
        <v>264</v>
      </c>
      <c r="J1327" t="s">
        <v>303</v>
      </c>
      <c r="L1327" t="s">
        <v>8</v>
      </c>
      <c r="M1327" t="s">
        <v>9</v>
      </c>
      <c r="N1327" t="s">
        <v>344</v>
      </c>
      <c r="O1327" t="s">
        <v>344</v>
      </c>
    </row>
    <row r="1328" spans="1:15">
      <c r="A1328">
        <v>749</v>
      </c>
      <c r="B1328" s="5">
        <v>45639</v>
      </c>
      <c r="C1328" s="6">
        <v>0.39652777777777781</v>
      </c>
      <c r="D1328" t="s">
        <v>573</v>
      </c>
      <c r="F1328" s="1">
        <v>11500</v>
      </c>
      <c r="G1328" s="1">
        <v>0</v>
      </c>
      <c r="H1328" s="1">
        <v>120616900</v>
      </c>
      <c r="I1328" t="s">
        <v>264</v>
      </c>
      <c r="J1328" t="s">
        <v>303</v>
      </c>
      <c r="L1328" t="s">
        <v>8</v>
      </c>
      <c r="M1328" t="s">
        <v>9</v>
      </c>
      <c r="N1328" t="s">
        <v>344</v>
      </c>
      <c r="O1328" t="s">
        <v>344</v>
      </c>
    </row>
    <row r="1329" spans="1:15">
      <c r="A1329">
        <v>750</v>
      </c>
      <c r="B1329" s="5">
        <v>45639</v>
      </c>
      <c r="C1329" s="6">
        <v>0.41736111111111113</v>
      </c>
      <c r="D1329" t="s">
        <v>574</v>
      </c>
      <c r="F1329" s="1">
        <v>0</v>
      </c>
      <c r="G1329" s="1">
        <v>11500</v>
      </c>
      <c r="H1329" s="1">
        <v>120605400</v>
      </c>
      <c r="I1329" t="s">
        <v>264</v>
      </c>
      <c r="J1329" t="s">
        <v>303</v>
      </c>
      <c r="L1329" t="s">
        <v>8</v>
      </c>
      <c r="M1329" t="s">
        <v>9</v>
      </c>
      <c r="N1329" t="s">
        <v>76</v>
      </c>
      <c r="O1329" t="s">
        <v>286</v>
      </c>
    </row>
    <row r="1330" spans="1:15">
      <c r="A1330">
        <v>751</v>
      </c>
      <c r="B1330" s="5">
        <v>45640</v>
      </c>
      <c r="C1330" s="6">
        <v>0.61319444444444449</v>
      </c>
      <c r="D1330" t="s">
        <v>573</v>
      </c>
      <c r="F1330" s="1">
        <v>0</v>
      </c>
      <c r="G1330" s="1">
        <v>18200</v>
      </c>
      <c r="H1330" s="1">
        <v>120587200</v>
      </c>
      <c r="I1330" t="s">
        <v>264</v>
      </c>
      <c r="J1330" t="s">
        <v>303</v>
      </c>
      <c r="L1330" t="s">
        <v>8</v>
      </c>
      <c r="M1330" t="s">
        <v>9</v>
      </c>
      <c r="N1330" t="s">
        <v>344</v>
      </c>
      <c r="O1330" t="s">
        <v>344</v>
      </c>
    </row>
    <row r="1331" spans="1:15">
      <c r="A1331">
        <v>752</v>
      </c>
      <c r="B1331" s="5">
        <v>45640</v>
      </c>
      <c r="C1331" s="6">
        <v>0.61388888888888893</v>
      </c>
      <c r="D1331" t="s">
        <v>573</v>
      </c>
      <c r="F1331" s="1">
        <v>18200</v>
      </c>
      <c r="G1331" s="1">
        <v>0</v>
      </c>
      <c r="H1331" s="1">
        <v>120605400</v>
      </c>
      <c r="I1331" t="s">
        <v>264</v>
      </c>
      <c r="J1331" t="s">
        <v>303</v>
      </c>
      <c r="L1331" t="s">
        <v>8</v>
      </c>
      <c r="M1331" t="s">
        <v>9</v>
      </c>
      <c r="N1331" t="s">
        <v>344</v>
      </c>
      <c r="O1331" t="s">
        <v>344</v>
      </c>
    </row>
    <row r="1332" spans="1:15">
      <c r="A1332">
        <v>753</v>
      </c>
      <c r="B1332" s="5">
        <v>45640</v>
      </c>
      <c r="C1332" s="6">
        <v>0.61875000000000002</v>
      </c>
      <c r="D1332" t="s">
        <v>573</v>
      </c>
      <c r="F1332" s="1">
        <v>0</v>
      </c>
      <c r="G1332" s="1">
        <v>18200</v>
      </c>
      <c r="H1332" s="1">
        <v>120587200</v>
      </c>
      <c r="I1332" t="s">
        <v>264</v>
      </c>
      <c r="J1332" t="s">
        <v>303</v>
      </c>
      <c r="L1332" t="s">
        <v>8</v>
      </c>
      <c r="M1332" t="s">
        <v>9</v>
      </c>
      <c r="N1332" t="s">
        <v>344</v>
      </c>
      <c r="O1332" t="s">
        <v>344</v>
      </c>
    </row>
    <row r="1333" spans="1:15">
      <c r="A1333">
        <v>754</v>
      </c>
      <c r="B1333" s="5">
        <v>45640</v>
      </c>
      <c r="C1333" s="6">
        <v>0.61875000000000002</v>
      </c>
      <c r="D1333" t="s">
        <v>573</v>
      </c>
      <c r="F1333" s="1">
        <v>18200</v>
      </c>
      <c r="G1333" s="1">
        <v>0</v>
      </c>
      <c r="H1333" s="1">
        <v>120605400</v>
      </c>
      <c r="I1333" t="s">
        <v>264</v>
      </c>
      <c r="J1333" t="s">
        <v>303</v>
      </c>
      <c r="L1333" t="s">
        <v>8</v>
      </c>
      <c r="M1333" t="s">
        <v>9</v>
      </c>
      <c r="N1333" t="s">
        <v>344</v>
      </c>
      <c r="O1333" t="s">
        <v>344</v>
      </c>
    </row>
    <row r="1334" spans="1:15">
      <c r="A1334">
        <v>755</v>
      </c>
      <c r="B1334" s="5">
        <v>45640</v>
      </c>
      <c r="C1334" s="6">
        <v>0.62152777777777779</v>
      </c>
      <c r="D1334" t="s">
        <v>573</v>
      </c>
      <c r="F1334" s="1">
        <v>0</v>
      </c>
      <c r="G1334" s="1">
        <v>19500</v>
      </c>
      <c r="H1334" s="1">
        <v>120585900</v>
      </c>
      <c r="I1334" t="s">
        <v>264</v>
      </c>
      <c r="J1334" t="s">
        <v>303</v>
      </c>
      <c r="L1334" t="s">
        <v>8</v>
      </c>
      <c r="M1334" t="s">
        <v>9</v>
      </c>
      <c r="N1334" t="s">
        <v>344</v>
      </c>
      <c r="O1334" t="s">
        <v>344</v>
      </c>
    </row>
    <row r="1335" spans="1:15">
      <c r="A1335">
        <v>756</v>
      </c>
      <c r="B1335" s="5">
        <v>45640</v>
      </c>
      <c r="C1335" s="6">
        <v>0.62152777777777779</v>
      </c>
      <c r="D1335" t="s">
        <v>573</v>
      </c>
      <c r="F1335" s="1">
        <v>19500</v>
      </c>
      <c r="G1335" s="1">
        <v>0</v>
      </c>
      <c r="H1335" s="1">
        <v>120605400</v>
      </c>
      <c r="I1335" t="s">
        <v>264</v>
      </c>
      <c r="J1335" t="s">
        <v>303</v>
      </c>
      <c r="L1335" t="s">
        <v>8</v>
      </c>
      <c r="M1335" t="s">
        <v>9</v>
      </c>
      <c r="N1335" t="s">
        <v>344</v>
      </c>
      <c r="O1335" t="s">
        <v>344</v>
      </c>
    </row>
    <row r="1336" spans="1:15">
      <c r="A1336">
        <v>757</v>
      </c>
      <c r="B1336" s="5">
        <v>45640</v>
      </c>
      <c r="C1336" s="6">
        <v>0.66249999999999998</v>
      </c>
      <c r="D1336" t="s">
        <v>574</v>
      </c>
      <c r="F1336" s="1">
        <v>0</v>
      </c>
      <c r="G1336" s="1">
        <v>19400</v>
      </c>
      <c r="H1336" s="1">
        <v>120586000</v>
      </c>
      <c r="I1336" t="s">
        <v>264</v>
      </c>
      <c r="J1336" t="s">
        <v>303</v>
      </c>
      <c r="L1336" t="s">
        <v>8</v>
      </c>
      <c r="M1336" t="s">
        <v>9</v>
      </c>
      <c r="N1336" t="s">
        <v>76</v>
      </c>
      <c r="O1336" t="s">
        <v>286</v>
      </c>
    </row>
    <row r="1337" spans="1:15">
      <c r="A1337">
        <v>758</v>
      </c>
      <c r="B1337" s="5">
        <v>45642</v>
      </c>
      <c r="C1337" s="6">
        <v>0.71597222222222223</v>
      </c>
      <c r="D1337" t="s">
        <v>573</v>
      </c>
      <c r="F1337" s="1">
        <v>0</v>
      </c>
      <c r="G1337" s="1">
        <v>10600</v>
      </c>
      <c r="H1337" s="1">
        <v>120575400</v>
      </c>
      <c r="I1337" t="s">
        <v>264</v>
      </c>
      <c r="J1337" t="s">
        <v>303</v>
      </c>
      <c r="L1337" t="s">
        <v>8</v>
      </c>
      <c r="M1337" t="s">
        <v>9</v>
      </c>
      <c r="N1337" t="s">
        <v>344</v>
      </c>
      <c r="O1337" t="s">
        <v>344</v>
      </c>
    </row>
    <row r="1338" spans="1:15">
      <c r="A1338">
        <v>759</v>
      </c>
      <c r="B1338" s="5">
        <v>45642</v>
      </c>
      <c r="C1338" s="6">
        <v>0.71666666666666667</v>
      </c>
      <c r="D1338" t="s">
        <v>573</v>
      </c>
      <c r="F1338" s="1">
        <v>10600</v>
      </c>
      <c r="G1338" s="1">
        <v>0</v>
      </c>
      <c r="H1338" s="1">
        <v>120586000</v>
      </c>
      <c r="I1338" t="s">
        <v>264</v>
      </c>
      <c r="J1338" t="s">
        <v>303</v>
      </c>
      <c r="L1338" t="s">
        <v>8</v>
      </c>
      <c r="M1338" t="s">
        <v>9</v>
      </c>
      <c r="N1338" t="s">
        <v>344</v>
      </c>
      <c r="O1338" t="s">
        <v>344</v>
      </c>
    </row>
    <row r="1339" spans="1:15">
      <c r="A1339">
        <v>760</v>
      </c>
      <c r="B1339" s="5">
        <v>45642</v>
      </c>
      <c r="C1339" s="6">
        <v>0.73402777777777772</v>
      </c>
      <c r="D1339" t="s">
        <v>574</v>
      </c>
      <c r="F1339" s="1">
        <v>0</v>
      </c>
      <c r="G1339" s="1">
        <v>9300</v>
      </c>
      <c r="H1339" s="1">
        <v>120576700</v>
      </c>
      <c r="I1339" t="s">
        <v>264</v>
      </c>
      <c r="J1339" t="s">
        <v>303</v>
      </c>
      <c r="L1339" t="s">
        <v>8</v>
      </c>
      <c r="M1339" t="s">
        <v>9</v>
      </c>
      <c r="N1339" t="s">
        <v>76</v>
      </c>
      <c r="O1339" t="s">
        <v>286</v>
      </c>
    </row>
    <row r="1340" spans="1:15">
      <c r="A1340">
        <v>761</v>
      </c>
      <c r="B1340" s="5">
        <v>45642</v>
      </c>
      <c r="C1340" s="6">
        <v>0.88680555555555551</v>
      </c>
      <c r="D1340" t="s">
        <v>573</v>
      </c>
      <c r="F1340" s="1">
        <v>0</v>
      </c>
      <c r="G1340" s="1">
        <v>8000</v>
      </c>
      <c r="H1340" s="1">
        <v>120568700</v>
      </c>
      <c r="I1340" t="s">
        <v>264</v>
      </c>
      <c r="J1340" t="s">
        <v>303</v>
      </c>
      <c r="L1340" t="s">
        <v>8</v>
      </c>
      <c r="M1340" t="s">
        <v>9</v>
      </c>
      <c r="N1340" t="s">
        <v>344</v>
      </c>
      <c r="O1340" t="s">
        <v>344</v>
      </c>
    </row>
    <row r="1341" spans="1:15">
      <c r="A1341">
        <v>762</v>
      </c>
      <c r="B1341" s="5">
        <v>45642</v>
      </c>
      <c r="C1341" s="6">
        <v>0.88680555555555551</v>
      </c>
      <c r="D1341" t="s">
        <v>573</v>
      </c>
      <c r="F1341" s="1">
        <v>8000</v>
      </c>
      <c r="G1341" s="1">
        <v>0</v>
      </c>
      <c r="H1341" s="1">
        <v>120576700</v>
      </c>
      <c r="I1341" t="s">
        <v>264</v>
      </c>
      <c r="J1341" t="s">
        <v>303</v>
      </c>
      <c r="L1341" t="s">
        <v>8</v>
      </c>
      <c r="M1341" t="s">
        <v>9</v>
      </c>
      <c r="N1341" t="s">
        <v>344</v>
      </c>
      <c r="O1341" t="s">
        <v>344</v>
      </c>
    </row>
    <row r="1342" spans="1:15">
      <c r="A1342">
        <v>763</v>
      </c>
      <c r="B1342" s="5">
        <v>45642</v>
      </c>
      <c r="C1342" s="6">
        <v>0.90416666666666667</v>
      </c>
      <c r="D1342" t="s">
        <v>650</v>
      </c>
      <c r="F1342" s="1">
        <v>0</v>
      </c>
      <c r="G1342" s="1">
        <v>9300</v>
      </c>
      <c r="H1342" s="1">
        <v>120567400</v>
      </c>
      <c r="I1342" t="s">
        <v>264</v>
      </c>
      <c r="J1342" t="s">
        <v>303</v>
      </c>
      <c r="L1342" t="s">
        <v>8</v>
      </c>
      <c r="M1342" t="s">
        <v>9</v>
      </c>
      <c r="N1342" t="s">
        <v>76</v>
      </c>
      <c r="O1342" t="s">
        <v>286</v>
      </c>
    </row>
    <row r="1343" spans="1:15">
      <c r="A1343">
        <v>764</v>
      </c>
      <c r="B1343" s="5">
        <v>45643</v>
      </c>
      <c r="C1343" s="6">
        <v>0.58611111111111114</v>
      </c>
      <c r="D1343" t="s">
        <v>573</v>
      </c>
      <c r="F1343" s="1">
        <v>0</v>
      </c>
      <c r="G1343" s="1">
        <v>10000</v>
      </c>
      <c r="H1343" s="1">
        <v>120557400</v>
      </c>
      <c r="I1343" t="s">
        <v>264</v>
      </c>
      <c r="J1343" t="s">
        <v>303</v>
      </c>
      <c r="L1343" t="s">
        <v>8</v>
      </c>
      <c r="M1343" t="s">
        <v>9</v>
      </c>
      <c r="N1343" t="s">
        <v>344</v>
      </c>
      <c r="O1343" t="s">
        <v>344</v>
      </c>
    </row>
    <row r="1344" spans="1:15">
      <c r="A1344">
        <v>765</v>
      </c>
      <c r="B1344" s="5">
        <v>45643</v>
      </c>
      <c r="C1344" s="6">
        <v>0.58611111111111114</v>
      </c>
      <c r="D1344" t="s">
        <v>573</v>
      </c>
      <c r="F1344" s="1">
        <v>10000</v>
      </c>
      <c r="G1344" s="1">
        <v>0</v>
      </c>
      <c r="H1344" s="1">
        <v>120567400</v>
      </c>
      <c r="I1344" t="s">
        <v>264</v>
      </c>
      <c r="J1344" t="s">
        <v>303</v>
      </c>
      <c r="L1344" t="s">
        <v>8</v>
      </c>
      <c r="M1344" t="s">
        <v>9</v>
      </c>
      <c r="N1344" t="s">
        <v>344</v>
      </c>
      <c r="O1344" t="s">
        <v>344</v>
      </c>
    </row>
    <row r="1345" spans="1:15">
      <c r="A1345">
        <v>766</v>
      </c>
      <c r="B1345" s="5">
        <v>45643</v>
      </c>
      <c r="C1345" s="6">
        <v>0.58819444444444446</v>
      </c>
      <c r="D1345" t="s">
        <v>573</v>
      </c>
      <c r="F1345" s="1">
        <v>0</v>
      </c>
      <c r="G1345" s="1">
        <v>10000</v>
      </c>
      <c r="H1345" s="1">
        <v>120557400</v>
      </c>
      <c r="I1345" t="s">
        <v>264</v>
      </c>
      <c r="J1345" t="s">
        <v>303</v>
      </c>
      <c r="L1345" t="s">
        <v>8</v>
      </c>
      <c r="M1345" t="s">
        <v>9</v>
      </c>
      <c r="N1345" t="s">
        <v>344</v>
      </c>
      <c r="O1345" t="s">
        <v>344</v>
      </c>
    </row>
    <row r="1346" spans="1:15">
      <c r="A1346">
        <v>767</v>
      </c>
      <c r="B1346" s="5">
        <v>45643</v>
      </c>
      <c r="C1346" s="6">
        <v>0.58819444444444446</v>
      </c>
      <c r="D1346" t="s">
        <v>573</v>
      </c>
      <c r="F1346" s="1">
        <v>10000</v>
      </c>
      <c r="G1346" s="1">
        <v>0</v>
      </c>
      <c r="H1346" s="1">
        <v>120567400</v>
      </c>
      <c r="I1346" t="s">
        <v>264</v>
      </c>
      <c r="J1346" t="s">
        <v>303</v>
      </c>
      <c r="L1346" t="s">
        <v>8</v>
      </c>
      <c r="M1346" t="s">
        <v>9</v>
      </c>
      <c r="N1346" t="s">
        <v>344</v>
      </c>
      <c r="O1346" t="s">
        <v>344</v>
      </c>
    </row>
    <row r="1347" spans="1:15">
      <c r="A1347">
        <v>768</v>
      </c>
      <c r="B1347" s="5">
        <v>45643</v>
      </c>
      <c r="C1347" s="6">
        <v>0.60763888888888884</v>
      </c>
      <c r="D1347" t="s">
        <v>574</v>
      </c>
      <c r="F1347" s="1">
        <v>0</v>
      </c>
      <c r="G1347" s="1">
        <v>10200</v>
      </c>
      <c r="H1347" s="1">
        <v>120557200</v>
      </c>
      <c r="I1347" t="s">
        <v>264</v>
      </c>
      <c r="J1347" t="s">
        <v>303</v>
      </c>
      <c r="L1347" t="s">
        <v>8</v>
      </c>
      <c r="M1347" t="s">
        <v>9</v>
      </c>
      <c r="N1347" t="s">
        <v>76</v>
      </c>
      <c r="O1347" t="s">
        <v>286</v>
      </c>
    </row>
    <row r="1348" spans="1:15">
      <c r="A1348">
        <v>769</v>
      </c>
      <c r="B1348" s="5">
        <v>45643</v>
      </c>
      <c r="C1348" s="6">
        <v>0.65694444444444444</v>
      </c>
      <c r="D1348" t="s">
        <v>573</v>
      </c>
      <c r="F1348" s="1">
        <v>0</v>
      </c>
      <c r="G1348" s="1">
        <v>8400</v>
      </c>
      <c r="H1348" s="1">
        <v>120548800</v>
      </c>
      <c r="I1348" t="s">
        <v>264</v>
      </c>
      <c r="J1348" t="s">
        <v>303</v>
      </c>
      <c r="L1348" t="s">
        <v>8</v>
      </c>
      <c r="M1348" t="s">
        <v>9</v>
      </c>
      <c r="N1348" t="s">
        <v>344</v>
      </c>
      <c r="O1348" t="s">
        <v>344</v>
      </c>
    </row>
    <row r="1349" spans="1:15">
      <c r="A1349">
        <v>770</v>
      </c>
      <c r="B1349" s="5">
        <v>45643</v>
      </c>
      <c r="C1349" s="6">
        <v>0.65694444444444444</v>
      </c>
      <c r="D1349" t="s">
        <v>573</v>
      </c>
      <c r="F1349" s="1">
        <v>8400</v>
      </c>
      <c r="G1349" s="1">
        <v>0</v>
      </c>
      <c r="H1349" s="1">
        <v>120557200</v>
      </c>
      <c r="I1349" t="s">
        <v>264</v>
      </c>
      <c r="J1349" t="s">
        <v>303</v>
      </c>
      <c r="L1349" t="s">
        <v>8</v>
      </c>
      <c r="M1349" t="s">
        <v>9</v>
      </c>
      <c r="N1349" t="s">
        <v>344</v>
      </c>
      <c r="O1349" t="s">
        <v>344</v>
      </c>
    </row>
    <row r="1350" spans="1:15">
      <c r="A1350">
        <v>771</v>
      </c>
      <c r="B1350" s="5">
        <v>45643</v>
      </c>
      <c r="C1350" s="6">
        <v>0.67222222222222228</v>
      </c>
      <c r="D1350" t="s">
        <v>574</v>
      </c>
      <c r="F1350" s="1">
        <v>0</v>
      </c>
      <c r="G1350" s="1">
        <v>8800</v>
      </c>
      <c r="H1350" s="1">
        <v>120548400</v>
      </c>
      <c r="I1350" t="s">
        <v>264</v>
      </c>
      <c r="J1350" t="s">
        <v>303</v>
      </c>
      <c r="L1350" t="s">
        <v>8</v>
      </c>
      <c r="M1350" t="s">
        <v>9</v>
      </c>
      <c r="N1350" t="s">
        <v>76</v>
      </c>
      <c r="O1350" t="s">
        <v>286</v>
      </c>
    </row>
    <row r="1351" spans="1:15">
      <c r="A1351">
        <v>772</v>
      </c>
      <c r="B1351" s="5">
        <v>45643</v>
      </c>
      <c r="C1351" s="6">
        <v>0.72222222222222221</v>
      </c>
      <c r="D1351" t="s">
        <v>573</v>
      </c>
      <c r="F1351" s="1">
        <v>0</v>
      </c>
      <c r="G1351" s="1">
        <v>11800</v>
      </c>
      <c r="H1351" s="1">
        <v>120536600</v>
      </c>
      <c r="I1351" t="s">
        <v>264</v>
      </c>
      <c r="J1351" t="s">
        <v>303</v>
      </c>
      <c r="L1351" t="s">
        <v>8</v>
      </c>
      <c r="M1351" t="s">
        <v>9</v>
      </c>
      <c r="N1351" t="s">
        <v>344</v>
      </c>
      <c r="O1351" t="s">
        <v>344</v>
      </c>
    </row>
    <row r="1352" spans="1:15">
      <c r="A1352">
        <v>773</v>
      </c>
      <c r="B1352" s="5">
        <v>45643</v>
      </c>
      <c r="C1352" s="6">
        <v>0.72222222222222221</v>
      </c>
      <c r="D1352" t="s">
        <v>573</v>
      </c>
      <c r="F1352" s="1">
        <v>11800</v>
      </c>
      <c r="G1352" s="1">
        <v>0</v>
      </c>
      <c r="H1352" s="1">
        <v>120548400</v>
      </c>
      <c r="I1352" t="s">
        <v>264</v>
      </c>
      <c r="J1352" t="s">
        <v>303</v>
      </c>
      <c r="L1352" t="s">
        <v>8</v>
      </c>
      <c r="M1352" t="s">
        <v>9</v>
      </c>
      <c r="N1352" t="s">
        <v>344</v>
      </c>
      <c r="O1352" t="s">
        <v>344</v>
      </c>
    </row>
    <row r="1353" spans="1:15">
      <c r="A1353">
        <v>774</v>
      </c>
      <c r="B1353" s="5">
        <v>45643</v>
      </c>
      <c r="C1353" s="6">
        <v>0.74375000000000002</v>
      </c>
      <c r="D1353" t="s">
        <v>650</v>
      </c>
      <c r="F1353" s="1">
        <v>0</v>
      </c>
      <c r="G1353" s="1">
        <v>10900</v>
      </c>
      <c r="H1353" s="1">
        <v>120537500</v>
      </c>
      <c r="I1353" t="s">
        <v>264</v>
      </c>
      <c r="J1353" t="s">
        <v>303</v>
      </c>
      <c r="L1353" t="s">
        <v>8</v>
      </c>
      <c r="M1353" t="s">
        <v>9</v>
      </c>
      <c r="N1353" t="s">
        <v>76</v>
      </c>
      <c r="O1353" t="s">
        <v>286</v>
      </c>
    </row>
    <row r="1354" spans="1:15">
      <c r="A1354">
        <v>775</v>
      </c>
      <c r="B1354" s="5">
        <v>45643</v>
      </c>
      <c r="C1354" s="6">
        <v>0.79722222222222228</v>
      </c>
      <c r="D1354" t="s">
        <v>573</v>
      </c>
      <c r="F1354" s="1">
        <v>0</v>
      </c>
      <c r="G1354" s="1">
        <v>8400</v>
      </c>
      <c r="H1354" s="1">
        <v>120529100</v>
      </c>
      <c r="I1354" t="s">
        <v>264</v>
      </c>
      <c r="J1354" t="s">
        <v>303</v>
      </c>
      <c r="L1354" t="s">
        <v>8</v>
      </c>
      <c r="M1354" t="s">
        <v>9</v>
      </c>
      <c r="N1354" t="s">
        <v>344</v>
      </c>
      <c r="O1354" t="s">
        <v>344</v>
      </c>
    </row>
    <row r="1355" spans="1:15">
      <c r="A1355">
        <v>776</v>
      </c>
      <c r="B1355" s="5">
        <v>45643</v>
      </c>
      <c r="C1355" s="6">
        <v>0.79722222222222228</v>
      </c>
      <c r="D1355" t="s">
        <v>573</v>
      </c>
      <c r="F1355" s="1">
        <v>8400</v>
      </c>
      <c r="G1355" s="1">
        <v>0</v>
      </c>
      <c r="H1355" s="1">
        <v>120537500</v>
      </c>
      <c r="I1355" t="s">
        <v>264</v>
      </c>
      <c r="J1355" t="s">
        <v>303</v>
      </c>
      <c r="L1355" t="s">
        <v>8</v>
      </c>
      <c r="M1355" t="s">
        <v>9</v>
      </c>
      <c r="N1355" t="s">
        <v>344</v>
      </c>
      <c r="O1355" t="s">
        <v>344</v>
      </c>
    </row>
    <row r="1356" spans="1:15">
      <c r="A1356">
        <v>777</v>
      </c>
      <c r="B1356" s="5">
        <v>45643</v>
      </c>
      <c r="C1356" s="6">
        <v>0.80625000000000002</v>
      </c>
      <c r="D1356" t="s">
        <v>574</v>
      </c>
      <c r="F1356" s="1">
        <v>0</v>
      </c>
      <c r="G1356" s="1">
        <v>8200</v>
      </c>
      <c r="H1356" s="1">
        <v>120529300</v>
      </c>
      <c r="I1356" t="s">
        <v>264</v>
      </c>
      <c r="J1356" t="s">
        <v>303</v>
      </c>
      <c r="L1356" t="s">
        <v>8</v>
      </c>
      <c r="M1356" t="s">
        <v>9</v>
      </c>
      <c r="N1356" t="s">
        <v>76</v>
      </c>
      <c r="O1356" t="s">
        <v>286</v>
      </c>
    </row>
    <row r="1357" spans="1:15">
      <c r="A1357">
        <v>778</v>
      </c>
      <c r="B1357" s="5">
        <v>45643</v>
      </c>
      <c r="C1357" s="6">
        <v>0.90277777777777779</v>
      </c>
      <c r="D1357" t="s">
        <v>573</v>
      </c>
      <c r="F1357" s="1">
        <v>0</v>
      </c>
      <c r="G1357" s="1">
        <v>104100</v>
      </c>
      <c r="H1357" s="1">
        <v>120425200</v>
      </c>
      <c r="I1357" t="s">
        <v>264</v>
      </c>
      <c r="J1357" t="s">
        <v>303</v>
      </c>
      <c r="L1357" t="s">
        <v>8</v>
      </c>
      <c r="M1357" t="s">
        <v>9</v>
      </c>
      <c r="N1357" t="s">
        <v>344</v>
      </c>
      <c r="O1357" t="s">
        <v>344</v>
      </c>
    </row>
    <row r="1358" spans="1:15">
      <c r="A1358">
        <v>779</v>
      </c>
      <c r="B1358" s="5">
        <v>45644</v>
      </c>
      <c r="C1358" s="6">
        <v>0.1791666666666667</v>
      </c>
      <c r="D1358" t="s">
        <v>322</v>
      </c>
      <c r="F1358" s="1">
        <v>0</v>
      </c>
      <c r="G1358" s="1">
        <v>39200</v>
      </c>
      <c r="H1358" s="1">
        <v>120386000</v>
      </c>
      <c r="I1358" t="s">
        <v>323</v>
      </c>
      <c r="J1358" t="s">
        <v>300</v>
      </c>
      <c r="L1358" t="s">
        <v>8</v>
      </c>
      <c r="M1358" t="s">
        <v>9</v>
      </c>
      <c r="N1358" t="s">
        <v>76</v>
      </c>
      <c r="O1358" t="s">
        <v>301</v>
      </c>
    </row>
    <row r="1359" spans="1:15">
      <c r="A1359">
        <v>780</v>
      </c>
      <c r="B1359" s="5">
        <v>45644</v>
      </c>
      <c r="C1359" s="6">
        <v>0.46250000000000002</v>
      </c>
      <c r="D1359" t="s">
        <v>421</v>
      </c>
      <c r="E1359" t="s">
        <v>421</v>
      </c>
      <c r="F1359" s="1">
        <v>2000000</v>
      </c>
      <c r="G1359" s="1">
        <v>0</v>
      </c>
      <c r="H1359" s="1">
        <v>122386000</v>
      </c>
      <c r="I1359" t="s">
        <v>414</v>
      </c>
      <c r="J1359" t="s">
        <v>557</v>
      </c>
      <c r="L1359" t="s">
        <v>8</v>
      </c>
      <c r="M1359" t="s">
        <v>9</v>
      </c>
      <c r="N1359" t="s">
        <v>86</v>
      </c>
      <c r="O1359" t="s">
        <v>86</v>
      </c>
    </row>
    <row r="1360" spans="1:15">
      <c r="A1360">
        <v>781</v>
      </c>
      <c r="B1360" s="5">
        <v>45644</v>
      </c>
      <c r="C1360" s="6">
        <v>0.79791666666666672</v>
      </c>
      <c r="D1360" t="s">
        <v>574</v>
      </c>
      <c r="F1360" s="1">
        <v>0</v>
      </c>
      <c r="G1360" s="1">
        <v>104100</v>
      </c>
      <c r="H1360" s="1">
        <v>122281900</v>
      </c>
      <c r="I1360" t="s">
        <v>264</v>
      </c>
      <c r="J1360" t="s">
        <v>303</v>
      </c>
      <c r="L1360" t="s">
        <v>8</v>
      </c>
      <c r="M1360" t="s">
        <v>9</v>
      </c>
      <c r="N1360" t="s">
        <v>76</v>
      </c>
      <c r="O1360" t="s">
        <v>286</v>
      </c>
    </row>
    <row r="1361" spans="1:15">
      <c r="A1361">
        <v>782</v>
      </c>
      <c r="B1361" s="5">
        <v>45644</v>
      </c>
      <c r="C1361" s="6">
        <v>0.79861111111111116</v>
      </c>
      <c r="D1361" t="s">
        <v>573</v>
      </c>
      <c r="F1361" s="1">
        <v>104100</v>
      </c>
      <c r="G1361" s="1">
        <v>0</v>
      </c>
      <c r="H1361" s="1">
        <v>122386000</v>
      </c>
      <c r="I1361" t="s">
        <v>264</v>
      </c>
      <c r="J1361" t="s">
        <v>303</v>
      </c>
      <c r="L1361" t="s">
        <v>8</v>
      </c>
      <c r="M1361" t="s">
        <v>9</v>
      </c>
      <c r="N1361" t="s">
        <v>344</v>
      </c>
      <c r="O1361" t="s">
        <v>344</v>
      </c>
    </row>
    <row r="1362" spans="1:15">
      <c r="A1362">
        <v>73</v>
      </c>
      <c r="B1362" s="5">
        <v>45644</v>
      </c>
      <c r="C1362" s="7">
        <v>0.46258101851851852</v>
      </c>
      <c r="D1362" t="s">
        <v>562</v>
      </c>
      <c r="E1362" t="s">
        <v>543</v>
      </c>
      <c r="F1362" s="1">
        <v>0</v>
      </c>
      <c r="G1362" s="1">
        <v>2000000</v>
      </c>
      <c r="H1362" s="1">
        <v>0</v>
      </c>
      <c r="J1362" t="s">
        <v>564</v>
      </c>
      <c r="L1362" t="s">
        <v>16</v>
      </c>
      <c r="M1362" t="s">
        <v>17</v>
      </c>
      <c r="N1362" s="281" t="s">
        <v>86</v>
      </c>
      <c r="O1362" s="281" t="s">
        <v>86</v>
      </c>
    </row>
    <row r="1363" spans="1:15">
      <c r="A1363">
        <v>258</v>
      </c>
      <c r="B1363" s="5">
        <v>45645</v>
      </c>
      <c r="C1363" s="6">
        <v>0.68958333333333333</v>
      </c>
      <c r="D1363" t="s">
        <v>447</v>
      </c>
      <c r="F1363" s="1">
        <v>0</v>
      </c>
      <c r="G1363" s="1">
        <v>3860</v>
      </c>
      <c r="H1363" s="1">
        <v>3711500</v>
      </c>
      <c r="I1363" t="s">
        <v>264</v>
      </c>
      <c r="J1363" t="s">
        <v>303</v>
      </c>
      <c r="L1363" t="s">
        <v>10</v>
      </c>
      <c r="M1363" t="s">
        <v>11</v>
      </c>
      <c r="N1363" t="s">
        <v>76</v>
      </c>
      <c r="O1363" t="s">
        <v>301</v>
      </c>
    </row>
    <row r="1364" spans="1:15">
      <c r="A1364">
        <v>259</v>
      </c>
      <c r="B1364" s="5">
        <v>45645</v>
      </c>
      <c r="C1364" s="6">
        <v>0.68958333333333333</v>
      </c>
      <c r="D1364" t="s">
        <v>447</v>
      </c>
      <c r="F1364" s="1">
        <v>0</v>
      </c>
      <c r="G1364" s="1">
        <v>150</v>
      </c>
      <c r="H1364" s="1">
        <v>3711350</v>
      </c>
      <c r="I1364" t="s">
        <v>264</v>
      </c>
      <c r="J1364" t="s">
        <v>303</v>
      </c>
      <c r="L1364" t="s">
        <v>10</v>
      </c>
      <c r="M1364" t="s">
        <v>11</v>
      </c>
      <c r="N1364" t="s">
        <v>76</v>
      </c>
      <c r="O1364" t="s">
        <v>301</v>
      </c>
    </row>
    <row r="1365" spans="1:15">
      <c r="A1365">
        <v>783</v>
      </c>
      <c r="B1365" s="5">
        <v>45645</v>
      </c>
      <c r="C1365" s="6">
        <v>0.70694444444444449</v>
      </c>
      <c r="D1365" t="s">
        <v>684</v>
      </c>
      <c r="F1365" s="1">
        <v>6300000</v>
      </c>
      <c r="G1365" s="1">
        <v>0</v>
      </c>
      <c r="H1365" s="1">
        <v>128686000</v>
      </c>
      <c r="I1365" t="s">
        <v>292</v>
      </c>
      <c r="J1365" t="s">
        <v>293</v>
      </c>
      <c r="L1365" t="s">
        <v>8</v>
      </c>
      <c r="M1365" t="s">
        <v>9</v>
      </c>
      <c r="N1365" t="s">
        <v>77</v>
      </c>
      <c r="O1365" t="s">
        <v>77</v>
      </c>
    </row>
    <row r="1366" spans="1:15">
      <c r="A1366">
        <v>784</v>
      </c>
      <c r="B1366" s="5">
        <v>45645</v>
      </c>
      <c r="C1366" s="6">
        <v>0.70694444444444449</v>
      </c>
      <c r="D1366" t="s">
        <v>685</v>
      </c>
      <c r="F1366" s="1">
        <v>1260000</v>
      </c>
      <c r="G1366" s="1">
        <v>0</v>
      </c>
      <c r="H1366" s="1">
        <v>129946000</v>
      </c>
      <c r="I1366" t="s">
        <v>292</v>
      </c>
      <c r="J1366" t="s">
        <v>293</v>
      </c>
      <c r="L1366" t="s">
        <v>8</v>
      </c>
      <c r="M1366" t="s">
        <v>9</v>
      </c>
      <c r="N1366" t="s">
        <v>77</v>
      </c>
      <c r="O1366" t="s">
        <v>77</v>
      </c>
    </row>
    <row r="1367" spans="1:15">
      <c r="A1367">
        <v>102</v>
      </c>
      <c r="B1367" s="5">
        <v>45645</v>
      </c>
      <c r="C1367" s="6">
        <v>0.70694444444444449</v>
      </c>
      <c r="D1367" t="s">
        <v>343</v>
      </c>
      <c r="F1367" s="1">
        <v>6300000</v>
      </c>
      <c r="G1367" s="1">
        <v>0</v>
      </c>
      <c r="H1367" s="1">
        <v>8284028</v>
      </c>
      <c r="I1367" t="s">
        <v>292</v>
      </c>
      <c r="J1367" t="s">
        <v>293</v>
      </c>
      <c r="L1367" t="s">
        <v>12</v>
      </c>
      <c r="M1367" t="s">
        <v>13</v>
      </c>
      <c r="N1367" t="s">
        <v>344</v>
      </c>
      <c r="O1367" t="s">
        <v>344</v>
      </c>
    </row>
    <row r="1368" spans="1:15">
      <c r="A1368">
        <v>103</v>
      </c>
      <c r="B1368" s="5">
        <v>45645</v>
      </c>
      <c r="C1368" s="6">
        <v>0.70694444444444449</v>
      </c>
      <c r="D1368" t="s">
        <v>684</v>
      </c>
      <c r="F1368" s="1">
        <v>0</v>
      </c>
      <c r="G1368" s="1">
        <v>6300000</v>
      </c>
      <c r="H1368" s="1">
        <v>1984028</v>
      </c>
      <c r="I1368" t="s">
        <v>292</v>
      </c>
      <c r="J1368" t="s">
        <v>293</v>
      </c>
      <c r="L1368" t="s">
        <v>12</v>
      </c>
      <c r="M1368" t="s">
        <v>13</v>
      </c>
      <c r="N1368" t="s">
        <v>344</v>
      </c>
      <c r="O1368" t="s">
        <v>344</v>
      </c>
    </row>
    <row r="1369" spans="1:15">
      <c r="A1369">
        <v>104</v>
      </c>
      <c r="B1369" s="5">
        <v>45645</v>
      </c>
      <c r="C1369" s="6">
        <v>0.70694444444444449</v>
      </c>
      <c r="D1369" t="s">
        <v>343</v>
      </c>
      <c r="F1369" s="1">
        <v>1260000</v>
      </c>
      <c r="G1369" s="1">
        <v>0</v>
      </c>
      <c r="H1369" s="1">
        <v>3244028</v>
      </c>
      <c r="I1369" t="s">
        <v>292</v>
      </c>
      <c r="J1369" t="s">
        <v>293</v>
      </c>
      <c r="L1369" t="s">
        <v>12</v>
      </c>
      <c r="M1369" t="s">
        <v>13</v>
      </c>
      <c r="N1369" t="s">
        <v>344</v>
      </c>
      <c r="O1369" t="s">
        <v>344</v>
      </c>
    </row>
    <row r="1370" spans="1:15">
      <c r="A1370">
        <v>105</v>
      </c>
      <c r="B1370" s="5">
        <v>45645</v>
      </c>
      <c r="C1370" s="6">
        <v>0.70694444444444449</v>
      </c>
      <c r="D1370" t="s">
        <v>685</v>
      </c>
      <c r="F1370" s="1">
        <v>0</v>
      </c>
      <c r="G1370" s="1">
        <v>1260000</v>
      </c>
      <c r="H1370" s="1">
        <v>1984028</v>
      </c>
      <c r="I1370" t="s">
        <v>292</v>
      </c>
      <c r="J1370" t="s">
        <v>293</v>
      </c>
      <c r="L1370" t="s">
        <v>12</v>
      </c>
      <c r="M1370" t="s">
        <v>13</v>
      </c>
      <c r="N1370" t="s">
        <v>344</v>
      </c>
      <c r="O1370" t="s">
        <v>344</v>
      </c>
    </row>
    <row r="1371" spans="1:15">
      <c r="A1371">
        <v>260</v>
      </c>
      <c r="B1371" s="5">
        <v>45647</v>
      </c>
      <c r="C1371" s="6">
        <v>0.19791666666666671</v>
      </c>
      <c r="F1371" s="1">
        <v>8532</v>
      </c>
      <c r="G1371" s="1">
        <v>0</v>
      </c>
      <c r="H1371" s="1">
        <v>3719882</v>
      </c>
      <c r="I1371" t="s">
        <v>409</v>
      </c>
      <c r="J1371" t="s">
        <v>300</v>
      </c>
      <c r="L1371" t="s">
        <v>10</v>
      </c>
      <c r="M1371" t="s">
        <v>11</v>
      </c>
      <c r="N1371" t="s">
        <v>89</v>
      </c>
      <c r="O1371" t="s">
        <v>410</v>
      </c>
    </row>
    <row r="1372" spans="1:15">
      <c r="A1372">
        <v>785</v>
      </c>
      <c r="B1372" s="5">
        <v>45647</v>
      </c>
      <c r="C1372" s="6">
        <v>0.1986111111111111</v>
      </c>
      <c r="F1372" s="1">
        <v>31068</v>
      </c>
      <c r="G1372" s="1">
        <v>0</v>
      </c>
      <c r="H1372" s="1">
        <v>129977068</v>
      </c>
      <c r="I1372" t="s">
        <v>409</v>
      </c>
      <c r="J1372" t="s">
        <v>300</v>
      </c>
      <c r="L1372" t="s">
        <v>8</v>
      </c>
      <c r="M1372" t="s">
        <v>9</v>
      </c>
      <c r="N1372" t="s">
        <v>89</v>
      </c>
      <c r="O1372" t="s">
        <v>410</v>
      </c>
    </row>
    <row r="1373" spans="1:15">
      <c r="A1373">
        <v>106</v>
      </c>
      <c r="B1373" s="5">
        <v>45647</v>
      </c>
      <c r="C1373" s="6">
        <v>0.2013888888888889</v>
      </c>
      <c r="F1373" s="1">
        <v>494</v>
      </c>
      <c r="G1373" s="1">
        <v>0</v>
      </c>
      <c r="H1373" s="1">
        <v>1984522</v>
      </c>
      <c r="I1373" t="s">
        <v>409</v>
      </c>
      <c r="J1373" t="s">
        <v>300</v>
      </c>
      <c r="L1373" t="s">
        <v>12</v>
      </c>
      <c r="M1373" t="s">
        <v>13</v>
      </c>
      <c r="N1373" t="s">
        <v>89</v>
      </c>
      <c r="O1373" t="s">
        <v>410</v>
      </c>
    </row>
    <row r="1374" spans="1:15">
      <c r="A1374">
        <v>147</v>
      </c>
      <c r="B1374" s="5">
        <v>45647</v>
      </c>
      <c r="C1374" s="6">
        <v>0.22013888888888891</v>
      </c>
      <c r="F1374" s="1">
        <v>60</v>
      </c>
      <c r="G1374" s="1">
        <v>0</v>
      </c>
      <c r="H1374" s="1">
        <v>16981</v>
      </c>
      <c r="I1374" t="s">
        <v>409</v>
      </c>
      <c r="J1374" t="s">
        <v>317</v>
      </c>
      <c r="L1374" t="s">
        <v>14</v>
      </c>
      <c r="M1374" t="s">
        <v>15</v>
      </c>
      <c r="N1374" t="s">
        <v>89</v>
      </c>
      <c r="O1374" t="s">
        <v>410</v>
      </c>
    </row>
    <row r="1375" spans="1:15">
      <c r="A1375">
        <v>74</v>
      </c>
      <c r="B1375" s="5">
        <v>45647</v>
      </c>
      <c r="C1375" s="7">
        <v>0.10435185185185181</v>
      </c>
      <c r="D1375" t="s">
        <v>503</v>
      </c>
      <c r="E1375" t="s">
        <v>686</v>
      </c>
      <c r="F1375" s="1">
        <v>287</v>
      </c>
      <c r="G1375" s="1">
        <v>0</v>
      </c>
      <c r="H1375" s="1">
        <v>287</v>
      </c>
      <c r="J1375" t="s">
        <v>564</v>
      </c>
      <c r="L1375" t="s">
        <v>16</v>
      </c>
      <c r="M1375" t="s">
        <v>17</v>
      </c>
      <c r="N1375" s="281" t="s">
        <v>86</v>
      </c>
      <c r="O1375" s="281" t="s">
        <v>86</v>
      </c>
    </row>
    <row r="1376" spans="1:15">
      <c r="A1376">
        <v>107</v>
      </c>
      <c r="B1376" s="5">
        <v>45648</v>
      </c>
      <c r="C1376" s="6">
        <v>0.4597222222222222</v>
      </c>
      <c r="D1376" t="s">
        <v>413</v>
      </c>
      <c r="E1376" t="s">
        <v>413</v>
      </c>
      <c r="F1376" s="1">
        <v>945</v>
      </c>
      <c r="G1376" s="1">
        <v>0</v>
      </c>
      <c r="H1376" s="1">
        <v>1985467</v>
      </c>
      <c r="I1376" t="s">
        <v>414</v>
      </c>
      <c r="J1376" t="s">
        <v>415</v>
      </c>
      <c r="L1376" t="s">
        <v>12</v>
      </c>
      <c r="M1376" t="s">
        <v>13</v>
      </c>
      <c r="N1376" s="281" t="s">
        <v>86</v>
      </c>
      <c r="O1376" s="281" t="s">
        <v>86</v>
      </c>
    </row>
    <row r="1377" spans="1:15">
      <c r="A1377">
        <v>261</v>
      </c>
      <c r="B1377" s="5">
        <v>45649</v>
      </c>
      <c r="C1377" s="6">
        <v>0.7319444444444444</v>
      </c>
      <c r="D1377" t="s">
        <v>316</v>
      </c>
      <c r="E1377" t="s">
        <v>316</v>
      </c>
      <c r="F1377" s="1">
        <v>20000000</v>
      </c>
      <c r="G1377" s="1">
        <v>0</v>
      </c>
      <c r="H1377" s="1">
        <v>23719882</v>
      </c>
      <c r="I1377" t="s">
        <v>292</v>
      </c>
      <c r="J1377" t="s">
        <v>300</v>
      </c>
      <c r="L1377" t="s">
        <v>10</v>
      </c>
      <c r="M1377" t="s">
        <v>11</v>
      </c>
      <c r="N1377" t="s">
        <v>86</v>
      </c>
      <c r="O1377" t="s">
        <v>86</v>
      </c>
    </row>
    <row r="1378" spans="1:15">
      <c r="A1378">
        <v>262</v>
      </c>
      <c r="B1378" s="5">
        <v>45649</v>
      </c>
      <c r="C1378" s="6">
        <v>0.77013888888888893</v>
      </c>
      <c r="D1378" t="s">
        <v>687</v>
      </c>
      <c r="E1378" t="s">
        <v>687</v>
      </c>
      <c r="F1378" s="1">
        <v>0</v>
      </c>
      <c r="G1378" s="1">
        <v>263500</v>
      </c>
      <c r="H1378" s="1">
        <v>23456382</v>
      </c>
      <c r="I1378" t="s">
        <v>331</v>
      </c>
      <c r="J1378" t="s">
        <v>300</v>
      </c>
      <c r="L1378" t="s">
        <v>10</v>
      </c>
      <c r="M1378" t="s">
        <v>11</v>
      </c>
      <c r="N1378" s="281" t="s">
        <v>86</v>
      </c>
      <c r="O1378" s="281" t="s">
        <v>86</v>
      </c>
    </row>
    <row r="1379" spans="1:15">
      <c r="A1379">
        <v>263</v>
      </c>
      <c r="B1379" s="5">
        <v>45649</v>
      </c>
      <c r="C1379" s="6">
        <v>0.77013888888888893</v>
      </c>
      <c r="D1379" t="s">
        <v>687</v>
      </c>
      <c r="E1379" t="s">
        <v>687</v>
      </c>
      <c r="F1379" s="1">
        <v>0</v>
      </c>
      <c r="G1379" s="1">
        <v>42100</v>
      </c>
      <c r="H1379" s="1">
        <v>23414282</v>
      </c>
      <c r="I1379" t="s">
        <v>331</v>
      </c>
      <c r="J1379" t="s">
        <v>300</v>
      </c>
      <c r="L1379" t="s">
        <v>10</v>
      </c>
      <c r="M1379" t="s">
        <v>11</v>
      </c>
      <c r="N1379" s="281" t="s">
        <v>86</v>
      </c>
      <c r="O1379" s="281" t="s">
        <v>86</v>
      </c>
    </row>
    <row r="1380" spans="1:15">
      <c r="A1380">
        <v>786</v>
      </c>
      <c r="B1380" s="5">
        <v>45649</v>
      </c>
      <c r="C1380" s="6">
        <v>0.57986111111111116</v>
      </c>
      <c r="D1380" t="s">
        <v>688</v>
      </c>
      <c r="F1380" s="1">
        <v>0</v>
      </c>
      <c r="G1380" s="1">
        <v>45604</v>
      </c>
      <c r="H1380" s="1">
        <v>129931464</v>
      </c>
      <c r="I1380" t="s">
        <v>264</v>
      </c>
      <c r="J1380" t="s">
        <v>285</v>
      </c>
      <c r="L1380" t="s">
        <v>8</v>
      </c>
      <c r="M1380" t="s">
        <v>9</v>
      </c>
      <c r="N1380" t="s">
        <v>76</v>
      </c>
      <c r="O1380" t="s">
        <v>286</v>
      </c>
    </row>
    <row r="1381" spans="1:15">
      <c r="A1381">
        <v>787</v>
      </c>
      <c r="B1381" s="5">
        <v>45649</v>
      </c>
      <c r="C1381" s="6">
        <v>0.58333333333333337</v>
      </c>
      <c r="D1381" t="s">
        <v>689</v>
      </c>
      <c r="F1381" s="1">
        <v>0</v>
      </c>
      <c r="G1381" s="1">
        <v>14029</v>
      </c>
      <c r="H1381" s="1">
        <v>129917435</v>
      </c>
      <c r="I1381" t="s">
        <v>264</v>
      </c>
      <c r="J1381" t="s">
        <v>285</v>
      </c>
      <c r="L1381" t="s">
        <v>8</v>
      </c>
      <c r="M1381" t="s">
        <v>9</v>
      </c>
      <c r="N1381" t="s">
        <v>76</v>
      </c>
      <c r="O1381" t="s">
        <v>286</v>
      </c>
    </row>
    <row r="1382" spans="1:15">
      <c r="A1382">
        <v>788</v>
      </c>
      <c r="B1382" s="5">
        <v>45649</v>
      </c>
      <c r="C1382" s="6">
        <v>0.58333333333333337</v>
      </c>
      <c r="D1382" t="s">
        <v>689</v>
      </c>
      <c r="F1382" s="1">
        <v>0</v>
      </c>
      <c r="G1382" s="1">
        <v>34239</v>
      </c>
      <c r="H1382" s="1">
        <v>129883196</v>
      </c>
      <c r="I1382" t="s">
        <v>264</v>
      </c>
      <c r="J1382" t="s">
        <v>285</v>
      </c>
      <c r="L1382" t="s">
        <v>8</v>
      </c>
      <c r="M1382" t="s">
        <v>9</v>
      </c>
      <c r="N1382" t="s">
        <v>76</v>
      </c>
      <c r="O1382" t="s">
        <v>286</v>
      </c>
    </row>
    <row r="1383" spans="1:15">
      <c r="A1383">
        <v>789</v>
      </c>
      <c r="B1383" s="5">
        <v>45649</v>
      </c>
      <c r="C1383" s="6">
        <v>0.59236111111111112</v>
      </c>
      <c r="D1383" t="s">
        <v>689</v>
      </c>
      <c r="F1383" s="1">
        <v>0</v>
      </c>
      <c r="G1383" s="1">
        <v>7966</v>
      </c>
      <c r="H1383" s="1">
        <v>129875230</v>
      </c>
      <c r="I1383" t="s">
        <v>264</v>
      </c>
      <c r="J1383" t="s">
        <v>285</v>
      </c>
      <c r="L1383" t="s">
        <v>8</v>
      </c>
      <c r="M1383" t="s">
        <v>9</v>
      </c>
      <c r="N1383" t="s">
        <v>76</v>
      </c>
      <c r="O1383" t="s">
        <v>286</v>
      </c>
    </row>
    <row r="1384" spans="1:15">
      <c r="A1384">
        <v>790</v>
      </c>
      <c r="B1384" s="5">
        <v>45649</v>
      </c>
      <c r="C1384" s="6">
        <v>0.59375</v>
      </c>
      <c r="D1384" t="s">
        <v>690</v>
      </c>
      <c r="F1384" s="1">
        <v>0</v>
      </c>
      <c r="G1384" s="1">
        <v>60922</v>
      </c>
      <c r="H1384" s="1">
        <v>129814308</v>
      </c>
      <c r="I1384" t="s">
        <v>264</v>
      </c>
      <c r="J1384" t="s">
        <v>285</v>
      </c>
      <c r="L1384" t="s">
        <v>8</v>
      </c>
      <c r="M1384" t="s">
        <v>9</v>
      </c>
      <c r="N1384" t="s">
        <v>76</v>
      </c>
      <c r="O1384" t="s">
        <v>286</v>
      </c>
    </row>
    <row r="1385" spans="1:15">
      <c r="A1385">
        <v>791</v>
      </c>
      <c r="B1385" s="5">
        <v>45649</v>
      </c>
      <c r="C1385" s="6">
        <v>0.59791666666666665</v>
      </c>
      <c r="D1385" t="s">
        <v>690</v>
      </c>
      <c r="F1385" s="1">
        <v>0</v>
      </c>
      <c r="G1385" s="1">
        <v>56763</v>
      </c>
      <c r="H1385" s="1">
        <v>129757545</v>
      </c>
      <c r="I1385" t="s">
        <v>264</v>
      </c>
      <c r="J1385" t="s">
        <v>285</v>
      </c>
      <c r="L1385" t="s">
        <v>8</v>
      </c>
      <c r="M1385" t="s">
        <v>9</v>
      </c>
      <c r="N1385" t="s">
        <v>76</v>
      </c>
      <c r="O1385" t="s">
        <v>286</v>
      </c>
    </row>
    <row r="1386" spans="1:15">
      <c r="A1386">
        <v>792</v>
      </c>
      <c r="B1386" s="5">
        <v>45649</v>
      </c>
      <c r="C1386" s="6">
        <v>0.60138888888888886</v>
      </c>
      <c r="D1386" t="s">
        <v>689</v>
      </c>
      <c r="F1386" s="1">
        <v>0</v>
      </c>
      <c r="G1386" s="1">
        <v>41576</v>
      </c>
      <c r="H1386" s="1">
        <v>129715969</v>
      </c>
      <c r="I1386" t="s">
        <v>264</v>
      </c>
      <c r="J1386" t="s">
        <v>285</v>
      </c>
      <c r="L1386" t="s">
        <v>8</v>
      </c>
      <c r="M1386" t="s">
        <v>9</v>
      </c>
      <c r="N1386" t="s">
        <v>76</v>
      </c>
      <c r="O1386" t="s">
        <v>286</v>
      </c>
    </row>
    <row r="1387" spans="1:15">
      <c r="A1387">
        <v>793</v>
      </c>
      <c r="B1387" s="5">
        <v>45649</v>
      </c>
      <c r="C1387" s="6">
        <v>0.60416666666666663</v>
      </c>
      <c r="D1387" t="s">
        <v>691</v>
      </c>
      <c r="F1387" s="1">
        <v>0</v>
      </c>
      <c r="G1387" s="1">
        <v>38721</v>
      </c>
      <c r="H1387" s="1">
        <v>129677248</v>
      </c>
      <c r="I1387" t="s">
        <v>264</v>
      </c>
      <c r="J1387" t="s">
        <v>285</v>
      </c>
      <c r="L1387" t="s">
        <v>8</v>
      </c>
      <c r="M1387" t="s">
        <v>9</v>
      </c>
      <c r="N1387" t="s">
        <v>76</v>
      </c>
      <c r="O1387" t="s">
        <v>286</v>
      </c>
    </row>
    <row r="1388" spans="1:15">
      <c r="A1388">
        <v>794</v>
      </c>
      <c r="B1388" s="5">
        <v>45649</v>
      </c>
      <c r="C1388" s="6">
        <v>0.66874999999999996</v>
      </c>
      <c r="D1388" t="s">
        <v>573</v>
      </c>
      <c r="F1388" s="1">
        <v>0</v>
      </c>
      <c r="G1388" s="1">
        <v>103100</v>
      </c>
      <c r="H1388" s="1">
        <v>129574148</v>
      </c>
      <c r="I1388" t="s">
        <v>264</v>
      </c>
      <c r="J1388" t="s">
        <v>303</v>
      </c>
      <c r="L1388" t="s">
        <v>8</v>
      </c>
      <c r="M1388" t="s">
        <v>9</v>
      </c>
      <c r="N1388" t="s">
        <v>344</v>
      </c>
      <c r="O1388" t="s">
        <v>344</v>
      </c>
    </row>
    <row r="1389" spans="1:15">
      <c r="A1389">
        <v>795</v>
      </c>
      <c r="B1389" s="5">
        <v>45649</v>
      </c>
      <c r="C1389" s="6">
        <v>0.7319444444444444</v>
      </c>
      <c r="D1389" t="s">
        <v>316</v>
      </c>
      <c r="E1389" t="s">
        <v>316</v>
      </c>
      <c r="F1389" s="1">
        <v>0</v>
      </c>
      <c r="G1389" s="1">
        <v>20000000</v>
      </c>
      <c r="H1389" s="1">
        <v>109574148</v>
      </c>
      <c r="I1389" t="s">
        <v>299</v>
      </c>
      <c r="J1389" t="s">
        <v>300</v>
      </c>
      <c r="L1389" t="s">
        <v>8</v>
      </c>
      <c r="M1389" t="s">
        <v>9</v>
      </c>
      <c r="N1389" t="s">
        <v>86</v>
      </c>
      <c r="O1389" t="s">
        <v>86</v>
      </c>
    </row>
    <row r="1390" spans="1:15">
      <c r="A1390">
        <v>264</v>
      </c>
      <c r="B1390" s="5">
        <v>45650</v>
      </c>
      <c r="C1390" s="6">
        <v>0.37847222222222221</v>
      </c>
      <c r="D1390" t="s">
        <v>692</v>
      </c>
      <c r="E1390" t="s">
        <v>211</v>
      </c>
      <c r="F1390" s="1">
        <v>0</v>
      </c>
      <c r="G1390" s="1">
        <v>7575260</v>
      </c>
      <c r="H1390" s="1">
        <v>15839022</v>
      </c>
      <c r="I1390" t="s">
        <v>299</v>
      </c>
      <c r="J1390" t="s">
        <v>300</v>
      </c>
      <c r="L1390" t="s">
        <v>10</v>
      </c>
      <c r="M1390" t="s">
        <v>11</v>
      </c>
      <c r="N1390" t="s">
        <v>74</v>
      </c>
      <c r="O1390" t="s">
        <v>333</v>
      </c>
    </row>
    <row r="1391" spans="1:15">
      <c r="A1391">
        <v>265</v>
      </c>
      <c r="B1391" s="5">
        <v>45650</v>
      </c>
      <c r="C1391" s="6">
        <v>0.37847222222222221</v>
      </c>
      <c r="D1391" t="s">
        <v>692</v>
      </c>
      <c r="E1391" t="s">
        <v>212</v>
      </c>
      <c r="F1391" s="1">
        <v>0</v>
      </c>
      <c r="G1391" s="1">
        <v>6829390</v>
      </c>
      <c r="H1391" s="1">
        <v>9009632</v>
      </c>
      <c r="I1391" t="s">
        <v>331</v>
      </c>
      <c r="J1391" t="s">
        <v>300</v>
      </c>
      <c r="L1391" t="s">
        <v>10</v>
      </c>
      <c r="M1391" t="s">
        <v>11</v>
      </c>
      <c r="N1391" t="s">
        <v>74</v>
      </c>
      <c r="O1391" t="s">
        <v>333</v>
      </c>
    </row>
    <row r="1392" spans="1:15">
      <c r="A1392">
        <v>266</v>
      </c>
      <c r="B1392" s="5">
        <v>45650</v>
      </c>
      <c r="C1392" s="6">
        <v>0.37847222222222221</v>
      </c>
      <c r="D1392" t="s">
        <v>692</v>
      </c>
      <c r="E1392" t="s">
        <v>213</v>
      </c>
      <c r="F1392" s="1">
        <v>0</v>
      </c>
      <c r="G1392" s="1">
        <v>2555900</v>
      </c>
      <c r="H1392" s="1">
        <v>6453732</v>
      </c>
      <c r="I1392" t="s">
        <v>331</v>
      </c>
      <c r="J1392" t="s">
        <v>300</v>
      </c>
      <c r="L1392" t="s">
        <v>10</v>
      </c>
      <c r="M1392" t="s">
        <v>11</v>
      </c>
      <c r="N1392" t="s">
        <v>74</v>
      </c>
      <c r="O1392" t="s">
        <v>333</v>
      </c>
    </row>
    <row r="1393" spans="1:15">
      <c r="A1393">
        <v>267</v>
      </c>
      <c r="B1393" s="5">
        <v>45650</v>
      </c>
      <c r="C1393" s="6">
        <v>0.37847222222222221</v>
      </c>
      <c r="D1393" t="s">
        <v>692</v>
      </c>
      <c r="E1393" t="s">
        <v>214</v>
      </c>
      <c r="F1393" s="1">
        <v>0</v>
      </c>
      <c r="G1393" s="1">
        <v>905960</v>
      </c>
      <c r="H1393" s="1">
        <v>5547772</v>
      </c>
      <c r="I1393" t="s">
        <v>299</v>
      </c>
      <c r="J1393" t="s">
        <v>300</v>
      </c>
      <c r="L1393" t="s">
        <v>10</v>
      </c>
      <c r="M1393" t="s">
        <v>11</v>
      </c>
      <c r="N1393" t="s">
        <v>74</v>
      </c>
      <c r="O1393" t="s">
        <v>333</v>
      </c>
    </row>
    <row r="1394" spans="1:15">
      <c r="A1394">
        <v>268</v>
      </c>
      <c r="B1394" s="5">
        <v>45650</v>
      </c>
      <c r="C1394" s="6">
        <v>0.37847222222222221</v>
      </c>
      <c r="D1394" t="s">
        <v>692</v>
      </c>
      <c r="E1394" t="s">
        <v>215</v>
      </c>
      <c r="F1394" s="1">
        <v>0</v>
      </c>
      <c r="G1394" s="1">
        <v>906460</v>
      </c>
      <c r="H1394" s="1">
        <v>4641312</v>
      </c>
      <c r="I1394" t="s">
        <v>331</v>
      </c>
      <c r="J1394" t="s">
        <v>300</v>
      </c>
      <c r="L1394" t="s">
        <v>10</v>
      </c>
      <c r="M1394" t="s">
        <v>11</v>
      </c>
      <c r="N1394" t="s">
        <v>74</v>
      </c>
      <c r="O1394" t="s">
        <v>333</v>
      </c>
    </row>
    <row r="1395" spans="1:15">
      <c r="A1395">
        <v>796</v>
      </c>
      <c r="B1395" s="5">
        <v>45650</v>
      </c>
      <c r="C1395" s="6">
        <v>0.84513888888888888</v>
      </c>
      <c r="D1395" t="s">
        <v>650</v>
      </c>
      <c r="F1395" s="1">
        <v>0</v>
      </c>
      <c r="G1395" s="1">
        <v>103100</v>
      </c>
      <c r="H1395" s="1">
        <v>109471048</v>
      </c>
      <c r="I1395" t="s">
        <v>264</v>
      </c>
      <c r="J1395" t="s">
        <v>303</v>
      </c>
      <c r="L1395" t="s">
        <v>8</v>
      </c>
      <c r="M1395" t="s">
        <v>9</v>
      </c>
      <c r="N1395" t="s">
        <v>76</v>
      </c>
      <c r="O1395" t="s">
        <v>286</v>
      </c>
    </row>
    <row r="1396" spans="1:15">
      <c r="A1396">
        <v>797</v>
      </c>
      <c r="B1396" s="5">
        <v>45650</v>
      </c>
      <c r="C1396" s="6">
        <v>0.84513888888888888</v>
      </c>
      <c r="D1396" t="s">
        <v>573</v>
      </c>
      <c r="F1396" s="1">
        <v>103100</v>
      </c>
      <c r="G1396" s="1">
        <v>0</v>
      </c>
      <c r="H1396" s="1">
        <v>109574148</v>
      </c>
      <c r="I1396" t="s">
        <v>264</v>
      </c>
      <c r="J1396" t="s">
        <v>303</v>
      </c>
      <c r="L1396" t="s">
        <v>8</v>
      </c>
      <c r="M1396" t="s">
        <v>9</v>
      </c>
      <c r="N1396" t="s">
        <v>344</v>
      </c>
      <c r="O1396" t="s">
        <v>344</v>
      </c>
    </row>
    <row r="1397" spans="1:15">
      <c r="A1397">
        <v>75</v>
      </c>
      <c r="B1397" s="5">
        <v>45650</v>
      </c>
      <c r="C1397" s="7">
        <v>0.44942129629629629</v>
      </c>
      <c r="D1397" t="s">
        <v>477</v>
      </c>
      <c r="E1397" t="s">
        <v>693</v>
      </c>
      <c r="F1397" s="1">
        <v>87000</v>
      </c>
      <c r="G1397" s="1">
        <v>0</v>
      </c>
      <c r="H1397" s="1">
        <v>87287</v>
      </c>
      <c r="J1397" t="s">
        <v>508</v>
      </c>
      <c r="L1397" t="s">
        <v>16</v>
      </c>
      <c r="M1397" t="s">
        <v>17</v>
      </c>
      <c r="N1397" s="281" t="s">
        <v>86</v>
      </c>
      <c r="O1397" s="281" t="s">
        <v>86</v>
      </c>
    </row>
    <row r="1398" spans="1:15">
      <c r="A1398">
        <v>76</v>
      </c>
      <c r="B1398" s="5">
        <v>45650</v>
      </c>
      <c r="C1398" s="7">
        <v>0.44942129629629629</v>
      </c>
      <c r="D1398" t="s">
        <v>509</v>
      </c>
      <c r="E1398" t="s">
        <v>693</v>
      </c>
      <c r="F1398" s="1">
        <v>0</v>
      </c>
      <c r="G1398" s="1">
        <v>87000</v>
      </c>
      <c r="H1398" s="1">
        <v>287</v>
      </c>
      <c r="J1398" t="s">
        <v>508</v>
      </c>
      <c r="L1398" t="s">
        <v>16</v>
      </c>
      <c r="M1398" t="s">
        <v>17</v>
      </c>
      <c r="N1398" s="281" t="s">
        <v>86</v>
      </c>
      <c r="O1398" s="281" t="s">
        <v>86</v>
      </c>
    </row>
    <row r="1399" spans="1:15">
      <c r="A1399">
        <v>77</v>
      </c>
      <c r="B1399" s="5">
        <v>45650</v>
      </c>
      <c r="C1399" s="7">
        <v>0.44946759259259261</v>
      </c>
      <c r="D1399" t="s">
        <v>477</v>
      </c>
      <c r="E1399" t="s">
        <v>694</v>
      </c>
      <c r="F1399" s="1">
        <v>3825000</v>
      </c>
      <c r="G1399" s="1">
        <v>0</v>
      </c>
      <c r="H1399" s="1">
        <v>3825287</v>
      </c>
      <c r="J1399" t="s">
        <v>508</v>
      </c>
      <c r="L1399" t="s">
        <v>16</v>
      </c>
      <c r="M1399" t="s">
        <v>17</v>
      </c>
      <c r="N1399" s="281" t="s">
        <v>86</v>
      </c>
      <c r="O1399" s="281" t="s">
        <v>86</v>
      </c>
    </row>
    <row r="1400" spans="1:15">
      <c r="A1400">
        <v>78</v>
      </c>
      <c r="B1400" s="5">
        <v>45650</v>
      </c>
      <c r="C1400" s="7">
        <v>0.44946759259259261</v>
      </c>
      <c r="D1400" t="s">
        <v>509</v>
      </c>
      <c r="E1400" t="s">
        <v>694</v>
      </c>
      <c r="F1400" s="1">
        <v>0</v>
      </c>
      <c r="G1400" s="1">
        <v>3825000</v>
      </c>
      <c r="H1400" s="1">
        <v>287</v>
      </c>
      <c r="J1400" t="s">
        <v>508</v>
      </c>
      <c r="L1400" t="s">
        <v>16</v>
      </c>
      <c r="M1400" t="s">
        <v>17</v>
      </c>
      <c r="N1400" s="281" t="s">
        <v>86</v>
      </c>
      <c r="O1400" s="281" t="s">
        <v>86</v>
      </c>
    </row>
    <row r="1401" spans="1:15">
      <c r="A1401">
        <v>79</v>
      </c>
      <c r="B1401" s="5">
        <v>45650</v>
      </c>
      <c r="C1401" s="7">
        <v>0.44946759259259261</v>
      </c>
      <c r="D1401" t="s">
        <v>477</v>
      </c>
      <c r="E1401" t="s">
        <v>695</v>
      </c>
      <c r="F1401" s="1">
        <v>2630000</v>
      </c>
      <c r="G1401" s="1">
        <v>0</v>
      </c>
      <c r="H1401" s="1">
        <v>2630287</v>
      </c>
      <c r="J1401" t="s">
        <v>508</v>
      </c>
      <c r="L1401" t="s">
        <v>16</v>
      </c>
      <c r="M1401" t="s">
        <v>17</v>
      </c>
      <c r="N1401" s="281" t="s">
        <v>86</v>
      </c>
      <c r="O1401" s="281" t="s">
        <v>86</v>
      </c>
    </row>
    <row r="1402" spans="1:15">
      <c r="A1402">
        <v>80</v>
      </c>
      <c r="B1402" s="5">
        <v>45650</v>
      </c>
      <c r="C1402" s="7">
        <v>0.44946759259259261</v>
      </c>
      <c r="D1402" t="s">
        <v>509</v>
      </c>
      <c r="E1402" t="s">
        <v>695</v>
      </c>
      <c r="F1402" s="1">
        <v>0</v>
      </c>
      <c r="G1402" s="1">
        <v>2630000</v>
      </c>
      <c r="H1402" s="1">
        <v>287</v>
      </c>
      <c r="J1402" t="s">
        <v>508</v>
      </c>
      <c r="L1402" t="s">
        <v>16</v>
      </c>
      <c r="M1402" t="s">
        <v>17</v>
      </c>
      <c r="N1402" s="281" t="s">
        <v>86</v>
      </c>
      <c r="O1402" s="281" t="s">
        <v>86</v>
      </c>
    </row>
    <row r="1403" spans="1:15">
      <c r="A1403">
        <v>81</v>
      </c>
      <c r="B1403" s="5">
        <v>45650</v>
      </c>
      <c r="C1403" s="7">
        <v>0.44950231481481479</v>
      </c>
      <c r="D1403" t="s">
        <v>477</v>
      </c>
      <c r="E1403" t="s">
        <v>696</v>
      </c>
      <c r="F1403" s="1">
        <v>416000</v>
      </c>
      <c r="G1403" s="1">
        <v>0</v>
      </c>
      <c r="H1403" s="1">
        <v>416287</v>
      </c>
      <c r="J1403" t="s">
        <v>508</v>
      </c>
      <c r="L1403" t="s">
        <v>16</v>
      </c>
      <c r="M1403" t="s">
        <v>17</v>
      </c>
      <c r="N1403" s="281" t="s">
        <v>86</v>
      </c>
      <c r="O1403" s="281" t="s">
        <v>86</v>
      </c>
    </row>
    <row r="1404" spans="1:15">
      <c r="A1404">
        <v>82</v>
      </c>
      <c r="B1404" s="5">
        <v>45650</v>
      </c>
      <c r="C1404" s="7">
        <v>0.44950231481481479</v>
      </c>
      <c r="D1404" t="s">
        <v>509</v>
      </c>
      <c r="E1404" t="s">
        <v>696</v>
      </c>
      <c r="F1404" s="1">
        <v>0</v>
      </c>
      <c r="G1404" s="1">
        <v>416000</v>
      </c>
      <c r="H1404" s="1">
        <v>287</v>
      </c>
      <c r="J1404" t="s">
        <v>508</v>
      </c>
      <c r="L1404" t="s">
        <v>16</v>
      </c>
      <c r="M1404" t="s">
        <v>17</v>
      </c>
      <c r="N1404" s="281" t="s">
        <v>86</v>
      </c>
      <c r="O1404" s="281" t="s">
        <v>86</v>
      </c>
    </row>
    <row r="1405" spans="1:15">
      <c r="A1405">
        <v>798</v>
      </c>
      <c r="B1405" s="5">
        <v>45651</v>
      </c>
      <c r="C1405" s="6">
        <v>0.37291666666666667</v>
      </c>
      <c r="D1405" t="s">
        <v>573</v>
      </c>
      <c r="F1405" s="1">
        <v>0</v>
      </c>
      <c r="G1405" s="1">
        <v>10400</v>
      </c>
      <c r="H1405" s="1">
        <v>109563748</v>
      </c>
      <c r="I1405" t="s">
        <v>264</v>
      </c>
      <c r="J1405" t="s">
        <v>303</v>
      </c>
      <c r="L1405" t="s">
        <v>8</v>
      </c>
      <c r="M1405" t="s">
        <v>9</v>
      </c>
      <c r="N1405" t="s">
        <v>344</v>
      </c>
      <c r="O1405" t="s">
        <v>344</v>
      </c>
    </row>
    <row r="1406" spans="1:15">
      <c r="A1406">
        <v>799</v>
      </c>
      <c r="B1406" s="5">
        <v>45651</v>
      </c>
      <c r="C1406" s="6">
        <v>0.37291666666666667</v>
      </c>
      <c r="D1406" t="s">
        <v>573</v>
      </c>
      <c r="F1406" s="1">
        <v>10400</v>
      </c>
      <c r="G1406" s="1">
        <v>0</v>
      </c>
      <c r="H1406" s="1">
        <v>109574148</v>
      </c>
      <c r="I1406" t="s">
        <v>264</v>
      </c>
      <c r="J1406" t="s">
        <v>303</v>
      </c>
      <c r="L1406" t="s">
        <v>8</v>
      </c>
      <c r="M1406" t="s">
        <v>9</v>
      </c>
      <c r="N1406" t="s">
        <v>344</v>
      </c>
      <c r="O1406" t="s">
        <v>344</v>
      </c>
    </row>
    <row r="1407" spans="1:15">
      <c r="A1407">
        <v>800</v>
      </c>
      <c r="B1407" s="5">
        <v>45651</v>
      </c>
      <c r="C1407" s="6">
        <v>0.38819444444444451</v>
      </c>
      <c r="D1407" t="s">
        <v>650</v>
      </c>
      <c r="F1407" s="1">
        <v>0</v>
      </c>
      <c r="G1407" s="1">
        <v>10000</v>
      </c>
      <c r="H1407" s="1">
        <v>109564148</v>
      </c>
      <c r="I1407" t="s">
        <v>264</v>
      </c>
      <c r="J1407" t="s">
        <v>303</v>
      </c>
      <c r="L1407" t="s">
        <v>8</v>
      </c>
      <c r="M1407" t="s">
        <v>9</v>
      </c>
      <c r="N1407" t="s">
        <v>76</v>
      </c>
      <c r="O1407" t="s">
        <v>286</v>
      </c>
    </row>
    <row r="1408" spans="1:15">
      <c r="A1408">
        <v>801</v>
      </c>
      <c r="B1408" s="5">
        <v>45651</v>
      </c>
      <c r="C1408" s="6">
        <v>0.47291666666666671</v>
      </c>
      <c r="D1408" t="s">
        <v>573</v>
      </c>
      <c r="F1408" s="1">
        <v>0</v>
      </c>
      <c r="G1408" s="1">
        <v>9600</v>
      </c>
      <c r="H1408" s="1">
        <v>109554548</v>
      </c>
      <c r="I1408" t="s">
        <v>264</v>
      </c>
      <c r="J1408" t="s">
        <v>303</v>
      </c>
      <c r="L1408" t="s">
        <v>8</v>
      </c>
      <c r="M1408" t="s">
        <v>9</v>
      </c>
      <c r="N1408" t="s">
        <v>344</v>
      </c>
      <c r="O1408" t="s">
        <v>344</v>
      </c>
    </row>
    <row r="1409" spans="1:15">
      <c r="A1409">
        <v>802</v>
      </c>
      <c r="B1409" s="5">
        <v>45651</v>
      </c>
      <c r="C1409" s="6">
        <v>0.47291666666666671</v>
      </c>
      <c r="D1409" t="s">
        <v>573</v>
      </c>
      <c r="F1409" s="1">
        <v>9600</v>
      </c>
      <c r="G1409" s="1">
        <v>0</v>
      </c>
      <c r="H1409" s="1">
        <v>109564148</v>
      </c>
      <c r="I1409" t="s">
        <v>264</v>
      </c>
      <c r="J1409" t="s">
        <v>303</v>
      </c>
      <c r="L1409" t="s">
        <v>8</v>
      </c>
      <c r="M1409" t="s">
        <v>9</v>
      </c>
      <c r="N1409" t="s">
        <v>344</v>
      </c>
      <c r="O1409" t="s">
        <v>344</v>
      </c>
    </row>
    <row r="1410" spans="1:15">
      <c r="A1410">
        <v>803</v>
      </c>
      <c r="B1410" s="5">
        <v>45651</v>
      </c>
      <c r="C1410" s="6">
        <v>0.4826388888888889</v>
      </c>
      <c r="D1410" t="s">
        <v>574</v>
      </c>
      <c r="F1410" s="1">
        <v>0</v>
      </c>
      <c r="G1410" s="1">
        <v>9500</v>
      </c>
      <c r="H1410" s="1">
        <v>109554648</v>
      </c>
      <c r="I1410" t="s">
        <v>264</v>
      </c>
      <c r="J1410" t="s">
        <v>303</v>
      </c>
      <c r="L1410" t="s">
        <v>8</v>
      </c>
      <c r="M1410" t="s">
        <v>9</v>
      </c>
      <c r="N1410" t="s">
        <v>76</v>
      </c>
      <c r="O1410" t="s">
        <v>286</v>
      </c>
    </row>
    <row r="1411" spans="1:15">
      <c r="A1411">
        <v>269</v>
      </c>
      <c r="B1411" s="5">
        <v>45652</v>
      </c>
      <c r="C1411" s="6">
        <v>0.19097222222222221</v>
      </c>
      <c r="D1411" t="s">
        <v>332</v>
      </c>
      <c r="F1411" s="1">
        <v>0</v>
      </c>
      <c r="G1411" s="1">
        <v>80000</v>
      </c>
      <c r="H1411" s="1">
        <v>4561312</v>
      </c>
      <c r="I1411" t="s">
        <v>295</v>
      </c>
      <c r="J1411" t="s">
        <v>300</v>
      </c>
      <c r="L1411" t="s">
        <v>10</v>
      </c>
      <c r="M1411" t="s">
        <v>11</v>
      </c>
      <c r="N1411" t="s">
        <v>75</v>
      </c>
      <c r="O1411" t="s">
        <v>75</v>
      </c>
    </row>
    <row r="1412" spans="1:15">
      <c r="A1412">
        <v>804</v>
      </c>
      <c r="B1412" s="5">
        <v>45652</v>
      </c>
      <c r="C1412" s="6">
        <v>0.55277777777777781</v>
      </c>
      <c r="D1412" t="s">
        <v>573</v>
      </c>
      <c r="F1412" s="1">
        <v>0</v>
      </c>
      <c r="G1412" s="1">
        <v>10200</v>
      </c>
      <c r="H1412" s="1">
        <v>109544448</v>
      </c>
      <c r="I1412" t="s">
        <v>264</v>
      </c>
      <c r="J1412" t="s">
        <v>303</v>
      </c>
      <c r="L1412" t="s">
        <v>8</v>
      </c>
      <c r="M1412" t="s">
        <v>9</v>
      </c>
      <c r="N1412" t="s">
        <v>344</v>
      </c>
      <c r="O1412" t="s">
        <v>344</v>
      </c>
    </row>
    <row r="1413" spans="1:15">
      <c r="A1413">
        <v>805</v>
      </c>
      <c r="B1413" s="5">
        <v>45652</v>
      </c>
      <c r="C1413" s="6">
        <v>0.55277777777777781</v>
      </c>
      <c r="D1413" t="s">
        <v>573</v>
      </c>
      <c r="F1413" s="1">
        <v>10200</v>
      </c>
      <c r="G1413" s="1">
        <v>0</v>
      </c>
      <c r="H1413" s="1">
        <v>109554648</v>
      </c>
      <c r="I1413" t="s">
        <v>264</v>
      </c>
      <c r="J1413" t="s">
        <v>303</v>
      </c>
      <c r="L1413" t="s">
        <v>8</v>
      </c>
      <c r="M1413" t="s">
        <v>9</v>
      </c>
      <c r="N1413" t="s">
        <v>344</v>
      </c>
      <c r="O1413" t="s">
        <v>344</v>
      </c>
    </row>
    <row r="1414" spans="1:15">
      <c r="A1414">
        <v>806</v>
      </c>
      <c r="B1414" s="5">
        <v>45652</v>
      </c>
      <c r="C1414" s="6">
        <v>0.5541666666666667</v>
      </c>
      <c r="D1414" t="s">
        <v>697</v>
      </c>
      <c r="F1414" s="1">
        <v>0</v>
      </c>
      <c r="G1414" s="1">
        <v>81887</v>
      </c>
      <c r="H1414" s="1">
        <v>109472761</v>
      </c>
      <c r="I1414" t="s">
        <v>264</v>
      </c>
      <c r="J1414" t="s">
        <v>285</v>
      </c>
      <c r="L1414" t="s">
        <v>8</v>
      </c>
      <c r="M1414" t="s">
        <v>9</v>
      </c>
      <c r="N1414" t="s">
        <v>76</v>
      </c>
      <c r="O1414" t="s">
        <v>286</v>
      </c>
    </row>
    <row r="1415" spans="1:15">
      <c r="A1415">
        <v>807</v>
      </c>
      <c r="B1415" s="5">
        <v>45652</v>
      </c>
      <c r="C1415" s="6">
        <v>0.56666666666666665</v>
      </c>
      <c r="D1415" t="s">
        <v>650</v>
      </c>
      <c r="F1415" s="1">
        <v>0</v>
      </c>
      <c r="G1415" s="1">
        <v>8700</v>
      </c>
      <c r="H1415" s="1">
        <v>109464061</v>
      </c>
      <c r="I1415" t="s">
        <v>264</v>
      </c>
      <c r="J1415" t="s">
        <v>303</v>
      </c>
      <c r="L1415" t="s">
        <v>8</v>
      </c>
      <c r="M1415" t="s">
        <v>9</v>
      </c>
      <c r="N1415" t="s">
        <v>76</v>
      </c>
      <c r="O1415" t="s">
        <v>286</v>
      </c>
    </row>
    <row r="1416" spans="1:15">
      <c r="A1416">
        <v>808</v>
      </c>
      <c r="B1416" s="5">
        <v>45652</v>
      </c>
      <c r="C1416" s="6">
        <v>0.64513888888888893</v>
      </c>
      <c r="D1416" t="s">
        <v>573</v>
      </c>
      <c r="F1416" s="1">
        <v>0</v>
      </c>
      <c r="G1416" s="1">
        <v>11600</v>
      </c>
      <c r="H1416" s="1">
        <v>109452461</v>
      </c>
      <c r="I1416" t="s">
        <v>264</v>
      </c>
      <c r="J1416" t="s">
        <v>303</v>
      </c>
      <c r="L1416" t="s">
        <v>8</v>
      </c>
      <c r="M1416" t="s">
        <v>9</v>
      </c>
      <c r="N1416" t="s">
        <v>344</v>
      </c>
      <c r="O1416" t="s">
        <v>344</v>
      </c>
    </row>
    <row r="1417" spans="1:15">
      <c r="A1417">
        <v>809</v>
      </c>
      <c r="B1417" s="5">
        <v>45652</v>
      </c>
      <c r="C1417" s="6">
        <v>0.64513888888888893</v>
      </c>
      <c r="D1417" t="s">
        <v>573</v>
      </c>
      <c r="F1417" s="1">
        <v>11600</v>
      </c>
      <c r="G1417" s="1">
        <v>0</v>
      </c>
      <c r="H1417" s="1">
        <v>109464061</v>
      </c>
      <c r="I1417" t="s">
        <v>264</v>
      </c>
      <c r="J1417" t="s">
        <v>303</v>
      </c>
      <c r="L1417" t="s">
        <v>8</v>
      </c>
      <c r="M1417" t="s">
        <v>9</v>
      </c>
      <c r="N1417" t="s">
        <v>344</v>
      </c>
      <c r="O1417" t="s">
        <v>344</v>
      </c>
    </row>
    <row r="1418" spans="1:15">
      <c r="A1418">
        <v>810</v>
      </c>
      <c r="B1418" s="5">
        <v>45652</v>
      </c>
      <c r="C1418" s="6">
        <v>0.65763888888888888</v>
      </c>
      <c r="D1418" t="s">
        <v>574</v>
      </c>
      <c r="F1418" s="1">
        <v>0</v>
      </c>
      <c r="G1418" s="1">
        <v>8500</v>
      </c>
      <c r="H1418" s="1">
        <v>109455561</v>
      </c>
      <c r="I1418" t="s">
        <v>264</v>
      </c>
      <c r="J1418" t="s">
        <v>303</v>
      </c>
      <c r="L1418" t="s">
        <v>8</v>
      </c>
      <c r="M1418" t="s">
        <v>9</v>
      </c>
      <c r="N1418" t="s">
        <v>76</v>
      </c>
      <c r="O1418" t="s">
        <v>286</v>
      </c>
    </row>
    <row r="1419" spans="1:15">
      <c r="A1419">
        <v>811</v>
      </c>
      <c r="B1419" s="5">
        <v>45652</v>
      </c>
      <c r="C1419" s="6">
        <v>0.73958333333333337</v>
      </c>
      <c r="D1419" t="s">
        <v>573</v>
      </c>
      <c r="F1419" s="1">
        <v>0</v>
      </c>
      <c r="G1419" s="1">
        <v>12600</v>
      </c>
      <c r="H1419" s="1">
        <v>109442961</v>
      </c>
      <c r="I1419" t="s">
        <v>264</v>
      </c>
      <c r="J1419" t="s">
        <v>303</v>
      </c>
      <c r="L1419" t="s">
        <v>8</v>
      </c>
      <c r="M1419" t="s">
        <v>9</v>
      </c>
      <c r="N1419" t="s">
        <v>344</v>
      </c>
      <c r="O1419" t="s">
        <v>344</v>
      </c>
    </row>
    <row r="1420" spans="1:15">
      <c r="A1420">
        <v>812</v>
      </c>
      <c r="B1420" s="5">
        <v>45652</v>
      </c>
      <c r="C1420" s="6">
        <v>0.74027777777777781</v>
      </c>
      <c r="D1420" t="s">
        <v>573</v>
      </c>
      <c r="F1420" s="1">
        <v>12600</v>
      </c>
      <c r="G1420" s="1">
        <v>0</v>
      </c>
      <c r="H1420" s="1">
        <v>109455561</v>
      </c>
      <c r="I1420" t="s">
        <v>264</v>
      </c>
      <c r="J1420" t="s">
        <v>303</v>
      </c>
      <c r="L1420" t="s">
        <v>8</v>
      </c>
      <c r="M1420" t="s">
        <v>9</v>
      </c>
      <c r="N1420" t="s">
        <v>344</v>
      </c>
      <c r="O1420" t="s">
        <v>344</v>
      </c>
    </row>
    <row r="1421" spans="1:15">
      <c r="A1421">
        <v>813</v>
      </c>
      <c r="B1421" s="5">
        <v>45652</v>
      </c>
      <c r="C1421" s="6">
        <v>0.75347222222222221</v>
      </c>
      <c r="D1421" t="s">
        <v>574</v>
      </c>
      <c r="F1421" s="1">
        <v>0</v>
      </c>
      <c r="G1421" s="1">
        <v>9100</v>
      </c>
      <c r="H1421" s="1">
        <v>109446461</v>
      </c>
      <c r="I1421" t="s">
        <v>264</v>
      </c>
      <c r="J1421" t="s">
        <v>303</v>
      </c>
      <c r="L1421" t="s">
        <v>8</v>
      </c>
      <c r="M1421" t="s">
        <v>9</v>
      </c>
      <c r="N1421" t="s">
        <v>76</v>
      </c>
      <c r="O1421" t="s">
        <v>286</v>
      </c>
    </row>
    <row r="1422" spans="1:15">
      <c r="A1422">
        <v>814</v>
      </c>
      <c r="B1422" s="5">
        <v>45652</v>
      </c>
      <c r="C1422" s="6">
        <v>0.93055555555555558</v>
      </c>
      <c r="D1422" t="s">
        <v>573</v>
      </c>
      <c r="F1422" s="1">
        <v>0</v>
      </c>
      <c r="G1422" s="1">
        <v>8700</v>
      </c>
      <c r="H1422" s="1">
        <v>109437761</v>
      </c>
      <c r="I1422" t="s">
        <v>264</v>
      </c>
      <c r="J1422" t="s">
        <v>303</v>
      </c>
      <c r="L1422" t="s">
        <v>8</v>
      </c>
      <c r="M1422" t="s">
        <v>9</v>
      </c>
      <c r="N1422" t="s">
        <v>344</v>
      </c>
      <c r="O1422" t="s">
        <v>344</v>
      </c>
    </row>
    <row r="1423" spans="1:15">
      <c r="A1423">
        <v>815</v>
      </c>
      <c r="B1423" s="5">
        <v>45652</v>
      </c>
      <c r="C1423" s="6">
        <v>0.93055555555555558</v>
      </c>
      <c r="D1423" t="s">
        <v>573</v>
      </c>
      <c r="F1423" s="1">
        <v>8700</v>
      </c>
      <c r="G1423" s="1">
        <v>0</v>
      </c>
      <c r="H1423" s="1">
        <v>109446461</v>
      </c>
      <c r="I1423" t="s">
        <v>264</v>
      </c>
      <c r="J1423" t="s">
        <v>303</v>
      </c>
      <c r="L1423" t="s">
        <v>8</v>
      </c>
      <c r="M1423" t="s">
        <v>9</v>
      </c>
      <c r="N1423" t="s">
        <v>344</v>
      </c>
      <c r="O1423" t="s">
        <v>344</v>
      </c>
    </row>
    <row r="1424" spans="1:15">
      <c r="A1424">
        <v>816</v>
      </c>
      <c r="B1424" s="5">
        <v>45652</v>
      </c>
      <c r="C1424" s="6">
        <v>0.94236111111111109</v>
      </c>
      <c r="D1424" t="s">
        <v>574</v>
      </c>
      <c r="F1424" s="1">
        <v>0</v>
      </c>
      <c r="G1424" s="1">
        <v>9800</v>
      </c>
      <c r="H1424" s="1">
        <v>109436661</v>
      </c>
      <c r="I1424" t="s">
        <v>264</v>
      </c>
      <c r="J1424" t="s">
        <v>303</v>
      </c>
      <c r="L1424" t="s">
        <v>8</v>
      </c>
      <c r="M1424" t="s">
        <v>9</v>
      </c>
      <c r="N1424" t="s">
        <v>76</v>
      </c>
      <c r="O1424" t="s">
        <v>286</v>
      </c>
    </row>
    <row r="1425" spans="1:15">
      <c r="A1425">
        <v>148</v>
      </c>
      <c r="B1425" s="5">
        <v>45652</v>
      </c>
      <c r="C1425" s="6">
        <v>0.19097222222222221</v>
      </c>
      <c r="D1425" t="s">
        <v>332</v>
      </c>
      <c r="F1425" s="1">
        <v>0</v>
      </c>
      <c r="G1425" s="1">
        <v>12500</v>
      </c>
      <c r="H1425" s="1">
        <v>4481</v>
      </c>
      <c r="I1425" t="s">
        <v>295</v>
      </c>
      <c r="J1425" t="s">
        <v>317</v>
      </c>
      <c r="L1425" t="s">
        <v>14</v>
      </c>
      <c r="M1425" t="s">
        <v>15</v>
      </c>
      <c r="N1425" t="s">
        <v>75</v>
      </c>
      <c r="O1425" t="s">
        <v>75</v>
      </c>
    </row>
    <row r="1426" spans="1:15">
      <c r="A1426">
        <v>270</v>
      </c>
      <c r="B1426" s="5">
        <v>45653</v>
      </c>
      <c r="C1426" s="6">
        <v>0.54861111111111116</v>
      </c>
      <c r="D1426" t="s">
        <v>698</v>
      </c>
      <c r="F1426" s="1">
        <v>0</v>
      </c>
      <c r="G1426" s="1">
        <v>31500</v>
      </c>
      <c r="H1426" s="1">
        <v>4529812</v>
      </c>
      <c r="I1426" t="s">
        <v>264</v>
      </c>
      <c r="J1426" t="s">
        <v>303</v>
      </c>
      <c r="L1426" t="s">
        <v>10</v>
      </c>
      <c r="M1426" t="s">
        <v>11</v>
      </c>
      <c r="N1426" s="281" t="s">
        <v>86</v>
      </c>
      <c r="O1426" s="281" t="s">
        <v>86</v>
      </c>
    </row>
    <row r="1427" spans="1:15">
      <c r="A1427">
        <v>817</v>
      </c>
      <c r="B1427" s="5">
        <v>45653</v>
      </c>
      <c r="C1427" s="6">
        <v>0.18055555555555561</v>
      </c>
      <c r="D1427" t="s">
        <v>332</v>
      </c>
      <c r="F1427" s="1">
        <v>0</v>
      </c>
      <c r="G1427" s="1">
        <v>8730489</v>
      </c>
      <c r="H1427" s="1">
        <v>100706172</v>
      </c>
      <c r="I1427" t="s">
        <v>295</v>
      </c>
      <c r="J1427" t="s">
        <v>300</v>
      </c>
      <c r="L1427" t="s">
        <v>8</v>
      </c>
      <c r="M1427" t="s">
        <v>9</v>
      </c>
      <c r="N1427" t="s">
        <v>75</v>
      </c>
      <c r="O1427" t="s">
        <v>75</v>
      </c>
    </row>
    <row r="1428" spans="1:15">
      <c r="A1428">
        <v>818</v>
      </c>
      <c r="B1428" s="5">
        <v>45653</v>
      </c>
      <c r="C1428" s="6">
        <v>0.18055555555555561</v>
      </c>
      <c r="D1428" t="s">
        <v>332</v>
      </c>
      <c r="F1428" s="1">
        <v>0</v>
      </c>
      <c r="G1428" s="1">
        <v>800</v>
      </c>
      <c r="H1428" s="1">
        <v>100705372</v>
      </c>
      <c r="I1428" t="s">
        <v>295</v>
      </c>
      <c r="J1428" t="s">
        <v>300</v>
      </c>
      <c r="L1428" t="s">
        <v>8</v>
      </c>
      <c r="M1428" t="s">
        <v>9</v>
      </c>
      <c r="N1428" t="s">
        <v>75</v>
      </c>
      <c r="O1428" t="s">
        <v>75</v>
      </c>
    </row>
    <row r="1429" spans="1:15">
      <c r="A1429">
        <v>108</v>
      </c>
      <c r="B1429" s="5">
        <v>45653</v>
      </c>
      <c r="C1429" s="6">
        <v>0.18124999999999999</v>
      </c>
      <c r="D1429" t="s">
        <v>332</v>
      </c>
      <c r="F1429" s="1">
        <v>0</v>
      </c>
      <c r="G1429" s="1">
        <v>9500</v>
      </c>
      <c r="H1429" s="1">
        <v>1975967</v>
      </c>
      <c r="I1429" t="s">
        <v>295</v>
      </c>
      <c r="J1429" t="s">
        <v>300</v>
      </c>
      <c r="L1429" t="s">
        <v>12</v>
      </c>
      <c r="M1429" t="s">
        <v>13</v>
      </c>
      <c r="N1429" t="s">
        <v>75</v>
      </c>
      <c r="O1429" t="s">
        <v>75</v>
      </c>
    </row>
    <row r="1430" spans="1:15">
      <c r="A1430">
        <v>109</v>
      </c>
      <c r="B1430" s="5">
        <v>45653</v>
      </c>
      <c r="C1430" s="6">
        <v>0.2097222222222222</v>
      </c>
      <c r="D1430" t="s">
        <v>290</v>
      </c>
      <c r="E1430" t="s">
        <v>291</v>
      </c>
      <c r="F1430" s="1">
        <v>9500</v>
      </c>
      <c r="G1430" s="1">
        <v>0</v>
      </c>
      <c r="H1430" s="1">
        <v>1985467</v>
      </c>
      <c r="I1430" t="s">
        <v>292</v>
      </c>
      <c r="J1430" t="s">
        <v>293</v>
      </c>
      <c r="L1430" t="s">
        <v>12</v>
      </c>
      <c r="M1430" t="s">
        <v>13</v>
      </c>
      <c r="N1430" s="281" t="s">
        <v>86</v>
      </c>
      <c r="O1430" s="281" t="s">
        <v>86</v>
      </c>
    </row>
    <row r="1431" spans="1:15">
      <c r="A1431">
        <v>83</v>
      </c>
      <c r="B1431" s="5">
        <v>45657</v>
      </c>
      <c r="C1431" s="7">
        <v>0.62512731481481476</v>
      </c>
      <c r="D1431" t="s">
        <v>477</v>
      </c>
      <c r="E1431" t="s">
        <v>699</v>
      </c>
      <c r="F1431" s="1">
        <v>1200000</v>
      </c>
      <c r="G1431" s="1">
        <v>0</v>
      </c>
      <c r="H1431" s="1">
        <v>1200287</v>
      </c>
      <c r="J1431" t="s">
        <v>508</v>
      </c>
      <c r="L1431" t="s">
        <v>16</v>
      </c>
      <c r="M1431" t="s">
        <v>17</v>
      </c>
      <c r="N1431" s="281" t="s">
        <v>86</v>
      </c>
      <c r="O1431" s="281" t="s">
        <v>86</v>
      </c>
    </row>
    <row r="1432" spans="1:15">
      <c r="A1432">
        <v>84</v>
      </c>
      <c r="B1432" s="5">
        <v>45657</v>
      </c>
      <c r="C1432" s="7">
        <v>0.62512731481481476</v>
      </c>
      <c r="D1432" t="s">
        <v>509</v>
      </c>
      <c r="E1432" t="s">
        <v>699</v>
      </c>
      <c r="F1432" s="1">
        <v>0</v>
      </c>
      <c r="G1432" s="1">
        <v>1200000</v>
      </c>
      <c r="H1432" s="1">
        <v>287</v>
      </c>
      <c r="J1432" t="s">
        <v>508</v>
      </c>
      <c r="L1432" t="s">
        <v>16</v>
      </c>
      <c r="M1432" t="s">
        <v>17</v>
      </c>
      <c r="N1432" s="281" t="s">
        <v>86</v>
      </c>
      <c r="O1432" s="281" t="s">
        <v>86</v>
      </c>
    </row>
    <row r="1433" spans="1:15">
      <c r="A1433">
        <v>85</v>
      </c>
      <c r="B1433" s="5">
        <v>45657</v>
      </c>
      <c r="C1433" s="7">
        <v>0.62513888888888891</v>
      </c>
      <c r="D1433" t="s">
        <v>477</v>
      </c>
      <c r="E1433" t="s">
        <v>700</v>
      </c>
      <c r="F1433" s="1">
        <v>851250</v>
      </c>
      <c r="G1433" s="1">
        <v>0</v>
      </c>
      <c r="H1433" s="1">
        <v>851537</v>
      </c>
      <c r="J1433" t="s">
        <v>508</v>
      </c>
      <c r="L1433" t="s">
        <v>16</v>
      </c>
      <c r="M1433" t="s">
        <v>17</v>
      </c>
      <c r="N1433" s="281" t="s">
        <v>86</v>
      </c>
      <c r="O1433" s="281" t="s">
        <v>86</v>
      </c>
    </row>
    <row r="1434" spans="1:15">
      <c r="A1434">
        <v>86</v>
      </c>
      <c r="B1434" s="5">
        <v>45657</v>
      </c>
      <c r="C1434" s="7">
        <v>0.62513888888888891</v>
      </c>
      <c r="D1434" t="s">
        <v>509</v>
      </c>
      <c r="E1434" t="s">
        <v>700</v>
      </c>
      <c r="F1434" s="1">
        <v>0</v>
      </c>
      <c r="G1434" s="1">
        <v>851250</v>
      </c>
      <c r="H1434" s="1">
        <v>287</v>
      </c>
      <c r="J1434" t="s">
        <v>508</v>
      </c>
      <c r="L1434" t="s">
        <v>16</v>
      </c>
      <c r="M1434" t="s">
        <v>17</v>
      </c>
      <c r="N1434" s="281" t="s">
        <v>86</v>
      </c>
      <c r="O1434" s="281" t="s">
        <v>86</v>
      </c>
    </row>
    <row r="1435" spans="1:15">
      <c r="A1435">
        <v>87</v>
      </c>
      <c r="B1435" s="5">
        <v>45657</v>
      </c>
      <c r="C1435" s="7">
        <v>0.62515046296296295</v>
      </c>
      <c r="D1435" t="s">
        <v>477</v>
      </c>
      <c r="E1435" t="s">
        <v>701</v>
      </c>
      <c r="F1435" s="1">
        <v>2436000</v>
      </c>
      <c r="G1435" s="1">
        <v>0</v>
      </c>
      <c r="H1435" s="1">
        <v>2436287</v>
      </c>
      <c r="J1435" t="s">
        <v>508</v>
      </c>
      <c r="L1435" t="s">
        <v>16</v>
      </c>
      <c r="M1435" t="s">
        <v>17</v>
      </c>
      <c r="N1435" s="281" t="s">
        <v>86</v>
      </c>
      <c r="O1435" s="281" t="s">
        <v>86</v>
      </c>
    </row>
    <row r="1436" spans="1:15">
      <c r="A1436">
        <v>88</v>
      </c>
      <c r="B1436" s="5">
        <v>45657</v>
      </c>
      <c r="C1436" s="7">
        <v>0.62515046296296295</v>
      </c>
      <c r="D1436" t="s">
        <v>509</v>
      </c>
      <c r="E1436" t="s">
        <v>701</v>
      </c>
      <c r="F1436" s="1">
        <v>0</v>
      </c>
      <c r="G1436" s="1">
        <v>2436000</v>
      </c>
      <c r="H1436" s="1">
        <v>287</v>
      </c>
      <c r="J1436" t="s">
        <v>508</v>
      </c>
      <c r="L1436" t="s">
        <v>16</v>
      </c>
      <c r="M1436" t="s">
        <v>17</v>
      </c>
      <c r="N1436" s="281" t="s">
        <v>86</v>
      </c>
      <c r="O1436" s="281" t="s">
        <v>86</v>
      </c>
    </row>
    <row r="1437" spans="1:15">
      <c r="A1437">
        <v>89</v>
      </c>
      <c r="B1437" s="5">
        <v>45657</v>
      </c>
      <c r="C1437" s="7">
        <v>0.62517361111111114</v>
      </c>
      <c r="D1437" t="s">
        <v>477</v>
      </c>
      <c r="E1437" t="s">
        <v>702</v>
      </c>
      <c r="F1437" s="1">
        <v>1400000</v>
      </c>
      <c r="G1437" s="1">
        <v>0</v>
      </c>
      <c r="H1437" s="1">
        <v>1400287</v>
      </c>
      <c r="J1437" t="s">
        <v>508</v>
      </c>
      <c r="L1437" t="s">
        <v>16</v>
      </c>
      <c r="M1437" t="s">
        <v>17</v>
      </c>
      <c r="N1437" s="281" t="s">
        <v>86</v>
      </c>
      <c r="O1437" s="281" t="s">
        <v>86</v>
      </c>
    </row>
    <row r="1438" spans="1:15">
      <c r="A1438">
        <v>90</v>
      </c>
      <c r="B1438" s="5">
        <v>45657</v>
      </c>
      <c r="C1438" s="7">
        <v>0.62517361111111114</v>
      </c>
      <c r="D1438" t="s">
        <v>509</v>
      </c>
      <c r="E1438" t="s">
        <v>702</v>
      </c>
      <c r="F1438" s="1">
        <v>0</v>
      </c>
      <c r="G1438" s="1">
        <v>1400000</v>
      </c>
      <c r="H1438" s="1">
        <v>287</v>
      </c>
      <c r="J1438" t="s">
        <v>508</v>
      </c>
      <c r="L1438" t="s">
        <v>16</v>
      </c>
      <c r="M1438" t="s">
        <v>17</v>
      </c>
      <c r="N1438" s="281" t="s">
        <v>86</v>
      </c>
      <c r="O1438" s="281" t="s">
        <v>86</v>
      </c>
    </row>
    <row r="1439" spans="1:15">
      <c r="A1439">
        <v>91</v>
      </c>
      <c r="B1439" s="5">
        <v>45657</v>
      </c>
      <c r="C1439" s="7">
        <v>0.62517361111111114</v>
      </c>
      <c r="D1439" t="s">
        <v>477</v>
      </c>
      <c r="E1439" t="s">
        <v>703</v>
      </c>
      <c r="F1439" s="1">
        <v>568800</v>
      </c>
      <c r="G1439" s="1">
        <v>0</v>
      </c>
      <c r="H1439" s="1">
        <v>569087</v>
      </c>
      <c r="J1439" t="s">
        <v>508</v>
      </c>
      <c r="L1439" t="s">
        <v>16</v>
      </c>
      <c r="M1439" t="s">
        <v>17</v>
      </c>
      <c r="N1439" s="281" t="s">
        <v>86</v>
      </c>
      <c r="O1439" s="281" t="s">
        <v>86</v>
      </c>
    </row>
    <row r="1440" spans="1:15">
      <c r="A1440">
        <v>92</v>
      </c>
      <c r="B1440" s="5">
        <v>45657</v>
      </c>
      <c r="C1440" s="7">
        <v>0.62517361111111114</v>
      </c>
      <c r="D1440" t="s">
        <v>509</v>
      </c>
      <c r="E1440" t="s">
        <v>703</v>
      </c>
      <c r="F1440" s="1">
        <v>0</v>
      </c>
      <c r="G1440" s="1">
        <v>568800</v>
      </c>
      <c r="H1440" s="1">
        <v>287</v>
      </c>
      <c r="J1440" t="s">
        <v>508</v>
      </c>
      <c r="L1440" t="s">
        <v>16</v>
      </c>
      <c r="M1440" t="s">
        <v>17</v>
      </c>
      <c r="N1440" s="281" t="s">
        <v>86</v>
      </c>
      <c r="O1440" s="281" t="s">
        <v>86</v>
      </c>
    </row>
    <row r="1441" spans="1:15">
      <c r="A1441">
        <v>93</v>
      </c>
      <c r="B1441" s="5">
        <v>45657</v>
      </c>
      <c r="C1441" s="7">
        <v>0.62518518518518518</v>
      </c>
      <c r="D1441" t="s">
        <v>477</v>
      </c>
      <c r="E1441" t="s">
        <v>704</v>
      </c>
      <c r="F1441" s="1">
        <v>5000000</v>
      </c>
      <c r="G1441" s="1">
        <v>0</v>
      </c>
      <c r="H1441" s="1">
        <v>5000287</v>
      </c>
      <c r="J1441" t="s">
        <v>508</v>
      </c>
      <c r="L1441" t="s">
        <v>16</v>
      </c>
      <c r="M1441" t="s">
        <v>17</v>
      </c>
      <c r="N1441" s="281" t="s">
        <v>86</v>
      </c>
      <c r="O1441" s="281" t="s">
        <v>86</v>
      </c>
    </row>
    <row r="1442" spans="1:15">
      <c r="A1442">
        <v>94</v>
      </c>
      <c r="B1442" s="5">
        <v>45657</v>
      </c>
      <c r="C1442" s="7">
        <v>0.62518518518518518</v>
      </c>
      <c r="D1442" t="s">
        <v>509</v>
      </c>
      <c r="E1442" t="s">
        <v>704</v>
      </c>
      <c r="F1442" s="1">
        <v>0</v>
      </c>
      <c r="G1442" s="1">
        <v>5000000</v>
      </c>
      <c r="H1442" s="1">
        <v>287</v>
      </c>
      <c r="J1442" t="s">
        <v>508</v>
      </c>
      <c r="L1442" t="s">
        <v>16</v>
      </c>
      <c r="M1442" t="s">
        <v>17</v>
      </c>
      <c r="N1442" s="281" t="s">
        <v>86</v>
      </c>
      <c r="O1442" s="281" t="s">
        <v>86</v>
      </c>
    </row>
    <row r="1443" spans="1:15">
      <c r="A1443">
        <v>95</v>
      </c>
      <c r="B1443" s="5">
        <v>45657</v>
      </c>
      <c r="C1443" s="7">
        <v>0.6252199074074074</v>
      </c>
      <c r="D1443" t="s">
        <v>477</v>
      </c>
      <c r="E1443" t="s">
        <v>705</v>
      </c>
      <c r="F1443" s="1">
        <v>5920000</v>
      </c>
      <c r="G1443" s="1">
        <v>0</v>
      </c>
      <c r="H1443" s="1">
        <v>5920287</v>
      </c>
      <c r="J1443" t="s">
        <v>508</v>
      </c>
      <c r="L1443" t="s">
        <v>16</v>
      </c>
      <c r="M1443" t="s">
        <v>17</v>
      </c>
      <c r="N1443" s="281" t="s">
        <v>86</v>
      </c>
      <c r="O1443" s="281" t="s">
        <v>86</v>
      </c>
    </row>
    <row r="1444" spans="1:15">
      <c r="A1444">
        <v>96</v>
      </c>
      <c r="B1444" s="5">
        <v>45657</v>
      </c>
      <c r="C1444" s="7">
        <v>0.6252199074074074</v>
      </c>
      <c r="D1444" t="s">
        <v>509</v>
      </c>
      <c r="E1444" t="s">
        <v>705</v>
      </c>
      <c r="F1444" s="1">
        <v>0</v>
      </c>
      <c r="G1444" s="1">
        <v>5920000</v>
      </c>
      <c r="H1444" s="1">
        <v>287</v>
      </c>
      <c r="J1444" t="s">
        <v>508</v>
      </c>
      <c r="L1444" t="s">
        <v>16</v>
      </c>
      <c r="M1444" t="s">
        <v>17</v>
      </c>
      <c r="N1444" s="281" t="s">
        <v>86</v>
      </c>
      <c r="O1444" s="281" t="s">
        <v>86</v>
      </c>
    </row>
    <row r="1445" spans="1:15">
      <c r="A1445">
        <v>1</v>
      </c>
      <c r="B1445" s="5">
        <v>45659</v>
      </c>
      <c r="C1445" s="7">
        <v>0.57504629629629633</v>
      </c>
      <c r="D1445" t="s">
        <v>706</v>
      </c>
      <c r="E1445" t="s">
        <v>351</v>
      </c>
      <c r="G1445" s="1">
        <v>550000</v>
      </c>
      <c r="H1445" s="1">
        <v>3979812</v>
      </c>
      <c r="I1445" t="s">
        <v>299</v>
      </c>
      <c r="J1445" t="s">
        <v>707</v>
      </c>
      <c r="L1445" t="s">
        <v>10</v>
      </c>
      <c r="M1445" t="s">
        <v>11</v>
      </c>
      <c r="N1445" t="s">
        <v>76</v>
      </c>
      <c r="O1445" t="s">
        <v>301</v>
      </c>
    </row>
    <row r="1446" spans="1:15">
      <c r="A1446">
        <v>2</v>
      </c>
      <c r="B1446" s="5">
        <v>45659</v>
      </c>
      <c r="C1446" s="7">
        <v>0.57505787037037037</v>
      </c>
      <c r="D1446" t="s">
        <v>708</v>
      </c>
      <c r="E1446" t="s">
        <v>358</v>
      </c>
      <c r="G1446" s="1">
        <v>440500</v>
      </c>
      <c r="H1446" s="1">
        <v>3539312</v>
      </c>
      <c r="I1446" t="s">
        <v>331</v>
      </c>
      <c r="J1446" t="s">
        <v>707</v>
      </c>
      <c r="L1446" t="s">
        <v>10</v>
      </c>
      <c r="M1446" t="s">
        <v>11</v>
      </c>
      <c r="N1446" t="s">
        <v>76</v>
      </c>
      <c r="O1446" t="s">
        <v>301</v>
      </c>
    </row>
    <row r="1447" spans="1:15">
      <c r="A1447">
        <v>3</v>
      </c>
      <c r="B1447" s="5">
        <v>45659</v>
      </c>
      <c r="C1447" s="7">
        <v>0.57505787037037037</v>
      </c>
      <c r="D1447" t="s">
        <v>668</v>
      </c>
      <c r="E1447" t="s">
        <v>668</v>
      </c>
      <c r="G1447" s="1">
        <v>57380</v>
      </c>
      <c r="H1447" s="2">
        <v>3481932</v>
      </c>
      <c r="I1447" t="s">
        <v>331</v>
      </c>
      <c r="J1447" t="s">
        <v>707</v>
      </c>
      <c r="L1447" t="s">
        <v>10</v>
      </c>
      <c r="M1447" t="s">
        <v>11</v>
      </c>
      <c r="N1447" t="s">
        <v>86</v>
      </c>
      <c r="O1447" t="s">
        <v>86</v>
      </c>
    </row>
    <row r="1448" spans="1:15">
      <c r="A1448">
        <v>4</v>
      </c>
      <c r="B1448" s="5">
        <v>45659</v>
      </c>
      <c r="C1448" s="7">
        <v>0.57506944444444441</v>
      </c>
      <c r="D1448" t="s">
        <v>687</v>
      </c>
      <c r="E1448" t="s">
        <v>687</v>
      </c>
      <c r="G1448" s="1">
        <v>85625</v>
      </c>
      <c r="H1448" s="2">
        <v>3396307</v>
      </c>
      <c r="I1448" t="s">
        <v>331</v>
      </c>
      <c r="J1448" t="s">
        <v>707</v>
      </c>
      <c r="L1448" t="s">
        <v>10</v>
      </c>
      <c r="M1448" t="s">
        <v>11</v>
      </c>
      <c r="N1448" s="281" t="s">
        <v>86</v>
      </c>
      <c r="O1448" s="281" t="s">
        <v>86</v>
      </c>
    </row>
    <row r="1449" spans="1:15">
      <c r="A1449">
        <v>5</v>
      </c>
      <c r="B1449" s="5">
        <v>45659</v>
      </c>
      <c r="C1449" s="7">
        <v>0.5750925925925926</v>
      </c>
      <c r="D1449" t="s">
        <v>642</v>
      </c>
      <c r="E1449" t="s">
        <v>642</v>
      </c>
      <c r="G1449" s="1">
        <v>592500</v>
      </c>
      <c r="H1449" s="2">
        <v>2803807</v>
      </c>
      <c r="I1449" t="s">
        <v>331</v>
      </c>
      <c r="J1449" t="s">
        <v>707</v>
      </c>
      <c r="L1449" t="s">
        <v>10</v>
      </c>
      <c r="M1449" t="s">
        <v>11</v>
      </c>
      <c r="N1449" t="s">
        <v>86</v>
      </c>
      <c r="O1449" t="s">
        <v>86</v>
      </c>
    </row>
    <row r="1450" spans="1:15">
      <c r="A1450">
        <v>6</v>
      </c>
      <c r="B1450" s="5">
        <v>45659</v>
      </c>
      <c r="C1450" s="7">
        <v>0.57511574074074079</v>
      </c>
      <c r="D1450" t="s">
        <v>638</v>
      </c>
      <c r="E1450" t="s">
        <v>638</v>
      </c>
      <c r="G1450" s="1">
        <v>383000</v>
      </c>
      <c r="H1450" s="2">
        <v>2420807</v>
      </c>
      <c r="I1450" t="s">
        <v>331</v>
      </c>
      <c r="J1450" t="s">
        <v>707</v>
      </c>
      <c r="L1450" t="s">
        <v>10</v>
      </c>
      <c r="M1450" t="s">
        <v>11</v>
      </c>
      <c r="N1450" t="s">
        <v>86</v>
      </c>
      <c r="O1450" t="s">
        <v>86</v>
      </c>
    </row>
    <row r="1451" spans="1:15">
      <c r="A1451">
        <v>7</v>
      </c>
      <c r="B1451" s="5">
        <v>45659</v>
      </c>
      <c r="C1451" s="7">
        <v>0.57511574074074079</v>
      </c>
      <c r="D1451" t="s">
        <v>521</v>
      </c>
      <c r="E1451" t="s">
        <v>521</v>
      </c>
      <c r="G1451" s="1">
        <v>500500</v>
      </c>
      <c r="H1451" s="2">
        <v>1920307</v>
      </c>
      <c r="I1451" t="s">
        <v>331</v>
      </c>
      <c r="J1451" t="s">
        <v>707</v>
      </c>
      <c r="L1451" t="s">
        <v>10</v>
      </c>
      <c r="M1451" t="s">
        <v>11</v>
      </c>
      <c r="N1451" s="281" t="s">
        <v>86</v>
      </c>
      <c r="O1451" s="281" t="s">
        <v>86</v>
      </c>
    </row>
    <row r="1452" spans="1:15">
      <c r="A1452">
        <v>8</v>
      </c>
      <c r="B1452" s="5">
        <v>45659</v>
      </c>
      <c r="C1452" s="7">
        <v>0.57512731481481483</v>
      </c>
      <c r="D1452" t="s">
        <v>709</v>
      </c>
      <c r="E1452" t="s">
        <v>709</v>
      </c>
      <c r="G1452" s="1">
        <v>140500</v>
      </c>
      <c r="H1452" s="2">
        <v>1779807</v>
      </c>
      <c r="I1452" t="s">
        <v>331</v>
      </c>
      <c r="J1452" t="s">
        <v>707</v>
      </c>
      <c r="L1452" t="s">
        <v>10</v>
      </c>
      <c r="M1452" t="s">
        <v>11</v>
      </c>
      <c r="N1452" s="281" t="s">
        <v>86</v>
      </c>
      <c r="O1452" s="281" t="s">
        <v>86</v>
      </c>
    </row>
    <row r="1453" spans="1:15">
      <c r="A1453">
        <v>9</v>
      </c>
      <c r="B1453" s="5">
        <v>45659</v>
      </c>
      <c r="C1453" s="7">
        <v>0.57513888888888887</v>
      </c>
      <c r="D1453" t="s">
        <v>538</v>
      </c>
      <c r="E1453" t="s">
        <v>538</v>
      </c>
      <c r="G1453" s="1">
        <v>244100</v>
      </c>
      <c r="H1453" s="2">
        <v>1535707</v>
      </c>
      <c r="I1453" t="s">
        <v>331</v>
      </c>
      <c r="J1453" t="s">
        <v>707</v>
      </c>
      <c r="L1453" t="s">
        <v>10</v>
      </c>
      <c r="M1453" t="s">
        <v>11</v>
      </c>
      <c r="N1453" s="281" t="s">
        <v>86</v>
      </c>
      <c r="O1453" s="281" t="s">
        <v>86</v>
      </c>
    </row>
    <row r="1454" spans="1:15">
      <c r="A1454">
        <v>10</v>
      </c>
      <c r="B1454" s="5">
        <v>45659</v>
      </c>
      <c r="C1454" s="7">
        <v>0.57515046296296302</v>
      </c>
      <c r="D1454" t="s">
        <v>635</v>
      </c>
      <c r="E1454" t="s">
        <v>635</v>
      </c>
      <c r="G1454" s="1">
        <v>120500</v>
      </c>
      <c r="H1454" s="2">
        <v>1415207</v>
      </c>
      <c r="I1454" t="s">
        <v>331</v>
      </c>
      <c r="J1454" t="s">
        <v>707</v>
      </c>
      <c r="L1454" t="s">
        <v>10</v>
      </c>
      <c r="M1454" t="s">
        <v>11</v>
      </c>
      <c r="N1454" s="281" t="s">
        <v>86</v>
      </c>
      <c r="O1454" s="281" t="s">
        <v>86</v>
      </c>
    </row>
    <row r="1455" spans="1:15">
      <c r="A1455">
        <v>1</v>
      </c>
      <c r="B1455" s="5">
        <v>45659</v>
      </c>
      <c r="C1455" s="7">
        <v>0.45664351851851848</v>
      </c>
      <c r="D1455" t="s">
        <v>710</v>
      </c>
      <c r="G1455" s="1">
        <v>6200</v>
      </c>
      <c r="H1455" s="1">
        <v>100699172</v>
      </c>
      <c r="I1455" t="s">
        <v>264</v>
      </c>
      <c r="J1455" t="s">
        <v>711</v>
      </c>
      <c r="L1455" t="s">
        <v>8</v>
      </c>
      <c r="M1455" t="s">
        <v>9</v>
      </c>
      <c r="N1455" t="s">
        <v>76</v>
      </c>
      <c r="O1455" t="s">
        <v>286</v>
      </c>
    </row>
    <row r="1456" spans="1:15">
      <c r="A1456">
        <v>11</v>
      </c>
      <c r="B1456" s="5">
        <v>45664</v>
      </c>
      <c r="C1456" s="7">
        <v>0.73299768518518515</v>
      </c>
      <c r="D1456" t="s">
        <v>316</v>
      </c>
      <c r="E1456" t="s">
        <v>316</v>
      </c>
      <c r="F1456" s="1">
        <v>80000000</v>
      </c>
      <c r="H1456" s="2">
        <v>81415207</v>
      </c>
      <c r="I1456" t="s">
        <v>292</v>
      </c>
      <c r="J1456" t="s">
        <v>707</v>
      </c>
      <c r="L1456" t="s">
        <v>10</v>
      </c>
      <c r="M1456" t="s">
        <v>11</v>
      </c>
      <c r="N1456" t="s">
        <v>86</v>
      </c>
      <c r="O1456" t="s">
        <v>86</v>
      </c>
    </row>
    <row r="1457" spans="1:15">
      <c r="A1457">
        <v>2</v>
      </c>
      <c r="B1457" s="5">
        <v>45664</v>
      </c>
      <c r="C1457" s="7">
        <v>0.54190972222222222</v>
      </c>
      <c r="D1457" t="s">
        <v>573</v>
      </c>
      <c r="G1457" s="1">
        <v>11400</v>
      </c>
      <c r="H1457" s="2">
        <v>100687772</v>
      </c>
      <c r="I1457" t="s">
        <v>264</v>
      </c>
      <c r="J1457" t="s">
        <v>711</v>
      </c>
      <c r="L1457" t="s">
        <v>8</v>
      </c>
      <c r="M1457" t="s">
        <v>9</v>
      </c>
      <c r="N1457" t="s">
        <v>344</v>
      </c>
      <c r="O1457" t="s">
        <v>344</v>
      </c>
    </row>
    <row r="1458" spans="1:15">
      <c r="A1458">
        <v>3</v>
      </c>
      <c r="B1458" s="5">
        <v>45664</v>
      </c>
      <c r="C1458" s="7">
        <v>0.54204861111111113</v>
      </c>
      <c r="D1458" t="s">
        <v>573</v>
      </c>
      <c r="F1458" s="1">
        <v>11400</v>
      </c>
      <c r="H1458" s="2">
        <v>100699172</v>
      </c>
      <c r="I1458" t="s">
        <v>264</v>
      </c>
      <c r="J1458" t="s">
        <v>711</v>
      </c>
      <c r="L1458" t="s">
        <v>8</v>
      </c>
      <c r="M1458" t="s">
        <v>9</v>
      </c>
      <c r="N1458" t="s">
        <v>344</v>
      </c>
      <c r="O1458" t="s">
        <v>344</v>
      </c>
    </row>
    <row r="1459" spans="1:15">
      <c r="A1459">
        <v>4</v>
      </c>
      <c r="B1459" s="5">
        <v>45664</v>
      </c>
      <c r="C1459" s="7">
        <v>0.5645486111111111</v>
      </c>
      <c r="D1459" t="s">
        <v>650</v>
      </c>
      <c r="G1459" s="1">
        <v>11500</v>
      </c>
      <c r="H1459" s="2">
        <v>100687672</v>
      </c>
      <c r="I1459" t="s">
        <v>264</v>
      </c>
      <c r="J1459" t="s">
        <v>711</v>
      </c>
      <c r="L1459" t="s">
        <v>8</v>
      </c>
      <c r="M1459" t="s">
        <v>9</v>
      </c>
      <c r="N1459" t="s">
        <v>76</v>
      </c>
      <c r="O1459" t="s">
        <v>286</v>
      </c>
    </row>
    <row r="1460" spans="1:15">
      <c r="A1460">
        <v>5</v>
      </c>
      <c r="B1460" s="5">
        <v>45664</v>
      </c>
      <c r="C1460" s="7">
        <v>0.73299768518518515</v>
      </c>
      <c r="D1460" t="s">
        <v>316</v>
      </c>
      <c r="E1460" t="s">
        <v>316</v>
      </c>
      <c r="G1460" s="1">
        <v>80000000</v>
      </c>
      <c r="H1460" s="2">
        <v>20687672</v>
      </c>
      <c r="I1460" t="s">
        <v>299</v>
      </c>
      <c r="J1460" t="s">
        <v>707</v>
      </c>
      <c r="L1460" t="s">
        <v>8</v>
      </c>
      <c r="M1460" t="s">
        <v>9</v>
      </c>
      <c r="N1460" t="s">
        <v>86</v>
      </c>
      <c r="O1460" t="s">
        <v>86</v>
      </c>
    </row>
    <row r="1461" spans="1:15">
      <c r="A1461">
        <v>1</v>
      </c>
      <c r="B1461" s="5">
        <v>45664</v>
      </c>
      <c r="C1461" s="7">
        <v>0.54059027777777779</v>
      </c>
      <c r="D1461" t="s">
        <v>203</v>
      </c>
      <c r="F1461" s="1">
        <v>863107</v>
      </c>
      <c r="H1461" s="2">
        <v>2848574</v>
      </c>
      <c r="I1461" t="s">
        <v>292</v>
      </c>
      <c r="J1461" t="s">
        <v>293</v>
      </c>
      <c r="L1461" t="s">
        <v>12</v>
      </c>
      <c r="M1461" t="s">
        <v>13</v>
      </c>
      <c r="N1461" t="s">
        <v>344</v>
      </c>
      <c r="O1461" t="s">
        <v>344</v>
      </c>
    </row>
    <row r="1462" spans="1:15">
      <c r="A1462">
        <v>2</v>
      </c>
      <c r="B1462" s="5">
        <v>45664</v>
      </c>
      <c r="C1462" s="7">
        <v>0.54059027777777779</v>
      </c>
      <c r="D1462" t="s">
        <v>712</v>
      </c>
      <c r="G1462" s="1">
        <v>863107</v>
      </c>
      <c r="H1462" s="2">
        <v>1985467</v>
      </c>
      <c r="I1462" t="s">
        <v>292</v>
      </c>
      <c r="J1462" t="s">
        <v>293</v>
      </c>
      <c r="L1462" t="s">
        <v>12</v>
      </c>
      <c r="M1462" t="s">
        <v>13</v>
      </c>
      <c r="N1462" t="s">
        <v>344</v>
      </c>
      <c r="O1462" t="s">
        <v>344</v>
      </c>
    </row>
    <row r="1463" spans="1:15">
      <c r="A1463">
        <v>97</v>
      </c>
      <c r="B1463" s="5">
        <v>45665</v>
      </c>
      <c r="C1463" s="7">
        <v>0.55344907407407407</v>
      </c>
      <c r="D1463" t="s">
        <v>477</v>
      </c>
      <c r="E1463" t="s">
        <v>713</v>
      </c>
      <c r="F1463" s="1">
        <v>1000000</v>
      </c>
      <c r="G1463" s="1">
        <v>0</v>
      </c>
      <c r="H1463" s="1">
        <v>1000287</v>
      </c>
      <c r="J1463" t="s">
        <v>508</v>
      </c>
      <c r="L1463" t="s">
        <v>16</v>
      </c>
      <c r="M1463" t="s">
        <v>17</v>
      </c>
      <c r="N1463" s="281" t="s">
        <v>86</v>
      </c>
      <c r="O1463" s="281" t="s">
        <v>86</v>
      </c>
    </row>
    <row r="1464" spans="1:15">
      <c r="A1464">
        <v>12</v>
      </c>
      <c r="B1464" s="5">
        <v>45666</v>
      </c>
      <c r="C1464" s="7">
        <v>0.53476851851851848</v>
      </c>
      <c r="D1464" t="s">
        <v>714</v>
      </c>
      <c r="G1464" s="1">
        <v>420000</v>
      </c>
      <c r="H1464" s="2">
        <v>80995207</v>
      </c>
      <c r="I1464" t="s">
        <v>264</v>
      </c>
      <c r="J1464" t="s">
        <v>711</v>
      </c>
      <c r="L1464" t="s">
        <v>10</v>
      </c>
      <c r="M1464" t="s">
        <v>11</v>
      </c>
      <c r="N1464" t="s">
        <v>76</v>
      </c>
      <c r="O1464" t="s">
        <v>301</v>
      </c>
    </row>
    <row r="1465" spans="1:15">
      <c r="A1465">
        <v>13</v>
      </c>
      <c r="B1465" s="5">
        <v>45666</v>
      </c>
      <c r="C1465" s="7">
        <v>0.56054398148148143</v>
      </c>
      <c r="D1465" t="s">
        <v>302</v>
      </c>
      <c r="G1465" s="1">
        <v>1000</v>
      </c>
      <c r="H1465" s="2">
        <v>80994207</v>
      </c>
      <c r="I1465" t="s">
        <v>264</v>
      </c>
      <c r="J1465" t="s">
        <v>711</v>
      </c>
      <c r="L1465" t="s">
        <v>10</v>
      </c>
      <c r="M1465" t="s">
        <v>11</v>
      </c>
      <c r="N1465" t="s">
        <v>76</v>
      </c>
      <c r="O1465" t="s">
        <v>301</v>
      </c>
    </row>
    <row r="1466" spans="1:15">
      <c r="A1466">
        <v>14</v>
      </c>
      <c r="B1466" s="5">
        <v>45667</v>
      </c>
      <c r="C1466" s="7">
        <v>0.1889814814814815</v>
      </c>
      <c r="D1466" t="s">
        <v>715</v>
      </c>
      <c r="G1466" s="1">
        <v>1792180</v>
      </c>
      <c r="H1466" s="2">
        <v>79202027</v>
      </c>
      <c r="I1466" t="s">
        <v>310</v>
      </c>
      <c r="J1466" t="s">
        <v>300</v>
      </c>
      <c r="L1466" t="s">
        <v>10</v>
      </c>
      <c r="M1466" t="s">
        <v>11</v>
      </c>
      <c r="N1466" t="s">
        <v>74</v>
      </c>
      <c r="O1466" t="s">
        <v>311</v>
      </c>
    </row>
    <row r="1467" spans="1:15">
      <c r="A1467">
        <v>15</v>
      </c>
      <c r="B1467" s="5">
        <v>45667</v>
      </c>
      <c r="C1467" s="7">
        <v>0.19052083333333331</v>
      </c>
      <c r="D1467" t="s">
        <v>716</v>
      </c>
      <c r="G1467" s="1">
        <v>828000</v>
      </c>
      <c r="H1467" s="2">
        <v>78374027</v>
      </c>
      <c r="I1467" t="s">
        <v>313</v>
      </c>
      <c r="J1467" t="s">
        <v>300</v>
      </c>
      <c r="L1467" t="s">
        <v>10</v>
      </c>
      <c r="M1467" t="s">
        <v>11</v>
      </c>
      <c r="N1467" t="s">
        <v>74</v>
      </c>
      <c r="O1467" t="s">
        <v>311</v>
      </c>
    </row>
    <row r="1468" spans="1:15">
      <c r="A1468">
        <v>16</v>
      </c>
      <c r="B1468" s="5">
        <v>45667</v>
      </c>
      <c r="C1468" s="7">
        <v>0.19085648148148149</v>
      </c>
      <c r="D1468" t="s">
        <v>717</v>
      </c>
      <c r="G1468" s="1">
        <v>266250</v>
      </c>
      <c r="H1468" s="2">
        <v>78107777</v>
      </c>
      <c r="I1468" t="s">
        <v>310</v>
      </c>
      <c r="J1468" t="s">
        <v>300</v>
      </c>
      <c r="L1468" t="s">
        <v>10</v>
      </c>
      <c r="M1468" t="s">
        <v>11</v>
      </c>
      <c r="N1468" t="s">
        <v>74</v>
      </c>
      <c r="O1468" t="s">
        <v>311</v>
      </c>
    </row>
    <row r="1469" spans="1:15">
      <c r="A1469">
        <v>17</v>
      </c>
      <c r="B1469" s="5">
        <v>45667</v>
      </c>
      <c r="C1469" s="7">
        <v>0.19114583333333329</v>
      </c>
      <c r="D1469" t="s">
        <v>718</v>
      </c>
      <c r="G1469" s="1">
        <v>93350</v>
      </c>
      <c r="H1469" s="2">
        <v>78014427</v>
      </c>
      <c r="I1469" t="s">
        <v>310</v>
      </c>
      <c r="J1469" t="s">
        <v>300</v>
      </c>
      <c r="L1469" t="s">
        <v>10</v>
      </c>
      <c r="M1469" t="s">
        <v>11</v>
      </c>
      <c r="N1469" t="s">
        <v>74</v>
      </c>
      <c r="O1469" t="s">
        <v>311</v>
      </c>
    </row>
    <row r="1470" spans="1:15">
      <c r="A1470">
        <v>18</v>
      </c>
      <c r="B1470" s="5">
        <v>45667</v>
      </c>
      <c r="C1470" s="7">
        <v>0.67237268518518523</v>
      </c>
      <c r="D1470" t="s">
        <v>668</v>
      </c>
      <c r="E1470" t="s">
        <v>668</v>
      </c>
      <c r="G1470" s="1">
        <v>93000</v>
      </c>
      <c r="H1470" s="2">
        <v>77921427</v>
      </c>
      <c r="I1470" t="s">
        <v>331</v>
      </c>
      <c r="J1470" t="s">
        <v>707</v>
      </c>
      <c r="L1470" t="s">
        <v>10</v>
      </c>
      <c r="M1470" t="s">
        <v>11</v>
      </c>
      <c r="N1470" t="s">
        <v>86</v>
      </c>
      <c r="O1470" t="s">
        <v>86</v>
      </c>
    </row>
    <row r="1471" spans="1:15">
      <c r="A1471">
        <v>19</v>
      </c>
      <c r="B1471" s="5">
        <v>45667</v>
      </c>
      <c r="C1471" s="7">
        <v>0.69987268518518519</v>
      </c>
      <c r="D1471" t="s">
        <v>352</v>
      </c>
      <c r="G1471" s="1">
        <v>234660</v>
      </c>
      <c r="H1471" s="2">
        <v>77686767</v>
      </c>
      <c r="I1471" t="s">
        <v>292</v>
      </c>
      <c r="J1471" t="s">
        <v>707</v>
      </c>
      <c r="L1471" t="s">
        <v>10</v>
      </c>
      <c r="M1471" t="s">
        <v>11</v>
      </c>
      <c r="N1471" t="s">
        <v>74</v>
      </c>
      <c r="O1471" t="s">
        <v>353</v>
      </c>
    </row>
    <row r="1472" spans="1:15">
      <c r="A1472">
        <v>20</v>
      </c>
      <c r="B1472" s="5">
        <v>45667</v>
      </c>
      <c r="C1472" s="7">
        <v>0.69988425925925923</v>
      </c>
      <c r="D1472" t="s">
        <v>394</v>
      </c>
      <c r="E1472" t="s">
        <v>355</v>
      </c>
      <c r="G1472" s="1">
        <v>2346780</v>
      </c>
      <c r="H1472" s="2">
        <v>75339987</v>
      </c>
      <c r="I1472" t="s">
        <v>356</v>
      </c>
      <c r="J1472" t="s">
        <v>707</v>
      </c>
      <c r="L1472" t="s">
        <v>10</v>
      </c>
      <c r="M1472" t="s">
        <v>11</v>
      </c>
      <c r="N1472" t="s">
        <v>74</v>
      </c>
      <c r="O1472" t="s">
        <v>353</v>
      </c>
    </row>
    <row r="1473" spans="1:15">
      <c r="A1473">
        <v>21</v>
      </c>
      <c r="B1473" s="5">
        <v>45667</v>
      </c>
      <c r="C1473" s="7">
        <v>0.69989583333333338</v>
      </c>
      <c r="D1473" t="s">
        <v>641</v>
      </c>
      <c r="E1473" t="s">
        <v>360</v>
      </c>
      <c r="G1473" s="1">
        <v>2200000</v>
      </c>
      <c r="H1473" s="2">
        <v>73139987</v>
      </c>
      <c r="I1473" t="s">
        <v>299</v>
      </c>
      <c r="J1473" t="s">
        <v>707</v>
      </c>
      <c r="L1473" t="s">
        <v>10</v>
      </c>
      <c r="M1473" t="s">
        <v>11</v>
      </c>
      <c r="N1473" t="s">
        <v>76</v>
      </c>
      <c r="O1473" t="s">
        <v>301</v>
      </c>
    </row>
    <row r="1474" spans="1:15">
      <c r="A1474">
        <v>6</v>
      </c>
      <c r="B1474" s="5">
        <v>45667</v>
      </c>
      <c r="C1474" s="7">
        <v>0.42021990740740739</v>
      </c>
      <c r="D1474" t="s">
        <v>573</v>
      </c>
      <c r="G1474" s="1">
        <v>11800</v>
      </c>
      <c r="H1474" s="2">
        <v>20675872</v>
      </c>
      <c r="I1474" t="s">
        <v>264</v>
      </c>
      <c r="J1474" t="s">
        <v>711</v>
      </c>
      <c r="L1474" t="s">
        <v>8</v>
      </c>
      <c r="M1474" t="s">
        <v>9</v>
      </c>
      <c r="N1474" t="s">
        <v>344</v>
      </c>
      <c r="O1474" t="s">
        <v>344</v>
      </c>
    </row>
    <row r="1475" spans="1:15">
      <c r="A1475">
        <v>7</v>
      </c>
      <c r="B1475" s="5">
        <v>45667</v>
      </c>
      <c r="C1475" s="7">
        <v>0.4203587962962963</v>
      </c>
      <c r="D1475" t="s">
        <v>573</v>
      </c>
      <c r="F1475" s="1">
        <v>11800</v>
      </c>
      <c r="H1475" s="2">
        <v>20687672</v>
      </c>
      <c r="I1475" t="s">
        <v>264</v>
      </c>
      <c r="J1475" t="s">
        <v>711</v>
      </c>
      <c r="L1475" t="s">
        <v>8</v>
      </c>
      <c r="M1475" t="s">
        <v>9</v>
      </c>
      <c r="N1475" t="s">
        <v>344</v>
      </c>
      <c r="O1475" t="s">
        <v>344</v>
      </c>
    </row>
    <row r="1476" spans="1:15">
      <c r="A1476">
        <v>8</v>
      </c>
      <c r="B1476" s="5">
        <v>45667</v>
      </c>
      <c r="C1476" s="7">
        <v>0.43678240740740742</v>
      </c>
      <c r="D1476" t="s">
        <v>574</v>
      </c>
      <c r="G1476" s="1">
        <v>11100</v>
      </c>
      <c r="H1476" s="2">
        <v>20676572</v>
      </c>
      <c r="I1476" t="s">
        <v>264</v>
      </c>
      <c r="J1476" t="s">
        <v>711</v>
      </c>
      <c r="L1476" t="s">
        <v>8</v>
      </c>
      <c r="M1476" t="s">
        <v>9</v>
      </c>
      <c r="N1476" t="s">
        <v>76</v>
      </c>
      <c r="O1476" t="s">
        <v>286</v>
      </c>
    </row>
    <row r="1477" spans="1:15">
      <c r="A1477">
        <v>9</v>
      </c>
      <c r="B1477" s="5">
        <v>45667</v>
      </c>
      <c r="C1477" s="7">
        <v>0.71903935185185186</v>
      </c>
      <c r="D1477" t="s">
        <v>573</v>
      </c>
      <c r="G1477" s="1">
        <v>7100</v>
      </c>
      <c r="H1477" s="2">
        <v>20669472</v>
      </c>
      <c r="I1477" t="s">
        <v>264</v>
      </c>
      <c r="J1477" t="s">
        <v>711</v>
      </c>
      <c r="L1477" t="s">
        <v>8</v>
      </c>
      <c r="M1477" t="s">
        <v>9</v>
      </c>
      <c r="N1477" t="s">
        <v>344</v>
      </c>
      <c r="O1477" t="s">
        <v>344</v>
      </c>
    </row>
    <row r="1478" spans="1:15">
      <c r="A1478">
        <v>10</v>
      </c>
      <c r="B1478" s="5">
        <v>45667</v>
      </c>
      <c r="C1478" s="7">
        <v>0.71916666666666662</v>
      </c>
      <c r="D1478" t="s">
        <v>573</v>
      </c>
      <c r="F1478" s="1">
        <v>7100</v>
      </c>
      <c r="H1478" s="2">
        <v>20676572</v>
      </c>
      <c r="I1478" t="s">
        <v>264</v>
      </c>
      <c r="J1478" t="s">
        <v>711</v>
      </c>
      <c r="L1478" t="s">
        <v>8</v>
      </c>
      <c r="M1478" t="s">
        <v>9</v>
      </c>
      <c r="N1478" t="s">
        <v>344</v>
      </c>
      <c r="O1478" t="s">
        <v>344</v>
      </c>
    </row>
    <row r="1479" spans="1:15">
      <c r="A1479">
        <v>22</v>
      </c>
      <c r="B1479" s="5">
        <v>45671</v>
      </c>
      <c r="C1479" s="7">
        <v>0.49320601851851847</v>
      </c>
      <c r="D1479" t="s">
        <v>719</v>
      </c>
      <c r="G1479" s="1">
        <v>27000</v>
      </c>
      <c r="H1479" s="2">
        <v>73112987</v>
      </c>
      <c r="I1479" t="s">
        <v>264</v>
      </c>
      <c r="J1479" t="s">
        <v>711</v>
      </c>
      <c r="L1479" t="s">
        <v>10</v>
      </c>
      <c r="M1479" t="s">
        <v>11</v>
      </c>
      <c r="N1479" s="281" t="s">
        <v>86</v>
      </c>
      <c r="O1479" s="281" t="s">
        <v>86</v>
      </c>
    </row>
    <row r="1480" spans="1:15">
      <c r="A1480">
        <v>23</v>
      </c>
      <c r="B1480" s="5">
        <v>45671</v>
      </c>
      <c r="C1480" s="7">
        <v>0.52115740740740746</v>
      </c>
      <c r="D1480" t="s">
        <v>660</v>
      </c>
      <c r="G1480" s="1">
        <v>10400</v>
      </c>
      <c r="H1480" s="2">
        <v>73102587</v>
      </c>
      <c r="I1480" t="s">
        <v>264</v>
      </c>
      <c r="J1480" t="s">
        <v>711</v>
      </c>
      <c r="L1480" t="s">
        <v>10</v>
      </c>
      <c r="M1480" t="s">
        <v>11</v>
      </c>
      <c r="N1480" t="s">
        <v>76</v>
      </c>
      <c r="O1480" t="s">
        <v>661</v>
      </c>
    </row>
    <row r="1481" spans="1:15">
      <c r="A1481">
        <v>24</v>
      </c>
      <c r="B1481" s="5">
        <v>45671</v>
      </c>
      <c r="C1481" s="7">
        <v>0.58163194444444444</v>
      </c>
      <c r="D1481" t="s">
        <v>720</v>
      </c>
      <c r="F1481" s="1">
        <v>9029400</v>
      </c>
      <c r="H1481" s="2">
        <v>82131987</v>
      </c>
      <c r="I1481" t="s">
        <v>292</v>
      </c>
      <c r="J1481" t="s">
        <v>293</v>
      </c>
      <c r="L1481" t="s">
        <v>10</v>
      </c>
      <c r="M1481" t="s">
        <v>11</v>
      </c>
      <c r="N1481" s="281" t="s">
        <v>86</v>
      </c>
      <c r="O1481" s="281" t="s">
        <v>86</v>
      </c>
    </row>
    <row r="1482" spans="1:15">
      <c r="A1482">
        <v>25</v>
      </c>
      <c r="B1482" s="5">
        <v>45671</v>
      </c>
      <c r="C1482" s="7">
        <v>0.58170138888888889</v>
      </c>
      <c r="D1482" t="s">
        <v>587</v>
      </c>
      <c r="F1482" s="1">
        <v>9029400</v>
      </c>
      <c r="H1482" s="2">
        <v>91161387</v>
      </c>
      <c r="I1482" t="s">
        <v>292</v>
      </c>
      <c r="J1482" t="s">
        <v>293</v>
      </c>
      <c r="L1482" t="s">
        <v>10</v>
      </c>
      <c r="M1482" t="s">
        <v>11</v>
      </c>
      <c r="N1482" t="s">
        <v>86</v>
      </c>
      <c r="O1482" t="s">
        <v>86</v>
      </c>
    </row>
    <row r="1483" spans="1:15">
      <c r="A1483">
        <v>26</v>
      </c>
      <c r="B1483" s="5">
        <v>45671</v>
      </c>
      <c r="C1483" s="7">
        <v>0.58177083333333335</v>
      </c>
      <c r="D1483" t="s">
        <v>721</v>
      </c>
      <c r="F1483" s="1">
        <v>9029400</v>
      </c>
      <c r="H1483" s="2">
        <v>100190787</v>
      </c>
      <c r="I1483" t="s">
        <v>292</v>
      </c>
      <c r="J1483" t="s">
        <v>293</v>
      </c>
      <c r="L1483" t="s">
        <v>10</v>
      </c>
      <c r="M1483" t="s">
        <v>11</v>
      </c>
      <c r="N1483" t="s">
        <v>86</v>
      </c>
      <c r="O1483" t="s">
        <v>86</v>
      </c>
    </row>
    <row r="1484" spans="1:15">
      <c r="A1484">
        <v>27</v>
      </c>
      <c r="B1484" s="5">
        <v>45671</v>
      </c>
      <c r="C1484" s="7">
        <v>0.5818402777777778</v>
      </c>
      <c r="D1484" t="s">
        <v>722</v>
      </c>
      <c r="F1484" s="1">
        <v>9029400</v>
      </c>
      <c r="H1484" s="2">
        <v>109220187</v>
      </c>
      <c r="I1484" t="s">
        <v>292</v>
      </c>
      <c r="J1484" t="s">
        <v>293</v>
      </c>
      <c r="L1484" t="s">
        <v>10</v>
      </c>
      <c r="M1484" t="s">
        <v>11</v>
      </c>
      <c r="N1484" t="s">
        <v>86</v>
      </c>
      <c r="O1484" t="s">
        <v>86</v>
      </c>
    </row>
    <row r="1485" spans="1:15">
      <c r="A1485">
        <v>28</v>
      </c>
      <c r="B1485" s="5">
        <v>45671</v>
      </c>
      <c r="C1485" s="7">
        <v>0.58190972222222226</v>
      </c>
      <c r="D1485" t="s">
        <v>723</v>
      </c>
      <c r="F1485" s="1">
        <v>19500000</v>
      </c>
      <c r="H1485" s="2">
        <v>128720187</v>
      </c>
      <c r="I1485" t="s">
        <v>292</v>
      </c>
      <c r="J1485" t="s">
        <v>293</v>
      </c>
      <c r="L1485" t="s">
        <v>10</v>
      </c>
      <c r="M1485" t="s">
        <v>11</v>
      </c>
      <c r="N1485" s="281" t="s">
        <v>86</v>
      </c>
      <c r="O1485" s="281" t="s">
        <v>86</v>
      </c>
    </row>
    <row r="1486" spans="1:15">
      <c r="A1486">
        <v>29</v>
      </c>
      <c r="B1486" s="5">
        <v>45671</v>
      </c>
      <c r="C1486" s="7">
        <v>0.58199074074074075</v>
      </c>
      <c r="D1486" t="s">
        <v>724</v>
      </c>
      <c r="F1486" s="1">
        <v>10272900</v>
      </c>
      <c r="H1486" s="2">
        <v>138993087</v>
      </c>
      <c r="I1486" t="s">
        <v>292</v>
      </c>
      <c r="J1486" t="s">
        <v>293</v>
      </c>
      <c r="L1486" t="s">
        <v>10</v>
      </c>
      <c r="M1486" t="s">
        <v>11</v>
      </c>
      <c r="N1486" t="s">
        <v>86</v>
      </c>
      <c r="O1486" t="s">
        <v>86</v>
      </c>
    </row>
    <row r="1487" spans="1:15">
      <c r="A1487">
        <v>30</v>
      </c>
      <c r="B1487" s="5">
        <v>45671</v>
      </c>
      <c r="C1487" s="7">
        <v>0.58206018518518521</v>
      </c>
      <c r="D1487" t="s">
        <v>725</v>
      </c>
      <c r="F1487" s="1">
        <v>10272900</v>
      </c>
      <c r="H1487" s="2">
        <v>149265987</v>
      </c>
      <c r="I1487" t="s">
        <v>292</v>
      </c>
      <c r="J1487" t="s">
        <v>293</v>
      </c>
      <c r="L1487" t="s">
        <v>10</v>
      </c>
      <c r="M1487" t="s">
        <v>11</v>
      </c>
      <c r="N1487" t="s">
        <v>86</v>
      </c>
      <c r="O1487" t="s">
        <v>86</v>
      </c>
    </row>
    <row r="1488" spans="1:15">
      <c r="A1488">
        <v>31</v>
      </c>
      <c r="B1488" s="5">
        <v>45671</v>
      </c>
      <c r="C1488" s="7">
        <v>0.58212962962962966</v>
      </c>
      <c r="D1488" t="s">
        <v>543</v>
      </c>
      <c r="F1488" s="1">
        <v>7560000</v>
      </c>
      <c r="H1488" s="2">
        <v>156825987</v>
      </c>
      <c r="I1488" t="s">
        <v>292</v>
      </c>
      <c r="J1488" t="s">
        <v>293</v>
      </c>
      <c r="L1488" t="s">
        <v>10</v>
      </c>
      <c r="M1488" t="s">
        <v>11</v>
      </c>
      <c r="N1488" t="s">
        <v>86</v>
      </c>
      <c r="O1488" t="s">
        <v>86</v>
      </c>
    </row>
    <row r="1489" spans="1:15">
      <c r="A1489">
        <v>11</v>
      </c>
      <c r="B1489" s="5">
        <v>45671</v>
      </c>
      <c r="C1489" s="7">
        <v>0.97179398148148144</v>
      </c>
      <c r="D1489" t="s">
        <v>573</v>
      </c>
      <c r="G1489" s="1">
        <v>15200</v>
      </c>
      <c r="H1489" s="2">
        <v>20661372</v>
      </c>
      <c r="I1489" t="s">
        <v>264</v>
      </c>
      <c r="J1489" t="s">
        <v>711</v>
      </c>
      <c r="L1489" t="s">
        <v>8</v>
      </c>
      <c r="M1489" t="s">
        <v>9</v>
      </c>
      <c r="N1489" t="s">
        <v>344</v>
      </c>
      <c r="O1489" t="s">
        <v>344</v>
      </c>
    </row>
    <row r="1490" spans="1:15">
      <c r="A1490">
        <v>12</v>
      </c>
      <c r="B1490" s="5">
        <v>45671</v>
      </c>
      <c r="C1490" s="7">
        <v>0.97192129629629631</v>
      </c>
      <c r="D1490" t="s">
        <v>573</v>
      </c>
      <c r="F1490" s="1">
        <v>15200</v>
      </c>
      <c r="H1490" s="2">
        <v>20676572</v>
      </c>
      <c r="I1490" t="s">
        <v>264</v>
      </c>
      <c r="J1490" t="s">
        <v>711</v>
      </c>
      <c r="L1490" t="s">
        <v>8</v>
      </c>
      <c r="M1490" t="s">
        <v>9</v>
      </c>
      <c r="N1490" t="s">
        <v>344</v>
      </c>
      <c r="O1490" t="s">
        <v>344</v>
      </c>
    </row>
    <row r="1491" spans="1:15">
      <c r="A1491">
        <v>13</v>
      </c>
      <c r="B1491" s="5">
        <v>45671</v>
      </c>
      <c r="C1491" s="7">
        <v>0.98699074074074078</v>
      </c>
      <c r="D1491" t="s">
        <v>650</v>
      </c>
      <c r="G1491" s="1">
        <v>15500</v>
      </c>
      <c r="H1491" s="2">
        <v>20661072</v>
      </c>
      <c r="I1491" t="s">
        <v>264</v>
      </c>
      <c r="J1491" t="s">
        <v>711</v>
      </c>
      <c r="L1491" t="s">
        <v>8</v>
      </c>
      <c r="M1491" t="s">
        <v>9</v>
      </c>
      <c r="N1491" t="s">
        <v>76</v>
      </c>
      <c r="O1491" t="s">
        <v>286</v>
      </c>
    </row>
    <row r="1492" spans="1:15">
      <c r="A1492">
        <v>3</v>
      </c>
      <c r="B1492" s="5">
        <v>45671</v>
      </c>
      <c r="C1492" s="7">
        <v>0.58163194444444444</v>
      </c>
      <c r="D1492" t="s">
        <v>203</v>
      </c>
      <c r="F1492" s="1">
        <v>9029400</v>
      </c>
      <c r="H1492" s="2">
        <v>11014867</v>
      </c>
      <c r="I1492" t="s">
        <v>292</v>
      </c>
      <c r="J1492" t="s">
        <v>293</v>
      </c>
      <c r="L1492" t="s">
        <v>12</v>
      </c>
      <c r="M1492" t="s">
        <v>13</v>
      </c>
      <c r="N1492" t="s">
        <v>344</v>
      </c>
      <c r="O1492" t="s">
        <v>344</v>
      </c>
    </row>
    <row r="1493" spans="1:15">
      <c r="A1493">
        <v>4</v>
      </c>
      <c r="B1493" s="5">
        <v>45671</v>
      </c>
      <c r="C1493" s="7">
        <v>0.58163194444444444</v>
      </c>
      <c r="D1493" t="s">
        <v>571</v>
      </c>
      <c r="G1493" s="1">
        <v>9029400</v>
      </c>
      <c r="H1493" s="2">
        <v>1985467</v>
      </c>
      <c r="I1493" t="s">
        <v>292</v>
      </c>
      <c r="J1493" t="s">
        <v>293</v>
      </c>
      <c r="L1493" t="s">
        <v>12</v>
      </c>
      <c r="M1493" t="s">
        <v>13</v>
      </c>
      <c r="N1493" t="s">
        <v>344</v>
      </c>
      <c r="O1493" t="s">
        <v>344</v>
      </c>
    </row>
    <row r="1494" spans="1:15">
      <c r="A1494">
        <v>5</v>
      </c>
      <c r="B1494" s="5">
        <v>45671</v>
      </c>
      <c r="C1494" s="7">
        <v>0.58170138888888889</v>
      </c>
      <c r="D1494" t="s">
        <v>203</v>
      </c>
      <c r="F1494" s="1">
        <v>9029400</v>
      </c>
      <c r="H1494" s="2">
        <v>11014867</v>
      </c>
      <c r="I1494" t="s">
        <v>292</v>
      </c>
      <c r="J1494" t="s">
        <v>293</v>
      </c>
      <c r="L1494" t="s">
        <v>12</v>
      </c>
      <c r="M1494" t="s">
        <v>13</v>
      </c>
      <c r="N1494" t="s">
        <v>344</v>
      </c>
      <c r="O1494" t="s">
        <v>344</v>
      </c>
    </row>
    <row r="1495" spans="1:15">
      <c r="A1495">
        <v>6</v>
      </c>
      <c r="B1495" s="5">
        <v>45671</v>
      </c>
      <c r="C1495" s="7">
        <v>0.58170138888888889</v>
      </c>
      <c r="D1495" t="s">
        <v>587</v>
      </c>
      <c r="G1495" s="1">
        <v>9029400</v>
      </c>
      <c r="H1495" s="2">
        <v>1985467</v>
      </c>
      <c r="I1495" t="s">
        <v>292</v>
      </c>
      <c r="J1495" t="s">
        <v>293</v>
      </c>
      <c r="L1495" t="s">
        <v>12</v>
      </c>
      <c r="M1495" t="s">
        <v>13</v>
      </c>
      <c r="N1495" t="s">
        <v>344</v>
      </c>
      <c r="O1495" t="s">
        <v>344</v>
      </c>
    </row>
    <row r="1496" spans="1:15">
      <c r="A1496">
        <v>7</v>
      </c>
      <c r="B1496" s="5">
        <v>45671</v>
      </c>
      <c r="C1496" s="7">
        <v>0.58177083333333335</v>
      </c>
      <c r="D1496" t="s">
        <v>203</v>
      </c>
      <c r="F1496" s="1">
        <v>9029400</v>
      </c>
      <c r="H1496" s="2">
        <v>11014867</v>
      </c>
      <c r="I1496" t="s">
        <v>292</v>
      </c>
      <c r="J1496" t="s">
        <v>293</v>
      </c>
      <c r="L1496" t="s">
        <v>12</v>
      </c>
      <c r="M1496" t="s">
        <v>13</v>
      </c>
      <c r="N1496" t="s">
        <v>344</v>
      </c>
      <c r="O1496" t="s">
        <v>344</v>
      </c>
    </row>
    <row r="1497" spans="1:15">
      <c r="A1497">
        <v>8</v>
      </c>
      <c r="B1497" s="5">
        <v>45671</v>
      </c>
      <c r="C1497" s="7">
        <v>0.58177083333333335</v>
      </c>
      <c r="D1497" t="s">
        <v>726</v>
      </c>
      <c r="G1497" s="1">
        <v>9029400</v>
      </c>
      <c r="H1497" s="2">
        <v>1985467</v>
      </c>
      <c r="I1497" t="s">
        <v>292</v>
      </c>
      <c r="J1497" t="s">
        <v>293</v>
      </c>
      <c r="L1497" t="s">
        <v>12</v>
      </c>
      <c r="M1497" t="s">
        <v>13</v>
      </c>
      <c r="N1497" t="s">
        <v>344</v>
      </c>
      <c r="O1497" t="s">
        <v>344</v>
      </c>
    </row>
    <row r="1498" spans="1:15">
      <c r="A1498">
        <v>9</v>
      </c>
      <c r="B1498" s="5">
        <v>45671</v>
      </c>
      <c r="C1498" s="7">
        <v>0.5818402777777778</v>
      </c>
      <c r="D1498" t="s">
        <v>203</v>
      </c>
      <c r="F1498" s="1">
        <v>9029400</v>
      </c>
      <c r="H1498" s="2">
        <v>11014867</v>
      </c>
      <c r="I1498" t="s">
        <v>292</v>
      </c>
      <c r="J1498" t="s">
        <v>293</v>
      </c>
      <c r="L1498" t="s">
        <v>12</v>
      </c>
      <c r="M1498" t="s">
        <v>13</v>
      </c>
      <c r="N1498" t="s">
        <v>344</v>
      </c>
      <c r="O1498" t="s">
        <v>344</v>
      </c>
    </row>
    <row r="1499" spans="1:15">
      <c r="A1499">
        <v>10</v>
      </c>
      <c r="B1499" s="5">
        <v>45671</v>
      </c>
      <c r="C1499" s="7">
        <v>0.5818402777777778</v>
      </c>
      <c r="D1499" t="s">
        <v>722</v>
      </c>
      <c r="G1499" s="1">
        <v>9029400</v>
      </c>
      <c r="H1499" s="2">
        <v>1985467</v>
      </c>
      <c r="I1499" t="s">
        <v>292</v>
      </c>
      <c r="J1499" t="s">
        <v>293</v>
      </c>
      <c r="L1499" t="s">
        <v>12</v>
      </c>
      <c r="M1499" t="s">
        <v>13</v>
      </c>
      <c r="N1499" t="s">
        <v>344</v>
      </c>
      <c r="O1499" t="s">
        <v>344</v>
      </c>
    </row>
    <row r="1500" spans="1:15">
      <c r="A1500">
        <v>11</v>
      </c>
      <c r="B1500" s="5">
        <v>45671</v>
      </c>
      <c r="C1500" s="7">
        <v>0.58190972222222226</v>
      </c>
      <c r="D1500" t="s">
        <v>203</v>
      </c>
      <c r="F1500" s="1">
        <v>19500000</v>
      </c>
      <c r="H1500" s="2">
        <v>21485467</v>
      </c>
      <c r="I1500" t="s">
        <v>292</v>
      </c>
      <c r="J1500" t="s">
        <v>293</v>
      </c>
      <c r="L1500" t="s">
        <v>12</v>
      </c>
      <c r="M1500" t="s">
        <v>13</v>
      </c>
      <c r="N1500" t="s">
        <v>344</v>
      </c>
      <c r="O1500" t="s">
        <v>344</v>
      </c>
    </row>
    <row r="1501" spans="1:15">
      <c r="A1501">
        <v>12</v>
      </c>
      <c r="B1501" s="5">
        <v>45671</v>
      </c>
      <c r="C1501" s="7">
        <v>0.58190972222222226</v>
      </c>
      <c r="D1501" t="s">
        <v>723</v>
      </c>
      <c r="G1501" s="1">
        <v>19500000</v>
      </c>
      <c r="H1501" s="2">
        <v>1985467</v>
      </c>
      <c r="I1501" t="s">
        <v>292</v>
      </c>
      <c r="J1501" t="s">
        <v>293</v>
      </c>
      <c r="L1501" t="s">
        <v>12</v>
      </c>
      <c r="M1501" t="s">
        <v>13</v>
      </c>
      <c r="N1501" t="s">
        <v>344</v>
      </c>
      <c r="O1501" t="s">
        <v>344</v>
      </c>
    </row>
    <row r="1502" spans="1:15">
      <c r="A1502">
        <v>13</v>
      </c>
      <c r="B1502" s="5">
        <v>45671</v>
      </c>
      <c r="C1502" s="7">
        <v>0.58199074074074075</v>
      </c>
      <c r="D1502" t="s">
        <v>203</v>
      </c>
      <c r="F1502" s="1">
        <v>10272900</v>
      </c>
      <c r="H1502" s="2">
        <v>12258367</v>
      </c>
      <c r="I1502" t="s">
        <v>292</v>
      </c>
      <c r="J1502" t="s">
        <v>293</v>
      </c>
      <c r="L1502" t="s">
        <v>12</v>
      </c>
      <c r="M1502" t="s">
        <v>13</v>
      </c>
      <c r="N1502" t="s">
        <v>344</v>
      </c>
      <c r="O1502" t="s">
        <v>344</v>
      </c>
    </row>
    <row r="1503" spans="1:15">
      <c r="A1503">
        <v>14</v>
      </c>
      <c r="B1503" s="5">
        <v>45671</v>
      </c>
      <c r="C1503" s="7">
        <v>0.58199074074074075</v>
      </c>
      <c r="D1503" t="s">
        <v>724</v>
      </c>
      <c r="G1503" s="1">
        <v>10272900</v>
      </c>
      <c r="H1503" s="2">
        <v>1985467</v>
      </c>
      <c r="I1503" t="s">
        <v>292</v>
      </c>
      <c r="J1503" t="s">
        <v>293</v>
      </c>
      <c r="L1503" t="s">
        <v>12</v>
      </c>
      <c r="M1503" t="s">
        <v>13</v>
      </c>
      <c r="N1503" t="s">
        <v>344</v>
      </c>
      <c r="O1503" t="s">
        <v>344</v>
      </c>
    </row>
    <row r="1504" spans="1:15">
      <c r="A1504">
        <v>15</v>
      </c>
      <c r="B1504" s="5">
        <v>45671</v>
      </c>
      <c r="C1504" s="7">
        <v>0.58206018518518521</v>
      </c>
      <c r="D1504" t="s">
        <v>203</v>
      </c>
      <c r="F1504" s="1">
        <v>10272900</v>
      </c>
      <c r="H1504" s="2">
        <v>12258367</v>
      </c>
      <c r="I1504" t="s">
        <v>292</v>
      </c>
      <c r="J1504" t="s">
        <v>293</v>
      </c>
      <c r="L1504" t="s">
        <v>12</v>
      </c>
      <c r="M1504" t="s">
        <v>13</v>
      </c>
      <c r="N1504" t="s">
        <v>344</v>
      </c>
      <c r="O1504" t="s">
        <v>344</v>
      </c>
    </row>
    <row r="1505" spans="1:15">
      <c r="A1505">
        <v>16</v>
      </c>
      <c r="B1505" s="5">
        <v>45671</v>
      </c>
      <c r="C1505" s="7">
        <v>0.58206018518518521</v>
      </c>
      <c r="D1505" t="s">
        <v>725</v>
      </c>
      <c r="G1505" s="1">
        <v>10272900</v>
      </c>
      <c r="H1505" s="2">
        <v>1985467</v>
      </c>
      <c r="I1505" t="s">
        <v>292</v>
      </c>
      <c r="J1505" t="s">
        <v>293</v>
      </c>
      <c r="L1505" t="s">
        <v>12</v>
      </c>
      <c r="M1505" t="s">
        <v>13</v>
      </c>
      <c r="N1505" t="s">
        <v>344</v>
      </c>
      <c r="O1505" t="s">
        <v>344</v>
      </c>
    </row>
    <row r="1506" spans="1:15">
      <c r="A1506">
        <v>17</v>
      </c>
      <c r="B1506" s="5">
        <v>45671</v>
      </c>
      <c r="C1506" s="7">
        <v>0.58212962962962966</v>
      </c>
      <c r="D1506" t="s">
        <v>203</v>
      </c>
      <c r="F1506" s="1">
        <v>7560000</v>
      </c>
      <c r="H1506" s="2">
        <v>9545467</v>
      </c>
      <c r="I1506" t="s">
        <v>292</v>
      </c>
      <c r="J1506" t="s">
        <v>293</v>
      </c>
      <c r="L1506" t="s">
        <v>12</v>
      </c>
      <c r="M1506" t="s">
        <v>13</v>
      </c>
      <c r="N1506" t="s">
        <v>344</v>
      </c>
      <c r="O1506" t="s">
        <v>344</v>
      </c>
    </row>
    <row r="1507" spans="1:15">
      <c r="A1507">
        <v>18</v>
      </c>
      <c r="B1507" s="5">
        <v>45671</v>
      </c>
      <c r="C1507" s="7">
        <v>0.58212962962962966</v>
      </c>
      <c r="D1507" t="s">
        <v>712</v>
      </c>
      <c r="G1507" s="1">
        <v>7560000</v>
      </c>
      <c r="H1507" s="2">
        <v>1985467</v>
      </c>
      <c r="I1507" t="s">
        <v>292</v>
      </c>
      <c r="J1507" t="s">
        <v>293</v>
      </c>
      <c r="L1507" t="s">
        <v>12</v>
      </c>
      <c r="M1507" t="s">
        <v>13</v>
      </c>
      <c r="N1507" t="s">
        <v>344</v>
      </c>
      <c r="O1507" t="s">
        <v>344</v>
      </c>
    </row>
    <row r="1508" spans="1:15">
      <c r="A1508">
        <v>14</v>
      </c>
      <c r="B1508" s="5">
        <v>45672</v>
      </c>
      <c r="C1508" s="7">
        <v>0.40478009259259262</v>
      </c>
      <c r="D1508" t="s">
        <v>573</v>
      </c>
      <c r="G1508" s="1">
        <v>9000</v>
      </c>
      <c r="H1508" s="2">
        <v>20652072</v>
      </c>
      <c r="I1508" t="s">
        <v>264</v>
      </c>
      <c r="J1508" t="s">
        <v>711</v>
      </c>
      <c r="L1508" t="s">
        <v>8</v>
      </c>
      <c r="M1508" t="s">
        <v>9</v>
      </c>
      <c r="N1508" t="s">
        <v>344</v>
      </c>
      <c r="O1508" t="s">
        <v>344</v>
      </c>
    </row>
    <row r="1509" spans="1:15">
      <c r="A1509">
        <v>15</v>
      </c>
      <c r="B1509" s="5">
        <v>45672</v>
      </c>
      <c r="C1509" s="7">
        <v>0.40491898148148148</v>
      </c>
      <c r="D1509" t="s">
        <v>573</v>
      </c>
      <c r="F1509" s="1">
        <v>9000</v>
      </c>
      <c r="H1509" s="2">
        <v>20661072</v>
      </c>
      <c r="I1509" t="s">
        <v>264</v>
      </c>
      <c r="J1509" t="s">
        <v>711</v>
      </c>
      <c r="L1509" t="s">
        <v>8</v>
      </c>
      <c r="M1509" t="s">
        <v>9</v>
      </c>
      <c r="N1509" t="s">
        <v>344</v>
      </c>
      <c r="O1509" t="s">
        <v>344</v>
      </c>
    </row>
    <row r="1510" spans="1:15">
      <c r="A1510">
        <v>16</v>
      </c>
      <c r="B1510" s="5">
        <v>45672</v>
      </c>
      <c r="C1510" s="7">
        <v>0.41810185185185178</v>
      </c>
      <c r="D1510" t="s">
        <v>574</v>
      </c>
      <c r="G1510" s="1">
        <v>9800</v>
      </c>
      <c r="H1510" s="2">
        <v>20651272</v>
      </c>
      <c r="I1510" t="s">
        <v>264</v>
      </c>
      <c r="J1510" t="s">
        <v>711</v>
      </c>
      <c r="L1510" t="s">
        <v>8</v>
      </c>
      <c r="M1510" t="s">
        <v>9</v>
      </c>
      <c r="N1510" t="s">
        <v>76</v>
      </c>
      <c r="O1510" t="s">
        <v>286</v>
      </c>
    </row>
    <row r="1511" spans="1:15">
      <c r="A1511">
        <v>17</v>
      </c>
      <c r="B1511" s="5">
        <v>45672</v>
      </c>
      <c r="C1511" s="7">
        <v>0.46711805555555558</v>
      </c>
      <c r="D1511" t="s">
        <v>573</v>
      </c>
      <c r="G1511" s="1">
        <v>16100</v>
      </c>
      <c r="H1511" s="2">
        <v>20635172</v>
      </c>
      <c r="I1511" t="s">
        <v>264</v>
      </c>
      <c r="J1511" t="s">
        <v>711</v>
      </c>
      <c r="L1511" t="s">
        <v>8</v>
      </c>
      <c r="M1511" t="s">
        <v>9</v>
      </c>
      <c r="N1511" t="s">
        <v>344</v>
      </c>
      <c r="O1511" t="s">
        <v>344</v>
      </c>
    </row>
    <row r="1512" spans="1:15">
      <c r="A1512">
        <v>18</v>
      </c>
      <c r="B1512" s="5">
        <v>45672</v>
      </c>
      <c r="C1512" s="7">
        <v>0.46725694444444438</v>
      </c>
      <c r="D1512" t="s">
        <v>573</v>
      </c>
      <c r="F1512" s="1">
        <v>16100</v>
      </c>
      <c r="H1512" s="2">
        <v>20651272</v>
      </c>
      <c r="I1512" t="s">
        <v>264</v>
      </c>
      <c r="J1512" t="s">
        <v>711</v>
      </c>
      <c r="L1512" t="s">
        <v>8</v>
      </c>
      <c r="M1512" t="s">
        <v>9</v>
      </c>
      <c r="N1512" t="s">
        <v>344</v>
      </c>
      <c r="O1512" t="s">
        <v>344</v>
      </c>
    </row>
    <row r="1513" spans="1:15">
      <c r="A1513">
        <v>19</v>
      </c>
      <c r="B1513" s="5">
        <v>45672</v>
      </c>
      <c r="C1513" s="7">
        <v>0.4964351851851852</v>
      </c>
      <c r="D1513" t="s">
        <v>650</v>
      </c>
      <c r="G1513" s="1">
        <v>15600</v>
      </c>
      <c r="H1513" s="2">
        <v>20635672</v>
      </c>
      <c r="I1513" t="s">
        <v>264</v>
      </c>
      <c r="J1513" t="s">
        <v>711</v>
      </c>
      <c r="L1513" t="s">
        <v>8</v>
      </c>
      <c r="M1513" t="s">
        <v>9</v>
      </c>
      <c r="N1513" t="s">
        <v>76</v>
      </c>
      <c r="O1513" t="s">
        <v>286</v>
      </c>
    </row>
    <row r="1514" spans="1:15">
      <c r="A1514">
        <v>20</v>
      </c>
      <c r="B1514" s="5">
        <v>45672</v>
      </c>
      <c r="C1514" s="7">
        <v>0.67768518518518517</v>
      </c>
      <c r="D1514" t="s">
        <v>421</v>
      </c>
      <c r="E1514" t="s">
        <v>421</v>
      </c>
      <c r="F1514" s="1">
        <v>1000000</v>
      </c>
      <c r="H1514" s="2">
        <v>21635672</v>
      </c>
      <c r="I1514" t="s">
        <v>414</v>
      </c>
      <c r="J1514" t="s">
        <v>727</v>
      </c>
      <c r="L1514" t="s">
        <v>8</v>
      </c>
      <c r="M1514" t="s">
        <v>9</v>
      </c>
      <c r="N1514" t="s">
        <v>86</v>
      </c>
      <c r="O1514" t="s">
        <v>86</v>
      </c>
    </row>
    <row r="1515" spans="1:15">
      <c r="A1515">
        <v>98</v>
      </c>
      <c r="B1515" s="5">
        <v>45672</v>
      </c>
      <c r="C1515" s="7">
        <v>0.67768518518518517</v>
      </c>
      <c r="D1515" t="s">
        <v>562</v>
      </c>
      <c r="E1515" t="s">
        <v>543</v>
      </c>
      <c r="F1515" s="1">
        <v>0</v>
      </c>
      <c r="G1515" s="1">
        <v>1000000</v>
      </c>
      <c r="H1515" s="1">
        <v>287</v>
      </c>
      <c r="J1515" t="s">
        <v>564</v>
      </c>
      <c r="L1515" t="s">
        <v>16</v>
      </c>
      <c r="M1515" t="s">
        <v>17</v>
      </c>
      <c r="N1515" s="281" t="s">
        <v>86</v>
      </c>
      <c r="O1515" s="281" t="s">
        <v>86</v>
      </c>
    </row>
    <row r="1516" spans="1:15">
      <c r="A1516">
        <v>21</v>
      </c>
      <c r="B1516" s="5">
        <v>45673</v>
      </c>
      <c r="C1516" s="7">
        <v>0.44719907407407411</v>
      </c>
      <c r="D1516" t="s">
        <v>573</v>
      </c>
      <c r="G1516" s="1">
        <v>12100</v>
      </c>
      <c r="H1516" s="2">
        <v>21623572</v>
      </c>
      <c r="I1516" t="s">
        <v>264</v>
      </c>
      <c r="J1516" t="s">
        <v>711</v>
      </c>
      <c r="L1516" t="s">
        <v>8</v>
      </c>
      <c r="M1516" t="s">
        <v>9</v>
      </c>
      <c r="N1516" t="s">
        <v>344</v>
      </c>
      <c r="O1516" t="s">
        <v>344</v>
      </c>
    </row>
    <row r="1517" spans="1:15">
      <c r="A1517">
        <v>22</v>
      </c>
      <c r="B1517" s="5">
        <v>45673</v>
      </c>
      <c r="C1517" s="7">
        <v>0.44733796296296302</v>
      </c>
      <c r="D1517" t="s">
        <v>573</v>
      </c>
      <c r="F1517" s="1">
        <v>12100</v>
      </c>
      <c r="H1517" s="2">
        <v>21635672</v>
      </c>
      <c r="I1517" t="s">
        <v>264</v>
      </c>
      <c r="J1517" t="s">
        <v>711</v>
      </c>
      <c r="L1517" t="s">
        <v>8</v>
      </c>
      <c r="M1517" t="s">
        <v>9</v>
      </c>
      <c r="N1517" t="s">
        <v>344</v>
      </c>
      <c r="O1517" t="s">
        <v>344</v>
      </c>
    </row>
    <row r="1518" spans="1:15">
      <c r="A1518">
        <v>23</v>
      </c>
      <c r="B1518" s="5">
        <v>45673</v>
      </c>
      <c r="C1518" s="7">
        <v>0.46780092592592593</v>
      </c>
      <c r="D1518" t="s">
        <v>650</v>
      </c>
      <c r="G1518" s="1">
        <v>12400</v>
      </c>
      <c r="H1518" s="2">
        <v>21623272</v>
      </c>
      <c r="I1518" t="s">
        <v>264</v>
      </c>
      <c r="J1518" t="s">
        <v>711</v>
      </c>
      <c r="L1518" t="s">
        <v>8</v>
      </c>
      <c r="M1518" t="s">
        <v>9</v>
      </c>
      <c r="N1518" t="s">
        <v>76</v>
      </c>
      <c r="O1518" t="s">
        <v>286</v>
      </c>
    </row>
    <row r="1519" spans="1:15">
      <c r="A1519">
        <v>24</v>
      </c>
      <c r="B1519" s="5">
        <v>45673</v>
      </c>
      <c r="C1519" s="7">
        <v>0.66872685185185188</v>
      </c>
      <c r="D1519" t="s">
        <v>573</v>
      </c>
      <c r="G1519" s="1">
        <v>9500</v>
      </c>
      <c r="H1519" s="2">
        <v>21613772</v>
      </c>
      <c r="I1519" t="s">
        <v>264</v>
      </c>
      <c r="J1519" t="s">
        <v>711</v>
      </c>
      <c r="L1519" t="s">
        <v>8</v>
      </c>
      <c r="M1519" t="s">
        <v>9</v>
      </c>
      <c r="N1519" t="s">
        <v>344</v>
      </c>
      <c r="O1519" t="s">
        <v>344</v>
      </c>
    </row>
    <row r="1520" spans="1:15">
      <c r="A1520">
        <v>25</v>
      </c>
      <c r="B1520" s="5">
        <v>45673</v>
      </c>
      <c r="C1520" s="7">
        <v>0.66886574074074079</v>
      </c>
      <c r="D1520" t="s">
        <v>573</v>
      </c>
      <c r="F1520" s="1">
        <v>9500</v>
      </c>
      <c r="H1520" s="2">
        <v>21623272</v>
      </c>
      <c r="I1520" t="s">
        <v>264</v>
      </c>
      <c r="J1520" t="s">
        <v>711</v>
      </c>
      <c r="L1520" t="s">
        <v>8</v>
      </c>
      <c r="M1520" t="s">
        <v>9</v>
      </c>
      <c r="N1520" t="s">
        <v>344</v>
      </c>
      <c r="O1520" t="s">
        <v>344</v>
      </c>
    </row>
    <row r="1521" spans="1:15">
      <c r="A1521">
        <v>26</v>
      </c>
      <c r="B1521" s="5">
        <v>45673</v>
      </c>
      <c r="C1521" s="7">
        <v>0.69005787037037036</v>
      </c>
      <c r="D1521" t="s">
        <v>574</v>
      </c>
      <c r="G1521" s="1">
        <v>7000</v>
      </c>
      <c r="H1521" s="2">
        <v>21616272</v>
      </c>
      <c r="I1521" t="s">
        <v>264</v>
      </c>
      <c r="J1521" t="s">
        <v>711</v>
      </c>
      <c r="L1521" t="s">
        <v>8</v>
      </c>
      <c r="M1521" t="s">
        <v>9</v>
      </c>
      <c r="N1521" t="s">
        <v>76</v>
      </c>
      <c r="O1521" t="s">
        <v>286</v>
      </c>
    </row>
    <row r="1522" spans="1:15">
      <c r="A1522">
        <v>27</v>
      </c>
      <c r="B1522" s="5">
        <v>45673</v>
      </c>
      <c r="C1522" s="7">
        <v>0.7016782407407407</v>
      </c>
      <c r="D1522" t="s">
        <v>573</v>
      </c>
      <c r="G1522" s="1">
        <v>8300</v>
      </c>
      <c r="H1522" s="2">
        <v>21607972</v>
      </c>
      <c r="I1522" t="s">
        <v>264</v>
      </c>
      <c r="J1522" t="s">
        <v>711</v>
      </c>
      <c r="L1522" t="s">
        <v>8</v>
      </c>
      <c r="M1522" t="s">
        <v>9</v>
      </c>
      <c r="N1522" t="s">
        <v>344</v>
      </c>
      <c r="O1522" t="s">
        <v>344</v>
      </c>
    </row>
    <row r="1523" spans="1:15">
      <c r="A1523">
        <v>28</v>
      </c>
      <c r="B1523" s="5">
        <v>45673</v>
      </c>
      <c r="C1523" s="7">
        <v>0.70181712962962961</v>
      </c>
      <c r="D1523" t="s">
        <v>573</v>
      </c>
      <c r="F1523" s="1">
        <v>8300</v>
      </c>
      <c r="H1523" s="2">
        <v>21616272</v>
      </c>
      <c r="I1523" t="s">
        <v>264</v>
      </c>
      <c r="J1523" t="s">
        <v>711</v>
      </c>
      <c r="L1523" t="s">
        <v>8</v>
      </c>
      <c r="M1523" t="s">
        <v>9</v>
      </c>
      <c r="N1523" t="s">
        <v>344</v>
      </c>
      <c r="O1523" t="s">
        <v>344</v>
      </c>
    </row>
    <row r="1524" spans="1:15">
      <c r="A1524">
        <v>29</v>
      </c>
      <c r="B1524" s="5">
        <v>45673</v>
      </c>
      <c r="C1524" s="7">
        <v>0.73031250000000003</v>
      </c>
      <c r="D1524" t="s">
        <v>650</v>
      </c>
      <c r="G1524" s="1">
        <v>11900</v>
      </c>
      <c r="H1524" s="2">
        <v>21604372</v>
      </c>
      <c r="I1524" t="s">
        <v>264</v>
      </c>
      <c r="J1524" t="s">
        <v>711</v>
      </c>
      <c r="L1524" t="s">
        <v>8</v>
      </c>
      <c r="M1524" t="s">
        <v>9</v>
      </c>
      <c r="N1524" t="s">
        <v>76</v>
      </c>
      <c r="O1524" t="s">
        <v>286</v>
      </c>
    </row>
    <row r="1525" spans="1:15">
      <c r="A1525">
        <v>32</v>
      </c>
      <c r="B1525" s="5">
        <v>45674</v>
      </c>
      <c r="C1525" s="7">
        <v>0.83731481481481485</v>
      </c>
      <c r="D1525" t="s">
        <v>393</v>
      </c>
      <c r="E1525" t="s">
        <v>393</v>
      </c>
      <c r="G1525" s="1">
        <v>547980</v>
      </c>
      <c r="H1525" s="2">
        <v>156278007</v>
      </c>
      <c r="I1525" t="s">
        <v>331</v>
      </c>
      <c r="J1525" t="s">
        <v>707</v>
      </c>
      <c r="L1525" t="s">
        <v>10</v>
      </c>
      <c r="M1525" t="s">
        <v>11</v>
      </c>
      <c r="N1525" t="s">
        <v>76</v>
      </c>
      <c r="O1525" t="s">
        <v>301</v>
      </c>
    </row>
    <row r="1526" spans="1:15">
      <c r="A1526">
        <v>33</v>
      </c>
      <c r="B1526" s="5">
        <v>45674</v>
      </c>
      <c r="C1526" s="7">
        <v>0.83732638888888888</v>
      </c>
      <c r="D1526" t="s">
        <v>728</v>
      </c>
      <c r="E1526" t="s">
        <v>728</v>
      </c>
      <c r="G1526" s="1">
        <v>52500</v>
      </c>
      <c r="H1526" s="2">
        <v>156225507</v>
      </c>
      <c r="I1526" t="s">
        <v>331</v>
      </c>
      <c r="J1526" t="s">
        <v>707</v>
      </c>
      <c r="L1526" t="s">
        <v>10</v>
      </c>
      <c r="M1526" t="s">
        <v>11</v>
      </c>
      <c r="N1526" s="281" t="s">
        <v>86</v>
      </c>
      <c r="O1526" s="281" t="s">
        <v>86</v>
      </c>
    </row>
    <row r="1527" spans="1:15">
      <c r="A1527">
        <v>30</v>
      </c>
      <c r="B1527" s="5">
        <v>45674</v>
      </c>
      <c r="C1527" s="7">
        <v>0.38452546296296303</v>
      </c>
      <c r="D1527" t="s">
        <v>573</v>
      </c>
      <c r="G1527" s="1">
        <v>11000</v>
      </c>
      <c r="H1527" s="2">
        <v>21593372</v>
      </c>
      <c r="I1527" t="s">
        <v>264</v>
      </c>
      <c r="J1527" t="s">
        <v>711</v>
      </c>
      <c r="L1527" t="s">
        <v>8</v>
      </c>
      <c r="M1527" t="s">
        <v>9</v>
      </c>
      <c r="N1527" t="s">
        <v>344</v>
      </c>
      <c r="O1527" t="s">
        <v>344</v>
      </c>
    </row>
    <row r="1528" spans="1:15">
      <c r="A1528">
        <v>31</v>
      </c>
      <c r="B1528" s="5">
        <v>45674</v>
      </c>
      <c r="C1528" s="7">
        <v>0.38465277777777779</v>
      </c>
      <c r="D1528" t="s">
        <v>573</v>
      </c>
      <c r="F1528" s="1">
        <v>11000</v>
      </c>
      <c r="H1528" s="2">
        <v>21604372</v>
      </c>
      <c r="I1528" t="s">
        <v>264</v>
      </c>
      <c r="J1528" t="s">
        <v>711</v>
      </c>
      <c r="L1528" t="s">
        <v>8</v>
      </c>
      <c r="M1528" t="s">
        <v>9</v>
      </c>
      <c r="N1528" t="s">
        <v>344</v>
      </c>
      <c r="O1528" t="s">
        <v>344</v>
      </c>
    </row>
    <row r="1529" spans="1:15">
      <c r="A1529">
        <v>32</v>
      </c>
      <c r="B1529" s="5">
        <v>45674</v>
      </c>
      <c r="C1529" s="7">
        <v>0.40099537037037042</v>
      </c>
      <c r="D1529" t="s">
        <v>574</v>
      </c>
      <c r="G1529" s="1">
        <v>11300</v>
      </c>
      <c r="H1529" s="2">
        <v>21593072</v>
      </c>
      <c r="I1529" t="s">
        <v>264</v>
      </c>
      <c r="J1529" t="s">
        <v>711</v>
      </c>
      <c r="L1529" t="s">
        <v>8</v>
      </c>
      <c r="M1529" t="s">
        <v>9</v>
      </c>
      <c r="N1529" t="s">
        <v>76</v>
      </c>
      <c r="O1529" t="s">
        <v>286</v>
      </c>
    </row>
    <row r="1530" spans="1:15">
      <c r="A1530">
        <v>33</v>
      </c>
      <c r="B1530" s="5">
        <v>45674</v>
      </c>
      <c r="C1530" s="7">
        <v>0.42679398148148151</v>
      </c>
      <c r="D1530" t="s">
        <v>573</v>
      </c>
      <c r="G1530" s="1">
        <v>9300</v>
      </c>
      <c r="H1530" s="2">
        <v>21583772</v>
      </c>
      <c r="I1530" t="s">
        <v>264</v>
      </c>
      <c r="J1530" t="s">
        <v>711</v>
      </c>
      <c r="L1530" t="s">
        <v>8</v>
      </c>
      <c r="M1530" t="s">
        <v>9</v>
      </c>
      <c r="N1530" t="s">
        <v>344</v>
      </c>
      <c r="O1530" t="s">
        <v>344</v>
      </c>
    </row>
    <row r="1531" spans="1:15">
      <c r="A1531">
        <v>34</v>
      </c>
      <c r="B1531" s="5">
        <v>45674</v>
      </c>
      <c r="C1531" s="7">
        <v>0.42693287037037042</v>
      </c>
      <c r="D1531" t="s">
        <v>573</v>
      </c>
      <c r="F1531" s="1">
        <v>9300</v>
      </c>
      <c r="H1531" s="2">
        <v>21593072</v>
      </c>
      <c r="I1531" t="s">
        <v>264</v>
      </c>
      <c r="J1531" t="s">
        <v>711</v>
      </c>
      <c r="L1531" t="s">
        <v>8</v>
      </c>
      <c r="M1531" t="s">
        <v>9</v>
      </c>
      <c r="N1531" t="s">
        <v>344</v>
      </c>
      <c r="O1531" t="s">
        <v>344</v>
      </c>
    </row>
    <row r="1532" spans="1:15">
      <c r="A1532">
        <v>35</v>
      </c>
      <c r="B1532" s="5">
        <v>45674</v>
      </c>
      <c r="C1532" s="7">
        <v>0.43052083333333341</v>
      </c>
      <c r="D1532" t="s">
        <v>573</v>
      </c>
      <c r="G1532" s="1">
        <v>9400</v>
      </c>
      <c r="H1532" s="2">
        <v>21583672</v>
      </c>
      <c r="I1532" t="s">
        <v>264</v>
      </c>
      <c r="J1532" t="s">
        <v>711</v>
      </c>
      <c r="L1532" t="s">
        <v>8</v>
      </c>
      <c r="M1532" t="s">
        <v>9</v>
      </c>
      <c r="N1532" t="s">
        <v>344</v>
      </c>
      <c r="O1532" t="s">
        <v>344</v>
      </c>
    </row>
    <row r="1533" spans="1:15">
      <c r="A1533">
        <v>36</v>
      </c>
      <c r="B1533" s="5">
        <v>45674</v>
      </c>
      <c r="C1533" s="7">
        <v>0.43065972222222221</v>
      </c>
      <c r="D1533" t="s">
        <v>573</v>
      </c>
      <c r="F1533" s="1">
        <v>9400</v>
      </c>
      <c r="H1533" s="2">
        <v>21593072</v>
      </c>
      <c r="I1533" t="s">
        <v>264</v>
      </c>
      <c r="J1533" t="s">
        <v>711</v>
      </c>
      <c r="L1533" t="s">
        <v>8</v>
      </c>
      <c r="M1533" t="s">
        <v>9</v>
      </c>
      <c r="N1533" t="s">
        <v>344</v>
      </c>
      <c r="O1533" t="s">
        <v>344</v>
      </c>
    </row>
    <row r="1534" spans="1:15">
      <c r="A1534">
        <v>37</v>
      </c>
      <c r="B1534" s="5">
        <v>45674</v>
      </c>
      <c r="C1534" s="7">
        <v>0.44505787037037042</v>
      </c>
      <c r="D1534" t="s">
        <v>650</v>
      </c>
      <c r="G1534" s="1">
        <v>8700</v>
      </c>
      <c r="H1534" s="2">
        <v>21584372</v>
      </c>
      <c r="I1534" t="s">
        <v>264</v>
      </c>
      <c r="J1534" t="s">
        <v>711</v>
      </c>
      <c r="L1534" t="s">
        <v>8</v>
      </c>
      <c r="M1534" t="s">
        <v>9</v>
      </c>
      <c r="N1534" t="s">
        <v>76</v>
      </c>
      <c r="O1534" t="s">
        <v>286</v>
      </c>
    </row>
    <row r="1535" spans="1:15">
      <c r="A1535">
        <v>38</v>
      </c>
      <c r="B1535" s="5">
        <v>45674</v>
      </c>
      <c r="C1535" s="7">
        <v>0.59622685185185187</v>
      </c>
      <c r="D1535" t="s">
        <v>573</v>
      </c>
      <c r="G1535" s="1">
        <v>18800</v>
      </c>
      <c r="H1535" s="2">
        <v>21565572</v>
      </c>
      <c r="I1535" t="s">
        <v>264</v>
      </c>
      <c r="J1535" t="s">
        <v>711</v>
      </c>
      <c r="L1535" t="s">
        <v>8</v>
      </c>
      <c r="M1535" t="s">
        <v>9</v>
      </c>
      <c r="N1535" t="s">
        <v>344</v>
      </c>
      <c r="O1535" t="s">
        <v>344</v>
      </c>
    </row>
    <row r="1536" spans="1:15">
      <c r="A1536">
        <v>39</v>
      </c>
      <c r="B1536" s="5">
        <v>45674</v>
      </c>
      <c r="C1536" s="7">
        <v>0.59636574074074078</v>
      </c>
      <c r="D1536" t="s">
        <v>573</v>
      </c>
      <c r="F1536" s="1">
        <v>18800</v>
      </c>
      <c r="H1536" s="2">
        <v>21584372</v>
      </c>
      <c r="I1536" t="s">
        <v>264</v>
      </c>
      <c r="J1536" t="s">
        <v>711</v>
      </c>
      <c r="L1536" t="s">
        <v>8</v>
      </c>
      <c r="M1536" t="s">
        <v>9</v>
      </c>
      <c r="N1536" t="s">
        <v>344</v>
      </c>
      <c r="O1536" t="s">
        <v>344</v>
      </c>
    </row>
    <row r="1537" spans="1:15">
      <c r="A1537">
        <v>40</v>
      </c>
      <c r="B1537" s="5">
        <v>45674</v>
      </c>
      <c r="C1537" s="7">
        <v>0.63230324074074074</v>
      </c>
      <c r="D1537" t="s">
        <v>574</v>
      </c>
      <c r="G1537" s="1">
        <v>18200</v>
      </c>
      <c r="H1537" s="2">
        <v>21566172</v>
      </c>
      <c r="I1537" t="s">
        <v>264</v>
      </c>
      <c r="J1537" t="s">
        <v>711</v>
      </c>
      <c r="L1537" t="s">
        <v>8</v>
      </c>
      <c r="M1537" t="s">
        <v>9</v>
      </c>
      <c r="N1537" t="s">
        <v>76</v>
      </c>
      <c r="O1537" t="s">
        <v>286</v>
      </c>
    </row>
    <row r="1538" spans="1:15">
      <c r="A1538">
        <v>34</v>
      </c>
      <c r="B1538" s="5">
        <v>45677</v>
      </c>
      <c r="C1538" s="7">
        <v>0.70473379629629629</v>
      </c>
      <c r="D1538" t="s">
        <v>729</v>
      </c>
      <c r="G1538" s="1">
        <v>1518000</v>
      </c>
      <c r="H1538" s="2">
        <v>154707507</v>
      </c>
      <c r="I1538" t="s">
        <v>264</v>
      </c>
      <c r="J1538" t="s">
        <v>711</v>
      </c>
      <c r="L1538" t="s">
        <v>10</v>
      </c>
      <c r="M1538" t="s">
        <v>11</v>
      </c>
      <c r="N1538" s="281" t="s">
        <v>86</v>
      </c>
      <c r="O1538" s="281" t="s">
        <v>86</v>
      </c>
    </row>
    <row r="1539" spans="1:15">
      <c r="A1539">
        <v>41</v>
      </c>
      <c r="B1539" s="5">
        <v>45677</v>
      </c>
      <c r="C1539" s="7">
        <v>0.19780092592592591</v>
      </c>
      <c r="D1539" t="s">
        <v>322</v>
      </c>
      <c r="G1539" s="1">
        <v>39200</v>
      </c>
      <c r="H1539" s="2">
        <v>21526972</v>
      </c>
      <c r="I1539" t="s">
        <v>323</v>
      </c>
      <c r="J1539" t="s">
        <v>300</v>
      </c>
      <c r="L1539" t="s">
        <v>8</v>
      </c>
      <c r="M1539" t="s">
        <v>9</v>
      </c>
      <c r="N1539" t="s">
        <v>76</v>
      </c>
      <c r="O1539" t="s">
        <v>301</v>
      </c>
    </row>
    <row r="1540" spans="1:15">
      <c r="A1540">
        <v>19</v>
      </c>
      <c r="B1540" s="5">
        <v>45679</v>
      </c>
      <c r="C1540" s="7">
        <v>0.59704861111111107</v>
      </c>
      <c r="D1540" t="s">
        <v>203</v>
      </c>
      <c r="F1540" s="1">
        <v>3179000</v>
      </c>
      <c r="H1540" s="2">
        <v>5164467</v>
      </c>
      <c r="I1540" t="s">
        <v>292</v>
      </c>
      <c r="J1540" t="s">
        <v>293</v>
      </c>
      <c r="L1540" t="s">
        <v>12</v>
      </c>
      <c r="M1540" t="s">
        <v>13</v>
      </c>
      <c r="N1540" t="s">
        <v>344</v>
      </c>
      <c r="O1540" t="s">
        <v>344</v>
      </c>
    </row>
    <row r="1541" spans="1:15">
      <c r="A1541">
        <v>20</v>
      </c>
      <c r="B1541" s="5">
        <v>45679</v>
      </c>
      <c r="C1541" s="7">
        <v>0.59704861111111107</v>
      </c>
      <c r="D1541" t="s">
        <v>730</v>
      </c>
      <c r="G1541" s="1">
        <v>3179000</v>
      </c>
      <c r="H1541" s="2">
        <v>1985467</v>
      </c>
      <c r="I1541" t="s">
        <v>292</v>
      </c>
      <c r="J1541" t="s">
        <v>293</v>
      </c>
      <c r="L1541" t="s">
        <v>12</v>
      </c>
      <c r="M1541" t="s">
        <v>13</v>
      </c>
      <c r="N1541" t="s">
        <v>344</v>
      </c>
      <c r="O1541" t="s">
        <v>344</v>
      </c>
    </row>
    <row r="1542" spans="1:15">
      <c r="A1542">
        <v>99</v>
      </c>
      <c r="B1542" s="5">
        <v>45679</v>
      </c>
      <c r="C1542" s="7">
        <v>0.44189814814814821</v>
      </c>
      <c r="D1542" t="s">
        <v>477</v>
      </c>
      <c r="E1542" t="s">
        <v>731</v>
      </c>
      <c r="F1542" s="1">
        <v>520000</v>
      </c>
      <c r="G1542" s="1">
        <v>0</v>
      </c>
      <c r="H1542" s="1">
        <v>520287</v>
      </c>
      <c r="J1542" t="s">
        <v>508</v>
      </c>
      <c r="L1542" t="s">
        <v>16</v>
      </c>
      <c r="M1542" t="s">
        <v>17</v>
      </c>
      <c r="N1542" s="281" t="s">
        <v>86</v>
      </c>
      <c r="O1542" s="281" t="s">
        <v>86</v>
      </c>
    </row>
    <row r="1543" spans="1:15">
      <c r="A1543">
        <v>100</v>
      </c>
      <c r="B1543" s="5">
        <v>45679</v>
      </c>
      <c r="C1543" s="7">
        <v>0.44189814814814821</v>
      </c>
      <c r="D1543" t="s">
        <v>509</v>
      </c>
      <c r="E1543" t="s">
        <v>731</v>
      </c>
      <c r="F1543" s="1">
        <v>0</v>
      </c>
      <c r="G1543" s="1">
        <v>520000</v>
      </c>
      <c r="H1543" s="1">
        <v>287</v>
      </c>
      <c r="J1543" t="s">
        <v>508</v>
      </c>
      <c r="L1543" t="s">
        <v>16</v>
      </c>
      <c r="M1543" t="s">
        <v>17</v>
      </c>
      <c r="N1543" s="281" t="s">
        <v>86</v>
      </c>
      <c r="O1543" s="281" t="s">
        <v>86</v>
      </c>
    </row>
    <row r="1544" spans="1:15">
      <c r="A1544">
        <v>101</v>
      </c>
      <c r="B1544" s="5">
        <v>45679</v>
      </c>
      <c r="C1544" s="7">
        <v>0.44189814814814821</v>
      </c>
      <c r="D1544" t="s">
        <v>477</v>
      </c>
      <c r="E1544" t="s">
        <v>732</v>
      </c>
      <c r="F1544" s="1">
        <v>925000</v>
      </c>
      <c r="G1544" s="1">
        <v>0</v>
      </c>
      <c r="H1544" s="1">
        <v>925287</v>
      </c>
      <c r="J1544" t="s">
        <v>508</v>
      </c>
      <c r="L1544" t="s">
        <v>16</v>
      </c>
      <c r="M1544" t="s">
        <v>17</v>
      </c>
      <c r="N1544" s="281" t="s">
        <v>86</v>
      </c>
      <c r="O1544" s="281" t="s">
        <v>86</v>
      </c>
    </row>
    <row r="1545" spans="1:15">
      <c r="A1545">
        <v>102</v>
      </c>
      <c r="B1545" s="5">
        <v>45679</v>
      </c>
      <c r="C1545" s="7">
        <v>0.44189814814814821</v>
      </c>
      <c r="D1545" t="s">
        <v>509</v>
      </c>
      <c r="E1545" t="s">
        <v>732</v>
      </c>
      <c r="F1545" s="1">
        <v>0</v>
      </c>
      <c r="G1545" s="1">
        <v>925000</v>
      </c>
      <c r="H1545" s="1">
        <v>287</v>
      </c>
      <c r="J1545" t="s">
        <v>508</v>
      </c>
      <c r="L1545" t="s">
        <v>16</v>
      </c>
      <c r="M1545" t="s">
        <v>17</v>
      </c>
      <c r="N1545" s="281" t="s">
        <v>86</v>
      </c>
      <c r="O1545" s="281" t="s">
        <v>86</v>
      </c>
    </row>
    <row r="1546" spans="1:15">
      <c r="A1546">
        <v>42</v>
      </c>
      <c r="B1546" s="5">
        <v>45680</v>
      </c>
      <c r="C1546" s="7">
        <v>0.41115740740740742</v>
      </c>
      <c r="D1546" t="s">
        <v>573</v>
      </c>
      <c r="G1546" s="1">
        <v>12600</v>
      </c>
      <c r="H1546" s="2">
        <v>21514372</v>
      </c>
      <c r="I1546" t="s">
        <v>264</v>
      </c>
      <c r="J1546" t="s">
        <v>711</v>
      </c>
      <c r="L1546" t="s">
        <v>8</v>
      </c>
      <c r="M1546" t="s">
        <v>9</v>
      </c>
      <c r="N1546" t="s">
        <v>344</v>
      </c>
      <c r="O1546" t="s">
        <v>344</v>
      </c>
    </row>
    <row r="1547" spans="1:15">
      <c r="A1547">
        <v>43</v>
      </c>
      <c r="B1547" s="5">
        <v>45680</v>
      </c>
      <c r="C1547" s="7">
        <v>0.41129629629629633</v>
      </c>
      <c r="D1547" t="s">
        <v>573</v>
      </c>
      <c r="F1547" s="1">
        <v>12600</v>
      </c>
      <c r="H1547" s="2">
        <v>21526972</v>
      </c>
      <c r="I1547" t="s">
        <v>264</v>
      </c>
      <c r="J1547" t="s">
        <v>711</v>
      </c>
      <c r="L1547" t="s">
        <v>8</v>
      </c>
      <c r="M1547" t="s">
        <v>9</v>
      </c>
      <c r="N1547" t="s">
        <v>344</v>
      </c>
      <c r="O1547" t="s">
        <v>344</v>
      </c>
    </row>
    <row r="1548" spans="1:15">
      <c r="A1548">
        <v>44</v>
      </c>
      <c r="B1548" s="5">
        <v>45680</v>
      </c>
      <c r="C1548" s="7">
        <v>0.43259259259259258</v>
      </c>
      <c r="D1548" t="s">
        <v>650</v>
      </c>
      <c r="G1548" s="1">
        <v>13500</v>
      </c>
      <c r="H1548" s="2">
        <v>21513472</v>
      </c>
      <c r="I1548" t="s">
        <v>264</v>
      </c>
      <c r="J1548" t="s">
        <v>711</v>
      </c>
      <c r="L1548" t="s">
        <v>8</v>
      </c>
      <c r="M1548" t="s">
        <v>9</v>
      </c>
      <c r="N1548" t="s">
        <v>76</v>
      </c>
      <c r="O1548" t="s">
        <v>286</v>
      </c>
    </row>
    <row r="1549" spans="1:15">
      <c r="A1549">
        <v>45</v>
      </c>
      <c r="B1549" s="5">
        <v>45680</v>
      </c>
      <c r="C1549" s="7">
        <v>0.53531249999999997</v>
      </c>
      <c r="D1549" t="s">
        <v>573</v>
      </c>
      <c r="G1549" s="1">
        <v>15000</v>
      </c>
      <c r="H1549" s="2">
        <v>21498472</v>
      </c>
      <c r="I1549" t="s">
        <v>264</v>
      </c>
      <c r="J1549" t="s">
        <v>711</v>
      </c>
      <c r="L1549" t="s">
        <v>8</v>
      </c>
      <c r="M1549" t="s">
        <v>9</v>
      </c>
      <c r="N1549" t="s">
        <v>344</v>
      </c>
      <c r="O1549" t="s">
        <v>344</v>
      </c>
    </row>
    <row r="1550" spans="1:15">
      <c r="A1550">
        <v>46</v>
      </c>
      <c r="B1550" s="5">
        <v>45680</v>
      </c>
      <c r="C1550" s="7">
        <v>0.53545138888888888</v>
      </c>
      <c r="D1550" t="s">
        <v>573</v>
      </c>
      <c r="F1550" s="1">
        <v>15000</v>
      </c>
      <c r="H1550" s="2">
        <v>21513472</v>
      </c>
      <c r="I1550" t="s">
        <v>264</v>
      </c>
      <c r="J1550" t="s">
        <v>711</v>
      </c>
      <c r="L1550" t="s">
        <v>8</v>
      </c>
      <c r="M1550" t="s">
        <v>9</v>
      </c>
      <c r="N1550" t="s">
        <v>344</v>
      </c>
      <c r="O1550" t="s">
        <v>344</v>
      </c>
    </row>
    <row r="1551" spans="1:15">
      <c r="A1551">
        <v>47</v>
      </c>
      <c r="B1551" s="5">
        <v>45680</v>
      </c>
      <c r="C1551" s="7">
        <v>0.56763888888888892</v>
      </c>
      <c r="D1551" t="s">
        <v>574</v>
      </c>
      <c r="G1551" s="1">
        <v>16300</v>
      </c>
      <c r="H1551" s="2">
        <v>21497172</v>
      </c>
      <c r="I1551" t="s">
        <v>264</v>
      </c>
      <c r="J1551" t="s">
        <v>711</v>
      </c>
      <c r="L1551" t="s">
        <v>8</v>
      </c>
      <c r="M1551" t="s">
        <v>9</v>
      </c>
      <c r="N1551" t="s">
        <v>76</v>
      </c>
      <c r="O1551" t="s">
        <v>286</v>
      </c>
    </row>
    <row r="1552" spans="1:15">
      <c r="A1552">
        <v>48</v>
      </c>
      <c r="B1552" s="5">
        <v>45680</v>
      </c>
      <c r="C1552" s="7">
        <v>0.84847222222222218</v>
      </c>
      <c r="D1552" t="s">
        <v>499</v>
      </c>
      <c r="G1552" s="1">
        <v>36000</v>
      </c>
      <c r="H1552" s="2">
        <v>21461172</v>
      </c>
      <c r="I1552" t="s">
        <v>264</v>
      </c>
      <c r="J1552" t="s">
        <v>711</v>
      </c>
      <c r="L1552" t="s">
        <v>8</v>
      </c>
      <c r="M1552" t="s">
        <v>9</v>
      </c>
      <c r="N1552" t="s">
        <v>76</v>
      </c>
      <c r="O1552" t="s">
        <v>286</v>
      </c>
    </row>
    <row r="1553" spans="1:15">
      <c r="A1553">
        <v>35</v>
      </c>
      <c r="B1553" s="5">
        <v>45681</v>
      </c>
      <c r="C1553" s="7">
        <v>0.50474537037037037</v>
      </c>
      <c r="D1553" t="s">
        <v>733</v>
      </c>
      <c r="G1553" s="1">
        <v>50000</v>
      </c>
      <c r="H1553" s="2">
        <v>154657507</v>
      </c>
      <c r="I1553" t="s">
        <v>292</v>
      </c>
      <c r="J1553" t="s">
        <v>707</v>
      </c>
      <c r="L1553" t="s">
        <v>10</v>
      </c>
      <c r="M1553" t="s">
        <v>11</v>
      </c>
      <c r="N1553" s="281" t="s">
        <v>86</v>
      </c>
      <c r="O1553" s="281" t="s">
        <v>86</v>
      </c>
    </row>
    <row r="1554" spans="1:15">
      <c r="A1554">
        <v>36</v>
      </c>
      <c r="B1554" s="5">
        <v>45681</v>
      </c>
      <c r="C1554" s="7">
        <v>0.50475694444444441</v>
      </c>
      <c r="D1554" t="s">
        <v>734</v>
      </c>
      <c r="E1554" t="s">
        <v>734</v>
      </c>
      <c r="G1554" s="1">
        <v>33000</v>
      </c>
      <c r="H1554" s="2">
        <v>154624507</v>
      </c>
      <c r="I1554" t="s">
        <v>331</v>
      </c>
      <c r="J1554" t="s">
        <v>707</v>
      </c>
      <c r="L1554" t="s">
        <v>10</v>
      </c>
      <c r="M1554" t="s">
        <v>11</v>
      </c>
      <c r="N1554" s="281" t="s">
        <v>86</v>
      </c>
      <c r="O1554" s="281" t="s">
        <v>86</v>
      </c>
    </row>
    <row r="1555" spans="1:15">
      <c r="A1555">
        <v>37</v>
      </c>
      <c r="B1555" s="5">
        <v>45681</v>
      </c>
      <c r="C1555" s="7">
        <v>0.50476851851851856</v>
      </c>
      <c r="D1555" t="s">
        <v>572</v>
      </c>
      <c r="E1555" t="s">
        <v>572</v>
      </c>
      <c r="G1555" s="1">
        <v>130500</v>
      </c>
      <c r="H1555" s="2">
        <v>154494007</v>
      </c>
      <c r="I1555" t="s">
        <v>331</v>
      </c>
      <c r="J1555" t="s">
        <v>707</v>
      </c>
      <c r="L1555" t="s">
        <v>10</v>
      </c>
      <c r="M1555" t="s">
        <v>11</v>
      </c>
      <c r="N1555" s="281" t="s">
        <v>86</v>
      </c>
      <c r="O1555" s="281" t="s">
        <v>86</v>
      </c>
    </row>
    <row r="1556" spans="1:15">
      <c r="A1556">
        <v>38</v>
      </c>
      <c r="B1556" s="5">
        <v>45681</v>
      </c>
      <c r="C1556" s="7">
        <v>0.50660879629629629</v>
      </c>
      <c r="D1556" t="s">
        <v>735</v>
      </c>
      <c r="E1556" t="s">
        <v>211</v>
      </c>
      <c r="G1556" s="1">
        <v>7575260</v>
      </c>
      <c r="H1556" s="2">
        <v>146918747</v>
      </c>
      <c r="I1556" t="s">
        <v>299</v>
      </c>
      <c r="J1556" t="s">
        <v>707</v>
      </c>
      <c r="L1556" t="s">
        <v>10</v>
      </c>
      <c r="M1556" t="s">
        <v>11</v>
      </c>
      <c r="N1556" t="s">
        <v>74</v>
      </c>
      <c r="O1556" t="s">
        <v>333</v>
      </c>
    </row>
    <row r="1557" spans="1:15">
      <c r="A1557">
        <v>39</v>
      </c>
      <c r="B1557" s="5">
        <v>45681</v>
      </c>
      <c r="C1557" s="7">
        <v>0.50662037037037033</v>
      </c>
      <c r="D1557" t="s">
        <v>735</v>
      </c>
      <c r="E1557" t="s">
        <v>212</v>
      </c>
      <c r="G1557" s="1">
        <v>6829390</v>
      </c>
      <c r="H1557" s="2">
        <v>140089357</v>
      </c>
      <c r="I1557" t="s">
        <v>331</v>
      </c>
      <c r="J1557" t="s">
        <v>707</v>
      </c>
      <c r="L1557" t="s">
        <v>10</v>
      </c>
      <c r="M1557" t="s">
        <v>11</v>
      </c>
      <c r="N1557" t="s">
        <v>74</v>
      </c>
      <c r="O1557" t="s">
        <v>333</v>
      </c>
    </row>
    <row r="1558" spans="1:15">
      <c r="A1558">
        <v>40</v>
      </c>
      <c r="B1558" s="5">
        <v>45681</v>
      </c>
      <c r="C1558" s="7">
        <v>0.50663194444444448</v>
      </c>
      <c r="D1558" t="s">
        <v>735</v>
      </c>
      <c r="E1558" t="s">
        <v>213</v>
      </c>
      <c r="G1558" s="1">
        <v>2555900</v>
      </c>
      <c r="H1558" s="2">
        <v>137533457</v>
      </c>
      <c r="I1558" t="s">
        <v>331</v>
      </c>
      <c r="J1558" t="s">
        <v>707</v>
      </c>
      <c r="L1558" t="s">
        <v>10</v>
      </c>
      <c r="M1558" t="s">
        <v>11</v>
      </c>
      <c r="N1558" t="s">
        <v>74</v>
      </c>
      <c r="O1558" t="s">
        <v>333</v>
      </c>
    </row>
    <row r="1559" spans="1:15">
      <c r="A1559">
        <v>41</v>
      </c>
      <c r="B1559" s="5">
        <v>45681</v>
      </c>
      <c r="C1559" s="7">
        <v>0.50663194444444448</v>
      </c>
      <c r="D1559" t="s">
        <v>735</v>
      </c>
      <c r="E1559" t="s">
        <v>214</v>
      </c>
      <c r="G1559" s="1">
        <v>905960</v>
      </c>
      <c r="H1559" s="2">
        <v>136627497</v>
      </c>
      <c r="I1559" t="s">
        <v>299</v>
      </c>
      <c r="J1559" t="s">
        <v>707</v>
      </c>
      <c r="L1559" t="s">
        <v>10</v>
      </c>
      <c r="M1559" t="s">
        <v>11</v>
      </c>
      <c r="N1559" t="s">
        <v>74</v>
      </c>
      <c r="O1559" t="s">
        <v>333</v>
      </c>
    </row>
    <row r="1560" spans="1:15">
      <c r="A1560">
        <v>42</v>
      </c>
      <c r="B1560" s="5">
        <v>45681</v>
      </c>
      <c r="C1560" s="7">
        <v>0.50664351851851852</v>
      </c>
      <c r="D1560" t="s">
        <v>735</v>
      </c>
      <c r="E1560" t="s">
        <v>215</v>
      </c>
      <c r="G1560" s="1">
        <v>906460</v>
      </c>
      <c r="H1560" s="2">
        <v>135721037</v>
      </c>
      <c r="I1560" t="s">
        <v>331</v>
      </c>
      <c r="J1560" t="s">
        <v>707</v>
      </c>
      <c r="L1560" t="s">
        <v>10</v>
      </c>
      <c r="M1560" t="s">
        <v>11</v>
      </c>
      <c r="N1560" t="s">
        <v>74</v>
      </c>
      <c r="O1560" t="s">
        <v>333</v>
      </c>
    </row>
    <row r="1561" spans="1:15">
      <c r="A1561">
        <v>49</v>
      </c>
      <c r="B1561" s="5">
        <v>45684</v>
      </c>
      <c r="C1561" s="7">
        <v>0.17296296296296301</v>
      </c>
      <c r="D1561" t="s">
        <v>573</v>
      </c>
      <c r="G1561" s="1">
        <v>13000</v>
      </c>
      <c r="H1561" s="2">
        <v>21448172</v>
      </c>
      <c r="I1561" t="s">
        <v>264</v>
      </c>
      <c r="J1561" t="s">
        <v>711</v>
      </c>
      <c r="L1561" t="s">
        <v>8</v>
      </c>
      <c r="M1561" t="s">
        <v>9</v>
      </c>
      <c r="N1561" t="s">
        <v>344</v>
      </c>
      <c r="O1561" t="s">
        <v>344</v>
      </c>
    </row>
    <row r="1562" spans="1:15">
      <c r="A1562">
        <v>50</v>
      </c>
      <c r="B1562" s="5">
        <v>45684</v>
      </c>
      <c r="C1562" s="7">
        <v>0.17310185185185181</v>
      </c>
      <c r="D1562" t="s">
        <v>573</v>
      </c>
      <c r="F1562" s="1">
        <v>13000</v>
      </c>
      <c r="H1562" s="2">
        <v>21461172</v>
      </c>
      <c r="I1562" t="s">
        <v>264</v>
      </c>
      <c r="J1562" t="s">
        <v>711</v>
      </c>
      <c r="L1562" t="s">
        <v>8</v>
      </c>
      <c r="M1562" t="s">
        <v>9</v>
      </c>
      <c r="N1562" t="s">
        <v>344</v>
      </c>
      <c r="O1562" t="s">
        <v>344</v>
      </c>
    </row>
    <row r="1563" spans="1:15">
      <c r="A1563">
        <v>51</v>
      </c>
      <c r="B1563" s="5">
        <v>45684</v>
      </c>
      <c r="C1563" s="7">
        <v>0.20321759259259259</v>
      </c>
      <c r="D1563" t="s">
        <v>574</v>
      </c>
      <c r="G1563" s="1">
        <v>13800</v>
      </c>
      <c r="H1563" s="2">
        <v>21447372</v>
      </c>
      <c r="I1563" t="s">
        <v>264</v>
      </c>
      <c r="J1563" t="s">
        <v>711</v>
      </c>
      <c r="L1563" t="s">
        <v>8</v>
      </c>
      <c r="M1563" t="s">
        <v>9</v>
      </c>
      <c r="N1563" t="s">
        <v>76</v>
      </c>
      <c r="O1563" t="s">
        <v>286</v>
      </c>
    </row>
    <row r="1564" spans="1:15">
      <c r="A1564">
        <v>43</v>
      </c>
      <c r="B1564" s="5">
        <v>45688</v>
      </c>
      <c r="C1564" s="7">
        <v>0.2137037037037037</v>
      </c>
      <c r="D1564" t="s">
        <v>332</v>
      </c>
      <c r="G1564" s="1">
        <v>1194213</v>
      </c>
      <c r="H1564" s="2">
        <v>134526824</v>
      </c>
      <c r="I1564" t="s">
        <v>295</v>
      </c>
      <c r="J1564" t="s">
        <v>300</v>
      </c>
      <c r="L1564" t="s">
        <v>10</v>
      </c>
      <c r="M1564" t="s">
        <v>11</v>
      </c>
      <c r="N1564" t="s">
        <v>75</v>
      </c>
      <c r="O1564" t="s">
        <v>75</v>
      </c>
    </row>
    <row r="1565" spans="1:15">
      <c r="A1565">
        <v>44</v>
      </c>
      <c r="B1565" s="5">
        <v>45688</v>
      </c>
      <c r="C1565" s="7">
        <v>0.80543981481481486</v>
      </c>
      <c r="D1565" t="s">
        <v>706</v>
      </c>
      <c r="E1565" t="s">
        <v>351</v>
      </c>
      <c r="G1565" s="1">
        <v>550000</v>
      </c>
      <c r="H1565" s="2">
        <v>133976824</v>
      </c>
      <c r="I1565" t="s">
        <v>299</v>
      </c>
      <c r="J1565" t="s">
        <v>707</v>
      </c>
      <c r="L1565" t="s">
        <v>10</v>
      </c>
      <c r="M1565" t="s">
        <v>11</v>
      </c>
      <c r="N1565" t="s">
        <v>76</v>
      </c>
      <c r="O1565" t="s">
        <v>301</v>
      </c>
    </row>
    <row r="1566" spans="1:15">
      <c r="A1566">
        <v>45</v>
      </c>
      <c r="B1566" s="5">
        <v>45688</v>
      </c>
      <c r="C1566" s="7">
        <v>0.8054513888888889</v>
      </c>
      <c r="D1566" t="s">
        <v>736</v>
      </c>
      <c r="E1566" t="s">
        <v>358</v>
      </c>
      <c r="G1566" s="1">
        <v>990500</v>
      </c>
      <c r="H1566" s="2">
        <v>132986324</v>
      </c>
      <c r="I1566" t="s">
        <v>331</v>
      </c>
      <c r="J1566" t="s">
        <v>707</v>
      </c>
      <c r="L1566" t="s">
        <v>10</v>
      </c>
      <c r="M1566" t="s">
        <v>11</v>
      </c>
      <c r="N1566" t="s">
        <v>76</v>
      </c>
      <c r="O1566" t="s">
        <v>301</v>
      </c>
    </row>
    <row r="1567" spans="1:15">
      <c r="A1567">
        <v>52</v>
      </c>
      <c r="B1567" s="5">
        <v>45688</v>
      </c>
      <c r="C1567" s="7">
        <v>0.2137847222222222</v>
      </c>
      <c r="D1567" t="s">
        <v>332</v>
      </c>
      <c r="G1567" s="1">
        <v>633967</v>
      </c>
      <c r="H1567" s="2">
        <v>20813405</v>
      </c>
      <c r="I1567" t="s">
        <v>295</v>
      </c>
      <c r="J1567" t="s">
        <v>300</v>
      </c>
      <c r="L1567" t="s">
        <v>8</v>
      </c>
      <c r="M1567" t="s">
        <v>9</v>
      </c>
      <c r="N1567" t="s">
        <v>75</v>
      </c>
      <c r="O1567" t="s">
        <v>75</v>
      </c>
    </row>
    <row r="1568" spans="1:15">
      <c r="A1568">
        <v>53</v>
      </c>
      <c r="B1568" s="5">
        <v>45688</v>
      </c>
      <c r="C1568" s="7">
        <v>0.2137847222222222</v>
      </c>
      <c r="D1568" t="s">
        <v>332</v>
      </c>
      <c r="G1568" s="1">
        <v>800</v>
      </c>
      <c r="H1568" s="2">
        <v>20812605</v>
      </c>
      <c r="I1568" t="s">
        <v>295</v>
      </c>
      <c r="J1568" t="s">
        <v>300</v>
      </c>
      <c r="L1568" t="s">
        <v>8</v>
      </c>
      <c r="M1568" t="s">
        <v>9</v>
      </c>
      <c r="N1568" t="s">
        <v>75</v>
      </c>
      <c r="O1568" t="s">
        <v>75</v>
      </c>
    </row>
    <row r="1569" spans="1:15">
      <c r="A1569">
        <v>21</v>
      </c>
      <c r="B1569" s="5">
        <v>45688</v>
      </c>
      <c r="C1569" s="7">
        <v>0.21431712962962959</v>
      </c>
      <c r="D1569" t="s">
        <v>332</v>
      </c>
      <c r="G1569" s="1">
        <v>400</v>
      </c>
      <c r="H1569" s="2">
        <v>1985067</v>
      </c>
      <c r="I1569" t="s">
        <v>295</v>
      </c>
      <c r="J1569" t="s">
        <v>300</v>
      </c>
      <c r="L1569" t="s">
        <v>12</v>
      </c>
      <c r="M1569" t="s">
        <v>13</v>
      </c>
      <c r="N1569" t="s">
        <v>75</v>
      </c>
      <c r="O1569" t="s">
        <v>75</v>
      </c>
    </row>
    <row r="1570" spans="1:15">
      <c r="A1570">
        <v>22</v>
      </c>
      <c r="B1570" s="5">
        <v>45691</v>
      </c>
      <c r="C1570" s="7">
        <v>0.44686342592592587</v>
      </c>
      <c r="D1570" t="s">
        <v>203</v>
      </c>
      <c r="F1570" s="1">
        <v>869631</v>
      </c>
      <c r="H1570" s="2">
        <v>2854698</v>
      </c>
      <c r="I1570" t="s">
        <v>292</v>
      </c>
      <c r="J1570" t="s">
        <v>293</v>
      </c>
      <c r="L1570" t="s">
        <v>12</v>
      </c>
      <c r="M1570" t="s">
        <v>13</v>
      </c>
      <c r="N1570" t="s">
        <v>344</v>
      </c>
      <c r="O1570" t="s">
        <v>344</v>
      </c>
    </row>
    <row r="1571" spans="1:15">
      <c r="A1571">
        <v>23</v>
      </c>
      <c r="B1571" s="5">
        <v>45691</v>
      </c>
      <c r="C1571" s="7">
        <v>0.44686342592592587</v>
      </c>
      <c r="D1571" t="s">
        <v>712</v>
      </c>
      <c r="G1571" s="1">
        <v>869631</v>
      </c>
      <c r="H1571" s="2">
        <v>1985067</v>
      </c>
      <c r="I1571" t="s">
        <v>292</v>
      </c>
      <c r="J1571" t="s">
        <v>293</v>
      </c>
      <c r="L1571" t="s">
        <v>12</v>
      </c>
      <c r="M1571" t="s">
        <v>13</v>
      </c>
      <c r="N1571" t="s">
        <v>344</v>
      </c>
      <c r="O1571" t="s">
        <v>344</v>
      </c>
    </row>
    <row r="1572" spans="1:15">
      <c r="A1572">
        <v>103</v>
      </c>
      <c r="B1572" s="5">
        <v>45691</v>
      </c>
      <c r="C1572" s="7">
        <v>0.59482638888888884</v>
      </c>
      <c r="D1572" t="s">
        <v>477</v>
      </c>
      <c r="E1572" t="s">
        <v>737</v>
      </c>
      <c r="F1572" s="1">
        <v>325000</v>
      </c>
      <c r="G1572" s="1">
        <v>0</v>
      </c>
      <c r="H1572" s="1">
        <v>325287</v>
      </c>
      <c r="J1572" t="s">
        <v>508</v>
      </c>
      <c r="L1572" t="s">
        <v>16</v>
      </c>
      <c r="M1572" t="s">
        <v>17</v>
      </c>
      <c r="N1572" s="281" t="s">
        <v>86</v>
      </c>
      <c r="O1572" s="281" t="s">
        <v>86</v>
      </c>
    </row>
    <row r="1573" spans="1:15">
      <c r="A1573">
        <v>104</v>
      </c>
      <c r="B1573" s="5">
        <v>45691</v>
      </c>
      <c r="C1573" s="7">
        <v>0.59482638888888884</v>
      </c>
      <c r="D1573" t="s">
        <v>509</v>
      </c>
      <c r="E1573" t="s">
        <v>737</v>
      </c>
      <c r="F1573" s="1">
        <v>0</v>
      </c>
      <c r="G1573" s="1">
        <v>325000</v>
      </c>
      <c r="H1573" s="1">
        <v>287</v>
      </c>
      <c r="J1573" t="s">
        <v>508</v>
      </c>
      <c r="L1573" t="s">
        <v>16</v>
      </c>
      <c r="M1573" t="s">
        <v>17</v>
      </c>
      <c r="N1573" s="281" t="s">
        <v>86</v>
      </c>
      <c r="O1573" s="281" t="s">
        <v>86</v>
      </c>
    </row>
    <row r="1574" spans="1:15">
      <c r="A1574">
        <v>105</v>
      </c>
      <c r="B1574" s="5">
        <v>45691</v>
      </c>
      <c r="C1574" s="7">
        <v>0.59482638888888884</v>
      </c>
      <c r="D1574" t="s">
        <v>477</v>
      </c>
      <c r="E1574" t="s">
        <v>738</v>
      </c>
      <c r="F1574" s="1">
        <v>1300000</v>
      </c>
      <c r="G1574" s="1">
        <v>0</v>
      </c>
      <c r="H1574" s="1">
        <v>1300287</v>
      </c>
      <c r="J1574" t="s">
        <v>508</v>
      </c>
      <c r="L1574" t="s">
        <v>16</v>
      </c>
      <c r="M1574" t="s">
        <v>17</v>
      </c>
      <c r="N1574" s="281" t="s">
        <v>86</v>
      </c>
      <c r="O1574" s="281" t="s">
        <v>86</v>
      </c>
    </row>
    <row r="1575" spans="1:15">
      <c r="A1575">
        <v>106</v>
      </c>
      <c r="B1575" s="5">
        <v>45691</v>
      </c>
      <c r="C1575" s="7">
        <v>0.59482638888888884</v>
      </c>
      <c r="D1575" t="s">
        <v>509</v>
      </c>
      <c r="E1575" t="s">
        <v>738</v>
      </c>
      <c r="F1575" s="1">
        <v>0</v>
      </c>
      <c r="G1575" s="1">
        <v>1300000</v>
      </c>
      <c r="H1575" s="1">
        <v>287</v>
      </c>
      <c r="J1575" t="s">
        <v>508</v>
      </c>
      <c r="L1575" t="s">
        <v>16</v>
      </c>
      <c r="M1575" t="s">
        <v>17</v>
      </c>
      <c r="N1575" s="281" t="s">
        <v>86</v>
      </c>
      <c r="O1575" s="281" t="s">
        <v>86</v>
      </c>
    </row>
    <row r="1576" spans="1:15">
      <c r="A1576">
        <v>46</v>
      </c>
      <c r="B1576" s="5">
        <v>45693</v>
      </c>
      <c r="C1576" s="7">
        <v>0.79039351851851847</v>
      </c>
      <c r="D1576" t="s">
        <v>330</v>
      </c>
      <c r="E1576" t="s">
        <v>330</v>
      </c>
      <c r="G1576" s="1">
        <v>532736</v>
      </c>
      <c r="H1576" s="2">
        <v>132453588</v>
      </c>
      <c r="I1576" t="s">
        <v>331</v>
      </c>
      <c r="J1576" t="s">
        <v>707</v>
      </c>
      <c r="L1576" t="s">
        <v>10</v>
      </c>
      <c r="M1576" t="s">
        <v>11</v>
      </c>
      <c r="N1576" t="s">
        <v>68</v>
      </c>
      <c r="O1576" t="s">
        <v>68</v>
      </c>
    </row>
    <row r="1577" spans="1:15">
      <c r="A1577">
        <v>54</v>
      </c>
      <c r="B1577" s="5">
        <v>45693</v>
      </c>
      <c r="C1577" s="7">
        <v>0.68174768518518514</v>
      </c>
      <c r="D1577" t="s">
        <v>710</v>
      </c>
      <c r="G1577" s="1">
        <v>6600</v>
      </c>
      <c r="H1577" s="2">
        <v>20806005</v>
      </c>
      <c r="I1577" t="s">
        <v>264</v>
      </c>
      <c r="J1577" t="s">
        <v>711</v>
      </c>
      <c r="L1577" t="s">
        <v>8</v>
      </c>
      <c r="M1577" t="s">
        <v>9</v>
      </c>
      <c r="N1577" t="s">
        <v>76</v>
      </c>
      <c r="O1577" t="s">
        <v>286</v>
      </c>
    </row>
    <row r="1578" spans="1:15">
      <c r="A1578">
        <v>47</v>
      </c>
      <c r="B1578" s="5">
        <v>45694</v>
      </c>
      <c r="C1578" s="7">
        <v>0.71152777777777776</v>
      </c>
      <c r="D1578" t="s">
        <v>739</v>
      </c>
      <c r="G1578" s="1">
        <v>129000</v>
      </c>
      <c r="H1578" s="2">
        <v>132324588</v>
      </c>
      <c r="I1578" t="s">
        <v>264</v>
      </c>
      <c r="J1578" t="s">
        <v>711</v>
      </c>
      <c r="L1578" t="s">
        <v>10</v>
      </c>
      <c r="M1578" t="s">
        <v>11</v>
      </c>
      <c r="N1578" s="281" t="s">
        <v>86</v>
      </c>
      <c r="O1578" s="281" t="s">
        <v>86</v>
      </c>
    </row>
    <row r="1579" spans="1:15">
      <c r="A1579">
        <v>55</v>
      </c>
      <c r="B1579" s="5">
        <v>45694</v>
      </c>
      <c r="C1579" s="7">
        <v>0.41081018518518519</v>
      </c>
      <c r="D1579" t="s">
        <v>573</v>
      </c>
      <c r="G1579" s="1">
        <v>11000</v>
      </c>
      <c r="H1579" s="2">
        <v>20795005</v>
      </c>
      <c r="I1579" t="s">
        <v>264</v>
      </c>
      <c r="J1579" t="s">
        <v>711</v>
      </c>
      <c r="L1579" t="s">
        <v>8</v>
      </c>
      <c r="M1579" t="s">
        <v>9</v>
      </c>
      <c r="N1579" t="s">
        <v>344</v>
      </c>
      <c r="O1579" t="s">
        <v>344</v>
      </c>
    </row>
    <row r="1580" spans="1:15">
      <c r="A1580">
        <v>56</v>
      </c>
      <c r="B1580" s="5">
        <v>45694</v>
      </c>
      <c r="C1580" s="7">
        <v>0.41094907407407399</v>
      </c>
      <c r="D1580" t="s">
        <v>573</v>
      </c>
      <c r="F1580" s="1">
        <v>11000</v>
      </c>
      <c r="H1580" s="2">
        <v>20806005</v>
      </c>
      <c r="I1580" t="s">
        <v>264</v>
      </c>
      <c r="J1580" t="s">
        <v>711</v>
      </c>
      <c r="L1580" t="s">
        <v>8</v>
      </c>
      <c r="M1580" t="s">
        <v>9</v>
      </c>
      <c r="N1580" t="s">
        <v>344</v>
      </c>
      <c r="O1580" t="s">
        <v>344</v>
      </c>
    </row>
    <row r="1581" spans="1:15">
      <c r="A1581">
        <v>57</v>
      </c>
      <c r="B1581" s="5">
        <v>45694</v>
      </c>
      <c r="C1581" s="7">
        <v>0.42972222222222223</v>
      </c>
      <c r="D1581" t="s">
        <v>574</v>
      </c>
      <c r="G1581" s="1">
        <v>10900</v>
      </c>
      <c r="H1581" s="2">
        <v>20795105</v>
      </c>
      <c r="I1581" t="s">
        <v>264</v>
      </c>
      <c r="J1581" t="s">
        <v>711</v>
      </c>
      <c r="L1581" t="s">
        <v>8</v>
      </c>
      <c r="M1581" t="s">
        <v>9</v>
      </c>
      <c r="N1581" t="s">
        <v>76</v>
      </c>
      <c r="O1581" t="s">
        <v>286</v>
      </c>
    </row>
    <row r="1582" spans="1:15">
      <c r="A1582">
        <v>58</v>
      </c>
      <c r="B1582" s="5">
        <v>45694</v>
      </c>
      <c r="C1582" s="7">
        <v>0.69719907407407411</v>
      </c>
      <c r="D1582" t="s">
        <v>573</v>
      </c>
      <c r="G1582" s="1">
        <v>17300</v>
      </c>
      <c r="H1582" s="2">
        <v>20777805</v>
      </c>
      <c r="I1582" t="s">
        <v>264</v>
      </c>
      <c r="J1582" t="s">
        <v>711</v>
      </c>
      <c r="L1582" t="s">
        <v>8</v>
      </c>
      <c r="M1582" t="s">
        <v>9</v>
      </c>
      <c r="N1582" t="s">
        <v>344</v>
      </c>
      <c r="O1582" t="s">
        <v>344</v>
      </c>
    </row>
    <row r="1583" spans="1:15">
      <c r="A1583">
        <v>59</v>
      </c>
      <c r="B1583" s="5">
        <v>45694</v>
      </c>
      <c r="C1583" s="7">
        <v>0.69733796296296291</v>
      </c>
      <c r="D1583" t="s">
        <v>573</v>
      </c>
      <c r="F1583" s="1">
        <v>17300</v>
      </c>
      <c r="H1583" s="2">
        <v>20795105</v>
      </c>
      <c r="I1583" t="s">
        <v>264</v>
      </c>
      <c r="J1583" t="s">
        <v>711</v>
      </c>
      <c r="L1583" t="s">
        <v>8</v>
      </c>
      <c r="M1583" t="s">
        <v>9</v>
      </c>
      <c r="N1583" t="s">
        <v>344</v>
      </c>
      <c r="O1583" t="s">
        <v>344</v>
      </c>
    </row>
    <row r="1584" spans="1:15">
      <c r="A1584">
        <v>60</v>
      </c>
      <c r="B1584" s="5">
        <v>45694</v>
      </c>
      <c r="C1584" s="7">
        <v>0.74859953703703708</v>
      </c>
      <c r="D1584" t="s">
        <v>574</v>
      </c>
      <c r="G1584" s="1">
        <v>20000</v>
      </c>
      <c r="H1584" s="2">
        <v>20775105</v>
      </c>
      <c r="I1584" t="s">
        <v>264</v>
      </c>
      <c r="J1584" t="s">
        <v>711</v>
      </c>
      <c r="L1584" t="s">
        <v>8</v>
      </c>
      <c r="M1584" t="s">
        <v>9</v>
      </c>
      <c r="N1584" t="s">
        <v>76</v>
      </c>
      <c r="O1584" t="s">
        <v>286</v>
      </c>
    </row>
    <row r="1585" spans="1:15">
      <c r="A1585">
        <v>61</v>
      </c>
      <c r="B1585" s="5">
        <v>45694</v>
      </c>
      <c r="C1585" s="7">
        <v>0.94307870370370372</v>
      </c>
      <c r="D1585" t="s">
        <v>573</v>
      </c>
      <c r="G1585" s="1">
        <v>25600</v>
      </c>
      <c r="H1585" s="2">
        <v>20749505</v>
      </c>
      <c r="I1585" t="s">
        <v>264</v>
      </c>
      <c r="J1585" t="s">
        <v>711</v>
      </c>
      <c r="L1585" t="s">
        <v>8</v>
      </c>
      <c r="M1585" t="s">
        <v>9</v>
      </c>
      <c r="N1585" t="s">
        <v>344</v>
      </c>
      <c r="O1585" t="s">
        <v>344</v>
      </c>
    </row>
    <row r="1586" spans="1:15">
      <c r="A1586">
        <v>62</v>
      </c>
      <c r="B1586" s="5">
        <v>45694</v>
      </c>
      <c r="C1586" s="7">
        <v>0.94321759259259264</v>
      </c>
      <c r="D1586" t="s">
        <v>573</v>
      </c>
      <c r="F1586" s="1">
        <v>25600</v>
      </c>
      <c r="H1586" s="2">
        <v>20775105</v>
      </c>
      <c r="I1586" t="s">
        <v>264</v>
      </c>
      <c r="J1586" t="s">
        <v>711</v>
      </c>
      <c r="L1586" t="s">
        <v>8</v>
      </c>
      <c r="M1586" t="s">
        <v>9</v>
      </c>
      <c r="N1586" t="s">
        <v>344</v>
      </c>
      <c r="O1586" t="s">
        <v>344</v>
      </c>
    </row>
    <row r="1587" spans="1:15">
      <c r="A1587">
        <v>63</v>
      </c>
      <c r="B1587" s="5">
        <v>45694</v>
      </c>
      <c r="C1587" s="7">
        <v>0.95619212962962963</v>
      </c>
      <c r="D1587" t="s">
        <v>574</v>
      </c>
      <c r="G1587" s="1">
        <v>26000</v>
      </c>
      <c r="H1587" s="2">
        <v>20749105</v>
      </c>
      <c r="I1587" t="s">
        <v>264</v>
      </c>
      <c r="J1587" t="s">
        <v>711</v>
      </c>
      <c r="L1587" t="s">
        <v>8</v>
      </c>
      <c r="M1587" t="s">
        <v>9</v>
      </c>
      <c r="N1587" t="s">
        <v>76</v>
      </c>
      <c r="O1587" t="s">
        <v>286</v>
      </c>
    </row>
    <row r="1588" spans="1:15">
      <c r="A1588">
        <v>48</v>
      </c>
      <c r="B1588" s="5">
        <v>45695</v>
      </c>
      <c r="C1588" s="7">
        <v>0.53364583333333337</v>
      </c>
      <c r="D1588" t="s">
        <v>501</v>
      </c>
      <c r="G1588" s="1">
        <v>100000</v>
      </c>
      <c r="H1588" s="2">
        <v>132224588</v>
      </c>
      <c r="I1588" t="s">
        <v>264</v>
      </c>
      <c r="J1588" t="s">
        <v>711</v>
      </c>
      <c r="L1588" t="s">
        <v>10</v>
      </c>
      <c r="M1588" t="s">
        <v>11</v>
      </c>
      <c r="N1588" t="s">
        <v>76</v>
      </c>
      <c r="O1588" t="s">
        <v>286</v>
      </c>
    </row>
    <row r="1589" spans="1:15">
      <c r="A1589">
        <v>49</v>
      </c>
      <c r="B1589" s="5">
        <v>45695</v>
      </c>
      <c r="C1589" s="7">
        <v>0.53609953703703705</v>
      </c>
      <c r="D1589" t="s">
        <v>501</v>
      </c>
      <c r="G1589" s="1">
        <v>80000</v>
      </c>
      <c r="H1589" s="2">
        <v>132144588</v>
      </c>
      <c r="I1589" t="s">
        <v>264</v>
      </c>
      <c r="J1589" t="s">
        <v>711</v>
      </c>
      <c r="L1589" t="s">
        <v>10</v>
      </c>
      <c r="M1589" t="s">
        <v>11</v>
      </c>
      <c r="N1589" t="s">
        <v>76</v>
      </c>
      <c r="O1589" t="s">
        <v>286</v>
      </c>
    </row>
    <row r="1590" spans="1:15">
      <c r="A1590">
        <v>50</v>
      </c>
      <c r="B1590" s="5">
        <v>45695</v>
      </c>
      <c r="C1590" s="7">
        <v>0.53622685185185182</v>
      </c>
      <c r="D1590" t="s">
        <v>501</v>
      </c>
      <c r="F1590" s="1">
        <v>100000</v>
      </c>
      <c r="H1590" s="2">
        <v>132244588</v>
      </c>
      <c r="I1590" t="s">
        <v>264</v>
      </c>
      <c r="J1590" t="s">
        <v>711</v>
      </c>
      <c r="L1590" t="s">
        <v>10</v>
      </c>
      <c r="M1590" t="s">
        <v>11</v>
      </c>
      <c r="N1590" t="s">
        <v>76</v>
      </c>
      <c r="O1590" t="s">
        <v>286</v>
      </c>
    </row>
    <row r="1591" spans="1:15">
      <c r="A1591">
        <v>64</v>
      </c>
      <c r="B1591" s="5">
        <v>45695</v>
      </c>
      <c r="C1591" s="7">
        <v>0.57914351851851853</v>
      </c>
      <c r="D1591" t="s">
        <v>740</v>
      </c>
      <c r="F1591" s="1">
        <v>10272900</v>
      </c>
      <c r="H1591" s="2">
        <v>31022005</v>
      </c>
      <c r="I1591" t="s">
        <v>292</v>
      </c>
      <c r="J1591" t="s">
        <v>293</v>
      </c>
      <c r="L1591" t="s">
        <v>8</v>
      </c>
      <c r="M1591" t="s">
        <v>9</v>
      </c>
      <c r="N1591" t="s">
        <v>86</v>
      </c>
      <c r="O1591" t="s">
        <v>86</v>
      </c>
    </row>
    <row r="1592" spans="1:15">
      <c r="A1592">
        <v>24</v>
      </c>
      <c r="B1592" s="5">
        <v>45695</v>
      </c>
      <c r="C1592" s="7">
        <v>0.57914351851851853</v>
      </c>
      <c r="D1592" t="s">
        <v>203</v>
      </c>
      <c r="F1592" s="1">
        <v>10272900</v>
      </c>
      <c r="H1592" s="2">
        <v>12257967</v>
      </c>
      <c r="I1592" t="s">
        <v>292</v>
      </c>
      <c r="J1592" t="s">
        <v>293</v>
      </c>
      <c r="L1592" t="s">
        <v>12</v>
      </c>
      <c r="M1592" t="s">
        <v>13</v>
      </c>
      <c r="N1592" t="s">
        <v>344</v>
      </c>
      <c r="O1592" t="s">
        <v>344</v>
      </c>
    </row>
    <row r="1593" spans="1:15">
      <c r="A1593">
        <v>25</v>
      </c>
      <c r="B1593" s="5">
        <v>45695</v>
      </c>
      <c r="C1593" s="7">
        <v>0.57914351851851853</v>
      </c>
      <c r="D1593" t="s">
        <v>740</v>
      </c>
      <c r="G1593" s="1">
        <v>10272900</v>
      </c>
      <c r="H1593" s="2">
        <v>1985067</v>
      </c>
      <c r="I1593" t="s">
        <v>292</v>
      </c>
      <c r="J1593" t="s">
        <v>293</v>
      </c>
      <c r="L1593" t="s">
        <v>12</v>
      </c>
      <c r="M1593" t="s">
        <v>13</v>
      </c>
      <c r="N1593" t="s">
        <v>344</v>
      </c>
      <c r="O1593" t="s">
        <v>344</v>
      </c>
    </row>
    <row r="1594" spans="1:15">
      <c r="A1594">
        <v>51</v>
      </c>
      <c r="B1594" s="5">
        <v>45698</v>
      </c>
      <c r="C1594" s="7">
        <v>0.1955439814814815</v>
      </c>
      <c r="D1594" t="s">
        <v>741</v>
      </c>
      <c r="G1594" s="1">
        <v>1792180</v>
      </c>
      <c r="H1594" s="2">
        <v>130452408</v>
      </c>
      <c r="I1594" t="s">
        <v>310</v>
      </c>
      <c r="J1594" t="s">
        <v>300</v>
      </c>
      <c r="L1594" t="s">
        <v>10</v>
      </c>
      <c r="M1594" t="s">
        <v>11</v>
      </c>
      <c r="N1594" t="s">
        <v>74</v>
      </c>
      <c r="O1594" t="s">
        <v>311</v>
      </c>
    </row>
    <row r="1595" spans="1:15">
      <c r="A1595">
        <v>52</v>
      </c>
      <c r="B1595" s="5">
        <v>45698</v>
      </c>
      <c r="C1595" s="7">
        <v>0.19710648148148149</v>
      </c>
      <c r="D1595" t="s">
        <v>742</v>
      </c>
      <c r="G1595" s="1">
        <v>828000</v>
      </c>
      <c r="H1595" s="2">
        <v>129624408</v>
      </c>
      <c r="I1595" t="s">
        <v>313</v>
      </c>
      <c r="J1595" t="s">
        <v>300</v>
      </c>
      <c r="L1595" t="s">
        <v>10</v>
      </c>
      <c r="M1595" t="s">
        <v>11</v>
      </c>
      <c r="N1595" t="s">
        <v>74</v>
      </c>
      <c r="O1595" t="s">
        <v>311</v>
      </c>
    </row>
    <row r="1596" spans="1:15">
      <c r="A1596">
        <v>53</v>
      </c>
      <c r="B1596" s="5">
        <v>45698</v>
      </c>
      <c r="C1596" s="7">
        <v>0.19747685185185179</v>
      </c>
      <c r="D1596" t="s">
        <v>743</v>
      </c>
      <c r="G1596" s="1">
        <v>266250</v>
      </c>
      <c r="H1596" s="2">
        <v>129358158</v>
      </c>
      <c r="I1596" t="s">
        <v>310</v>
      </c>
      <c r="J1596" t="s">
        <v>300</v>
      </c>
      <c r="L1596" t="s">
        <v>10</v>
      </c>
      <c r="M1596" t="s">
        <v>11</v>
      </c>
      <c r="N1596" t="s">
        <v>74</v>
      </c>
      <c r="O1596" t="s">
        <v>311</v>
      </c>
    </row>
    <row r="1597" spans="1:15">
      <c r="A1597">
        <v>54</v>
      </c>
      <c r="B1597" s="5">
        <v>45698</v>
      </c>
      <c r="C1597" s="7">
        <v>0.1977777777777778</v>
      </c>
      <c r="D1597" t="s">
        <v>744</v>
      </c>
      <c r="G1597" s="1">
        <v>93350</v>
      </c>
      <c r="H1597" s="2">
        <v>129264808</v>
      </c>
      <c r="I1597" t="s">
        <v>310</v>
      </c>
      <c r="J1597" t="s">
        <v>300</v>
      </c>
      <c r="L1597" t="s">
        <v>10</v>
      </c>
      <c r="M1597" t="s">
        <v>11</v>
      </c>
      <c r="N1597" t="s">
        <v>74</v>
      </c>
      <c r="O1597" t="s">
        <v>311</v>
      </c>
    </row>
    <row r="1598" spans="1:15">
      <c r="A1598">
        <v>55</v>
      </c>
      <c r="B1598" s="5">
        <v>45698</v>
      </c>
      <c r="C1598" s="7">
        <v>0.57959490740740738</v>
      </c>
      <c r="D1598" t="s">
        <v>352</v>
      </c>
      <c r="G1598" s="1">
        <v>234660</v>
      </c>
      <c r="H1598" s="2">
        <v>129030148</v>
      </c>
      <c r="I1598" t="s">
        <v>292</v>
      </c>
      <c r="J1598" t="s">
        <v>707</v>
      </c>
      <c r="L1598" t="s">
        <v>10</v>
      </c>
      <c r="M1598" t="s">
        <v>11</v>
      </c>
      <c r="N1598" t="s">
        <v>74</v>
      </c>
      <c r="O1598" t="s">
        <v>353</v>
      </c>
    </row>
    <row r="1599" spans="1:15">
      <c r="A1599">
        <v>56</v>
      </c>
      <c r="B1599" s="5">
        <v>45698</v>
      </c>
      <c r="C1599" s="7">
        <v>0.57960648148148153</v>
      </c>
      <c r="D1599" t="s">
        <v>394</v>
      </c>
      <c r="E1599" t="s">
        <v>355</v>
      </c>
      <c r="G1599" s="1">
        <v>2346780</v>
      </c>
      <c r="H1599" s="2">
        <v>126683368</v>
      </c>
      <c r="I1599" t="s">
        <v>356</v>
      </c>
      <c r="J1599" t="s">
        <v>707</v>
      </c>
      <c r="L1599" t="s">
        <v>10</v>
      </c>
      <c r="M1599" t="s">
        <v>11</v>
      </c>
      <c r="N1599" t="s">
        <v>74</v>
      </c>
      <c r="O1599" t="s">
        <v>353</v>
      </c>
    </row>
    <row r="1600" spans="1:15">
      <c r="A1600">
        <v>65</v>
      </c>
      <c r="B1600" s="5">
        <v>45698</v>
      </c>
      <c r="C1600" s="7">
        <v>0.44297453703703699</v>
      </c>
      <c r="D1600" t="s">
        <v>573</v>
      </c>
      <c r="G1600" s="1">
        <v>9600</v>
      </c>
      <c r="H1600" s="2">
        <v>31012405</v>
      </c>
      <c r="I1600" t="s">
        <v>264</v>
      </c>
      <c r="J1600" t="s">
        <v>711</v>
      </c>
      <c r="L1600" t="s">
        <v>8</v>
      </c>
      <c r="M1600" t="s">
        <v>9</v>
      </c>
      <c r="N1600" t="s">
        <v>344</v>
      </c>
      <c r="O1600" t="s">
        <v>344</v>
      </c>
    </row>
    <row r="1601" spans="1:15">
      <c r="A1601">
        <v>66</v>
      </c>
      <c r="B1601" s="5">
        <v>45698</v>
      </c>
      <c r="C1601" s="7">
        <v>0.44311342592592601</v>
      </c>
      <c r="D1601" t="s">
        <v>573</v>
      </c>
      <c r="F1601" s="1">
        <v>9600</v>
      </c>
      <c r="H1601" s="2">
        <v>31022005</v>
      </c>
      <c r="I1601" t="s">
        <v>264</v>
      </c>
      <c r="J1601" t="s">
        <v>711</v>
      </c>
      <c r="L1601" t="s">
        <v>8</v>
      </c>
      <c r="M1601" t="s">
        <v>9</v>
      </c>
      <c r="N1601" t="s">
        <v>344</v>
      </c>
      <c r="O1601" t="s">
        <v>344</v>
      </c>
    </row>
    <row r="1602" spans="1:15">
      <c r="A1602">
        <v>67</v>
      </c>
      <c r="B1602" s="5">
        <v>45698</v>
      </c>
      <c r="C1602" s="7">
        <v>0.46248842592592587</v>
      </c>
      <c r="D1602" t="s">
        <v>574</v>
      </c>
      <c r="G1602" s="1">
        <v>9600</v>
      </c>
      <c r="H1602" s="2">
        <v>31012405</v>
      </c>
      <c r="I1602" t="s">
        <v>264</v>
      </c>
      <c r="J1602" t="s">
        <v>711</v>
      </c>
      <c r="L1602" t="s">
        <v>8</v>
      </c>
      <c r="M1602" t="s">
        <v>9</v>
      </c>
      <c r="N1602" t="s">
        <v>76</v>
      </c>
      <c r="O1602" t="s">
        <v>286</v>
      </c>
    </row>
    <row r="1603" spans="1:15">
      <c r="A1603">
        <v>68</v>
      </c>
      <c r="B1603" s="5">
        <v>45698</v>
      </c>
      <c r="C1603" s="7">
        <v>0.54079861111111116</v>
      </c>
      <c r="D1603" t="s">
        <v>573</v>
      </c>
      <c r="G1603" s="1">
        <v>13800</v>
      </c>
      <c r="H1603" s="2">
        <v>30998605</v>
      </c>
      <c r="I1603" t="s">
        <v>264</v>
      </c>
      <c r="J1603" t="s">
        <v>711</v>
      </c>
      <c r="L1603" t="s">
        <v>8</v>
      </c>
      <c r="M1603" t="s">
        <v>9</v>
      </c>
      <c r="N1603" t="s">
        <v>344</v>
      </c>
      <c r="O1603" t="s">
        <v>344</v>
      </c>
    </row>
    <row r="1604" spans="1:15">
      <c r="A1604">
        <v>69</v>
      </c>
      <c r="B1604" s="5">
        <v>45698</v>
      </c>
      <c r="C1604" s="7">
        <v>0.54093749999999996</v>
      </c>
      <c r="D1604" t="s">
        <v>573</v>
      </c>
      <c r="F1604" s="1">
        <v>13800</v>
      </c>
      <c r="H1604" s="2">
        <v>31012405</v>
      </c>
      <c r="I1604" t="s">
        <v>264</v>
      </c>
      <c r="J1604" t="s">
        <v>711</v>
      </c>
      <c r="L1604" t="s">
        <v>8</v>
      </c>
      <c r="M1604" t="s">
        <v>9</v>
      </c>
      <c r="N1604" t="s">
        <v>344</v>
      </c>
      <c r="O1604" t="s">
        <v>344</v>
      </c>
    </row>
    <row r="1605" spans="1:15">
      <c r="A1605">
        <v>70</v>
      </c>
      <c r="B1605" s="5">
        <v>45698</v>
      </c>
      <c r="C1605" s="7">
        <v>0.56313657407407403</v>
      </c>
      <c r="D1605" t="s">
        <v>650</v>
      </c>
      <c r="G1605" s="1">
        <v>13900</v>
      </c>
      <c r="H1605" s="2">
        <v>30998505</v>
      </c>
      <c r="I1605" t="s">
        <v>264</v>
      </c>
      <c r="J1605" t="s">
        <v>711</v>
      </c>
      <c r="L1605" t="s">
        <v>8</v>
      </c>
      <c r="M1605" t="s">
        <v>9</v>
      </c>
      <c r="N1605" t="s">
        <v>76</v>
      </c>
      <c r="O1605" t="s">
        <v>286</v>
      </c>
    </row>
    <row r="1606" spans="1:15">
      <c r="A1606">
        <v>71</v>
      </c>
      <c r="B1606" s="5">
        <v>45698</v>
      </c>
      <c r="C1606" s="7">
        <v>0.77401620370370372</v>
      </c>
      <c r="D1606" t="s">
        <v>573</v>
      </c>
      <c r="G1606" s="1">
        <v>12500</v>
      </c>
      <c r="H1606" s="2">
        <v>30986005</v>
      </c>
      <c r="I1606" t="s">
        <v>264</v>
      </c>
      <c r="J1606" t="s">
        <v>711</v>
      </c>
      <c r="L1606" t="s">
        <v>8</v>
      </c>
      <c r="M1606" t="s">
        <v>9</v>
      </c>
      <c r="N1606" t="s">
        <v>344</v>
      </c>
      <c r="O1606" t="s">
        <v>344</v>
      </c>
    </row>
    <row r="1607" spans="1:15">
      <c r="A1607">
        <v>72</v>
      </c>
      <c r="B1607" s="5">
        <v>45698</v>
      </c>
      <c r="C1607" s="7">
        <v>0.77415509259259263</v>
      </c>
      <c r="D1607" t="s">
        <v>573</v>
      </c>
      <c r="F1607" s="1">
        <v>12500</v>
      </c>
      <c r="H1607" s="2">
        <v>30998505</v>
      </c>
      <c r="I1607" t="s">
        <v>264</v>
      </c>
      <c r="J1607" t="s">
        <v>711</v>
      </c>
      <c r="L1607" t="s">
        <v>8</v>
      </c>
      <c r="M1607" t="s">
        <v>9</v>
      </c>
      <c r="N1607" t="s">
        <v>344</v>
      </c>
      <c r="O1607" t="s">
        <v>344</v>
      </c>
    </row>
    <row r="1608" spans="1:15">
      <c r="A1608">
        <v>73</v>
      </c>
      <c r="B1608" s="5">
        <v>45698</v>
      </c>
      <c r="C1608" s="7">
        <v>0.79474537037037041</v>
      </c>
      <c r="D1608" t="s">
        <v>574</v>
      </c>
      <c r="G1608" s="1">
        <v>12500</v>
      </c>
      <c r="H1608" s="2">
        <v>30986005</v>
      </c>
      <c r="I1608" t="s">
        <v>264</v>
      </c>
      <c r="J1608" t="s">
        <v>711</v>
      </c>
      <c r="L1608" t="s">
        <v>8</v>
      </c>
      <c r="M1608" t="s">
        <v>9</v>
      </c>
      <c r="N1608" t="s">
        <v>76</v>
      </c>
      <c r="O1608" t="s">
        <v>286</v>
      </c>
    </row>
    <row r="1609" spans="1:15">
      <c r="A1609">
        <v>74</v>
      </c>
      <c r="B1609" s="5">
        <v>45700</v>
      </c>
      <c r="C1609" s="7">
        <v>0.55173611111111109</v>
      </c>
      <c r="D1609" t="s">
        <v>710</v>
      </c>
      <c r="G1609" s="1">
        <v>5900</v>
      </c>
      <c r="H1609" s="2">
        <v>30980105</v>
      </c>
      <c r="I1609" t="s">
        <v>264</v>
      </c>
      <c r="J1609" t="s">
        <v>711</v>
      </c>
      <c r="L1609" t="s">
        <v>8</v>
      </c>
      <c r="M1609" t="s">
        <v>9</v>
      </c>
      <c r="N1609" t="s">
        <v>76</v>
      </c>
      <c r="O1609" t="s">
        <v>286</v>
      </c>
    </row>
    <row r="1610" spans="1:15">
      <c r="A1610">
        <v>107</v>
      </c>
      <c r="B1610" s="5">
        <v>45700</v>
      </c>
      <c r="C1610" s="7">
        <v>0.47030092592592587</v>
      </c>
      <c r="D1610" t="s">
        <v>477</v>
      </c>
      <c r="E1610" t="s">
        <v>745</v>
      </c>
      <c r="F1610" s="1">
        <v>1000000</v>
      </c>
      <c r="G1610" s="1">
        <v>0</v>
      </c>
      <c r="H1610" s="1">
        <v>1000287</v>
      </c>
      <c r="J1610" t="s">
        <v>508</v>
      </c>
      <c r="L1610" t="s">
        <v>16</v>
      </c>
      <c r="M1610" t="s">
        <v>17</v>
      </c>
      <c r="N1610" s="281" t="s">
        <v>86</v>
      </c>
      <c r="O1610" s="281" t="s">
        <v>86</v>
      </c>
    </row>
    <row r="1611" spans="1:15">
      <c r="A1611">
        <v>108</v>
      </c>
      <c r="B1611" s="5">
        <v>45700</v>
      </c>
      <c r="C1611" s="7">
        <v>0.47030092592592587</v>
      </c>
      <c r="D1611" t="s">
        <v>477</v>
      </c>
      <c r="E1611" t="s">
        <v>746</v>
      </c>
      <c r="F1611" s="1">
        <v>500000</v>
      </c>
      <c r="G1611" s="1">
        <v>0</v>
      </c>
      <c r="H1611" s="1">
        <v>1500287</v>
      </c>
      <c r="J1611" t="s">
        <v>508</v>
      </c>
      <c r="L1611" t="s">
        <v>16</v>
      </c>
      <c r="M1611" t="s">
        <v>17</v>
      </c>
      <c r="N1611" s="281" t="s">
        <v>86</v>
      </c>
      <c r="O1611" s="281" t="s">
        <v>86</v>
      </c>
    </row>
    <row r="1612" spans="1:15">
      <c r="A1612">
        <v>109</v>
      </c>
      <c r="B1612" s="5">
        <v>45700</v>
      </c>
      <c r="C1612" s="7">
        <v>0.47030092592592587</v>
      </c>
      <c r="D1612" t="s">
        <v>509</v>
      </c>
      <c r="E1612" t="s">
        <v>746</v>
      </c>
      <c r="F1612" s="1">
        <v>0</v>
      </c>
      <c r="G1612" s="1">
        <v>500000</v>
      </c>
      <c r="H1612" s="1">
        <v>1000287</v>
      </c>
      <c r="J1612" t="s">
        <v>508</v>
      </c>
      <c r="L1612" t="s">
        <v>16</v>
      </c>
      <c r="M1612" t="s">
        <v>17</v>
      </c>
      <c r="N1612" s="281" t="s">
        <v>86</v>
      </c>
      <c r="O1612" s="281" t="s">
        <v>86</v>
      </c>
    </row>
    <row r="1613" spans="1:15">
      <c r="A1613">
        <v>57</v>
      </c>
      <c r="B1613" s="5">
        <v>45701</v>
      </c>
      <c r="C1613" s="7">
        <v>0.46281250000000002</v>
      </c>
      <c r="D1613" t="s">
        <v>383</v>
      </c>
      <c r="F1613" s="1">
        <v>17276040</v>
      </c>
      <c r="H1613" s="2">
        <v>143959408</v>
      </c>
      <c r="I1613" t="s">
        <v>292</v>
      </c>
      <c r="J1613" t="s">
        <v>711</v>
      </c>
      <c r="L1613" t="s">
        <v>10</v>
      </c>
      <c r="M1613" t="s">
        <v>11</v>
      </c>
      <c r="N1613" t="s">
        <v>89</v>
      </c>
      <c r="O1613" t="s">
        <v>384</v>
      </c>
    </row>
    <row r="1614" spans="1:15">
      <c r="A1614">
        <v>58</v>
      </c>
      <c r="B1614" s="5">
        <v>45701</v>
      </c>
      <c r="C1614" s="7">
        <v>0.73406249999999995</v>
      </c>
      <c r="D1614" t="s">
        <v>747</v>
      </c>
      <c r="G1614" s="1">
        <v>23000</v>
      </c>
      <c r="H1614" s="2">
        <v>143936408</v>
      </c>
      <c r="I1614" t="s">
        <v>264</v>
      </c>
      <c r="J1614" t="s">
        <v>711</v>
      </c>
      <c r="L1614" t="s">
        <v>10</v>
      </c>
      <c r="M1614" t="s">
        <v>11</v>
      </c>
      <c r="N1614" s="281" t="s">
        <v>86</v>
      </c>
      <c r="O1614" s="281" t="s">
        <v>86</v>
      </c>
    </row>
    <row r="1615" spans="1:15">
      <c r="A1615">
        <v>75</v>
      </c>
      <c r="B1615" s="5">
        <v>45701</v>
      </c>
      <c r="C1615" s="7">
        <v>0.33831018518518519</v>
      </c>
      <c r="D1615" t="s">
        <v>573</v>
      </c>
      <c r="G1615" s="1">
        <v>38200</v>
      </c>
      <c r="H1615" s="2">
        <v>30941905</v>
      </c>
      <c r="I1615" t="s">
        <v>264</v>
      </c>
      <c r="J1615" t="s">
        <v>711</v>
      </c>
      <c r="L1615" t="s">
        <v>8</v>
      </c>
      <c r="M1615" t="s">
        <v>9</v>
      </c>
      <c r="N1615" t="s">
        <v>344</v>
      </c>
      <c r="O1615" t="s">
        <v>344</v>
      </c>
    </row>
    <row r="1616" spans="1:15">
      <c r="A1616">
        <v>76</v>
      </c>
      <c r="B1616" s="5">
        <v>45701</v>
      </c>
      <c r="C1616" s="7">
        <v>0.3384375</v>
      </c>
      <c r="D1616" t="s">
        <v>573</v>
      </c>
      <c r="F1616" s="1">
        <v>38200</v>
      </c>
      <c r="H1616" s="2">
        <v>30980105</v>
      </c>
      <c r="I1616" t="s">
        <v>264</v>
      </c>
      <c r="J1616" t="s">
        <v>711</v>
      </c>
      <c r="L1616" t="s">
        <v>8</v>
      </c>
      <c r="M1616" t="s">
        <v>9</v>
      </c>
      <c r="N1616" t="s">
        <v>344</v>
      </c>
      <c r="O1616" t="s">
        <v>344</v>
      </c>
    </row>
    <row r="1617" spans="1:15">
      <c r="A1617">
        <v>77</v>
      </c>
      <c r="B1617" s="5">
        <v>45701</v>
      </c>
      <c r="C1617" s="7">
        <v>0.37339120370370371</v>
      </c>
      <c r="D1617" t="s">
        <v>574</v>
      </c>
      <c r="G1617" s="1">
        <v>37900</v>
      </c>
      <c r="H1617" s="2">
        <v>30942205</v>
      </c>
      <c r="I1617" t="s">
        <v>264</v>
      </c>
      <c r="J1617" t="s">
        <v>711</v>
      </c>
      <c r="L1617" t="s">
        <v>8</v>
      </c>
      <c r="M1617" t="s">
        <v>9</v>
      </c>
      <c r="N1617" t="s">
        <v>76</v>
      </c>
      <c r="O1617" t="s">
        <v>286</v>
      </c>
    </row>
    <row r="1618" spans="1:15">
      <c r="A1618">
        <v>78</v>
      </c>
      <c r="B1618" s="5">
        <v>45701</v>
      </c>
      <c r="C1618" s="7">
        <v>0.47980324074074082</v>
      </c>
      <c r="D1618" t="s">
        <v>710</v>
      </c>
      <c r="G1618" s="1">
        <v>7200</v>
      </c>
      <c r="H1618" s="2">
        <v>30935005</v>
      </c>
      <c r="I1618" t="s">
        <v>264</v>
      </c>
      <c r="J1618" t="s">
        <v>711</v>
      </c>
      <c r="L1618" t="s">
        <v>8</v>
      </c>
      <c r="M1618" t="s">
        <v>9</v>
      </c>
      <c r="N1618" t="s">
        <v>76</v>
      </c>
      <c r="O1618" t="s">
        <v>286</v>
      </c>
    </row>
    <row r="1619" spans="1:15">
      <c r="A1619">
        <v>79</v>
      </c>
      <c r="B1619" s="5">
        <v>45701</v>
      </c>
      <c r="C1619" s="7">
        <v>0.48864583333333328</v>
      </c>
      <c r="D1619" t="s">
        <v>406</v>
      </c>
      <c r="G1619" s="1">
        <v>32900</v>
      </c>
      <c r="H1619" s="2">
        <v>30902105</v>
      </c>
      <c r="I1619" t="s">
        <v>264</v>
      </c>
      <c r="J1619" t="s">
        <v>711</v>
      </c>
      <c r="L1619" t="s">
        <v>8</v>
      </c>
      <c r="M1619" t="s">
        <v>9</v>
      </c>
      <c r="N1619" t="s">
        <v>344</v>
      </c>
      <c r="O1619" t="s">
        <v>344</v>
      </c>
    </row>
    <row r="1620" spans="1:15">
      <c r="A1620">
        <v>80</v>
      </c>
      <c r="B1620" s="5">
        <v>45701</v>
      </c>
      <c r="C1620" s="7">
        <v>0.48878472222222219</v>
      </c>
      <c r="D1620" t="s">
        <v>406</v>
      </c>
      <c r="F1620" s="1">
        <v>32900</v>
      </c>
      <c r="H1620" s="2">
        <v>30935005</v>
      </c>
      <c r="I1620" t="s">
        <v>264</v>
      </c>
      <c r="J1620" t="s">
        <v>711</v>
      </c>
      <c r="L1620" t="s">
        <v>8</v>
      </c>
      <c r="M1620" t="s">
        <v>9</v>
      </c>
      <c r="N1620" t="s">
        <v>344</v>
      </c>
      <c r="O1620" t="s">
        <v>344</v>
      </c>
    </row>
    <row r="1621" spans="1:15">
      <c r="A1621">
        <v>81</v>
      </c>
      <c r="B1621" s="5">
        <v>45701</v>
      </c>
      <c r="C1621" s="7">
        <v>0.52746527777777774</v>
      </c>
      <c r="D1621" t="s">
        <v>748</v>
      </c>
      <c r="G1621" s="1">
        <v>26900</v>
      </c>
      <c r="H1621" s="2">
        <v>30908105</v>
      </c>
      <c r="I1621" t="s">
        <v>264</v>
      </c>
      <c r="J1621" t="s">
        <v>711</v>
      </c>
      <c r="L1621" t="s">
        <v>8</v>
      </c>
      <c r="M1621" t="s">
        <v>9</v>
      </c>
      <c r="N1621" t="s">
        <v>76</v>
      </c>
      <c r="O1621" t="s">
        <v>286</v>
      </c>
    </row>
    <row r="1622" spans="1:15">
      <c r="A1622">
        <v>82</v>
      </c>
      <c r="B1622" s="5">
        <v>45701</v>
      </c>
      <c r="C1622" s="7">
        <v>0.55997685185185186</v>
      </c>
      <c r="D1622" t="s">
        <v>573</v>
      </c>
      <c r="G1622" s="1">
        <v>11900</v>
      </c>
      <c r="H1622" s="2">
        <v>30896205</v>
      </c>
      <c r="I1622" t="s">
        <v>264</v>
      </c>
      <c r="J1622" t="s">
        <v>711</v>
      </c>
      <c r="L1622" t="s">
        <v>8</v>
      </c>
      <c r="M1622" t="s">
        <v>9</v>
      </c>
      <c r="N1622" t="s">
        <v>344</v>
      </c>
      <c r="O1622" t="s">
        <v>344</v>
      </c>
    </row>
    <row r="1623" spans="1:15">
      <c r="A1623">
        <v>83</v>
      </c>
      <c r="B1623" s="5">
        <v>45701</v>
      </c>
      <c r="C1623" s="7">
        <v>0.56011574074074078</v>
      </c>
      <c r="D1623" t="s">
        <v>573</v>
      </c>
      <c r="F1623" s="1">
        <v>11900</v>
      </c>
      <c r="H1623" s="2">
        <v>30908105</v>
      </c>
      <c r="I1623" t="s">
        <v>264</v>
      </c>
      <c r="J1623" t="s">
        <v>711</v>
      </c>
      <c r="L1623" t="s">
        <v>8</v>
      </c>
      <c r="M1623" t="s">
        <v>9</v>
      </c>
      <c r="N1623" t="s">
        <v>344</v>
      </c>
      <c r="O1623" t="s">
        <v>344</v>
      </c>
    </row>
    <row r="1624" spans="1:15">
      <c r="A1624">
        <v>84</v>
      </c>
      <c r="B1624" s="5">
        <v>45701</v>
      </c>
      <c r="C1624" s="7">
        <v>0.58083333333333331</v>
      </c>
      <c r="D1624" t="s">
        <v>574</v>
      </c>
      <c r="G1624" s="1">
        <v>12600</v>
      </c>
      <c r="H1624" s="2">
        <v>30895505</v>
      </c>
      <c r="I1624" t="s">
        <v>264</v>
      </c>
      <c r="J1624" t="s">
        <v>711</v>
      </c>
      <c r="L1624" t="s">
        <v>8</v>
      </c>
      <c r="M1624" t="s">
        <v>9</v>
      </c>
      <c r="N1624" t="s">
        <v>76</v>
      </c>
      <c r="O1624" t="s">
        <v>286</v>
      </c>
    </row>
    <row r="1625" spans="1:15">
      <c r="A1625">
        <v>85</v>
      </c>
      <c r="B1625" s="5">
        <v>45701</v>
      </c>
      <c r="C1625" s="7">
        <v>0.68193287037037043</v>
      </c>
      <c r="D1625" t="s">
        <v>573</v>
      </c>
      <c r="G1625" s="1">
        <v>9500</v>
      </c>
      <c r="H1625" s="2">
        <v>30886005</v>
      </c>
      <c r="I1625" t="s">
        <v>264</v>
      </c>
      <c r="J1625" t="s">
        <v>711</v>
      </c>
      <c r="L1625" t="s">
        <v>8</v>
      </c>
      <c r="M1625" t="s">
        <v>9</v>
      </c>
      <c r="N1625" t="s">
        <v>344</v>
      </c>
      <c r="O1625" t="s">
        <v>344</v>
      </c>
    </row>
    <row r="1626" spans="1:15">
      <c r="A1626">
        <v>86</v>
      </c>
      <c r="B1626" s="5">
        <v>45701</v>
      </c>
      <c r="C1626" s="7">
        <v>0.68207175925925922</v>
      </c>
      <c r="D1626" t="s">
        <v>573</v>
      </c>
      <c r="F1626" s="1">
        <v>9500</v>
      </c>
      <c r="H1626" s="2">
        <v>30895505</v>
      </c>
      <c r="I1626" t="s">
        <v>264</v>
      </c>
      <c r="J1626" t="s">
        <v>711</v>
      </c>
      <c r="L1626" t="s">
        <v>8</v>
      </c>
      <c r="M1626" t="s">
        <v>9</v>
      </c>
      <c r="N1626" t="s">
        <v>344</v>
      </c>
      <c r="O1626" t="s">
        <v>344</v>
      </c>
    </row>
    <row r="1627" spans="1:15">
      <c r="A1627">
        <v>87</v>
      </c>
      <c r="B1627" s="5">
        <v>45701</v>
      </c>
      <c r="C1627" s="7">
        <v>0.70090277777777776</v>
      </c>
      <c r="D1627" t="s">
        <v>574</v>
      </c>
      <c r="G1627" s="1">
        <v>10300</v>
      </c>
      <c r="H1627" s="2">
        <v>30885205</v>
      </c>
      <c r="I1627" t="s">
        <v>264</v>
      </c>
      <c r="J1627" t="s">
        <v>711</v>
      </c>
      <c r="L1627" t="s">
        <v>8</v>
      </c>
      <c r="M1627" t="s">
        <v>9</v>
      </c>
      <c r="N1627" t="s">
        <v>76</v>
      </c>
      <c r="O1627" t="s">
        <v>286</v>
      </c>
    </row>
    <row r="1628" spans="1:15">
      <c r="A1628">
        <v>88</v>
      </c>
      <c r="B1628" s="5">
        <v>45701</v>
      </c>
      <c r="C1628" s="7">
        <v>0.75028935185185186</v>
      </c>
      <c r="D1628" t="s">
        <v>573</v>
      </c>
      <c r="G1628" s="1">
        <v>9400</v>
      </c>
      <c r="H1628" s="2">
        <v>30875805</v>
      </c>
      <c r="I1628" t="s">
        <v>264</v>
      </c>
      <c r="J1628" t="s">
        <v>711</v>
      </c>
      <c r="L1628" t="s">
        <v>8</v>
      </c>
      <c r="M1628" t="s">
        <v>9</v>
      </c>
      <c r="N1628" t="s">
        <v>344</v>
      </c>
      <c r="O1628" t="s">
        <v>344</v>
      </c>
    </row>
    <row r="1629" spans="1:15">
      <c r="A1629">
        <v>89</v>
      </c>
      <c r="B1629" s="5">
        <v>45701</v>
      </c>
      <c r="C1629" s="7">
        <v>0.75042824074074077</v>
      </c>
      <c r="D1629" t="s">
        <v>573</v>
      </c>
      <c r="F1629" s="1">
        <v>9400</v>
      </c>
      <c r="H1629" s="2">
        <v>30885205</v>
      </c>
      <c r="I1629" t="s">
        <v>264</v>
      </c>
      <c r="J1629" t="s">
        <v>711</v>
      </c>
      <c r="L1629" t="s">
        <v>8</v>
      </c>
      <c r="M1629" t="s">
        <v>9</v>
      </c>
      <c r="N1629" t="s">
        <v>344</v>
      </c>
      <c r="O1629" t="s">
        <v>344</v>
      </c>
    </row>
    <row r="1630" spans="1:15">
      <c r="A1630">
        <v>90</v>
      </c>
      <c r="B1630" s="5">
        <v>45701</v>
      </c>
      <c r="C1630" s="7">
        <v>0.77581018518518519</v>
      </c>
      <c r="D1630" t="s">
        <v>574</v>
      </c>
      <c r="G1630" s="1">
        <v>11100</v>
      </c>
      <c r="H1630" s="2">
        <v>30874105</v>
      </c>
      <c r="I1630" t="s">
        <v>264</v>
      </c>
      <c r="J1630" t="s">
        <v>711</v>
      </c>
      <c r="L1630" t="s">
        <v>8</v>
      </c>
      <c r="M1630" t="s">
        <v>9</v>
      </c>
      <c r="N1630" t="s">
        <v>76</v>
      </c>
      <c r="O1630" t="s">
        <v>286</v>
      </c>
    </row>
    <row r="1631" spans="1:15">
      <c r="A1631">
        <v>91</v>
      </c>
      <c r="B1631" s="5">
        <v>45701</v>
      </c>
      <c r="C1631" s="7">
        <v>0.84231481481481485</v>
      </c>
      <c r="D1631" t="s">
        <v>573</v>
      </c>
      <c r="G1631" s="1">
        <v>11300</v>
      </c>
      <c r="H1631" s="2">
        <v>30862805</v>
      </c>
      <c r="I1631" t="s">
        <v>264</v>
      </c>
      <c r="J1631" t="s">
        <v>711</v>
      </c>
      <c r="L1631" t="s">
        <v>8</v>
      </c>
      <c r="M1631" t="s">
        <v>9</v>
      </c>
      <c r="N1631" t="s">
        <v>344</v>
      </c>
      <c r="O1631" t="s">
        <v>344</v>
      </c>
    </row>
    <row r="1632" spans="1:15">
      <c r="A1632">
        <v>92</v>
      </c>
      <c r="B1632" s="5">
        <v>45701</v>
      </c>
      <c r="C1632" s="7">
        <v>0.84244212962962961</v>
      </c>
      <c r="D1632" t="s">
        <v>573</v>
      </c>
      <c r="F1632" s="1">
        <v>11300</v>
      </c>
      <c r="H1632" s="2">
        <v>30874105</v>
      </c>
      <c r="I1632" t="s">
        <v>264</v>
      </c>
      <c r="J1632" t="s">
        <v>711</v>
      </c>
      <c r="L1632" t="s">
        <v>8</v>
      </c>
      <c r="M1632" t="s">
        <v>9</v>
      </c>
      <c r="N1632" t="s">
        <v>344</v>
      </c>
      <c r="O1632" t="s">
        <v>344</v>
      </c>
    </row>
    <row r="1633" spans="1:15">
      <c r="A1633">
        <v>93</v>
      </c>
      <c r="B1633" s="5">
        <v>45701</v>
      </c>
      <c r="C1633" s="7">
        <v>0.86047453703703702</v>
      </c>
      <c r="D1633" t="s">
        <v>650</v>
      </c>
      <c r="G1633" s="1">
        <v>11800</v>
      </c>
      <c r="H1633" s="2">
        <v>30862305</v>
      </c>
      <c r="I1633" t="s">
        <v>264</v>
      </c>
      <c r="J1633" t="s">
        <v>711</v>
      </c>
      <c r="L1633" t="s">
        <v>8</v>
      </c>
      <c r="M1633" t="s">
        <v>9</v>
      </c>
      <c r="N1633" t="s">
        <v>76</v>
      </c>
      <c r="O1633" t="s">
        <v>286</v>
      </c>
    </row>
    <row r="1634" spans="1:15">
      <c r="A1634">
        <v>59</v>
      </c>
      <c r="B1634" s="5">
        <v>45702</v>
      </c>
      <c r="C1634" s="7">
        <v>0.64997685185185183</v>
      </c>
      <c r="D1634" t="s">
        <v>447</v>
      </c>
      <c r="G1634" s="1">
        <v>6000</v>
      </c>
      <c r="H1634" s="2">
        <v>143930408</v>
      </c>
      <c r="I1634" t="s">
        <v>264</v>
      </c>
      <c r="J1634" t="s">
        <v>711</v>
      </c>
      <c r="L1634" t="s">
        <v>10</v>
      </c>
      <c r="M1634" t="s">
        <v>11</v>
      </c>
      <c r="N1634" t="s">
        <v>76</v>
      </c>
      <c r="O1634" t="s">
        <v>301</v>
      </c>
    </row>
    <row r="1635" spans="1:15">
      <c r="A1635">
        <v>94</v>
      </c>
      <c r="B1635" s="5">
        <v>45702</v>
      </c>
      <c r="C1635" s="7">
        <v>0.66328703703703706</v>
      </c>
      <c r="D1635" t="s">
        <v>573</v>
      </c>
      <c r="G1635" s="1">
        <v>13200</v>
      </c>
      <c r="H1635" s="2">
        <v>30849105</v>
      </c>
      <c r="I1635" t="s">
        <v>264</v>
      </c>
      <c r="J1635" t="s">
        <v>711</v>
      </c>
      <c r="L1635" t="s">
        <v>8</v>
      </c>
      <c r="M1635" t="s">
        <v>9</v>
      </c>
      <c r="N1635" t="s">
        <v>344</v>
      </c>
      <c r="O1635" t="s">
        <v>344</v>
      </c>
    </row>
    <row r="1636" spans="1:15">
      <c r="A1636">
        <v>95</v>
      </c>
      <c r="B1636" s="5">
        <v>45702</v>
      </c>
      <c r="C1636" s="7">
        <v>0.66342592592592597</v>
      </c>
      <c r="D1636" t="s">
        <v>573</v>
      </c>
      <c r="F1636" s="1">
        <v>13200</v>
      </c>
      <c r="H1636" s="2">
        <v>30862305</v>
      </c>
      <c r="I1636" t="s">
        <v>264</v>
      </c>
      <c r="J1636" t="s">
        <v>711</v>
      </c>
      <c r="L1636" t="s">
        <v>8</v>
      </c>
      <c r="M1636" t="s">
        <v>9</v>
      </c>
      <c r="N1636" t="s">
        <v>344</v>
      </c>
      <c r="O1636" t="s">
        <v>344</v>
      </c>
    </row>
    <row r="1637" spans="1:15">
      <c r="A1637">
        <v>96</v>
      </c>
      <c r="B1637" s="5">
        <v>45702</v>
      </c>
      <c r="C1637" s="7">
        <v>0.68353009259259256</v>
      </c>
      <c r="D1637" t="s">
        <v>574</v>
      </c>
      <c r="G1637" s="1">
        <v>11900</v>
      </c>
      <c r="H1637" s="2">
        <v>30850405</v>
      </c>
      <c r="I1637" t="s">
        <v>264</v>
      </c>
      <c r="J1637" t="s">
        <v>711</v>
      </c>
      <c r="L1637" t="s">
        <v>8</v>
      </c>
      <c r="M1637" t="s">
        <v>9</v>
      </c>
      <c r="N1637" t="s">
        <v>76</v>
      </c>
      <c r="O1637" t="s">
        <v>286</v>
      </c>
    </row>
    <row r="1638" spans="1:15">
      <c r="A1638">
        <v>97</v>
      </c>
      <c r="B1638" s="5">
        <v>45702</v>
      </c>
      <c r="C1638" s="7">
        <v>0.93746527777777777</v>
      </c>
      <c r="D1638" t="s">
        <v>573</v>
      </c>
      <c r="G1638" s="1">
        <v>12500</v>
      </c>
      <c r="H1638" s="2">
        <v>30837905</v>
      </c>
      <c r="I1638" t="s">
        <v>264</v>
      </c>
      <c r="J1638" t="s">
        <v>711</v>
      </c>
      <c r="L1638" t="s">
        <v>8</v>
      </c>
      <c r="M1638" t="s">
        <v>9</v>
      </c>
      <c r="N1638" t="s">
        <v>344</v>
      </c>
      <c r="O1638" t="s">
        <v>344</v>
      </c>
    </row>
    <row r="1639" spans="1:15">
      <c r="A1639">
        <v>98</v>
      </c>
      <c r="B1639" s="5">
        <v>45702</v>
      </c>
      <c r="C1639" s="7">
        <v>0.93760416666666668</v>
      </c>
      <c r="D1639" t="s">
        <v>573</v>
      </c>
      <c r="F1639" s="1">
        <v>12500</v>
      </c>
      <c r="H1639" s="2">
        <v>30850405</v>
      </c>
      <c r="I1639" t="s">
        <v>264</v>
      </c>
      <c r="J1639" t="s">
        <v>711</v>
      </c>
      <c r="L1639" t="s">
        <v>8</v>
      </c>
      <c r="M1639" t="s">
        <v>9</v>
      </c>
      <c r="N1639" t="s">
        <v>344</v>
      </c>
      <c r="O1639" t="s">
        <v>344</v>
      </c>
    </row>
    <row r="1640" spans="1:15">
      <c r="A1640">
        <v>99</v>
      </c>
      <c r="B1640" s="5">
        <v>45702</v>
      </c>
      <c r="C1640" s="7">
        <v>0.95151620370370371</v>
      </c>
      <c r="D1640" t="s">
        <v>650</v>
      </c>
      <c r="G1640" s="1">
        <v>13400</v>
      </c>
      <c r="H1640" s="2">
        <v>30837005</v>
      </c>
      <c r="I1640" t="s">
        <v>264</v>
      </c>
      <c r="J1640" t="s">
        <v>711</v>
      </c>
      <c r="L1640" t="s">
        <v>8</v>
      </c>
      <c r="M1640" t="s">
        <v>9</v>
      </c>
      <c r="N1640" t="s">
        <v>76</v>
      </c>
      <c r="O1640" t="s">
        <v>286</v>
      </c>
    </row>
    <row r="1641" spans="1:15">
      <c r="A1641">
        <v>100</v>
      </c>
      <c r="B1641" s="5">
        <v>45705</v>
      </c>
      <c r="C1641" s="7">
        <v>0.40819444444444453</v>
      </c>
      <c r="D1641" t="s">
        <v>573</v>
      </c>
      <c r="G1641" s="1">
        <v>11100</v>
      </c>
      <c r="H1641" s="2">
        <v>30825905</v>
      </c>
      <c r="I1641" t="s">
        <v>264</v>
      </c>
      <c r="J1641" t="s">
        <v>711</v>
      </c>
      <c r="L1641" t="s">
        <v>8</v>
      </c>
      <c r="M1641" t="s">
        <v>9</v>
      </c>
      <c r="N1641" t="s">
        <v>344</v>
      </c>
      <c r="O1641" t="s">
        <v>344</v>
      </c>
    </row>
    <row r="1642" spans="1:15">
      <c r="A1642">
        <v>101</v>
      </c>
      <c r="B1642" s="5">
        <v>45705</v>
      </c>
      <c r="C1642" s="7">
        <v>0.40833333333333333</v>
      </c>
      <c r="D1642" t="s">
        <v>573</v>
      </c>
      <c r="F1642" s="1">
        <v>11100</v>
      </c>
      <c r="H1642" s="2">
        <v>30837005</v>
      </c>
      <c r="I1642" t="s">
        <v>264</v>
      </c>
      <c r="J1642" t="s">
        <v>711</v>
      </c>
      <c r="L1642" t="s">
        <v>8</v>
      </c>
      <c r="M1642" t="s">
        <v>9</v>
      </c>
      <c r="N1642" t="s">
        <v>344</v>
      </c>
      <c r="O1642" t="s">
        <v>344</v>
      </c>
    </row>
    <row r="1643" spans="1:15">
      <c r="A1643">
        <v>102</v>
      </c>
      <c r="B1643" s="5">
        <v>45705</v>
      </c>
      <c r="C1643" s="7">
        <v>0.42541666666666672</v>
      </c>
      <c r="D1643" t="s">
        <v>574</v>
      </c>
      <c r="G1643" s="1">
        <v>11900</v>
      </c>
      <c r="H1643" s="2">
        <v>30825105</v>
      </c>
      <c r="I1643" t="s">
        <v>264</v>
      </c>
      <c r="J1643" t="s">
        <v>711</v>
      </c>
      <c r="L1643" t="s">
        <v>8</v>
      </c>
      <c r="M1643" t="s">
        <v>9</v>
      </c>
      <c r="N1643" t="s">
        <v>76</v>
      </c>
      <c r="O1643" t="s">
        <v>286</v>
      </c>
    </row>
    <row r="1644" spans="1:15">
      <c r="A1644">
        <v>103</v>
      </c>
      <c r="B1644" s="5">
        <v>45705</v>
      </c>
      <c r="C1644" s="7">
        <v>0.54224537037037035</v>
      </c>
      <c r="D1644" t="s">
        <v>573</v>
      </c>
      <c r="G1644" s="1">
        <v>13700</v>
      </c>
      <c r="H1644" s="2">
        <v>30811405</v>
      </c>
      <c r="I1644" t="s">
        <v>264</v>
      </c>
      <c r="J1644" t="s">
        <v>711</v>
      </c>
      <c r="L1644" t="s">
        <v>8</v>
      </c>
      <c r="M1644" t="s">
        <v>9</v>
      </c>
      <c r="N1644" t="s">
        <v>344</v>
      </c>
      <c r="O1644" t="s">
        <v>344</v>
      </c>
    </row>
    <row r="1645" spans="1:15">
      <c r="A1645">
        <v>104</v>
      </c>
      <c r="B1645" s="5">
        <v>45705</v>
      </c>
      <c r="C1645" s="7">
        <v>0.54238425925925926</v>
      </c>
      <c r="D1645" t="s">
        <v>573</v>
      </c>
      <c r="F1645" s="1">
        <v>13700</v>
      </c>
      <c r="H1645" s="2">
        <v>30825105</v>
      </c>
      <c r="I1645" t="s">
        <v>264</v>
      </c>
      <c r="J1645" t="s">
        <v>711</v>
      </c>
      <c r="L1645" t="s">
        <v>8</v>
      </c>
      <c r="M1645" t="s">
        <v>9</v>
      </c>
      <c r="N1645" t="s">
        <v>344</v>
      </c>
      <c r="O1645" t="s">
        <v>344</v>
      </c>
    </row>
    <row r="1646" spans="1:15">
      <c r="A1646">
        <v>105</v>
      </c>
      <c r="B1646" s="5">
        <v>45705</v>
      </c>
      <c r="C1646" s="7">
        <v>0.56679398148148152</v>
      </c>
      <c r="D1646" t="s">
        <v>650</v>
      </c>
      <c r="G1646" s="1">
        <v>12700</v>
      </c>
      <c r="H1646" s="2">
        <v>30812405</v>
      </c>
      <c r="I1646" t="s">
        <v>264</v>
      </c>
      <c r="J1646" t="s">
        <v>711</v>
      </c>
      <c r="L1646" t="s">
        <v>8</v>
      </c>
      <c r="M1646" t="s">
        <v>9</v>
      </c>
      <c r="N1646" t="s">
        <v>76</v>
      </c>
      <c r="O1646" t="s">
        <v>286</v>
      </c>
    </row>
    <row r="1647" spans="1:15">
      <c r="A1647">
        <v>106</v>
      </c>
      <c r="B1647" s="5">
        <v>45705</v>
      </c>
      <c r="C1647" s="7">
        <v>0.63314814814814813</v>
      </c>
      <c r="D1647" t="s">
        <v>573</v>
      </c>
      <c r="G1647" s="1">
        <v>13400</v>
      </c>
      <c r="H1647" s="2">
        <v>30799005</v>
      </c>
      <c r="I1647" t="s">
        <v>264</v>
      </c>
      <c r="J1647" t="s">
        <v>711</v>
      </c>
      <c r="L1647" t="s">
        <v>8</v>
      </c>
      <c r="M1647" t="s">
        <v>9</v>
      </c>
      <c r="N1647" t="s">
        <v>344</v>
      </c>
      <c r="O1647" t="s">
        <v>344</v>
      </c>
    </row>
    <row r="1648" spans="1:15">
      <c r="A1648">
        <v>107</v>
      </c>
      <c r="B1648" s="5">
        <v>45705</v>
      </c>
      <c r="C1648" s="7">
        <v>0.63328703703703704</v>
      </c>
      <c r="D1648" t="s">
        <v>573</v>
      </c>
      <c r="F1648" s="1">
        <v>13400</v>
      </c>
      <c r="H1648" s="2">
        <v>30812405</v>
      </c>
      <c r="I1648" t="s">
        <v>264</v>
      </c>
      <c r="J1648" t="s">
        <v>711</v>
      </c>
      <c r="L1648" t="s">
        <v>8</v>
      </c>
      <c r="M1648" t="s">
        <v>9</v>
      </c>
      <c r="N1648" t="s">
        <v>344</v>
      </c>
      <c r="O1648" t="s">
        <v>344</v>
      </c>
    </row>
    <row r="1649" spans="1:15">
      <c r="A1649">
        <v>108</v>
      </c>
      <c r="B1649" s="5">
        <v>45705</v>
      </c>
      <c r="C1649" s="7">
        <v>0.65406249999999999</v>
      </c>
      <c r="D1649" t="s">
        <v>574</v>
      </c>
      <c r="G1649" s="1">
        <v>12300</v>
      </c>
      <c r="H1649" s="2">
        <v>30800105</v>
      </c>
      <c r="I1649" t="s">
        <v>264</v>
      </c>
      <c r="J1649" t="s">
        <v>711</v>
      </c>
      <c r="L1649" t="s">
        <v>8</v>
      </c>
      <c r="M1649" t="s">
        <v>9</v>
      </c>
      <c r="N1649" t="s">
        <v>76</v>
      </c>
      <c r="O1649" t="s">
        <v>286</v>
      </c>
    </row>
    <row r="1650" spans="1:15">
      <c r="A1650">
        <v>60</v>
      </c>
      <c r="B1650" s="5">
        <v>45706</v>
      </c>
      <c r="C1650" s="7">
        <v>0.51302083333333337</v>
      </c>
      <c r="D1650" t="s">
        <v>749</v>
      </c>
      <c r="G1650" s="1">
        <v>54000</v>
      </c>
      <c r="H1650" s="2">
        <v>143876408</v>
      </c>
      <c r="I1650" t="s">
        <v>264</v>
      </c>
      <c r="J1650" t="s">
        <v>711</v>
      </c>
      <c r="L1650" t="s">
        <v>10</v>
      </c>
      <c r="M1650" t="s">
        <v>11</v>
      </c>
      <c r="N1650" s="281" t="s">
        <v>86</v>
      </c>
      <c r="O1650" s="281" t="s">
        <v>86</v>
      </c>
    </row>
    <row r="1651" spans="1:15">
      <c r="A1651">
        <v>109</v>
      </c>
      <c r="B1651" s="5">
        <v>45706</v>
      </c>
      <c r="C1651" s="7">
        <v>0.1798726851851852</v>
      </c>
      <c r="D1651" t="s">
        <v>322</v>
      </c>
      <c r="G1651" s="1">
        <v>39200</v>
      </c>
      <c r="H1651" s="2">
        <v>30760905</v>
      </c>
      <c r="I1651" t="s">
        <v>323</v>
      </c>
      <c r="J1651" t="s">
        <v>300</v>
      </c>
      <c r="L1651" t="s">
        <v>8</v>
      </c>
      <c r="M1651" t="s">
        <v>9</v>
      </c>
      <c r="N1651" t="s">
        <v>76</v>
      </c>
      <c r="O1651" t="s">
        <v>301</v>
      </c>
    </row>
    <row r="1652" spans="1:15">
      <c r="A1652">
        <v>110</v>
      </c>
      <c r="B1652" s="5">
        <v>45706</v>
      </c>
      <c r="C1652" s="7">
        <v>0.68115740740740738</v>
      </c>
      <c r="D1652" t="s">
        <v>573</v>
      </c>
      <c r="G1652" s="1">
        <v>11700</v>
      </c>
      <c r="H1652" s="2">
        <v>30749205</v>
      </c>
      <c r="I1652" t="s">
        <v>264</v>
      </c>
      <c r="J1652" t="s">
        <v>711</v>
      </c>
      <c r="L1652" t="s">
        <v>8</v>
      </c>
      <c r="M1652" t="s">
        <v>9</v>
      </c>
      <c r="N1652" t="s">
        <v>344</v>
      </c>
      <c r="O1652" t="s">
        <v>344</v>
      </c>
    </row>
    <row r="1653" spans="1:15">
      <c r="A1653">
        <v>111</v>
      </c>
      <c r="B1653" s="5">
        <v>45706</v>
      </c>
      <c r="C1653" s="7">
        <v>0.68129629629629629</v>
      </c>
      <c r="D1653" t="s">
        <v>573</v>
      </c>
      <c r="F1653" s="1">
        <v>11700</v>
      </c>
      <c r="H1653" s="2">
        <v>30760905</v>
      </c>
      <c r="I1653" t="s">
        <v>264</v>
      </c>
      <c r="J1653" t="s">
        <v>711</v>
      </c>
      <c r="L1653" t="s">
        <v>8</v>
      </c>
      <c r="M1653" t="s">
        <v>9</v>
      </c>
      <c r="N1653" t="s">
        <v>344</v>
      </c>
      <c r="O1653" t="s">
        <v>344</v>
      </c>
    </row>
    <row r="1654" spans="1:15">
      <c r="A1654">
        <v>112</v>
      </c>
      <c r="B1654" s="5">
        <v>45706</v>
      </c>
      <c r="C1654" s="7">
        <v>0.70289351851851856</v>
      </c>
      <c r="D1654" t="s">
        <v>574</v>
      </c>
      <c r="G1654" s="1">
        <v>10500</v>
      </c>
      <c r="H1654" s="2">
        <v>30750405</v>
      </c>
      <c r="I1654" t="s">
        <v>264</v>
      </c>
      <c r="J1654" t="s">
        <v>711</v>
      </c>
      <c r="L1654" t="s">
        <v>8</v>
      </c>
      <c r="M1654" t="s">
        <v>9</v>
      </c>
      <c r="N1654" t="s">
        <v>76</v>
      </c>
      <c r="O1654" t="s">
        <v>286</v>
      </c>
    </row>
    <row r="1655" spans="1:15">
      <c r="A1655">
        <v>113</v>
      </c>
      <c r="B1655" s="5">
        <v>45708</v>
      </c>
      <c r="C1655" s="7">
        <v>0.38495370370370369</v>
      </c>
      <c r="D1655" t="s">
        <v>710</v>
      </c>
      <c r="G1655" s="1">
        <v>9800</v>
      </c>
      <c r="H1655" s="2">
        <v>30740605</v>
      </c>
      <c r="I1655" t="s">
        <v>264</v>
      </c>
      <c r="J1655" t="s">
        <v>711</v>
      </c>
      <c r="L1655" t="s">
        <v>8</v>
      </c>
      <c r="M1655" t="s">
        <v>9</v>
      </c>
      <c r="N1655" t="s">
        <v>76</v>
      </c>
      <c r="O1655" t="s">
        <v>286</v>
      </c>
    </row>
    <row r="1656" spans="1:15">
      <c r="A1656">
        <v>114</v>
      </c>
      <c r="B1656" s="5">
        <v>45708</v>
      </c>
      <c r="C1656" s="7">
        <v>0.40734953703703702</v>
      </c>
      <c r="D1656" t="s">
        <v>710</v>
      </c>
      <c r="G1656" s="1">
        <v>1470</v>
      </c>
      <c r="H1656" s="2">
        <v>30739135</v>
      </c>
      <c r="I1656" t="s">
        <v>264</v>
      </c>
      <c r="J1656" t="s">
        <v>711</v>
      </c>
      <c r="L1656" t="s">
        <v>8</v>
      </c>
      <c r="M1656" t="s">
        <v>9</v>
      </c>
      <c r="N1656" t="s">
        <v>76</v>
      </c>
      <c r="O1656" t="s">
        <v>286</v>
      </c>
    </row>
    <row r="1657" spans="1:15">
      <c r="A1657">
        <v>115</v>
      </c>
      <c r="B1657" s="5">
        <v>45708</v>
      </c>
      <c r="C1657" s="7">
        <v>0.40748842592592588</v>
      </c>
      <c r="D1657" t="s">
        <v>710</v>
      </c>
      <c r="F1657" s="1">
        <v>9800</v>
      </c>
      <c r="H1657" s="2">
        <v>30748935</v>
      </c>
      <c r="I1657" t="s">
        <v>264</v>
      </c>
      <c r="J1657" t="s">
        <v>711</v>
      </c>
      <c r="L1657" t="s">
        <v>8</v>
      </c>
      <c r="M1657" t="s">
        <v>9</v>
      </c>
      <c r="N1657" t="s">
        <v>76</v>
      </c>
      <c r="O1657" t="s">
        <v>286</v>
      </c>
    </row>
    <row r="1658" spans="1:15">
      <c r="A1658">
        <v>116</v>
      </c>
      <c r="B1658" s="5">
        <v>45708</v>
      </c>
      <c r="C1658" s="7">
        <v>0.40787037037037038</v>
      </c>
      <c r="D1658" t="s">
        <v>710</v>
      </c>
      <c r="G1658" s="1">
        <v>10800</v>
      </c>
      <c r="H1658" s="2">
        <v>30738135</v>
      </c>
      <c r="I1658" t="s">
        <v>264</v>
      </c>
      <c r="J1658" t="s">
        <v>711</v>
      </c>
      <c r="L1658" t="s">
        <v>8</v>
      </c>
      <c r="M1658" t="s">
        <v>9</v>
      </c>
      <c r="N1658" t="s">
        <v>76</v>
      </c>
      <c r="O1658" t="s">
        <v>286</v>
      </c>
    </row>
    <row r="1659" spans="1:15">
      <c r="A1659">
        <v>117</v>
      </c>
      <c r="B1659" s="5">
        <v>45708</v>
      </c>
      <c r="C1659" s="7">
        <v>0.41666666666666669</v>
      </c>
      <c r="D1659" t="s">
        <v>710</v>
      </c>
      <c r="G1659" s="1">
        <v>1620</v>
      </c>
      <c r="H1659" s="2">
        <v>30736515</v>
      </c>
      <c r="I1659" t="s">
        <v>264</v>
      </c>
      <c r="J1659" t="s">
        <v>711</v>
      </c>
      <c r="L1659" t="s">
        <v>8</v>
      </c>
      <c r="M1659" t="s">
        <v>9</v>
      </c>
      <c r="N1659" t="s">
        <v>76</v>
      </c>
      <c r="O1659" t="s">
        <v>286</v>
      </c>
    </row>
    <row r="1660" spans="1:15">
      <c r="A1660">
        <v>118</v>
      </c>
      <c r="B1660" s="5">
        <v>45708</v>
      </c>
      <c r="C1660" s="7">
        <v>0.4167939814814815</v>
      </c>
      <c r="D1660" t="s">
        <v>710</v>
      </c>
      <c r="F1660" s="1">
        <v>10800</v>
      </c>
      <c r="H1660" s="2">
        <v>30747315</v>
      </c>
      <c r="I1660" t="s">
        <v>264</v>
      </c>
      <c r="J1660" t="s">
        <v>711</v>
      </c>
      <c r="L1660" t="s">
        <v>8</v>
      </c>
      <c r="M1660" t="s">
        <v>9</v>
      </c>
      <c r="N1660" t="s">
        <v>76</v>
      </c>
      <c r="O1660" t="s">
        <v>286</v>
      </c>
    </row>
    <row r="1661" spans="1:15">
      <c r="A1661">
        <v>119</v>
      </c>
      <c r="B1661" s="5">
        <v>45708</v>
      </c>
      <c r="C1661" s="7">
        <v>0.41716435185185191</v>
      </c>
      <c r="D1661" t="s">
        <v>710</v>
      </c>
      <c r="G1661" s="1">
        <v>12500</v>
      </c>
      <c r="H1661" s="2">
        <v>30734815</v>
      </c>
      <c r="I1661" t="s">
        <v>264</v>
      </c>
      <c r="J1661" t="s">
        <v>711</v>
      </c>
      <c r="L1661" t="s">
        <v>8</v>
      </c>
      <c r="M1661" t="s">
        <v>9</v>
      </c>
      <c r="N1661" t="s">
        <v>76</v>
      </c>
      <c r="O1661" t="s">
        <v>286</v>
      </c>
    </row>
    <row r="1662" spans="1:15">
      <c r="A1662">
        <v>61</v>
      </c>
      <c r="B1662" s="5">
        <v>45709</v>
      </c>
      <c r="C1662" s="7">
        <v>0.57024305555555554</v>
      </c>
      <c r="D1662" t="s">
        <v>750</v>
      </c>
      <c r="G1662" s="1">
        <v>105600</v>
      </c>
      <c r="H1662" s="2">
        <v>143770808</v>
      </c>
      <c r="I1662" t="s">
        <v>264</v>
      </c>
      <c r="J1662" t="s">
        <v>711</v>
      </c>
      <c r="L1662" t="s">
        <v>10</v>
      </c>
      <c r="M1662" t="s">
        <v>11</v>
      </c>
      <c r="N1662" s="281" t="s">
        <v>86</v>
      </c>
      <c r="O1662" s="281" t="s">
        <v>86</v>
      </c>
    </row>
    <row r="1663" spans="1:15">
      <c r="A1663">
        <v>120</v>
      </c>
      <c r="B1663" s="5">
        <v>45709</v>
      </c>
      <c r="C1663" s="7">
        <v>0.41545138888888888</v>
      </c>
      <c r="D1663" t="s">
        <v>573</v>
      </c>
      <c r="G1663" s="1">
        <v>11500</v>
      </c>
      <c r="H1663" s="2">
        <v>30723315</v>
      </c>
      <c r="I1663" t="s">
        <v>264</v>
      </c>
      <c r="J1663" t="s">
        <v>711</v>
      </c>
      <c r="L1663" t="s">
        <v>8</v>
      </c>
      <c r="M1663" t="s">
        <v>9</v>
      </c>
      <c r="N1663" t="s">
        <v>344</v>
      </c>
      <c r="O1663" t="s">
        <v>344</v>
      </c>
    </row>
    <row r="1664" spans="1:15">
      <c r="A1664">
        <v>121</v>
      </c>
      <c r="B1664" s="5">
        <v>45709</v>
      </c>
      <c r="C1664" s="7">
        <v>0.4155787037037037</v>
      </c>
      <c r="D1664" t="s">
        <v>573</v>
      </c>
      <c r="F1664" s="1">
        <v>11500</v>
      </c>
      <c r="H1664" s="2">
        <v>30734815</v>
      </c>
      <c r="I1664" t="s">
        <v>264</v>
      </c>
      <c r="J1664" t="s">
        <v>711</v>
      </c>
      <c r="L1664" t="s">
        <v>8</v>
      </c>
      <c r="M1664" t="s">
        <v>9</v>
      </c>
      <c r="N1664" t="s">
        <v>344</v>
      </c>
      <c r="O1664" t="s">
        <v>344</v>
      </c>
    </row>
    <row r="1665" spans="1:15">
      <c r="A1665">
        <v>122</v>
      </c>
      <c r="B1665" s="5">
        <v>45709</v>
      </c>
      <c r="C1665" s="7">
        <v>0.42856481481481479</v>
      </c>
      <c r="D1665" t="s">
        <v>574</v>
      </c>
      <c r="G1665" s="1">
        <v>10500</v>
      </c>
      <c r="H1665" s="2">
        <v>30724315</v>
      </c>
      <c r="I1665" t="s">
        <v>264</v>
      </c>
      <c r="J1665" t="s">
        <v>711</v>
      </c>
      <c r="L1665" t="s">
        <v>8</v>
      </c>
      <c r="M1665" t="s">
        <v>9</v>
      </c>
      <c r="N1665" t="s">
        <v>76</v>
      </c>
      <c r="O1665" t="s">
        <v>286</v>
      </c>
    </row>
    <row r="1666" spans="1:15">
      <c r="A1666">
        <v>123</v>
      </c>
      <c r="B1666" s="5">
        <v>45709</v>
      </c>
      <c r="C1666" s="7">
        <v>0.64534722222222218</v>
      </c>
      <c r="D1666" t="s">
        <v>710</v>
      </c>
      <c r="G1666" s="1">
        <v>6700</v>
      </c>
      <c r="H1666" s="2">
        <v>30717615</v>
      </c>
      <c r="I1666" t="s">
        <v>264</v>
      </c>
      <c r="J1666" t="s">
        <v>711</v>
      </c>
      <c r="L1666" t="s">
        <v>8</v>
      </c>
      <c r="M1666" t="s">
        <v>9</v>
      </c>
      <c r="N1666" t="s">
        <v>76</v>
      </c>
      <c r="O1666" t="s">
        <v>286</v>
      </c>
    </row>
    <row r="1667" spans="1:15">
      <c r="A1667">
        <v>124</v>
      </c>
      <c r="B1667" s="5">
        <v>45709</v>
      </c>
      <c r="C1667" s="7">
        <v>0.75099537037037034</v>
      </c>
      <c r="D1667" t="s">
        <v>573</v>
      </c>
      <c r="G1667" s="1">
        <v>20900</v>
      </c>
      <c r="H1667" s="2">
        <v>30696715</v>
      </c>
      <c r="I1667" t="s">
        <v>264</v>
      </c>
      <c r="J1667" t="s">
        <v>711</v>
      </c>
      <c r="L1667" t="s">
        <v>8</v>
      </c>
      <c r="M1667" t="s">
        <v>9</v>
      </c>
      <c r="N1667" t="s">
        <v>344</v>
      </c>
      <c r="O1667" t="s">
        <v>344</v>
      </c>
    </row>
    <row r="1668" spans="1:15">
      <c r="A1668">
        <v>125</v>
      </c>
      <c r="B1668" s="5">
        <v>45709</v>
      </c>
      <c r="C1668" s="7">
        <v>0.75113425925925925</v>
      </c>
      <c r="D1668" t="s">
        <v>573</v>
      </c>
      <c r="F1668" s="1">
        <v>20900</v>
      </c>
      <c r="H1668" s="2">
        <v>30717615</v>
      </c>
      <c r="I1668" t="s">
        <v>264</v>
      </c>
      <c r="J1668" t="s">
        <v>711</v>
      </c>
      <c r="L1668" t="s">
        <v>8</v>
      </c>
      <c r="M1668" t="s">
        <v>9</v>
      </c>
      <c r="N1668" t="s">
        <v>344</v>
      </c>
      <c r="O1668" t="s">
        <v>344</v>
      </c>
    </row>
    <row r="1669" spans="1:15">
      <c r="A1669">
        <v>126</v>
      </c>
      <c r="B1669" s="5">
        <v>45709</v>
      </c>
      <c r="C1669" s="7">
        <v>0.79689814814814819</v>
      </c>
      <c r="D1669" t="s">
        <v>650</v>
      </c>
      <c r="G1669" s="1">
        <v>20400</v>
      </c>
      <c r="H1669" s="2">
        <v>30697215</v>
      </c>
      <c r="I1669" t="s">
        <v>264</v>
      </c>
      <c r="J1669" t="s">
        <v>711</v>
      </c>
      <c r="L1669" t="s">
        <v>8</v>
      </c>
      <c r="M1669" t="s">
        <v>9</v>
      </c>
      <c r="N1669" t="s">
        <v>76</v>
      </c>
      <c r="O1669" t="s">
        <v>286</v>
      </c>
    </row>
    <row r="1670" spans="1:15">
      <c r="A1670">
        <v>62</v>
      </c>
      <c r="B1670" s="5">
        <v>45712</v>
      </c>
      <c r="C1670" s="7">
        <v>0.90667824074074077</v>
      </c>
      <c r="D1670" t="s">
        <v>751</v>
      </c>
      <c r="E1670" t="s">
        <v>211</v>
      </c>
      <c r="G1670" s="1">
        <v>1828540</v>
      </c>
      <c r="H1670" s="2">
        <v>141942268</v>
      </c>
      <c r="I1670" t="s">
        <v>299</v>
      </c>
      <c r="J1670" t="s">
        <v>707</v>
      </c>
      <c r="L1670" t="s">
        <v>10</v>
      </c>
      <c r="M1670" t="s">
        <v>11</v>
      </c>
      <c r="N1670" t="s">
        <v>74</v>
      </c>
      <c r="O1670" t="s">
        <v>333</v>
      </c>
    </row>
    <row r="1671" spans="1:15">
      <c r="A1671">
        <v>63</v>
      </c>
      <c r="B1671" s="5">
        <v>45712</v>
      </c>
      <c r="C1671" s="7">
        <v>0.90668981481481481</v>
      </c>
      <c r="D1671" t="s">
        <v>751</v>
      </c>
      <c r="E1671" t="s">
        <v>212</v>
      </c>
      <c r="G1671" s="1">
        <v>9178330</v>
      </c>
      <c r="H1671" s="2">
        <v>132763938</v>
      </c>
      <c r="I1671" t="s">
        <v>331</v>
      </c>
      <c r="J1671" t="s">
        <v>707</v>
      </c>
      <c r="L1671" t="s">
        <v>10</v>
      </c>
      <c r="M1671" t="s">
        <v>11</v>
      </c>
      <c r="N1671" t="s">
        <v>74</v>
      </c>
      <c r="O1671" t="s">
        <v>333</v>
      </c>
    </row>
    <row r="1672" spans="1:15">
      <c r="A1672">
        <v>64</v>
      </c>
      <c r="B1672" s="5">
        <v>45712</v>
      </c>
      <c r="C1672" s="7">
        <v>0.90668981481481481</v>
      </c>
      <c r="D1672" t="s">
        <v>751</v>
      </c>
      <c r="E1672" t="s">
        <v>213</v>
      </c>
      <c r="G1672" s="1">
        <v>2977520</v>
      </c>
      <c r="H1672" s="2">
        <v>129786418</v>
      </c>
      <c r="I1672" t="s">
        <v>331</v>
      </c>
      <c r="J1672" t="s">
        <v>707</v>
      </c>
      <c r="L1672" t="s">
        <v>10</v>
      </c>
      <c r="M1672" t="s">
        <v>11</v>
      </c>
      <c r="N1672" t="s">
        <v>74</v>
      </c>
      <c r="O1672" t="s">
        <v>333</v>
      </c>
    </row>
    <row r="1673" spans="1:15">
      <c r="A1673">
        <v>65</v>
      </c>
      <c r="B1673" s="5">
        <v>45712</v>
      </c>
      <c r="C1673" s="7">
        <v>0.90670138888888885</v>
      </c>
      <c r="D1673" t="s">
        <v>751</v>
      </c>
      <c r="E1673" t="s">
        <v>215</v>
      </c>
      <c r="G1673" s="1">
        <v>905960</v>
      </c>
      <c r="H1673" s="2">
        <v>128880458</v>
      </c>
      <c r="I1673" t="s">
        <v>331</v>
      </c>
      <c r="J1673" t="s">
        <v>707</v>
      </c>
      <c r="L1673" t="s">
        <v>10</v>
      </c>
      <c r="M1673" t="s">
        <v>11</v>
      </c>
      <c r="N1673" t="s">
        <v>74</v>
      </c>
      <c r="O1673" t="s">
        <v>333</v>
      </c>
    </row>
    <row r="1674" spans="1:15">
      <c r="A1674">
        <v>66</v>
      </c>
      <c r="B1674" s="5">
        <v>45712</v>
      </c>
      <c r="C1674" s="7">
        <v>0.90670138888888885</v>
      </c>
      <c r="D1674" t="s">
        <v>751</v>
      </c>
      <c r="E1674" t="s">
        <v>752</v>
      </c>
      <c r="G1674" s="1">
        <v>910670</v>
      </c>
      <c r="H1674" s="2">
        <v>127969788</v>
      </c>
      <c r="I1674" t="s">
        <v>331</v>
      </c>
      <c r="J1674" t="s">
        <v>707</v>
      </c>
      <c r="L1674" t="s">
        <v>10</v>
      </c>
      <c r="M1674" t="s">
        <v>11</v>
      </c>
      <c r="N1674" t="s">
        <v>74</v>
      </c>
      <c r="O1674" t="s">
        <v>333</v>
      </c>
    </row>
    <row r="1675" spans="1:15">
      <c r="A1675">
        <v>67</v>
      </c>
      <c r="B1675" s="5">
        <v>45712</v>
      </c>
      <c r="C1675" s="7">
        <v>0.906712962962963</v>
      </c>
      <c r="D1675" t="s">
        <v>751</v>
      </c>
      <c r="E1675" t="s">
        <v>753</v>
      </c>
      <c r="G1675" s="1">
        <v>910670</v>
      </c>
      <c r="H1675" s="2">
        <v>127059118</v>
      </c>
      <c r="I1675" t="s">
        <v>299</v>
      </c>
      <c r="J1675" t="s">
        <v>707</v>
      </c>
      <c r="L1675" t="s">
        <v>10</v>
      </c>
      <c r="M1675" t="s">
        <v>11</v>
      </c>
      <c r="N1675" t="s">
        <v>74</v>
      </c>
      <c r="O1675" t="s">
        <v>333</v>
      </c>
    </row>
    <row r="1676" spans="1:15">
      <c r="A1676">
        <v>127</v>
      </c>
      <c r="B1676" s="5">
        <v>45713</v>
      </c>
      <c r="C1676" s="7">
        <v>0.69106481481481485</v>
      </c>
      <c r="D1676" t="s">
        <v>710</v>
      </c>
      <c r="G1676" s="1">
        <v>8100</v>
      </c>
      <c r="H1676" s="2">
        <v>30689115</v>
      </c>
      <c r="I1676" t="s">
        <v>264</v>
      </c>
      <c r="J1676" t="s">
        <v>711</v>
      </c>
      <c r="L1676" t="s">
        <v>8</v>
      </c>
      <c r="M1676" t="s">
        <v>9</v>
      </c>
      <c r="N1676" t="s">
        <v>76</v>
      </c>
      <c r="O1676" t="s">
        <v>286</v>
      </c>
    </row>
    <row r="1677" spans="1:15">
      <c r="A1677">
        <v>68</v>
      </c>
      <c r="B1677" s="5">
        <v>45715</v>
      </c>
      <c r="C1677" s="7">
        <v>0.49891203703703701</v>
      </c>
      <c r="D1677" t="s">
        <v>754</v>
      </c>
      <c r="G1677" s="1">
        <v>91500</v>
      </c>
      <c r="H1677" s="2">
        <v>126967618</v>
      </c>
      <c r="I1677" t="s">
        <v>264</v>
      </c>
      <c r="J1677" t="s">
        <v>711</v>
      </c>
      <c r="L1677" t="s">
        <v>10</v>
      </c>
      <c r="M1677" t="s">
        <v>11</v>
      </c>
      <c r="N1677" s="281" t="s">
        <v>86</v>
      </c>
      <c r="O1677" s="281" t="s">
        <v>86</v>
      </c>
    </row>
    <row r="1678" spans="1:15">
      <c r="A1678">
        <v>69</v>
      </c>
      <c r="B1678" s="5">
        <v>45715</v>
      </c>
      <c r="C1678" s="7">
        <v>0.7658449074074074</v>
      </c>
      <c r="D1678" t="s">
        <v>755</v>
      </c>
      <c r="G1678" s="1">
        <v>768900</v>
      </c>
      <c r="H1678" s="2">
        <v>126198718</v>
      </c>
      <c r="I1678" t="s">
        <v>264</v>
      </c>
      <c r="J1678" t="s">
        <v>711</v>
      </c>
      <c r="L1678" t="s">
        <v>10</v>
      </c>
      <c r="M1678" t="s">
        <v>11</v>
      </c>
      <c r="N1678" s="281" t="s">
        <v>86</v>
      </c>
      <c r="O1678" s="281" t="s">
        <v>86</v>
      </c>
    </row>
    <row r="1679" spans="1:15">
      <c r="A1679">
        <v>128</v>
      </c>
      <c r="B1679" s="5">
        <v>45715</v>
      </c>
      <c r="C1679" s="7">
        <v>0.17984953703703699</v>
      </c>
      <c r="D1679" t="s">
        <v>332</v>
      </c>
      <c r="G1679" s="1">
        <v>533100</v>
      </c>
      <c r="H1679" s="2">
        <v>30156015</v>
      </c>
      <c r="I1679" t="s">
        <v>295</v>
      </c>
      <c r="J1679" t="s">
        <v>300</v>
      </c>
      <c r="L1679" t="s">
        <v>8</v>
      </c>
      <c r="M1679" t="s">
        <v>9</v>
      </c>
      <c r="N1679" t="s">
        <v>75</v>
      </c>
      <c r="O1679" t="s">
        <v>75</v>
      </c>
    </row>
    <row r="1680" spans="1:15">
      <c r="A1680">
        <v>129</v>
      </c>
      <c r="B1680" s="5">
        <v>45715</v>
      </c>
      <c r="C1680" s="7">
        <v>0.17984953703703699</v>
      </c>
      <c r="D1680" t="s">
        <v>332</v>
      </c>
      <c r="G1680" s="1">
        <v>800</v>
      </c>
      <c r="H1680" s="2">
        <v>30155215</v>
      </c>
      <c r="I1680" t="s">
        <v>295</v>
      </c>
      <c r="J1680" t="s">
        <v>300</v>
      </c>
      <c r="L1680" t="s">
        <v>8</v>
      </c>
      <c r="M1680" t="s">
        <v>9</v>
      </c>
      <c r="N1680" t="s">
        <v>75</v>
      </c>
      <c r="O1680" t="s">
        <v>75</v>
      </c>
    </row>
    <row r="1681" spans="1:15">
      <c r="A1681">
        <v>130</v>
      </c>
      <c r="B1681" s="5">
        <v>45715</v>
      </c>
      <c r="C1681" s="7">
        <v>0.75358796296296293</v>
      </c>
      <c r="D1681" t="s">
        <v>573</v>
      </c>
      <c r="G1681" s="1">
        <v>6100</v>
      </c>
      <c r="H1681" s="2">
        <v>30149115</v>
      </c>
      <c r="I1681" t="s">
        <v>264</v>
      </c>
      <c r="J1681" t="s">
        <v>711</v>
      </c>
      <c r="L1681" t="s">
        <v>8</v>
      </c>
      <c r="M1681" t="s">
        <v>9</v>
      </c>
      <c r="N1681" t="s">
        <v>344</v>
      </c>
      <c r="O1681" t="s">
        <v>344</v>
      </c>
    </row>
    <row r="1682" spans="1:15">
      <c r="A1682">
        <v>131</v>
      </c>
      <c r="B1682" s="5">
        <v>45715</v>
      </c>
      <c r="C1682" s="7">
        <v>0.7537152777777778</v>
      </c>
      <c r="D1682" t="s">
        <v>573</v>
      </c>
      <c r="F1682" s="1">
        <v>6100</v>
      </c>
      <c r="H1682" s="2">
        <v>30155215</v>
      </c>
      <c r="I1682" t="s">
        <v>264</v>
      </c>
      <c r="J1682" t="s">
        <v>711</v>
      </c>
      <c r="L1682" t="s">
        <v>8</v>
      </c>
      <c r="M1682" t="s">
        <v>9</v>
      </c>
      <c r="N1682" t="s">
        <v>344</v>
      </c>
      <c r="O1682" t="s">
        <v>344</v>
      </c>
    </row>
    <row r="1683" spans="1:15">
      <c r="A1683">
        <v>132</v>
      </c>
      <c r="B1683" s="5">
        <v>45720</v>
      </c>
      <c r="C1683" s="7">
        <v>0.56150462962962966</v>
      </c>
      <c r="D1683" t="s">
        <v>756</v>
      </c>
      <c r="F1683" s="1">
        <v>10272900</v>
      </c>
      <c r="H1683" s="2">
        <v>40428115</v>
      </c>
      <c r="I1683" t="s">
        <v>292</v>
      </c>
      <c r="J1683" t="s">
        <v>293</v>
      </c>
      <c r="L1683" t="s">
        <v>8</v>
      </c>
      <c r="M1683" t="s">
        <v>9</v>
      </c>
      <c r="N1683" t="s">
        <v>86</v>
      </c>
      <c r="O1683" t="s">
        <v>86</v>
      </c>
    </row>
    <row r="1684" spans="1:15">
      <c r="A1684">
        <v>26</v>
      </c>
      <c r="B1684" s="5">
        <v>45720</v>
      </c>
      <c r="C1684" s="7">
        <v>0.56150462962962966</v>
      </c>
      <c r="D1684" t="s">
        <v>203</v>
      </c>
      <c r="F1684" s="1">
        <v>10272900</v>
      </c>
      <c r="H1684" s="2">
        <v>12257967</v>
      </c>
      <c r="I1684" t="s">
        <v>292</v>
      </c>
      <c r="J1684" t="s">
        <v>293</v>
      </c>
      <c r="L1684" t="s">
        <v>12</v>
      </c>
      <c r="M1684" t="s">
        <v>13</v>
      </c>
      <c r="N1684" t="s">
        <v>344</v>
      </c>
      <c r="O1684" t="s">
        <v>344</v>
      </c>
    </row>
    <row r="1685" spans="1:15">
      <c r="A1685">
        <v>27</v>
      </c>
      <c r="B1685" s="5">
        <v>45720</v>
      </c>
      <c r="C1685" s="7">
        <v>0.56150462962962966</v>
      </c>
      <c r="D1685" t="s">
        <v>756</v>
      </c>
      <c r="G1685" s="1">
        <v>10272900</v>
      </c>
      <c r="H1685" s="2">
        <v>1985067</v>
      </c>
      <c r="I1685" t="s">
        <v>292</v>
      </c>
      <c r="J1685" t="s">
        <v>293</v>
      </c>
      <c r="L1685" t="s">
        <v>12</v>
      </c>
      <c r="M1685" t="s">
        <v>13</v>
      </c>
      <c r="N1685" t="s">
        <v>344</v>
      </c>
      <c r="O1685" t="s">
        <v>344</v>
      </c>
    </row>
    <row r="1686" spans="1:15">
      <c r="A1686">
        <v>28</v>
      </c>
      <c r="B1686" s="5">
        <v>45720</v>
      </c>
      <c r="C1686" s="7">
        <v>0.56157407407407411</v>
      </c>
      <c r="D1686" t="s">
        <v>203</v>
      </c>
      <c r="F1686" s="1">
        <v>1097434</v>
      </c>
      <c r="H1686" s="2">
        <v>3082501</v>
      </c>
      <c r="I1686" t="s">
        <v>292</v>
      </c>
      <c r="J1686" t="s">
        <v>293</v>
      </c>
      <c r="L1686" t="s">
        <v>12</v>
      </c>
      <c r="M1686" t="s">
        <v>13</v>
      </c>
      <c r="N1686" t="s">
        <v>344</v>
      </c>
      <c r="O1686" t="s">
        <v>344</v>
      </c>
    </row>
    <row r="1687" spans="1:15">
      <c r="A1687">
        <v>29</v>
      </c>
      <c r="B1687" s="5">
        <v>45720</v>
      </c>
      <c r="C1687" s="7">
        <v>0.56157407407407411</v>
      </c>
      <c r="D1687" t="s">
        <v>712</v>
      </c>
      <c r="G1687" s="1">
        <v>1097434</v>
      </c>
      <c r="H1687" s="2">
        <v>1985067</v>
      </c>
      <c r="I1687" t="s">
        <v>292</v>
      </c>
      <c r="J1687" t="s">
        <v>293</v>
      </c>
      <c r="L1687" t="s">
        <v>12</v>
      </c>
      <c r="M1687" t="s">
        <v>13</v>
      </c>
      <c r="N1687" t="s">
        <v>344</v>
      </c>
      <c r="O1687" t="s">
        <v>344</v>
      </c>
    </row>
    <row r="1688" spans="1:15">
      <c r="A1688">
        <v>70</v>
      </c>
      <c r="B1688" s="5">
        <v>45721</v>
      </c>
      <c r="C1688" s="7">
        <v>0.57447916666666665</v>
      </c>
      <c r="D1688" t="s">
        <v>213</v>
      </c>
      <c r="E1688" t="s">
        <v>213</v>
      </c>
      <c r="G1688" s="1">
        <v>1305438</v>
      </c>
      <c r="H1688" s="2">
        <v>124893280</v>
      </c>
      <c r="I1688" t="s">
        <v>331</v>
      </c>
      <c r="J1688" t="s">
        <v>707</v>
      </c>
      <c r="L1688" t="s">
        <v>10</v>
      </c>
      <c r="M1688" t="s">
        <v>11</v>
      </c>
      <c r="N1688" s="281" t="s">
        <v>86</v>
      </c>
      <c r="O1688" s="281" t="s">
        <v>86</v>
      </c>
    </row>
    <row r="1689" spans="1:15">
      <c r="A1689">
        <v>71</v>
      </c>
      <c r="B1689" s="5">
        <v>45721</v>
      </c>
      <c r="C1689" s="7">
        <v>0.57447916666666665</v>
      </c>
      <c r="D1689" t="s">
        <v>212</v>
      </c>
      <c r="E1689" t="s">
        <v>212</v>
      </c>
      <c r="G1689" s="1">
        <v>1648505</v>
      </c>
      <c r="H1689" s="2">
        <v>123244775</v>
      </c>
      <c r="I1689" t="s">
        <v>331</v>
      </c>
      <c r="J1689" t="s">
        <v>707</v>
      </c>
      <c r="L1689" t="s">
        <v>10</v>
      </c>
      <c r="M1689" t="s">
        <v>11</v>
      </c>
      <c r="N1689" s="281" t="s">
        <v>86</v>
      </c>
      <c r="O1689" s="281" t="s">
        <v>86</v>
      </c>
    </row>
    <row r="1690" spans="1:15">
      <c r="A1690">
        <v>72</v>
      </c>
      <c r="B1690" s="5">
        <v>45721</v>
      </c>
      <c r="C1690" s="7">
        <v>0.57449074074074069</v>
      </c>
      <c r="D1690" t="s">
        <v>211</v>
      </c>
      <c r="E1690" t="s">
        <v>211</v>
      </c>
      <c r="G1690" s="1">
        <v>1048509</v>
      </c>
      <c r="H1690" s="2">
        <v>122196266</v>
      </c>
      <c r="I1690" t="s">
        <v>299</v>
      </c>
      <c r="J1690" t="s">
        <v>707</v>
      </c>
      <c r="L1690" t="s">
        <v>10</v>
      </c>
      <c r="M1690" t="s">
        <v>11</v>
      </c>
      <c r="N1690" s="281" t="s">
        <v>86</v>
      </c>
      <c r="O1690" s="281" t="s">
        <v>86</v>
      </c>
    </row>
    <row r="1691" spans="1:15">
      <c r="A1691">
        <v>73</v>
      </c>
      <c r="B1691" s="5">
        <v>45721</v>
      </c>
      <c r="C1691" s="7">
        <v>0.57450231481481484</v>
      </c>
      <c r="D1691" t="s">
        <v>641</v>
      </c>
      <c r="E1691" t="s">
        <v>360</v>
      </c>
      <c r="G1691" s="1">
        <v>2750000</v>
      </c>
      <c r="H1691" s="2">
        <v>119446266</v>
      </c>
      <c r="I1691" t="s">
        <v>299</v>
      </c>
      <c r="J1691" t="s">
        <v>707</v>
      </c>
      <c r="L1691" t="s">
        <v>10</v>
      </c>
      <c r="M1691" t="s">
        <v>11</v>
      </c>
      <c r="N1691" t="s">
        <v>76</v>
      </c>
      <c r="O1691" t="s">
        <v>301</v>
      </c>
    </row>
    <row r="1692" spans="1:15">
      <c r="A1692">
        <v>74</v>
      </c>
      <c r="B1692" s="5">
        <v>45721</v>
      </c>
      <c r="C1692" s="7">
        <v>0.57450231481481484</v>
      </c>
      <c r="D1692" t="s">
        <v>351</v>
      </c>
      <c r="E1692" t="s">
        <v>351</v>
      </c>
      <c r="G1692" s="1">
        <v>550000</v>
      </c>
      <c r="H1692" s="2">
        <v>118896266</v>
      </c>
      <c r="I1692" t="s">
        <v>299</v>
      </c>
      <c r="J1692" t="s">
        <v>707</v>
      </c>
      <c r="L1692" t="s">
        <v>10</v>
      </c>
      <c r="M1692" t="s">
        <v>11</v>
      </c>
      <c r="N1692" t="s">
        <v>76</v>
      </c>
      <c r="O1692" t="s">
        <v>301</v>
      </c>
    </row>
    <row r="1693" spans="1:15">
      <c r="A1693">
        <v>75</v>
      </c>
      <c r="B1693" s="5">
        <v>45721</v>
      </c>
      <c r="C1693" s="7">
        <v>0.57451388888888888</v>
      </c>
      <c r="D1693" t="s">
        <v>358</v>
      </c>
      <c r="E1693" t="s">
        <v>358</v>
      </c>
      <c r="G1693" s="1">
        <v>440000</v>
      </c>
      <c r="H1693" s="2">
        <v>118456266</v>
      </c>
      <c r="I1693" t="s">
        <v>331</v>
      </c>
      <c r="J1693" t="s">
        <v>707</v>
      </c>
      <c r="L1693" t="s">
        <v>10</v>
      </c>
      <c r="M1693" t="s">
        <v>11</v>
      </c>
      <c r="N1693" t="s">
        <v>76</v>
      </c>
      <c r="O1693" t="s">
        <v>301</v>
      </c>
    </row>
    <row r="1694" spans="1:15">
      <c r="A1694">
        <v>76</v>
      </c>
      <c r="B1694" s="5">
        <v>45721</v>
      </c>
      <c r="C1694" s="7">
        <v>0.62081018518518516</v>
      </c>
      <c r="D1694" t="s">
        <v>302</v>
      </c>
      <c r="G1694" s="1">
        <v>2000</v>
      </c>
      <c r="H1694" s="2">
        <v>118454266</v>
      </c>
      <c r="I1694" t="s">
        <v>264</v>
      </c>
      <c r="J1694" t="s">
        <v>711</v>
      </c>
      <c r="L1694" t="s">
        <v>10</v>
      </c>
      <c r="M1694" t="s">
        <v>11</v>
      </c>
      <c r="N1694" t="s">
        <v>76</v>
      </c>
      <c r="O1694" t="s">
        <v>301</v>
      </c>
    </row>
    <row r="1695" spans="1:15">
      <c r="A1695">
        <v>77</v>
      </c>
      <c r="B1695" s="5">
        <v>45721</v>
      </c>
      <c r="C1695" s="7">
        <v>0.62200231481481483</v>
      </c>
      <c r="D1695" t="s">
        <v>302</v>
      </c>
      <c r="G1695" s="1">
        <v>2000</v>
      </c>
      <c r="H1695" s="2">
        <v>118452266</v>
      </c>
      <c r="I1695" t="s">
        <v>264</v>
      </c>
      <c r="J1695" t="s">
        <v>711</v>
      </c>
      <c r="L1695" t="s">
        <v>10</v>
      </c>
      <c r="M1695" t="s">
        <v>11</v>
      </c>
      <c r="N1695" t="s">
        <v>76</v>
      </c>
      <c r="O1695" t="s">
        <v>301</v>
      </c>
    </row>
    <row r="1696" spans="1:15">
      <c r="A1696">
        <v>78</v>
      </c>
      <c r="B1696" s="5">
        <v>45721</v>
      </c>
      <c r="C1696" s="7">
        <v>0.67682870370370374</v>
      </c>
      <c r="D1696" t="s">
        <v>757</v>
      </c>
      <c r="G1696" s="1">
        <v>67270</v>
      </c>
      <c r="H1696" s="2">
        <v>118384996</v>
      </c>
      <c r="I1696" t="s">
        <v>264</v>
      </c>
      <c r="J1696" t="s">
        <v>711</v>
      </c>
      <c r="L1696" t="s">
        <v>10</v>
      </c>
      <c r="M1696" t="s">
        <v>11</v>
      </c>
      <c r="N1696" s="281" t="s">
        <v>86</v>
      </c>
      <c r="O1696" s="281" t="s">
        <v>86</v>
      </c>
    </row>
    <row r="1697" spans="1:15">
      <c r="A1697">
        <v>79</v>
      </c>
      <c r="B1697" s="5">
        <v>45721</v>
      </c>
      <c r="C1697" s="7">
        <v>0.68903935185185183</v>
      </c>
      <c r="D1697" t="s">
        <v>750</v>
      </c>
      <c r="G1697" s="1">
        <v>198000</v>
      </c>
      <c r="H1697" s="2">
        <v>118186996</v>
      </c>
      <c r="I1697" t="s">
        <v>264</v>
      </c>
      <c r="J1697" t="s">
        <v>711</v>
      </c>
      <c r="L1697" t="s">
        <v>10</v>
      </c>
      <c r="M1697" t="s">
        <v>11</v>
      </c>
      <c r="N1697" s="281" t="s">
        <v>86</v>
      </c>
      <c r="O1697" s="281" t="s">
        <v>86</v>
      </c>
    </row>
    <row r="1698" spans="1:15">
      <c r="A1698">
        <v>80</v>
      </c>
      <c r="B1698" s="5">
        <v>45721</v>
      </c>
      <c r="C1698" s="7">
        <v>0.77798611111111116</v>
      </c>
      <c r="D1698" t="s">
        <v>758</v>
      </c>
      <c r="G1698" s="1">
        <v>145000</v>
      </c>
      <c r="H1698" s="2">
        <v>118041996</v>
      </c>
      <c r="I1698" t="s">
        <v>264</v>
      </c>
      <c r="J1698" t="s">
        <v>711</v>
      </c>
      <c r="L1698" t="s">
        <v>10</v>
      </c>
      <c r="M1698" t="s">
        <v>11</v>
      </c>
      <c r="N1698" s="281" t="s">
        <v>86</v>
      </c>
      <c r="O1698" s="281" t="s">
        <v>86</v>
      </c>
    </row>
    <row r="1699" spans="1:15">
      <c r="A1699">
        <v>133</v>
      </c>
      <c r="B1699" s="5">
        <v>45721</v>
      </c>
      <c r="C1699" s="7">
        <v>0.58462962962962961</v>
      </c>
      <c r="D1699" t="s">
        <v>573</v>
      </c>
      <c r="G1699" s="1">
        <v>8400</v>
      </c>
      <c r="H1699" s="2">
        <v>40419715</v>
      </c>
      <c r="I1699" t="s">
        <v>264</v>
      </c>
      <c r="J1699" t="s">
        <v>711</v>
      </c>
      <c r="L1699" t="s">
        <v>8</v>
      </c>
      <c r="M1699" t="s">
        <v>9</v>
      </c>
      <c r="N1699" t="s">
        <v>344</v>
      </c>
      <c r="O1699" t="s">
        <v>344</v>
      </c>
    </row>
    <row r="1700" spans="1:15">
      <c r="A1700">
        <v>134</v>
      </c>
      <c r="B1700" s="5">
        <v>45721</v>
      </c>
      <c r="C1700" s="7">
        <v>0.58476851851851852</v>
      </c>
      <c r="D1700" t="s">
        <v>573</v>
      </c>
      <c r="F1700" s="1">
        <v>8400</v>
      </c>
      <c r="H1700" s="2">
        <v>40428115</v>
      </c>
      <c r="I1700" t="s">
        <v>264</v>
      </c>
      <c r="J1700" t="s">
        <v>711</v>
      </c>
      <c r="L1700" t="s">
        <v>8</v>
      </c>
      <c r="M1700" t="s">
        <v>9</v>
      </c>
      <c r="N1700" t="s">
        <v>344</v>
      </c>
      <c r="O1700" t="s">
        <v>344</v>
      </c>
    </row>
    <row r="1701" spans="1:15">
      <c r="A1701">
        <v>135</v>
      </c>
      <c r="B1701" s="5">
        <v>45721</v>
      </c>
      <c r="C1701" s="7">
        <v>0.59751157407407407</v>
      </c>
      <c r="D1701" t="s">
        <v>650</v>
      </c>
      <c r="G1701" s="1">
        <v>8000</v>
      </c>
      <c r="H1701" s="2">
        <v>40420115</v>
      </c>
      <c r="I1701" t="s">
        <v>264</v>
      </c>
      <c r="J1701" t="s">
        <v>711</v>
      </c>
      <c r="L1701" t="s">
        <v>8</v>
      </c>
      <c r="M1701" t="s">
        <v>9</v>
      </c>
      <c r="N1701" t="s">
        <v>76</v>
      </c>
      <c r="O1701" t="s">
        <v>286</v>
      </c>
    </row>
    <row r="1702" spans="1:15">
      <c r="A1702">
        <v>136</v>
      </c>
      <c r="B1702" s="5">
        <v>45723</v>
      </c>
      <c r="C1702" s="7">
        <v>0.49939814814814809</v>
      </c>
      <c r="D1702" t="s">
        <v>710</v>
      </c>
      <c r="G1702" s="1">
        <v>8000</v>
      </c>
      <c r="H1702" s="2">
        <v>40412115</v>
      </c>
      <c r="I1702" t="s">
        <v>264</v>
      </c>
      <c r="J1702" t="s">
        <v>711</v>
      </c>
      <c r="L1702" t="s">
        <v>8</v>
      </c>
      <c r="M1702" t="s">
        <v>9</v>
      </c>
      <c r="N1702" t="s">
        <v>76</v>
      </c>
      <c r="O1702" t="s">
        <v>286</v>
      </c>
    </row>
    <row r="1703" spans="1:15">
      <c r="A1703">
        <v>137</v>
      </c>
      <c r="B1703" s="5">
        <v>45723</v>
      </c>
      <c r="C1703" s="7">
        <v>0.50024305555555559</v>
      </c>
      <c r="D1703" t="s">
        <v>710</v>
      </c>
      <c r="F1703" s="1">
        <v>8000</v>
      </c>
      <c r="H1703" s="2">
        <v>40420115</v>
      </c>
      <c r="I1703" t="s">
        <v>264</v>
      </c>
      <c r="J1703" t="s">
        <v>711</v>
      </c>
      <c r="L1703" t="s">
        <v>8</v>
      </c>
      <c r="M1703" t="s">
        <v>9</v>
      </c>
      <c r="N1703" t="s">
        <v>76</v>
      </c>
      <c r="O1703" t="s">
        <v>286</v>
      </c>
    </row>
    <row r="1704" spans="1:15">
      <c r="A1704">
        <v>138</v>
      </c>
      <c r="B1704" s="5">
        <v>45723</v>
      </c>
      <c r="C1704" s="7">
        <v>0.50072916666666667</v>
      </c>
      <c r="D1704" t="s">
        <v>710</v>
      </c>
      <c r="G1704" s="1">
        <v>7000</v>
      </c>
      <c r="H1704" s="2">
        <v>40413115</v>
      </c>
      <c r="I1704" t="s">
        <v>264</v>
      </c>
      <c r="J1704" t="s">
        <v>711</v>
      </c>
      <c r="L1704" t="s">
        <v>8</v>
      </c>
      <c r="M1704" t="s">
        <v>9</v>
      </c>
      <c r="N1704" t="s">
        <v>76</v>
      </c>
      <c r="O1704" t="s">
        <v>286</v>
      </c>
    </row>
    <row r="1705" spans="1:15">
      <c r="A1705">
        <v>139</v>
      </c>
      <c r="B1705" s="5">
        <v>45723</v>
      </c>
      <c r="C1705" s="7">
        <v>0.68537037037037041</v>
      </c>
      <c r="D1705" t="s">
        <v>573</v>
      </c>
      <c r="G1705" s="1">
        <v>8400</v>
      </c>
      <c r="H1705" s="2">
        <v>40404715</v>
      </c>
      <c r="I1705" t="s">
        <v>264</v>
      </c>
      <c r="J1705" t="s">
        <v>711</v>
      </c>
      <c r="L1705" t="s">
        <v>8</v>
      </c>
      <c r="M1705" t="s">
        <v>9</v>
      </c>
      <c r="N1705" t="s">
        <v>344</v>
      </c>
      <c r="O1705" t="s">
        <v>344</v>
      </c>
    </row>
    <row r="1706" spans="1:15">
      <c r="A1706">
        <v>140</v>
      </c>
      <c r="B1706" s="5">
        <v>45723</v>
      </c>
      <c r="C1706" s="7">
        <v>0.68550925925925921</v>
      </c>
      <c r="D1706" t="s">
        <v>573</v>
      </c>
      <c r="F1706" s="1">
        <v>8400</v>
      </c>
      <c r="H1706" s="2">
        <v>40413115</v>
      </c>
      <c r="I1706" t="s">
        <v>264</v>
      </c>
      <c r="J1706" t="s">
        <v>711</v>
      </c>
      <c r="L1706" t="s">
        <v>8</v>
      </c>
      <c r="M1706" t="s">
        <v>9</v>
      </c>
      <c r="N1706" t="s">
        <v>344</v>
      </c>
      <c r="O1706" t="s">
        <v>344</v>
      </c>
    </row>
    <row r="1707" spans="1:15">
      <c r="A1707">
        <v>141</v>
      </c>
      <c r="B1707" s="5">
        <v>45723</v>
      </c>
      <c r="C1707" s="7">
        <v>0.71150462962962968</v>
      </c>
      <c r="D1707" t="s">
        <v>574</v>
      </c>
      <c r="G1707" s="1">
        <v>11200</v>
      </c>
      <c r="H1707" s="2">
        <v>40401915</v>
      </c>
      <c r="I1707" t="s">
        <v>264</v>
      </c>
      <c r="J1707" t="s">
        <v>711</v>
      </c>
      <c r="L1707" t="s">
        <v>8</v>
      </c>
      <c r="M1707" t="s">
        <v>9</v>
      </c>
      <c r="N1707" t="s">
        <v>76</v>
      </c>
      <c r="O1707" t="s">
        <v>286</v>
      </c>
    </row>
    <row r="1708" spans="1:15">
      <c r="A1708">
        <v>142</v>
      </c>
      <c r="B1708" s="5">
        <v>45723</v>
      </c>
      <c r="C1708" s="7">
        <v>0.76777777777777778</v>
      </c>
      <c r="D1708" t="s">
        <v>573</v>
      </c>
      <c r="G1708" s="1">
        <v>9000</v>
      </c>
      <c r="H1708" s="2">
        <v>40392915</v>
      </c>
      <c r="I1708" t="s">
        <v>264</v>
      </c>
      <c r="J1708" t="s">
        <v>711</v>
      </c>
      <c r="L1708" t="s">
        <v>8</v>
      </c>
      <c r="M1708" t="s">
        <v>9</v>
      </c>
      <c r="N1708" t="s">
        <v>344</v>
      </c>
      <c r="O1708" t="s">
        <v>344</v>
      </c>
    </row>
    <row r="1709" spans="1:15">
      <c r="A1709">
        <v>143</v>
      </c>
      <c r="B1709" s="5">
        <v>45723</v>
      </c>
      <c r="C1709" s="7">
        <v>0.76790509259259254</v>
      </c>
      <c r="D1709" t="s">
        <v>573</v>
      </c>
      <c r="F1709" s="1">
        <v>9000</v>
      </c>
      <c r="H1709" s="2">
        <v>40401915</v>
      </c>
      <c r="I1709" t="s">
        <v>264</v>
      </c>
      <c r="J1709" t="s">
        <v>711</v>
      </c>
      <c r="L1709" t="s">
        <v>8</v>
      </c>
      <c r="M1709" t="s">
        <v>9</v>
      </c>
      <c r="N1709" t="s">
        <v>344</v>
      </c>
      <c r="O1709" t="s">
        <v>344</v>
      </c>
    </row>
    <row r="1710" spans="1:15">
      <c r="A1710">
        <v>144</v>
      </c>
      <c r="B1710" s="5">
        <v>45723</v>
      </c>
      <c r="C1710" s="7">
        <v>0.78134259259259264</v>
      </c>
      <c r="D1710" t="s">
        <v>574</v>
      </c>
      <c r="G1710" s="1">
        <v>7600</v>
      </c>
      <c r="H1710" s="2">
        <v>40394315</v>
      </c>
      <c r="I1710" t="s">
        <v>264</v>
      </c>
      <c r="J1710" t="s">
        <v>711</v>
      </c>
      <c r="L1710" t="s">
        <v>8</v>
      </c>
      <c r="M1710" t="s">
        <v>9</v>
      </c>
      <c r="N1710" t="s">
        <v>76</v>
      </c>
      <c r="O1710" t="s">
        <v>286</v>
      </c>
    </row>
    <row r="1711" spans="1:15">
      <c r="A1711">
        <v>81</v>
      </c>
      <c r="B1711" s="5">
        <v>45726</v>
      </c>
      <c r="C1711" s="7">
        <v>0.19650462962962961</v>
      </c>
      <c r="D1711" t="s">
        <v>759</v>
      </c>
      <c r="G1711" s="1">
        <v>1864220</v>
      </c>
      <c r="H1711" s="2">
        <v>116177776</v>
      </c>
      <c r="I1711" t="s">
        <v>310</v>
      </c>
      <c r="J1711" t="s">
        <v>300</v>
      </c>
      <c r="L1711" t="s">
        <v>10</v>
      </c>
      <c r="M1711" t="s">
        <v>11</v>
      </c>
      <c r="N1711" t="s">
        <v>74</v>
      </c>
      <c r="O1711" t="s">
        <v>311</v>
      </c>
    </row>
    <row r="1712" spans="1:15">
      <c r="A1712">
        <v>82</v>
      </c>
      <c r="B1712" s="5">
        <v>45726</v>
      </c>
      <c r="C1712" s="7">
        <v>0.19788194444444451</v>
      </c>
      <c r="D1712" t="s">
        <v>760</v>
      </c>
      <c r="G1712" s="1">
        <v>909000</v>
      </c>
      <c r="H1712" s="2">
        <v>115268776</v>
      </c>
      <c r="I1712" t="s">
        <v>313</v>
      </c>
      <c r="J1712" t="s">
        <v>300</v>
      </c>
      <c r="L1712" t="s">
        <v>10</v>
      </c>
      <c r="M1712" t="s">
        <v>11</v>
      </c>
      <c r="N1712" t="s">
        <v>74</v>
      </c>
      <c r="O1712" t="s">
        <v>311</v>
      </c>
    </row>
    <row r="1713" spans="1:15">
      <c r="A1713">
        <v>83</v>
      </c>
      <c r="B1713" s="5">
        <v>45726</v>
      </c>
      <c r="C1713" s="7">
        <v>0.19819444444444451</v>
      </c>
      <c r="D1713" t="s">
        <v>761</v>
      </c>
      <c r="G1713" s="1">
        <v>284690</v>
      </c>
      <c r="H1713" s="2">
        <v>114984086</v>
      </c>
      <c r="I1713" t="s">
        <v>310</v>
      </c>
      <c r="J1713" t="s">
        <v>300</v>
      </c>
      <c r="L1713" t="s">
        <v>10</v>
      </c>
      <c r="M1713" t="s">
        <v>11</v>
      </c>
      <c r="N1713" t="s">
        <v>74</v>
      </c>
      <c r="O1713" t="s">
        <v>311</v>
      </c>
    </row>
    <row r="1714" spans="1:15">
      <c r="A1714">
        <v>84</v>
      </c>
      <c r="B1714" s="5">
        <v>45726</v>
      </c>
      <c r="C1714" s="7">
        <v>0.19846064814814809</v>
      </c>
      <c r="D1714" t="s">
        <v>762</v>
      </c>
      <c r="G1714" s="1">
        <v>99830</v>
      </c>
      <c r="H1714" s="2">
        <v>114884256</v>
      </c>
      <c r="I1714" t="s">
        <v>310</v>
      </c>
      <c r="J1714" t="s">
        <v>300</v>
      </c>
      <c r="L1714" t="s">
        <v>10</v>
      </c>
      <c r="M1714" t="s">
        <v>11</v>
      </c>
      <c r="N1714" t="s">
        <v>74</v>
      </c>
      <c r="O1714" t="s">
        <v>311</v>
      </c>
    </row>
    <row r="1715" spans="1:15">
      <c r="A1715">
        <v>85</v>
      </c>
      <c r="B1715" s="5">
        <v>45726</v>
      </c>
      <c r="C1715" s="7">
        <v>0.74307870370370366</v>
      </c>
      <c r="D1715" t="s">
        <v>352</v>
      </c>
      <c r="G1715" s="1">
        <v>505290</v>
      </c>
      <c r="H1715" s="2">
        <v>114378966</v>
      </c>
      <c r="I1715" t="s">
        <v>292</v>
      </c>
      <c r="J1715" t="s">
        <v>707</v>
      </c>
      <c r="L1715" t="s">
        <v>10</v>
      </c>
      <c r="M1715" t="s">
        <v>11</v>
      </c>
      <c r="N1715" t="s">
        <v>74</v>
      </c>
      <c r="O1715" t="s">
        <v>353</v>
      </c>
    </row>
    <row r="1716" spans="1:15">
      <c r="A1716">
        <v>86</v>
      </c>
      <c r="B1716" s="5">
        <v>45726</v>
      </c>
      <c r="C1716" s="7">
        <v>0.74309027777777781</v>
      </c>
      <c r="D1716" t="s">
        <v>394</v>
      </c>
      <c r="E1716" t="s">
        <v>355</v>
      </c>
      <c r="G1716" s="1">
        <v>5051310</v>
      </c>
      <c r="H1716" s="2">
        <v>109327656</v>
      </c>
      <c r="I1716" t="s">
        <v>356</v>
      </c>
      <c r="J1716" t="s">
        <v>707</v>
      </c>
      <c r="L1716" t="s">
        <v>10</v>
      </c>
      <c r="M1716" t="s">
        <v>11</v>
      </c>
      <c r="N1716" t="s">
        <v>74</v>
      </c>
      <c r="O1716" t="s">
        <v>353</v>
      </c>
    </row>
    <row r="1717" spans="1:15">
      <c r="A1717">
        <v>87</v>
      </c>
      <c r="B1717" s="5">
        <v>45726</v>
      </c>
      <c r="C1717" s="7">
        <v>0.74310185185185185</v>
      </c>
      <c r="D1717" t="s">
        <v>421</v>
      </c>
      <c r="E1717" t="s">
        <v>421</v>
      </c>
      <c r="G1717" s="1">
        <v>8885675</v>
      </c>
      <c r="H1717" s="2">
        <v>100441981</v>
      </c>
      <c r="I1717" t="s">
        <v>331</v>
      </c>
      <c r="J1717" t="s">
        <v>707</v>
      </c>
      <c r="L1717" t="s">
        <v>10</v>
      </c>
      <c r="M1717" t="s">
        <v>11</v>
      </c>
      <c r="N1717" t="s">
        <v>86</v>
      </c>
      <c r="O1717" t="s">
        <v>86</v>
      </c>
    </row>
    <row r="1718" spans="1:15">
      <c r="A1718">
        <v>145</v>
      </c>
      <c r="B1718" s="5">
        <v>45728</v>
      </c>
      <c r="C1718" s="7">
        <v>0.88101851851851853</v>
      </c>
      <c r="D1718" t="s">
        <v>573</v>
      </c>
      <c r="G1718" s="1">
        <v>10600</v>
      </c>
      <c r="H1718" s="2">
        <v>40383715</v>
      </c>
      <c r="I1718" t="s">
        <v>264</v>
      </c>
      <c r="J1718" t="s">
        <v>711</v>
      </c>
      <c r="L1718" t="s">
        <v>8</v>
      </c>
      <c r="M1718" t="s">
        <v>9</v>
      </c>
      <c r="N1718" t="s">
        <v>344</v>
      </c>
      <c r="O1718" t="s">
        <v>344</v>
      </c>
    </row>
    <row r="1719" spans="1:15">
      <c r="A1719">
        <v>146</v>
      </c>
      <c r="B1719" s="5">
        <v>45728</v>
      </c>
      <c r="C1719" s="7">
        <v>0.88114583333333329</v>
      </c>
      <c r="D1719" t="s">
        <v>573</v>
      </c>
      <c r="F1719" s="1">
        <v>10600</v>
      </c>
      <c r="H1719" s="2">
        <v>40394315</v>
      </c>
      <c r="I1719" t="s">
        <v>264</v>
      </c>
      <c r="J1719" t="s">
        <v>711</v>
      </c>
      <c r="L1719" t="s">
        <v>8</v>
      </c>
      <c r="M1719" t="s">
        <v>9</v>
      </c>
      <c r="N1719" t="s">
        <v>344</v>
      </c>
      <c r="O1719" t="s">
        <v>344</v>
      </c>
    </row>
    <row r="1720" spans="1:15">
      <c r="A1720">
        <v>147</v>
      </c>
      <c r="B1720" s="5">
        <v>45728</v>
      </c>
      <c r="C1720" s="7">
        <v>0.89559027777777778</v>
      </c>
      <c r="D1720" t="s">
        <v>574</v>
      </c>
      <c r="G1720" s="1">
        <v>11000</v>
      </c>
      <c r="H1720" s="2">
        <v>40383315</v>
      </c>
      <c r="I1720" t="s">
        <v>264</v>
      </c>
      <c r="J1720" t="s">
        <v>711</v>
      </c>
      <c r="L1720" t="s">
        <v>8</v>
      </c>
      <c r="M1720" t="s">
        <v>9</v>
      </c>
      <c r="N1720" t="s">
        <v>76</v>
      </c>
      <c r="O1720" t="s">
        <v>286</v>
      </c>
    </row>
    <row r="1721" spans="1:15">
      <c r="A1721">
        <v>88</v>
      </c>
      <c r="B1721" s="5">
        <v>45729</v>
      </c>
      <c r="C1721" s="7">
        <v>0.42055555555555563</v>
      </c>
      <c r="D1721" t="s">
        <v>763</v>
      </c>
      <c r="E1721" t="s">
        <v>764</v>
      </c>
      <c r="G1721" s="1">
        <v>15133774</v>
      </c>
      <c r="H1721" s="2">
        <v>85308207</v>
      </c>
      <c r="I1721" t="s">
        <v>765</v>
      </c>
      <c r="J1721" t="s">
        <v>300</v>
      </c>
      <c r="K1721" t="s">
        <v>766</v>
      </c>
      <c r="L1721" t="s">
        <v>10</v>
      </c>
      <c r="M1721" t="s">
        <v>11</v>
      </c>
      <c r="N1721" s="281" t="s">
        <v>86</v>
      </c>
      <c r="O1721" s="281" t="s">
        <v>86</v>
      </c>
    </row>
    <row r="1722" spans="1:15">
      <c r="A1722">
        <v>89</v>
      </c>
      <c r="B1722" s="5">
        <v>45729</v>
      </c>
      <c r="C1722" s="7">
        <v>0.42055555555555563</v>
      </c>
      <c r="D1722" t="s">
        <v>767</v>
      </c>
      <c r="G1722" s="1">
        <v>59907</v>
      </c>
      <c r="H1722" s="2">
        <v>85248300</v>
      </c>
      <c r="I1722" t="s">
        <v>765</v>
      </c>
      <c r="J1722" t="s">
        <v>300</v>
      </c>
      <c r="L1722" t="s">
        <v>10</v>
      </c>
      <c r="M1722" t="s">
        <v>11</v>
      </c>
      <c r="N1722" t="s">
        <v>76</v>
      </c>
      <c r="O1722" t="s">
        <v>301</v>
      </c>
    </row>
    <row r="1723" spans="1:15">
      <c r="A1723">
        <v>90</v>
      </c>
      <c r="B1723" s="5">
        <v>45729</v>
      </c>
      <c r="C1723" s="7">
        <v>0.68707175925925923</v>
      </c>
      <c r="D1723" t="s">
        <v>768</v>
      </c>
      <c r="G1723" s="1">
        <v>12900</v>
      </c>
      <c r="H1723" s="2">
        <v>85235400</v>
      </c>
      <c r="I1723" t="s">
        <v>264</v>
      </c>
      <c r="J1723" t="s">
        <v>711</v>
      </c>
      <c r="L1723" t="s">
        <v>10</v>
      </c>
      <c r="M1723" t="s">
        <v>11</v>
      </c>
      <c r="N1723" s="281" t="s">
        <v>86</v>
      </c>
      <c r="O1723" s="281" t="s">
        <v>86</v>
      </c>
    </row>
    <row r="1724" spans="1:15">
      <c r="A1724">
        <v>148</v>
      </c>
      <c r="B1724" s="5">
        <v>45729</v>
      </c>
      <c r="C1724" s="7">
        <v>0.51247685185185188</v>
      </c>
      <c r="D1724" t="s">
        <v>573</v>
      </c>
      <c r="G1724" s="1">
        <v>12200</v>
      </c>
      <c r="H1724" s="2">
        <v>40371115</v>
      </c>
      <c r="I1724" t="s">
        <v>264</v>
      </c>
      <c r="J1724" t="s">
        <v>711</v>
      </c>
      <c r="L1724" t="s">
        <v>8</v>
      </c>
      <c r="M1724" t="s">
        <v>9</v>
      </c>
      <c r="N1724" t="s">
        <v>344</v>
      </c>
      <c r="O1724" t="s">
        <v>344</v>
      </c>
    </row>
    <row r="1725" spans="1:15">
      <c r="A1725">
        <v>149</v>
      </c>
      <c r="B1725" s="5">
        <v>45729</v>
      </c>
      <c r="C1725" s="7">
        <v>0.51261574074074079</v>
      </c>
      <c r="D1725" t="s">
        <v>573</v>
      </c>
      <c r="F1725" s="1">
        <v>12200</v>
      </c>
      <c r="H1725" s="2">
        <v>40383315</v>
      </c>
      <c r="I1725" t="s">
        <v>264</v>
      </c>
      <c r="J1725" t="s">
        <v>711</v>
      </c>
      <c r="L1725" t="s">
        <v>8</v>
      </c>
      <c r="M1725" t="s">
        <v>9</v>
      </c>
      <c r="N1725" t="s">
        <v>344</v>
      </c>
      <c r="O1725" t="s">
        <v>344</v>
      </c>
    </row>
    <row r="1726" spans="1:15">
      <c r="A1726">
        <v>150</v>
      </c>
      <c r="B1726" s="5">
        <v>45729</v>
      </c>
      <c r="C1726" s="7">
        <v>0.53200231481481486</v>
      </c>
      <c r="D1726" t="s">
        <v>574</v>
      </c>
      <c r="G1726" s="1">
        <v>12800</v>
      </c>
      <c r="H1726" s="2">
        <v>40370515</v>
      </c>
      <c r="I1726" t="s">
        <v>264</v>
      </c>
      <c r="J1726" t="s">
        <v>711</v>
      </c>
      <c r="L1726" t="s">
        <v>8</v>
      </c>
      <c r="M1726" t="s">
        <v>9</v>
      </c>
      <c r="N1726" t="s">
        <v>76</v>
      </c>
      <c r="O1726" t="s">
        <v>286</v>
      </c>
    </row>
    <row r="1727" spans="1:15">
      <c r="A1727">
        <v>151</v>
      </c>
      <c r="B1727" s="5">
        <v>45729</v>
      </c>
      <c r="C1727" s="7">
        <v>0.72430555555555554</v>
      </c>
      <c r="D1727" t="s">
        <v>769</v>
      </c>
      <c r="E1727" t="s">
        <v>421</v>
      </c>
      <c r="F1727" s="1">
        <v>2197000</v>
      </c>
      <c r="H1727" s="2">
        <v>42567515</v>
      </c>
      <c r="I1727" t="s">
        <v>414</v>
      </c>
      <c r="J1727" t="s">
        <v>770</v>
      </c>
      <c r="L1727" t="s">
        <v>8</v>
      </c>
      <c r="M1727" t="s">
        <v>9</v>
      </c>
      <c r="N1727" s="281" t="s">
        <v>76</v>
      </c>
      <c r="O1727" s="281" t="s">
        <v>76</v>
      </c>
    </row>
    <row r="1728" spans="1:15">
      <c r="A1728">
        <v>152</v>
      </c>
      <c r="B1728" s="5">
        <v>45730</v>
      </c>
      <c r="C1728" s="7">
        <v>0.4740625</v>
      </c>
      <c r="D1728" t="s">
        <v>573</v>
      </c>
      <c r="G1728" s="1">
        <v>13200</v>
      </c>
      <c r="H1728" s="2">
        <v>42554315</v>
      </c>
      <c r="I1728" t="s">
        <v>264</v>
      </c>
      <c r="J1728" t="s">
        <v>711</v>
      </c>
      <c r="L1728" t="s">
        <v>8</v>
      </c>
      <c r="M1728" t="s">
        <v>9</v>
      </c>
      <c r="N1728" t="s">
        <v>344</v>
      </c>
      <c r="O1728" t="s">
        <v>344</v>
      </c>
    </row>
    <row r="1729" spans="1:15">
      <c r="A1729">
        <v>153</v>
      </c>
      <c r="B1729" s="5">
        <v>45730</v>
      </c>
      <c r="C1729" s="7">
        <v>0.47421296296296289</v>
      </c>
      <c r="D1729" t="s">
        <v>573</v>
      </c>
      <c r="F1729" s="1">
        <v>13200</v>
      </c>
      <c r="H1729" s="2">
        <v>42567515</v>
      </c>
      <c r="I1729" t="s">
        <v>264</v>
      </c>
      <c r="J1729" t="s">
        <v>711</v>
      </c>
      <c r="L1729" t="s">
        <v>8</v>
      </c>
      <c r="M1729" t="s">
        <v>9</v>
      </c>
      <c r="N1729" t="s">
        <v>344</v>
      </c>
      <c r="O1729" t="s">
        <v>344</v>
      </c>
    </row>
    <row r="1730" spans="1:15">
      <c r="A1730">
        <v>154</v>
      </c>
      <c r="B1730" s="5">
        <v>45730</v>
      </c>
      <c r="C1730" s="7">
        <v>0.49085648148148148</v>
      </c>
      <c r="D1730" t="s">
        <v>574</v>
      </c>
      <c r="G1730" s="1">
        <v>11600</v>
      </c>
      <c r="H1730" s="2">
        <v>42555915</v>
      </c>
      <c r="I1730" t="s">
        <v>264</v>
      </c>
      <c r="J1730" t="s">
        <v>711</v>
      </c>
      <c r="L1730" t="s">
        <v>8</v>
      </c>
      <c r="M1730" t="s">
        <v>9</v>
      </c>
      <c r="N1730" t="s">
        <v>76</v>
      </c>
      <c r="O1730" t="s">
        <v>286</v>
      </c>
    </row>
    <row r="1731" spans="1:15">
      <c r="A1731">
        <v>155</v>
      </c>
      <c r="B1731" s="5">
        <v>45730</v>
      </c>
      <c r="C1731" s="7">
        <v>0.66398148148148151</v>
      </c>
      <c r="D1731" t="s">
        <v>573</v>
      </c>
      <c r="G1731" s="1">
        <v>9400</v>
      </c>
      <c r="H1731" s="2">
        <v>42546515</v>
      </c>
      <c r="I1731" t="s">
        <v>264</v>
      </c>
      <c r="J1731" t="s">
        <v>711</v>
      </c>
      <c r="L1731" t="s">
        <v>8</v>
      </c>
      <c r="M1731" t="s">
        <v>9</v>
      </c>
      <c r="N1731" t="s">
        <v>344</v>
      </c>
      <c r="O1731" t="s">
        <v>344</v>
      </c>
    </row>
    <row r="1732" spans="1:15">
      <c r="A1732">
        <v>156</v>
      </c>
      <c r="B1732" s="5">
        <v>45730</v>
      </c>
      <c r="C1732" s="7">
        <v>0.66412037037037042</v>
      </c>
      <c r="D1732" t="s">
        <v>573</v>
      </c>
      <c r="F1732" s="1">
        <v>9400</v>
      </c>
      <c r="H1732" s="2">
        <v>42555915</v>
      </c>
      <c r="I1732" t="s">
        <v>264</v>
      </c>
      <c r="J1732" t="s">
        <v>711</v>
      </c>
      <c r="L1732" t="s">
        <v>8</v>
      </c>
      <c r="M1732" t="s">
        <v>9</v>
      </c>
      <c r="N1732" t="s">
        <v>344</v>
      </c>
      <c r="O1732" t="s">
        <v>344</v>
      </c>
    </row>
    <row r="1733" spans="1:15">
      <c r="A1733">
        <v>157</v>
      </c>
      <c r="B1733" s="5">
        <v>45730</v>
      </c>
      <c r="C1733" s="7">
        <v>0.68234953703703705</v>
      </c>
      <c r="D1733" t="s">
        <v>650</v>
      </c>
      <c r="G1733" s="1">
        <v>9000</v>
      </c>
      <c r="H1733" s="2">
        <v>42546915</v>
      </c>
      <c r="I1733" t="s">
        <v>264</v>
      </c>
      <c r="J1733" t="s">
        <v>711</v>
      </c>
      <c r="L1733" t="s">
        <v>8</v>
      </c>
      <c r="M1733" t="s">
        <v>9</v>
      </c>
      <c r="N1733" t="s">
        <v>76</v>
      </c>
      <c r="O1733" t="s">
        <v>286</v>
      </c>
    </row>
    <row r="1734" spans="1:15">
      <c r="A1734">
        <v>158</v>
      </c>
      <c r="B1734" s="5">
        <v>45730</v>
      </c>
      <c r="C1734" s="7">
        <v>0.72321759259259255</v>
      </c>
      <c r="D1734" t="s">
        <v>573</v>
      </c>
      <c r="G1734" s="1">
        <v>9400</v>
      </c>
      <c r="H1734" s="2">
        <v>42537515</v>
      </c>
      <c r="I1734" t="s">
        <v>264</v>
      </c>
      <c r="J1734" t="s">
        <v>711</v>
      </c>
      <c r="L1734" t="s">
        <v>8</v>
      </c>
      <c r="M1734" t="s">
        <v>9</v>
      </c>
      <c r="N1734" t="s">
        <v>344</v>
      </c>
      <c r="O1734" t="s">
        <v>344</v>
      </c>
    </row>
    <row r="1735" spans="1:15">
      <c r="A1735">
        <v>159</v>
      </c>
      <c r="B1735" s="5">
        <v>45730</v>
      </c>
      <c r="C1735" s="7">
        <v>0.72335648148148146</v>
      </c>
      <c r="D1735" t="s">
        <v>573</v>
      </c>
      <c r="F1735" s="1">
        <v>9400</v>
      </c>
      <c r="H1735" s="2">
        <v>42546915</v>
      </c>
      <c r="I1735" t="s">
        <v>264</v>
      </c>
      <c r="J1735" t="s">
        <v>711</v>
      </c>
      <c r="L1735" t="s">
        <v>8</v>
      </c>
      <c r="M1735" t="s">
        <v>9</v>
      </c>
      <c r="N1735" t="s">
        <v>344</v>
      </c>
      <c r="O1735" t="s">
        <v>344</v>
      </c>
    </row>
    <row r="1736" spans="1:15">
      <c r="A1736">
        <v>160</v>
      </c>
      <c r="B1736" s="5">
        <v>45730</v>
      </c>
      <c r="C1736" s="7">
        <v>0.73548611111111106</v>
      </c>
      <c r="D1736" t="s">
        <v>650</v>
      </c>
      <c r="G1736" s="1">
        <v>7400</v>
      </c>
      <c r="H1736" s="2">
        <v>42539515</v>
      </c>
      <c r="I1736" t="s">
        <v>264</v>
      </c>
      <c r="J1736" t="s">
        <v>711</v>
      </c>
      <c r="L1736" t="s">
        <v>8</v>
      </c>
      <c r="M1736" t="s">
        <v>9</v>
      </c>
      <c r="N1736" t="s">
        <v>76</v>
      </c>
      <c r="O1736" t="s">
        <v>286</v>
      </c>
    </row>
    <row r="1737" spans="1:15">
      <c r="A1737">
        <v>91</v>
      </c>
      <c r="B1737" s="5">
        <v>45731</v>
      </c>
      <c r="C1737" s="7">
        <v>0.19019675925925919</v>
      </c>
      <c r="F1737" s="1">
        <v>19966</v>
      </c>
      <c r="H1737" s="2">
        <v>85255366</v>
      </c>
      <c r="I1737" t="s">
        <v>409</v>
      </c>
      <c r="J1737" t="s">
        <v>300</v>
      </c>
      <c r="K1737" t="s">
        <v>771</v>
      </c>
      <c r="L1737" t="s">
        <v>10</v>
      </c>
      <c r="M1737" t="s">
        <v>11</v>
      </c>
      <c r="N1737" t="s">
        <v>89</v>
      </c>
      <c r="O1737" t="s">
        <v>410</v>
      </c>
    </row>
    <row r="1738" spans="1:15">
      <c r="A1738">
        <v>161</v>
      </c>
      <c r="B1738" s="5">
        <v>45731</v>
      </c>
      <c r="C1738" s="7">
        <v>0.18540509259259261</v>
      </c>
      <c r="F1738" s="1">
        <v>8524</v>
      </c>
      <c r="H1738" s="2">
        <v>42548039</v>
      </c>
      <c r="I1738" t="s">
        <v>409</v>
      </c>
      <c r="J1738" t="s">
        <v>300</v>
      </c>
      <c r="K1738" t="s">
        <v>772</v>
      </c>
      <c r="L1738" t="s">
        <v>8</v>
      </c>
      <c r="M1738" t="s">
        <v>9</v>
      </c>
      <c r="N1738" t="s">
        <v>89</v>
      </c>
      <c r="O1738" t="s">
        <v>410</v>
      </c>
    </row>
    <row r="1739" spans="1:15">
      <c r="A1739">
        <v>162</v>
      </c>
      <c r="B1739" s="5">
        <v>45731</v>
      </c>
      <c r="C1739" s="7">
        <v>0.56392361111111111</v>
      </c>
      <c r="D1739" t="s">
        <v>710</v>
      </c>
      <c r="G1739" s="1">
        <v>8900</v>
      </c>
      <c r="H1739" s="2">
        <v>42539139</v>
      </c>
      <c r="I1739" t="s">
        <v>264</v>
      </c>
      <c r="J1739" t="s">
        <v>711</v>
      </c>
      <c r="L1739" t="s">
        <v>8</v>
      </c>
      <c r="M1739" t="s">
        <v>9</v>
      </c>
      <c r="N1739" t="s">
        <v>76</v>
      </c>
      <c r="O1739" t="s">
        <v>286</v>
      </c>
    </row>
    <row r="1740" spans="1:15">
      <c r="A1740">
        <v>163</v>
      </c>
      <c r="B1740" s="5">
        <v>45731</v>
      </c>
      <c r="C1740" s="7">
        <v>0.59045138888888893</v>
      </c>
      <c r="D1740" t="s">
        <v>710</v>
      </c>
      <c r="G1740" s="1">
        <v>8900</v>
      </c>
      <c r="H1740" s="2">
        <v>42530239</v>
      </c>
      <c r="I1740" t="s">
        <v>264</v>
      </c>
      <c r="J1740" t="s">
        <v>711</v>
      </c>
      <c r="L1740" t="s">
        <v>8</v>
      </c>
      <c r="M1740" t="s">
        <v>9</v>
      </c>
      <c r="N1740" t="s">
        <v>76</v>
      </c>
      <c r="O1740" t="s">
        <v>286</v>
      </c>
    </row>
    <row r="1741" spans="1:15">
      <c r="A1741">
        <v>30</v>
      </c>
      <c r="B1741" s="5">
        <v>45731</v>
      </c>
      <c r="C1741" s="7">
        <v>0.18814814814814809</v>
      </c>
      <c r="F1741" s="1">
        <v>456</v>
      </c>
      <c r="H1741" s="2">
        <v>1985523</v>
      </c>
      <c r="I1741" t="s">
        <v>409</v>
      </c>
      <c r="J1741" t="s">
        <v>300</v>
      </c>
      <c r="K1741" t="s">
        <v>773</v>
      </c>
      <c r="L1741" t="s">
        <v>12</v>
      </c>
      <c r="M1741" t="s">
        <v>13</v>
      </c>
      <c r="N1741" t="s">
        <v>89</v>
      </c>
      <c r="O1741" t="s">
        <v>410</v>
      </c>
    </row>
    <row r="1742" spans="1:15">
      <c r="A1742">
        <v>1</v>
      </c>
      <c r="B1742" s="5">
        <v>45731</v>
      </c>
      <c r="C1742" s="7">
        <v>0.21050925925925931</v>
      </c>
      <c r="F1742" s="1">
        <v>1</v>
      </c>
      <c r="H1742" s="2">
        <v>4482</v>
      </c>
      <c r="I1742" t="s">
        <v>409</v>
      </c>
      <c r="J1742" t="s">
        <v>317</v>
      </c>
      <c r="K1742" t="s">
        <v>774</v>
      </c>
      <c r="L1742" t="s">
        <v>14</v>
      </c>
      <c r="M1742" t="s">
        <v>15</v>
      </c>
      <c r="N1742" t="s">
        <v>89</v>
      </c>
      <c r="O1742" t="s">
        <v>410</v>
      </c>
    </row>
    <row r="1743" spans="1:15">
      <c r="A1743">
        <v>92</v>
      </c>
      <c r="B1743" s="5">
        <v>45734</v>
      </c>
      <c r="C1743" s="7">
        <v>0.72256944444444449</v>
      </c>
      <c r="D1743" t="s">
        <v>316</v>
      </c>
      <c r="E1743" t="s">
        <v>316</v>
      </c>
      <c r="G1743" s="1">
        <v>15600</v>
      </c>
      <c r="H1743" s="2">
        <v>85239766</v>
      </c>
      <c r="I1743" t="s">
        <v>299</v>
      </c>
      <c r="J1743" t="s">
        <v>707</v>
      </c>
      <c r="L1743" t="s">
        <v>10</v>
      </c>
      <c r="M1743" t="s">
        <v>11</v>
      </c>
      <c r="N1743" t="s">
        <v>86</v>
      </c>
      <c r="O1743" t="s">
        <v>86</v>
      </c>
    </row>
    <row r="1744" spans="1:15">
      <c r="A1744">
        <v>93</v>
      </c>
      <c r="B1744" s="5">
        <v>45734</v>
      </c>
      <c r="C1744" s="7">
        <v>0.72258101851851853</v>
      </c>
      <c r="D1744" t="s">
        <v>775</v>
      </c>
      <c r="E1744" t="s">
        <v>775</v>
      </c>
      <c r="G1744" s="1">
        <v>992090</v>
      </c>
      <c r="H1744" s="2">
        <v>84247676</v>
      </c>
      <c r="I1744" t="s">
        <v>331</v>
      </c>
      <c r="J1744" t="s">
        <v>707</v>
      </c>
      <c r="L1744" t="s">
        <v>10</v>
      </c>
      <c r="M1744" t="s">
        <v>11</v>
      </c>
      <c r="N1744" s="281" t="s">
        <v>86</v>
      </c>
      <c r="O1744" s="281" t="s">
        <v>86</v>
      </c>
    </row>
    <row r="1745" spans="1:15">
      <c r="A1745">
        <v>164</v>
      </c>
      <c r="B1745" s="5">
        <v>45734</v>
      </c>
      <c r="C1745" s="7">
        <v>0.17871527777777779</v>
      </c>
      <c r="D1745" t="s">
        <v>322</v>
      </c>
      <c r="G1745" s="1">
        <v>39200</v>
      </c>
      <c r="H1745" s="2">
        <v>42491039</v>
      </c>
      <c r="I1745" t="s">
        <v>323</v>
      </c>
      <c r="J1745" t="s">
        <v>300</v>
      </c>
      <c r="L1745" t="s">
        <v>8</v>
      </c>
      <c r="M1745" t="s">
        <v>9</v>
      </c>
      <c r="N1745" t="s">
        <v>76</v>
      </c>
      <c r="O1745" t="s">
        <v>301</v>
      </c>
    </row>
    <row r="1746" spans="1:15">
      <c r="A1746">
        <v>165</v>
      </c>
      <c r="B1746" s="5">
        <v>45734</v>
      </c>
      <c r="C1746" s="7">
        <v>0.72086805555555555</v>
      </c>
      <c r="D1746" t="s">
        <v>573</v>
      </c>
      <c r="G1746" s="1">
        <v>18300</v>
      </c>
      <c r="H1746" s="2">
        <v>42472739</v>
      </c>
      <c r="I1746" t="s">
        <v>264</v>
      </c>
      <c r="J1746" t="s">
        <v>711</v>
      </c>
      <c r="L1746" t="s">
        <v>8</v>
      </c>
      <c r="M1746" t="s">
        <v>9</v>
      </c>
      <c r="N1746" t="s">
        <v>344</v>
      </c>
      <c r="O1746" t="s">
        <v>344</v>
      </c>
    </row>
    <row r="1747" spans="1:15">
      <c r="A1747">
        <v>166</v>
      </c>
      <c r="B1747" s="5">
        <v>45734</v>
      </c>
      <c r="C1747" s="7">
        <v>0.72100694444444446</v>
      </c>
      <c r="D1747" t="s">
        <v>573</v>
      </c>
      <c r="F1747" s="1">
        <v>18300</v>
      </c>
      <c r="H1747" s="2">
        <v>42491039</v>
      </c>
      <c r="I1747" t="s">
        <v>264</v>
      </c>
      <c r="J1747" t="s">
        <v>711</v>
      </c>
      <c r="L1747" t="s">
        <v>8</v>
      </c>
      <c r="M1747" t="s">
        <v>9</v>
      </c>
      <c r="N1747" t="s">
        <v>344</v>
      </c>
      <c r="O1747" t="s">
        <v>344</v>
      </c>
    </row>
    <row r="1748" spans="1:15">
      <c r="A1748">
        <v>167</v>
      </c>
      <c r="B1748" s="5">
        <v>45734</v>
      </c>
      <c r="C1748" s="7">
        <v>0.75386574074074075</v>
      </c>
      <c r="D1748" t="s">
        <v>574</v>
      </c>
      <c r="G1748" s="1">
        <v>17600</v>
      </c>
      <c r="H1748" s="2">
        <v>42473439</v>
      </c>
      <c r="I1748" t="s">
        <v>264</v>
      </c>
      <c r="J1748" t="s">
        <v>711</v>
      </c>
      <c r="L1748" t="s">
        <v>8</v>
      </c>
      <c r="M1748" t="s">
        <v>9</v>
      </c>
      <c r="N1748" t="s">
        <v>76</v>
      </c>
      <c r="O1748" t="s">
        <v>286</v>
      </c>
    </row>
    <row r="1749" spans="1:15">
      <c r="A1749">
        <v>2</v>
      </c>
      <c r="B1749" s="5">
        <v>45734</v>
      </c>
      <c r="C1749" s="7">
        <v>0.72256944444444449</v>
      </c>
      <c r="D1749" t="s">
        <v>316</v>
      </c>
      <c r="E1749" t="s">
        <v>316</v>
      </c>
      <c r="F1749" s="1">
        <v>15600</v>
      </c>
      <c r="H1749" s="2">
        <v>20082</v>
      </c>
      <c r="I1749" t="s">
        <v>292</v>
      </c>
      <c r="J1749" t="s">
        <v>707</v>
      </c>
      <c r="L1749" t="s">
        <v>14</v>
      </c>
      <c r="M1749" t="s">
        <v>15</v>
      </c>
      <c r="N1749" s="281" t="s">
        <v>86</v>
      </c>
      <c r="O1749" s="281" t="s">
        <v>86</v>
      </c>
    </row>
    <row r="1750" spans="1:15">
      <c r="A1750">
        <v>94</v>
      </c>
      <c r="B1750" s="5">
        <v>45735</v>
      </c>
      <c r="C1750" s="7">
        <v>0.56995370370370368</v>
      </c>
      <c r="D1750" t="s">
        <v>637</v>
      </c>
      <c r="E1750" t="s">
        <v>637</v>
      </c>
      <c r="G1750" s="1">
        <v>847000</v>
      </c>
      <c r="H1750" s="2">
        <v>83400676</v>
      </c>
      <c r="I1750" t="s">
        <v>331</v>
      </c>
      <c r="J1750" t="s">
        <v>707</v>
      </c>
      <c r="L1750" t="s">
        <v>10</v>
      </c>
      <c r="M1750" t="s">
        <v>11</v>
      </c>
      <c r="N1750" s="281" t="s">
        <v>86</v>
      </c>
      <c r="O1750" s="281" t="s">
        <v>86</v>
      </c>
    </row>
    <row r="1751" spans="1:15">
      <c r="A1751">
        <v>168</v>
      </c>
      <c r="B1751" s="5">
        <v>45735</v>
      </c>
      <c r="C1751" s="7">
        <v>0.40047453703703711</v>
      </c>
      <c r="D1751" t="s">
        <v>573</v>
      </c>
      <c r="G1751" s="1">
        <v>9500</v>
      </c>
      <c r="H1751" s="2">
        <v>42463939</v>
      </c>
      <c r="I1751" t="s">
        <v>264</v>
      </c>
      <c r="J1751" t="s">
        <v>711</v>
      </c>
      <c r="L1751" t="s">
        <v>8</v>
      </c>
      <c r="M1751" t="s">
        <v>9</v>
      </c>
      <c r="N1751" t="s">
        <v>344</v>
      </c>
      <c r="O1751" t="s">
        <v>344</v>
      </c>
    </row>
    <row r="1752" spans="1:15">
      <c r="A1752">
        <v>169</v>
      </c>
      <c r="B1752" s="5">
        <v>45735</v>
      </c>
      <c r="C1752" s="7">
        <v>0.40061342592592591</v>
      </c>
      <c r="D1752" t="s">
        <v>573</v>
      </c>
      <c r="F1752" s="1">
        <v>9500</v>
      </c>
      <c r="H1752" s="2">
        <v>42473439</v>
      </c>
      <c r="I1752" t="s">
        <v>264</v>
      </c>
      <c r="J1752" t="s">
        <v>711</v>
      </c>
      <c r="L1752" t="s">
        <v>8</v>
      </c>
      <c r="M1752" t="s">
        <v>9</v>
      </c>
      <c r="N1752" t="s">
        <v>344</v>
      </c>
      <c r="O1752" t="s">
        <v>344</v>
      </c>
    </row>
    <row r="1753" spans="1:15">
      <c r="A1753">
        <v>170</v>
      </c>
      <c r="B1753" s="5">
        <v>45735</v>
      </c>
      <c r="C1753" s="7">
        <v>0.41474537037037029</v>
      </c>
      <c r="D1753" t="s">
        <v>650</v>
      </c>
      <c r="G1753" s="1">
        <v>9200</v>
      </c>
      <c r="H1753" s="2">
        <v>42464239</v>
      </c>
      <c r="I1753" t="s">
        <v>264</v>
      </c>
      <c r="J1753" t="s">
        <v>711</v>
      </c>
      <c r="L1753" t="s">
        <v>8</v>
      </c>
      <c r="M1753" t="s">
        <v>9</v>
      </c>
      <c r="N1753" t="s">
        <v>76</v>
      </c>
      <c r="O1753" t="s">
        <v>286</v>
      </c>
    </row>
    <row r="1754" spans="1:15">
      <c r="A1754">
        <v>171</v>
      </c>
      <c r="B1754" s="5">
        <v>45735</v>
      </c>
      <c r="C1754" s="7">
        <v>0.42645833333333327</v>
      </c>
      <c r="D1754" t="s">
        <v>573</v>
      </c>
      <c r="G1754" s="1">
        <v>7600</v>
      </c>
      <c r="H1754" s="2">
        <v>42456639</v>
      </c>
      <c r="I1754" t="s">
        <v>264</v>
      </c>
      <c r="J1754" t="s">
        <v>711</v>
      </c>
      <c r="L1754" t="s">
        <v>8</v>
      </c>
      <c r="M1754" t="s">
        <v>9</v>
      </c>
      <c r="N1754" t="s">
        <v>344</v>
      </c>
      <c r="O1754" t="s">
        <v>344</v>
      </c>
    </row>
    <row r="1755" spans="1:15">
      <c r="A1755">
        <v>172</v>
      </c>
      <c r="B1755" s="5">
        <v>45735</v>
      </c>
      <c r="C1755" s="7">
        <v>0.42659722222222218</v>
      </c>
      <c r="D1755" t="s">
        <v>573</v>
      </c>
      <c r="F1755" s="1">
        <v>7600</v>
      </c>
      <c r="H1755" s="2">
        <v>42464239</v>
      </c>
      <c r="I1755" t="s">
        <v>264</v>
      </c>
      <c r="J1755" t="s">
        <v>711</v>
      </c>
      <c r="L1755" t="s">
        <v>8</v>
      </c>
      <c r="M1755" t="s">
        <v>9</v>
      </c>
      <c r="N1755" t="s">
        <v>344</v>
      </c>
      <c r="O1755" t="s">
        <v>344</v>
      </c>
    </row>
    <row r="1756" spans="1:15">
      <c r="A1756">
        <v>173</v>
      </c>
      <c r="B1756" s="5">
        <v>45735</v>
      </c>
      <c r="C1756" s="7">
        <v>0.43791666666666668</v>
      </c>
      <c r="D1756" t="s">
        <v>650</v>
      </c>
      <c r="G1756" s="1">
        <v>7100</v>
      </c>
      <c r="H1756" s="2">
        <v>42457139</v>
      </c>
      <c r="I1756" t="s">
        <v>264</v>
      </c>
      <c r="J1756" t="s">
        <v>711</v>
      </c>
      <c r="L1756" t="s">
        <v>8</v>
      </c>
      <c r="M1756" t="s">
        <v>9</v>
      </c>
      <c r="N1756" t="s">
        <v>76</v>
      </c>
      <c r="O1756" t="s">
        <v>286</v>
      </c>
    </row>
    <row r="1757" spans="1:15">
      <c r="A1757">
        <v>174</v>
      </c>
      <c r="B1757" s="5">
        <v>45735</v>
      </c>
      <c r="C1757" s="7">
        <v>0.52978009259259262</v>
      </c>
      <c r="D1757" t="s">
        <v>573</v>
      </c>
      <c r="G1757" s="1">
        <v>14900</v>
      </c>
      <c r="H1757" s="2">
        <v>42442239</v>
      </c>
      <c r="I1757" t="s">
        <v>264</v>
      </c>
      <c r="J1757" t="s">
        <v>711</v>
      </c>
      <c r="L1757" t="s">
        <v>8</v>
      </c>
      <c r="M1757" t="s">
        <v>9</v>
      </c>
      <c r="N1757" t="s">
        <v>344</v>
      </c>
      <c r="O1757" t="s">
        <v>344</v>
      </c>
    </row>
    <row r="1758" spans="1:15">
      <c r="A1758">
        <v>175</v>
      </c>
      <c r="B1758" s="5">
        <v>45735</v>
      </c>
      <c r="C1758" s="7">
        <v>0.52991898148148153</v>
      </c>
      <c r="D1758" t="s">
        <v>573</v>
      </c>
      <c r="F1758" s="1">
        <v>14900</v>
      </c>
      <c r="H1758" s="2">
        <v>42457139</v>
      </c>
      <c r="I1758" t="s">
        <v>264</v>
      </c>
      <c r="J1758" t="s">
        <v>711</v>
      </c>
      <c r="L1758" t="s">
        <v>8</v>
      </c>
      <c r="M1758" t="s">
        <v>9</v>
      </c>
      <c r="N1758" t="s">
        <v>344</v>
      </c>
      <c r="O1758" t="s">
        <v>344</v>
      </c>
    </row>
    <row r="1759" spans="1:15">
      <c r="A1759">
        <v>176</v>
      </c>
      <c r="B1759" s="5">
        <v>45735</v>
      </c>
      <c r="C1759" s="7">
        <v>0.55503472222222228</v>
      </c>
      <c r="D1759" t="s">
        <v>574</v>
      </c>
      <c r="G1759" s="1">
        <v>15500</v>
      </c>
      <c r="H1759" s="2">
        <v>42441639</v>
      </c>
      <c r="I1759" t="s">
        <v>264</v>
      </c>
      <c r="J1759" t="s">
        <v>711</v>
      </c>
      <c r="L1759" t="s">
        <v>8</v>
      </c>
      <c r="M1759" t="s">
        <v>9</v>
      </c>
      <c r="N1759" t="s">
        <v>76</v>
      </c>
      <c r="O1759" t="s">
        <v>286</v>
      </c>
    </row>
    <row r="1760" spans="1:15">
      <c r="A1760">
        <v>95</v>
      </c>
      <c r="B1760" s="5">
        <v>45736</v>
      </c>
      <c r="C1760" s="7">
        <v>0.71612268518518518</v>
      </c>
      <c r="D1760" t="s">
        <v>776</v>
      </c>
      <c r="G1760" s="1">
        <v>30000</v>
      </c>
      <c r="H1760" s="2">
        <v>83370676</v>
      </c>
      <c r="I1760" t="s">
        <v>264</v>
      </c>
      <c r="J1760" t="s">
        <v>711</v>
      </c>
      <c r="L1760" t="s">
        <v>10</v>
      </c>
      <c r="M1760" t="s">
        <v>11</v>
      </c>
      <c r="N1760" s="281" t="s">
        <v>86</v>
      </c>
      <c r="O1760" s="281" t="s">
        <v>86</v>
      </c>
    </row>
    <row r="1761" spans="1:15">
      <c r="A1761">
        <v>96</v>
      </c>
      <c r="B1761" s="5">
        <v>45736</v>
      </c>
      <c r="C1761" s="7">
        <v>0.72621527777777772</v>
      </c>
      <c r="D1761" t="s">
        <v>776</v>
      </c>
      <c r="G1761" s="1">
        <v>110000</v>
      </c>
      <c r="H1761" s="2">
        <v>83260676</v>
      </c>
      <c r="I1761" t="s">
        <v>264</v>
      </c>
      <c r="J1761" t="s">
        <v>711</v>
      </c>
      <c r="L1761" t="s">
        <v>10</v>
      </c>
      <c r="M1761" t="s">
        <v>11</v>
      </c>
      <c r="N1761" s="281" t="s">
        <v>86</v>
      </c>
      <c r="O1761" s="281" t="s">
        <v>86</v>
      </c>
    </row>
    <row r="1762" spans="1:15">
      <c r="A1762">
        <v>177</v>
      </c>
      <c r="B1762" s="5">
        <v>45736</v>
      </c>
      <c r="C1762" s="7">
        <v>0.25819444444444439</v>
      </c>
      <c r="D1762" t="s">
        <v>573</v>
      </c>
      <c r="G1762" s="1">
        <v>10700</v>
      </c>
      <c r="H1762" s="2">
        <v>42430939</v>
      </c>
      <c r="I1762" t="s">
        <v>264</v>
      </c>
      <c r="J1762" t="s">
        <v>711</v>
      </c>
      <c r="L1762" t="s">
        <v>8</v>
      </c>
      <c r="M1762" t="s">
        <v>9</v>
      </c>
      <c r="N1762" t="s">
        <v>344</v>
      </c>
      <c r="O1762" t="s">
        <v>344</v>
      </c>
    </row>
    <row r="1763" spans="1:15">
      <c r="A1763">
        <v>178</v>
      </c>
      <c r="B1763" s="5">
        <v>45736</v>
      </c>
      <c r="C1763" s="7">
        <v>0.25833333333333341</v>
      </c>
      <c r="D1763" t="s">
        <v>573</v>
      </c>
      <c r="F1763" s="1">
        <v>10700</v>
      </c>
      <c r="H1763" s="2">
        <v>42441639</v>
      </c>
      <c r="I1763" t="s">
        <v>264</v>
      </c>
      <c r="J1763" t="s">
        <v>711</v>
      </c>
      <c r="L1763" t="s">
        <v>8</v>
      </c>
      <c r="M1763" t="s">
        <v>9</v>
      </c>
      <c r="N1763" t="s">
        <v>344</v>
      </c>
      <c r="O1763" t="s">
        <v>344</v>
      </c>
    </row>
    <row r="1764" spans="1:15">
      <c r="A1764">
        <v>179</v>
      </c>
      <c r="B1764" s="5">
        <v>45736</v>
      </c>
      <c r="C1764" s="7">
        <v>0.27131944444444439</v>
      </c>
      <c r="D1764" t="s">
        <v>574</v>
      </c>
      <c r="G1764" s="1">
        <v>10900</v>
      </c>
      <c r="H1764" s="2">
        <v>42430739</v>
      </c>
      <c r="I1764" t="s">
        <v>264</v>
      </c>
      <c r="J1764" t="s">
        <v>711</v>
      </c>
      <c r="L1764" t="s">
        <v>8</v>
      </c>
      <c r="M1764" t="s">
        <v>9</v>
      </c>
      <c r="N1764" t="s">
        <v>76</v>
      </c>
      <c r="O1764" t="s">
        <v>286</v>
      </c>
    </row>
    <row r="1765" spans="1:15">
      <c r="A1765">
        <v>180</v>
      </c>
      <c r="B1765" s="5">
        <v>45736</v>
      </c>
      <c r="C1765" s="7">
        <v>0.6495023148148148</v>
      </c>
      <c r="D1765" t="s">
        <v>573</v>
      </c>
      <c r="G1765" s="1">
        <v>11400</v>
      </c>
      <c r="H1765" s="2">
        <v>42419339</v>
      </c>
      <c r="I1765" t="s">
        <v>264</v>
      </c>
      <c r="J1765" t="s">
        <v>711</v>
      </c>
      <c r="L1765" t="s">
        <v>8</v>
      </c>
      <c r="M1765" t="s">
        <v>9</v>
      </c>
      <c r="N1765" t="s">
        <v>344</v>
      </c>
      <c r="O1765" t="s">
        <v>344</v>
      </c>
    </row>
    <row r="1766" spans="1:15">
      <c r="A1766">
        <v>181</v>
      </c>
      <c r="B1766" s="5">
        <v>45736</v>
      </c>
      <c r="C1766" s="7">
        <v>0.64964120370370371</v>
      </c>
      <c r="D1766" t="s">
        <v>573</v>
      </c>
      <c r="F1766" s="1">
        <v>11400</v>
      </c>
      <c r="H1766" s="2">
        <v>42430739</v>
      </c>
      <c r="I1766" t="s">
        <v>264</v>
      </c>
      <c r="J1766" t="s">
        <v>711</v>
      </c>
      <c r="L1766" t="s">
        <v>8</v>
      </c>
      <c r="M1766" t="s">
        <v>9</v>
      </c>
      <c r="N1766" t="s">
        <v>344</v>
      </c>
      <c r="O1766" t="s">
        <v>344</v>
      </c>
    </row>
    <row r="1767" spans="1:15">
      <c r="A1767">
        <v>182</v>
      </c>
      <c r="B1767" s="5">
        <v>45736</v>
      </c>
      <c r="C1767" s="7">
        <v>0.66454861111111108</v>
      </c>
      <c r="D1767" t="s">
        <v>574</v>
      </c>
      <c r="G1767" s="1">
        <v>9800</v>
      </c>
      <c r="H1767" s="2">
        <v>42420939</v>
      </c>
      <c r="I1767" t="s">
        <v>264</v>
      </c>
      <c r="J1767" t="s">
        <v>711</v>
      </c>
      <c r="L1767" t="s">
        <v>8</v>
      </c>
      <c r="M1767" t="s">
        <v>9</v>
      </c>
      <c r="N1767" t="s">
        <v>76</v>
      </c>
      <c r="O1767" t="s">
        <v>286</v>
      </c>
    </row>
    <row r="1768" spans="1:15">
      <c r="A1768">
        <v>183</v>
      </c>
      <c r="B1768" s="5">
        <v>45736</v>
      </c>
      <c r="C1768" s="7">
        <v>0.73163194444444446</v>
      </c>
      <c r="D1768" t="s">
        <v>777</v>
      </c>
      <c r="E1768" t="s">
        <v>421</v>
      </c>
      <c r="F1768" s="1">
        <v>500000</v>
      </c>
      <c r="H1768" s="2">
        <v>42920939</v>
      </c>
      <c r="I1768" t="s">
        <v>414</v>
      </c>
      <c r="J1768" t="s">
        <v>770</v>
      </c>
      <c r="L1768" t="s">
        <v>8</v>
      </c>
      <c r="M1768" t="s">
        <v>9</v>
      </c>
      <c r="N1768" s="281" t="s">
        <v>76</v>
      </c>
      <c r="O1768" s="281" t="s">
        <v>76</v>
      </c>
    </row>
    <row r="1769" spans="1:15">
      <c r="A1769">
        <v>184</v>
      </c>
      <c r="B1769" s="5">
        <v>45736</v>
      </c>
      <c r="C1769" s="7">
        <v>0.73178240740740741</v>
      </c>
      <c r="D1769" t="s">
        <v>778</v>
      </c>
      <c r="E1769" t="s">
        <v>421</v>
      </c>
      <c r="F1769" s="1">
        <v>500000</v>
      </c>
      <c r="H1769" s="2">
        <v>43420939</v>
      </c>
      <c r="I1769" t="s">
        <v>414</v>
      </c>
      <c r="J1769" t="s">
        <v>770</v>
      </c>
      <c r="L1769" t="s">
        <v>8</v>
      </c>
      <c r="M1769" t="s">
        <v>9</v>
      </c>
      <c r="N1769" s="281" t="s">
        <v>76</v>
      </c>
      <c r="O1769" s="281" t="s">
        <v>76</v>
      </c>
    </row>
    <row r="1770" spans="1:15">
      <c r="A1770">
        <v>185</v>
      </c>
      <c r="B1770" s="5">
        <v>45736</v>
      </c>
      <c r="C1770" s="7">
        <v>0.75488425925925928</v>
      </c>
      <c r="D1770" t="s">
        <v>573</v>
      </c>
      <c r="G1770" s="1">
        <v>19900</v>
      </c>
      <c r="H1770" s="2">
        <v>43401039</v>
      </c>
      <c r="I1770" t="s">
        <v>264</v>
      </c>
      <c r="J1770" t="s">
        <v>711</v>
      </c>
      <c r="L1770" t="s">
        <v>8</v>
      </c>
      <c r="M1770" t="s">
        <v>9</v>
      </c>
      <c r="N1770" t="s">
        <v>344</v>
      </c>
      <c r="O1770" t="s">
        <v>344</v>
      </c>
    </row>
    <row r="1771" spans="1:15">
      <c r="A1771">
        <v>186</v>
      </c>
      <c r="B1771" s="5">
        <v>45736</v>
      </c>
      <c r="C1771" s="7">
        <v>0.75502314814814819</v>
      </c>
      <c r="D1771" t="s">
        <v>573</v>
      </c>
      <c r="F1771" s="1">
        <v>19900</v>
      </c>
      <c r="H1771" s="2">
        <v>43420939</v>
      </c>
      <c r="I1771" t="s">
        <v>264</v>
      </c>
      <c r="J1771" t="s">
        <v>711</v>
      </c>
      <c r="L1771" t="s">
        <v>8</v>
      </c>
      <c r="M1771" t="s">
        <v>9</v>
      </c>
      <c r="N1771" t="s">
        <v>344</v>
      </c>
      <c r="O1771" t="s">
        <v>344</v>
      </c>
    </row>
    <row r="1772" spans="1:15">
      <c r="A1772">
        <v>187</v>
      </c>
      <c r="B1772" s="5">
        <v>45736</v>
      </c>
      <c r="C1772" s="7">
        <v>0.79910879629629628</v>
      </c>
      <c r="D1772" t="s">
        <v>574</v>
      </c>
      <c r="G1772" s="1">
        <v>20700</v>
      </c>
      <c r="H1772" s="2">
        <v>43400239</v>
      </c>
      <c r="I1772" t="s">
        <v>264</v>
      </c>
      <c r="J1772" t="s">
        <v>711</v>
      </c>
      <c r="L1772" t="s">
        <v>8</v>
      </c>
      <c r="M1772" t="s">
        <v>9</v>
      </c>
      <c r="N1772" t="s">
        <v>76</v>
      </c>
      <c r="O1772" t="s">
        <v>286</v>
      </c>
    </row>
    <row r="1773" spans="1:15">
      <c r="A1773">
        <v>188</v>
      </c>
      <c r="B1773" s="5">
        <v>45736</v>
      </c>
      <c r="C1773" s="7">
        <v>0.98297453703703708</v>
      </c>
      <c r="D1773" t="s">
        <v>573</v>
      </c>
      <c r="G1773" s="1">
        <v>10500</v>
      </c>
      <c r="H1773" s="2">
        <v>43389739</v>
      </c>
      <c r="I1773" t="s">
        <v>264</v>
      </c>
      <c r="J1773" t="s">
        <v>711</v>
      </c>
      <c r="L1773" t="s">
        <v>8</v>
      </c>
      <c r="M1773" t="s">
        <v>9</v>
      </c>
      <c r="N1773" t="s">
        <v>344</v>
      </c>
      <c r="O1773" t="s">
        <v>344</v>
      </c>
    </row>
    <row r="1774" spans="1:15">
      <c r="A1774">
        <v>189</v>
      </c>
      <c r="B1774" s="5">
        <v>45736</v>
      </c>
      <c r="C1774" s="7">
        <v>0.98311342592592588</v>
      </c>
      <c r="D1774" t="s">
        <v>573</v>
      </c>
      <c r="F1774" s="1">
        <v>10500</v>
      </c>
      <c r="H1774" s="2">
        <v>43400239</v>
      </c>
      <c r="I1774" t="s">
        <v>264</v>
      </c>
      <c r="J1774" t="s">
        <v>711</v>
      </c>
      <c r="L1774" t="s">
        <v>8</v>
      </c>
      <c r="M1774" t="s">
        <v>9</v>
      </c>
      <c r="N1774" t="s">
        <v>344</v>
      </c>
      <c r="O1774" t="s">
        <v>344</v>
      </c>
    </row>
    <row r="1775" spans="1:15">
      <c r="A1775">
        <v>190</v>
      </c>
      <c r="B1775" s="5">
        <v>45736</v>
      </c>
      <c r="C1775" s="7">
        <v>0.99924768518518514</v>
      </c>
      <c r="D1775" t="s">
        <v>574</v>
      </c>
      <c r="G1775" s="1">
        <v>13700</v>
      </c>
      <c r="H1775" s="2">
        <v>43386539</v>
      </c>
      <c r="I1775" t="s">
        <v>264</v>
      </c>
      <c r="J1775" t="s">
        <v>711</v>
      </c>
      <c r="L1775" t="s">
        <v>8</v>
      </c>
      <c r="M1775" t="s">
        <v>9</v>
      </c>
      <c r="N1775" t="s">
        <v>76</v>
      </c>
      <c r="O1775" t="s">
        <v>286</v>
      </c>
    </row>
    <row r="1776" spans="1:15">
      <c r="A1776">
        <v>97</v>
      </c>
      <c r="B1776" s="5">
        <v>45737</v>
      </c>
      <c r="C1776" s="7">
        <v>0.54063657407407406</v>
      </c>
      <c r="D1776" t="s">
        <v>779</v>
      </c>
      <c r="G1776" s="1">
        <v>32300</v>
      </c>
      <c r="H1776" s="2">
        <v>83228376</v>
      </c>
      <c r="I1776" t="s">
        <v>264</v>
      </c>
      <c r="J1776" t="s">
        <v>711</v>
      </c>
      <c r="L1776" t="s">
        <v>10</v>
      </c>
      <c r="M1776" t="s">
        <v>11</v>
      </c>
      <c r="N1776" s="281" t="s">
        <v>86</v>
      </c>
      <c r="O1776" s="281" t="s">
        <v>86</v>
      </c>
    </row>
    <row r="1777" spans="1:15">
      <c r="A1777">
        <v>191</v>
      </c>
      <c r="B1777" s="5">
        <v>45737</v>
      </c>
      <c r="C1777" s="7">
        <v>0.39074074074074072</v>
      </c>
      <c r="D1777" t="s">
        <v>573</v>
      </c>
      <c r="G1777" s="1">
        <v>10800</v>
      </c>
      <c r="H1777" s="2">
        <v>43375739</v>
      </c>
      <c r="I1777" t="s">
        <v>264</v>
      </c>
      <c r="J1777" t="s">
        <v>711</v>
      </c>
      <c r="L1777" t="s">
        <v>8</v>
      </c>
      <c r="M1777" t="s">
        <v>9</v>
      </c>
      <c r="N1777" t="s">
        <v>344</v>
      </c>
      <c r="O1777" t="s">
        <v>344</v>
      </c>
    </row>
    <row r="1778" spans="1:15">
      <c r="A1778">
        <v>192</v>
      </c>
      <c r="B1778" s="5">
        <v>45737</v>
      </c>
      <c r="C1778" s="7">
        <v>0.39086805555555548</v>
      </c>
      <c r="D1778" t="s">
        <v>573</v>
      </c>
      <c r="F1778" s="1">
        <v>10800</v>
      </c>
      <c r="H1778" s="2">
        <v>43386539</v>
      </c>
      <c r="I1778" t="s">
        <v>264</v>
      </c>
      <c r="J1778" t="s">
        <v>711</v>
      </c>
      <c r="L1778" t="s">
        <v>8</v>
      </c>
      <c r="M1778" t="s">
        <v>9</v>
      </c>
      <c r="N1778" t="s">
        <v>344</v>
      </c>
      <c r="O1778" t="s">
        <v>344</v>
      </c>
    </row>
    <row r="1779" spans="1:15">
      <c r="A1779">
        <v>193</v>
      </c>
      <c r="B1779" s="5">
        <v>45737</v>
      </c>
      <c r="C1779" s="7">
        <v>0.40966435185185179</v>
      </c>
      <c r="D1779" t="s">
        <v>574</v>
      </c>
      <c r="G1779" s="1">
        <v>11100</v>
      </c>
      <c r="H1779" s="2">
        <v>43375439</v>
      </c>
      <c r="I1779" t="s">
        <v>264</v>
      </c>
      <c r="J1779" t="s">
        <v>711</v>
      </c>
      <c r="L1779" t="s">
        <v>8</v>
      </c>
      <c r="M1779" t="s">
        <v>9</v>
      </c>
      <c r="N1779" t="s">
        <v>76</v>
      </c>
      <c r="O1779" t="s">
        <v>286</v>
      </c>
    </row>
    <row r="1780" spans="1:15">
      <c r="A1780">
        <v>194</v>
      </c>
      <c r="B1780" s="5">
        <v>45737</v>
      </c>
      <c r="C1780" s="7">
        <v>0.62733796296296296</v>
      </c>
      <c r="D1780" t="s">
        <v>573</v>
      </c>
      <c r="G1780" s="1">
        <v>19400</v>
      </c>
      <c r="H1780" s="2">
        <v>43356039</v>
      </c>
      <c r="I1780" t="s">
        <v>264</v>
      </c>
      <c r="J1780" t="s">
        <v>711</v>
      </c>
      <c r="L1780" t="s">
        <v>8</v>
      </c>
      <c r="M1780" t="s">
        <v>9</v>
      </c>
      <c r="N1780" t="s">
        <v>344</v>
      </c>
      <c r="O1780" t="s">
        <v>344</v>
      </c>
    </row>
    <row r="1781" spans="1:15">
      <c r="A1781">
        <v>195</v>
      </c>
      <c r="B1781" s="5">
        <v>45737</v>
      </c>
      <c r="C1781" s="7">
        <v>0.62748842592592591</v>
      </c>
      <c r="D1781" t="s">
        <v>573</v>
      </c>
      <c r="F1781" s="1">
        <v>19400</v>
      </c>
      <c r="H1781" s="2">
        <v>43375439</v>
      </c>
      <c r="I1781" t="s">
        <v>264</v>
      </c>
      <c r="J1781" t="s">
        <v>711</v>
      </c>
      <c r="L1781" t="s">
        <v>8</v>
      </c>
      <c r="M1781" t="s">
        <v>9</v>
      </c>
      <c r="N1781" t="s">
        <v>344</v>
      </c>
      <c r="O1781" t="s">
        <v>344</v>
      </c>
    </row>
    <row r="1782" spans="1:15">
      <c r="A1782">
        <v>196</v>
      </c>
      <c r="B1782" s="5">
        <v>45737</v>
      </c>
      <c r="C1782" s="7">
        <v>0.66</v>
      </c>
      <c r="D1782" t="s">
        <v>574</v>
      </c>
      <c r="G1782" s="1">
        <v>17700</v>
      </c>
      <c r="H1782" s="2">
        <v>43357739</v>
      </c>
      <c r="I1782" t="s">
        <v>264</v>
      </c>
      <c r="J1782" t="s">
        <v>711</v>
      </c>
      <c r="L1782" t="s">
        <v>8</v>
      </c>
      <c r="M1782" t="s">
        <v>9</v>
      </c>
      <c r="N1782" t="s">
        <v>76</v>
      </c>
      <c r="O1782" t="s">
        <v>286</v>
      </c>
    </row>
    <row r="1783" spans="1:15">
      <c r="A1783">
        <v>197</v>
      </c>
      <c r="B1783" s="5">
        <v>45737</v>
      </c>
      <c r="C1783" s="7">
        <v>0.93641203703703701</v>
      </c>
      <c r="D1783" t="s">
        <v>573</v>
      </c>
      <c r="G1783" s="1">
        <v>9500</v>
      </c>
      <c r="H1783" s="2">
        <v>43348239</v>
      </c>
      <c r="I1783" t="s">
        <v>264</v>
      </c>
      <c r="J1783" t="s">
        <v>711</v>
      </c>
      <c r="L1783" t="s">
        <v>8</v>
      </c>
      <c r="M1783" t="s">
        <v>9</v>
      </c>
      <c r="N1783" t="s">
        <v>344</v>
      </c>
      <c r="O1783" t="s">
        <v>344</v>
      </c>
    </row>
    <row r="1784" spans="1:15">
      <c r="A1784">
        <v>198</v>
      </c>
      <c r="B1784" s="5">
        <v>45737</v>
      </c>
      <c r="C1784" s="7">
        <v>0.93653935185185189</v>
      </c>
      <c r="D1784" t="s">
        <v>573</v>
      </c>
      <c r="F1784" s="1">
        <v>9500</v>
      </c>
      <c r="H1784" s="2">
        <v>43357739</v>
      </c>
      <c r="I1784" t="s">
        <v>264</v>
      </c>
      <c r="J1784" t="s">
        <v>711</v>
      </c>
      <c r="L1784" t="s">
        <v>8</v>
      </c>
      <c r="M1784" t="s">
        <v>9</v>
      </c>
      <c r="N1784" t="s">
        <v>344</v>
      </c>
      <c r="O1784" t="s">
        <v>344</v>
      </c>
    </row>
    <row r="1785" spans="1:15">
      <c r="A1785">
        <v>199</v>
      </c>
      <c r="B1785" s="5">
        <v>45737</v>
      </c>
      <c r="C1785" s="7">
        <v>0.94876157407407402</v>
      </c>
      <c r="D1785" t="s">
        <v>650</v>
      </c>
      <c r="G1785" s="1">
        <v>9200</v>
      </c>
      <c r="H1785" s="2">
        <v>43348539</v>
      </c>
      <c r="I1785" t="s">
        <v>264</v>
      </c>
      <c r="J1785" t="s">
        <v>711</v>
      </c>
      <c r="L1785" t="s">
        <v>8</v>
      </c>
      <c r="M1785" t="s">
        <v>9</v>
      </c>
      <c r="N1785" t="s">
        <v>76</v>
      </c>
      <c r="O1785" t="s">
        <v>286</v>
      </c>
    </row>
    <row r="1786" spans="1:15">
      <c r="A1786">
        <v>31</v>
      </c>
      <c r="B1786" s="5">
        <v>45739</v>
      </c>
      <c r="C1786" s="7">
        <v>0.42258101851851848</v>
      </c>
      <c r="D1786" t="s">
        <v>413</v>
      </c>
      <c r="E1786" t="s">
        <v>413</v>
      </c>
      <c r="F1786" s="1">
        <v>113</v>
      </c>
      <c r="H1786" s="2">
        <v>1985636</v>
      </c>
      <c r="I1786" t="s">
        <v>414</v>
      </c>
      <c r="J1786" t="s">
        <v>780</v>
      </c>
      <c r="L1786" t="s">
        <v>12</v>
      </c>
      <c r="M1786" t="s">
        <v>13</v>
      </c>
      <c r="N1786" s="281" t="s">
        <v>86</v>
      </c>
      <c r="O1786" s="281" t="s">
        <v>86</v>
      </c>
    </row>
    <row r="1787" spans="1:15">
      <c r="A1787">
        <v>98</v>
      </c>
      <c r="B1787" s="5">
        <v>45740</v>
      </c>
      <c r="C1787" s="7">
        <v>0.47789351851851852</v>
      </c>
      <c r="D1787" t="s">
        <v>433</v>
      </c>
      <c r="E1787" t="s">
        <v>433</v>
      </c>
      <c r="G1787" s="1">
        <v>777600</v>
      </c>
      <c r="H1787" s="2">
        <v>82450776</v>
      </c>
      <c r="I1787" t="s">
        <v>299</v>
      </c>
      <c r="J1787" t="s">
        <v>707</v>
      </c>
      <c r="L1787" t="s">
        <v>10</v>
      </c>
      <c r="M1787" t="s">
        <v>11</v>
      </c>
      <c r="N1787" t="s">
        <v>76</v>
      </c>
      <c r="O1787" t="s">
        <v>301</v>
      </c>
    </row>
    <row r="1788" spans="1:15">
      <c r="A1788">
        <v>99</v>
      </c>
      <c r="B1788" s="5">
        <v>45740</v>
      </c>
      <c r="C1788" s="7">
        <v>0.48028935185185179</v>
      </c>
      <c r="D1788" t="s">
        <v>781</v>
      </c>
      <c r="E1788" t="s">
        <v>782</v>
      </c>
      <c r="G1788" s="1">
        <v>5255039</v>
      </c>
      <c r="H1788" s="2">
        <v>77195737</v>
      </c>
      <c r="I1788" t="s">
        <v>765</v>
      </c>
      <c r="J1788" t="s">
        <v>300</v>
      </c>
      <c r="K1788" t="s">
        <v>783</v>
      </c>
      <c r="L1788" t="s">
        <v>10</v>
      </c>
      <c r="M1788" t="s">
        <v>11</v>
      </c>
      <c r="N1788" s="281" t="s">
        <v>86</v>
      </c>
      <c r="O1788" s="281" t="s">
        <v>86</v>
      </c>
    </row>
    <row r="1789" spans="1:15">
      <c r="A1789">
        <v>100</v>
      </c>
      <c r="B1789" s="5">
        <v>45740</v>
      </c>
      <c r="C1789" s="7">
        <v>0.48028935185185179</v>
      </c>
      <c r="D1789" t="s">
        <v>784</v>
      </c>
      <c r="G1789" s="1">
        <v>55109</v>
      </c>
      <c r="H1789" s="2">
        <v>77140628</v>
      </c>
      <c r="I1789" t="s">
        <v>765</v>
      </c>
      <c r="J1789" t="s">
        <v>300</v>
      </c>
      <c r="L1789" t="s">
        <v>10</v>
      </c>
      <c r="M1789" t="s">
        <v>11</v>
      </c>
      <c r="N1789" t="s">
        <v>76</v>
      </c>
      <c r="O1789" t="s">
        <v>301</v>
      </c>
    </row>
    <row r="1790" spans="1:15">
      <c r="A1790">
        <v>101</v>
      </c>
      <c r="B1790" s="5">
        <v>45741</v>
      </c>
      <c r="C1790" s="7">
        <v>0.37664351851851852</v>
      </c>
      <c r="D1790" t="s">
        <v>785</v>
      </c>
      <c r="E1790" t="s">
        <v>211</v>
      </c>
      <c r="G1790" s="1">
        <v>7575260</v>
      </c>
      <c r="H1790" s="2">
        <v>69565368</v>
      </c>
      <c r="I1790" t="s">
        <v>299</v>
      </c>
      <c r="J1790" t="s">
        <v>707</v>
      </c>
      <c r="L1790" t="s">
        <v>10</v>
      </c>
      <c r="M1790" t="s">
        <v>11</v>
      </c>
      <c r="N1790" t="s">
        <v>74</v>
      </c>
      <c r="O1790" t="s">
        <v>333</v>
      </c>
    </row>
    <row r="1791" spans="1:15">
      <c r="A1791">
        <v>102</v>
      </c>
      <c r="B1791" s="5">
        <v>45741</v>
      </c>
      <c r="C1791" s="7">
        <v>0.37665509259259261</v>
      </c>
      <c r="D1791" t="s">
        <v>785</v>
      </c>
      <c r="E1791" t="s">
        <v>212</v>
      </c>
      <c r="G1791" s="1">
        <v>6828890</v>
      </c>
      <c r="H1791" s="2">
        <v>62736478</v>
      </c>
      <c r="I1791" t="s">
        <v>331</v>
      </c>
      <c r="J1791" t="s">
        <v>707</v>
      </c>
      <c r="L1791" t="s">
        <v>10</v>
      </c>
      <c r="M1791" t="s">
        <v>11</v>
      </c>
      <c r="N1791" t="s">
        <v>74</v>
      </c>
      <c r="O1791" t="s">
        <v>333</v>
      </c>
    </row>
    <row r="1792" spans="1:15">
      <c r="A1792">
        <v>103</v>
      </c>
      <c r="B1792" s="5">
        <v>45741</v>
      </c>
      <c r="C1792" s="7">
        <v>0.37666666666666659</v>
      </c>
      <c r="D1792" t="s">
        <v>785</v>
      </c>
      <c r="E1792" t="s">
        <v>213</v>
      </c>
      <c r="G1792" s="1">
        <v>3445430</v>
      </c>
      <c r="H1792" s="2">
        <v>59291048</v>
      </c>
      <c r="I1792" t="s">
        <v>331</v>
      </c>
      <c r="J1792" t="s">
        <v>707</v>
      </c>
      <c r="L1792" t="s">
        <v>10</v>
      </c>
      <c r="M1792" t="s">
        <v>11</v>
      </c>
      <c r="N1792" t="s">
        <v>74</v>
      </c>
      <c r="O1792" t="s">
        <v>333</v>
      </c>
    </row>
    <row r="1793" spans="1:15">
      <c r="A1793">
        <v>104</v>
      </c>
      <c r="B1793" s="5">
        <v>45741</v>
      </c>
      <c r="C1793" s="7">
        <v>0.37667824074074069</v>
      </c>
      <c r="D1793" t="s">
        <v>785</v>
      </c>
      <c r="E1793" t="s">
        <v>752</v>
      </c>
      <c r="G1793" s="1">
        <v>910670</v>
      </c>
      <c r="H1793" s="2">
        <v>58380378</v>
      </c>
      <c r="I1793" t="s">
        <v>331</v>
      </c>
      <c r="J1793" t="s">
        <v>707</v>
      </c>
      <c r="L1793" t="s">
        <v>10</v>
      </c>
      <c r="M1793" t="s">
        <v>11</v>
      </c>
      <c r="N1793" t="s">
        <v>74</v>
      </c>
      <c r="O1793" t="s">
        <v>333</v>
      </c>
    </row>
    <row r="1794" spans="1:15">
      <c r="A1794">
        <v>105</v>
      </c>
      <c r="B1794" s="5">
        <v>45741</v>
      </c>
      <c r="C1794" s="7">
        <v>0.37667824074074069</v>
      </c>
      <c r="D1794" t="s">
        <v>785</v>
      </c>
      <c r="E1794" t="s">
        <v>753</v>
      </c>
      <c r="G1794" s="1">
        <v>910670</v>
      </c>
      <c r="H1794" s="2">
        <v>57469708</v>
      </c>
      <c r="I1794" t="s">
        <v>299</v>
      </c>
      <c r="J1794" t="s">
        <v>707</v>
      </c>
      <c r="L1794" t="s">
        <v>10</v>
      </c>
      <c r="M1794" t="s">
        <v>11</v>
      </c>
      <c r="N1794" t="s">
        <v>74</v>
      </c>
      <c r="O1794" t="s">
        <v>333</v>
      </c>
    </row>
    <row r="1795" spans="1:15">
      <c r="A1795">
        <v>200</v>
      </c>
      <c r="B1795" s="5">
        <v>45741</v>
      </c>
      <c r="C1795" s="7">
        <v>0.91621527777777778</v>
      </c>
      <c r="D1795" t="s">
        <v>573</v>
      </c>
      <c r="G1795" s="1">
        <v>11800</v>
      </c>
      <c r="H1795" s="2">
        <v>43336739</v>
      </c>
      <c r="I1795" t="s">
        <v>264</v>
      </c>
      <c r="J1795" t="s">
        <v>711</v>
      </c>
      <c r="L1795" t="s">
        <v>8</v>
      </c>
      <c r="M1795" t="s">
        <v>9</v>
      </c>
      <c r="N1795" t="s">
        <v>344</v>
      </c>
      <c r="O1795" t="s">
        <v>344</v>
      </c>
    </row>
    <row r="1796" spans="1:15">
      <c r="A1796">
        <v>201</v>
      </c>
      <c r="B1796" s="5">
        <v>45741</v>
      </c>
      <c r="C1796" s="7">
        <v>0.91635416666666669</v>
      </c>
      <c r="D1796" t="s">
        <v>573</v>
      </c>
      <c r="F1796" s="1">
        <v>11800</v>
      </c>
      <c r="H1796" s="2">
        <v>43348539</v>
      </c>
      <c r="I1796" t="s">
        <v>264</v>
      </c>
      <c r="J1796" t="s">
        <v>711</v>
      </c>
      <c r="L1796" t="s">
        <v>8</v>
      </c>
      <c r="M1796" t="s">
        <v>9</v>
      </c>
      <c r="N1796" t="s">
        <v>344</v>
      </c>
      <c r="O1796" t="s">
        <v>344</v>
      </c>
    </row>
    <row r="1797" spans="1:15">
      <c r="A1797">
        <v>202</v>
      </c>
      <c r="B1797" s="5">
        <v>45741</v>
      </c>
      <c r="C1797" s="7">
        <v>0.9321990740740741</v>
      </c>
      <c r="D1797" t="s">
        <v>574</v>
      </c>
      <c r="G1797" s="1">
        <v>13000</v>
      </c>
      <c r="H1797" s="2">
        <v>43335539</v>
      </c>
      <c r="I1797" t="s">
        <v>264</v>
      </c>
      <c r="J1797" t="s">
        <v>711</v>
      </c>
      <c r="L1797" t="s">
        <v>8</v>
      </c>
      <c r="M1797" t="s">
        <v>9</v>
      </c>
      <c r="N1797" t="s">
        <v>76</v>
      </c>
      <c r="O1797" t="s">
        <v>286</v>
      </c>
    </row>
    <row r="1798" spans="1:15">
      <c r="A1798">
        <v>3</v>
      </c>
      <c r="B1798" s="5">
        <v>45741</v>
      </c>
      <c r="C1798" s="7">
        <v>0.1890162037037037</v>
      </c>
      <c r="D1798" t="s">
        <v>332</v>
      </c>
      <c r="G1798" s="1">
        <v>15600</v>
      </c>
      <c r="H1798" s="2">
        <v>4482</v>
      </c>
      <c r="I1798" t="s">
        <v>295</v>
      </c>
      <c r="J1798" t="s">
        <v>317</v>
      </c>
      <c r="L1798" t="s">
        <v>14</v>
      </c>
      <c r="M1798" t="s">
        <v>15</v>
      </c>
      <c r="N1798" t="s">
        <v>75</v>
      </c>
      <c r="O1798" t="s">
        <v>75</v>
      </c>
    </row>
    <row r="1799" spans="1:15">
      <c r="A1799">
        <v>106</v>
      </c>
      <c r="B1799" s="5">
        <v>45742</v>
      </c>
      <c r="C1799" s="7">
        <v>0.53349537037037043</v>
      </c>
      <c r="D1799" t="s">
        <v>786</v>
      </c>
      <c r="G1799" s="1">
        <v>121500</v>
      </c>
      <c r="H1799" s="2">
        <v>57348208</v>
      </c>
      <c r="I1799" t="s">
        <v>264</v>
      </c>
      <c r="J1799" t="s">
        <v>711</v>
      </c>
      <c r="L1799" t="s">
        <v>10</v>
      </c>
      <c r="M1799" t="s">
        <v>11</v>
      </c>
      <c r="N1799" s="281" t="s">
        <v>86</v>
      </c>
      <c r="O1799" s="281" t="s">
        <v>86</v>
      </c>
    </row>
    <row r="1800" spans="1:15">
      <c r="A1800">
        <v>107</v>
      </c>
      <c r="B1800" s="5">
        <v>45742</v>
      </c>
      <c r="C1800" s="7">
        <v>0.53943287037037035</v>
      </c>
      <c r="D1800" t="s">
        <v>787</v>
      </c>
      <c r="G1800" s="1">
        <v>8700</v>
      </c>
      <c r="H1800" s="2">
        <v>57339508</v>
      </c>
      <c r="I1800" t="s">
        <v>264</v>
      </c>
      <c r="J1800" t="s">
        <v>711</v>
      </c>
      <c r="L1800" t="s">
        <v>10</v>
      </c>
      <c r="M1800" t="s">
        <v>11</v>
      </c>
      <c r="N1800" s="281" t="s">
        <v>86</v>
      </c>
      <c r="O1800" s="281" t="s">
        <v>86</v>
      </c>
    </row>
    <row r="1801" spans="1:15">
      <c r="A1801">
        <v>108</v>
      </c>
      <c r="B1801" s="5">
        <v>45742</v>
      </c>
      <c r="C1801" s="7">
        <v>0.57690972222222225</v>
      </c>
      <c r="D1801" t="s">
        <v>788</v>
      </c>
      <c r="G1801" s="1">
        <v>8300</v>
      </c>
      <c r="H1801" s="2">
        <v>57331208</v>
      </c>
      <c r="I1801" t="s">
        <v>264</v>
      </c>
      <c r="J1801" t="s">
        <v>711</v>
      </c>
      <c r="L1801" t="s">
        <v>10</v>
      </c>
      <c r="M1801" t="s">
        <v>11</v>
      </c>
      <c r="N1801" s="281" t="s">
        <v>86</v>
      </c>
      <c r="O1801" s="281" t="s">
        <v>86</v>
      </c>
    </row>
    <row r="1802" spans="1:15">
      <c r="A1802">
        <v>109</v>
      </c>
      <c r="B1802" s="5">
        <v>45742</v>
      </c>
      <c r="C1802" s="7">
        <v>0.6660300925925926</v>
      </c>
      <c r="D1802" t="s">
        <v>789</v>
      </c>
      <c r="G1802" s="1">
        <v>11000</v>
      </c>
      <c r="H1802" s="2">
        <v>57320208</v>
      </c>
      <c r="I1802" t="s">
        <v>264</v>
      </c>
      <c r="J1802" t="s">
        <v>711</v>
      </c>
      <c r="L1802" t="s">
        <v>10</v>
      </c>
      <c r="M1802" t="s">
        <v>11</v>
      </c>
      <c r="N1802" s="281" t="s">
        <v>86</v>
      </c>
      <c r="O1802" s="281" t="s">
        <v>86</v>
      </c>
    </row>
    <row r="1803" spans="1:15">
      <c r="A1803">
        <v>203</v>
      </c>
      <c r="B1803" s="5">
        <v>45742</v>
      </c>
      <c r="C1803" s="7">
        <v>0.37908564814814821</v>
      </c>
      <c r="D1803" t="s">
        <v>573</v>
      </c>
      <c r="G1803" s="1">
        <v>11700</v>
      </c>
      <c r="H1803" s="2">
        <v>43323839</v>
      </c>
      <c r="I1803" t="s">
        <v>264</v>
      </c>
      <c r="J1803" t="s">
        <v>711</v>
      </c>
      <c r="L1803" t="s">
        <v>8</v>
      </c>
      <c r="M1803" t="s">
        <v>9</v>
      </c>
      <c r="N1803" t="s">
        <v>344</v>
      </c>
      <c r="O1803" t="s">
        <v>344</v>
      </c>
    </row>
    <row r="1804" spans="1:15">
      <c r="A1804">
        <v>204</v>
      </c>
      <c r="B1804" s="5">
        <v>45742</v>
      </c>
      <c r="C1804" s="7">
        <v>0.37920138888888888</v>
      </c>
      <c r="D1804" t="s">
        <v>573</v>
      </c>
      <c r="F1804" s="1">
        <v>11700</v>
      </c>
      <c r="H1804" s="2">
        <v>43335539</v>
      </c>
      <c r="I1804" t="s">
        <v>264</v>
      </c>
      <c r="J1804" t="s">
        <v>711</v>
      </c>
      <c r="L1804" t="s">
        <v>8</v>
      </c>
      <c r="M1804" t="s">
        <v>9</v>
      </c>
      <c r="N1804" t="s">
        <v>344</v>
      </c>
      <c r="O1804" t="s">
        <v>344</v>
      </c>
    </row>
    <row r="1805" spans="1:15">
      <c r="A1805">
        <v>205</v>
      </c>
      <c r="B1805" s="5">
        <v>45742</v>
      </c>
      <c r="C1805" s="7">
        <v>0.39421296296296299</v>
      </c>
      <c r="D1805" t="s">
        <v>650</v>
      </c>
      <c r="G1805" s="1">
        <v>10200</v>
      </c>
      <c r="H1805" s="2">
        <v>43325339</v>
      </c>
      <c r="I1805" t="s">
        <v>264</v>
      </c>
      <c r="J1805" t="s">
        <v>711</v>
      </c>
      <c r="L1805" t="s">
        <v>8</v>
      </c>
      <c r="M1805" t="s">
        <v>9</v>
      </c>
      <c r="N1805" t="s">
        <v>76</v>
      </c>
      <c r="O1805" t="s">
        <v>286</v>
      </c>
    </row>
    <row r="1806" spans="1:15">
      <c r="A1806">
        <v>206</v>
      </c>
      <c r="B1806" s="5">
        <v>45742</v>
      </c>
      <c r="C1806" s="7">
        <v>0.55281250000000004</v>
      </c>
      <c r="D1806" t="s">
        <v>710</v>
      </c>
      <c r="G1806" s="1">
        <v>10600</v>
      </c>
      <c r="H1806" s="2">
        <v>43314739</v>
      </c>
      <c r="I1806" t="s">
        <v>264</v>
      </c>
      <c r="J1806" t="s">
        <v>711</v>
      </c>
      <c r="L1806" t="s">
        <v>8</v>
      </c>
      <c r="M1806" t="s">
        <v>9</v>
      </c>
      <c r="N1806" t="s">
        <v>76</v>
      </c>
      <c r="O1806" t="s">
        <v>286</v>
      </c>
    </row>
    <row r="1807" spans="1:15">
      <c r="F1807"/>
      <c r="G1807"/>
      <c r="H1807"/>
      <c r="N1807"/>
      <c r="O1807"/>
    </row>
    <row r="1808" spans="1:15">
      <c r="F1808"/>
      <c r="G1808"/>
      <c r="H1808"/>
      <c r="N1808"/>
      <c r="O1808"/>
    </row>
  </sheetData>
  <autoFilter ref="A1:O1808" xr:uid="{00000000-0009-0000-0000-000004000000}"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RunPythonScript">
                <anchor moveWithCells="1" sizeWithCells="1">
                  <from>
                    <xdr:col>15</xdr:col>
                    <xdr:colOff>662940</xdr:colOff>
                    <xdr:row>1</xdr:row>
                    <xdr:rowOff>175260</xdr:rowOff>
                  </from>
                  <to>
                    <xdr:col>18</xdr:col>
                    <xdr:colOff>845820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O1814"/>
  <sheetViews>
    <sheetView zoomScale="70" zoomScaleNormal="70" workbookViewId="0">
      <selection activeCell="G1815" sqref="G1815"/>
    </sheetView>
  </sheetViews>
  <sheetFormatPr defaultRowHeight="17.399999999999999"/>
  <cols>
    <col min="2" max="2" width="18.5" style="280" customWidth="1"/>
    <col min="3" max="3" width="10.796875" style="280" customWidth="1"/>
    <col min="4" max="4" width="24.59765625" style="280" customWidth="1"/>
    <col min="5" max="5" width="27.59765625" style="280" customWidth="1"/>
    <col min="6" max="7" width="13" style="1" bestFit="1" customWidth="1"/>
    <col min="8" max="8" width="16.19921875" style="1" customWidth="1"/>
    <col min="9" max="9" width="12.8984375" style="280" customWidth="1"/>
    <col min="10" max="10" width="18.69921875" style="280" customWidth="1"/>
    <col min="11" max="11" width="36.69921875" style="280" customWidth="1"/>
    <col min="12" max="12" width="21.296875" style="280" customWidth="1"/>
    <col min="13" max="13" width="23.296875" style="280" customWidth="1"/>
    <col min="14" max="14" width="18.59765625" style="280" customWidth="1"/>
    <col min="15" max="15" width="20" style="280" customWidth="1"/>
  </cols>
  <sheetData>
    <row r="1" spans="1:15">
      <c r="A1" s="3" t="s">
        <v>271</v>
      </c>
      <c r="B1" s="3" t="s">
        <v>272</v>
      </c>
      <c r="C1" s="3" t="s">
        <v>273</v>
      </c>
      <c r="D1" s="3" t="s">
        <v>114</v>
      </c>
      <c r="E1" s="3" t="s">
        <v>826</v>
      </c>
      <c r="F1" s="3" t="s">
        <v>34</v>
      </c>
      <c r="G1" s="3" t="s">
        <v>35</v>
      </c>
      <c r="H1" s="3" t="s">
        <v>275</v>
      </c>
      <c r="I1" s="3" t="s">
        <v>4</v>
      </c>
      <c r="J1" s="3" t="s">
        <v>276</v>
      </c>
      <c r="K1" s="3" t="s">
        <v>888</v>
      </c>
      <c r="L1" s="3" t="s">
        <v>7</v>
      </c>
      <c r="M1" s="3" t="s">
        <v>6</v>
      </c>
      <c r="N1" s="4" t="s">
        <v>827</v>
      </c>
      <c r="O1" s="4" t="s">
        <v>828</v>
      </c>
    </row>
    <row r="2" spans="1:15">
      <c r="A2">
        <v>1</v>
      </c>
      <c r="B2" s="5">
        <v>45299</v>
      </c>
      <c r="C2" s="6">
        <v>0.56944444444444442</v>
      </c>
      <c r="D2" t="s">
        <v>302</v>
      </c>
      <c r="F2" s="1">
        <v>0</v>
      </c>
      <c r="G2" s="1">
        <v>5000</v>
      </c>
      <c r="H2" s="1">
        <v>998459619</v>
      </c>
      <c r="I2" t="s">
        <v>264</v>
      </c>
      <c r="J2" t="s">
        <v>303</v>
      </c>
      <c r="L2" t="s">
        <v>10</v>
      </c>
      <c r="M2" t="s">
        <v>11</v>
      </c>
    </row>
    <row r="3" spans="1:15">
      <c r="A3">
        <v>2</v>
      </c>
      <c r="B3" s="5">
        <v>45299</v>
      </c>
      <c r="C3" s="6">
        <v>0.5708333333333333</v>
      </c>
      <c r="D3" t="s">
        <v>302</v>
      </c>
      <c r="F3" s="1">
        <v>0</v>
      </c>
      <c r="G3" s="1">
        <v>5000</v>
      </c>
      <c r="H3" s="1">
        <v>998454619</v>
      </c>
      <c r="I3" t="s">
        <v>264</v>
      </c>
      <c r="J3" t="s">
        <v>303</v>
      </c>
      <c r="L3" t="s">
        <v>10</v>
      </c>
      <c r="M3" t="s">
        <v>11</v>
      </c>
    </row>
    <row r="4" spans="1:15">
      <c r="A4">
        <v>3</v>
      </c>
      <c r="B4" s="5">
        <v>45301</v>
      </c>
      <c r="C4" s="6">
        <v>0.68333333333333335</v>
      </c>
      <c r="D4" t="s">
        <v>307</v>
      </c>
      <c r="F4" s="1">
        <v>0</v>
      </c>
      <c r="G4" s="1">
        <v>1321800</v>
      </c>
      <c r="H4" s="1">
        <v>997132819</v>
      </c>
      <c r="I4" t="s">
        <v>292</v>
      </c>
      <c r="J4" t="s">
        <v>308</v>
      </c>
      <c r="L4" t="s">
        <v>10</v>
      </c>
      <c r="M4" t="s">
        <v>11</v>
      </c>
    </row>
    <row r="5" spans="1:15">
      <c r="A5">
        <v>4</v>
      </c>
      <c r="B5" s="5">
        <v>45302</v>
      </c>
      <c r="C5" s="6">
        <v>0.74791666666666667</v>
      </c>
      <c r="D5" t="s">
        <v>316</v>
      </c>
      <c r="E5" t="s">
        <v>316</v>
      </c>
      <c r="F5" s="1">
        <v>0</v>
      </c>
      <c r="G5" s="1">
        <v>33667000</v>
      </c>
      <c r="H5" s="1">
        <v>963465819</v>
      </c>
      <c r="I5" t="s">
        <v>299</v>
      </c>
      <c r="J5" t="s">
        <v>300</v>
      </c>
      <c r="L5" t="s">
        <v>10</v>
      </c>
      <c r="M5" t="s">
        <v>11</v>
      </c>
    </row>
    <row r="6" spans="1:15">
      <c r="A6">
        <v>5</v>
      </c>
      <c r="B6" s="5">
        <v>45303</v>
      </c>
      <c r="C6" s="6">
        <v>0.71388888888888891</v>
      </c>
      <c r="D6" t="s">
        <v>316</v>
      </c>
      <c r="E6" t="s">
        <v>316</v>
      </c>
      <c r="F6" s="1">
        <v>33667000</v>
      </c>
      <c r="G6" s="1">
        <v>0</v>
      </c>
      <c r="H6" s="1">
        <v>997132819</v>
      </c>
      <c r="I6" t="s">
        <v>292</v>
      </c>
      <c r="J6" t="s">
        <v>317</v>
      </c>
      <c r="L6" t="s">
        <v>10</v>
      </c>
      <c r="M6" t="s">
        <v>11</v>
      </c>
    </row>
    <row r="7" spans="1:15">
      <c r="A7">
        <v>6</v>
      </c>
      <c r="B7" s="5">
        <v>45303</v>
      </c>
      <c r="C7" s="6">
        <v>0.71458333333333335</v>
      </c>
      <c r="D7" t="s">
        <v>316</v>
      </c>
      <c r="E7" t="s">
        <v>316</v>
      </c>
      <c r="F7" s="1">
        <v>0</v>
      </c>
      <c r="G7" s="1">
        <v>32427000</v>
      </c>
      <c r="H7" s="1">
        <v>964705819</v>
      </c>
      <c r="I7" t="s">
        <v>299</v>
      </c>
      <c r="J7" t="s">
        <v>300</v>
      </c>
      <c r="L7" t="s">
        <v>10</v>
      </c>
      <c r="M7" t="s">
        <v>11</v>
      </c>
    </row>
    <row r="8" spans="1:15">
      <c r="A8">
        <v>7</v>
      </c>
      <c r="B8" s="5">
        <v>45315</v>
      </c>
      <c r="C8" s="6">
        <v>0.98750000000000004</v>
      </c>
      <c r="D8" t="s">
        <v>329</v>
      </c>
      <c r="E8" t="s">
        <v>330</v>
      </c>
      <c r="F8" s="1">
        <v>0</v>
      </c>
      <c r="G8" s="1">
        <v>10528074</v>
      </c>
      <c r="H8" s="1">
        <v>954177745</v>
      </c>
      <c r="I8" t="s">
        <v>331</v>
      </c>
      <c r="J8" t="s">
        <v>300</v>
      </c>
      <c r="L8" t="s">
        <v>10</v>
      </c>
      <c r="M8" t="s">
        <v>11</v>
      </c>
    </row>
    <row r="9" spans="1:15">
      <c r="A9">
        <v>8</v>
      </c>
      <c r="B9" s="5">
        <v>45316</v>
      </c>
      <c r="C9" s="6">
        <v>0.1875</v>
      </c>
      <c r="D9" t="s">
        <v>332</v>
      </c>
      <c r="F9" s="1">
        <v>0</v>
      </c>
      <c r="G9" s="1">
        <v>1044586</v>
      </c>
      <c r="H9" s="1">
        <v>953133159</v>
      </c>
      <c r="I9" t="s">
        <v>295</v>
      </c>
      <c r="J9" t="s">
        <v>300</v>
      </c>
      <c r="L9" t="s">
        <v>10</v>
      </c>
      <c r="M9" t="s">
        <v>11</v>
      </c>
    </row>
    <row r="10" spans="1:15">
      <c r="A10">
        <v>9</v>
      </c>
      <c r="B10" s="5">
        <v>45316</v>
      </c>
      <c r="C10" s="6">
        <v>0.37638888888888888</v>
      </c>
      <c r="D10" t="s">
        <v>211</v>
      </c>
      <c r="E10" t="s">
        <v>211</v>
      </c>
      <c r="F10" s="1">
        <v>0</v>
      </c>
      <c r="G10" s="1">
        <v>7575260</v>
      </c>
      <c r="H10" s="1">
        <v>945557899</v>
      </c>
      <c r="I10" t="s">
        <v>333</v>
      </c>
      <c r="J10" t="s">
        <v>300</v>
      </c>
      <c r="L10" t="s">
        <v>10</v>
      </c>
      <c r="M10" t="s">
        <v>11</v>
      </c>
    </row>
    <row r="11" spans="1:15">
      <c r="A11">
        <v>10</v>
      </c>
      <c r="B11" s="5">
        <v>45316</v>
      </c>
      <c r="C11" s="6">
        <v>0.37638888888888888</v>
      </c>
      <c r="D11" t="s">
        <v>212</v>
      </c>
      <c r="E11" t="s">
        <v>212</v>
      </c>
      <c r="F11" s="1">
        <v>0</v>
      </c>
      <c r="G11" s="1">
        <v>3949920</v>
      </c>
      <c r="H11" s="1">
        <v>941607979</v>
      </c>
      <c r="I11" t="s">
        <v>333</v>
      </c>
      <c r="J11" t="s">
        <v>300</v>
      </c>
      <c r="L11" t="s">
        <v>10</v>
      </c>
      <c r="M11" t="s">
        <v>11</v>
      </c>
    </row>
    <row r="12" spans="1:15">
      <c r="A12">
        <v>11</v>
      </c>
      <c r="B12" s="5">
        <v>45316</v>
      </c>
      <c r="C12" s="6">
        <v>0.37638888888888888</v>
      </c>
      <c r="D12" t="s">
        <v>213</v>
      </c>
      <c r="E12" t="s">
        <v>213</v>
      </c>
      <c r="F12" s="1">
        <v>0</v>
      </c>
      <c r="G12" s="1">
        <v>906460</v>
      </c>
      <c r="H12" s="1">
        <v>940701519</v>
      </c>
      <c r="I12" t="s">
        <v>333</v>
      </c>
      <c r="J12" t="s">
        <v>300</v>
      </c>
      <c r="L12" t="s">
        <v>10</v>
      </c>
      <c r="M12" t="s">
        <v>11</v>
      </c>
    </row>
    <row r="13" spans="1:15">
      <c r="A13">
        <v>12</v>
      </c>
      <c r="B13" s="5">
        <v>45316</v>
      </c>
      <c r="C13" s="6">
        <v>0.37638888888888888</v>
      </c>
      <c r="D13" t="s">
        <v>334</v>
      </c>
      <c r="E13" t="s">
        <v>334</v>
      </c>
      <c r="F13" s="1">
        <v>0</v>
      </c>
      <c r="G13" s="1">
        <v>928960</v>
      </c>
      <c r="H13" s="1">
        <v>939772559</v>
      </c>
      <c r="I13" t="s">
        <v>333</v>
      </c>
      <c r="J13" t="s">
        <v>300</v>
      </c>
      <c r="L13" t="s">
        <v>10</v>
      </c>
      <c r="M13" t="s">
        <v>11</v>
      </c>
    </row>
    <row r="14" spans="1:15">
      <c r="A14">
        <v>13</v>
      </c>
      <c r="B14" s="5">
        <v>45316</v>
      </c>
      <c r="C14" s="6">
        <v>0.37638888888888888</v>
      </c>
      <c r="D14" t="s">
        <v>335</v>
      </c>
      <c r="E14" t="s">
        <v>335</v>
      </c>
      <c r="F14" s="1">
        <v>0</v>
      </c>
      <c r="G14" s="1">
        <v>906460</v>
      </c>
      <c r="H14" s="1">
        <v>938866099</v>
      </c>
      <c r="I14" t="s">
        <v>333</v>
      </c>
      <c r="J14" t="s">
        <v>300</v>
      </c>
      <c r="L14" t="s">
        <v>10</v>
      </c>
      <c r="M14" t="s">
        <v>11</v>
      </c>
    </row>
    <row r="15" spans="1:15">
      <c r="A15">
        <v>14</v>
      </c>
      <c r="B15" s="5">
        <v>45316</v>
      </c>
      <c r="C15" s="6">
        <v>0.37638888888888888</v>
      </c>
      <c r="D15" t="s">
        <v>336</v>
      </c>
      <c r="E15" t="s">
        <v>336</v>
      </c>
      <c r="F15" s="1">
        <v>0</v>
      </c>
      <c r="G15" s="1">
        <v>500500</v>
      </c>
      <c r="H15" s="1">
        <v>938365599</v>
      </c>
      <c r="I15" t="s">
        <v>333</v>
      </c>
      <c r="J15" t="s">
        <v>300</v>
      </c>
      <c r="L15" t="s">
        <v>10</v>
      </c>
      <c r="M15" t="s">
        <v>11</v>
      </c>
    </row>
    <row r="16" spans="1:15">
      <c r="A16">
        <v>15</v>
      </c>
      <c r="B16" s="5">
        <v>45321</v>
      </c>
      <c r="C16" s="6">
        <v>0.47291666666666671</v>
      </c>
      <c r="D16" t="s">
        <v>341</v>
      </c>
      <c r="E16" t="s">
        <v>330</v>
      </c>
      <c r="F16" s="1">
        <v>0</v>
      </c>
      <c r="G16" s="1">
        <v>36000500</v>
      </c>
      <c r="H16" s="1">
        <v>902365099</v>
      </c>
      <c r="I16" t="s">
        <v>331</v>
      </c>
      <c r="J16" t="s">
        <v>300</v>
      </c>
      <c r="L16" t="s">
        <v>10</v>
      </c>
      <c r="M16" t="s">
        <v>11</v>
      </c>
    </row>
    <row r="17" spans="1:13">
      <c r="A17">
        <v>16</v>
      </c>
      <c r="B17" s="5">
        <v>45322</v>
      </c>
      <c r="C17" s="6">
        <v>0.43888888888888888</v>
      </c>
      <c r="D17" t="s">
        <v>345</v>
      </c>
      <c r="F17" s="1">
        <v>2529880</v>
      </c>
      <c r="G17" s="1">
        <v>0</v>
      </c>
      <c r="H17" s="1">
        <v>904894979</v>
      </c>
      <c r="I17" t="s">
        <v>292</v>
      </c>
      <c r="J17" t="s">
        <v>293</v>
      </c>
      <c r="L17" t="s">
        <v>10</v>
      </c>
      <c r="M17" t="s">
        <v>11</v>
      </c>
    </row>
    <row r="18" spans="1:13">
      <c r="A18">
        <v>17</v>
      </c>
      <c r="B18" s="5">
        <v>45322</v>
      </c>
      <c r="C18" s="6">
        <v>0.43958333333333333</v>
      </c>
      <c r="D18" t="s">
        <v>345</v>
      </c>
      <c r="F18" s="1">
        <v>17709160</v>
      </c>
      <c r="G18" s="1">
        <v>0</v>
      </c>
      <c r="H18" s="1">
        <v>922604139</v>
      </c>
      <c r="I18" t="s">
        <v>292</v>
      </c>
      <c r="J18" t="s">
        <v>293</v>
      </c>
      <c r="L18" t="s">
        <v>10</v>
      </c>
      <c r="M18" t="s">
        <v>11</v>
      </c>
    </row>
    <row r="19" spans="1:13">
      <c r="A19">
        <v>18</v>
      </c>
      <c r="B19" s="5">
        <v>45324</v>
      </c>
      <c r="C19" s="6">
        <v>0.64652777777777781</v>
      </c>
      <c r="D19" t="s">
        <v>350</v>
      </c>
      <c r="E19" t="s">
        <v>351</v>
      </c>
      <c r="F19" s="1">
        <v>0</v>
      </c>
      <c r="G19" s="1">
        <v>550000</v>
      </c>
      <c r="H19" s="1">
        <v>922054139</v>
      </c>
      <c r="I19" t="s">
        <v>299</v>
      </c>
      <c r="J19" t="s">
        <v>300</v>
      </c>
      <c r="L19" t="s">
        <v>10</v>
      </c>
      <c r="M19" t="s">
        <v>11</v>
      </c>
    </row>
    <row r="20" spans="1:13">
      <c r="A20">
        <v>19</v>
      </c>
      <c r="B20" s="5">
        <v>45324</v>
      </c>
      <c r="C20" s="6">
        <v>0.64652777777777781</v>
      </c>
      <c r="D20" t="s">
        <v>352</v>
      </c>
      <c r="F20" s="1">
        <v>0</v>
      </c>
      <c r="G20" s="1">
        <v>153520</v>
      </c>
      <c r="H20" s="1">
        <v>921900619</v>
      </c>
      <c r="I20" t="s">
        <v>292</v>
      </c>
      <c r="J20" t="s">
        <v>300</v>
      </c>
      <c r="L20" t="s">
        <v>10</v>
      </c>
      <c r="M20" t="s">
        <v>11</v>
      </c>
    </row>
    <row r="21" spans="1:13">
      <c r="A21">
        <v>20</v>
      </c>
      <c r="B21" s="5">
        <v>45324</v>
      </c>
      <c r="C21" s="6">
        <v>0.64652777777777781</v>
      </c>
      <c r="D21" t="s">
        <v>354</v>
      </c>
      <c r="E21" t="s">
        <v>355</v>
      </c>
      <c r="F21" s="1">
        <v>0</v>
      </c>
      <c r="G21" s="1">
        <v>1535250</v>
      </c>
      <c r="H21" s="1">
        <v>920365369</v>
      </c>
      <c r="I21" t="s">
        <v>356</v>
      </c>
      <c r="J21" t="s">
        <v>357</v>
      </c>
      <c r="L21" t="s">
        <v>10</v>
      </c>
      <c r="M21" t="s">
        <v>11</v>
      </c>
    </row>
    <row r="22" spans="1:13">
      <c r="A22">
        <v>21</v>
      </c>
      <c r="B22" s="5">
        <v>45324</v>
      </c>
      <c r="C22" s="6">
        <v>0.64652777777777781</v>
      </c>
      <c r="D22" t="s">
        <v>179</v>
      </c>
      <c r="E22" t="s">
        <v>358</v>
      </c>
      <c r="F22" s="1">
        <v>0</v>
      </c>
      <c r="G22" s="1">
        <v>660500</v>
      </c>
      <c r="H22" s="1">
        <v>919704869</v>
      </c>
      <c r="I22" t="s">
        <v>331</v>
      </c>
      <c r="J22" t="s">
        <v>300</v>
      </c>
      <c r="L22" t="s">
        <v>10</v>
      </c>
      <c r="M22" t="s">
        <v>11</v>
      </c>
    </row>
    <row r="23" spans="1:13">
      <c r="A23">
        <v>22</v>
      </c>
      <c r="B23" s="5">
        <v>45324</v>
      </c>
      <c r="C23" s="6">
        <v>0.64652777777777781</v>
      </c>
      <c r="D23" t="s">
        <v>359</v>
      </c>
      <c r="E23" t="s">
        <v>359</v>
      </c>
      <c r="F23" s="1">
        <v>0</v>
      </c>
      <c r="G23" s="1">
        <v>3700000</v>
      </c>
      <c r="H23" s="1">
        <v>916004869</v>
      </c>
      <c r="I23" t="s">
        <v>299</v>
      </c>
      <c r="J23" t="s">
        <v>300</v>
      </c>
      <c r="L23" t="s">
        <v>10</v>
      </c>
      <c r="M23" t="s">
        <v>11</v>
      </c>
    </row>
    <row r="24" spans="1:13">
      <c r="A24">
        <v>23</v>
      </c>
      <c r="B24" s="5">
        <v>45324</v>
      </c>
      <c r="C24" s="6">
        <v>0.64652777777777781</v>
      </c>
      <c r="D24" t="s">
        <v>185</v>
      </c>
      <c r="E24" t="s">
        <v>360</v>
      </c>
      <c r="F24" s="1">
        <v>0</v>
      </c>
      <c r="G24" s="1">
        <v>2200000</v>
      </c>
      <c r="H24" s="1">
        <v>913804869</v>
      </c>
      <c r="I24" t="s">
        <v>299</v>
      </c>
      <c r="J24" t="s">
        <v>300</v>
      </c>
      <c r="L24" t="s">
        <v>10</v>
      </c>
      <c r="M24" t="s">
        <v>11</v>
      </c>
    </row>
    <row r="25" spans="1:13">
      <c r="A25">
        <v>24</v>
      </c>
      <c r="B25" s="5">
        <v>45324</v>
      </c>
      <c r="C25" s="6">
        <v>0.64652777777777781</v>
      </c>
      <c r="D25" t="s">
        <v>361</v>
      </c>
      <c r="E25" t="s">
        <v>362</v>
      </c>
      <c r="F25" s="1">
        <v>0</v>
      </c>
      <c r="G25" s="1">
        <v>220500</v>
      </c>
      <c r="H25" s="1">
        <v>913584369</v>
      </c>
      <c r="I25" t="s">
        <v>331</v>
      </c>
      <c r="J25" t="s">
        <v>300</v>
      </c>
      <c r="L25" t="s">
        <v>10</v>
      </c>
      <c r="M25" t="s">
        <v>11</v>
      </c>
    </row>
    <row r="26" spans="1:13">
      <c r="A26">
        <v>25</v>
      </c>
      <c r="B26" s="5">
        <v>45335</v>
      </c>
      <c r="C26" s="6">
        <v>0.22638888888888889</v>
      </c>
      <c r="D26" t="s">
        <v>368</v>
      </c>
      <c r="F26" s="1">
        <v>0</v>
      </c>
      <c r="G26" s="1">
        <v>1335740</v>
      </c>
      <c r="H26" s="1">
        <v>912248629</v>
      </c>
      <c r="I26" t="s">
        <v>310</v>
      </c>
      <c r="J26" t="s">
        <v>300</v>
      </c>
      <c r="L26" t="s">
        <v>10</v>
      </c>
      <c r="M26" t="s">
        <v>11</v>
      </c>
    </row>
    <row r="27" spans="1:13">
      <c r="A27">
        <v>26</v>
      </c>
      <c r="B27" s="5">
        <v>45335</v>
      </c>
      <c r="C27" s="6">
        <v>0.2277777777777778</v>
      </c>
      <c r="D27" t="s">
        <v>369</v>
      </c>
      <c r="F27" s="1">
        <v>0</v>
      </c>
      <c r="G27" s="1">
        <v>441000</v>
      </c>
      <c r="H27" s="1">
        <v>911807629</v>
      </c>
      <c r="I27" t="s">
        <v>313</v>
      </c>
      <c r="J27" t="s">
        <v>300</v>
      </c>
      <c r="L27" t="s">
        <v>10</v>
      </c>
      <c r="M27" t="s">
        <v>11</v>
      </c>
    </row>
    <row r="28" spans="1:13">
      <c r="A28">
        <v>27</v>
      </c>
      <c r="B28" s="5">
        <v>45335</v>
      </c>
      <c r="C28" s="6">
        <v>0.2277777777777778</v>
      </c>
      <c r="D28" t="s">
        <v>370</v>
      </c>
      <c r="F28" s="1">
        <v>0</v>
      </c>
      <c r="G28" s="1">
        <v>114850</v>
      </c>
      <c r="H28" s="1">
        <v>911692779</v>
      </c>
      <c r="I28" t="s">
        <v>310</v>
      </c>
      <c r="J28" t="s">
        <v>300</v>
      </c>
      <c r="L28" t="s">
        <v>10</v>
      </c>
      <c r="M28" t="s">
        <v>11</v>
      </c>
    </row>
    <row r="29" spans="1:13">
      <c r="A29">
        <v>28</v>
      </c>
      <c r="B29" s="5">
        <v>45335</v>
      </c>
      <c r="C29" s="6">
        <v>0.22847222222222219</v>
      </c>
      <c r="D29" t="s">
        <v>371</v>
      </c>
      <c r="F29" s="1">
        <v>0</v>
      </c>
      <c r="G29" s="1">
        <v>45220</v>
      </c>
      <c r="H29" s="1">
        <v>911647559</v>
      </c>
      <c r="I29" t="s">
        <v>310</v>
      </c>
      <c r="J29" t="s">
        <v>300</v>
      </c>
      <c r="L29" t="s">
        <v>10</v>
      </c>
      <c r="M29" t="s">
        <v>11</v>
      </c>
    </row>
    <row r="30" spans="1:13">
      <c r="A30">
        <v>29</v>
      </c>
      <c r="B30" s="5">
        <v>45342</v>
      </c>
      <c r="C30" s="6">
        <v>0.62222222222222223</v>
      </c>
      <c r="D30" t="s">
        <v>378</v>
      </c>
      <c r="F30" s="1">
        <v>0</v>
      </c>
      <c r="G30" s="1">
        <v>198000</v>
      </c>
      <c r="H30" s="1">
        <v>911449559</v>
      </c>
      <c r="I30" t="s">
        <v>292</v>
      </c>
      <c r="J30" t="s">
        <v>300</v>
      </c>
      <c r="L30" t="s">
        <v>10</v>
      </c>
      <c r="M30" t="s">
        <v>11</v>
      </c>
    </row>
    <row r="31" spans="1:13">
      <c r="A31">
        <v>30</v>
      </c>
      <c r="B31" s="5">
        <v>45345</v>
      </c>
      <c r="C31" s="6">
        <v>0.38055555555555548</v>
      </c>
      <c r="D31" t="s">
        <v>211</v>
      </c>
      <c r="E31" t="s">
        <v>211</v>
      </c>
      <c r="F31" s="1">
        <v>0</v>
      </c>
      <c r="G31" s="1">
        <v>7715020</v>
      </c>
      <c r="H31" s="1">
        <v>903734539</v>
      </c>
      <c r="I31" t="s">
        <v>333</v>
      </c>
      <c r="J31" t="s">
        <v>300</v>
      </c>
      <c r="L31" t="s">
        <v>10</v>
      </c>
      <c r="M31" t="s">
        <v>11</v>
      </c>
    </row>
    <row r="32" spans="1:13">
      <c r="A32">
        <v>31</v>
      </c>
      <c r="B32" s="5">
        <v>45345</v>
      </c>
      <c r="C32" s="6">
        <v>0.38055555555555548</v>
      </c>
      <c r="D32" t="s">
        <v>212</v>
      </c>
      <c r="E32" t="s">
        <v>212</v>
      </c>
      <c r="F32" s="1">
        <v>0</v>
      </c>
      <c r="G32" s="1">
        <v>5173580</v>
      </c>
      <c r="H32" s="1">
        <v>898560959</v>
      </c>
      <c r="I32" t="s">
        <v>333</v>
      </c>
      <c r="J32" t="s">
        <v>300</v>
      </c>
      <c r="L32" t="s">
        <v>10</v>
      </c>
      <c r="M32" t="s">
        <v>11</v>
      </c>
    </row>
    <row r="33" spans="1:13">
      <c r="A33">
        <v>32</v>
      </c>
      <c r="B33" s="5">
        <v>45345</v>
      </c>
      <c r="C33" s="6">
        <v>0.38055555555555548</v>
      </c>
      <c r="D33" t="s">
        <v>213</v>
      </c>
      <c r="E33" t="s">
        <v>213</v>
      </c>
      <c r="F33" s="1">
        <v>0</v>
      </c>
      <c r="G33" s="1">
        <v>906460</v>
      </c>
      <c r="H33" s="1">
        <v>897654499</v>
      </c>
      <c r="I33" t="s">
        <v>333</v>
      </c>
      <c r="J33" t="s">
        <v>300</v>
      </c>
      <c r="L33" t="s">
        <v>10</v>
      </c>
      <c r="M33" t="s">
        <v>11</v>
      </c>
    </row>
    <row r="34" spans="1:13">
      <c r="A34">
        <v>33</v>
      </c>
      <c r="B34" s="5">
        <v>45345</v>
      </c>
      <c r="C34" s="6">
        <v>0.38055555555555548</v>
      </c>
      <c r="D34" t="s">
        <v>334</v>
      </c>
      <c r="E34" t="s">
        <v>334</v>
      </c>
      <c r="F34" s="1">
        <v>0</v>
      </c>
      <c r="G34" s="1">
        <v>928960</v>
      </c>
      <c r="H34" s="1">
        <v>896725539</v>
      </c>
      <c r="I34" t="s">
        <v>333</v>
      </c>
      <c r="J34" t="s">
        <v>300</v>
      </c>
      <c r="L34" t="s">
        <v>10</v>
      </c>
      <c r="M34" t="s">
        <v>11</v>
      </c>
    </row>
    <row r="35" spans="1:13">
      <c r="A35">
        <v>34</v>
      </c>
      <c r="B35" s="5">
        <v>45345</v>
      </c>
      <c r="C35" s="6">
        <v>0.38055555555555548</v>
      </c>
      <c r="D35" t="s">
        <v>335</v>
      </c>
      <c r="E35" t="s">
        <v>335</v>
      </c>
      <c r="F35" s="1">
        <v>0</v>
      </c>
      <c r="G35" s="1">
        <v>822070</v>
      </c>
      <c r="H35" s="1">
        <v>895903469</v>
      </c>
      <c r="I35" t="s">
        <v>333</v>
      </c>
      <c r="J35" t="s">
        <v>300</v>
      </c>
      <c r="L35" t="s">
        <v>10</v>
      </c>
      <c r="M35" t="s">
        <v>11</v>
      </c>
    </row>
    <row r="36" spans="1:13">
      <c r="A36">
        <v>35</v>
      </c>
      <c r="B36" s="5">
        <v>45345</v>
      </c>
      <c r="C36" s="6">
        <v>0.38055555555555548</v>
      </c>
      <c r="D36" t="s">
        <v>336</v>
      </c>
      <c r="E36" t="s">
        <v>336</v>
      </c>
      <c r="F36" s="1">
        <v>0</v>
      </c>
      <c r="G36" s="1">
        <v>500500</v>
      </c>
      <c r="H36" s="1">
        <v>895402969</v>
      </c>
      <c r="I36" t="s">
        <v>333</v>
      </c>
      <c r="J36" t="s">
        <v>300</v>
      </c>
      <c r="L36" t="s">
        <v>10</v>
      </c>
      <c r="M36" t="s">
        <v>11</v>
      </c>
    </row>
    <row r="37" spans="1:13">
      <c r="A37">
        <v>36</v>
      </c>
      <c r="B37" s="5">
        <v>45349</v>
      </c>
      <c r="C37" s="6">
        <v>0.40763888888888888</v>
      </c>
      <c r="D37" t="s">
        <v>387</v>
      </c>
      <c r="F37" s="1">
        <v>401430</v>
      </c>
      <c r="G37" s="1">
        <v>0</v>
      </c>
      <c r="H37" s="1">
        <v>895804399</v>
      </c>
      <c r="I37" t="s">
        <v>292</v>
      </c>
      <c r="J37" t="s">
        <v>293</v>
      </c>
      <c r="L37" t="s">
        <v>10</v>
      </c>
      <c r="M37" t="s">
        <v>11</v>
      </c>
    </row>
    <row r="38" spans="1:13">
      <c r="A38">
        <v>37</v>
      </c>
      <c r="B38" s="5">
        <v>45350</v>
      </c>
      <c r="C38" s="6">
        <v>0.72152777777777777</v>
      </c>
      <c r="D38" t="s">
        <v>393</v>
      </c>
      <c r="E38" t="s">
        <v>393</v>
      </c>
      <c r="F38" s="1">
        <v>0</v>
      </c>
      <c r="G38" s="1">
        <v>354500</v>
      </c>
      <c r="H38" s="1">
        <v>895449899</v>
      </c>
      <c r="I38" t="s">
        <v>331</v>
      </c>
      <c r="J38" t="s">
        <v>300</v>
      </c>
      <c r="L38" t="s">
        <v>10</v>
      </c>
      <c r="M38" t="s">
        <v>11</v>
      </c>
    </row>
    <row r="39" spans="1:13">
      <c r="A39">
        <v>38</v>
      </c>
      <c r="B39" s="5">
        <v>45350</v>
      </c>
      <c r="C39" s="6">
        <v>0.72152777777777777</v>
      </c>
      <c r="D39" t="s">
        <v>360</v>
      </c>
      <c r="E39" t="s">
        <v>360</v>
      </c>
      <c r="F39" s="1">
        <v>0</v>
      </c>
      <c r="G39" s="1">
        <v>2200000</v>
      </c>
      <c r="H39" s="1">
        <v>893249899</v>
      </c>
      <c r="I39" t="s">
        <v>299</v>
      </c>
      <c r="J39" t="s">
        <v>300</v>
      </c>
      <c r="L39" t="s">
        <v>10</v>
      </c>
      <c r="M39" t="s">
        <v>11</v>
      </c>
    </row>
    <row r="40" spans="1:13">
      <c r="A40">
        <v>39</v>
      </c>
      <c r="B40" s="5">
        <v>45350</v>
      </c>
      <c r="C40" s="6">
        <v>0.72152777777777777</v>
      </c>
      <c r="D40" t="s">
        <v>358</v>
      </c>
      <c r="E40" t="s">
        <v>358</v>
      </c>
      <c r="F40" s="1">
        <v>0</v>
      </c>
      <c r="G40" s="1">
        <v>440500</v>
      </c>
      <c r="H40" s="1">
        <v>892809399</v>
      </c>
      <c r="I40" t="s">
        <v>331</v>
      </c>
      <c r="J40" t="s">
        <v>300</v>
      </c>
      <c r="L40" t="s">
        <v>10</v>
      </c>
      <c r="M40" t="s">
        <v>11</v>
      </c>
    </row>
    <row r="41" spans="1:13">
      <c r="A41">
        <v>40</v>
      </c>
      <c r="B41" s="5">
        <v>45350</v>
      </c>
      <c r="C41" s="6">
        <v>0.72152777777777777</v>
      </c>
      <c r="D41" t="s">
        <v>351</v>
      </c>
      <c r="E41" t="s">
        <v>351</v>
      </c>
      <c r="F41" s="1">
        <v>0</v>
      </c>
      <c r="G41" s="1">
        <v>550000</v>
      </c>
      <c r="H41" s="1">
        <v>892259399</v>
      </c>
      <c r="I41" t="s">
        <v>299</v>
      </c>
      <c r="J41" t="s">
        <v>300</v>
      </c>
      <c r="L41" t="s">
        <v>10</v>
      </c>
      <c r="M41" t="s">
        <v>11</v>
      </c>
    </row>
    <row r="42" spans="1:13">
      <c r="A42">
        <v>41</v>
      </c>
      <c r="B42" s="5">
        <v>45350</v>
      </c>
      <c r="C42" s="6">
        <v>0.72152777777777777</v>
      </c>
      <c r="D42" t="s">
        <v>352</v>
      </c>
      <c r="F42" s="1">
        <v>0</v>
      </c>
      <c r="G42" s="1">
        <v>59320</v>
      </c>
      <c r="H42" s="1">
        <v>892200079</v>
      </c>
      <c r="I42" t="s">
        <v>292</v>
      </c>
      <c r="J42" t="s">
        <v>300</v>
      </c>
      <c r="L42" t="s">
        <v>10</v>
      </c>
      <c r="M42" t="s">
        <v>11</v>
      </c>
    </row>
    <row r="43" spans="1:13">
      <c r="A43">
        <v>42</v>
      </c>
      <c r="B43" s="5">
        <v>45350</v>
      </c>
      <c r="C43" s="6">
        <v>0.72152777777777777</v>
      </c>
      <c r="D43" t="s">
        <v>394</v>
      </c>
      <c r="E43" t="s">
        <v>355</v>
      </c>
      <c r="F43" s="1">
        <v>0</v>
      </c>
      <c r="G43" s="1">
        <v>592770</v>
      </c>
      <c r="H43" s="1">
        <v>891607309</v>
      </c>
      <c r="I43" t="s">
        <v>356</v>
      </c>
      <c r="J43" t="s">
        <v>357</v>
      </c>
      <c r="L43" t="s">
        <v>10</v>
      </c>
      <c r="M43" t="s">
        <v>11</v>
      </c>
    </row>
    <row r="44" spans="1:13">
      <c r="A44">
        <v>43</v>
      </c>
      <c r="B44" s="5">
        <v>45356</v>
      </c>
      <c r="C44" s="6">
        <v>0.76180555555555551</v>
      </c>
      <c r="D44" t="s">
        <v>398</v>
      </c>
      <c r="E44" t="s">
        <v>330</v>
      </c>
      <c r="F44" s="1">
        <v>0</v>
      </c>
      <c r="G44" s="1">
        <v>2934135</v>
      </c>
      <c r="H44" s="1">
        <v>888673174</v>
      </c>
      <c r="I44" t="s">
        <v>331</v>
      </c>
      <c r="J44" t="s">
        <v>300</v>
      </c>
      <c r="L44" t="s">
        <v>10</v>
      </c>
      <c r="M44" t="s">
        <v>11</v>
      </c>
    </row>
    <row r="45" spans="1:13">
      <c r="A45">
        <v>44</v>
      </c>
      <c r="B45" s="5">
        <v>45357</v>
      </c>
      <c r="C45" s="6">
        <v>0.74236111111111114</v>
      </c>
      <c r="D45" t="s">
        <v>330</v>
      </c>
      <c r="E45" t="s">
        <v>330</v>
      </c>
      <c r="F45" s="1">
        <v>0</v>
      </c>
      <c r="G45" s="1">
        <v>129256</v>
      </c>
      <c r="H45" s="1">
        <v>888543918</v>
      </c>
      <c r="I45" t="s">
        <v>331</v>
      </c>
      <c r="J45" t="s">
        <v>300</v>
      </c>
      <c r="L45" t="s">
        <v>10</v>
      </c>
      <c r="M45" t="s">
        <v>11</v>
      </c>
    </row>
    <row r="46" spans="1:13">
      <c r="A46">
        <v>45</v>
      </c>
      <c r="B46" s="5">
        <v>45362</v>
      </c>
      <c r="C46" s="6">
        <v>0.2076388888888889</v>
      </c>
      <c r="D46" t="s">
        <v>402</v>
      </c>
      <c r="F46" s="1">
        <v>0</v>
      </c>
      <c r="G46" s="1">
        <v>1335740</v>
      </c>
      <c r="H46" s="1">
        <v>887208178</v>
      </c>
      <c r="I46" t="s">
        <v>310</v>
      </c>
      <c r="J46" t="s">
        <v>300</v>
      </c>
      <c r="L46" t="s">
        <v>10</v>
      </c>
      <c r="M46" t="s">
        <v>11</v>
      </c>
    </row>
    <row r="47" spans="1:13">
      <c r="A47">
        <v>46</v>
      </c>
      <c r="B47" s="5">
        <v>45362</v>
      </c>
      <c r="C47" s="6">
        <v>0.20902777777777781</v>
      </c>
      <c r="D47" t="s">
        <v>403</v>
      </c>
      <c r="F47" s="1">
        <v>0</v>
      </c>
      <c r="G47" s="1">
        <v>612000</v>
      </c>
      <c r="H47" s="1">
        <v>886596178</v>
      </c>
      <c r="I47" t="s">
        <v>313</v>
      </c>
      <c r="J47" t="s">
        <v>300</v>
      </c>
      <c r="L47" t="s">
        <v>10</v>
      </c>
      <c r="M47" t="s">
        <v>11</v>
      </c>
    </row>
    <row r="48" spans="1:13">
      <c r="A48">
        <v>47</v>
      </c>
      <c r="B48" s="5">
        <v>45362</v>
      </c>
      <c r="C48" s="6">
        <v>0.20902777777777781</v>
      </c>
      <c r="D48" t="s">
        <v>404</v>
      </c>
      <c r="F48" s="1">
        <v>0</v>
      </c>
      <c r="G48" s="1">
        <v>81750</v>
      </c>
      <c r="H48" s="1">
        <v>886514428</v>
      </c>
      <c r="I48" t="s">
        <v>310</v>
      </c>
      <c r="J48" t="s">
        <v>300</v>
      </c>
      <c r="L48" t="s">
        <v>10</v>
      </c>
      <c r="M48" t="s">
        <v>11</v>
      </c>
    </row>
    <row r="49" spans="1:13">
      <c r="A49">
        <v>48</v>
      </c>
      <c r="B49" s="5">
        <v>45362</v>
      </c>
      <c r="C49" s="6">
        <v>0.20902777777777781</v>
      </c>
      <c r="D49" t="s">
        <v>405</v>
      </c>
      <c r="F49" s="1">
        <v>0</v>
      </c>
      <c r="G49" s="1">
        <v>32150</v>
      </c>
      <c r="H49" s="1">
        <v>886482278</v>
      </c>
      <c r="I49" t="s">
        <v>310</v>
      </c>
      <c r="J49" t="s">
        <v>300</v>
      </c>
      <c r="L49" t="s">
        <v>10</v>
      </c>
      <c r="M49" t="s">
        <v>11</v>
      </c>
    </row>
    <row r="50" spans="1:13">
      <c r="A50">
        <v>49</v>
      </c>
      <c r="B50" s="5">
        <v>45365</v>
      </c>
      <c r="C50" s="6">
        <v>0.51527777777777772</v>
      </c>
      <c r="D50" t="s">
        <v>408</v>
      </c>
      <c r="E50" t="s">
        <v>330</v>
      </c>
      <c r="F50" s="1">
        <v>0</v>
      </c>
      <c r="G50" s="1">
        <v>3900</v>
      </c>
      <c r="H50" s="1">
        <v>886478378</v>
      </c>
      <c r="I50" t="s">
        <v>331</v>
      </c>
      <c r="J50" t="s">
        <v>300</v>
      </c>
      <c r="L50" t="s">
        <v>10</v>
      </c>
      <c r="M50" t="s">
        <v>11</v>
      </c>
    </row>
    <row r="51" spans="1:13">
      <c r="A51">
        <v>50</v>
      </c>
      <c r="B51" s="5">
        <v>45367</v>
      </c>
      <c r="C51" s="6">
        <v>0.13750000000000001</v>
      </c>
      <c r="F51" s="1">
        <v>198581</v>
      </c>
      <c r="G51" s="1">
        <v>0</v>
      </c>
      <c r="H51" s="1">
        <v>886676959</v>
      </c>
      <c r="I51" t="s">
        <v>409</v>
      </c>
      <c r="J51" t="s">
        <v>300</v>
      </c>
      <c r="L51" t="s">
        <v>10</v>
      </c>
      <c r="M51" t="s">
        <v>11</v>
      </c>
    </row>
    <row r="52" spans="1:13">
      <c r="A52">
        <v>51</v>
      </c>
      <c r="B52" s="5">
        <v>45376</v>
      </c>
      <c r="C52" s="6">
        <v>0.38472222222222219</v>
      </c>
      <c r="D52" t="s">
        <v>211</v>
      </c>
      <c r="E52" t="s">
        <v>211</v>
      </c>
      <c r="F52" s="1">
        <v>0</v>
      </c>
      <c r="G52" s="1">
        <v>7575260</v>
      </c>
      <c r="H52" s="1">
        <v>879101699</v>
      </c>
      <c r="I52" t="s">
        <v>333</v>
      </c>
      <c r="J52" t="s">
        <v>300</v>
      </c>
      <c r="L52" t="s">
        <v>10</v>
      </c>
      <c r="M52" t="s">
        <v>11</v>
      </c>
    </row>
    <row r="53" spans="1:13">
      <c r="A53">
        <v>52</v>
      </c>
      <c r="B53" s="5">
        <v>45376</v>
      </c>
      <c r="C53" s="6">
        <v>0.38472222222222219</v>
      </c>
      <c r="D53" t="s">
        <v>212</v>
      </c>
      <c r="E53" t="s">
        <v>212</v>
      </c>
      <c r="F53" s="1">
        <v>0</v>
      </c>
      <c r="G53" s="1">
        <v>3875210</v>
      </c>
      <c r="H53" s="1">
        <v>875226489</v>
      </c>
      <c r="I53" t="s">
        <v>333</v>
      </c>
      <c r="J53" t="s">
        <v>300</v>
      </c>
      <c r="L53" t="s">
        <v>10</v>
      </c>
      <c r="M53" t="s">
        <v>11</v>
      </c>
    </row>
    <row r="54" spans="1:13">
      <c r="A54">
        <v>53</v>
      </c>
      <c r="B54" s="5">
        <v>45376</v>
      </c>
      <c r="C54" s="6">
        <v>0.38472222222222219</v>
      </c>
      <c r="D54" t="s">
        <v>213</v>
      </c>
      <c r="E54" t="s">
        <v>213</v>
      </c>
      <c r="F54" s="1">
        <v>0</v>
      </c>
      <c r="G54" s="1">
        <v>906460</v>
      </c>
      <c r="H54" s="1">
        <v>874320029</v>
      </c>
      <c r="I54" t="s">
        <v>333</v>
      </c>
      <c r="J54" t="s">
        <v>300</v>
      </c>
      <c r="L54" t="s">
        <v>10</v>
      </c>
      <c r="M54" t="s">
        <v>11</v>
      </c>
    </row>
    <row r="55" spans="1:13">
      <c r="A55">
        <v>54</v>
      </c>
      <c r="B55" s="5">
        <v>45376</v>
      </c>
      <c r="C55" s="6">
        <v>0.38472222222222219</v>
      </c>
      <c r="D55" t="s">
        <v>416</v>
      </c>
      <c r="E55" t="s">
        <v>416</v>
      </c>
      <c r="F55" s="1">
        <v>0</v>
      </c>
      <c r="G55" s="1">
        <v>906460</v>
      </c>
      <c r="H55" s="1">
        <v>873413569</v>
      </c>
      <c r="I55" t="s">
        <v>333</v>
      </c>
      <c r="J55" t="s">
        <v>300</v>
      </c>
      <c r="L55" t="s">
        <v>10</v>
      </c>
      <c r="M55" t="s">
        <v>11</v>
      </c>
    </row>
    <row r="56" spans="1:13">
      <c r="A56">
        <v>55</v>
      </c>
      <c r="B56" s="5">
        <v>45377</v>
      </c>
      <c r="C56" s="6">
        <v>0.43402777777777779</v>
      </c>
      <c r="D56" t="s">
        <v>334</v>
      </c>
      <c r="E56" t="s">
        <v>417</v>
      </c>
      <c r="F56" s="1">
        <v>450</v>
      </c>
      <c r="G56" s="1">
        <v>0</v>
      </c>
      <c r="H56" s="1">
        <v>873414019</v>
      </c>
      <c r="I56" t="s">
        <v>414</v>
      </c>
      <c r="J56" t="s">
        <v>418</v>
      </c>
      <c r="L56" t="s">
        <v>10</v>
      </c>
      <c r="M56" t="s">
        <v>11</v>
      </c>
    </row>
    <row r="57" spans="1:13">
      <c r="A57">
        <v>56</v>
      </c>
      <c r="B57" s="5">
        <v>45378</v>
      </c>
      <c r="C57" s="6">
        <v>0.75763888888888886</v>
      </c>
      <c r="D57" t="s">
        <v>352</v>
      </c>
      <c r="F57" s="1">
        <v>0</v>
      </c>
      <c r="G57" s="1">
        <v>153520</v>
      </c>
      <c r="H57" s="1">
        <v>873260499</v>
      </c>
      <c r="I57" t="s">
        <v>292</v>
      </c>
      <c r="J57" t="s">
        <v>300</v>
      </c>
      <c r="L57" t="s">
        <v>10</v>
      </c>
      <c r="M57" t="s">
        <v>11</v>
      </c>
    </row>
    <row r="58" spans="1:13">
      <c r="A58">
        <v>57</v>
      </c>
      <c r="B58" s="5">
        <v>45378</v>
      </c>
      <c r="C58" s="6">
        <v>0.75763888888888886</v>
      </c>
      <c r="D58" t="s">
        <v>394</v>
      </c>
      <c r="E58" t="s">
        <v>355</v>
      </c>
      <c r="F58" s="1">
        <v>0</v>
      </c>
      <c r="G58" s="1">
        <v>1535250</v>
      </c>
      <c r="H58" s="1">
        <v>871725249</v>
      </c>
      <c r="I58" t="s">
        <v>356</v>
      </c>
      <c r="J58" t="s">
        <v>357</v>
      </c>
      <c r="L58" t="s">
        <v>10</v>
      </c>
      <c r="M58" t="s">
        <v>11</v>
      </c>
    </row>
    <row r="59" spans="1:13">
      <c r="A59">
        <v>58</v>
      </c>
      <c r="B59" s="5">
        <v>45378</v>
      </c>
      <c r="C59" s="6">
        <v>0.75763888888888886</v>
      </c>
      <c r="D59" t="s">
        <v>330</v>
      </c>
      <c r="E59" t="s">
        <v>330</v>
      </c>
      <c r="F59" s="1">
        <v>0</v>
      </c>
      <c r="G59" s="1">
        <v>3320415</v>
      </c>
      <c r="H59" s="1">
        <v>868404834</v>
      </c>
      <c r="I59" t="s">
        <v>331</v>
      </c>
      <c r="J59" t="s">
        <v>300</v>
      </c>
      <c r="L59" t="s">
        <v>10</v>
      </c>
      <c r="M59" t="s">
        <v>11</v>
      </c>
    </row>
    <row r="60" spans="1:13">
      <c r="A60">
        <v>59</v>
      </c>
      <c r="B60" s="5">
        <v>45378</v>
      </c>
      <c r="C60" s="6">
        <v>0.75763888888888886</v>
      </c>
      <c r="D60" t="s">
        <v>360</v>
      </c>
      <c r="E60" t="s">
        <v>360</v>
      </c>
      <c r="F60" s="1">
        <v>0</v>
      </c>
      <c r="G60" s="1">
        <v>2200000</v>
      </c>
      <c r="H60" s="1">
        <v>866204834</v>
      </c>
      <c r="I60" t="s">
        <v>299</v>
      </c>
      <c r="J60" t="s">
        <v>300</v>
      </c>
      <c r="L60" t="s">
        <v>10</v>
      </c>
      <c r="M60" t="s">
        <v>11</v>
      </c>
    </row>
    <row r="61" spans="1:13">
      <c r="A61">
        <v>60</v>
      </c>
      <c r="B61" s="5">
        <v>45378</v>
      </c>
      <c r="C61" s="6">
        <v>0.75763888888888886</v>
      </c>
      <c r="D61" t="s">
        <v>351</v>
      </c>
      <c r="E61" t="s">
        <v>351</v>
      </c>
      <c r="F61" s="1">
        <v>0</v>
      </c>
      <c r="G61" s="1">
        <v>550000</v>
      </c>
      <c r="H61" s="1">
        <v>865654834</v>
      </c>
      <c r="I61" t="s">
        <v>299</v>
      </c>
      <c r="J61" t="s">
        <v>300</v>
      </c>
      <c r="L61" t="s">
        <v>10</v>
      </c>
      <c r="M61" t="s">
        <v>11</v>
      </c>
    </row>
    <row r="62" spans="1:13">
      <c r="A62">
        <v>61</v>
      </c>
      <c r="B62" s="5">
        <v>45378</v>
      </c>
      <c r="C62" s="6">
        <v>0.75763888888888886</v>
      </c>
      <c r="D62" t="s">
        <v>358</v>
      </c>
      <c r="E62" t="s">
        <v>358</v>
      </c>
      <c r="F62" s="1">
        <v>0</v>
      </c>
      <c r="G62" s="1">
        <v>440500</v>
      </c>
      <c r="H62" s="1">
        <v>865214334</v>
      </c>
      <c r="I62" t="s">
        <v>331</v>
      </c>
      <c r="J62" t="s">
        <v>300</v>
      </c>
      <c r="L62" t="s">
        <v>10</v>
      </c>
      <c r="M62" t="s">
        <v>11</v>
      </c>
    </row>
    <row r="63" spans="1:13">
      <c r="A63">
        <v>62</v>
      </c>
      <c r="B63" s="5">
        <v>45386</v>
      </c>
      <c r="C63" s="6">
        <v>6.458333333333334E-2</v>
      </c>
      <c r="D63" t="s">
        <v>432</v>
      </c>
      <c r="E63" t="s">
        <v>422</v>
      </c>
      <c r="F63" s="1">
        <v>0</v>
      </c>
      <c r="G63" s="1">
        <v>1174500</v>
      </c>
      <c r="H63" s="1">
        <v>864039834</v>
      </c>
      <c r="I63" t="s">
        <v>331</v>
      </c>
      <c r="J63" t="s">
        <v>300</v>
      </c>
      <c r="L63" t="s">
        <v>10</v>
      </c>
      <c r="M63" t="s">
        <v>11</v>
      </c>
    </row>
    <row r="64" spans="1:13">
      <c r="A64">
        <v>63</v>
      </c>
      <c r="B64" s="5">
        <v>45386</v>
      </c>
      <c r="C64" s="6">
        <v>6.458333333333334E-2</v>
      </c>
      <c r="D64" t="s">
        <v>330</v>
      </c>
      <c r="E64" t="s">
        <v>330</v>
      </c>
      <c r="F64" s="1">
        <v>0</v>
      </c>
      <c r="G64" s="1">
        <v>16718</v>
      </c>
      <c r="H64" s="1">
        <v>864023116</v>
      </c>
      <c r="I64" t="s">
        <v>331</v>
      </c>
      <c r="J64" t="s">
        <v>300</v>
      </c>
      <c r="L64" t="s">
        <v>10</v>
      </c>
      <c r="M64" t="s">
        <v>11</v>
      </c>
    </row>
    <row r="65" spans="1:13">
      <c r="A65">
        <v>64</v>
      </c>
      <c r="B65" s="5">
        <v>45386</v>
      </c>
      <c r="C65" s="6">
        <v>6.458333333333334E-2</v>
      </c>
      <c r="D65" t="s">
        <v>77</v>
      </c>
      <c r="E65" t="s">
        <v>433</v>
      </c>
      <c r="F65" s="1">
        <v>0</v>
      </c>
      <c r="G65" s="1">
        <v>6930000</v>
      </c>
      <c r="H65" s="1">
        <v>857093116</v>
      </c>
      <c r="I65" t="s">
        <v>299</v>
      </c>
      <c r="J65" t="s">
        <v>300</v>
      </c>
      <c r="L65" t="s">
        <v>10</v>
      </c>
      <c r="M65" t="s">
        <v>11</v>
      </c>
    </row>
    <row r="66" spans="1:13">
      <c r="A66">
        <v>65</v>
      </c>
      <c r="B66" s="5">
        <v>45386</v>
      </c>
      <c r="C66" s="6">
        <v>6.458333333333334E-2</v>
      </c>
      <c r="D66" t="s">
        <v>434</v>
      </c>
      <c r="E66" t="s">
        <v>358</v>
      </c>
      <c r="F66" s="1">
        <v>0</v>
      </c>
      <c r="G66" s="1">
        <v>770500</v>
      </c>
      <c r="H66" s="1">
        <v>856322616</v>
      </c>
      <c r="I66" t="s">
        <v>331</v>
      </c>
      <c r="J66" t="s">
        <v>300</v>
      </c>
      <c r="L66" t="s">
        <v>10</v>
      </c>
      <c r="M66" t="s">
        <v>11</v>
      </c>
    </row>
    <row r="67" spans="1:13">
      <c r="A67">
        <v>66</v>
      </c>
      <c r="B67" s="5">
        <v>45393</v>
      </c>
      <c r="C67" s="6">
        <v>0.2076388888888889</v>
      </c>
      <c r="D67" t="s">
        <v>438</v>
      </c>
      <c r="F67" s="1">
        <v>0</v>
      </c>
      <c r="G67" s="1">
        <v>1255660</v>
      </c>
      <c r="H67" s="1">
        <v>855066956</v>
      </c>
      <c r="I67" t="s">
        <v>310</v>
      </c>
      <c r="J67" t="s">
        <v>300</v>
      </c>
      <c r="L67" t="s">
        <v>10</v>
      </c>
      <c r="M67" t="s">
        <v>11</v>
      </c>
    </row>
    <row r="68" spans="1:13">
      <c r="A68">
        <v>67</v>
      </c>
      <c r="B68" s="5">
        <v>45393</v>
      </c>
      <c r="C68" s="6">
        <v>0.20902777777777781</v>
      </c>
      <c r="D68" t="s">
        <v>439</v>
      </c>
      <c r="F68" s="1">
        <v>0</v>
      </c>
      <c r="G68" s="1">
        <v>567000</v>
      </c>
      <c r="H68" s="1">
        <v>854499956</v>
      </c>
      <c r="I68" t="s">
        <v>313</v>
      </c>
      <c r="J68" t="s">
        <v>300</v>
      </c>
      <c r="L68" t="s">
        <v>10</v>
      </c>
      <c r="M68" t="s">
        <v>11</v>
      </c>
    </row>
    <row r="69" spans="1:13">
      <c r="A69">
        <v>68</v>
      </c>
      <c r="B69" s="5">
        <v>45393</v>
      </c>
      <c r="C69" s="6">
        <v>0.20902777777777781</v>
      </c>
      <c r="D69" t="s">
        <v>440</v>
      </c>
      <c r="F69" s="1">
        <v>0</v>
      </c>
      <c r="G69" s="1">
        <v>41780</v>
      </c>
      <c r="H69" s="1">
        <v>854458176</v>
      </c>
      <c r="I69" t="s">
        <v>310</v>
      </c>
      <c r="J69" t="s">
        <v>300</v>
      </c>
      <c r="L69" t="s">
        <v>10</v>
      </c>
      <c r="M69" t="s">
        <v>11</v>
      </c>
    </row>
    <row r="70" spans="1:13">
      <c r="A70">
        <v>69</v>
      </c>
      <c r="B70" s="5">
        <v>45393</v>
      </c>
      <c r="C70" s="6">
        <v>0.20902777777777781</v>
      </c>
      <c r="D70" t="s">
        <v>441</v>
      </c>
      <c r="F70" s="1">
        <v>0</v>
      </c>
      <c r="G70" s="1">
        <v>14530</v>
      </c>
      <c r="H70" s="1">
        <v>854443646</v>
      </c>
      <c r="I70" t="s">
        <v>310</v>
      </c>
      <c r="J70" t="s">
        <v>300</v>
      </c>
      <c r="L70" t="s">
        <v>10</v>
      </c>
      <c r="M70" t="s">
        <v>11</v>
      </c>
    </row>
    <row r="71" spans="1:13">
      <c r="A71">
        <v>70</v>
      </c>
      <c r="B71" s="5">
        <v>45405</v>
      </c>
      <c r="C71" s="6">
        <v>0.69652777777777775</v>
      </c>
      <c r="D71" t="s">
        <v>444</v>
      </c>
      <c r="F71" s="1">
        <v>0</v>
      </c>
      <c r="G71" s="1">
        <v>300000000</v>
      </c>
      <c r="H71" s="1">
        <v>554443646</v>
      </c>
      <c r="I71" t="s">
        <v>292</v>
      </c>
      <c r="J71" t="s">
        <v>317</v>
      </c>
      <c r="L71" t="s">
        <v>10</v>
      </c>
      <c r="M71" t="s">
        <v>11</v>
      </c>
    </row>
    <row r="72" spans="1:13">
      <c r="A72">
        <v>71</v>
      </c>
      <c r="B72" s="5">
        <v>45405</v>
      </c>
      <c r="C72" s="6">
        <v>0.69861111111111107</v>
      </c>
      <c r="D72" t="s">
        <v>445</v>
      </c>
      <c r="F72" s="1">
        <v>0</v>
      </c>
      <c r="G72" s="1">
        <v>300000000</v>
      </c>
      <c r="H72" s="1">
        <v>254443646</v>
      </c>
      <c r="I72" t="s">
        <v>292</v>
      </c>
      <c r="J72" t="s">
        <v>317</v>
      </c>
      <c r="L72" t="s">
        <v>10</v>
      </c>
      <c r="M72" t="s">
        <v>11</v>
      </c>
    </row>
    <row r="73" spans="1:13">
      <c r="A73">
        <v>72</v>
      </c>
      <c r="B73" s="5">
        <v>45407</v>
      </c>
      <c r="C73" s="6">
        <v>0.37708333333333333</v>
      </c>
      <c r="D73" t="s">
        <v>451</v>
      </c>
      <c r="F73" s="1">
        <v>0</v>
      </c>
      <c r="G73" s="1">
        <v>14879080</v>
      </c>
      <c r="H73" s="1">
        <v>239564566</v>
      </c>
      <c r="I73" t="s">
        <v>452</v>
      </c>
      <c r="J73" t="s">
        <v>300</v>
      </c>
      <c r="L73" t="s">
        <v>10</v>
      </c>
      <c r="M73" t="s">
        <v>11</v>
      </c>
    </row>
    <row r="74" spans="1:13">
      <c r="A74">
        <v>73</v>
      </c>
      <c r="B74" s="5">
        <v>45412</v>
      </c>
      <c r="C74" s="6">
        <v>0.47152777777777782</v>
      </c>
      <c r="D74" t="s">
        <v>330</v>
      </c>
      <c r="E74" t="s">
        <v>330</v>
      </c>
      <c r="F74" s="1">
        <v>0</v>
      </c>
      <c r="G74" s="1">
        <v>5000500</v>
      </c>
      <c r="H74" s="1">
        <v>234564066</v>
      </c>
      <c r="I74" t="s">
        <v>331</v>
      </c>
      <c r="J74" t="s">
        <v>300</v>
      </c>
      <c r="L74" t="s">
        <v>10</v>
      </c>
      <c r="M74" t="s">
        <v>11</v>
      </c>
    </row>
    <row r="75" spans="1:13">
      <c r="A75">
        <v>74</v>
      </c>
      <c r="B75" s="5">
        <v>45412</v>
      </c>
      <c r="C75" s="6">
        <v>0.47222222222222221</v>
      </c>
      <c r="D75" t="s">
        <v>352</v>
      </c>
      <c r="F75" s="1">
        <v>0</v>
      </c>
      <c r="G75" s="1">
        <v>204090</v>
      </c>
      <c r="H75" s="1">
        <v>234359976</v>
      </c>
      <c r="I75" t="s">
        <v>292</v>
      </c>
      <c r="J75" t="s">
        <v>300</v>
      </c>
      <c r="L75" t="s">
        <v>10</v>
      </c>
      <c r="M75" t="s">
        <v>11</v>
      </c>
    </row>
    <row r="76" spans="1:13">
      <c r="A76">
        <v>75</v>
      </c>
      <c r="B76" s="5">
        <v>45412</v>
      </c>
      <c r="C76" s="6">
        <v>0.47222222222222221</v>
      </c>
      <c r="D76" t="s">
        <v>360</v>
      </c>
      <c r="E76" t="s">
        <v>360</v>
      </c>
      <c r="F76" s="1">
        <v>0</v>
      </c>
      <c r="G76" s="1">
        <v>2208640</v>
      </c>
      <c r="H76" s="1">
        <v>232151336</v>
      </c>
      <c r="I76" t="s">
        <v>299</v>
      </c>
      <c r="J76" t="s">
        <v>300</v>
      </c>
      <c r="L76" t="s">
        <v>10</v>
      </c>
      <c r="M76" t="s">
        <v>11</v>
      </c>
    </row>
    <row r="77" spans="1:13">
      <c r="A77">
        <v>76</v>
      </c>
      <c r="B77" s="5">
        <v>45412</v>
      </c>
      <c r="C77" s="6">
        <v>0.47222222222222221</v>
      </c>
      <c r="D77" t="s">
        <v>358</v>
      </c>
      <c r="E77" t="s">
        <v>358</v>
      </c>
      <c r="F77" s="1">
        <v>0</v>
      </c>
      <c r="G77" s="1">
        <v>440500</v>
      </c>
      <c r="H77" s="1">
        <v>231710836</v>
      </c>
      <c r="I77" t="s">
        <v>331</v>
      </c>
      <c r="J77" t="s">
        <v>300</v>
      </c>
      <c r="L77" t="s">
        <v>10</v>
      </c>
      <c r="M77" t="s">
        <v>11</v>
      </c>
    </row>
    <row r="78" spans="1:13">
      <c r="A78">
        <v>77</v>
      </c>
      <c r="B78" s="5">
        <v>45419</v>
      </c>
      <c r="C78" s="6">
        <v>0.62777777777777777</v>
      </c>
      <c r="D78" t="s">
        <v>351</v>
      </c>
      <c r="E78" t="s">
        <v>351</v>
      </c>
      <c r="F78" s="1">
        <v>0</v>
      </c>
      <c r="G78" s="1">
        <v>550000</v>
      </c>
      <c r="H78" s="1">
        <v>231160836</v>
      </c>
      <c r="I78" t="s">
        <v>299</v>
      </c>
      <c r="J78" t="s">
        <v>300</v>
      </c>
      <c r="L78" t="s">
        <v>10</v>
      </c>
      <c r="M78" t="s">
        <v>11</v>
      </c>
    </row>
    <row r="79" spans="1:13">
      <c r="A79">
        <v>78</v>
      </c>
      <c r="B79" s="5">
        <v>45422</v>
      </c>
      <c r="C79" s="6">
        <v>0.2069444444444444</v>
      </c>
      <c r="D79" t="s">
        <v>467</v>
      </c>
      <c r="F79" s="1">
        <v>0</v>
      </c>
      <c r="G79" s="1">
        <v>2801420</v>
      </c>
      <c r="H79" s="1">
        <v>228359416</v>
      </c>
      <c r="I79" t="s">
        <v>310</v>
      </c>
      <c r="J79" t="s">
        <v>300</v>
      </c>
      <c r="L79" t="s">
        <v>10</v>
      </c>
      <c r="M79" t="s">
        <v>11</v>
      </c>
    </row>
    <row r="80" spans="1:13">
      <c r="A80">
        <v>79</v>
      </c>
      <c r="B80" s="5">
        <v>45422</v>
      </c>
      <c r="C80" s="6">
        <v>0.20833333333333329</v>
      </c>
      <c r="D80" t="s">
        <v>468</v>
      </c>
      <c r="F80" s="1">
        <v>0</v>
      </c>
      <c r="G80" s="1">
        <v>567000</v>
      </c>
      <c r="H80" s="1">
        <v>227792416</v>
      </c>
      <c r="I80" t="s">
        <v>313</v>
      </c>
      <c r="J80" t="s">
        <v>300</v>
      </c>
      <c r="L80" t="s">
        <v>10</v>
      </c>
      <c r="M80" t="s">
        <v>11</v>
      </c>
    </row>
    <row r="81" spans="1:13">
      <c r="A81">
        <v>80</v>
      </c>
      <c r="B81" s="5">
        <v>45422</v>
      </c>
      <c r="C81" s="6">
        <v>0.20902777777777781</v>
      </c>
      <c r="D81" t="s">
        <v>469</v>
      </c>
      <c r="F81" s="1">
        <v>0</v>
      </c>
      <c r="G81" s="1">
        <v>64660</v>
      </c>
      <c r="H81" s="1">
        <v>227727756</v>
      </c>
      <c r="I81" t="s">
        <v>310</v>
      </c>
      <c r="J81" t="s">
        <v>300</v>
      </c>
      <c r="L81" t="s">
        <v>10</v>
      </c>
      <c r="M81" t="s">
        <v>11</v>
      </c>
    </row>
    <row r="82" spans="1:13">
      <c r="A82">
        <v>81</v>
      </c>
      <c r="B82" s="5">
        <v>45422</v>
      </c>
      <c r="C82" s="6">
        <v>0.20902777777777781</v>
      </c>
      <c r="D82" t="s">
        <v>470</v>
      </c>
      <c r="F82" s="1">
        <v>0</v>
      </c>
      <c r="G82" s="1">
        <v>23010</v>
      </c>
      <c r="H82" s="1">
        <v>227704746</v>
      </c>
      <c r="I82" t="s">
        <v>310</v>
      </c>
      <c r="J82" t="s">
        <v>300</v>
      </c>
      <c r="L82" t="s">
        <v>10</v>
      </c>
      <c r="M82" t="s">
        <v>11</v>
      </c>
    </row>
    <row r="83" spans="1:13">
      <c r="A83">
        <v>82</v>
      </c>
      <c r="B83" s="5">
        <v>45422</v>
      </c>
      <c r="C83" s="6">
        <v>0.91874999999999996</v>
      </c>
      <c r="D83" t="s">
        <v>471</v>
      </c>
      <c r="F83" s="1">
        <v>0</v>
      </c>
      <c r="G83" s="1">
        <v>2041020</v>
      </c>
      <c r="H83" s="1">
        <v>225663726</v>
      </c>
      <c r="I83" t="s">
        <v>356</v>
      </c>
      <c r="J83" t="s">
        <v>300</v>
      </c>
      <c r="L83" t="s">
        <v>10</v>
      </c>
      <c r="M83" t="s">
        <v>11</v>
      </c>
    </row>
    <row r="84" spans="1:13">
      <c r="A84">
        <v>83</v>
      </c>
      <c r="B84" s="5">
        <v>45432</v>
      </c>
      <c r="C84" s="6">
        <v>0.74444444444444446</v>
      </c>
      <c r="D84" t="s">
        <v>475</v>
      </c>
      <c r="E84" t="s">
        <v>475</v>
      </c>
      <c r="F84" s="1">
        <v>0</v>
      </c>
      <c r="G84" s="1">
        <v>12150500</v>
      </c>
      <c r="H84" s="1">
        <v>213513226</v>
      </c>
      <c r="I84" t="s">
        <v>331</v>
      </c>
      <c r="J84" t="s">
        <v>300</v>
      </c>
      <c r="L84" t="s">
        <v>10</v>
      </c>
      <c r="M84" t="s">
        <v>11</v>
      </c>
    </row>
    <row r="85" spans="1:13">
      <c r="A85">
        <v>84</v>
      </c>
      <c r="B85" s="5">
        <v>45436</v>
      </c>
      <c r="C85" s="6">
        <v>0.37847222222222221</v>
      </c>
      <c r="D85" t="s">
        <v>451</v>
      </c>
      <c r="F85" s="1">
        <v>0</v>
      </c>
      <c r="G85" s="1">
        <v>15546950</v>
      </c>
      <c r="H85" s="1">
        <v>197966276</v>
      </c>
      <c r="I85" t="s">
        <v>452</v>
      </c>
      <c r="J85" t="s">
        <v>300</v>
      </c>
      <c r="L85" t="s">
        <v>10</v>
      </c>
      <c r="M85" t="s">
        <v>11</v>
      </c>
    </row>
    <row r="86" spans="1:13">
      <c r="A86">
        <v>85</v>
      </c>
      <c r="B86" s="5">
        <v>45442</v>
      </c>
      <c r="C86" s="6">
        <v>0.73124999999999996</v>
      </c>
      <c r="D86" t="s">
        <v>360</v>
      </c>
      <c r="E86" t="s">
        <v>360</v>
      </c>
      <c r="F86" s="1">
        <v>0</v>
      </c>
      <c r="G86" s="1">
        <v>2200000</v>
      </c>
      <c r="H86" s="1">
        <v>195766276</v>
      </c>
      <c r="I86" t="s">
        <v>299</v>
      </c>
      <c r="J86" t="s">
        <v>300</v>
      </c>
      <c r="L86" t="s">
        <v>10</v>
      </c>
      <c r="M86" t="s">
        <v>11</v>
      </c>
    </row>
    <row r="87" spans="1:13">
      <c r="A87">
        <v>86</v>
      </c>
      <c r="B87" s="5">
        <v>45442</v>
      </c>
      <c r="C87" s="6">
        <v>0.73124999999999996</v>
      </c>
      <c r="D87" t="s">
        <v>358</v>
      </c>
      <c r="E87" t="s">
        <v>358</v>
      </c>
      <c r="F87" s="1">
        <v>0</v>
      </c>
      <c r="G87" s="1">
        <v>440500</v>
      </c>
      <c r="H87" s="1">
        <v>195325776</v>
      </c>
      <c r="I87" t="s">
        <v>331</v>
      </c>
      <c r="J87" t="s">
        <v>300</v>
      </c>
      <c r="L87" t="s">
        <v>10</v>
      </c>
      <c r="M87" t="s">
        <v>11</v>
      </c>
    </row>
    <row r="88" spans="1:13">
      <c r="A88">
        <v>87</v>
      </c>
      <c r="B88" s="5">
        <v>45442</v>
      </c>
      <c r="C88" s="6">
        <v>0.73124999999999996</v>
      </c>
      <c r="D88" t="s">
        <v>351</v>
      </c>
      <c r="E88" t="s">
        <v>351</v>
      </c>
      <c r="F88" s="1">
        <v>0</v>
      </c>
      <c r="G88" s="1">
        <v>550000</v>
      </c>
      <c r="H88" s="1">
        <v>194775776</v>
      </c>
      <c r="I88" t="s">
        <v>299</v>
      </c>
      <c r="J88" t="s">
        <v>300</v>
      </c>
      <c r="L88" t="s">
        <v>10</v>
      </c>
      <c r="M88" t="s">
        <v>11</v>
      </c>
    </row>
    <row r="89" spans="1:13">
      <c r="A89">
        <v>88</v>
      </c>
      <c r="B89" s="5">
        <v>45442</v>
      </c>
      <c r="C89" s="6">
        <v>0.73124999999999996</v>
      </c>
      <c r="D89" t="s">
        <v>352</v>
      </c>
      <c r="F89" s="1">
        <v>0</v>
      </c>
      <c r="G89" s="1">
        <v>204090</v>
      </c>
      <c r="H89" s="1">
        <v>194571686</v>
      </c>
      <c r="I89" t="s">
        <v>292</v>
      </c>
      <c r="J89" t="s">
        <v>300</v>
      </c>
      <c r="L89" t="s">
        <v>10</v>
      </c>
      <c r="M89" t="s">
        <v>11</v>
      </c>
    </row>
    <row r="90" spans="1:13">
      <c r="A90">
        <v>89</v>
      </c>
      <c r="B90" s="5">
        <v>45442</v>
      </c>
      <c r="C90" s="6">
        <v>0.73124999999999996</v>
      </c>
      <c r="D90" t="s">
        <v>394</v>
      </c>
      <c r="E90" t="s">
        <v>355</v>
      </c>
      <c r="F90" s="1">
        <v>0</v>
      </c>
      <c r="G90" s="1">
        <v>2041020</v>
      </c>
      <c r="H90" s="1">
        <v>192530666</v>
      </c>
      <c r="I90" t="s">
        <v>356</v>
      </c>
      <c r="J90" t="s">
        <v>357</v>
      </c>
      <c r="L90" t="s">
        <v>10</v>
      </c>
      <c r="M90" t="s">
        <v>11</v>
      </c>
    </row>
    <row r="91" spans="1:13">
      <c r="A91">
        <v>90</v>
      </c>
      <c r="B91" s="5">
        <v>45443</v>
      </c>
      <c r="C91" s="6">
        <v>0.61527777777777781</v>
      </c>
      <c r="D91" t="s">
        <v>486</v>
      </c>
      <c r="F91" s="1">
        <v>0</v>
      </c>
      <c r="G91" s="1">
        <v>131363</v>
      </c>
      <c r="H91" s="1">
        <v>192399303</v>
      </c>
      <c r="I91" t="s">
        <v>292</v>
      </c>
      <c r="J91" t="s">
        <v>300</v>
      </c>
      <c r="L91" t="s">
        <v>10</v>
      </c>
      <c r="M91" t="s">
        <v>11</v>
      </c>
    </row>
    <row r="92" spans="1:13">
      <c r="A92">
        <v>91</v>
      </c>
      <c r="B92" s="5">
        <v>45443</v>
      </c>
      <c r="C92" s="6">
        <v>0.61527777777777781</v>
      </c>
      <c r="D92" t="s">
        <v>486</v>
      </c>
      <c r="F92" s="1">
        <v>0</v>
      </c>
      <c r="G92" s="1">
        <v>7728200</v>
      </c>
      <c r="H92" s="1">
        <v>184671103</v>
      </c>
      <c r="I92" t="s">
        <v>292</v>
      </c>
      <c r="J92" t="s">
        <v>300</v>
      </c>
      <c r="L92" t="s">
        <v>10</v>
      </c>
      <c r="M92" t="s">
        <v>11</v>
      </c>
    </row>
    <row r="93" spans="1:13">
      <c r="A93">
        <v>92</v>
      </c>
      <c r="B93" s="5">
        <v>45447</v>
      </c>
      <c r="C93" s="6">
        <v>0.77083333333333337</v>
      </c>
      <c r="D93" t="s">
        <v>398</v>
      </c>
      <c r="E93" t="s">
        <v>330</v>
      </c>
      <c r="F93" s="1">
        <v>0</v>
      </c>
      <c r="G93" s="1">
        <v>806850</v>
      </c>
      <c r="H93" s="1">
        <v>183864253</v>
      </c>
      <c r="I93" t="s">
        <v>331</v>
      </c>
      <c r="J93" t="s">
        <v>300</v>
      </c>
      <c r="L93" t="s">
        <v>10</v>
      </c>
      <c r="M93" t="s">
        <v>11</v>
      </c>
    </row>
    <row r="94" spans="1:13">
      <c r="A94">
        <v>93</v>
      </c>
      <c r="B94" s="5">
        <v>45453</v>
      </c>
      <c r="C94" s="6">
        <v>0.21111111111111111</v>
      </c>
      <c r="D94" t="s">
        <v>494</v>
      </c>
      <c r="F94" s="1">
        <v>0</v>
      </c>
      <c r="G94" s="1">
        <v>1467020</v>
      </c>
      <c r="H94" s="1">
        <v>182397233</v>
      </c>
      <c r="I94" t="s">
        <v>310</v>
      </c>
      <c r="J94" t="s">
        <v>300</v>
      </c>
      <c r="L94" t="s">
        <v>10</v>
      </c>
      <c r="M94" t="s">
        <v>11</v>
      </c>
    </row>
    <row r="95" spans="1:13">
      <c r="A95">
        <v>94</v>
      </c>
      <c r="B95" s="5">
        <v>45453</v>
      </c>
      <c r="C95" s="6">
        <v>0.21249999999999999</v>
      </c>
      <c r="D95" t="s">
        <v>495</v>
      </c>
      <c r="F95" s="1">
        <v>0</v>
      </c>
      <c r="G95" s="1">
        <v>567000</v>
      </c>
      <c r="H95" s="1">
        <v>181830233</v>
      </c>
      <c r="I95" t="s">
        <v>313</v>
      </c>
      <c r="J95" t="s">
        <v>300</v>
      </c>
      <c r="L95" t="s">
        <v>10</v>
      </c>
      <c r="M95" t="s">
        <v>11</v>
      </c>
    </row>
    <row r="96" spans="1:13">
      <c r="A96">
        <v>95</v>
      </c>
      <c r="B96" s="5">
        <v>45453</v>
      </c>
      <c r="C96" s="6">
        <v>0.21249999999999999</v>
      </c>
      <c r="D96" t="s">
        <v>496</v>
      </c>
      <c r="F96" s="1">
        <v>0</v>
      </c>
      <c r="G96" s="1">
        <v>38500</v>
      </c>
      <c r="H96" s="1">
        <v>181791733</v>
      </c>
      <c r="I96" t="s">
        <v>310</v>
      </c>
      <c r="J96" t="s">
        <v>300</v>
      </c>
      <c r="L96" t="s">
        <v>10</v>
      </c>
      <c r="M96" t="s">
        <v>11</v>
      </c>
    </row>
    <row r="97" spans="1:13">
      <c r="A97">
        <v>96</v>
      </c>
      <c r="B97" s="5">
        <v>45453</v>
      </c>
      <c r="C97" s="6">
        <v>0.21319444444444441</v>
      </c>
      <c r="D97" t="s">
        <v>497</v>
      </c>
      <c r="F97" s="1">
        <v>0</v>
      </c>
      <c r="G97" s="1">
        <v>13360</v>
      </c>
      <c r="H97" s="1">
        <v>181778373</v>
      </c>
      <c r="I97" t="s">
        <v>310</v>
      </c>
      <c r="J97" t="s">
        <v>300</v>
      </c>
      <c r="L97" t="s">
        <v>10</v>
      </c>
      <c r="M97" t="s">
        <v>11</v>
      </c>
    </row>
    <row r="98" spans="1:13">
      <c r="A98">
        <v>97</v>
      </c>
      <c r="B98" s="5">
        <v>45454</v>
      </c>
      <c r="C98" s="6">
        <v>0.65208333333333335</v>
      </c>
      <c r="D98" t="s">
        <v>498</v>
      </c>
      <c r="F98" s="1">
        <v>0</v>
      </c>
      <c r="G98" s="1">
        <v>80000</v>
      </c>
      <c r="H98" s="1">
        <v>181698373</v>
      </c>
      <c r="I98" t="s">
        <v>264</v>
      </c>
      <c r="J98" t="s">
        <v>303</v>
      </c>
      <c r="L98" t="s">
        <v>10</v>
      </c>
      <c r="M98" t="s">
        <v>11</v>
      </c>
    </row>
    <row r="99" spans="1:13">
      <c r="A99">
        <v>98</v>
      </c>
      <c r="B99" s="5">
        <v>45458</v>
      </c>
      <c r="C99" s="6">
        <v>0.13819444444444451</v>
      </c>
      <c r="F99" s="1">
        <v>102365</v>
      </c>
      <c r="G99" s="1">
        <v>0</v>
      </c>
      <c r="H99" s="1">
        <v>181800738</v>
      </c>
      <c r="I99" t="s">
        <v>409</v>
      </c>
      <c r="J99" t="s">
        <v>300</v>
      </c>
      <c r="L99" t="s">
        <v>10</v>
      </c>
      <c r="M99" t="s">
        <v>11</v>
      </c>
    </row>
    <row r="100" spans="1:13">
      <c r="A100">
        <v>99</v>
      </c>
      <c r="B100" s="5">
        <v>45467</v>
      </c>
      <c r="C100" s="6">
        <v>0.9819444444444444</v>
      </c>
      <c r="D100" t="s">
        <v>505</v>
      </c>
      <c r="E100" t="s">
        <v>505</v>
      </c>
      <c r="F100" s="1">
        <v>0</v>
      </c>
      <c r="G100" s="1">
        <v>250500</v>
      </c>
      <c r="H100" s="1">
        <v>181550238</v>
      </c>
      <c r="I100" t="s">
        <v>331</v>
      </c>
      <c r="J100" t="s">
        <v>300</v>
      </c>
      <c r="L100" t="s">
        <v>10</v>
      </c>
      <c r="M100" t="s">
        <v>11</v>
      </c>
    </row>
    <row r="101" spans="1:13">
      <c r="A101">
        <v>100</v>
      </c>
      <c r="B101" s="5">
        <v>45468</v>
      </c>
      <c r="C101" s="6">
        <v>0.37708333333333333</v>
      </c>
      <c r="D101" t="s">
        <v>506</v>
      </c>
      <c r="E101" t="s">
        <v>211</v>
      </c>
      <c r="F101" s="1">
        <v>0</v>
      </c>
      <c r="G101" s="1">
        <v>7575260</v>
      </c>
      <c r="H101" s="1">
        <v>173974978</v>
      </c>
      <c r="I101" t="s">
        <v>333</v>
      </c>
      <c r="J101" t="s">
        <v>300</v>
      </c>
      <c r="L101" t="s">
        <v>10</v>
      </c>
      <c r="M101" t="s">
        <v>11</v>
      </c>
    </row>
    <row r="102" spans="1:13">
      <c r="A102">
        <v>101</v>
      </c>
      <c r="B102" s="5">
        <v>45468</v>
      </c>
      <c r="C102" s="6">
        <v>0.37708333333333333</v>
      </c>
      <c r="D102" t="s">
        <v>506</v>
      </c>
      <c r="E102" t="s">
        <v>212</v>
      </c>
      <c r="F102" s="1">
        <v>0</v>
      </c>
      <c r="G102" s="1">
        <v>6158770</v>
      </c>
      <c r="H102" s="1">
        <v>167816208</v>
      </c>
      <c r="I102" t="s">
        <v>333</v>
      </c>
      <c r="J102" t="s">
        <v>300</v>
      </c>
      <c r="L102" t="s">
        <v>10</v>
      </c>
      <c r="M102" t="s">
        <v>11</v>
      </c>
    </row>
    <row r="103" spans="1:13">
      <c r="A103">
        <v>102</v>
      </c>
      <c r="B103" s="5">
        <v>45468</v>
      </c>
      <c r="C103" s="6">
        <v>0.37708333333333333</v>
      </c>
      <c r="D103" t="s">
        <v>506</v>
      </c>
      <c r="E103" t="s">
        <v>213</v>
      </c>
      <c r="F103" s="1">
        <v>0</v>
      </c>
      <c r="G103" s="1">
        <v>906460</v>
      </c>
      <c r="H103" s="1">
        <v>166909748</v>
      </c>
      <c r="I103" t="s">
        <v>333</v>
      </c>
      <c r="J103" t="s">
        <v>300</v>
      </c>
      <c r="L103" t="s">
        <v>10</v>
      </c>
      <c r="M103" t="s">
        <v>11</v>
      </c>
    </row>
    <row r="104" spans="1:13">
      <c r="A104">
        <v>103</v>
      </c>
      <c r="B104" s="5">
        <v>45468</v>
      </c>
      <c r="C104" s="6">
        <v>0.37708333333333333</v>
      </c>
      <c r="D104" t="s">
        <v>506</v>
      </c>
      <c r="E104" t="s">
        <v>416</v>
      </c>
      <c r="F104" s="1">
        <v>0</v>
      </c>
      <c r="G104" s="1">
        <v>906460</v>
      </c>
      <c r="H104" s="1">
        <v>166003288</v>
      </c>
      <c r="I104" t="s">
        <v>333</v>
      </c>
      <c r="J104" t="s">
        <v>300</v>
      </c>
      <c r="L104" t="s">
        <v>10</v>
      </c>
      <c r="M104" t="s">
        <v>11</v>
      </c>
    </row>
    <row r="105" spans="1:13">
      <c r="A105">
        <v>104</v>
      </c>
      <c r="B105" s="5">
        <v>45468</v>
      </c>
      <c r="C105" s="6">
        <v>0.37708333333333333</v>
      </c>
      <c r="D105" t="s">
        <v>506</v>
      </c>
      <c r="E105" t="s">
        <v>214</v>
      </c>
      <c r="F105" s="1">
        <v>0</v>
      </c>
      <c r="G105" s="1">
        <v>905960</v>
      </c>
      <c r="H105" s="1">
        <v>165097328</v>
      </c>
      <c r="I105" t="s">
        <v>333</v>
      </c>
      <c r="J105" t="s">
        <v>300</v>
      </c>
      <c r="L105" t="s">
        <v>10</v>
      </c>
      <c r="M105" t="s">
        <v>11</v>
      </c>
    </row>
    <row r="106" spans="1:13">
      <c r="A106">
        <v>105</v>
      </c>
      <c r="B106" s="5">
        <v>45477</v>
      </c>
      <c r="C106" s="6">
        <v>0.86527777777777781</v>
      </c>
      <c r="D106" t="s">
        <v>422</v>
      </c>
      <c r="E106" t="s">
        <v>422</v>
      </c>
      <c r="F106" s="1">
        <v>0</v>
      </c>
      <c r="G106" s="1">
        <v>8160500</v>
      </c>
      <c r="H106" s="1">
        <v>156936828</v>
      </c>
      <c r="I106" t="s">
        <v>331</v>
      </c>
      <c r="J106" t="s">
        <v>300</v>
      </c>
      <c r="L106" t="s">
        <v>10</v>
      </c>
      <c r="M106" t="s">
        <v>11</v>
      </c>
    </row>
    <row r="107" spans="1:13">
      <c r="A107">
        <v>106</v>
      </c>
      <c r="B107" s="5">
        <v>45477</v>
      </c>
      <c r="C107" s="6">
        <v>0.86527777777777781</v>
      </c>
      <c r="D107" t="s">
        <v>360</v>
      </c>
      <c r="E107" t="s">
        <v>360</v>
      </c>
      <c r="F107" s="1">
        <v>0</v>
      </c>
      <c r="G107" s="1">
        <v>2220000</v>
      </c>
      <c r="H107" s="1">
        <v>154716828</v>
      </c>
      <c r="I107" t="s">
        <v>299</v>
      </c>
      <c r="J107" t="s">
        <v>300</v>
      </c>
      <c r="L107" t="s">
        <v>10</v>
      </c>
      <c r="M107" t="s">
        <v>11</v>
      </c>
    </row>
    <row r="108" spans="1:13">
      <c r="A108">
        <v>107</v>
      </c>
      <c r="B108" s="5">
        <v>45477</v>
      </c>
      <c r="C108" s="6">
        <v>0.86527777777777781</v>
      </c>
      <c r="D108" t="s">
        <v>358</v>
      </c>
      <c r="E108" t="s">
        <v>358</v>
      </c>
      <c r="F108" s="1">
        <v>0</v>
      </c>
      <c r="G108" s="1">
        <v>440500</v>
      </c>
      <c r="H108" s="1">
        <v>154276328</v>
      </c>
      <c r="I108" t="s">
        <v>331</v>
      </c>
      <c r="J108" t="s">
        <v>300</v>
      </c>
      <c r="L108" t="s">
        <v>10</v>
      </c>
      <c r="M108" t="s">
        <v>11</v>
      </c>
    </row>
    <row r="109" spans="1:13">
      <c r="A109">
        <v>108</v>
      </c>
      <c r="B109" s="5">
        <v>45477</v>
      </c>
      <c r="C109" s="6">
        <v>0.86527777777777781</v>
      </c>
      <c r="D109" t="s">
        <v>352</v>
      </c>
      <c r="F109" s="1">
        <v>0</v>
      </c>
      <c r="G109" s="1">
        <v>204090</v>
      </c>
      <c r="H109" s="1">
        <v>154072238</v>
      </c>
      <c r="I109" t="s">
        <v>292</v>
      </c>
      <c r="J109" t="s">
        <v>300</v>
      </c>
      <c r="L109" t="s">
        <v>10</v>
      </c>
      <c r="M109" t="s">
        <v>11</v>
      </c>
    </row>
    <row r="110" spans="1:13">
      <c r="A110">
        <v>109</v>
      </c>
      <c r="B110" s="5">
        <v>45477</v>
      </c>
      <c r="C110" s="6">
        <v>0.86527777777777781</v>
      </c>
      <c r="D110" t="s">
        <v>394</v>
      </c>
      <c r="E110" t="s">
        <v>355</v>
      </c>
      <c r="F110" s="1">
        <v>0</v>
      </c>
      <c r="G110" s="1">
        <v>2041020</v>
      </c>
      <c r="H110" s="1">
        <v>152031218</v>
      </c>
      <c r="I110" t="s">
        <v>356</v>
      </c>
      <c r="J110" t="s">
        <v>357</v>
      </c>
      <c r="L110" t="s">
        <v>10</v>
      </c>
      <c r="M110" t="s">
        <v>11</v>
      </c>
    </row>
    <row r="111" spans="1:13">
      <c r="A111">
        <v>110</v>
      </c>
      <c r="B111" s="5">
        <v>45478</v>
      </c>
      <c r="C111" s="6">
        <v>0.73819444444444449</v>
      </c>
      <c r="D111" t="s">
        <v>360</v>
      </c>
      <c r="E111" t="s">
        <v>360</v>
      </c>
      <c r="F111" s="1">
        <v>20000</v>
      </c>
      <c r="G111" s="1">
        <v>0</v>
      </c>
      <c r="H111" s="1">
        <v>152051218</v>
      </c>
      <c r="I111" t="s">
        <v>292</v>
      </c>
      <c r="J111" t="s">
        <v>519</v>
      </c>
      <c r="L111" t="s">
        <v>10</v>
      </c>
      <c r="M111" t="s">
        <v>11</v>
      </c>
    </row>
    <row r="112" spans="1:13">
      <c r="A112">
        <v>111</v>
      </c>
      <c r="B112" s="5">
        <v>45483</v>
      </c>
      <c r="C112" s="6">
        <v>0.20555555555555549</v>
      </c>
      <c r="D112" t="s">
        <v>527</v>
      </c>
      <c r="F112" s="1">
        <v>0</v>
      </c>
      <c r="G112" s="1">
        <v>1555960</v>
      </c>
      <c r="H112" s="1">
        <v>150495258</v>
      </c>
      <c r="I112" t="s">
        <v>310</v>
      </c>
      <c r="J112" t="s">
        <v>300</v>
      </c>
      <c r="L112" t="s">
        <v>10</v>
      </c>
      <c r="M112" t="s">
        <v>11</v>
      </c>
    </row>
    <row r="113" spans="1:13">
      <c r="A113">
        <v>112</v>
      </c>
      <c r="B113" s="5">
        <v>45483</v>
      </c>
      <c r="C113" s="6">
        <v>0.2069444444444444</v>
      </c>
      <c r="D113" t="s">
        <v>528</v>
      </c>
      <c r="F113" s="1">
        <v>0</v>
      </c>
      <c r="G113" s="1">
        <v>657000</v>
      </c>
      <c r="H113" s="1">
        <v>149838258</v>
      </c>
      <c r="I113" t="s">
        <v>313</v>
      </c>
      <c r="J113" t="s">
        <v>300</v>
      </c>
      <c r="L113" t="s">
        <v>10</v>
      </c>
      <c r="M113" t="s">
        <v>11</v>
      </c>
    </row>
    <row r="114" spans="1:13">
      <c r="A114">
        <v>113</v>
      </c>
      <c r="B114" s="5">
        <v>45483</v>
      </c>
      <c r="C114" s="6">
        <v>0.2069444444444444</v>
      </c>
      <c r="D114" t="s">
        <v>529</v>
      </c>
      <c r="F114" s="1">
        <v>0</v>
      </c>
      <c r="G114" s="1">
        <v>61250</v>
      </c>
      <c r="H114" s="1">
        <v>149777008</v>
      </c>
      <c r="I114" t="s">
        <v>310</v>
      </c>
      <c r="J114" t="s">
        <v>300</v>
      </c>
      <c r="L114" t="s">
        <v>10</v>
      </c>
      <c r="M114" t="s">
        <v>11</v>
      </c>
    </row>
    <row r="115" spans="1:13">
      <c r="A115">
        <v>114</v>
      </c>
      <c r="B115" s="5">
        <v>45483</v>
      </c>
      <c r="C115" s="6">
        <v>0.2076388888888889</v>
      </c>
      <c r="D115" t="s">
        <v>530</v>
      </c>
      <c r="F115" s="1">
        <v>0</v>
      </c>
      <c r="G115" s="1">
        <v>21350</v>
      </c>
      <c r="H115" s="1">
        <v>149755658</v>
      </c>
      <c r="I115" t="s">
        <v>310</v>
      </c>
      <c r="J115" t="s">
        <v>300</v>
      </c>
      <c r="L115" t="s">
        <v>10</v>
      </c>
      <c r="M115" t="s">
        <v>11</v>
      </c>
    </row>
    <row r="116" spans="1:13">
      <c r="A116">
        <v>115</v>
      </c>
      <c r="B116" s="5">
        <v>45483</v>
      </c>
      <c r="C116" s="6">
        <v>0.48541666666666672</v>
      </c>
      <c r="D116" t="s">
        <v>447</v>
      </c>
      <c r="F116" s="1">
        <v>0</v>
      </c>
      <c r="G116" s="1">
        <v>2620</v>
      </c>
      <c r="H116" s="1">
        <v>149753038</v>
      </c>
      <c r="I116" t="s">
        <v>264</v>
      </c>
      <c r="J116" t="s">
        <v>303</v>
      </c>
      <c r="L116" t="s">
        <v>10</v>
      </c>
      <c r="M116" t="s">
        <v>11</v>
      </c>
    </row>
    <row r="117" spans="1:13">
      <c r="A117">
        <v>116</v>
      </c>
      <c r="B117" s="5">
        <v>45483</v>
      </c>
      <c r="C117" s="6">
        <v>0.48541666666666672</v>
      </c>
      <c r="D117" t="s">
        <v>447</v>
      </c>
      <c r="F117" s="1">
        <v>0</v>
      </c>
      <c r="G117" s="1">
        <v>150</v>
      </c>
      <c r="H117" s="1">
        <v>149752888</v>
      </c>
      <c r="I117" t="s">
        <v>264</v>
      </c>
      <c r="J117" t="s">
        <v>303</v>
      </c>
      <c r="L117" t="s">
        <v>10</v>
      </c>
      <c r="M117" t="s">
        <v>11</v>
      </c>
    </row>
    <row r="118" spans="1:13">
      <c r="A118">
        <v>117</v>
      </c>
      <c r="B118" s="5">
        <v>45488</v>
      </c>
      <c r="C118" s="6">
        <v>0.74583333333333335</v>
      </c>
      <c r="D118" t="s">
        <v>421</v>
      </c>
      <c r="E118" t="s">
        <v>421</v>
      </c>
      <c r="F118" s="1">
        <v>0</v>
      </c>
      <c r="G118" s="1">
        <v>155763</v>
      </c>
      <c r="H118" s="1">
        <v>149597125</v>
      </c>
      <c r="I118" t="s">
        <v>331</v>
      </c>
      <c r="J118" t="s">
        <v>300</v>
      </c>
      <c r="L118" t="s">
        <v>10</v>
      </c>
      <c r="M118" t="s">
        <v>11</v>
      </c>
    </row>
    <row r="119" spans="1:13">
      <c r="A119">
        <v>118</v>
      </c>
      <c r="B119" s="5">
        <v>45488</v>
      </c>
      <c r="C119" s="6">
        <v>0.74583333333333335</v>
      </c>
      <c r="D119" t="s">
        <v>537</v>
      </c>
      <c r="E119" t="s">
        <v>537</v>
      </c>
      <c r="F119" s="1">
        <v>0</v>
      </c>
      <c r="G119" s="1">
        <v>125500</v>
      </c>
      <c r="H119" s="1">
        <v>149471625</v>
      </c>
      <c r="I119" t="s">
        <v>331</v>
      </c>
      <c r="J119" t="s">
        <v>300</v>
      </c>
      <c r="L119" t="s">
        <v>10</v>
      </c>
      <c r="M119" t="s">
        <v>11</v>
      </c>
    </row>
    <row r="120" spans="1:13">
      <c r="A120">
        <v>119</v>
      </c>
      <c r="B120" s="5">
        <v>45488</v>
      </c>
      <c r="C120" s="6">
        <v>0.74583333333333335</v>
      </c>
      <c r="D120" t="s">
        <v>538</v>
      </c>
      <c r="E120" t="s">
        <v>538</v>
      </c>
      <c r="F120" s="1">
        <v>0</v>
      </c>
      <c r="G120" s="1">
        <v>540500</v>
      </c>
      <c r="H120" s="1">
        <v>148931125</v>
      </c>
      <c r="I120" t="s">
        <v>331</v>
      </c>
      <c r="J120" t="s">
        <v>300</v>
      </c>
      <c r="L120" t="s">
        <v>10</v>
      </c>
      <c r="M120" t="s">
        <v>11</v>
      </c>
    </row>
    <row r="121" spans="1:13">
      <c r="A121">
        <v>120</v>
      </c>
      <c r="B121" s="5">
        <v>45488</v>
      </c>
      <c r="C121" s="6">
        <v>0.74583333333333335</v>
      </c>
      <c r="D121" t="s">
        <v>397</v>
      </c>
      <c r="F121" s="1">
        <v>0</v>
      </c>
      <c r="G121" s="1">
        <v>1823000</v>
      </c>
      <c r="H121" s="1">
        <v>147108125</v>
      </c>
      <c r="I121" t="s">
        <v>292</v>
      </c>
      <c r="J121" t="s">
        <v>300</v>
      </c>
      <c r="L121" t="s">
        <v>10</v>
      </c>
      <c r="M121" t="s">
        <v>11</v>
      </c>
    </row>
    <row r="122" spans="1:13">
      <c r="A122">
        <v>121</v>
      </c>
      <c r="B122" s="5">
        <v>45488</v>
      </c>
      <c r="C122" s="6">
        <v>0.74583333333333335</v>
      </c>
      <c r="D122" t="s">
        <v>330</v>
      </c>
      <c r="E122" t="s">
        <v>330</v>
      </c>
      <c r="F122" s="1">
        <v>0</v>
      </c>
      <c r="G122" s="1">
        <v>99421</v>
      </c>
      <c r="H122" s="1">
        <v>147008704</v>
      </c>
      <c r="I122" t="s">
        <v>331</v>
      </c>
      <c r="J122" t="s">
        <v>300</v>
      </c>
      <c r="L122" t="s">
        <v>10</v>
      </c>
      <c r="M122" t="s">
        <v>11</v>
      </c>
    </row>
    <row r="123" spans="1:13">
      <c r="A123">
        <v>122</v>
      </c>
      <c r="B123" s="5">
        <v>45488</v>
      </c>
      <c r="C123" s="6">
        <v>0.74583333333333335</v>
      </c>
      <c r="D123" t="s">
        <v>351</v>
      </c>
      <c r="E123" t="s">
        <v>351</v>
      </c>
      <c r="F123" s="1">
        <v>0</v>
      </c>
      <c r="G123" s="1">
        <v>550000</v>
      </c>
      <c r="H123" s="1">
        <v>146458704</v>
      </c>
      <c r="I123" t="s">
        <v>299</v>
      </c>
      <c r="J123" t="s">
        <v>300</v>
      </c>
      <c r="L123" t="s">
        <v>10</v>
      </c>
      <c r="M123" t="s">
        <v>11</v>
      </c>
    </row>
    <row r="124" spans="1:13">
      <c r="A124">
        <v>123</v>
      </c>
      <c r="B124" s="5">
        <v>45489</v>
      </c>
      <c r="C124" s="6">
        <v>0.69097222222222221</v>
      </c>
      <c r="D124" t="s">
        <v>421</v>
      </c>
      <c r="E124" t="s">
        <v>421</v>
      </c>
      <c r="F124" s="1">
        <v>0</v>
      </c>
      <c r="G124" s="1">
        <v>670500</v>
      </c>
      <c r="H124" s="1">
        <v>145788204</v>
      </c>
      <c r="I124" t="s">
        <v>331</v>
      </c>
      <c r="J124" t="s">
        <v>300</v>
      </c>
      <c r="L124" t="s">
        <v>10</v>
      </c>
      <c r="M124" t="s">
        <v>11</v>
      </c>
    </row>
    <row r="125" spans="1:13">
      <c r="A125">
        <v>124</v>
      </c>
      <c r="B125" s="5">
        <v>45498</v>
      </c>
      <c r="C125" s="6">
        <v>0.38124999999999998</v>
      </c>
      <c r="D125" t="s">
        <v>567</v>
      </c>
      <c r="E125" t="s">
        <v>211</v>
      </c>
      <c r="F125" s="1">
        <v>0</v>
      </c>
      <c r="G125" s="1">
        <v>7575260</v>
      </c>
      <c r="H125" s="1">
        <v>138212944</v>
      </c>
      <c r="I125" t="s">
        <v>333</v>
      </c>
      <c r="J125" t="s">
        <v>300</v>
      </c>
      <c r="L125" t="s">
        <v>10</v>
      </c>
      <c r="M125" t="s">
        <v>11</v>
      </c>
    </row>
    <row r="126" spans="1:13">
      <c r="A126">
        <v>125</v>
      </c>
      <c r="B126" s="5">
        <v>45498</v>
      </c>
      <c r="C126" s="6">
        <v>0.38124999999999998</v>
      </c>
      <c r="D126" t="s">
        <v>567</v>
      </c>
      <c r="E126" t="s">
        <v>212</v>
      </c>
      <c r="F126" s="1">
        <v>0</v>
      </c>
      <c r="G126" s="1">
        <v>6158770</v>
      </c>
      <c r="H126" s="1">
        <v>132054174</v>
      </c>
      <c r="I126" t="s">
        <v>333</v>
      </c>
      <c r="J126" t="s">
        <v>300</v>
      </c>
      <c r="L126" t="s">
        <v>10</v>
      </c>
      <c r="M126" t="s">
        <v>11</v>
      </c>
    </row>
    <row r="127" spans="1:13">
      <c r="A127">
        <v>126</v>
      </c>
      <c r="B127" s="5">
        <v>45498</v>
      </c>
      <c r="C127" s="6">
        <v>0.38124999999999998</v>
      </c>
      <c r="D127" t="s">
        <v>567</v>
      </c>
      <c r="E127" t="s">
        <v>213</v>
      </c>
      <c r="F127" s="1">
        <v>0</v>
      </c>
      <c r="G127" s="1">
        <v>902050</v>
      </c>
      <c r="H127" s="1">
        <v>131152124</v>
      </c>
      <c r="I127" t="s">
        <v>333</v>
      </c>
      <c r="J127" t="s">
        <v>300</v>
      </c>
      <c r="L127" t="s">
        <v>10</v>
      </c>
      <c r="M127" t="s">
        <v>11</v>
      </c>
    </row>
    <row r="128" spans="1:13">
      <c r="A128">
        <v>127</v>
      </c>
      <c r="B128" s="5">
        <v>45498</v>
      </c>
      <c r="C128" s="6">
        <v>0.38124999999999998</v>
      </c>
      <c r="D128" t="s">
        <v>567</v>
      </c>
      <c r="E128" t="s">
        <v>416</v>
      </c>
      <c r="F128" s="1">
        <v>0</v>
      </c>
      <c r="G128" s="1">
        <v>906460</v>
      </c>
      <c r="H128" s="1">
        <v>130245664</v>
      </c>
      <c r="I128" t="s">
        <v>333</v>
      </c>
      <c r="J128" t="s">
        <v>300</v>
      </c>
      <c r="L128" t="s">
        <v>10</v>
      </c>
      <c r="M128" t="s">
        <v>11</v>
      </c>
    </row>
    <row r="129" spans="1:13">
      <c r="A129">
        <v>128</v>
      </c>
      <c r="B129" s="5">
        <v>45498</v>
      </c>
      <c r="C129" s="6">
        <v>0.38124999999999998</v>
      </c>
      <c r="D129" t="s">
        <v>567</v>
      </c>
      <c r="E129" t="s">
        <v>214</v>
      </c>
      <c r="F129" s="1">
        <v>0</v>
      </c>
      <c r="G129" s="1">
        <v>905960</v>
      </c>
      <c r="H129" s="1">
        <v>129339704</v>
      </c>
      <c r="I129" t="s">
        <v>333</v>
      </c>
      <c r="J129" t="s">
        <v>300</v>
      </c>
      <c r="L129" t="s">
        <v>10</v>
      </c>
      <c r="M129" t="s">
        <v>11</v>
      </c>
    </row>
    <row r="130" spans="1:13">
      <c r="A130">
        <v>129</v>
      </c>
      <c r="B130" s="5">
        <v>45503</v>
      </c>
      <c r="C130" s="6">
        <v>0.58194444444444449</v>
      </c>
      <c r="D130" t="s">
        <v>352</v>
      </c>
      <c r="F130" s="1">
        <v>0</v>
      </c>
      <c r="G130" s="1">
        <v>204090</v>
      </c>
      <c r="H130" s="1">
        <v>129135614</v>
      </c>
      <c r="I130" t="s">
        <v>292</v>
      </c>
      <c r="J130" t="s">
        <v>300</v>
      </c>
      <c r="L130" t="s">
        <v>10</v>
      </c>
      <c r="M130" t="s">
        <v>11</v>
      </c>
    </row>
    <row r="131" spans="1:13">
      <c r="A131">
        <v>130</v>
      </c>
      <c r="B131" s="5">
        <v>45503</v>
      </c>
      <c r="C131" s="6">
        <v>0.58194444444444449</v>
      </c>
      <c r="D131" t="s">
        <v>394</v>
      </c>
      <c r="E131" t="s">
        <v>355</v>
      </c>
      <c r="F131" s="1">
        <v>0</v>
      </c>
      <c r="G131" s="1">
        <v>2041020</v>
      </c>
      <c r="H131" s="1">
        <v>127094594</v>
      </c>
      <c r="I131" t="s">
        <v>356</v>
      </c>
      <c r="J131" t="s">
        <v>357</v>
      </c>
      <c r="L131" t="s">
        <v>10</v>
      </c>
      <c r="M131" t="s">
        <v>11</v>
      </c>
    </row>
    <row r="132" spans="1:13">
      <c r="A132">
        <v>131</v>
      </c>
      <c r="B132" s="5">
        <v>45503</v>
      </c>
      <c r="C132" s="6">
        <v>0.58194444444444449</v>
      </c>
      <c r="D132" t="s">
        <v>351</v>
      </c>
      <c r="E132" t="s">
        <v>351</v>
      </c>
      <c r="F132" s="1">
        <v>0</v>
      </c>
      <c r="G132" s="1">
        <v>550000</v>
      </c>
      <c r="H132" s="1">
        <v>126544594</v>
      </c>
      <c r="I132" t="s">
        <v>299</v>
      </c>
      <c r="J132" t="s">
        <v>300</v>
      </c>
      <c r="L132" t="s">
        <v>10</v>
      </c>
      <c r="M132" t="s">
        <v>11</v>
      </c>
    </row>
    <row r="133" spans="1:13">
      <c r="A133">
        <v>132</v>
      </c>
      <c r="B133" s="5">
        <v>45503</v>
      </c>
      <c r="C133" s="6">
        <v>0.58194444444444449</v>
      </c>
      <c r="D133" t="s">
        <v>358</v>
      </c>
      <c r="E133" t="s">
        <v>358</v>
      </c>
      <c r="F133" s="1">
        <v>0</v>
      </c>
      <c r="G133" s="1">
        <v>440500</v>
      </c>
      <c r="H133" s="1">
        <v>126104094</v>
      </c>
      <c r="I133" t="s">
        <v>331</v>
      </c>
      <c r="J133" t="s">
        <v>300</v>
      </c>
      <c r="L133" t="s">
        <v>10</v>
      </c>
      <c r="M133" t="s">
        <v>11</v>
      </c>
    </row>
    <row r="134" spans="1:13">
      <c r="A134">
        <v>133</v>
      </c>
      <c r="B134" s="5">
        <v>45506</v>
      </c>
      <c r="C134" s="6">
        <v>0.41805555555555562</v>
      </c>
      <c r="D134" t="s">
        <v>360</v>
      </c>
      <c r="E134" t="s">
        <v>360</v>
      </c>
      <c r="F134" s="1">
        <v>0</v>
      </c>
      <c r="G134" s="1">
        <v>2200000</v>
      </c>
      <c r="H134" s="1">
        <v>123904094</v>
      </c>
      <c r="I134" t="s">
        <v>299</v>
      </c>
      <c r="J134" t="s">
        <v>300</v>
      </c>
      <c r="L134" t="s">
        <v>10</v>
      </c>
      <c r="M134" t="s">
        <v>11</v>
      </c>
    </row>
    <row r="135" spans="1:13">
      <c r="A135">
        <v>134</v>
      </c>
      <c r="B135" s="5">
        <v>45506</v>
      </c>
      <c r="C135" s="6">
        <v>0.41805555555555562</v>
      </c>
      <c r="D135" t="s">
        <v>358</v>
      </c>
      <c r="E135" t="s">
        <v>358</v>
      </c>
      <c r="F135" s="1">
        <v>0</v>
      </c>
      <c r="G135" s="1">
        <v>550500</v>
      </c>
      <c r="H135" s="1">
        <v>123353594</v>
      </c>
      <c r="I135" t="s">
        <v>331</v>
      </c>
      <c r="J135" t="s">
        <v>300</v>
      </c>
      <c r="L135" t="s">
        <v>10</v>
      </c>
      <c r="M135" t="s">
        <v>11</v>
      </c>
    </row>
    <row r="136" spans="1:13">
      <c r="A136">
        <v>135</v>
      </c>
      <c r="B136" s="5">
        <v>45506</v>
      </c>
      <c r="C136" s="6">
        <v>0.41805555555555562</v>
      </c>
      <c r="D136" t="s">
        <v>572</v>
      </c>
      <c r="E136" t="s">
        <v>572</v>
      </c>
      <c r="F136" s="1">
        <v>0</v>
      </c>
      <c r="G136" s="1">
        <v>450500</v>
      </c>
      <c r="H136" s="1">
        <v>122903094</v>
      </c>
      <c r="I136" t="s">
        <v>331</v>
      </c>
      <c r="J136" t="s">
        <v>300</v>
      </c>
      <c r="L136" t="s">
        <v>10</v>
      </c>
      <c r="M136" t="s">
        <v>11</v>
      </c>
    </row>
    <row r="137" spans="1:13">
      <c r="A137">
        <v>136</v>
      </c>
      <c r="B137" s="5">
        <v>45511</v>
      </c>
      <c r="C137" s="6">
        <v>0.66388888888888886</v>
      </c>
      <c r="D137" t="s">
        <v>330</v>
      </c>
      <c r="E137" t="s">
        <v>330</v>
      </c>
      <c r="F137" s="1">
        <v>0</v>
      </c>
      <c r="G137" s="1">
        <v>7700</v>
      </c>
      <c r="H137" s="1">
        <v>122895394</v>
      </c>
      <c r="I137" t="s">
        <v>331</v>
      </c>
      <c r="J137" t="s">
        <v>300</v>
      </c>
      <c r="L137" t="s">
        <v>10</v>
      </c>
      <c r="M137" t="s">
        <v>11</v>
      </c>
    </row>
    <row r="138" spans="1:13">
      <c r="A138">
        <v>137</v>
      </c>
      <c r="B138" s="5">
        <v>45511</v>
      </c>
      <c r="C138" s="6">
        <v>0.66388888888888886</v>
      </c>
      <c r="D138" t="s">
        <v>330</v>
      </c>
      <c r="E138" t="s">
        <v>330</v>
      </c>
      <c r="F138" s="1">
        <v>0</v>
      </c>
      <c r="G138" s="1">
        <v>94649</v>
      </c>
      <c r="H138" s="1">
        <v>122800745</v>
      </c>
      <c r="I138" t="s">
        <v>331</v>
      </c>
      <c r="J138" t="s">
        <v>300</v>
      </c>
      <c r="L138" t="s">
        <v>10</v>
      </c>
      <c r="M138" t="s">
        <v>11</v>
      </c>
    </row>
    <row r="139" spans="1:13">
      <c r="A139">
        <v>138</v>
      </c>
      <c r="B139" s="5">
        <v>45512</v>
      </c>
      <c r="C139" s="6">
        <v>0.74027777777777781</v>
      </c>
      <c r="D139" t="s">
        <v>537</v>
      </c>
      <c r="E139" t="s">
        <v>537</v>
      </c>
      <c r="F139" s="1">
        <v>0</v>
      </c>
      <c r="G139" s="1">
        <v>125500</v>
      </c>
      <c r="H139" s="1">
        <v>122675245</v>
      </c>
      <c r="I139" t="s">
        <v>331</v>
      </c>
      <c r="J139" t="s">
        <v>300</v>
      </c>
      <c r="L139" t="s">
        <v>10</v>
      </c>
      <c r="M139" t="s">
        <v>11</v>
      </c>
    </row>
    <row r="140" spans="1:13">
      <c r="A140">
        <v>139</v>
      </c>
      <c r="B140" s="5">
        <v>45516</v>
      </c>
      <c r="C140" s="6">
        <v>0.21111111111111111</v>
      </c>
      <c r="D140" t="s">
        <v>580</v>
      </c>
      <c r="F140" s="1">
        <v>0</v>
      </c>
      <c r="G140" s="1">
        <v>1555960</v>
      </c>
      <c r="H140" s="1">
        <v>121119285</v>
      </c>
      <c r="I140" t="s">
        <v>310</v>
      </c>
      <c r="J140" t="s">
        <v>300</v>
      </c>
      <c r="L140" t="s">
        <v>10</v>
      </c>
      <c r="M140" t="s">
        <v>11</v>
      </c>
    </row>
    <row r="141" spans="1:13">
      <c r="A141">
        <v>140</v>
      </c>
      <c r="B141" s="5">
        <v>45516</v>
      </c>
      <c r="C141" s="6">
        <v>0.21249999999999999</v>
      </c>
      <c r="D141" t="s">
        <v>581</v>
      </c>
      <c r="F141" s="1">
        <v>0</v>
      </c>
      <c r="G141" s="1">
        <v>665820</v>
      </c>
      <c r="H141" s="1">
        <v>120453465</v>
      </c>
      <c r="I141" t="s">
        <v>313</v>
      </c>
      <c r="J141" t="s">
        <v>300</v>
      </c>
      <c r="L141" t="s">
        <v>10</v>
      </c>
      <c r="M141" t="s">
        <v>11</v>
      </c>
    </row>
    <row r="142" spans="1:13">
      <c r="A142">
        <v>141</v>
      </c>
      <c r="B142" s="5">
        <v>45516</v>
      </c>
      <c r="C142" s="6">
        <v>0.21319444444444441</v>
      </c>
      <c r="D142" t="s">
        <v>582</v>
      </c>
      <c r="F142" s="1">
        <v>0</v>
      </c>
      <c r="G142" s="1">
        <v>61250</v>
      </c>
      <c r="H142" s="1">
        <v>120392215</v>
      </c>
      <c r="I142" t="s">
        <v>310</v>
      </c>
      <c r="J142" t="s">
        <v>300</v>
      </c>
      <c r="L142" t="s">
        <v>10</v>
      </c>
      <c r="M142" t="s">
        <v>11</v>
      </c>
    </row>
    <row r="143" spans="1:13">
      <c r="A143">
        <v>142</v>
      </c>
      <c r="B143" s="5">
        <v>45516</v>
      </c>
      <c r="C143" s="6">
        <v>0.21319444444444441</v>
      </c>
      <c r="D143" t="s">
        <v>583</v>
      </c>
      <c r="F143" s="1">
        <v>0</v>
      </c>
      <c r="G143" s="1">
        <v>21350</v>
      </c>
      <c r="H143" s="1">
        <v>120370865</v>
      </c>
      <c r="I143" t="s">
        <v>310</v>
      </c>
      <c r="J143" t="s">
        <v>300</v>
      </c>
      <c r="L143" t="s">
        <v>10</v>
      </c>
      <c r="M143" t="s">
        <v>11</v>
      </c>
    </row>
    <row r="144" spans="1:13">
      <c r="A144">
        <v>143</v>
      </c>
      <c r="B144" s="5">
        <v>45516</v>
      </c>
      <c r="C144" s="6">
        <v>0.56041666666666667</v>
      </c>
      <c r="D144" t="s">
        <v>584</v>
      </c>
      <c r="F144" s="1">
        <v>0</v>
      </c>
      <c r="G144" s="1">
        <v>62500</v>
      </c>
      <c r="H144" s="1">
        <v>120308365</v>
      </c>
      <c r="I144" t="s">
        <v>356</v>
      </c>
      <c r="J144" t="s">
        <v>300</v>
      </c>
      <c r="L144" t="s">
        <v>10</v>
      </c>
      <c r="M144" t="s">
        <v>11</v>
      </c>
    </row>
    <row r="145" spans="1:13">
      <c r="A145">
        <v>144</v>
      </c>
      <c r="B145" s="5">
        <v>45527</v>
      </c>
      <c r="C145" s="6">
        <v>0.73541666666666672</v>
      </c>
      <c r="D145" t="s">
        <v>586</v>
      </c>
      <c r="E145" t="s">
        <v>211</v>
      </c>
      <c r="F145" s="1">
        <v>0</v>
      </c>
      <c r="G145" s="1">
        <v>7575260</v>
      </c>
      <c r="H145" s="1">
        <v>112733105</v>
      </c>
      <c r="I145" t="s">
        <v>333</v>
      </c>
      <c r="J145" t="s">
        <v>300</v>
      </c>
      <c r="L145" t="s">
        <v>10</v>
      </c>
      <c r="M145" t="s">
        <v>11</v>
      </c>
    </row>
    <row r="146" spans="1:13">
      <c r="A146">
        <v>145</v>
      </c>
      <c r="B146" s="5">
        <v>45527</v>
      </c>
      <c r="C146" s="6">
        <v>0.73541666666666672</v>
      </c>
      <c r="D146" t="s">
        <v>586</v>
      </c>
      <c r="E146" t="s">
        <v>212</v>
      </c>
      <c r="F146" s="1">
        <v>0</v>
      </c>
      <c r="G146" s="1">
        <v>6158770</v>
      </c>
      <c r="H146" s="1">
        <v>106574335</v>
      </c>
      <c r="I146" t="s">
        <v>333</v>
      </c>
      <c r="J146" t="s">
        <v>300</v>
      </c>
      <c r="L146" t="s">
        <v>10</v>
      </c>
      <c r="M146" t="s">
        <v>11</v>
      </c>
    </row>
    <row r="147" spans="1:13">
      <c r="A147">
        <v>146</v>
      </c>
      <c r="B147" s="5">
        <v>45527</v>
      </c>
      <c r="C147" s="6">
        <v>0.73541666666666672</v>
      </c>
      <c r="D147" t="s">
        <v>586</v>
      </c>
      <c r="E147" t="s">
        <v>213</v>
      </c>
      <c r="F147" s="1">
        <v>0</v>
      </c>
      <c r="G147" s="1">
        <v>902050</v>
      </c>
      <c r="H147" s="1">
        <v>105672285</v>
      </c>
      <c r="I147" t="s">
        <v>333</v>
      </c>
      <c r="J147" t="s">
        <v>300</v>
      </c>
      <c r="L147" t="s">
        <v>10</v>
      </c>
      <c r="M147" t="s">
        <v>11</v>
      </c>
    </row>
    <row r="148" spans="1:13">
      <c r="A148">
        <v>147</v>
      </c>
      <c r="B148" s="5">
        <v>45527</v>
      </c>
      <c r="C148" s="6">
        <v>0.73541666666666672</v>
      </c>
      <c r="D148" t="s">
        <v>586</v>
      </c>
      <c r="E148" t="s">
        <v>416</v>
      </c>
      <c r="F148" s="1">
        <v>0</v>
      </c>
      <c r="G148" s="1">
        <v>906460</v>
      </c>
      <c r="H148" s="1">
        <v>104765825</v>
      </c>
      <c r="I148" t="s">
        <v>333</v>
      </c>
      <c r="J148" t="s">
        <v>300</v>
      </c>
      <c r="L148" t="s">
        <v>10</v>
      </c>
      <c r="M148" t="s">
        <v>11</v>
      </c>
    </row>
    <row r="149" spans="1:13">
      <c r="A149">
        <v>148</v>
      </c>
      <c r="B149" s="5">
        <v>45527</v>
      </c>
      <c r="C149" s="6">
        <v>0.73541666666666672</v>
      </c>
      <c r="D149" t="s">
        <v>586</v>
      </c>
      <c r="E149" t="s">
        <v>214</v>
      </c>
      <c r="F149" s="1">
        <v>0</v>
      </c>
      <c r="G149" s="1">
        <v>905960</v>
      </c>
      <c r="H149" s="1">
        <v>103859865</v>
      </c>
      <c r="I149" t="s">
        <v>333</v>
      </c>
      <c r="J149" t="s">
        <v>300</v>
      </c>
      <c r="L149" t="s">
        <v>10</v>
      </c>
      <c r="M149" t="s">
        <v>11</v>
      </c>
    </row>
    <row r="150" spans="1:13">
      <c r="A150">
        <v>149</v>
      </c>
      <c r="B150" s="5">
        <v>45531</v>
      </c>
      <c r="C150" s="6">
        <v>0.77222222222222225</v>
      </c>
      <c r="D150" t="s">
        <v>397</v>
      </c>
      <c r="F150" s="1">
        <v>0</v>
      </c>
      <c r="G150" s="1">
        <v>26572</v>
      </c>
      <c r="H150" s="1">
        <v>103833293</v>
      </c>
      <c r="I150" t="s">
        <v>292</v>
      </c>
      <c r="J150" t="s">
        <v>300</v>
      </c>
      <c r="L150" t="s">
        <v>10</v>
      </c>
      <c r="M150" t="s">
        <v>11</v>
      </c>
    </row>
    <row r="151" spans="1:13">
      <c r="A151">
        <v>150</v>
      </c>
      <c r="B151" s="5">
        <v>45531</v>
      </c>
      <c r="C151" s="6">
        <v>0.77222222222222225</v>
      </c>
      <c r="D151" t="s">
        <v>397</v>
      </c>
      <c r="F151" s="1">
        <v>0</v>
      </c>
      <c r="G151" s="1">
        <v>710000</v>
      </c>
      <c r="H151" s="1">
        <v>103123293</v>
      </c>
      <c r="I151" t="s">
        <v>292</v>
      </c>
      <c r="J151" t="s">
        <v>300</v>
      </c>
      <c r="L151" t="s">
        <v>10</v>
      </c>
      <c r="M151" t="s">
        <v>11</v>
      </c>
    </row>
    <row r="152" spans="1:13">
      <c r="A152">
        <v>151</v>
      </c>
      <c r="B152" s="5">
        <v>45539</v>
      </c>
      <c r="C152" s="6">
        <v>0.38124999999999998</v>
      </c>
      <c r="D152" t="s">
        <v>588</v>
      </c>
      <c r="E152" t="s">
        <v>358</v>
      </c>
      <c r="F152" s="1">
        <v>0</v>
      </c>
      <c r="G152" s="1">
        <v>440500</v>
      </c>
      <c r="H152" s="1">
        <v>102682793</v>
      </c>
      <c r="I152" t="s">
        <v>331</v>
      </c>
      <c r="J152" t="s">
        <v>300</v>
      </c>
      <c r="L152" t="s">
        <v>10</v>
      </c>
      <c r="M152" t="s">
        <v>11</v>
      </c>
    </row>
    <row r="153" spans="1:13">
      <c r="A153">
        <v>152</v>
      </c>
      <c r="B153" s="5">
        <v>45539</v>
      </c>
      <c r="C153" s="6">
        <v>0.38124999999999998</v>
      </c>
      <c r="D153" t="s">
        <v>589</v>
      </c>
      <c r="E153" t="s">
        <v>351</v>
      </c>
      <c r="F153" s="1">
        <v>0</v>
      </c>
      <c r="G153" s="1">
        <v>550000</v>
      </c>
      <c r="H153" s="1">
        <v>102132793</v>
      </c>
      <c r="I153" t="s">
        <v>299</v>
      </c>
      <c r="J153" t="s">
        <v>300</v>
      </c>
      <c r="L153" t="s">
        <v>10</v>
      </c>
      <c r="M153" t="s">
        <v>11</v>
      </c>
    </row>
    <row r="154" spans="1:13">
      <c r="A154">
        <v>153</v>
      </c>
      <c r="B154" s="5">
        <v>45539</v>
      </c>
      <c r="C154" s="6">
        <v>0.38124999999999998</v>
      </c>
      <c r="D154" t="s">
        <v>590</v>
      </c>
      <c r="E154" t="s">
        <v>360</v>
      </c>
      <c r="F154" s="1">
        <v>0</v>
      </c>
      <c r="G154" s="1">
        <v>2200000</v>
      </c>
      <c r="H154" s="1">
        <v>99932793</v>
      </c>
      <c r="I154" t="s">
        <v>299</v>
      </c>
      <c r="J154" t="s">
        <v>300</v>
      </c>
      <c r="L154" t="s">
        <v>10</v>
      </c>
      <c r="M154" t="s">
        <v>11</v>
      </c>
    </row>
    <row r="155" spans="1:13">
      <c r="A155">
        <v>154</v>
      </c>
      <c r="B155" s="5">
        <v>45544</v>
      </c>
      <c r="C155" s="6">
        <v>0.56527777777777777</v>
      </c>
      <c r="D155" t="s">
        <v>591</v>
      </c>
      <c r="E155" t="s">
        <v>433</v>
      </c>
      <c r="F155" s="1">
        <v>0</v>
      </c>
      <c r="G155" s="1">
        <v>8316000</v>
      </c>
      <c r="H155" s="1">
        <v>91616793</v>
      </c>
      <c r="I155" t="s">
        <v>299</v>
      </c>
      <c r="J155" t="s">
        <v>300</v>
      </c>
      <c r="L155" t="s">
        <v>10</v>
      </c>
      <c r="M155" t="s">
        <v>11</v>
      </c>
    </row>
    <row r="156" spans="1:13">
      <c r="A156">
        <v>155</v>
      </c>
      <c r="B156" s="5">
        <v>45544</v>
      </c>
      <c r="C156" s="6">
        <v>0.56736111111111109</v>
      </c>
      <c r="D156" t="s">
        <v>471</v>
      </c>
      <c r="F156" s="1">
        <v>0</v>
      </c>
      <c r="G156" s="1">
        <v>2041020</v>
      </c>
      <c r="H156" s="1">
        <v>89575773</v>
      </c>
      <c r="I156" t="s">
        <v>356</v>
      </c>
      <c r="J156" t="s">
        <v>300</v>
      </c>
      <c r="L156" t="s">
        <v>10</v>
      </c>
      <c r="M156" t="s">
        <v>11</v>
      </c>
    </row>
    <row r="157" spans="1:13">
      <c r="A157">
        <v>156</v>
      </c>
      <c r="B157" s="5">
        <v>45544</v>
      </c>
      <c r="C157" s="6">
        <v>0.56874999999999998</v>
      </c>
      <c r="D157" t="s">
        <v>592</v>
      </c>
      <c r="F157" s="1">
        <v>0</v>
      </c>
      <c r="G157" s="1">
        <v>204090</v>
      </c>
      <c r="H157" s="1">
        <v>89371683</v>
      </c>
      <c r="I157" t="s">
        <v>356</v>
      </c>
      <c r="J157" t="s">
        <v>300</v>
      </c>
      <c r="L157" t="s">
        <v>10</v>
      </c>
      <c r="M157" t="s">
        <v>11</v>
      </c>
    </row>
    <row r="158" spans="1:13">
      <c r="A158">
        <v>157</v>
      </c>
      <c r="B158" s="5">
        <v>45545</v>
      </c>
      <c r="C158" s="6">
        <v>0.19097222222222221</v>
      </c>
      <c r="D158" t="s">
        <v>593</v>
      </c>
      <c r="F158" s="1">
        <v>0</v>
      </c>
      <c r="G158" s="1">
        <v>1555960</v>
      </c>
      <c r="H158" s="1">
        <v>87815723</v>
      </c>
      <c r="I158" t="s">
        <v>310</v>
      </c>
      <c r="J158" t="s">
        <v>300</v>
      </c>
      <c r="L158" t="s">
        <v>10</v>
      </c>
      <c r="M158" t="s">
        <v>11</v>
      </c>
    </row>
    <row r="159" spans="1:13">
      <c r="A159">
        <v>158</v>
      </c>
      <c r="B159" s="5">
        <v>45545</v>
      </c>
      <c r="C159" s="6">
        <v>0.19236111111111109</v>
      </c>
      <c r="D159" t="s">
        <v>594</v>
      </c>
      <c r="F159" s="1">
        <v>0</v>
      </c>
      <c r="G159" s="1">
        <v>665820</v>
      </c>
      <c r="H159" s="1">
        <v>87149903</v>
      </c>
      <c r="I159" t="s">
        <v>313</v>
      </c>
      <c r="J159" t="s">
        <v>300</v>
      </c>
      <c r="L159" t="s">
        <v>10</v>
      </c>
      <c r="M159" t="s">
        <v>11</v>
      </c>
    </row>
    <row r="160" spans="1:13">
      <c r="A160">
        <v>159</v>
      </c>
      <c r="B160" s="5">
        <v>45545</v>
      </c>
      <c r="C160" s="6">
        <v>0.19236111111111109</v>
      </c>
      <c r="D160" t="s">
        <v>595</v>
      </c>
      <c r="F160" s="1">
        <v>0</v>
      </c>
      <c r="G160" s="1">
        <v>61250</v>
      </c>
      <c r="H160" s="1">
        <v>87088653</v>
      </c>
      <c r="I160" t="s">
        <v>310</v>
      </c>
      <c r="J160" t="s">
        <v>300</v>
      </c>
      <c r="L160" t="s">
        <v>10</v>
      </c>
      <c r="M160" t="s">
        <v>11</v>
      </c>
    </row>
    <row r="161" spans="1:13">
      <c r="A161">
        <v>160</v>
      </c>
      <c r="B161" s="5">
        <v>45545</v>
      </c>
      <c r="C161" s="6">
        <v>0.19305555555555559</v>
      </c>
      <c r="D161" t="s">
        <v>596</v>
      </c>
      <c r="F161" s="1">
        <v>0</v>
      </c>
      <c r="G161" s="1">
        <v>21350</v>
      </c>
      <c r="H161" s="1">
        <v>87067303</v>
      </c>
      <c r="I161" t="s">
        <v>310</v>
      </c>
      <c r="J161" t="s">
        <v>300</v>
      </c>
      <c r="L161" t="s">
        <v>10</v>
      </c>
      <c r="M161" t="s">
        <v>11</v>
      </c>
    </row>
    <row r="162" spans="1:13">
      <c r="A162">
        <v>161</v>
      </c>
      <c r="B162" s="5">
        <v>45548</v>
      </c>
      <c r="C162" s="6">
        <v>0.87847222222222221</v>
      </c>
      <c r="D162" t="s">
        <v>421</v>
      </c>
      <c r="E162" t="s">
        <v>421</v>
      </c>
      <c r="F162" s="1">
        <v>0</v>
      </c>
      <c r="G162" s="1">
        <v>329954</v>
      </c>
      <c r="H162" s="1">
        <v>86737349</v>
      </c>
      <c r="I162" t="s">
        <v>331</v>
      </c>
      <c r="J162" t="s">
        <v>300</v>
      </c>
      <c r="L162" t="s">
        <v>10</v>
      </c>
      <c r="M162" t="s">
        <v>11</v>
      </c>
    </row>
    <row r="163" spans="1:13">
      <c r="A163">
        <v>162</v>
      </c>
      <c r="B163" s="5">
        <v>45554</v>
      </c>
      <c r="C163" s="6">
        <v>0.50555555555555554</v>
      </c>
      <c r="D163" t="s">
        <v>302</v>
      </c>
      <c r="F163" s="1">
        <v>0</v>
      </c>
      <c r="G163" s="1">
        <v>3000</v>
      </c>
      <c r="H163" s="1">
        <v>86734349</v>
      </c>
      <c r="I163" t="s">
        <v>264</v>
      </c>
      <c r="J163" t="s">
        <v>303</v>
      </c>
      <c r="L163" t="s">
        <v>10</v>
      </c>
      <c r="M163" t="s">
        <v>11</v>
      </c>
    </row>
    <row r="164" spans="1:13">
      <c r="A164">
        <v>163</v>
      </c>
      <c r="B164" s="5">
        <v>45556</v>
      </c>
      <c r="C164" s="6">
        <v>0.19375000000000001</v>
      </c>
      <c r="F164" s="1">
        <v>29635</v>
      </c>
      <c r="G164" s="1">
        <v>0</v>
      </c>
      <c r="H164" s="1">
        <v>86763984</v>
      </c>
      <c r="I164" t="s">
        <v>409</v>
      </c>
      <c r="J164" t="s">
        <v>300</v>
      </c>
      <c r="L164" t="s">
        <v>10</v>
      </c>
      <c r="M164" t="s">
        <v>11</v>
      </c>
    </row>
    <row r="165" spans="1:13">
      <c r="A165">
        <v>164</v>
      </c>
      <c r="B165" s="5">
        <v>45559</v>
      </c>
      <c r="C165" s="6">
        <v>0.92361111111111116</v>
      </c>
      <c r="D165" t="s">
        <v>600</v>
      </c>
      <c r="E165" t="s">
        <v>211</v>
      </c>
      <c r="F165" s="1">
        <v>0</v>
      </c>
      <c r="G165" s="1">
        <v>7575260</v>
      </c>
      <c r="H165" s="1">
        <v>79188724</v>
      </c>
      <c r="I165" t="s">
        <v>333</v>
      </c>
      <c r="J165" t="s">
        <v>300</v>
      </c>
      <c r="L165" t="s">
        <v>10</v>
      </c>
      <c r="M165" t="s">
        <v>11</v>
      </c>
    </row>
    <row r="166" spans="1:13">
      <c r="A166">
        <v>165</v>
      </c>
      <c r="B166" s="5">
        <v>45559</v>
      </c>
      <c r="C166" s="6">
        <v>0.92361111111111116</v>
      </c>
      <c r="D166" t="s">
        <v>600</v>
      </c>
      <c r="E166" t="s">
        <v>212</v>
      </c>
      <c r="F166" s="1">
        <v>0</v>
      </c>
      <c r="G166" s="1">
        <v>6158770</v>
      </c>
      <c r="H166" s="1">
        <v>73029954</v>
      </c>
      <c r="I166" t="s">
        <v>333</v>
      </c>
      <c r="J166" t="s">
        <v>300</v>
      </c>
      <c r="L166" t="s">
        <v>10</v>
      </c>
      <c r="M166" t="s">
        <v>11</v>
      </c>
    </row>
    <row r="167" spans="1:13">
      <c r="A167">
        <v>166</v>
      </c>
      <c r="B167" s="5">
        <v>45559</v>
      </c>
      <c r="C167" s="6">
        <v>0.92361111111111116</v>
      </c>
      <c r="D167" t="s">
        <v>600</v>
      </c>
      <c r="E167" t="s">
        <v>213</v>
      </c>
      <c r="F167" s="1">
        <v>0</v>
      </c>
      <c r="G167" s="1">
        <v>2555900</v>
      </c>
      <c r="H167" s="1">
        <v>70474054</v>
      </c>
      <c r="I167" t="s">
        <v>333</v>
      </c>
      <c r="J167" t="s">
        <v>300</v>
      </c>
      <c r="L167" t="s">
        <v>10</v>
      </c>
      <c r="M167" t="s">
        <v>11</v>
      </c>
    </row>
    <row r="168" spans="1:13">
      <c r="A168">
        <v>167</v>
      </c>
      <c r="B168" s="5">
        <v>45559</v>
      </c>
      <c r="C168" s="6">
        <v>0.92361111111111116</v>
      </c>
      <c r="D168" t="s">
        <v>600</v>
      </c>
      <c r="E168" t="s">
        <v>214</v>
      </c>
      <c r="F168" s="1">
        <v>0</v>
      </c>
      <c r="G168" s="1">
        <v>905960</v>
      </c>
      <c r="H168" s="1">
        <v>69568094</v>
      </c>
      <c r="I168" t="s">
        <v>333</v>
      </c>
      <c r="J168" t="s">
        <v>300</v>
      </c>
      <c r="L168" t="s">
        <v>10</v>
      </c>
      <c r="M168" t="s">
        <v>11</v>
      </c>
    </row>
    <row r="169" spans="1:13">
      <c r="A169">
        <v>168</v>
      </c>
      <c r="B169" s="5">
        <v>45559</v>
      </c>
      <c r="C169" s="6">
        <v>0.92361111111111116</v>
      </c>
      <c r="D169" t="s">
        <v>600</v>
      </c>
      <c r="E169" t="s">
        <v>215</v>
      </c>
      <c r="F169" s="1">
        <v>0</v>
      </c>
      <c r="G169" s="1">
        <v>906460</v>
      </c>
      <c r="H169" s="1">
        <v>68661634</v>
      </c>
      <c r="I169" t="s">
        <v>333</v>
      </c>
      <c r="J169" t="s">
        <v>300</v>
      </c>
      <c r="L169" t="s">
        <v>10</v>
      </c>
      <c r="M169" t="s">
        <v>11</v>
      </c>
    </row>
    <row r="170" spans="1:13">
      <c r="A170">
        <v>169</v>
      </c>
      <c r="B170" s="5">
        <v>45573</v>
      </c>
      <c r="C170" s="6">
        <v>0.62291666666666667</v>
      </c>
      <c r="D170" t="s">
        <v>352</v>
      </c>
      <c r="F170" s="1">
        <v>0</v>
      </c>
      <c r="G170" s="1">
        <v>210620</v>
      </c>
      <c r="H170" s="1">
        <v>68451014</v>
      </c>
      <c r="I170" t="s">
        <v>292</v>
      </c>
      <c r="J170" t="s">
        <v>300</v>
      </c>
      <c r="L170" t="s">
        <v>10</v>
      </c>
      <c r="M170" t="s">
        <v>11</v>
      </c>
    </row>
    <row r="171" spans="1:13">
      <c r="A171">
        <v>170</v>
      </c>
      <c r="B171" s="5">
        <v>45573</v>
      </c>
      <c r="C171" s="6">
        <v>0.62291666666666667</v>
      </c>
      <c r="D171" t="s">
        <v>394</v>
      </c>
      <c r="E171" t="s">
        <v>355</v>
      </c>
      <c r="F171" s="1">
        <v>0</v>
      </c>
      <c r="G171" s="1">
        <v>2106380</v>
      </c>
      <c r="H171" s="1">
        <v>66344634</v>
      </c>
      <c r="I171" t="s">
        <v>356</v>
      </c>
      <c r="J171" t="s">
        <v>357</v>
      </c>
      <c r="L171" t="s">
        <v>10</v>
      </c>
      <c r="M171" t="s">
        <v>11</v>
      </c>
    </row>
    <row r="172" spans="1:13">
      <c r="A172">
        <v>171</v>
      </c>
      <c r="B172" s="5">
        <v>45573</v>
      </c>
      <c r="C172" s="6">
        <v>0.62291666666666667</v>
      </c>
      <c r="D172" t="s">
        <v>602</v>
      </c>
      <c r="E172" t="s">
        <v>360</v>
      </c>
      <c r="F172" s="1">
        <v>0</v>
      </c>
      <c r="G172" s="1">
        <v>2200000</v>
      </c>
      <c r="H172" s="1">
        <v>64144634</v>
      </c>
      <c r="I172" t="s">
        <v>299</v>
      </c>
      <c r="J172" t="s">
        <v>300</v>
      </c>
      <c r="L172" t="s">
        <v>10</v>
      </c>
      <c r="M172" t="s">
        <v>11</v>
      </c>
    </row>
    <row r="173" spans="1:13">
      <c r="A173">
        <v>172</v>
      </c>
      <c r="B173" s="5">
        <v>45573</v>
      </c>
      <c r="C173" s="6">
        <v>0.62291666666666667</v>
      </c>
      <c r="D173" t="s">
        <v>603</v>
      </c>
      <c r="E173" t="s">
        <v>351</v>
      </c>
      <c r="F173" s="1">
        <v>0</v>
      </c>
      <c r="G173" s="1">
        <v>550000</v>
      </c>
      <c r="H173" s="1">
        <v>63594634</v>
      </c>
      <c r="I173" t="s">
        <v>299</v>
      </c>
      <c r="J173" t="s">
        <v>300</v>
      </c>
      <c r="L173" t="s">
        <v>10</v>
      </c>
      <c r="M173" t="s">
        <v>11</v>
      </c>
    </row>
    <row r="174" spans="1:13">
      <c r="A174">
        <v>173</v>
      </c>
      <c r="B174" s="5">
        <v>45573</v>
      </c>
      <c r="C174" s="6">
        <v>0.62291666666666667</v>
      </c>
      <c r="D174" t="s">
        <v>604</v>
      </c>
      <c r="E174" t="s">
        <v>358</v>
      </c>
      <c r="F174" s="1">
        <v>0</v>
      </c>
      <c r="G174" s="1">
        <v>440500</v>
      </c>
      <c r="H174" s="1">
        <v>63154134</v>
      </c>
      <c r="I174" t="s">
        <v>331</v>
      </c>
      <c r="J174" t="s">
        <v>300</v>
      </c>
      <c r="L174" t="s">
        <v>10</v>
      </c>
      <c r="M174" t="s">
        <v>11</v>
      </c>
    </row>
    <row r="175" spans="1:13">
      <c r="A175">
        <v>174</v>
      </c>
      <c r="B175" s="5">
        <v>45573</v>
      </c>
      <c r="C175" s="6">
        <v>0.62291666666666667</v>
      </c>
      <c r="D175" t="s">
        <v>422</v>
      </c>
      <c r="E175" t="s">
        <v>422</v>
      </c>
      <c r="F175" s="1">
        <v>0</v>
      </c>
      <c r="G175" s="1">
        <v>170500</v>
      </c>
      <c r="H175" s="1">
        <v>62983634</v>
      </c>
      <c r="I175" t="s">
        <v>331</v>
      </c>
      <c r="J175" t="s">
        <v>300</v>
      </c>
      <c r="L175" t="s">
        <v>10</v>
      </c>
      <c r="M175" t="s">
        <v>11</v>
      </c>
    </row>
    <row r="176" spans="1:13">
      <c r="A176">
        <v>175</v>
      </c>
      <c r="B176" s="5">
        <v>45575</v>
      </c>
      <c r="C176" s="6">
        <v>0.19166666666666671</v>
      </c>
      <c r="D176" t="s">
        <v>613</v>
      </c>
      <c r="F176" s="1">
        <v>0</v>
      </c>
      <c r="G176" s="1">
        <v>1708100</v>
      </c>
      <c r="H176" s="1">
        <v>61275534</v>
      </c>
      <c r="I176" t="s">
        <v>310</v>
      </c>
      <c r="J176" t="s">
        <v>300</v>
      </c>
      <c r="L176" t="s">
        <v>10</v>
      </c>
      <c r="M176" t="s">
        <v>11</v>
      </c>
    </row>
    <row r="177" spans="1:13">
      <c r="A177">
        <v>176</v>
      </c>
      <c r="B177" s="5">
        <v>45575</v>
      </c>
      <c r="C177" s="6">
        <v>0.19305555555555559</v>
      </c>
      <c r="D177" t="s">
        <v>614</v>
      </c>
      <c r="F177" s="1">
        <v>0</v>
      </c>
      <c r="G177" s="1">
        <v>828000</v>
      </c>
      <c r="H177" s="1">
        <v>60447534</v>
      </c>
      <c r="I177" t="s">
        <v>313</v>
      </c>
      <c r="J177" t="s">
        <v>300</v>
      </c>
      <c r="L177" t="s">
        <v>10</v>
      </c>
      <c r="M177" t="s">
        <v>11</v>
      </c>
    </row>
    <row r="178" spans="1:13">
      <c r="A178">
        <v>177</v>
      </c>
      <c r="B178" s="5">
        <v>45575</v>
      </c>
      <c r="C178" s="6">
        <v>0.19305555555555559</v>
      </c>
      <c r="D178" t="s">
        <v>615</v>
      </c>
      <c r="F178" s="1">
        <v>0</v>
      </c>
      <c r="G178" s="1">
        <v>100200</v>
      </c>
      <c r="H178" s="1">
        <v>60347334</v>
      </c>
      <c r="I178" t="s">
        <v>310</v>
      </c>
      <c r="J178" t="s">
        <v>300</v>
      </c>
      <c r="L178" t="s">
        <v>10</v>
      </c>
      <c r="M178" t="s">
        <v>11</v>
      </c>
    </row>
    <row r="179" spans="1:13">
      <c r="A179">
        <v>178</v>
      </c>
      <c r="B179" s="5">
        <v>45575</v>
      </c>
      <c r="C179" s="6">
        <v>0.19375000000000001</v>
      </c>
      <c r="D179" t="s">
        <v>616</v>
      </c>
      <c r="F179" s="1">
        <v>0</v>
      </c>
      <c r="G179" s="1">
        <v>35030</v>
      </c>
      <c r="H179" s="1">
        <v>60312304</v>
      </c>
      <c r="I179" t="s">
        <v>310</v>
      </c>
      <c r="J179" t="s">
        <v>300</v>
      </c>
      <c r="L179" t="s">
        <v>10</v>
      </c>
      <c r="M179" t="s">
        <v>11</v>
      </c>
    </row>
    <row r="180" spans="1:13">
      <c r="A180">
        <v>179</v>
      </c>
      <c r="B180" s="5">
        <v>45588</v>
      </c>
      <c r="C180" s="6">
        <v>7.2916666666666671E-2</v>
      </c>
      <c r="D180" t="s">
        <v>445</v>
      </c>
      <c r="E180" t="s">
        <v>316</v>
      </c>
      <c r="F180" s="1">
        <v>304453673</v>
      </c>
      <c r="G180" s="1">
        <v>0</v>
      </c>
      <c r="H180" s="1">
        <v>364765977</v>
      </c>
      <c r="I180" t="s">
        <v>621</v>
      </c>
      <c r="J180" t="s">
        <v>317</v>
      </c>
      <c r="L180" t="s">
        <v>10</v>
      </c>
      <c r="M180" t="s">
        <v>11</v>
      </c>
    </row>
    <row r="181" spans="1:13">
      <c r="A181">
        <v>180</v>
      </c>
      <c r="B181" s="5">
        <v>45588</v>
      </c>
      <c r="C181" s="6">
        <v>0.68541666666666667</v>
      </c>
      <c r="D181" t="s">
        <v>622</v>
      </c>
      <c r="F181" s="1">
        <v>0</v>
      </c>
      <c r="G181" s="1">
        <v>300000000</v>
      </c>
      <c r="H181" s="1">
        <v>64765977</v>
      </c>
      <c r="I181" t="s">
        <v>292</v>
      </c>
      <c r="J181" t="s">
        <v>300</v>
      </c>
      <c r="L181" t="s">
        <v>10</v>
      </c>
      <c r="M181" t="s">
        <v>11</v>
      </c>
    </row>
    <row r="182" spans="1:13">
      <c r="A182">
        <v>181</v>
      </c>
      <c r="B182" s="5">
        <v>45588</v>
      </c>
      <c r="C182" s="6">
        <v>0.70833333333333337</v>
      </c>
      <c r="D182" t="s">
        <v>623</v>
      </c>
      <c r="F182" s="1">
        <v>0</v>
      </c>
      <c r="G182" s="1">
        <v>4400</v>
      </c>
      <c r="H182" s="1">
        <v>64761577</v>
      </c>
      <c r="I182" t="s">
        <v>624</v>
      </c>
      <c r="J182" t="s">
        <v>625</v>
      </c>
      <c r="L182" t="s">
        <v>10</v>
      </c>
      <c r="M182" t="s">
        <v>11</v>
      </c>
    </row>
    <row r="183" spans="1:13">
      <c r="A183">
        <v>182</v>
      </c>
      <c r="B183" s="5">
        <v>45588</v>
      </c>
      <c r="C183" s="6">
        <v>0.73888888888888893</v>
      </c>
      <c r="D183" t="s">
        <v>397</v>
      </c>
      <c r="F183" s="1">
        <v>0</v>
      </c>
      <c r="G183" s="1">
        <v>23700</v>
      </c>
      <c r="H183" s="1">
        <v>64737877</v>
      </c>
      <c r="I183" t="s">
        <v>292</v>
      </c>
      <c r="J183" t="s">
        <v>300</v>
      </c>
      <c r="L183" t="s">
        <v>10</v>
      </c>
      <c r="M183" t="s">
        <v>11</v>
      </c>
    </row>
    <row r="184" spans="1:13">
      <c r="A184">
        <v>183</v>
      </c>
      <c r="B184" s="5">
        <v>45588</v>
      </c>
      <c r="C184" s="6">
        <v>0.73888888888888893</v>
      </c>
      <c r="D184" t="s">
        <v>397</v>
      </c>
      <c r="F184" s="1">
        <v>0</v>
      </c>
      <c r="G184" s="1">
        <v>2305286</v>
      </c>
      <c r="H184" s="1">
        <v>62432591</v>
      </c>
      <c r="I184" t="s">
        <v>292</v>
      </c>
      <c r="J184" t="s">
        <v>300</v>
      </c>
      <c r="L184" t="s">
        <v>10</v>
      </c>
      <c r="M184" t="s">
        <v>11</v>
      </c>
    </row>
    <row r="185" spans="1:13">
      <c r="A185">
        <v>184</v>
      </c>
      <c r="B185" s="5">
        <v>45588</v>
      </c>
      <c r="C185" s="6">
        <v>0.73888888888888893</v>
      </c>
      <c r="D185" t="s">
        <v>330</v>
      </c>
      <c r="E185" t="s">
        <v>330</v>
      </c>
      <c r="F185" s="1">
        <v>0</v>
      </c>
      <c r="G185" s="1">
        <v>4500500</v>
      </c>
      <c r="H185" s="1">
        <v>57932091</v>
      </c>
      <c r="I185" t="s">
        <v>331</v>
      </c>
      <c r="J185" t="s">
        <v>300</v>
      </c>
      <c r="L185" t="s">
        <v>10</v>
      </c>
      <c r="M185" t="s">
        <v>11</v>
      </c>
    </row>
    <row r="186" spans="1:13">
      <c r="A186">
        <v>185</v>
      </c>
      <c r="B186" s="5">
        <v>45588</v>
      </c>
      <c r="C186" s="6">
        <v>0.73888888888888893</v>
      </c>
      <c r="D186" t="s">
        <v>626</v>
      </c>
      <c r="E186" t="s">
        <v>626</v>
      </c>
      <c r="F186" s="1">
        <v>0</v>
      </c>
      <c r="G186" s="1">
        <v>20500</v>
      </c>
      <c r="H186" s="1">
        <v>57911591</v>
      </c>
      <c r="I186" t="s">
        <v>331</v>
      </c>
      <c r="J186" t="s">
        <v>300</v>
      </c>
      <c r="L186" t="s">
        <v>10</v>
      </c>
      <c r="M186" t="s">
        <v>11</v>
      </c>
    </row>
    <row r="187" spans="1:13">
      <c r="A187">
        <v>186</v>
      </c>
      <c r="B187" s="5">
        <v>45588</v>
      </c>
      <c r="C187" s="6">
        <v>0.73888888888888893</v>
      </c>
      <c r="D187" t="s">
        <v>627</v>
      </c>
      <c r="E187" t="s">
        <v>627</v>
      </c>
      <c r="F187" s="1">
        <v>0</v>
      </c>
      <c r="G187" s="1">
        <v>35500</v>
      </c>
      <c r="H187" s="1">
        <v>57876091</v>
      </c>
      <c r="I187" t="s">
        <v>331</v>
      </c>
      <c r="J187" t="s">
        <v>300</v>
      </c>
      <c r="L187" t="s">
        <v>10</v>
      </c>
      <c r="M187" t="s">
        <v>11</v>
      </c>
    </row>
    <row r="188" spans="1:13">
      <c r="A188">
        <v>187</v>
      </c>
      <c r="B188" s="5">
        <v>45588</v>
      </c>
      <c r="C188" s="6">
        <v>0.73888888888888893</v>
      </c>
      <c r="D188" t="s">
        <v>606</v>
      </c>
      <c r="E188" t="s">
        <v>606</v>
      </c>
      <c r="F188" s="1">
        <v>0</v>
      </c>
      <c r="G188" s="1">
        <v>480500</v>
      </c>
      <c r="H188" s="1">
        <v>57395591</v>
      </c>
      <c r="I188" t="s">
        <v>331</v>
      </c>
      <c r="J188" t="s">
        <v>300</v>
      </c>
      <c r="L188" t="s">
        <v>10</v>
      </c>
      <c r="M188" t="s">
        <v>11</v>
      </c>
    </row>
    <row r="189" spans="1:13">
      <c r="A189">
        <v>188</v>
      </c>
      <c r="B189" s="5">
        <v>45590</v>
      </c>
      <c r="C189" s="6">
        <v>0.37708333333333333</v>
      </c>
      <c r="D189" t="s">
        <v>629</v>
      </c>
      <c r="E189" t="s">
        <v>211</v>
      </c>
      <c r="F189" s="1">
        <v>0</v>
      </c>
      <c r="G189" s="1">
        <v>7575260</v>
      </c>
      <c r="H189" s="1">
        <v>49820331</v>
      </c>
      <c r="I189" t="s">
        <v>333</v>
      </c>
      <c r="J189" t="s">
        <v>300</v>
      </c>
      <c r="L189" t="s">
        <v>10</v>
      </c>
      <c r="M189" t="s">
        <v>11</v>
      </c>
    </row>
    <row r="190" spans="1:13">
      <c r="A190">
        <v>189</v>
      </c>
      <c r="B190" s="5">
        <v>45590</v>
      </c>
      <c r="C190" s="6">
        <v>0.37708333333333333</v>
      </c>
      <c r="D190" t="s">
        <v>630</v>
      </c>
      <c r="E190" t="s">
        <v>211</v>
      </c>
      <c r="F190" s="1">
        <v>0</v>
      </c>
      <c r="G190" s="1">
        <v>7689710</v>
      </c>
      <c r="H190" s="1">
        <v>42130621</v>
      </c>
      <c r="I190" t="s">
        <v>333</v>
      </c>
      <c r="J190" t="s">
        <v>300</v>
      </c>
      <c r="L190" t="s">
        <v>10</v>
      </c>
      <c r="M190" t="s">
        <v>11</v>
      </c>
    </row>
    <row r="191" spans="1:13">
      <c r="A191">
        <v>190</v>
      </c>
      <c r="B191" s="5">
        <v>45590</v>
      </c>
      <c r="C191" s="6">
        <v>0.37708333333333333</v>
      </c>
      <c r="D191" t="s">
        <v>631</v>
      </c>
      <c r="E191" t="s">
        <v>211</v>
      </c>
      <c r="F191" s="1">
        <v>0</v>
      </c>
      <c r="G191" s="1">
        <v>7019610</v>
      </c>
      <c r="H191" s="1">
        <v>35111011</v>
      </c>
      <c r="I191" t="s">
        <v>333</v>
      </c>
      <c r="J191" t="s">
        <v>300</v>
      </c>
      <c r="L191" t="s">
        <v>10</v>
      </c>
      <c r="M191" t="s">
        <v>11</v>
      </c>
    </row>
    <row r="192" spans="1:13">
      <c r="A192">
        <v>191</v>
      </c>
      <c r="B192" s="5">
        <v>45590</v>
      </c>
      <c r="C192" s="6">
        <v>0.37708333333333333</v>
      </c>
      <c r="D192" t="s">
        <v>629</v>
      </c>
      <c r="E192" t="s">
        <v>212</v>
      </c>
      <c r="F192" s="1">
        <v>0</v>
      </c>
      <c r="G192" s="1">
        <v>6158770</v>
      </c>
      <c r="H192" s="1">
        <v>28952241</v>
      </c>
      <c r="I192" t="s">
        <v>333</v>
      </c>
      <c r="J192" t="s">
        <v>300</v>
      </c>
      <c r="L192" t="s">
        <v>10</v>
      </c>
      <c r="M192" t="s">
        <v>11</v>
      </c>
    </row>
    <row r="193" spans="1:13">
      <c r="A193">
        <v>192</v>
      </c>
      <c r="B193" s="5">
        <v>45590</v>
      </c>
      <c r="C193" s="6">
        <v>0.37708333333333333</v>
      </c>
      <c r="D193" t="s">
        <v>630</v>
      </c>
      <c r="E193" t="s">
        <v>212</v>
      </c>
      <c r="F193" s="1">
        <v>0</v>
      </c>
      <c r="G193" s="1">
        <v>8626210</v>
      </c>
      <c r="H193" s="1">
        <v>20326031</v>
      </c>
      <c r="I193" t="s">
        <v>333</v>
      </c>
      <c r="J193" t="s">
        <v>300</v>
      </c>
      <c r="L193" t="s">
        <v>10</v>
      </c>
      <c r="M193" t="s">
        <v>11</v>
      </c>
    </row>
    <row r="194" spans="1:13">
      <c r="A194">
        <v>193</v>
      </c>
      <c r="B194" s="5">
        <v>45590</v>
      </c>
      <c r="C194" s="6">
        <v>0.37708333333333333</v>
      </c>
      <c r="D194" t="s">
        <v>629</v>
      </c>
      <c r="E194" t="s">
        <v>213</v>
      </c>
      <c r="F194" s="1">
        <v>0</v>
      </c>
      <c r="G194" s="1">
        <v>2555900</v>
      </c>
      <c r="H194" s="1">
        <v>17770131</v>
      </c>
      <c r="I194" t="s">
        <v>333</v>
      </c>
      <c r="J194" t="s">
        <v>300</v>
      </c>
      <c r="L194" t="s">
        <v>10</v>
      </c>
      <c r="M194" t="s">
        <v>11</v>
      </c>
    </row>
    <row r="195" spans="1:13">
      <c r="A195">
        <v>194</v>
      </c>
      <c r="B195" s="5">
        <v>45590</v>
      </c>
      <c r="C195" s="6">
        <v>0.37708333333333333</v>
      </c>
      <c r="D195" t="s">
        <v>631</v>
      </c>
      <c r="E195" t="s">
        <v>213</v>
      </c>
      <c r="F195" s="1">
        <v>0</v>
      </c>
      <c r="G195" s="1">
        <v>3338940</v>
      </c>
      <c r="H195" s="1">
        <v>14431191</v>
      </c>
      <c r="I195" t="s">
        <v>333</v>
      </c>
      <c r="J195" t="s">
        <v>300</v>
      </c>
      <c r="L195" t="s">
        <v>10</v>
      </c>
      <c r="M195" t="s">
        <v>11</v>
      </c>
    </row>
    <row r="196" spans="1:13">
      <c r="A196">
        <v>195</v>
      </c>
      <c r="B196" s="5">
        <v>45590</v>
      </c>
      <c r="C196" s="6">
        <v>0.37708333333333333</v>
      </c>
      <c r="D196" t="s">
        <v>629</v>
      </c>
      <c r="E196" t="s">
        <v>214</v>
      </c>
      <c r="F196" s="1">
        <v>0</v>
      </c>
      <c r="G196" s="1">
        <v>905960</v>
      </c>
      <c r="H196" s="1">
        <v>13525231</v>
      </c>
      <c r="I196" t="s">
        <v>333</v>
      </c>
      <c r="J196" t="s">
        <v>300</v>
      </c>
      <c r="L196" t="s">
        <v>10</v>
      </c>
      <c r="M196" t="s">
        <v>11</v>
      </c>
    </row>
    <row r="197" spans="1:13">
      <c r="A197">
        <v>196</v>
      </c>
      <c r="B197" s="5">
        <v>45590</v>
      </c>
      <c r="C197" s="6">
        <v>0.37708333333333333</v>
      </c>
      <c r="D197" t="s">
        <v>629</v>
      </c>
      <c r="E197" t="s">
        <v>215</v>
      </c>
      <c r="F197" s="1">
        <v>0</v>
      </c>
      <c r="G197" s="1">
        <v>906460</v>
      </c>
      <c r="H197" s="1">
        <v>12618771</v>
      </c>
      <c r="I197" t="s">
        <v>333</v>
      </c>
      <c r="J197" t="s">
        <v>300</v>
      </c>
      <c r="L197" t="s">
        <v>10</v>
      </c>
      <c r="M197" t="s">
        <v>11</v>
      </c>
    </row>
    <row r="198" spans="1:13">
      <c r="A198">
        <v>197</v>
      </c>
      <c r="B198" s="5">
        <v>45593</v>
      </c>
      <c r="C198" s="6">
        <v>0.68611111111111112</v>
      </c>
      <c r="D198" t="s">
        <v>623</v>
      </c>
      <c r="F198" s="1">
        <v>0</v>
      </c>
      <c r="G198" s="1">
        <v>4400</v>
      </c>
      <c r="H198" s="1">
        <v>12614371</v>
      </c>
      <c r="I198" t="s">
        <v>624</v>
      </c>
      <c r="J198" t="s">
        <v>625</v>
      </c>
      <c r="L198" t="s">
        <v>10</v>
      </c>
      <c r="M198" t="s">
        <v>11</v>
      </c>
    </row>
    <row r="199" spans="1:13">
      <c r="A199">
        <v>198</v>
      </c>
      <c r="B199" s="5">
        <v>45593</v>
      </c>
      <c r="C199" s="6">
        <v>0.70763888888888893</v>
      </c>
      <c r="D199" t="s">
        <v>623</v>
      </c>
      <c r="F199" s="1">
        <v>0</v>
      </c>
      <c r="G199" s="1">
        <v>4400</v>
      </c>
      <c r="H199" s="1">
        <v>12609971</v>
      </c>
      <c r="I199" t="s">
        <v>624</v>
      </c>
      <c r="J199" t="s">
        <v>625</v>
      </c>
      <c r="L199" t="s">
        <v>10</v>
      </c>
      <c r="M199" t="s">
        <v>11</v>
      </c>
    </row>
    <row r="200" spans="1:13">
      <c r="A200">
        <v>199</v>
      </c>
      <c r="B200" s="5">
        <v>45595</v>
      </c>
      <c r="C200" s="6">
        <v>0.60347222222222219</v>
      </c>
      <c r="D200" t="s">
        <v>351</v>
      </c>
      <c r="E200" t="s">
        <v>351</v>
      </c>
      <c r="F200" s="1">
        <v>0</v>
      </c>
      <c r="G200" s="1">
        <v>550000</v>
      </c>
      <c r="H200" s="1">
        <v>12059971</v>
      </c>
      <c r="I200" t="s">
        <v>299</v>
      </c>
      <c r="J200" t="s">
        <v>300</v>
      </c>
      <c r="L200" t="s">
        <v>10</v>
      </c>
      <c r="M200" t="s">
        <v>11</v>
      </c>
    </row>
    <row r="201" spans="1:13">
      <c r="A201">
        <v>200</v>
      </c>
      <c r="B201" s="5">
        <v>45595</v>
      </c>
      <c r="C201" s="6">
        <v>0.60347222222222219</v>
      </c>
      <c r="D201" t="s">
        <v>358</v>
      </c>
      <c r="E201" t="s">
        <v>358</v>
      </c>
      <c r="F201" s="1">
        <v>0</v>
      </c>
      <c r="G201" s="1">
        <v>440500</v>
      </c>
      <c r="H201" s="1">
        <v>11619471</v>
      </c>
      <c r="I201" t="s">
        <v>331</v>
      </c>
      <c r="J201" t="s">
        <v>300</v>
      </c>
      <c r="L201" t="s">
        <v>10</v>
      </c>
      <c r="M201" t="s">
        <v>11</v>
      </c>
    </row>
    <row r="202" spans="1:13">
      <c r="A202">
        <v>201</v>
      </c>
      <c r="B202" s="5">
        <v>45595</v>
      </c>
      <c r="C202" s="6">
        <v>0.60347222222222219</v>
      </c>
      <c r="D202" t="s">
        <v>637</v>
      </c>
      <c r="E202" t="s">
        <v>637</v>
      </c>
      <c r="F202" s="1">
        <v>0</v>
      </c>
      <c r="G202" s="1">
        <v>3500</v>
      </c>
      <c r="H202" s="1">
        <v>11615971</v>
      </c>
      <c r="I202" t="s">
        <v>331</v>
      </c>
      <c r="J202" t="s">
        <v>300</v>
      </c>
      <c r="L202" t="s">
        <v>10</v>
      </c>
      <c r="M202" t="s">
        <v>11</v>
      </c>
    </row>
    <row r="203" spans="1:13">
      <c r="A203">
        <v>202</v>
      </c>
      <c r="B203" s="5">
        <v>45595</v>
      </c>
      <c r="C203" s="6">
        <v>0.60347222222222219</v>
      </c>
      <c r="D203" t="s">
        <v>638</v>
      </c>
      <c r="E203" t="s">
        <v>638</v>
      </c>
      <c r="F203" s="1">
        <v>0</v>
      </c>
      <c r="G203" s="1">
        <v>111100</v>
      </c>
      <c r="H203" s="1">
        <v>11504871</v>
      </c>
      <c r="I203" t="s">
        <v>331</v>
      </c>
      <c r="J203" t="s">
        <v>300</v>
      </c>
      <c r="L203" t="s">
        <v>10</v>
      </c>
      <c r="M203" t="s">
        <v>11</v>
      </c>
    </row>
    <row r="204" spans="1:13">
      <c r="A204">
        <v>203</v>
      </c>
      <c r="B204" s="5">
        <v>45595</v>
      </c>
      <c r="C204" s="6">
        <v>0.60347222222222219</v>
      </c>
      <c r="D204" t="s">
        <v>638</v>
      </c>
      <c r="E204" t="s">
        <v>638</v>
      </c>
      <c r="F204" s="1">
        <v>0</v>
      </c>
      <c r="G204" s="1">
        <v>154820</v>
      </c>
      <c r="H204" s="1">
        <v>11350051</v>
      </c>
      <c r="I204" t="s">
        <v>331</v>
      </c>
      <c r="J204" t="s">
        <v>300</v>
      </c>
      <c r="L204" t="s">
        <v>10</v>
      </c>
      <c r="M204" t="s">
        <v>11</v>
      </c>
    </row>
    <row r="205" spans="1:13">
      <c r="A205">
        <v>204</v>
      </c>
      <c r="B205" s="5">
        <v>45605</v>
      </c>
      <c r="C205" s="6">
        <v>0.875</v>
      </c>
      <c r="D205" t="s">
        <v>640</v>
      </c>
      <c r="F205" s="1">
        <v>0</v>
      </c>
      <c r="G205" s="1">
        <v>610560</v>
      </c>
      <c r="H205" s="1">
        <v>10739491</v>
      </c>
      <c r="I205" t="s">
        <v>292</v>
      </c>
      <c r="J205" t="s">
        <v>300</v>
      </c>
      <c r="L205" t="s">
        <v>10</v>
      </c>
      <c r="M205" t="s">
        <v>11</v>
      </c>
    </row>
    <row r="206" spans="1:13">
      <c r="A206">
        <v>205</v>
      </c>
      <c r="B206" s="5">
        <v>45605</v>
      </c>
      <c r="C206" s="6">
        <v>0.875</v>
      </c>
      <c r="D206" t="s">
        <v>383</v>
      </c>
      <c r="E206" t="s">
        <v>355</v>
      </c>
      <c r="F206" s="1">
        <v>0</v>
      </c>
      <c r="G206" s="1">
        <v>6105970</v>
      </c>
      <c r="H206" s="1">
        <v>4633521</v>
      </c>
      <c r="I206" t="s">
        <v>356</v>
      </c>
      <c r="J206" t="s">
        <v>357</v>
      </c>
      <c r="L206" t="s">
        <v>10</v>
      </c>
      <c r="M206" t="s">
        <v>11</v>
      </c>
    </row>
    <row r="207" spans="1:13">
      <c r="A207">
        <v>206</v>
      </c>
      <c r="B207" s="5">
        <v>45605</v>
      </c>
      <c r="C207" s="6">
        <v>0.875</v>
      </c>
      <c r="D207" t="s">
        <v>641</v>
      </c>
      <c r="E207" t="s">
        <v>360</v>
      </c>
      <c r="F207" s="1">
        <v>0</v>
      </c>
      <c r="G207" s="1">
        <v>2200000</v>
      </c>
      <c r="H207" s="1">
        <v>2433521</v>
      </c>
      <c r="I207" t="s">
        <v>299</v>
      </c>
      <c r="J207" t="s">
        <v>300</v>
      </c>
      <c r="L207" t="s">
        <v>10</v>
      </c>
      <c r="M207" t="s">
        <v>11</v>
      </c>
    </row>
    <row r="208" spans="1:13">
      <c r="A208">
        <v>207</v>
      </c>
      <c r="B208" s="5">
        <v>45605</v>
      </c>
      <c r="C208" s="6">
        <v>0.875</v>
      </c>
      <c r="D208" t="s">
        <v>422</v>
      </c>
      <c r="E208" t="s">
        <v>422</v>
      </c>
      <c r="F208" s="1">
        <v>0</v>
      </c>
      <c r="G208" s="1">
        <v>190500</v>
      </c>
      <c r="H208" s="1">
        <v>2243021</v>
      </c>
      <c r="I208" t="s">
        <v>331</v>
      </c>
      <c r="J208" t="s">
        <v>300</v>
      </c>
      <c r="L208" t="s">
        <v>10</v>
      </c>
      <c r="M208" t="s">
        <v>11</v>
      </c>
    </row>
    <row r="209" spans="1:13">
      <c r="A209">
        <v>208</v>
      </c>
      <c r="B209" s="5">
        <v>45605</v>
      </c>
      <c r="C209" s="6">
        <v>0.875</v>
      </c>
      <c r="D209" t="s">
        <v>642</v>
      </c>
      <c r="E209" t="s">
        <v>642</v>
      </c>
      <c r="F209" s="1">
        <v>0</v>
      </c>
      <c r="G209" s="1">
        <v>900500</v>
      </c>
      <c r="H209" s="1">
        <v>1342521</v>
      </c>
      <c r="I209" t="s">
        <v>331</v>
      </c>
      <c r="J209" t="s">
        <v>300</v>
      </c>
      <c r="L209" t="s">
        <v>10</v>
      </c>
      <c r="M209" t="s">
        <v>11</v>
      </c>
    </row>
    <row r="210" spans="1:13">
      <c r="A210">
        <v>209</v>
      </c>
      <c r="B210" s="5">
        <v>45605</v>
      </c>
      <c r="C210" s="6">
        <v>0.875</v>
      </c>
      <c r="D210" t="s">
        <v>397</v>
      </c>
      <c r="F210" s="1">
        <v>0</v>
      </c>
      <c r="G210" s="1">
        <v>54036</v>
      </c>
      <c r="H210" s="1">
        <v>1288485</v>
      </c>
      <c r="I210" t="s">
        <v>292</v>
      </c>
      <c r="J210" t="s">
        <v>300</v>
      </c>
      <c r="L210" t="s">
        <v>10</v>
      </c>
      <c r="M210" t="s">
        <v>11</v>
      </c>
    </row>
    <row r="211" spans="1:13">
      <c r="A211">
        <v>210</v>
      </c>
      <c r="B211" s="5">
        <v>45605</v>
      </c>
      <c r="C211" s="6">
        <v>0.875</v>
      </c>
      <c r="D211" t="s">
        <v>330</v>
      </c>
      <c r="E211" t="s">
        <v>330</v>
      </c>
      <c r="F211" s="1">
        <v>0</v>
      </c>
      <c r="G211" s="1">
        <v>269135</v>
      </c>
      <c r="H211" s="1">
        <v>1019350</v>
      </c>
      <c r="I211" t="s">
        <v>331</v>
      </c>
      <c r="J211" t="s">
        <v>300</v>
      </c>
      <c r="L211" t="s">
        <v>10</v>
      </c>
      <c r="M211" t="s">
        <v>11</v>
      </c>
    </row>
    <row r="212" spans="1:13">
      <c r="A212">
        <v>211</v>
      </c>
      <c r="B212" s="5">
        <v>45605</v>
      </c>
      <c r="C212" s="6">
        <v>0.875</v>
      </c>
      <c r="D212" t="s">
        <v>643</v>
      </c>
      <c r="E212" t="s">
        <v>643</v>
      </c>
      <c r="F212" s="1">
        <v>0</v>
      </c>
      <c r="G212" s="1">
        <v>360500</v>
      </c>
      <c r="H212" s="1">
        <v>658850</v>
      </c>
      <c r="I212" t="s">
        <v>331</v>
      </c>
      <c r="J212" t="s">
        <v>300</v>
      </c>
      <c r="L212" t="s">
        <v>10</v>
      </c>
      <c r="M212" t="s">
        <v>11</v>
      </c>
    </row>
    <row r="213" spans="1:13">
      <c r="A213">
        <v>212</v>
      </c>
      <c r="B213" s="5">
        <v>45605</v>
      </c>
      <c r="C213" s="6">
        <v>0.875</v>
      </c>
      <c r="D213" t="s">
        <v>610</v>
      </c>
      <c r="E213" t="s">
        <v>610</v>
      </c>
      <c r="F213" s="1">
        <v>0</v>
      </c>
      <c r="G213" s="1">
        <v>160000</v>
      </c>
      <c r="H213" s="1">
        <v>498850</v>
      </c>
      <c r="I213" t="s">
        <v>299</v>
      </c>
      <c r="J213" t="s">
        <v>300</v>
      </c>
      <c r="L213" t="s">
        <v>10</v>
      </c>
      <c r="M213" t="s">
        <v>11</v>
      </c>
    </row>
    <row r="214" spans="1:13">
      <c r="A214">
        <v>213</v>
      </c>
      <c r="B214" s="5">
        <v>45605</v>
      </c>
      <c r="C214" s="6">
        <v>0.88124999999999998</v>
      </c>
      <c r="D214" t="s">
        <v>644</v>
      </c>
      <c r="E214" t="s">
        <v>644</v>
      </c>
      <c r="F214" s="1">
        <v>0</v>
      </c>
      <c r="G214" s="1">
        <v>480500</v>
      </c>
      <c r="H214" s="1">
        <v>18350</v>
      </c>
      <c r="I214" t="s">
        <v>331</v>
      </c>
      <c r="J214" t="s">
        <v>300</v>
      </c>
      <c r="L214" t="s">
        <v>10</v>
      </c>
      <c r="M214" t="s">
        <v>11</v>
      </c>
    </row>
    <row r="215" spans="1:13">
      <c r="A215">
        <v>214</v>
      </c>
      <c r="B215" s="5">
        <v>45607</v>
      </c>
      <c r="C215" s="6">
        <v>0.19305555555555559</v>
      </c>
      <c r="D215" t="s">
        <v>645</v>
      </c>
      <c r="F215" s="1">
        <v>0</v>
      </c>
      <c r="G215" s="1">
        <v>18350</v>
      </c>
      <c r="H215" s="1">
        <v>0</v>
      </c>
      <c r="I215" t="s">
        <v>310</v>
      </c>
      <c r="J215" t="s">
        <v>300</v>
      </c>
      <c r="L215" t="s">
        <v>10</v>
      </c>
      <c r="M215" t="s">
        <v>11</v>
      </c>
    </row>
    <row r="216" spans="1:13">
      <c r="A216">
        <v>215</v>
      </c>
      <c r="B216" s="5">
        <v>45607</v>
      </c>
      <c r="C216" s="6">
        <v>0.76597222222222228</v>
      </c>
      <c r="D216" t="s">
        <v>316</v>
      </c>
      <c r="E216" t="s">
        <v>316</v>
      </c>
      <c r="F216" s="1">
        <v>60000000</v>
      </c>
      <c r="G216" s="1">
        <v>0</v>
      </c>
      <c r="H216" s="1">
        <v>60000000</v>
      </c>
      <c r="I216" t="s">
        <v>292</v>
      </c>
      <c r="J216" t="s">
        <v>300</v>
      </c>
      <c r="L216" t="s">
        <v>10</v>
      </c>
      <c r="M216" t="s">
        <v>11</v>
      </c>
    </row>
    <row r="217" spans="1:13">
      <c r="A217">
        <v>216</v>
      </c>
      <c r="B217" s="5">
        <v>45607</v>
      </c>
      <c r="C217" s="6">
        <v>0.76597222222222228</v>
      </c>
      <c r="D217" t="s">
        <v>646</v>
      </c>
      <c r="F217" s="1">
        <v>0</v>
      </c>
      <c r="G217" s="1">
        <v>828000</v>
      </c>
      <c r="H217" s="1">
        <v>59172000</v>
      </c>
      <c r="I217" t="s">
        <v>313</v>
      </c>
      <c r="J217" t="s">
        <v>300</v>
      </c>
      <c r="L217" t="s">
        <v>10</v>
      </c>
      <c r="M217" t="s">
        <v>11</v>
      </c>
    </row>
    <row r="218" spans="1:13">
      <c r="A218">
        <v>217</v>
      </c>
      <c r="B218" s="5">
        <v>45607</v>
      </c>
      <c r="C218" s="6">
        <v>0.76597222222222228</v>
      </c>
      <c r="D218" t="s">
        <v>647</v>
      </c>
      <c r="F218" s="1">
        <v>0</v>
      </c>
      <c r="G218" s="1">
        <v>100200</v>
      </c>
      <c r="H218" s="1">
        <v>59071800</v>
      </c>
      <c r="I218" t="s">
        <v>310</v>
      </c>
      <c r="J218" t="s">
        <v>300</v>
      </c>
      <c r="L218" t="s">
        <v>10</v>
      </c>
      <c r="M218" t="s">
        <v>11</v>
      </c>
    </row>
    <row r="219" spans="1:13">
      <c r="A219">
        <v>218</v>
      </c>
      <c r="B219" s="5">
        <v>45607</v>
      </c>
      <c r="C219" s="6">
        <v>0.76597222222222228</v>
      </c>
      <c r="D219" t="s">
        <v>648</v>
      </c>
      <c r="F219" s="1">
        <v>0</v>
      </c>
      <c r="G219" s="1">
        <v>35030</v>
      </c>
      <c r="H219" s="1">
        <v>59036770</v>
      </c>
      <c r="I219" t="s">
        <v>310</v>
      </c>
      <c r="J219" t="s">
        <v>300</v>
      </c>
      <c r="L219" t="s">
        <v>10</v>
      </c>
      <c r="M219" t="s">
        <v>11</v>
      </c>
    </row>
    <row r="220" spans="1:13">
      <c r="A220">
        <v>219</v>
      </c>
      <c r="B220" s="5">
        <v>45607</v>
      </c>
      <c r="C220" s="6">
        <v>0.83472222222222225</v>
      </c>
      <c r="D220" t="s">
        <v>645</v>
      </c>
      <c r="F220" s="1">
        <v>0</v>
      </c>
      <c r="G220" s="1">
        <v>1689750</v>
      </c>
      <c r="H220" s="1">
        <v>57347020</v>
      </c>
      <c r="I220" t="s">
        <v>310</v>
      </c>
      <c r="J220" t="s">
        <v>300</v>
      </c>
      <c r="L220" t="s">
        <v>10</v>
      </c>
      <c r="M220" t="s">
        <v>11</v>
      </c>
    </row>
    <row r="221" spans="1:13">
      <c r="A221">
        <v>220</v>
      </c>
      <c r="B221" s="5">
        <v>45616</v>
      </c>
      <c r="C221" s="6">
        <v>0.49027777777777781</v>
      </c>
      <c r="D221" t="s">
        <v>660</v>
      </c>
      <c r="F221" s="1">
        <v>0</v>
      </c>
      <c r="G221" s="1">
        <v>100000</v>
      </c>
      <c r="H221" s="1">
        <v>57247020</v>
      </c>
      <c r="I221" t="s">
        <v>264</v>
      </c>
      <c r="J221" t="s">
        <v>303</v>
      </c>
      <c r="L221" t="s">
        <v>10</v>
      </c>
      <c r="M221" t="s">
        <v>11</v>
      </c>
    </row>
    <row r="222" spans="1:13">
      <c r="A222">
        <v>221</v>
      </c>
      <c r="B222" s="5">
        <v>45619</v>
      </c>
      <c r="C222" s="6">
        <v>1.805555555555555E-2</v>
      </c>
      <c r="D222" t="s">
        <v>397</v>
      </c>
      <c r="F222" s="1">
        <v>0</v>
      </c>
      <c r="G222" s="1">
        <v>4068600</v>
      </c>
      <c r="H222" s="1">
        <v>53178420</v>
      </c>
      <c r="I222" t="s">
        <v>292</v>
      </c>
      <c r="J222" t="s">
        <v>300</v>
      </c>
      <c r="L222" t="s">
        <v>10</v>
      </c>
      <c r="M222" t="s">
        <v>11</v>
      </c>
    </row>
    <row r="223" spans="1:13">
      <c r="A223">
        <v>222</v>
      </c>
      <c r="B223" s="5">
        <v>45621</v>
      </c>
      <c r="C223" s="6">
        <v>0.45833333333333331</v>
      </c>
      <c r="D223" t="s">
        <v>663</v>
      </c>
      <c r="E223" t="s">
        <v>211</v>
      </c>
      <c r="F223" s="1">
        <v>0</v>
      </c>
      <c r="G223" s="1">
        <v>7575260</v>
      </c>
      <c r="H223" s="1">
        <v>45603160</v>
      </c>
      <c r="I223" t="s">
        <v>333</v>
      </c>
      <c r="J223" t="s">
        <v>300</v>
      </c>
      <c r="L223" t="s">
        <v>10</v>
      </c>
      <c r="M223" t="s">
        <v>11</v>
      </c>
    </row>
    <row r="224" spans="1:13">
      <c r="A224">
        <v>223</v>
      </c>
      <c r="B224" s="5">
        <v>45621</v>
      </c>
      <c r="C224" s="6">
        <v>0.45833333333333331</v>
      </c>
      <c r="D224" t="s">
        <v>663</v>
      </c>
      <c r="E224" t="s">
        <v>212</v>
      </c>
      <c r="F224" s="1">
        <v>0</v>
      </c>
      <c r="G224" s="1">
        <v>6829390</v>
      </c>
      <c r="H224" s="1">
        <v>38773770</v>
      </c>
      <c r="I224" t="s">
        <v>333</v>
      </c>
      <c r="J224" t="s">
        <v>300</v>
      </c>
      <c r="L224" t="s">
        <v>10</v>
      </c>
      <c r="M224" t="s">
        <v>11</v>
      </c>
    </row>
    <row r="225" spans="1:13">
      <c r="A225">
        <v>224</v>
      </c>
      <c r="B225" s="5">
        <v>45621</v>
      </c>
      <c r="C225" s="6">
        <v>0.45833333333333331</v>
      </c>
      <c r="D225" t="s">
        <v>663</v>
      </c>
      <c r="E225" t="s">
        <v>213</v>
      </c>
      <c r="F225" s="1">
        <v>0</v>
      </c>
      <c r="G225" s="1">
        <v>2555900</v>
      </c>
      <c r="H225" s="1">
        <v>36217870</v>
      </c>
      <c r="I225" t="s">
        <v>333</v>
      </c>
      <c r="J225" t="s">
        <v>300</v>
      </c>
      <c r="L225" t="s">
        <v>10</v>
      </c>
      <c r="M225" t="s">
        <v>11</v>
      </c>
    </row>
    <row r="226" spans="1:13">
      <c r="A226">
        <v>225</v>
      </c>
      <c r="B226" s="5">
        <v>45621</v>
      </c>
      <c r="C226" s="6">
        <v>0.45833333333333331</v>
      </c>
      <c r="D226" t="s">
        <v>663</v>
      </c>
      <c r="E226" t="s">
        <v>214</v>
      </c>
      <c r="F226" s="1">
        <v>0</v>
      </c>
      <c r="G226" s="1">
        <v>905960</v>
      </c>
      <c r="H226" s="1">
        <v>35311910</v>
      </c>
      <c r="I226" t="s">
        <v>333</v>
      </c>
      <c r="J226" t="s">
        <v>300</v>
      </c>
      <c r="L226" t="s">
        <v>10</v>
      </c>
      <c r="M226" t="s">
        <v>11</v>
      </c>
    </row>
    <row r="227" spans="1:13">
      <c r="A227">
        <v>226</v>
      </c>
      <c r="B227" s="5">
        <v>45621</v>
      </c>
      <c r="C227" s="6">
        <v>0.45833333333333331</v>
      </c>
      <c r="D227" t="s">
        <v>663</v>
      </c>
      <c r="E227" t="s">
        <v>215</v>
      </c>
      <c r="F227" s="1">
        <v>0</v>
      </c>
      <c r="G227" s="1">
        <v>906460</v>
      </c>
      <c r="H227" s="1">
        <v>34405450</v>
      </c>
      <c r="I227" t="s">
        <v>333</v>
      </c>
      <c r="J227" t="s">
        <v>300</v>
      </c>
      <c r="L227" t="s">
        <v>10</v>
      </c>
      <c r="M227" t="s">
        <v>11</v>
      </c>
    </row>
    <row r="228" spans="1:13">
      <c r="A228">
        <v>227</v>
      </c>
      <c r="B228" s="5">
        <v>45622</v>
      </c>
      <c r="C228" s="6">
        <v>0.64513888888888893</v>
      </c>
      <c r="D228" t="s">
        <v>302</v>
      </c>
      <c r="F228" s="1">
        <v>0</v>
      </c>
      <c r="G228" s="1">
        <v>3000</v>
      </c>
      <c r="H228" s="1">
        <v>34402450</v>
      </c>
      <c r="I228" t="s">
        <v>264</v>
      </c>
      <c r="J228" t="s">
        <v>303</v>
      </c>
      <c r="L228" t="s">
        <v>10</v>
      </c>
      <c r="M228" t="s">
        <v>11</v>
      </c>
    </row>
    <row r="229" spans="1:13">
      <c r="A229">
        <v>228</v>
      </c>
      <c r="B229" s="5">
        <v>45622</v>
      </c>
      <c r="C229" s="6">
        <v>0.64652777777777781</v>
      </c>
      <c r="D229" t="s">
        <v>302</v>
      </c>
      <c r="F229" s="1">
        <v>0</v>
      </c>
      <c r="G229" s="1">
        <v>3000</v>
      </c>
      <c r="H229" s="1">
        <v>34399450</v>
      </c>
      <c r="I229" t="s">
        <v>264</v>
      </c>
      <c r="J229" t="s">
        <v>303</v>
      </c>
      <c r="L229" t="s">
        <v>10</v>
      </c>
      <c r="M229" t="s">
        <v>11</v>
      </c>
    </row>
    <row r="230" spans="1:13">
      <c r="A230">
        <v>229</v>
      </c>
      <c r="B230" s="5">
        <v>45624</v>
      </c>
      <c r="C230" s="6">
        <v>0.55694444444444446</v>
      </c>
      <c r="D230" t="s">
        <v>667</v>
      </c>
      <c r="F230" s="1">
        <v>0</v>
      </c>
      <c r="G230" s="1">
        <v>150000</v>
      </c>
      <c r="H230" s="1">
        <v>34249450</v>
      </c>
      <c r="I230" t="s">
        <v>264</v>
      </c>
      <c r="J230" t="s">
        <v>303</v>
      </c>
      <c r="L230" t="s">
        <v>10</v>
      </c>
      <c r="M230" t="s">
        <v>11</v>
      </c>
    </row>
    <row r="231" spans="1:13">
      <c r="A231">
        <v>230</v>
      </c>
      <c r="B231" s="5">
        <v>45625</v>
      </c>
      <c r="C231" s="6">
        <v>0.68125000000000002</v>
      </c>
      <c r="D231" t="s">
        <v>358</v>
      </c>
      <c r="E231" t="s">
        <v>358</v>
      </c>
      <c r="F231" s="1">
        <v>0</v>
      </c>
      <c r="G231" s="1">
        <v>440500</v>
      </c>
      <c r="H231" s="1">
        <v>33808950</v>
      </c>
      <c r="I231" t="s">
        <v>331</v>
      </c>
      <c r="J231" t="s">
        <v>300</v>
      </c>
      <c r="L231" t="s">
        <v>10</v>
      </c>
      <c r="M231" t="s">
        <v>11</v>
      </c>
    </row>
    <row r="232" spans="1:13">
      <c r="A232">
        <v>231</v>
      </c>
      <c r="B232" s="5">
        <v>45625</v>
      </c>
      <c r="C232" s="6">
        <v>0.68125000000000002</v>
      </c>
      <c r="D232" t="s">
        <v>351</v>
      </c>
      <c r="E232" t="s">
        <v>351</v>
      </c>
      <c r="F232" s="1">
        <v>0</v>
      </c>
      <c r="G232" s="1">
        <v>550000</v>
      </c>
      <c r="H232" s="1">
        <v>33258950</v>
      </c>
      <c r="I232" t="s">
        <v>299</v>
      </c>
      <c r="J232" t="s">
        <v>300</v>
      </c>
      <c r="L232" t="s">
        <v>10</v>
      </c>
      <c r="M232" t="s">
        <v>11</v>
      </c>
    </row>
    <row r="233" spans="1:13">
      <c r="A233">
        <v>232</v>
      </c>
      <c r="B233" s="5">
        <v>45625</v>
      </c>
      <c r="C233" s="6">
        <v>0.68125000000000002</v>
      </c>
      <c r="D233" t="s">
        <v>668</v>
      </c>
      <c r="E233" t="s">
        <v>668</v>
      </c>
      <c r="F233" s="1">
        <v>0</v>
      </c>
      <c r="G233" s="1">
        <v>77540</v>
      </c>
      <c r="H233" s="1">
        <v>33181410</v>
      </c>
      <c r="I233" t="s">
        <v>331</v>
      </c>
      <c r="J233" t="s">
        <v>300</v>
      </c>
      <c r="L233" t="s">
        <v>10</v>
      </c>
      <c r="M233" t="s">
        <v>11</v>
      </c>
    </row>
    <row r="234" spans="1:13">
      <c r="A234">
        <v>233</v>
      </c>
      <c r="B234" s="5">
        <v>45625</v>
      </c>
      <c r="C234" s="6">
        <v>0.68125000000000002</v>
      </c>
      <c r="D234" t="s">
        <v>668</v>
      </c>
      <c r="E234" t="s">
        <v>668</v>
      </c>
      <c r="F234" s="1">
        <v>0</v>
      </c>
      <c r="G234" s="1">
        <v>66500</v>
      </c>
      <c r="H234" s="1">
        <v>33114910</v>
      </c>
      <c r="I234" t="s">
        <v>331</v>
      </c>
      <c r="J234" t="s">
        <v>300</v>
      </c>
      <c r="L234" t="s">
        <v>10</v>
      </c>
      <c r="M234" t="s">
        <v>11</v>
      </c>
    </row>
    <row r="235" spans="1:13">
      <c r="A235">
        <v>234</v>
      </c>
      <c r="B235" s="5">
        <v>45632</v>
      </c>
      <c r="C235" s="6">
        <v>0.45277777777777778</v>
      </c>
      <c r="D235" t="s">
        <v>475</v>
      </c>
      <c r="E235" t="s">
        <v>475</v>
      </c>
      <c r="F235" s="1">
        <v>0</v>
      </c>
      <c r="G235" s="1">
        <v>12150500</v>
      </c>
      <c r="H235" s="1">
        <v>20964410</v>
      </c>
      <c r="I235" t="s">
        <v>331</v>
      </c>
      <c r="J235" t="s">
        <v>300</v>
      </c>
      <c r="L235" t="s">
        <v>10</v>
      </c>
      <c r="M235" t="s">
        <v>11</v>
      </c>
    </row>
    <row r="236" spans="1:13">
      <c r="A236">
        <v>235</v>
      </c>
      <c r="B236" s="5">
        <v>45632</v>
      </c>
      <c r="C236" s="6">
        <v>0.45277777777777778</v>
      </c>
      <c r="D236" t="s">
        <v>638</v>
      </c>
      <c r="E236" t="s">
        <v>638</v>
      </c>
      <c r="F236" s="1">
        <v>0</v>
      </c>
      <c r="G236" s="1">
        <v>9200</v>
      </c>
      <c r="H236" s="1">
        <v>20955210</v>
      </c>
      <c r="I236" t="s">
        <v>331</v>
      </c>
      <c r="J236" t="s">
        <v>300</v>
      </c>
      <c r="L236" t="s">
        <v>10</v>
      </c>
      <c r="M236" t="s">
        <v>11</v>
      </c>
    </row>
    <row r="237" spans="1:13">
      <c r="A237">
        <v>236</v>
      </c>
      <c r="B237" s="5">
        <v>45632</v>
      </c>
      <c r="C237" s="6">
        <v>0.45277777777777778</v>
      </c>
      <c r="D237" t="s">
        <v>669</v>
      </c>
      <c r="E237" t="s">
        <v>669</v>
      </c>
      <c r="F237" s="1">
        <v>0</v>
      </c>
      <c r="G237" s="1">
        <v>209500</v>
      </c>
      <c r="H237" s="1">
        <v>20745710</v>
      </c>
      <c r="I237" t="s">
        <v>331</v>
      </c>
      <c r="J237" t="s">
        <v>300</v>
      </c>
      <c r="L237" t="s">
        <v>10</v>
      </c>
      <c r="M237" t="s">
        <v>11</v>
      </c>
    </row>
    <row r="238" spans="1:13">
      <c r="A238">
        <v>237</v>
      </c>
      <c r="B238" s="5">
        <v>45632</v>
      </c>
      <c r="C238" s="6">
        <v>0.45277777777777778</v>
      </c>
      <c r="D238" t="s">
        <v>330</v>
      </c>
      <c r="E238" t="s">
        <v>330</v>
      </c>
      <c r="F238" s="1">
        <v>0</v>
      </c>
      <c r="G238" s="1">
        <v>6300500</v>
      </c>
      <c r="H238" s="1">
        <v>14445210</v>
      </c>
      <c r="I238" t="s">
        <v>331</v>
      </c>
      <c r="J238" t="s">
        <v>300</v>
      </c>
      <c r="L238" t="s">
        <v>10</v>
      </c>
      <c r="M238" t="s">
        <v>11</v>
      </c>
    </row>
    <row r="239" spans="1:13">
      <c r="A239">
        <v>238</v>
      </c>
      <c r="B239" s="5">
        <v>45632</v>
      </c>
      <c r="C239" s="6">
        <v>0.45277777777777778</v>
      </c>
      <c r="D239" t="s">
        <v>330</v>
      </c>
      <c r="E239" t="s">
        <v>330</v>
      </c>
      <c r="F239" s="1">
        <v>0</v>
      </c>
      <c r="G239" s="1">
        <v>1260500</v>
      </c>
      <c r="H239" s="1">
        <v>13184710</v>
      </c>
      <c r="I239" t="s">
        <v>331</v>
      </c>
      <c r="J239" t="s">
        <v>300</v>
      </c>
      <c r="L239" t="s">
        <v>10</v>
      </c>
      <c r="M239" t="s">
        <v>11</v>
      </c>
    </row>
    <row r="240" spans="1:13">
      <c r="A240">
        <v>239</v>
      </c>
      <c r="B240" s="5">
        <v>45632</v>
      </c>
      <c r="C240" s="6">
        <v>0.45277777777777778</v>
      </c>
      <c r="D240" t="s">
        <v>538</v>
      </c>
      <c r="E240" t="s">
        <v>538</v>
      </c>
      <c r="F240" s="1">
        <v>0</v>
      </c>
      <c r="G240" s="1">
        <v>154500</v>
      </c>
      <c r="H240" s="1">
        <v>13030210</v>
      </c>
      <c r="I240" t="s">
        <v>331</v>
      </c>
      <c r="J240" t="s">
        <v>300</v>
      </c>
      <c r="L240" t="s">
        <v>10</v>
      </c>
      <c r="M240" t="s">
        <v>11</v>
      </c>
    </row>
    <row r="241" spans="1:13">
      <c r="A241">
        <v>240</v>
      </c>
      <c r="B241" s="5">
        <v>45632</v>
      </c>
      <c r="C241" s="6">
        <v>0.45277777777777778</v>
      </c>
      <c r="D241" t="s">
        <v>670</v>
      </c>
      <c r="E241" t="s">
        <v>670</v>
      </c>
      <c r="F241" s="1">
        <v>0</v>
      </c>
      <c r="G241" s="1">
        <v>60500</v>
      </c>
      <c r="H241" s="1">
        <v>12969710</v>
      </c>
      <c r="I241" t="s">
        <v>331</v>
      </c>
      <c r="J241" t="s">
        <v>300</v>
      </c>
      <c r="L241" t="s">
        <v>10</v>
      </c>
      <c r="M241" t="s">
        <v>11</v>
      </c>
    </row>
    <row r="242" spans="1:13">
      <c r="A242">
        <v>241</v>
      </c>
      <c r="B242" s="5">
        <v>45632</v>
      </c>
      <c r="C242" s="6">
        <v>0.45277777777777778</v>
      </c>
      <c r="D242" t="s">
        <v>669</v>
      </c>
      <c r="E242" t="s">
        <v>669</v>
      </c>
      <c r="F242" s="1">
        <v>0</v>
      </c>
      <c r="G242" s="1">
        <v>36500</v>
      </c>
      <c r="H242" s="1">
        <v>12933210</v>
      </c>
      <c r="I242" t="s">
        <v>331</v>
      </c>
      <c r="J242" t="s">
        <v>300</v>
      </c>
      <c r="L242" t="s">
        <v>10</v>
      </c>
      <c r="M242" t="s">
        <v>11</v>
      </c>
    </row>
    <row r="243" spans="1:13">
      <c r="A243">
        <v>242</v>
      </c>
      <c r="B243" s="5">
        <v>45632</v>
      </c>
      <c r="C243" s="6">
        <v>0.45277777777777778</v>
      </c>
      <c r="D243" t="s">
        <v>606</v>
      </c>
      <c r="E243" t="s">
        <v>606</v>
      </c>
      <c r="F243" s="1">
        <v>0</v>
      </c>
      <c r="G243" s="1">
        <v>454500</v>
      </c>
      <c r="H243" s="1">
        <v>12478710</v>
      </c>
      <c r="I243" t="s">
        <v>331</v>
      </c>
      <c r="J243" t="s">
        <v>300</v>
      </c>
      <c r="L243" t="s">
        <v>10</v>
      </c>
      <c r="M243" t="s">
        <v>11</v>
      </c>
    </row>
    <row r="244" spans="1:13">
      <c r="A244">
        <v>243</v>
      </c>
      <c r="B244" s="5">
        <v>45635</v>
      </c>
      <c r="C244" s="6">
        <v>0.52986111111111112</v>
      </c>
      <c r="D244" t="s">
        <v>447</v>
      </c>
      <c r="F244" s="1">
        <v>0</v>
      </c>
      <c r="G244" s="1">
        <v>3980</v>
      </c>
      <c r="H244" s="1">
        <v>12474730</v>
      </c>
      <c r="I244" t="s">
        <v>264</v>
      </c>
      <c r="J244" t="s">
        <v>303</v>
      </c>
      <c r="L244" t="s">
        <v>10</v>
      </c>
      <c r="M244" t="s">
        <v>11</v>
      </c>
    </row>
    <row r="245" spans="1:13">
      <c r="A245">
        <v>244</v>
      </c>
      <c r="B245" s="5">
        <v>45635</v>
      </c>
      <c r="C245" s="6">
        <v>0.52986111111111112</v>
      </c>
      <c r="D245" t="s">
        <v>447</v>
      </c>
      <c r="F245" s="1">
        <v>0</v>
      </c>
      <c r="G245" s="1">
        <v>150</v>
      </c>
      <c r="H245" s="1">
        <v>12474580</v>
      </c>
      <c r="I245" t="s">
        <v>264</v>
      </c>
      <c r="J245" t="s">
        <v>303</v>
      </c>
      <c r="L245" t="s">
        <v>10</v>
      </c>
      <c r="M245" t="s">
        <v>11</v>
      </c>
    </row>
    <row r="246" spans="1:13">
      <c r="A246">
        <v>245</v>
      </c>
      <c r="B246" s="5">
        <v>45636</v>
      </c>
      <c r="C246" s="6">
        <v>0.1895833333333333</v>
      </c>
      <c r="D246" t="s">
        <v>671</v>
      </c>
      <c r="F246" s="1">
        <v>0</v>
      </c>
      <c r="G246" s="1">
        <v>1792180</v>
      </c>
      <c r="H246" s="1">
        <v>10682400</v>
      </c>
      <c r="I246" t="s">
        <v>310</v>
      </c>
      <c r="J246" t="s">
        <v>300</v>
      </c>
      <c r="L246" t="s">
        <v>10</v>
      </c>
      <c r="M246" t="s">
        <v>11</v>
      </c>
    </row>
    <row r="247" spans="1:13">
      <c r="A247">
        <v>246</v>
      </c>
      <c r="B247" s="5">
        <v>45636</v>
      </c>
      <c r="C247" s="6">
        <v>0.19097222222222221</v>
      </c>
      <c r="D247" t="s">
        <v>672</v>
      </c>
      <c r="F247" s="1">
        <v>0</v>
      </c>
      <c r="G247" s="1">
        <v>828000</v>
      </c>
      <c r="H247" s="1">
        <v>9854400</v>
      </c>
      <c r="I247" t="s">
        <v>313</v>
      </c>
      <c r="J247" t="s">
        <v>300</v>
      </c>
      <c r="L247" t="s">
        <v>10</v>
      </c>
      <c r="M247" t="s">
        <v>11</v>
      </c>
    </row>
    <row r="248" spans="1:13">
      <c r="A248">
        <v>247</v>
      </c>
      <c r="B248" s="5">
        <v>45636</v>
      </c>
      <c r="C248" s="6">
        <v>0.19166666666666671</v>
      </c>
      <c r="D248" t="s">
        <v>673</v>
      </c>
      <c r="F248" s="1">
        <v>0</v>
      </c>
      <c r="G248" s="1">
        <v>266250</v>
      </c>
      <c r="H248" s="1">
        <v>9588150</v>
      </c>
      <c r="I248" t="s">
        <v>310</v>
      </c>
      <c r="J248" t="s">
        <v>300</v>
      </c>
      <c r="L248" t="s">
        <v>10</v>
      </c>
      <c r="M248" t="s">
        <v>11</v>
      </c>
    </row>
    <row r="249" spans="1:13">
      <c r="A249">
        <v>248</v>
      </c>
      <c r="B249" s="5">
        <v>45636</v>
      </c>
      <c r="C249" s="6">
        <v>0.19166666666666671</v>
      </c>
      <c r="D249" t="s">
        <v>674</v>
      </c>
      <c r="F249" s="1">
        <v>0</v>
      </c>
      <c r="G249" s="1">
        <v>93350</v>
      </c>
      <c r="H249" s="1">
        <v>9494800</v>
      </c>
      <c r="I249" t="s">
        <v>310</v>
      </c>
      <c r="J249" t="s">
        <v>300</v>
      </c>
      <c r="L249" t="s">
        <v>10</v>
      </c>
      <c r="M249" t="s">
        <v>11</v>
      </c>
    </row>
    <row r="250" spans="1:13">
      <c r="A250">
        <v>249</v>
      </c>
      <c r="B250" s="5">
        <v>45636</v>
      </c>
      <c r="C250" s="6">
        <v>0.64236111111111116</v>
      </c>
      <c r="D250" t="s">
        <v>641</v>
      </c>
      <c r="E250" t="s">
        <v>360</v>
      </c>
      <c r="F250" s="1">
        <v>0</v>
      </c>
      <c r="G250" s="1">
        <v>2200000</v>
      </c>
      <c r="H250" s="1">
        <v>7294800</v>
      </c>
      <c r="I250" t="s">
        <v>299</v>
      </c>
      <c r="J250" t="s">
        <v>300</v>
      </c>
      <c r="L250" t="s">
        <v>10</v>
      </c>
      <c r="M250" t="s">
        <v>11</v>
      </c>
    </row>
    <row r="251" spans="1:13">
      <c r="A251">
        <v>250</v>
      </c>
      <c r="B251" s="5">
        <v>45636</v>
      </c>
      <c r="C251" s="6">
        <v>0.64236111111111116</v>
      </c>
      <c r="D251" t="s">
        <v>352</v>
      </c>
      <c r="F251" s="1">
        <v>0</v>
      </c>
      <c r="G251" s="1">
        <v>234660</v>
      </c>
      <c r="H251" s="1">
        <v>7060140</v>
      </c>
      <c r="I251" t="s">
        <v>292</v>
      </c>
      <c r="J251" t="s">
        <v>300</v>
      </c>
      <c r="L251" t="s">
        <v>10</v>
      </c>
      <c r="M251" t="s">
        <v>11</v>
      </c>
    </row>
    <row r="252" spans="1:13">
      <c r="A252">
        <v>251</v>
      </c>
      <c r="B252" s="5">
        <v>45636</v>
      </c>
      <c r="C252" s="6">
        <v>0.64236111111111116</v>
      </c>
      <c r="D252" t="s">
        <v>394</v>
      </c>
      <c r="E252" t="s">
        <v>355</v>
      </c>
      <c r="F252" s="1">
        <v>0</v>
      </c>
      <c r="G252" s="1">
        <v>2346780</v>
      </c>
      <c r="H252" s="1">
        <v>4713360</v>
      </c>
      <c r="I252" t="s">
        <v>356</v>
      </c>
      <c r="J252" t="s">
        <v>357</v>
      </c>
      <c r="L252" t="s">
        <v>10</v>
      </c>
      <c r="M252" t="s">
        <v>11</v>
      </c>
    </row>
    <row r="253" spans="1:13">
      <c r="A253">
        <v>252</v>
      </c>
      <c r="B253" s="5">
        <v>45638</v>
      </c>
      <c r="C253" s="6">
        <v>0.71458333333333335</v>
      </c>
      <c r="D253" t="s">
        <v>683</v>
      </c>
      <c r="F253" s="1">
        <v>0</v>
      </c>
      <c r="G253" s="1">
        <v>100000</v>
      </c>
      <c r="H253" s="1">
        <v>4613360</v>
      </c>
      <c r="I253" t="s">
        <v>264</v>
      </c>
      <c r="J253" t="s">
        <v>303</v>
      </c>
      <c r="L253" t="s">
        <v>10</v>
      </c>
      <c r="M253" t="s">
        <v>11</v>
      </c>
    </row>
    <row r="254" spans="1:13">
      <c r="A254">
        <v>253</v>
      </c>
      <c r="B254" s="5">
        <v>45638</v>
      </c>
      <c r="C254" s="6">
        <v>0.71527777777777779</v>
      </c>
      <c r="D254" t="s">
        <v>683</v>
      </c>
      <c r="F254" s="1">
        <v>0</v>
      </c>
      <c r="G254" s="1">
        <v>98000</v>
      </c>
      <c r="H254" s="1">
        <v>4515360</v>
      </c>
      <c r="I254" t="s">
        <v>264</v>
      </c>
      <c r="J254" t="s">
        <v>303</v>
      </c>
      <c r="L254" t="s">
        <v>10</v>
      </c>
      <c r="M254" t="s">
        <v>11</v>
      </c>
    </row>
    <row r="255" spans="1:13">
      <c r="A255">
        <v>254</v>
      </c>
      <c r="B255" s="5">
        <v>45638</v>
      </c>
      <c r="C255" s="6">
        <v>0.71597222222222223</v>
      </c>
      <c r="D255" t="s">
        <v>683</v>
      </c>
      <c r="F255" s="1">
        <v>100000</v>
      </c>
      <c r="G255" s="1">
        <v>0</v>
      </c>
      <c r="H255" s="1">
        <v>4615360</v>
      </c>
      <c r="I255" t="s">
        <v>264</v>
      </c>
      <c r="J255" t="s">
        <v>303</v>
      </c>
      <c r="L255" t="s">
        <v>10</v>
      </c>
      <c r="M255" t="s">
        <v>11</v>
      </c>
    </row>
    <row r="256" spans="1:13">
      <c r="A256">
        <v>255</v>
      </c>
      <c r="B256" s="5">
        <v>45639</v>
      </c>
      <c r="C256" s="6">
        <v>0.43194444444444452</v>
      </c>
      <c r="D256" t="s">
        <v>660</v>
      </c>
      <c r="F256" s="1">
        <v>0</v>
      </c>
      <c r="G256" s="1">
        <v>300000</v>
      </c>
      <c r="H256" s="1">
        <v>4315360</v>
      </c>
      <c r="I256" t="s">
        <v>264</v>
      </c>
      <c r="J256" t="s">
        <v>303</v>
      </c>
      <c r="L256" t="s">
        <v>10</v>
      </c>
      <c r="M256" t="s">
        <v>11</v>
      </c>
    </row>
    <row r="257" spans="1:13">
      <c r="A257">
        <v>256</v>
      </c>
      <c r="B257" s="5">
        <v>45639</v>
      </c>
      <c r="C257" s="6">
        <v>0.43263888888888891</v>
      </c>
      <c r="D257" t="s">
        <v>660</v>
      </c>
      <c r="F257" s="1">
        <v>0</v>
      </c>
      <c r="G257" s="1">
        <v>300000</v>
      </c>
      <c r="H257" s="1">
        <v>4015360</v>
      </c>
      <c r="I257" t="s">
        <v>264</v>
      </c>
      <c r="J257" t="s">
        <v>303</v>
      </c>
      <c r="L257" t="s">
        <v>10</v>
      </c>
      <c r="M257" t="s">
        <v>11</v>
      </c>
    </row>
    <row r="258" spans="1:13">
      <c r="A258">
        <v>257</v>
      </c>
      <c r="B258" s="5">
        <v>45639</v>
      </c>
      <c r="C258" s="6">
        <v>0.43333333333333329</v>
      </c>
      <c r="D258" t="s">
        <v>660</v>
      </c>
      <c r="F258" s="1">
        <v>0</v>
      </c>
      <c r="G258" s="1">
        <v>300000</v>
      </c>
      <c r="H258" s="1">
        <v>3715360</v>
      </c>
      <c r="I258" t="s">
        <v>264</v>
      </c>
      <c r="J258" t="s">
        <v>303</v>
      </c>
      <c r="L258" t="s">
        <v>10</v>
      </c>
      <c r="M258" t="s">
        <v>11</v>
      </c>
    </row>
    <row r="259" spans="1:13">
      <c r="A259">
        <v>258</v>
      </c>
      <c r="B259" s="5">
        <v>45645</v>
      </c>
      <c r="C259" s="6">
        <v>0.68958333333333333</v>
      </c>
      <c r="D259" t="s">
        <v>447</v>
      </c>
      <c r="F259" s="1">
        <v>0</v>
      </c>
      <c r="G259" s="1">
        <v>3860</v>
      </c>
      <c r="H259" s="1">
        <v>3711500</v>
      </c>
      <c r="I259" t="s">
        <v>264</v>
      </c>
      <c r="J259" t="s">
        <v>303</v>
      </c>
      <c r="L259" t="s">
        <v>10</v>
      </c>
      <c r="M259" t="s">
        <v>11</v>
      </c>
    </row>
    <row r="260" spans="1:13">
      <c r="A260">
        <v>259</v>
      </c>
      <c r="B260" s="5">
        <v>45645</v>
      </c>
      <c r="C260" s="6">
        <v>0.68958333333333333</v>
      </c>
      <c r="D260" t="s">
        <v>447</v>
      </c>
      <c r="F260" s="1">
        <v>0</v>
      </c>
      <c r="G260" s="1">
        <v>150</v>
      </c>
      <c r="H260" s="1">
        <v>3711350</v>
      </c>
      <c r="I260" t="s">
        <v>264</v>
      </c>
      <c r="J260" t="s">
        <v>303</v>
      </c>
      <c r="L260" t="s">
        <v>10</v>
      </c>
      <c r="M260" t="s">
        <v>11</v>
      </c>
    </row>
    <row r="261" spans="1:13">
      <c r="A261">
        <v>260</v>
      </c>
      <c r="B261" s="5">
        <v>45647</v>
      </c>
      <c r="C261" s="6">
        <v>0.19791666666666671</v>
      </c>
      <c r="F261" s="1">
        <v>8532</v>
      </c>
      <c r="G261" s="1">
        <v>0</v>
      </c>
      <c r="H261" s="1">
        <v>3719882</v>
      </c>
      <c r="I261" t="s">
        <v>409</v>
      </c>
      <c r="J261" t="s">
        <v>300</v>
      </c>
      <c r="L261" t="s">
        <v>10</v>
      </c>
      <c r="M261" t="s">
        <v>11</v>
      </c>
    </row>
    <row r="262" spans="1:13">
      <c r="A262">
        <v>261</v>
      </c>
      <c r="B262" s="5">
        <v>45649</v>
      </c>
      <c r="C262" s="6">
        <v>0.7319444444444444</v>
      </c>
      <c r="D262" t="s">
        <v>316</v>
      </c>
      <c r="E262" t="s">
        <v>316</v>
      </c>
      <c r="F262" s="1">
        <v>20000000</v>
      </c>
      <c r="G262" s="1">
        <v>0</v>
      </c>
      <c r="H262" s="1">
        <v>23719882</v>
      </c>
      <c r="I262" t="s">
        <v>292</v>
      </c>
      <c r="J262" t="s">
        <v>300</v>
      </c>
      <c r="L262" t="s">
        <v>10</v>
      </c>
      <c r="M262" t="s">
        <v>11</v>
      </c>
    </row>
    <row r="263" spans="1:13">
      <c r="A263">
        <v>262</v>
      </c>
      <c r="B263" s="5">
        <v>45649</v>
      </c>
      <c r="C263" s="6">
        <v>0.77013888888888893</v>
      </c>
      <c r="D263" t="s">
        <v>687</v>
      </c>
      <c r="E263" t="s">
        <v>687</v>
      </c>
      <c r="F263" s="1">
        <v>0</v>
      </c>
      <c r="G263" s="1">
        <v>263500</v>
      </c>
      <c r="H263" s="1">
        <v>23456382</v>
      </c>
      <c r="I263" t="s">
        <v>331</v>
      </c>
      <c r="J263" t="s">
        <v>300</v>
      </c>
      <c r="L263" t="s">
        <v>10</v>
      </c>
      <c r="M263" t="s">
        <v>11</v>
      </c>
    </row>
    <row r="264" spans="1:13">
      <c r="A264">
        <v>263</v>
      </c>
      <c r="B264" s="5">
        <v>45649</v>
      </c>
      <c r="C264" s="6">
        <v>0.77013888888888893</v>
      </c>
      <c r="D264" t="s">
        <v>687</v>
      </c>
      <c r="E264" t="s">
        <v>687</v>
      </c>
      <c r="F264" s="1">
        <v>0</v>
      </c>
      <c r="G264" s="1">
        <v>42100</v>
      </c>
      <c r="H264" s="1">
        <v>23414282</v>
      </c>
      <c r="I264" t="s">
        <v>331</v>
      </c>
      <c r="J264" t="s">
        <v>300</v>
      </c>
      <c r="L264" t="s">
        <v>10</v>
      </c>
      <c r="M264" t="s">
        <v>11</v>
      </c>
    </row>
    <row r="265" spans="1:13">
      <c r="A265">
        <v>264</v>
      </c>
      <c r="B265" s="5">
        <v>45650</v>
      </c>
      <c r="C265" s="6">
        <v>0.37847222222222221</v>
      </c>
      <c r="D265" t="s">
        <v>692</v>
      </c>
      <c r="E265" t="s">
        <v>211</v>
      </c>
      <c r="F265" s="1">
        <v>0</v>
      </c>
      <c r="G265" s="1">
        <v>7575260</v>
      </c>
      <c r="H265" s="1">
        <v>15839022</v>
      </c>
      <c r="I265" t="s">
        <v>299</v>
      </c>
      <c r="J265" t="s">
        <v>300</v>
      </c>
      <c r="L265" t="s">
        <v>10</v>
      </c>
      <c r="M265" t="s">
        <v>11</v>
      </c>
    </row>
    <row r="266" spans="1:13">
      <c r="A266">
        <v>265</v>
      </c>
      <c r="B266" s="5">
        <v>45650</v>
      </c>
      <c r="C266" s="6">
        <v>0.37847222222222221</v>
      </c>
      <c r="D266" t="s">
        <v>692</v>
      </c>
      <c r="E266" t="s">
        <v>212</v>
      </c>
      <c r="F266" s="1">
        <v>0</v>
      </c>
      <c r="G266" s="1">
        <v>6829390</v>
      </c>
      <c r="H266" s="1">
        <v>9009632</v>
      </c>
      <c r="I266" t="s">
        <v>331</v>
      </c>
      <c r="J266" t="s">
        <v>300</v>
      </c>
      <c r="L266" t="s">
        <v>10</v>
      </c>
      <c r="M266" t="s">
        <v>11</v>
      </c>
    </row>
    <row r="267" spans="1:13">
      <c r="A267">
        <v>266</v>
      </c>
      <c r="B267" s="5">
        <v>45650</v>
      </c>
      <c r="C267" s="6">
        <v>0.37847222222222221</v>
      </c>
      <c r="D267" t="s">
        <v>692</v>
      </c>
      <c r="E267" t="s">
        <v>213</v>
      </c>
      <c r="F267" s="1">
        <v>0</v>
      </c>
      <c r="G267" s="1">
        <v>2555900</v>
      </c>
      <c r="H267" s="1">
        <v>6453732</v>
      </c>
      <c r="I267" t="s">
        <v>331</v>
      </c>
      <c r="J267" t="s">
        <v>300</v>
      </c>
      <c r="L267" t="s">
        <v>10</v>
      </c>
      <c r="M267" t="s">
        <v>11</v>
      </c>
    </row>
    <row r="268" spans="1:13">
      <c r="A268">
        <v>267</v>
      </c>
      <c r="B268" s="5">
        <v>45650</v>
      </c>
      <c r="C268" s="6">
        <v>0.37847222222222221</v>
      </c>
      <c r="D268" t="s">
        <v>692</v>
      </c>
      <c r="E268" t="s">
        <v>214</v>
      </c>
      <c r="F268" s="1">
        <v>0</v>
      </c>
      <c r="G268" s="1">
        <v>905960</v>
      </c>
      <c r="H268" s="1">
        <v>5547772</v>
      </c>
      <c r="I268" t="s">
        <v>299</v>
      </c>
      <c r="J268" t="s">
        <v>300</v>
      </c>
      <c r="L268" t="s">
        <v>10</v>
      </c>
      <c r="M268" t="s">
        <v>11</v>
      </c>
    </row>
    <row r="269" spans="1:13">
      <c r="A269">
        <v>268</v>
      </c>
      <c r="B269" s="5">
        <v>45650</v>
      </c>
      <c r="C269" s="6">
        <v>0.37847222222222221</v>
      </c>
      <c r="D269" t="s">
        <v>692</v>
      </c>
      <c r="E269" t="s">
        <v>215</v>
      </c>
      <c r="F269" s="1">
        <v>0</v>
      </c>
      <c r="G269" s="1">
        <v>906460</v>
      </c>
      <c r="H269" s="1">
        <v>4641312</v>
      </c>
      <c r="I269" t="s">
        <v>331</v>
      </c>
      <c r="J269" t="s">
        <v>300</v>
      </c>
      <c r="L269" t="s">
        <v>10</v>
      </c>
      <c r="M269" t="s">
        <v>11</v>
      </c>
    </row>
    <row r="270" spans="1:13">
      <c r="A270">
        <v>269</v>
      </c>
      <c r="B270" s="5">
        <v>45652</v>
      </c>
      <c r="C270" s="6">
        <v>0.19097222222222221</v>
      </c>
      <c r="D270" t="s">
        <v>332</v>
      </c>
      <c r="F270" s="1">
        <v>0</v>
      </c>
      <c r="G270" s="1">
        <v>80000</v>
      </c>
      <c r="H270" s="1">
        <v>4561312</v>
      </c>
      <c r="I270" t="s">
        <v>295</v>
      </c>
      <c r="J270" t="s">
        <v>300</v>
      </c>
      <c r="L270" t="s">
        <v>10</v>
      </c>
      <c r="M270" t="s">
        <v>11</v>
      </c>
    </row>
    <row r="271" spans="1:13">
      <c r="A271">
        <v>270</v>
      </c>
      <c r="B271" s="5">
        <v>45653</v>
      </c>
      <c r="C271" s="6">
        <v>0.54861111111111116</v>
      </c>
      <c r="D271" t="s">
        <v>698</v>
      </c>
      <c r="F271" s="1">
        <v>0</v>
      </c>
      <c r="G271" s="1">
        <v>31500</v>
      </c>
      <c r="H271" s="1">
        <v>4529812</v>
      </c>
      <c r="I271" t="s">
        <v>264</v>
      </c>
      <c r="J271" t="s">
        <v>303</v>
      </c>
      <c r="L271" t="s">
        <v>10</v>
      </c>
      <c r="M271" t="s">
        <v>11</v>
      </c>
    </row>
    <row r="272" spans="1:13">
      <c r="A272">
        <v>1</v>
      </c>
      <c r="B272" s="5">
        <v>45659</v>
      </c>
      <c r="C272" s="7">
        <v>0.57504629629629633</v>
      </c>
      <c r="D272" t="s">
        <v>706</v>
      </c>
      <c r="E272" t="s">
        <v>351</v>
      </c>
      <c r="G272" s="1">
        <v>550000</v>
      </c>
      <c r="H272" s="1">
        <v>3979812</v>
      </c>
      <c r="I272" t="s">
        <v>299</v>
      </c>
      <c r="J272" t="s">
        <v>707</v>
      </c>
      <c r="L272" t="s">
        <v>10</v>
      </c>
      <c r="M272" t="s">
        <v>11</v>
      </c>
    </row>
    <row r="273" spans="1:13">
      <c r="A273">
        <v>2</v>
      </c>
      <c r="B273" s="5">
        <v>45659</v>
      </c>
      <c r="C273" s="7">
        <v>0.57505787037037037</v>
      </c>
      <c r="D273" t="s">
        <v>708</v>
      </c>
      <c r="E273" t="s">
        <v>358</v>
      </c>
      <c r="G273" s="1">
        <v>440500</v>
      </c>
      <c r="H273" s="1">
        <v>3539312</v>
      </c>
      <c r="I273" t="s">
        <v>331</v>
      </c>
      <c r="J273" t="s">
        <v>707</v>
      </c>
      <c r="L273" t="s">
        <v>10</v>
      </c>
      <c r="M273" t="s">
        <v>11</v>
      </c>
    </row>
    <row r="274" spans="1:13">
      <c r="A274">
        <v>3</v>
      </c>
      <c r="B274" s="5">
        <v>45659</v>
      </c>
      <c r="C274" s="7">
        <v>0.57505787037037037</v>
      </c>
      <c r="D274" t="s">
        <v>668</v>
      </c>
      <c r="E274" t="s">
        <v>668</v>
      </c>
      <c r="G274" s="1">
        <v>57380</v>
      </c>
      <c r="H274" s="2">
        <v>3481932</v>
      </c>
      <c r="I274" t="s">
        <v>331</v>
      </c>
      <c r="J274" t="s">
        <v>707</v>
      </c>
      <c r="L274" t="s">
        <v>10</v>
      </c>
      <c r="M274" t="s">
        <v>11</v>
      </c>
    </row>
    <row r="275" spans="1:13">
      <c r="A275">
        <v>4</v>
      </c>
      <c r="B275" s="5">
        <v>45659</v>
      </c>
      <c r="C275" s="7">
        <v>0.57506944444444441</v>
      </c>
      <c r="D275" t="s">
        <v>687</v>
      </c>
      <c r="E275" t="s">
        <v>687</v>
      </c>
      <c r="G275" s="1">
        <v>85625</v>
      </c>
      <c r="H275" s="2">
        <v>3396307</v>
      </c>
      <c r="I275" t="s">
        <v>331</v>
      </c>
      <c r="J275" t="s">
        <v>707</v>
      </c>
      <c r="L275" t="s">
        <v>10</v>
      </c>
      <c r="M275" t="s">
        <v>11</v>
      </c>
    </row>
    <row r="276" spans="1:13">
      <c r="A276">
        <v>5</v>
      </c>
      <c r="B276" s="5">
        <v>45659</v>
      </c>
      <c r="C276" s="7">
        <v>0.5750925925925926</v>
      </c>
      <c r="D276" t="s">
        <v>642</v>
      </c>
      <c r="E276" t="s">
        <v>642</v>
      </c>
      <c r="G276" s="1">
        <v>592500</v>
      </c>
      <c r="H276" s="2">
        <v>2803807</v>
      </c>
      <c r="I276" t="s">
        <v>331</v>
      </c>
      <c r="J276" t="s">
        <v>707</v>
      </c>
      <c r="L276" t="s">
        <v>10</v>
      </c>
      <c r="M276" t="s">
        <v>11</v>
      </c>
    </row>
    <row r="277" spans="1:13">
      <c r="A277">
        <v>6</v>
      </c>
      <c r="B277" s="5">
        <v>45659</v>
      </c>
      <c r="C277" s="7">
        <v>0.57511574074074079</v>
      </c>
      <c r="D277" t="s">
        <v>638</v>
      </c>
      <c r="E277" t="s">
        <v>638</v>
      </c>
      <c r="G277" s="1">
        <v>383000</v>
      </c>
      <c r="H277" s="2">
        <v>2420807</v>
      </c>
      <c r="I277" t="s">
        <v>331</v>
      </c>
      <c r="J277" t="s">
        <v>707</v>
      </c>
      <c r="L277" t="s">
        <v>10</v>
      </c>
      <c r="M277" t="s">
        <v>11</v>
      </c>
    </row>
    <row r="278" spans="1:13">
      <c r="A278">
        <v>7</v>
      </c>
      <c r="B278" s="5">
        <v>45659</v>
      </c>
      <c r="C278" s="7">
        <v>0.57511574074074079</v>
      </c>
      <c r="D278" t="s">
        <v>521</v>
      </c>
      <c r="E278" t="s">
        <v>521</v>
      </c>
      <c r="G278" s="1">
        <v>500500</v>
      </c>
      <c r="H278" s="2">
        <v>1920307</v>
      </c>
      <c r="I278" t="s">
        <v>331</v>
      </c>
      <c r="J278" t="s">
        <v>707</v>
      </c>
      <c r="L278" t="s">
        <v>10</v>
      </c>
      <c r="M278" t="s">
        <v>11</v>
      </c>
    </row>
    <row r="279" spans="1:13">
      <c r="A279">
        <v>8</v>
      </c>
      <c r="B279" s="5">
        <v>45659</v>
      </c>
      <c r="C279" s="7">
        <v>0.57512731481481483</v>
      </c>
      <c r="D279" t="s">
        <v>709</v>
      </c>
      <c r="E279" t="s">
        <v>709</v>
      </c>
      <c r="G279" s="1">
        <v>140500</v>
      </c>
      <c r="H279" s="2">
        <v>1779807</v>
      </c>
      <c r="I279" t="s">
        <v>331</v>
      </c>
      <c r="J279" t="s">
        <v>707</v>
      </c>
      <c r="L279" t="s">
        <v>10</v>
      </c>
      <c r="M279" t="s">
        <v>11</v>
      </c>
    </row>
    <row r="280" spans="1:13">
      <c r="A280">
        <v>9</v>
      </c>
      <c r="B280" s="5">
        <v>45659</v>
      </c>
      <c r="C280" s="7">
        <v>0.57513888888888887</v>
      </c>
      <c r="D280" t="s">
        <v>538</v>
      </c>
      <c r="E280" t="s">
        <v>538</v>
      </c>
      <c r="G280" s="1">
        <v>244100</v>
      </c>
      <c r="H280" s="2">
        <v>1535707</v>
      </c>
      <c r="I280" t="s">
        <v>331</v>
      </c>
      <c r="J280" t="s">
        <v>707</v>
      </c>
      <c r="L280" t="s">
        <v>10</v>
      </c>
      <c r="M280" t="s">
        <v>11</v>
      </c>
    </row>
    <row r="281" spans="1:13">
      <c r="A281">
        <v>10</v>
      </c>
      <c r="B281" s="5">
        <v>45659</v>
      </c>
      <c r="C281" s="7">
        <v>0.57515046296296302</v>
      </c>
      <c r="D281" t="s">
        <v>635</v>
      </c>
      <c r="E281" t="s">
        <v>635</v>
      </c>
      <c r="G281" s="1">
        <v>120500</v>
      </c>
      <c r="H281" s="2">
        <v>1415207</v>
      </c>
      <c r="I281" t="s">
        <v>331</v>
      </c>
      <c r="J281" t="s">
        <v>707</v>
      </c>
      <c r="L281" t="s">
        <v>10</v>
      </c>
      <c r="M281" t="s">
        <v>11</v>
      </c>
    </row>
    <row r="282" spans="1:13">
      <c r="A282">
        <v>11</v>
      </c>
      <c r="B282" s="5">
        <v>45664</v>
      </c>
      <c r="C282" s="7">
        <v>0.73299768518518515</v>
      </c>
      <c r="D282" t="s">
        <v>316</v>
      </c>
      <c r="E282" t="s">
        <v>316</v>
      </c>
      <c r="F282" s="1">
        <v>80000000</v>
      </c>
      <c r="H282" s="2">
        <v>81415207</v>
      </c>
      <c r="I282" t="s">
        <v>292</v>
      </c>
      <c r="J282" t="s">
        <v>707</v>
      </c>
      <c r="L282" t="s">
        <v>10</v>
      </c>
      <c r="M282" t="s">
        <v>11</v>
      </c>
    </row>
    <row r="283" spans="1:13">
      <c r="A283">
        <v>12</v>
      </c>
      <c r="B283" s="5">
        <v>45666</v>
      </c>
      <c r="C283" s="7">
        <v>0.53476851851851848</v>
      </c>
      <c r="D283" t="s">
        <v>714</v>
      </c>
      <c r="G283" s="1">
        <v>420000</v>
      </c>
      <c r="H283" s="2">
        <v>80995207</v>
      </c>
      <c r="I283" t="s">
        <v>264</v>
      </c>
      <c r="J283" t="s">
        <v>711</v>
      </c>
      <c r="L283" t="s">
        <v>10</v>
      </c>
      <c r="M283" t="s">
        <v>11</v>
      </c>
    </row>
    <row r="284" spans="1:13">
      <c r="A284">
        <v>13</v>
      </c>
      <c r="B284" s="5">
        <v>45666</v>
      </c>
      <c r="C284" s="7">
        <v>0.56054398148148143</v>
      </c>
      <c r="D284" t="s">
        <v>302</v>
      </c>
      <c r="G284" s="1">
        <v>1000</v>
      </c>
      <c r="H284" s="2">
        <v>80994207</v>
      </c>
      <c r="I284" t="s">
        <v>264</v>
      </c>
      <c r="J284" t="s">
        <v>711</v>
      </c>
      <c r="L284" t="s">
        <v>10</v>
      </c>
      <c r="M284" t="s">
        <v>11</v>
      </c>
    </row>
    <row r="285" spans="1:13">
      <c r="A285">
        <v>14</v>
      </c>
      <c r="B285" s="5">
        <v>45667</v>
      </c>
      <c r="C285" s="7">
        <v>0.1889814814814815</v>
      </c>
      <c r="D285" t="s">
        <v>715</v>
      </c>
      <c r="G285" s="1">
        <v>1792180</v>
      </c>
      <c r="H285" s="2">
        <v>79202027</v>
      </c>
      <c r="I285" t="s">
        <v>310</v>
      </c>
      <c r="J285" t="s">
        <v>300</v>
      </c>
      <c r="L285" t="s">
        <v>10</v>
      </c>
      <c r="M285" t="s">
        <v>11</v>
      </c>
    </row>
    <row r="286" spans="1:13">
      <c r="A286">
        <v>15</v>
      </c>
      <c r="B286" s="5">
        <v>45667</v>
      </c>
      <c r="C286" s="7">
        <v>0.19052083333333331</v>
      </c>
      <c r="D286" t="s">
        <v>716</v>
      </c>
      <c r="G286" s="1">
        <v>828000</v>
      </c>
      <c r="H286" s="2">
        <v>78374027</v>
      </c>
      <c r="I286" t="s">
        <v>313</v>
      </c>
      <c r="J286" t="s">
        <v>300</v>
      </c>
      <c r="L286" t="s">
        <v>10</v>
      </c>
      <c r="M286" t="s">
        <v>11</v>
      </c>
    </row>
    <row r="287" spans="1:13">
      <c r="A287">
        <v>16</v>
      </c>
      <c r="B287" s="5">
        <v>45667</v>
      </c>
      <c r="C287" s="7">
        <v>0.19085648148148149</v>
      </c>
      <c r="D287" t="s">
        <v>717</v>
      </c>
      <c r="G287" s="1">
        <v>266250</v>
      </c>
      <c r="H287" s="2">
        <v>78107777</v>
      </c>
      <c r="I287" t="s">
        <v>310</v>
      </c>
      <c r="J287" t="s">
        <v>300</v>
      </c>
      <c r="L287" t="s">
        <v>10</v>
      </c>
      <c r="M287" t="s">
        <v>11</v>
      </c>
    </row>
    <row r="288" spans="1:13">
      <c r="A288">
        <v>17</v>
      </c>
      <c r="B288" s="5">
        <v>45667</v>
      </c>
      <c r="C288" s="7">
        <v>0.19114583333333329</v>
      </c>
      <c r="D288" t="s">
        <v>718</v>
      </c>
      <c r="G288" s="1">
        <v>93350</v>
      </c>
      <c r="H288" s="2">
        <v>78014427</v>
      </c>
      <c r="I288" t="s">
        <v>310</v>
      </c>
      <c r="J288" t="s">
        <v>300</v>
      </c>
      <c r="L288" t="s">
        <v>10</v>
      </c>
      <c r="M288" t="s">
        <v>11</v>
      </c>
    </row>
    <row r="289" spans="1:13">
      <c r="A289">
        <v>18</v>
      </c>
      <c r="B289" s="5">
        <v>45667</v>
      </c>
      <c r="C289" s="7">
        <v>0.67237268518518523</v>
      </c>
      <c r="D289" t="s">
        <v>668</v>
      </c>
      <c r="E289" t="s">
        <v>668</v>
      </c>
      <c r="G289" s="1">
        <v>93000</v>
      </c>
      <c r="H289" s="2">
        <v>77921427</v>
      </c>
      <c r="I289" t="s">
        <v>331</v>
      </c>
      <c r="J289" t="s">
        <v>707</v>
      </c>
      <c r="L289" t="s">
        <v>10</v>
      </c>
      <c r="M289" t="s">
        <v>11</v>
      </c>
    </row>
    <row r="290" spans="1:13">
      <c r="A290">
        <v>19</v>
      </c>
      <c r="B290" s="5">
        <v>45667</v>
      </c>
      <c r="C290" s="7">
        <v>0.69987268518518519</v>
      </c>
      <c r="D290" t="s">
        <v>352</v>
      </c>
      <c r="G290" s="1">
        <v>234660</v>
      </c>
      <c r="H290" s="2">
        <v>77686767</v>
      </c>
      <c r="I290" t="s">
        <v>292</v>
      </c>
      <c r="J290" t="s">
        <v>707</v>
      </c>
      <c r="L290" t="s">
        <v>10</v>
      </c>
      <c r="M290" t="s">
        <v>11</v>
      </c>
    </row>
    <row r="291" spans="1:13">
      <c r="A291">
        <v>20</v>
      </c>
      <c r="B291" s="5">
        <v>45667</v>
      </c>
      <c r="C291" s="7">
        <v>0.69988425925925923</v>
      </c>
      <c r="D291" t="s">
        <v>394</v>
      </c>
      <c r="E291" t="s">
        <v>355</v>
      </c>
      <c r="G291" s="1">
        <v>2346780</v>
      </c>
      <c r="H291" s="2">
        <v>75339987</v>
      </c>
      <c r="I291" t="s">
        <v>356</v>
      </c>
      <c r="J291" t="s">
        <v>707</v>
      </c>
      <c r="L291" t="s">
        <v>10</v>
      </c>
      <c r="M291" t="s">
        <v>11</v>
      </c>
    </row>
    <row r="292" spans="1:13">
      <c r="A292">
        <v>21</v>
      </c>
      <c r="B292" s="5">
        <v>45667</v>
      </c>
      <c r="C292" s="7">
        <v>0.69989583333333338</v>
      </c>
      <c r="D292" t="s">
        <v>641</v>
      </c>
      <c r="E292" t="s">
        <v>360</v>
      </c>
      <c r="G292" s="1">
        <v>2200000</v>
      </c>
      <c r="H292" s="2">
        <v>73139987</v>
      </c>
      <c r="I292" t="s">
        <v>299</v>
      </c>
      <c r="J292" t="s">
        <v>707</v>
      </c>
      <c r="L292" t="s">
        <v>10</v>
      </c>
      <c r="M292" t="s">
        <v>11</v>
      </c>
    </row>
    <row r="293" spans="1:13">
      <c r="A293">
        <v>22</v>
      </c>
      <c r="B293" s="5">
        <v>45671</v>
      </c>
      <c r="C293" s="7">
        <v>0.49320601851851847</v>
      </c>
      <c r="D293" t="s">
        <v>719</v>
      </c>
      <c r="G293" s="1">
        <v>27000</v>
      </c>
      <c r="H293" s="2">
        <v>73112987</v>
      </c>
      <c r="I293" t="s">
        <v>264</v>
      </c>
      <c r="J293" t="s">
        <v>711</v>
      </c>
      <c r="L293" t="s">
        <v>10</v>
      </c>
      <c r="M293" t="s">
        <v>11</v>
      </c>
    </row>
    <row r="294" spans="1:13">
      <c r="A294">
        <v>23</v>
      </c>
      <c r="B294" s="5">
        <v>45671</v>
      </c>
      <c r="C294" s="7">
        <v>0.52115740740740746</v>
      </c>
      <c r="D294" t="s">
        <v>660</v>
      </c>
      <c r="G294" s="1">
        <v>10400</v>
      </c>
      <c r="H294" s="2">
        <v>73102587</v>
      </c>
      <c r="I294" t="s">
        <v>264</v>
      </c>
      <c r="J294" t="s">
        <v>711</v>
      </c>
      <c r="L294" t="s">
        <v>10</v>
      </c>
      <c r="M294" t="s">
        <v>11</v>
      </c>
    </row>
    <row r="295" spans="1:13">
      <c r="A295">
        <v>24</v>
      </c>
      <c r="B295" s="5">
        <v>45671</v>
      </c>
      <c r="C295" s="7">
        <v>0.58163194444444444</v>
      </c>
      <c r="D295" t="s">
        <v>720</v>
      </c>
      <c r="F295" s="1">
        <v>9029400</v>
      </c>
      <c r="H295" s="2">
        <v>82131987</v>
      </c>
      <c r="I295" t="s">
        <v>292</v>
      </c>
      <c r="J295" t="s">
        <v>293</v>
      </c>
      <c r="L295" t="s">
        <v>10</v>
      </c>
      <c r="M295" t="s">
        <v>11</v>
      </c>
    </row>
    <row r="296" spans="1:13">
      <c r="A296">
        <v>25</v>
      </c>
      <c r="B296" s="5">
        <v>45671</v>
      </c>
      <c r="C296" s="7">
        <v>0.58170138888888889</v>
      </c>
      <c r="D296" t="s">
        <v>587</v>
      </c>
      <c r="F296" s="1">
        <v>9029400</v>
      </c>
      <c r="H296" s="2">
        <v>91161387</v>
      </c>
      <c r="I296" t="s">
        <v>292</v>
      </c>
      <c r="J296" t="s">
        <v>293</v>
      </c>
      <c r="L296" t="s">
        <v>10</v>
      </c>
      <c r="M296" t="s">
        <v>11</v>
      </c>
    </row>
    <row r="297" spans="1:13">
      <c r="A297">
        <v>26</v>
      </c>
      <c r="B297" s="5">
        <v>45671</v>
      </c>
      <c r="C297" s="7">
        <v>0.58177083333333335</v>
      </c>
      <c r="D297" t="s">
        <v>721</v>
      </c>
      <c r="F297" s="1">
        <v>9029400</v>
      </c>
      <c r="H297" s="2">
        <v>100190787</v>
      </c>
      <c r="I297" t="s">
        <v>292</v>
      </c>
      <c r="J297" t="s">
        <v>293</v>
      </c>
      <c r="L297" t="s">
        <v>10</v>
      </c>
      <c r="M297" t="s">
        <v>11</v>
      </c>
    </row>
    <row r="298" spans="1:13">
      <c r="A298">
        <v>27</v>
      </c>
      <c r="B298" s="5">
        <v>45671</v>
      </c>
      <c r="C298" s="7">
        <v>0.5818402777777778</v>
      </c>
      <c r="D298" t="s">
        <v>722</v>
      </c>
      <c r="F298" s="1">
        <v>9029400</v>
      </c>
      <c r="H298" s="2">
        <v>109220187</v>
      </c>
      <c r="I298" t="s">
        <v>292</v>
      </c>
      <c r="J298" t="s">
        <v>293</v>
      </c>
      <c r="L298" t="s">
        <v>10</v>
      </c>
      <c r="M298" t="s">
        <v>11</v>
      </c>
    </row>
    <row r="299" spans="1:13">
      <c r="A299">
        <v>28</v>
      </c>
      <c r="B299" s="5">
        <v>45671</v>
      </c>
      <c r="C299" s="7">
        <v>0.58190972222222226</v>
      </c>
      <c r="D299" t="s">
        <v>723</v>
      </c>
      <c r="F299" s="1">
        <v>19500000</v>
      </c>
      <c r="H299" s="2">
        <v>128720187</v>
      </c>
      <c r="I299" t="s">
        <v>292</v>
      </c>
      <c r="J299" t="s">
        <v>293</v>
      </c>
      <c r="L299" t="s">
        <v>10</v>
      </c>
      <c r="M299" t="s">
        <v>11</v>
      </c>
    </row>
    <row r="300" spans="1:13">
      <c r="A300">
        <v>29</v>
      </c>
      <c r="B300" s="5">
        <v>45671</v>
      </c>
      <c r="C300" s="7">
        <v>0.58199074074074075</v>
      </c>
      <c r="D300" t="s">
        <v>724</v>
      </c>
      <c r="F300" s="1">
        <v>10272900</v>
      </c>
      <c r="H300" s="2">
        <v>138993087</v>
      </c>
      <c r="I300" t="s">
        <v>292</v>
      </c>
      <c r="J300" t="s">
        <v>293</v>
      </c>
      <c r="L300" t="s">
        <v>10</v>
      </c>
      <c r="M300" t="s">
        <v>11</v>
      </c>
    </row>
    <row r="301" spans="1:13">
      <c r="A301">
        <v>30</v>
      </c>
      <c r="B301" s="5">
        <v>45671</v>
      </c>
      <c r="C301" s="7">
        <v>0.58206018518518521</v>
      </c>
      <c r="D301" t="s">
        <v>725</v>
      </c>
      <c r="F301" s="1">
        <v>10272900</v>
      </c>
      <c r="H301" s="2">
        <v>149265987</v>
      </c>
      <c r="I301" t="s">
        <v>292</v>
      </c>
      <c r="J301" t="s">
        <v>293</v>
      </c>
      <c r="L301" t="s">
        <v>10</v>
      </c>
      <c r="M301" t="s">
        <v>11</v>
      </c>
    </row>
    <row r="302" spans="1:13">
      <c r="A302">
        <v>31</v>
      </c>
      <c r="B302" s="5">
        <v>45671</v>
      </c>
      <c r="C302" s="7">
        <v>0.58212962962962966</v>
      </c>
      <c r="D302" t="s">
        <v>543</v>
      </c>
      <c r="F302" s="1">
        <v>7560000</v>
      </c>
      <c r="H302" s="2">
        <v>156825987</v>
      </c>
      <c r="I302" t="s">
        <v>292</v>
      </c>
      <c r="J302" t="s">
        <v>293</v>
      </c>
      <c r="L302" t="s">
        <v>10</v>
      </c>
      <c r="M302" t="s">
        <v>11</v>
      </c>
    </row>
    <row r="303" spans="1:13">
      <c r="A303">
        <v>32</v>
      </c>
      <c r="B303" s="5">
        <v>45674</v>
      </c>
      <c r="C303" s="7">
        <v>0.83731481481481485</v>
      </c>
      <c r="D303" t="s">
        <v>393</v>
      </c>
      <c r="E303" t="s">
        <v>393</v>
      </c>
      <c r="G303" s="1">
        <v>547980</v>
      </c>
      <c r="H303" s="2">
        <v>156278007</v>
      </c>
      <c r="I303" t="s">
        <v>331</v>
      </c>
      <c r="J303" t="s">
        <v>707</v>
      </c>
      <c r="L303" t="s">
        <v>10</v>
      </c>
      <c r="M303" t="s">
        <v>11</v>
      </c>
    </row>
    <row r="304" spans="1:13">
      <c r="A304">
        <v>33</v>
      </c>
      <c r="B304" s="5">
        <v>45674</v>
      </c>
      <c r="C304" s="7">
        <v>0.83732638888888888</v>
      </c>
      <c r="D304" t="s">
        <v>728</v>
      </c>
      <c r="E304" t="s">
        <v>728</v>
      </c>
      <c r="G304" s="1">
        <v>52500</v>
      </c>
      <c r="H304" s="2">
        <v>156225507</v>
      </c>
      <c r="I304" t="s">
        <v>331</v>
      </c>
      <c r="J304" t="s">
        <v>707</v>
      </c>
      <c r="L304" t="s">
        <v>10</v>
      </c>
      <c r="M304" t="s">
        <v>11</v>
      </c>
    </row>
    <row r="305" spans="1:13">
      <c r="A305">
        <v>34</v>
      </c>
      <c r="B305" s="5">
        <v>45677</v>
      </c>
      <c r="C305" s="7">
        <v>0.70473379629629629</v>
      </c>
      <c r="D305" t="s">
        <v>729</v>
      </c>
      <c r="G305" s="1">
        <v>1518000</v>
      </c>
      <c r="H305" s="2">
        <v>154707507</v>
      </c>
      <c r="I305" t="s">
        <v>264</v>
      </c>
      <c r="J305" t="s">
        <v>711</v>
      </c>
      <c r="L305" t="s">
        <v>10</v>
      </c>
      <c r="M305" t="s">
        <v>11</v>
      </c>
    </row>
    <row r="306" spans="1:13">
      <c r="A306">
        <v>35</v>
      </c>
      <c r="B306" s="5">
        <v>45681</v>
      </c>
      <c r="C306" s="7">
        <v>0.50474537037037037</v>
      </c>
      <c r="D306" t="s">
        <v>733</v>
      </c>
      <c r="G306" s="1">
        <v>50000</v>
      </c>
      <c r="H306" s="2">
        <v>154657507</v>
      </c>
      <c r="I306" t="s">
        <v>292</v>
      </c>
      <c r="J306" t="s">
        <v>707</v>
      </c>
      <c r="L306" t="s">
        <v>10</v>
      </c>
      <c r="M306" t="s">
        <v>11</v>
      </c>
    </row>
    <row r="307" spans="1:13">
      <c r="A307">
        <v>36</v>
      </c>
      <c r="B307" s="5">
        <v>45681</v>
      </c>
      <c r="C307" s="7">
        <v>0.50475694444444441</v>
      </c>
      <c r="D307" t="s">
        <v>734</v>
      </c>
      <c r="E307" t="s">
        <v>734</v>
      </c>
      <c r="G307" s="1">
        <v>33000</v>
      </c>
      <c r="H307" s="2">
        <v>154624507</v>
      </c>
      <c r="I307" t="s">
        <v>331</v>
      </c>
      <c r="J307" t="s">
        <v>707</v>
      </c>
      <c r="L307" t="s">
        <v>10</v>
      </c>
      <c r="M307" t="s">
        <v>11</v>
      </c>
    </row>
    <row r="308" spans="1:13">
      <c r="A308">
        <v>37</v>
      </c>
      <c r="B308" s="5">
        <v>45681</v>
      </c>
      <c r="C308" s="7">
        <v>0.50476851851851856</v>
      </c>
      <c r="D308" t="s">
        <v>572</v>
      </c>
      <c r="E308" t="s">
        <v>572</v>
      </c>
      <c r="G308" s="1">
        <v>130500</v>
      </c>
      <c r="H308" s="2">
        <v>154494007</v>
      </c>
      <c r="I308" t="s">
        <v>331</v>
      </c>
      <c r="J308" t="s">
        <v>707</v>
      </c>
      <c r="L308" t="s">
        <v>10</v>
      </c>
      <c r="M308" t="s">
        <v>11</v>
      </c>
    </row>
    <row r="309" spans="1:13">
      <c r="A309">
        <v>38</v>
      </c>
      <c r="B309" s="5">
        <v>45681</v>
      </c>
      <c r="C309" s="7">
        <v>0.50660879629629629</v>
      </c>
      <c r="D309" t="s">
        <v>735</v>
      </c>
      <c r="E309" t="s">
        <v>211</v>
      </c>
      <c r="G309" s="1">
        <v>7575260</v>
      </c>
      <c r="H309" s="2">
        <v>146918747</v>
      </c>
      <c r="I309" t="s">
        <v>299</v>
      </c>
      <c r="J309" t="s">
        <v>707</v>
      </c>
      <c r="L309" t="s">
        <v>10</v>
      </c>
      <c r="M309" t="s">
        <v>11</v>
      </c>
    </row>
    <row r="310" spans="1:13">
      <c r="A310">
        <v>39</v>
      </c>
      <c r="B310" s="5">
        <v>45681</v>
      </c>
      <c r="C310" s="7">
        <v>0.50662037037037033</v>
      </c>
      <c r="D310" t="s">
        <v>735</v>
      </c>
      <c r="E310" t="s">
        <v>212</v>
      </c>
      <c r="G310" s="1">
        <v>6829390</v>
      </c>
      <c r="H310" s="2">
        <v>140089357</v>
      </c>
      <c r="I310" t="s">
        <v>331</v>
      </c>
      <c r="J310" t="s">
        <v>707</v>
      </c>
      <c r="L310" t="s">
        <v>10</v>
      </c>
      <c r="M310" t="s">
        <v>11</v>
      </c>
    </row>
    <row r="311" spans="1:13">
      <c r="A311">
        <v>40</v>
      </c>
      <c r="B311" s="5">
        <v>45681</v>
      </c>
      <c r="C311" s="7">
        <v>0.50663194444444448</v>
      </c>
      <c r="D311" t="s">
        <v>735</v>
      </c>
      <c r="E311" t="s">
        <v>213</v>
      </c>
      <c r="G311" s="1">
        <v>2555900</v>
      </c>
      <c r="H311" s="2">
        <v>137533457</v>
      </c>
      <c r="I311" t="s">
        <v>331</v>
      </c>
      <c r="J311" t="s">
        <v>707</v>
      </c>
      <c r="L311" t="s">
        <v>10</v>
      </c>
      <c r="M311" t="s">
        <v>11</v>
      </c>
    </row>
    <row r="312" spans="1:13">
      <c r="A312">
        <v>41</v>
      </c>
      <c r="B312" s="5">
        <v>45681</v>
      </c>
      <c r="C312" s="7">
        <v>0.50663194444444448</v>
      </c>
      <c r="D312" t="s">
        <v>735</v>
      </c>
      <c r="E312" t="s">
        <v>214</v>
      </c>
      <c r="G312" s="1">
        <v>905960</v>
      </c>
      <c r="H312" s="2">
        <v>136627497</v>
      </c>
      <c r="I312" t="s">
        <v>299</v>
      </c>
      <c r="J312" t="s">
        <v>707</v>
      </c>
      <c r="L312" t="s">
        <v>10</v>
      </c>
      <c r="M312" t="s">
        <v>11</v>
      </c>
    </row>
    <row r="313" spans="1:13">
      <c r="A313">
        <v>42</v>
      </c>
      <c r="B313" s="5">
        <v>45681</v>
      </c>
      <c r="C313" s="7">
        <v>0.50664351851851852</v>
      </c>
      <c r="D313" t="s">
        <v>735</v>
      </c>
      <c r="E313" t="s">
        <v>215</v>
      </c>
      <c r="G313" s="1">
        <v>906460</v>
      </c>
      <c r="H313" s="2">
        <v>135721037</v>
      </c>
      <c r="I313" t="s">
        <v>331</v>
      </c>
      <c r="J313" t="s">
        <v>707</v>
      </c>
      <c r="L313" t="s">
        <v>10</v>
      </c>
      <c r="M313" t="s">
        <v>11</v>
      </c>
    </row>
    <row r="314" spans="1:13">
      <c r="A314">
        <v>43</v>
      </c>
      <c r="B314" s="5">
        <v>45688</v>
      </c>
      <c r="C314" s="7">
        <v>0.2137037037037037</v>
      </c>
      <c r="D314" t="s">
        <v>332</v>
      </c>
      <c r="G314" s="1">
        <v>1194213</v>
      </c>
      <c r="H314" s="2">
        <v>134526824</v>
      </c>
      <c r="I314" t="s">
        <v>295</v>
      </c>
      <c r="J314" t="s">
        <v>300</v>
      </c>
      <c r="L314" t="s">
        <v>10</v>
      </c>
      <c r="M314" t="s">
        <v>11</v>
      </c>
    </row>
    <row r="315" spans="1:13">
      <c r="A315">
        <v>44</v>
      </c>
      <c r="B315" s="5">
        <v>45688</v>
      </c>
      <c r="C315" s="7">
        <v>0.80543981481481486</v>
      </c>
      <c r="D315" t="s">
        <v>706</v>
      </c>
      <c r="E315" t="s">
        <v>351</v>
      </c>
      <c r="G315" s="1">
        <v>550000</v>
      </c>
      <c r="H315" s="2">
        <v>133976824</v>
      </c>
      <c r="I315" t="s">
        <v>299</v>
      </c>
      <c r="J315" t="s">
        <v>707</v>
      </c>
      <c r="L315" t="s">
        <v>10</v>
      </c>
      <c r="M315" t="s">
        <v>11</v>
      </c>
    </row>
    <row r="316" spans="1:13">
      <c r="A316">
        <v>45</v>
      </c>
      <c r="B316" s="5">
        <v>45688</v>
      </c>
      <c r="C316" s="7">
        <v>0.8054513888888889</v>
      </c>
      <c r="D316" t="s">
        <v>736</v>
      </c>
      <c r="E316" t="s">
        <v>358</v>
      </c>
      <c r="G316" s="1">
        <v>990500</v>
      </c>
      <c r="H316" s="2">
        <v>132986324</v>
      </c>
      <c r="I316" t="s">
        <v>331</v>
      </c>
      <c r="J316" t="s">
        <v>707</v>
      </c>
      <c r="L316" t="s">
        <v>10</v>
      </c>
      <c r="M316" t="s">
        <v>11</v>
      </c>
    </row>
    <row r="317" spans="1:13">
      <c r="A317">
        <v>46</v>
      </c>
      <c r="B317" s="5">
        <v>45693</v>
      </c>
      <c r="C317" s="7">
        <v>0.79039351851851847</v>
      </c>
      <c r="D317" t="s">
        <v>330</v>
      </c>
      <c r="E317" t="s">
        <v>330</v>
      </c>
      <c r="G317" s="1">
        <v>532736</v>
      </c>
      <c r="H317" s="2">
        <v>132453588</v>
      </c>
      <c r="I317" t="s">
        <v>331</v>
      </c>
      <c r="J317" t="s">
        <v>707</v>
      </c>
      <c r="L317" t="s">
        <v>10</v>
      </c>
      <c r="M317" t="s">
        <v>11</v>
      </c>
    </row>
    <row r="318" spans="1:13">
      <c r="A318">
        <v>47</v>
      </c>
      <c r="B318" s="5">
        <v>45694</v>
      </c>
      <c r="C318" s="7">
        <v>0.71152777777777776</v>
      </c>
      <c r="D318" t="s">
        <v>739</v>
      </c>
      <c r="G318" s="1">
        <v>129000</v>
      </c>
      <c r="H318" s="2">
        <v>132324588</v>
      </c>
      <c r="I318" t="s">
        <v>264</v>
      </c>
      <c r="J318" t="s">
        <v>711</v>
      </c>
      <c r="L318" t="s">
        <v>10</v>
      </c>
      <c r="M318" t="s">
        <v>11</v>
      </c>
    </row>
    <row r="319" spans="1:13">
      <c r="A319">
        <v>48</v>
      </c>
      <c r="B319" s="5">
        <v>45695</v>
      </c>
      <c r="C319" s="7">
        <v>0.53364583333333337</v>
      </c>
      <c r="D319" t="s">
        <v>501</v>
      </c>
      <c r="G319" s="1">
        <v>100000</v>
      </c>
      <c r="H319" s="2">
        <v>132224588</v>
      </c>
      <c r="I319" t="s">
        <v>264</v>
      </c>
      <c r="J319" t="s">
        <v>711</v>
      </c>
      <c r="L319" t="s">
        <v>10</v>
      </c>
      <c r="M319" t="s">
        <v>11</v>
      </c>
    </row>
    <row r="320" spans="1:13">
      <c r="A320">
        <v>49</v>
      </c>
      <c r="B320" s="5">
        <v>45695</v>
      </c>
      <c r="C320" s="7">
        <v>0.53609953703703705</v>
      </c>
      <c r="D320" t="s">
        <v>501</v>
      </c>
      <c r="G320" s="1">
        <v>80000</v>
      </c>
      <c r="H320" s="2">
        <v>132144588</v>
      </c>
      <c r="I320" t="s">
        <v>264</v>
      </c>
      <c r="J320" t="s">
        <v>711</v>
      </c>
      <c r="L320" t="s">
        <v>10</v>
      </c>
      <c r="M320" t="s">
        <v>11</v>
      </c>
    </row>
    <row r="321" spans="1:13">
      <c r="A321">
        <v>50</v>
      </c>
      <c r="B321" s="5">
        <v>45695</v>
      </c>
      <c r="C321" s="7">
        <v>0.53622685185185182</v>
      </c>
      <c r="D321" t="s">
        <v>501</v>
      </c>
      <c r="F321" s="1">
        <v>100000</v>
      </c>
      <c r="H321" s="2">
        <v>132244588</v>
      </c>
      <c r="I321" t="s">
        <v>264</v>
      </c>
      <c r="J321" t="s">
        <v>711</v>
      </c>
      <c r="L321" t="s">
        <v>10</v>
      </c>
      <c r="M321" t="s">
        <v>11</v>
      </c>
    </row>
    <row r="322" spans="1:13">
      <c r="A322">
        <v>51</v>
      </c>
      <c r="B322" s="5">
        <v>45698</v>
      </c>
      <c r="C322" s="7">
        <v>0.1955439814814815</v>
      </c>
      <c r="D322" t="s">
        <v>741</v>
      </c>
      <c r="G322" s="1">
        <v>1792180</v>
      </c>
      <c r="H322" s="2">
        <v>130452408</v>
      </c>
      <c r="I322" t="s">
        <v>310</v>
      </c>
      <c r="J322" t="s">
        <v>300</v>
      </c>
      <c r="L322" t="s">
        <v>10</v>
      </c>
      <c r="M322" t="s">
        <v>11</v>
      </c>
    </row>
    <row r="323" spans="1:13">
      <c r="A323">
        <v>52</v>
      </c>
      <c r="B323" s="5">
        <v>45698</v>
      </c>
      <c r="C323" s="7">
        <v>0.19710648148148149</v>
      </c>
      <c r="D323" t="s">
        <v>742</v>
      </c>
      <c r="G323" s="1">
        <v>828000</v>
      </c>
      <c r="H323" s="2">
        <v>129624408</v>
      </c>
      <c r="I323" t="s">
        <v>313</v>
      </c>
      <c r="J323" t="s">
        <v>300</v>
      </c>
      <c r="L323" t="s">
        <v>10</v>
      </c>
      <c r="M323" t="s">
        <v>11</v>
      </c>
    </row>
    <row r="324" spans="1:13">
      <c r="A324">
        <v>53</v>
      </c>
      <c r="B324" s="5">
        <v>45698</v>
      </c>
      <c r="C324" s="7">
        <v>0.19747685185185179</v>
      </c>
      <c r="D324" t="s">
        <v>743</v>
      </c>
      <c r="G324" s="1">
        <v>266250</v>
      </c>
      <c r="H324" s="2">
        <v>129358158</v>
      </c>
      <c r="I324" t="s">
        <v>310</v>
      </c>
      <c r="J324" t="s">
        <v>300</v>
      </c>
      <c r="L324" t="s">
        <v>10</v>
      </c>
      <c r="M324" t="s">
        <v>11</v>
      </c>
    </row>
    <row r="325" spans="1:13">
      <c r="A325">
        <v>54</v>
      </c>
      <c r="B325" s="5">
        <v>45698</v>
      </c>
      <c r="C325" s="7">
        <v>0.1977777777777778</v>
      </c>
      <c r="D325" t="s">
        <v>744</v>
      </c>
      <c r="G325" s="1">
        <v>93350</v>
      </c>
      <c r="H325" s="2">
        <v>129264808</v>
      </c>
      <c r="I325" t="s">
        <v>310</v>
      </c>
      <c r="J325" t="s">
        <v>300</v>
      </c>
      <c r="L325" t="s">
        <v>10</v>
      </c>
      <c r="M325" t="s">
        <v>11</v>
      </c>
    </row>
    <row r="326" spans="1:13">
      <c r="A326">
        <v>55</v>
      </c>
      <c r="B326" s="5">
        <v>45698</v>
      </c>
      <c r="C326" s="7">
        <v>0.57959490740740738</v>
      </c>
      <c r="D326" t="s">
        <v>352</v>
      </c>
      <c r="G326" s="1">
        <v>234660</v>
      </c>
      <c r="H326" s="2">
        <v>129030148</v>
      </c>
      <c r="I326" t="s">
        <v>292</v>
      </c>
      <c r="J326" t="s">
        <v>707</v>
      </c>
      <c r="L326" t="s">
        <v>10</v>
      </c>
      <c r="M326" t="s">
        <v>11</v>
      </c>
    </row>
    <row r="327" spans="1:13">
      <c r="A327">
        <v>56</v>
      </c>
      <c r="B327" s="5">
        <v>45698</v>
      </c>
      <c r="C327" s="7">
        <v>0.57960648148148153</v>
      </c>
      <c r="D327" t="s">
        <v>394</v>
      </c>
      <c r="E327" t="s">
        <v>355</v>
      </c>
      <c r="G327" s="1">
        <v>2346780</v>
      </c>
      <c r="H327" s="2">
        <v>126683368</v>
      </c>
      <c r="I327" t="s">
        <v>356</v>
      </c>
      <c r="J327" t="s">
        <v>707</v>
      </c>
      <c r="L327" t="s">
        <v>10</v>
      </c>
      <c r="M327" t="s">
        <v>11</v>
      </c>
    </row>
    <row r="328" spans="1:13">
      <c r="A328">
        <v>57</v>
      </c>
      <c r="B328" s="5">
        <v>45701</v>
      </c>
      <c r="C328" s="7">
        <v>0.46281250000000002</v>
      </c>
      <c r="D328" t="s">
        <v>383</v>
      </c>
      <c r="F328" s="1">
        <v>17276040</v>
      </c>
      <c r="H328" s="2">
        <v>143959408</v>
      </c>
      <c r="I328" t="s">
        <v>292</v>
      </c>
      <c r="J328" t="s">
        <v>711</v>
      </c>
      <c r="L328" t="s">
        <v>10</v>
      </c>
      <c r="M328" t="s">
        <v>11</v>
      </c>
    </row>
    <row r="329" spans="1:13">
      <c r="A329">
        <v>58</v>
      </c>
      <c r="B329" s="5">
        <v>45701</v>
      </c>
      <c r="C329" s="7">
        <v>0.73406249999999995</v>
      </c>
      <c r="D329" t="s">
        <v>747</v>
      </c>
      <c r="G329" s="1">
        <v>23000</v>
      </c>
      <c r="H329" s="2">
        <v>143936408</v>
      </c>
      <c r="I329" t="s">
        <v>264</v>
      </c>
      <c r="J329" t="s">
        <v>711</v>
      </c>
      <c r="L329" t="s">
        <v>10</v>
      </c>
      <c r="M329" t="s">
        <v>11</v>
      </c>
    </row>
    <row r="330" spans="1:13">
      <c r="A330">
        <v>59</v>
      </c>
      <c r="B330" s="5">
        <v>45702</v>
      </c>
      <c r="C330" s="7">
        <v>0.64997685185185183</v>
      </c>
      <c r="D330" t="s">
        <v>447</v>
      </c>
      <c r="G330" s="1">
        <v>6000</v>
      </c>
      <c r="H330" s="2">
        <v>143930408</v>
      </c>
      <c r="I330" t="s">
        <v>264</v>
      </c>
      <c r="J330" t="s">
        <v>711</v>
      </c>
      <c r="L330" t="s">
        <v>10</v>
      </c>
      <c r="M330" t="s">
        <v>11</v>
      </c>
    </row>
    <row r="331" spans="1:13">
      <c r="A331">
        <v>60</v>
      </c>
      <c r="B331" s="5">
        <v>45706</v>
      </c>
      <c r="C331" s="7">
        <v>0.51302083333333337</v>
      </c>
      <c r="D331" t="s">
        <v>749</v>
      </c>
      <c r="G331" s="1">
        <v>54000</v>
      </c>
      <c r="H331" s="2">
        <v>143876408</v>
      </c>
      <c r="I331" t="s">
        <v>264</v>
      </c>
      <c r="J331" t="s">
        <v>711</v>
      </c>
      <c r="L331" t="s">
        <v>10</v>
      </c>
      <c r="M331" t="s">
        <v>11</v>
      </c>
    </row>
    <row r="332" spans="1:13">
      <c r="A332">
        <v>61</v>
      </c>
      <c r="B332" s="5">
        <v>45709</v>
      </c>
      <c r="C332" s="7">
        <v>0.57024305555555554</v>
      </c>
      <c r="D332" t="s">
        <v>750</v>
      </c>
      <c r="G332" s="1">
        <v>105600</v>
      </c>
      <c r="H332" s="2">
        <v>143770808</v>
      </c>
      <c r="I332" t="s">
        <v>264</v>
      </c>
      <c r="J332" t="s">
        <v>711</v>
      </c>
      <c r="L332" t="s">
        <v>10</v>
      </c>
      <c r="M332" t="s">
        <v>11</v>
      </c>
    </row>
    <row r="333" spans="1:13">
      <c r="A333">
        <v>62</v>
      </c>
      <c r="B333" s="5">
        <v>45712</v>
      </c>
      <c r="C333" s="7">
        <v>0.90667824074074077</v>
      </c>
      <c r="D333" t="s">
        <v>751</v>
      </c>
      <c r="E333" t="s">
        <v>211</v>
      </c>
      <c r="G333" s="1">
        <v>1828540</v>
      </c>
      <c r="H333" s="2">
        <v>141942268</v>
      </c>
      <c r="I333" t="s">
        <v>299</v>
      </c>
      <c r="J333" t="s">
        <v>707</v>
      </c>
      <c r="L333" t="s">
        <v>10</v>
      </c>
      <c r="M333" t="s">
        <v>11</v>
      </c>
    </row>
    <row r="334" spans="1:13">
      <c r="A334">
        <v>63</v>
      </c>
      <c r="B334" s="5">
        <v>45712</v>
      </c>
      <c r="C334" s="7">
        <v>0.90668981481481481</v>
      </c>
      <c r="D334" t="s">
        <v>751</v>
      </c>
      <c r="E334" t="s">
        <v>212</v>
      </c>
      <c r="G334" s="1">
        <v>9178330</v>
      </c>
      <c r="H334" s="2">
        <v>132763938</v>
      </c>
      <c r="I334" t="s">
        <v>331</v>
      </c>
      <c r="J334" t="s">
        <v>707</v>
      </c>
      <c r="L334" t="s">
        <v>10</v>
      </c>
      <c r="M334" t="s">
        <v>11</v>
      </c>
    </row>
    <row r="335" spans="1:13">
      <c r="A335">
        <v>64</v>
      </c>
      <c r="B335" s="5">
        <v>45712</v>
      </c>
      <c r="C335" s="7">
        <v>0.90668981481481481</v>
      </c>
      <c r="D335" t="s">
        <v>751</v>
      </c>
      <c r="E335" t="s">
        <v>213</v>
      </c>
      <c r="G335" s="1">
        <v>2977520</v>
      </c>
      <c r="H335" s="2">
        <v>129786418</v>
      </c>
      <c r="I335" t="s">
        <v>331</v>
      </c>
      <c r="J335" t="s">
        <v>707</v>
      </c>
      <c r="L335" t="s">
        <v>10</v>
      </c>
      <c r="M335" t="s">
        <v>11</v>
      </c>
    </row>
    <row r="336" spans="1:13">
      <c r="A336">
        <v>65</v>
      </c>
      <c r="B336" s="5">
        <v>45712</v>
      </c>
      <c r="C336" s="7">
        <v>0.90670138888888885</v>
      </c>
      <c r="D336" t="s">
        <v>751</v>
      </c>
      <c r="E336" t="s">
        <v>215</v>
      </c>
      <c r="G336" s="1">
        <v>905960</v>
      </c>
      <c r="H336" s="2">
        <v>128880458</v>
      </c>
      <c r="I336" t="s">
        <v>331</v>
      </c>
      <c r="J336" t="s">
        <v>707</v>
      </c>
      <c r="L336" t="s">
        <v>10</v>
      </c>
      <c r="M336" t="s">
        <v>11</v>
      </c>
    </row>
    <row r="337" spans="1:13">
      <c r="A337">
        <v>66</v>
      </c>
      <c r="B337" s="5">
        <v>45712</v>
      </c>
      <c r="C337" s="7">
        <v>0.90670138888888885</v>
      </c>
      <c r="D337" t="s">
        <v>751</v>
      </c>
      <c r="E337" t="s">
        <v>752</v>
      </c>
      <c r="G337" s="1">
        <v>910670</v>
      </c>
      <c r="H337" s="2">
        <v>127969788</v>
      </c>
      <c r="I337" t="s">
        <v>331</v>
      </c>
      <c r="J337" t="s">
        <v>707</v>
      </c>
      <c r="L337" t="s">
        <v>10</v>
      </c>
      <c r="M337" t="s">
        <v>11</v>
      </c>
    </row>
    <row r="338" spans="1:13">
      <c r="A338">
        <v>67</v>
      </c>
      <c r="B338" s="5">
        <v>45712</v>
      </c>
      <c r="C338" s="7">
        <v>0.906712962962963</v>
      </c>
      <c r="D338" t="s">
        <v>751</v>
      </c>
      <c r="E338" t="s">
        <v>753</v>
      </c>
      <c r="G338" s="1">
        <v>910670</v>
      </c>
      <c r="H338" s="2">
        <v>127059118</v>
      </c>
      <c r="I338" t="s">
        <v>299</v>
      </c>
      <c r="J338" t="s">
        <v>707</v>
      </c>
      <c r="L338" t="s">
        <v>10</v>
      </c>
      <c r="M338" t="s">
        <v>11</v>
      </c>
    </row>
    <row r="339" spans="1:13">
      <c r="A339">
        <v>68</v>
      </c>
      <c r="B339" s="5">
        <v>45715</v>
      </c>
      <c r="C339" s="7">
        <v>0.49891203703703701</v>
      </c>
      <c r="D339" t="s">
        <v>754</v>
      </c>
      <c r="G339" s="1">
        <v>91500</v>
      </c>
      <c r="H339" s="2">
        <v>126967618</v>
      </c>
      <c r="I339" t="s">
        <v>264</v>
      </c>
      <c r="J339" t="s">
        <v>711</v>
      </c>
      <c r="L339" t="s">
        <v>10</v>
      </c>
      <c r="M339" t="s">
        <v>11</v>
      </c>
    </row>
    <row r="340" spans="1:13">
      <c r="A340">
        <v>69</v>
      </c>
      <c r="B340" s="5">
        <v>45715</v>
      </c>
      <c r="C340" s="7">
        <v>0.7658449074074074</v>
      </c>
      <c r="D340" t="s">
        <v>755</v>
      </c>
      <c r="G340" s="1">
        <v>768900</v>
      </c>
      <c r="H340" s="2">
        <v>126198718</v>
      </c>
      <c r="I340" t="s">
        <v>264</v>
      </c>
      <c r="J340" t="s">
        <v>711</v>
      </c>
      <c r="L340" t="s">
        <v>10</v>
      </c>
      <c r="M340" t="s">
        <v>11</v>
      </c>
    </row>
    <row r="341" spans="1:13">
      <c r="A341">
        <v>70</v>
      </c>
      <c r="B341" s="5">
        <v>45721</v>
      </c>
      <c r="C341" s="7">
        <v>0.57447916666666665</v>
      </c>
      <c r="D341" t="s">
        <v>213</v>
      </c>
      <c r="E341" t="s">
        <v>213</v>
      </c>
      <c r="G341" s="1">
        <v>1305438</v>
      </c>
      <c r="H341" s="2">
        <v>124893280</v>
      </c>
      <c r="I341" t="s">
        <v>331</v>
      </c>
      <c r="J341" t="s">
        <v>707</v>
      </c>
      <c r="L341" t="s">
        <v>10</v>
      </c>
      <c r="M341" t="s">
        <v>11</v>
      </c>
    </row>
    <row r="342" spans="1:13">
      <c r="A342">
        <v>71</v>
      </c>
      <c r="B342" s="5">
        <v>45721</v>
      </c>
      <c r="C342" s="7">
        <v>0.57447916666666665</v>
      </c>
      <c r="D342" t="s">
        <v>212</v>
      </c>
      <c r="E342" t="s">
        <v>212</v>
      </c>
      <c r="G342" s="1">
        <v>1648505</v>
      </c>
      <c r="H342" s="2">
        <v>123244775</v>
      </c>
      <c r="I342" t="s">
        <v>331</v>
      </c>
      <c r="J342" t="s">
        <v>707</v>
      </c>
      <c r="L342" t="s">
        <v>10</v>
      </c>
      <c r="M342" t="s">
        <v>11</v>
      </c>
    </row>
    <row r="343" spans="1:13">
      <c r="A343">
        <v>72</v>
      </c>
      <c r="B343" s="5">
        <v>45721</v>
      </c>
      <c r="C343" s="7">
        <v>0.57449074074074069</v>
      </c>
      <c r="D343" t="s">
        <v>211</v>
      </c>
      <c r="E343" t="s">
        <v>211</v>
      </c>
      <c r="G343" s="1">
        <v>1048509</v>
      </c>
      <c r="H343" s="2">
        <v>122196266</v>
      </c>
      <c r="I343" t="s">
        <v>299</v>
      </c>
      <c r="J343" t="s">
        <v>707</v>
      </c>
      <c r="L343" t="s">
        <v>10</v>
      </c>
      <c r="M343" t="s">
        <v>11</v>
      </c>
    </row>
    <row r="344" spans="1:13">
      <c r="A344">
        <v>73</v>
      </c>
      <c r="B344" s="5">
        <v>45721</v>
      </c>
      <c r="C344" s="7">
        <v>0.57450231481481484</v>
      </c>
      <c r="D344" t="s">
        <v>641</v>
      </c>
      <c r="E344" t="s">
        <v>360</v>
      </c>
      <c r="G344" s="1">
        <v>2750000</v>
      </c>
      <c r="H344" s="2">
        <v>119446266</v>
      </c>
      <c r="I344" t="s">
        <v>299</v>
      </c>
      <c r="J344" t="s">
        <v>707</v>
      </c>
      <c r="L344" t="s">
        <v>10</v>
      </c>
      <c r="M344" t="s">
        <v>11</v>
      </c>
    </row>
    <row r="345" spans="1:13">
      <c r="A345">
        <v>74</v>
      </c>
      <c r="B345" s="5">
        <v>45721</v>
      </c>
      <c r="C345" s="7">
        <v>0.57450231481481484</v>
      </c>
      <c r="D345" t="s">
        <v>351</v>
      </c>
      <c r="E345" t="s">
        <v>351</v>
      </c>
      <c r="G345" s="1">
        <v>550000</v>
      </c>
      <c r="H345" s="2">
        <v>118896266</v>
      </c>
      <c r="I345" t="s">
        <v>299</v>
      </c>
      <c r="J345" t="s">
        <v>707</v>
      </c>
      <c r="L345" t="s">
        <v>10</v>
      </c>
      <c r="M345" t="s">
        <v>11</v>
      </c>
    </row>
    <row r="346" spans="1:13">
      <c r="A346">
        <v>75</v>
      </c>
      <c r="B346" s="5">
        <v>45721</v>
      </c>
      <c r="C346" s="7">
        <v>0.57451388888888888</v>
      </c>
      <c r="D346" t="s">
        <v>358</v>
      </c>
      <c r="E346" t="s">
        <v>358</v>
      </c>
      <c r="G346" s="1">
        <v>440000</v>
      </c>
      <c r="H346" s="2">
        <v>118456266</v>
      </c>
      <c r="I346" t="s">
        <v>331</v>
      </c>
      <c r="J346" t="s">
        <v>707</v>
      </c>
      <c r="L346" t="s">
        <v>10</v>
      </c>
      <c r="M346" t="s">
        <v>11</v>
      </c>
    </row>
    <row r="347" spans="1:13">
      <c r="A347">
        <v>76</v>
      </c>
      <c r="B347" s="5">
        <v>45721</v>
      </c>
      <c r="C347" s="7">
        <v>0.62081018518518516</v>
      </c>
      <c r="D347" t="s">
        <v>302</v>
      </c>
      <c r="G347" s="1">
        <v>2000</v>
      </c>
      <c r="H347" s="2">
        <v>118454266</v>
      </c>
      <c r="I347" t="s">
        <v>264</v>
      </c>
      <c r="J347" t="s">
        <v>711</v>
      </c>
      <c r="L347" t="s">
        <v>10</v>
      </c>
      <c r="M347" t="s">
        <v>11</v>
      </c>
    </row>
    <row r="348" spans="1:13">
      <c r="A348">
        <v>77</v>
      </c>
      <c r="B348" s="5">
        <v>45721</v>
      </c>
      <c r="C348" s="7">
        <v>0.62200231481481483</v>
      </c>
      <c r="D348" t="s">
        <v>302</v>
      </c>
      <c r="G348" s="1">
        <v>2000</v>
      </c>
      <c r="H348" s="2">
        <v>118452266</v>
      </c>
      <c r="I348" t="s">
        <v>264</v>
      </c>
      <c r="J348" t="s">
        <v>711</v>
      </c>
      <c r="L348" t="s">
        <v>10</v>
      </c>
      <c r="M348" t="s">
        <v>11</v>
      </c>
    </row>
    <row r="349" spans="1:13">
      <c r="A349">
        <v>78</v>
      </c>
      <c r="B349" s="5">
        <v>45721</v>
      </c>
      <c r="C349" s="7">
        <v>0.67682870370370374</v>
      </c>
      <c r="D349" t="s">
        <v>757</v>
      </c>
      <c r="G349" s="1">
        <v>67270</v>
      </c>
      <c r="H349" s="2">
        <v>118384996</v>
      </c>
      <c r="I349" t="s">
        <v>264</v>
      </c>
      <c r="J349" t="s">
        <v>711</v>
      </c>
      <c r="L349" t="s">
        <v>10</v>
      </c>
      <c r="M349" t="s">
        <v>11</v>
      </c>
    </row>
    <row r="350" spans="1:13">
      <c r="A350">
        <v>79</v>
      </c>
      <c r="B350" s="5">
        <v>45721</v>
      </c>
      <c r="C350" s="7">
        <v>0.68903935185185183</v>
      </c>
      <c r="D350" t="s">
        <v>750</v>
      </c>
      <c r="G350" s="1">
        <v>198000</v>
      </c>
      <c r="H350" s="2">
        <v>118186996</v>
      </c>
      <c r="I350" t="s">
        <v>264</v>
      </c>
      <c r="J350" t="s">
        <v>711</v>
      </c>
      <c r="L350" t="s">
        <v>10</v>
      </c>
      <c r="M350" t="s">
        <v>11</v>
      </c>
    </row>
    <row r="351" spans="1:13">
      <c r="A351">
        <v>80</v>
      </c>
      <c r="B351" s="5">
        <v>45721</v>
      </c>
      <c r="C351" s="7">
        <v>0.77798611111111116</v>
      </c>
      <c r="D351" t="s">
        <v>758</v>
      </c>
      <c r="G351" s="1">
        <v>145000</v>
      </c>
      <c r="H351" s="2">
        <v>118041996</v>
      </c>
      <c r="I351" t="s">
        <v>264</v>
      </c>
      <c r="J351" t="s">
        <v>711</v>
      </c>
      <c r="L351" t="s">
        <v>10</v>
      </c>
      <c r="M351" t="s">
        <v>11</v>
      </c>
    </row>
    <row r="352" spans="1:13">
      <c r="A352">
        <v>81</v>
      </c>
      <c r="B352" s="5">
        <v>45726</v>
      </c>
      <c r="C352" s="7">
        <v>0.19650462962962961</v>
      </c>
      <c r="D352" t="s">
        <v>759</v>
      </c>
      <c r="G352" s="1">
        <v>1864220</v>
      </c>
      <c r="H352" s="2">
        <v>116177776</v>
      </c>
      <c r="I352" t="s">
        <v>310</v>
      </c>
      <c r="J352" t="s">
        <v>300</v>
      </c>
      <c r="L352" t="s">
        <v>10</v>
      </c>
      <c r="M352" t="s">
        <v>11</v>
      </c>
    </row>
    <row r="353" spans="1:13">
      <c r="A353">
        <v>82</v>
      </c>
      <c r="B353" s="5">
        <v>45726</v>
      </c>
      <c r="C353" s="7">
        <v>0.19788194444444451</v>
      </c>
      <c r="D353" t="s">
        <v>760</v>
      </c>
      <c r="G353" s="1">
        <v>909000</v>
      </c>
      <c r="H353" s="2">
        <v>115268776</v>
      </c>
      <c r="I353" t="s">
        <v>313</v>
      </c>
      <c r="J353" t="s">
        <v>300</v>
      </c>
      <c r="L353" t="s">
        <v>10</v>
      </c>
      <c r="M353" t="s">
        <v>11</v>
      </c>
    </row>
    <row r="354" spans="1:13">
      <c r="A354">
        <v>83</v>
      </c>
      <c r="B354" s="5">
        <v>45726</v>
      </c>
      <c r="C354" s="7">
        <v>0.19819444444444451</v>
      </c>
      <c r="D354" t="s">
        <v>761</v>
      </c>
      <c r="G354" s="1">
        <v>284690</v>
      </c>
      <c r="H354" s="2">
        <v>114984086</v>
      </c>
      <c r="I354" t="s">
        <v>310</v>
      </c>
      <c r="J354" t="s">
        <v>300</v>
      </c>
      <c r="L354" t="s">
        <v>10</v>
      </c>
      <c r="M354" t="s">
        <v>11</v>
      </c>
    </row>
    <row r="355" spans="1:13">
      <c r="A355">
        <v>84</v>
      </c>
      <c r="B355" s="5">
        <v>45726</v>
      </c>
      <c r="C355" s="7">
        <v>0.19846064814814809</v>
      </c>
      <c r="D355" t="s">
        <v>762</v>
      </c>
      <c r="G355" s="1">
        <v>99830</v>
      </c>
      <c r="H355" s="2">
        <v>114884256</v>
      </c>
      <c r="I355" t="s">
        <v>310</v>
      </c>
      <c r="J355" t="s">
        <v>300</v>
      </c>
      <c r="L355" t="s">
        <v>10</v>
      </c>
      <c r="M355" t="s">
        <v>11</v>
      </c>
    </row>
    <row r="356" spans="1:13">
      <c r="A356">
        <v>85</v>
      </c>
      <c r="B356" s="5">
        <v>45726</v>
      </c>
      <c r="C356" s="7">
        <v>0.74307870370370366</v>
      </c>
      <c r="D356" t="s">
        <v>352</v>
      </c>
      <c r="G356" s="1">
        <v>505290</v>
      </c>
      <c r="H356" s="2">
        <v>114378966</v>
      </c>
      <c r="I356" t="s">
        <v>292</v>
      </c>
      <c r="J356" t="s">
        <v>707</v>
      </c>
      <c r="L356" t="s">
        <v>10</v>
      </c>
      <c r="M356" t="s">
        <v>11</v>
      </c>
    </row>
    <row r="357" spans="1:13">
      <c r="A357">
        <v>86</v>
      </c>
      <c r="B357" s="5">
        <v>45726</v>
      </c>
      <c r="C357" s="7">
        <v>0.74309027777777781</v>
      </c>
      <c r="D357" t="s">
        <v>394</v>
      </c>
      <c r="E357" t="s">
        <v>355</v>
      </c>
      <c r="G357" s="1">
        <v>5051310</v>
      </c>
      <c r="H357" s="2">
        <v>109327656</v>
      </c>
      <c r="I357" t="s">
        <v>356</v>
      </c>
      <c r="J357" t="s">
        <v>707</v>
      </c>
      <c r="L357" t="s">
        <v>10</v>
      </c>
      <c r="M357" t="s">
        <v>11</v>
      </c>
    </row>
    <row r="358" spans="1:13">
      <c r="A358">
        <v>87</v>
      </c>
      <c r="B358" s="5">
        <v>45726</v>
      </c>
      <c r="C358" s="7">
        <v>0.74310185185185185</v>
      </c>
      <c r="D358" t="s">
        <v>421</v>
      </c>
      <c r="E358" t="s">
        <v>421</v>
      </c>
      <c r="G358" s="1">
        <v>8885675</v>
      </c>
      <c r="H358" s="2">
        <v>100441981</v>
      </c>
      <c r="I358" t="s">
        <v>331</v>
      </c>
      <c r="J358" t="s">
        <v>707</v>
      </c>
      <c r="L358" t="s">
        <v>10</v>
      </c>
      <c r="M358" t="s">
        <v>11</v>
      </c>
    </row>
    <row r="359" spans="1:13">
      <c r="A359">
        <v>88</v>
      </c>
      <c r="B359" s="5">
        <v>45729</v>
      </c>
      <c r="C359" s="7">
        <v>0.42055555555555563</v>
      </c>
      <c r="D359" t="s">
        <v>763</v>
      </c>
      <c r="E359" t="s">
        <v>764</v>
      </c>
      <c r="G359" s="1">
        <v>15133774</v>
      </c>
      <c r="H359" s="2">
        <v>85308207</v>
      </c>
      <c r="I359" t="s">
        <v>765</v>
      </c>
      <c r="J359" t="s">
        <v>300</v>
      </c>
      <c r="K359" t="s">
        <v>766</v>
      </c>
      <c r="L359" t="s">
        <v>10</v>
      </c>
      <c r="M359" t="s">
        <v>11</v>
      </c>
    </row>
    <row r="360" spans="1:13">
      <c r="A360">
        <v>89</v>
      </c>
      <c r="B360" s="5">
        <v>45729</v>
      </c>
      <c r="C360" s="7">
        <v>0.42055555555555563</v>
      </c>
      <c r="D360" t="s">
        <v>767</v>
      </c>
      <c r="G360" s="1">
        <v>59907</v>
      </c>
      <c r="H360" s="2">
        <v>85248300</v>
      </c>
      <c r="I360" t="s">
        <v>765</v>
      </c>
      <c r="J360" t="s">
        <v>300</v>
      </c>
      <c r="L360" t="s">
        <v>10</v>
      </c>
      <c r="M360" t="s">
        <v>11</v>
      </c>
    </row>
    <row r="361" spans="1:13">
      <c r="A361">
        <v>90</v>
      </c>
      <c r="B361" s="5">
        <v>45729</v>
      </c>
      <c r="C361" s="7">
        <v>0.68707175925925923</v>
      </c>
      <c r="D361" t="s">
        <v>768</v>
      </c>
      <c r="G361" s="1">
        <v>12900</v>
      </c>
      <c r="H361" s="2">
        <v>85235400</v>
      </c>
      <c r="I361" t="s">
        <v>264</v>
      </c>
      <c r="J361" t="s">
        <v>711</v>
      </c>
      <c r="L361" t="s">
        <v>10</v>
      </c>
      <c r="M361" t="s">
        <v>11</v>
      </c>
    </row>
    <row r="362" spans="1:13">
      <c r="A362">
        <v>91</v>
      </c>
      <c r="B362" s="5">
        <v>45731</v>
      </c>
      <c r="C362" s="7">
        <v>0.19019675925925919</v>
      </c>
      <c r="F362" s="1">
        <v>19966</v>
      </c>
      <c r="H362" s="2">
        <v>85255366</v>
      </c>
      <c r="I362" t="s">
        <v>409</v>
      </c>
      <c r="J362" t="s">
        <v>300</v>
      </c>
      <c r="K362" t="s">
        <v>771</v>
      </c>
      <c r="L362" t="s">
        <v>10</v>
      </c>
      <c r="M362" t="s">
        <v>11</v>
      </c>
    </row>
    <row r="363" spans="1:13">
      <c r="A363">
        <v>92</v>
      </c>
      <c r="B363" s="5">
        <v>45734</v>
      </c>
      <c r="C363" s="7">
        <v>0.72256944444444449</v>
      </c>
      <c r="D363" t="s">
        <v>316</v>
      </c>
      <c r="E363" t="s">
        <v>316</v>
      </c>
      <c r="G363" s="1">
        <v>15600</v>
      </c>
      <c r="H363" s="2">
        <v>85239766</v>
      </c>
      <c r="I363" t="s">
        <v>299</v>
      </c>
      <c r="J363" t="s">
        <v>707</v>
      </c>
      <c r="L363" t="s">
        <v>10</v>
      </c>
      <c r="M363" t="s">
        <v>11</v>
      </c>
    </row>
    <row r="364" spans="1:13">
      <c r="A364">
        <v>93</v>
      </c>
      <c r="B364" s="5">
        <v>45734</v>
      </c>
      <c r="C364" s="7">
        <v>0.72258101851851853</v>
      </c>
      <c r="D364" t="s">
        <v>775</v>
      </c>
      <c r="E364" t="s">
        <v>775</v>
      </c>
      <c r="G364" s="1">
        <v>992090</v>
      </c>
      <c r="H364" s="2">
        <v>84247676</v>
      </c>
      <c r="I364" t="s">
        <v>331</v>
      </c>
      <c r="J364" t="s">
        <v>707</v>
      </c>
      <c r="L364" t="s">
        <v>10</v>
      </c>
      <c r="M364" t="s">
        <v>11</v>
      </c>
    </row>
    <row r="365" spans="1:13">
      <c r="A365">
        <v>94</v>
      </c>
      <c r="B365" s="5">
        <v>45735</v>
      </c>
      <c r="C365" s="7">
        <v>0.56995370370370368</v>
      </c>
      <c r="D365" t="s">
        <v>637</v>
      </c>
      <c r="E365" t="s">
        <v>637</v>
      </c>
      <c r="G365" s="1">
        <v>847000</v>
      </c>
      <c r="H365" s="2">
        <v>83400676</v>
      </c>
      <c r="I365" t="s">
        <v>331</v>
      </c>
      <c r="J365" t="s">
        <v>707</v>
      </c>
      <c r="L365" t="s">
        <v>10</v>
      </c>
      <c r="M365" t="s">
        <v>11</v>
      </c>
    </row>
    <row r="366" spans="1:13">
      <c r="A366">
        <v>95</v>
      </c>
      <c r="B366" s="5">
        <v>45736</v>
      </c>
      <c r="C366" s="7">
        <v>0.71612268518518518</v>
      </c>
      <c r="D366" t="s">
        <v>776</v>
      </c>
      <c r="G366" s="1">
        <v>30000</v>
      </c>
      <c r="H366" s="2">
        <v>83370676</v>
      </c>
      <c r="I366" t="s">
        <v>264</v>
      </c>
      <c r="J366" t="s">
        <v>711</v>
      </c>
      <c r="L366" t="s">
        <v>10</v>
      </c>
      <c r="M366" t="s">
        <v>11</v>
      </c>
    </row>
    <row r="367" spans="1:13">
      <c r="A367">
        <v>96</v>
      </c>
      <c r="B367" s="5">
        <v>45736</v>
      </c>
      <c r="C367" s="7">
        <v>0.72621527777777772</v>
      </c>
      <c r="D367" t="s">
        <v>776</v>
      </c>
      <c r="G367" s="1">
        <v>110000</v>
      </c>
      <c r="H367" s="2">
        <v>83260676</v>
      </c>
      <c r="I367" t="s">
        <v>264</v>
      </c>
      <c r="J367" t="s">
        <v>711</v>
      </c>
      <c r="L367" t="s">
        <v>10</v>
      </c>
      <c r="M367" t="s">
        <v>11</v>
      </c>
    </row>
    <row r="368" spans="1:13">
      <c r="A368">
        <v>97</v>
      </c>
      <c r="B368" s="5">
        <v>45737</v>
      </c>
      <c r="C368" s="7">
        <v>0.54063657407407406</v>
      </c>
      <c r="D368" t="s">
        <v>779</v>
      </c>
      <c r="G368" s="1">
        <v>32300</v>
      </c>
      <c r="H368" s="2">
        <v>83228376</v>
      </c>
      <c r="I368" t="s">
        <v>264</v>
      </c>
      <c r="J368" t="s">
        <v>711</v>
      </c>
      <c r="L368" t="s">
        <v>10</v>
      </c>
      <c r="M368" t="s">
        <v>11</v>
      </c>
    </row>
    <row r="369" spans="1:13">
      <c r="A369">
        <v>98</v>
      </c>
      <c r="B369" s="5">
        <v>45740</v>
      </c>
      <c r="C369" s="7">
        <v>0.47789351851851852</v>
      </c>
      <c r="D369" t="s">
        <v>433</v>
      </c>
      <c r="E369" t="s">
        <v>433</v>
      </c>
      <c r="G369" s="1">
        <v>777600</v>
      </c>
      <c r="H369" s="2">
        <v>82450776</v>
      </c>
      <c r="I369" t="s">
        <v>299</v>
      </c>
      <c r="J369" t="s">
        <v>707</v>
      </c>
      <c r="L369" t="s">
        <v>10</v>
      </c>
      <c r="M369" t="s">
        <v>11</v>
      </c>
    </row>
    <row r="370" spans="1:13">
      <c r="A370">
        <v>99</v>
      </c>
      <c r="B370" s="5">
        <v>45740</v>
      </c>
      <c r="C370" s="7">
        <v>0.48028935185185179</v>
      </c>
      <c r="D370" t="s">
        <v>781</v>
      </c>
      <c r="E370" t="s">
        <v>782</v>
      </c>
      <c r="G370" s="1">
        <v>5255039</v>
      </c>
      <c r="H370" s="2">
        <v>77195737</v>
      </c>
      <c r="I370" t="s">
        <v>765</v>
      </c>
      <c r="J370" t="s">
        <v>300</v>
      </c>
      <c r="K370" t="s">
        <v>783</v>
      </c>
      <c r="L370" t="s">
        <v>10</v>
      </c>
      <c r="M370" t="s">
        <v>11</v>
      </c>
    </row>
    <row r="371" spans="1:13">
      <c r="A371">
        <v>100</v>
      </c>
      <c r="B371" s="5">
        <v>45740</v>
      </c>
      <c r="C371" s="7">
        <v>0.48028935185185179</v>
      </c>
      <c r="D371" t="s">
        <v>784</v>
      </c>
      <c r="G371" s="1">
        <v>55109</v>
      </c>
      <c r="H371" s="2">
        <v>77140628</v>
      </c>
      <c r="I371" t="s">
        <v>765</v>
      </c>
      <c r="J371" t="s">
        <v>300</v>
      </c>
      <c r="L371" t="s">
        <v>10</v>
      </c>
      <c r="M371" t="s">
        <v>11</v>
      </c>
    </row>
    <row r="372" spans="1:13">
      <c r="A372">
        <v>101</v>
      </c>
      <c r="B372" s="5">
        <v>45741</v>
      </c>
      <c r="C372" s="7">
        <v>0.37664351851851852</v>
      </c>
      <c r="D372" t="s">
        <v>785</v>
      </c>
      <c r="E372" t="s">
        <v>211</v>
      </c>
      <c r="G372" s="1">
        <v>7575260</v>
      </c>
      <c r="H372" s="2">
        <v>69565368</v>
      </c>
      <c r="I372" t="s">
        <v>299</v>
      </c>
      <c r="J372" t="s">
        <v>707</v>
      </c>
      <c r="L372" t="s">
        <v>10</v>
      </c>
      <c r="M372" t="s">
        <v>11</v>
      </c>
    </row>
    <row r="373" spans="1:13">
      <c r="A373">
        <v>102</v>
      </c>
      <c r="B373" s="5">
        <v>45741</v>
      </c>
      <c r="C373" s="7">
        <v>0.37665509259259261</v>
      </c>
      <c r="D373" t="s">
        <v>785</v>
      </c>
      <c r="E373" t="s">
        <v>212</v>
      </c>
      <c r="G373" s="1">
        <v>6828890</v>
      </c>
      <c r="H373" s="2">
        <v>62736478</v>
      </c>
      <c r="I373" t="s">
        <v>331</v>
      </c>
      <c r="J373" t="s">
        <v>707</v>
      </c>
      <c r="L373" t="s">
        <v>10</v>
      </c>
      <c r="M373" t="s">
        <v>11</v>
      </c>
    </row>
    <row r="374" spans="1:13">
      <c r="A374">
        <v>103</v>
      </c>
      <c r="B374" s="5">
        <v>45741</v>
      </c>
      <c r="C374" s="7">
        <v>0.37666666666666659</v>
      </c>
      <c r="D374" t="s">
        <v>785</v>
      </c>
      <c r="E374" t="s">
        <v>213</v>
      </c>
      <c r="G374" s="1">
        <v>3445430</v>
      </c>
      <c r="H374" s="2">
        <v>59291048</v>
      </c>
      <c r="I374" t="s">
        <v>331</v>
      </c>
      <c r="J374" t="s">
        <v>707</v>
      </c>
      <c r="L374" t="s">
        <v>10</v>
      </c>
      <c r="M374" t="s">
        <v>11</v>
      </c>
    </row>
    <row r="375" spans="1:13">
      <c r="A375">
        <v>104</v>
      </c>
      <c r="B375" s="5">
        <v>45741</v>
      </c>
      <c r="C375" s="7">
        <v>0.37667824074074069</v>
      </c>
      <c r="D375" t="s">
        <v>785</v>
      </c>
      <c r="E375" t="s">
        <v>752</v>
      </c>
      <c r="G375" s="1">
        <v>910670</v>
      </c>
      <c r="H375" s="2">
        <v>58380378</v>
      </c>
      <c r="I375" t="s">
        <v>331</v>
      </c>
      <c r="J375" t="s">
        <v>707</v>
      </c>
      <c r="L375" t="s">
        <v>10</v>
      </c>
      <c r="M375" t="s">
        <v>11</v>
      </c>
    </row>
    <row r="376" spans="1:13">
      <c r="A376">
        <v>105</v>
      </c>
      <c r="B376" s="5">
        <v>45741</v>
      </c>
      <c r="C376" s="7">
        <v>0.37667824074074069</v>
      </c>
      <c r="D376" t="s">
        <v>785</v>
      </c>
      <c r="E376" t="s">
        <v>753</v>
      </c>
      <c r="G376" s="1">
        <v>910670</v>
      </c>
      <c r="H376" s="2">
        <v>57469708</v>
      </c>
      <c r="I376" t="s">
        <v>299</v>
      </c>
      <c r="J376" t="s">
        <v>707</v>
      </c>
      <c r="L376" t="s">
        <v>10</v>
      </c>
      <c r="M376" t="s">
        <v>11</v>
      </c>
    </row>
    <row r="377" spans="1:13">
      <c r="A377">
        <v>106</v>
      </c>
      <c r="B377" s="5">
        <v>45742</v>
      </c>
      <c r="C377" s="7">
        <v>0.53349537037037043</v>
      </c>
      <c r="D377" t="s">
        <v>786</v>
      </c>
      <c r="G377" s="1">
        <v>121500</v>
      </c>
      <c r="H377" s="2">
        <v>57348208</v>
      </c>
      <c r="I377" t="s">
        <v>264</v>
      </c>
      <c r="J377" t="s">
        <v>711</v>
      </c>
      <c r="L377" t="s">
        <v>10</v>
      </c>
      <c r="M377" t="s">
        <v>11</v>
      </c>
    </row>
    <row r="378" spans="1:13">
      <c r="A378">
        <v>107</v>
      </c>
      <c r="B378" s="5">
        <v>45742</v>
      </c>
      <c r="C378" s="7">
        <v>0.53943287037037035</v>
      </c>
      <c r="D378" t="s">
        <v>787</v>
      </c>
      <c r="G378" s="1">
        <v>8700</v>
      </c>
      <c r="H378" s="2">
        <v>57339508</v>
      </c>
      <c r="I378" t="s">
        <v>264</v>
      </c>
      <c r="J378" t="s">
        <v>711</v>
      </c>
      <c r="L378" t="s">
        <v>10</v>
      </c>
      <c r="M378" t="s">
        <v>11</v>
      </c>
    </row>
    <row r="379" spans="1:13">
      <c r="A379">
        <v>108</v>
      </c>
      <c r="B379" s="5">
        <v>45742</v>
      </c>
      <c r="C379" s="7">
        <v>0.57690972222222225</v>
      </c>
      <c r="D379" t="s">
        <v>788</v>
      </c>
      <c r="G379" s="1">
        <v>8300</v>
      </c>
      <c r="H379" s="2">
        <v>57331208</v>
      </c>
      <c r="I379" t="s">
        <v>264</v>
      </c>
      <c r="J379" t="s">
        <v>711</v>
      </c>
      <c r="L379" t="s">
        <v>10</v>
      </c>
      <c r="M379" t="s">
        <v>11</v>
      </c>
    </row>
    <row r="380" spans="1:13">
      <c r="A380">
        <v>109</v>
      </c>
      <c r="B380" s="5">
        <v>45742</v>
      </c>
      <c r="C380" s="7">
        <v>0.6660300925925926</v>
      </c>
      <c r="D380" t="s">
        <v>789</v>
      </c>
      <c r="G380" s="1">
        <v>11000</v>
      </c>
      <c r="H380" s="2">
        <v>57320208</v>
      </c>
      <c r="I380" t="s">
        <v>264</v>
      </c>
      <c r="J380" t="s">
        <v>711</v>
      </c>
      <c r="L380" t="s">
        <v>10</v>
      </c>
      <c r="M380" t="s">
        <v>11</v>
      </c>
    </row>
    <row r="381" spans="1:13">
      <c r="A381">
        <v>1</v>
      </c>
      <c r="B381" s="5">
        <v>45293</v>
      </c>
      <c r="C381" s="6">
        <v>0.73333333333333328</v>
      </c>
      <c r="D381" t="s">
        <v>284</v>
      </c>
      <c r="F381" s="1">
        <v>0</v>
      </c>
      <c r="G381" s="1">
        <v>72065</v>
      </c>
      <c r="H381" s="1">
        <v>106735726</v>
      </c>
      <c r="I381" t="s">
        <v>264</v>
      </c>
      <c r="J381" t="s">
        <v>285</v>
      </c>
      <c r="L381" t="s">
        <v>8</v>
      </c>
      <c r="M381" t="s">
        <v>9</v>
      </c>
    </row>
    <row r="382" spans="1:13">
      <c r="A382">
        <v>2</v>
      </c>
      <c r="B382" s="5">
        <v>45293</v>
      </c>
      <c r="C382" s="6">
        <v>0.73958333333333337</v>
      </c>
      <c r="D382" t="s">
        <v>287</v>
      </c>
      <c r="F382" s="1">
        <v>0</v>
      </c>
      <c r="G382" s="1">
        <v>68784</v>
      </c>
      <c r="H382" s="1">
        <v>106666942</v>
      </c>
      <c r="I382" t="s">
        <v>264</v>
      </c>
      <c r="J382" t="s">
        <v>285</v>
      </c>
      <c r="L382" t="s">
        <v>8</v>
      </c>
      <c r="M382" t="s">
        <v>9</v>
      </c>
    </row>
    <row r="383" spans="1:13">
      <c r="A383">
        <v>3</v>
      </c>
      <c r="B383" s="5">
        <v>45293</v>
      </c>
      <c r="C383" s="6">
        <v>0.76111111111111107</v>
      </c>
      <c r="D383" t="s">
        <v>288</v>
      </c>
      <c r="F383" s="1">
        <v>0</v>
      </c>
      <c r="G383" s="1">
        <v>69357</v>
      </c>
      <c r="H383" s="1">
        <v>106597585</v>
      </c>
      <c r="I383" t="s">
        <v>264</v>
      </c>
      <c r="J383" t="s">
        <v>285</v>
      </c>
      <c r="L383" t="s">
        <v>8</v>
      </c>
      <c r="M383" t="s">
        <v>9</v>
      </c>
    </row>
    <row r="384" spans="1:13">
      <c r="A384">
        <v>4</v>
      </c>
      <c r="B384" s="5">
        <v>45293</v>
      </c>
      <c r="C384" s="6">
        <v>0.7631944444444444</v>
      </c>
      <c r="D384" t="s">
        <v>289</v>
      </c>
      <c r="F384" s="1">
        <v>0</v>
      </c>
      <c r="G384" s="1">
        <v>332036</v>
      </c>
      <c r="H384" s="1">
        <v>106265549</v>
      </c>
      <c r="I384" t="s">
        <v>264</v>
      </c>
      <c r="J384" t="s">
        <v>285</v>
      </c>
      <c r="L384" t="s">
        <v>8</v>
      </c>
      <c r="M384" t="s">
        <v>9</v>
      </c>
    </row>
    <row r="385" spans="1:13">
      <c r="A385">
        <v>5</v>
      </c>
      <c r="B385" s="5">
        <v>45294</v>
      </c>
      <c r="C385" s="6">
        <v>0.8833333333333333</v>
      </c>
      <c r="D385" t="s">
        <v>294</v>
      </c>
      <c r="F385" s="1">
        <v>4427900</v>
      </c>
      <c r="G385" s="1">
        <v>0</v>
      </c>
      <c r="H385" s="1">
        <v>110693449</v>
      </c>
      <c r="I385" t="s">
        <v>295</v>
      </c>
      <c r="J385" t="s">
        <v>285</v>
      </c>
      <c r="L385" t="s">
        <v>8</v>
      </c>
      <c r="M385" t="s">
        <v>9</v>
      </c>
    </row>
    <row r="386" spans="1:13">
      <c r="A386">
        <v>6</v>
      </c>
      <c r="B386" s="5">
        <v>45295</v>
      </c>
      <c r="C386" s="6">
        <v>0.53125</v>
      </c>
      <c r="D386" t="s">
        <v>296</v>
      </c>
      <c r="F386" s="1">
        <v>0</v>
      </c>
      <c r="G386" s="1">
        <v>280059</v>
      </c>
      <c r="H386" s="1">
        <v>110413390</v>
      </c>
      <c r="I386" t="s">
        <v>264</v>
      </c>
      <c r="J386" t="s">
        <v>285</v>
      </c>
      <c r="L386" t="s">
        <v>8</v>
      </c>
      <c r="M386" t="s">
        <v>9</v>
      </c>
    </row>
    <row r="387" spans="1:13">
      <c r="A387">
        <v>7</v>
      </c>
      <c r="B387" s="5">
        <v>45296</v>
      </c>
      <c r="C387" s="6">
        <v>0.47083333333333333</v>
      </c>
      <c r="D387" t="s">
        <v>297</v>
      </c>
      <c r="E387" t="s">
        <v>298</v>
      </c>
      <c r="F387" s="1">
        <v>0</v>
      </c>
      <c r="G387" s="1">
        <v>505240</v>
      </c>
      <c r="H387" s="1">
        <v>109908150</v>
      </c>
      <c r="I387" t="s">
        <v>299</v>
      </c>
      <c r="J387" t="s">
        <v>300</v>
      </c>
      <c r="L387" t="s">
        <v>8</v>
      </c>
      <c r="M387" t="s">
        <v>9</v>
      </c>
    </row>
    <row r="388" spans="1:13">
      <c r="A388">
        <v>8</v>
      </c>
      <c r="B388" s="5">
        <v>45299</v>
      </c>
      <c r="C388" s="6">
        <v>0.62847222222222221</v>
      </c>
      <c r="D388" t="s">
        <v>304</v>
      </c>
      <c r="F388" s="1">
        <v>0</v>
      </c>
      <c r="G388" s="1">
        <v>57198</v>
      </c>
      <c r="H388" s="1">
        <v>109850952</v>
      </c>
      <c r="I388" t="s">
        <v>264</v>
      </c>
      <c r="J388" t="s">
        <v>285</v>
      </c>
      <c r="L388" t="s">
        <v>8</v>
      </c>
      <c r="M388" t="s">
        <v>9</v>
      </c>
    </row>
    <row r="389" spans="1:13">
      <c r="A389">
        <v>9</v>
      </c>
      <c r="B389" s="5">
        <v>45299</v>
      </c>
      <c r="C389" s="6">
        <v>0.63124999999999998</v>
      </c>
      <c r="D389" t="s">
        <v>305</v>
      </c>
      <c r="F389" s="1">
        <v>0</v>
      </c>
      <c r="G389" s="1">
        <v>164392</v>
      </c>
      <c r="H389" s="1">
        <v>109686560</v>
      </c>
      <c r="I389" t="s">
        <v>264</v>
      </c>
      <c r="J389" t="s">
        <v>285</v>
      </c>
      <c r="L389" t="s">
        <v>8</v>
      </c>
      <c r="M389" t="s">
        <v>9</v>
      </c>
    </row>
    <row r="390" spans="1:13">
      <c r="A390">
        <v>10</v>
      </c>
      <c r="B390" s="5">
        <v>45299</v>
      </c>
      <c r="C390" s="6">
        <v>0.63472222222222219</v>
      </c>
      <c r="D390" t="s">
        <v>306</v>
      </c>
      <c r="F390" s="1">
        <v>0</v>
      </c>
      <c r="G390" s="1">
        <v>84710</v>
      </c>
      <c r="H390" s="1">
        <v>109601850</v>
      </c>
      <c r="I390" t="s">
        <v>264</v>
      </c>
      <c r="J390" t="s">
        <v>285</v>
      </c>
      <c r="L390" t="s">
        <v>8</v>
      </c>
      <c r="M390" t="s">
        <v>9</v>
      </c>
    </row>
    <row r="391" spans="1:13">
      <c r="A391">
        <v>11</v>
      </c>
      <c r="B391" s="5">
        <v>45301</v>
      </c>
      <c r="C391" s="6">
        <v>0.20555555555555549</v>
      </c>
      <c r="D391" t="s">
        <v>309</v>
      </c>
      <c r="F391" s="1">
        <v>0</v>
      </c>
      <c r="G391" s="1">
        <v>836540</v>
      </c>
      <c r="H391" s="1">
        <v>108765310</v>
      </c>
      <c r="I391" t="s">
        <v>310</v>
      </c>
      <c r="J391" t="s">
        <v>300</v>
      </c>
      <c r="L391" t="s">
        <v>8</v>
      </c>
      <c r="M391" t="s">
        <v>9</v>
      </c>
    </row>
    <row r="392" spans="1:13">
      <c r="A392">
        <v>12</v>
      </c>
      <c r="B392" s="5">
        <v>45301</v>
      </c>
      <c r="C392" s="6">
        <v>0.2076388888888889</v>
      </c>
      <c r="D392" t="s">
        <v>312</v>
      </c>
      <c r="F392" s="1">
        <v>0</v>
      </c>
      <c r="G392" s="1">
        <v>351000</v>
      </c>
      <c r="H392" s="1">
        <v>108414310</v>
      </c>
      <c r="I392" t="s">
        <v>313</v>
      </c>
      <c r="J392" t="s">
        <v>300</v>
      </c>
      <c r="L392" t="s">
        <v>8</v>
      </c>
      <c r="M392" t="s">
        <v>9</v>
      </c>
    </row>
    <row r="393" spans="1:13">
      <c r="A393">
        <v>13</v>
      </c>
      <c r="B393" s="5">
        <v>45301</v>
      </c>
      <c r="C393" s="6">
        <v>0.2076388888888889</v>
      </c>
      <c r="D393" t="s">
        <v>314</v>
      </c>
      <c r="F393" s="1">
        <v>0</v>
      </c>
      <c r="G393" s="1">
        <v>73850</v>
      </c>
      <c r="H393" s="1">
        <v>108340460</v>
      </c>
      <c r="I393" t="s">
        <v>310</v>
      </c>
      <c r="J393" t="s">
        <v>300</v>
      </c>
      <c r="L393" t="s">
        <v>8</v>
      </c>
      <c r="M393" t="s">
        <v>9</v>
      </c>
    </row>
    <row r="394" spans="1:13">
      <c r="A394">
        <v>14</v>
      </c>
      <c r="B394" s="5">
        <v>45301</v>
      </c>
      <c r="C394" s="6">
        <v>0.20833333333333329</v>
      </c>
      <c r="D394" t="s">
        <v>315</v>
      </c>
      <c r="F394" s="1">
        <v>0</v>
      </c>
      <c r="G394" s="1">
        <v>27220</v>
      </c>
      <c r="H394" s="1">
        <v>108313240</v>
      </c>
      <c r="I394" t="s">
        <v>310</v>
      </c>
      <c r="J394" t="s">
        <v>300</v>
      </c>
      <c r="L394" t="s">
        <v>8</v>
      </c>
      <c r="M394" t="s">
        <v>9</v>
      </c>
    </row>
    <row r="395" spans="1:13">
      <c r="A395">
        <v>15</v>
      </c>
      <c r="B395" s="5">
        <v>45306</v>
      </c>
      <c r="C395" s="6">
        <v>0.6430555555555556</v>
      </c>
      <c r="D395" t="s">
        <v>318</v>
      </c>
      <c r="F395" s="1">
        <v>0</v>
      </c>
      <c r="G395" s="1">
        <v>70497</v>
      </c>
      <c r="H395" s="1">
        <v>108242743</v>
      </c>
      <c r="I395" t="s">
        <v>264</v>
      </c>
      <c r="J395" t="s">
        <v>285</v>
      </c>
      <c r="L395" t="s">
        <v>8</v>
      </c>
      <c r="M395" t="s">
        <v>9</v>
      </c>
    </row>
    <row r="396" spans="1:13">
      <c r="A396">
        <v>16</v>
      </c>
      <c r="B396" s="5">
        <v>45306</v>
      </c>
      <c r="C396" s="6">
        <v>0.64861111111111114</v>
      </c>
      <c r="D396" t="s">
        <v>319</v>
      </c>
      <c r="F396" s="1">
        <v>0</v>
      </c>
      <c r="G396" s="1">
        <v>46268</v>
      </c>
      <c r="H396" s="1">
        <v>108196475</v>
      </c>
      <c r="I396" t="s">
        <v>264</v>
      </c>
      <c r="J396" t="s">
        <v>285</v>
      </c>
      <c r="L396" t="s">
        <v>8</v>
      </c>
      <c r="M396" t="s">
        <v>9</v>
      </c>
    </row>
    <row r="397" spans="1:13">
      <c r="A397">
        <v>17</v>
      </c>
      <c r="B397" s="5">
        <v>45307</v>
      </c>
      <c r="C397" s="6">
        <v>0.52986111111111112</v>
      </c>
      <c r="D397" t="s">
        <v>320</v>
      </c>
      <c r="F397" s="1">
        <v>0</v>
      </c>
      <c r="G397" s="1">
        <v>81237</v>
      </c>
      <c r="H397" s="1">
        <v>108115238</v>
      </c>
      <c r="I397" t="s">
        <v>264</v>
      </c>
      <c r="J397" t="s">
        <v>285</v>
      </c>
      <c r="L397" t="s">
        <v>8</v>
      </c>
      <c r="M397" t="s">
        <v>9</v>
      </c>
    </row>
    <row r="398" spans="1:13">
      <c r="A398">
        <v>18</v>
      </c>
      <c r="B398" s="5">
        <v>45308</v>
      </c>
      <c r="C398" s="6">
        <v>0.51875000000000004</v>
      </c>
      <c r="D398" t="s">
        <v>321</v>
      </c>
      <c r="F398" s="1">
        <v>0</v>
      </c>
      <c r="G398" s="1">
        <v>169427</v>
      </c>
      <c r="H398" s="1">
        <v>107945811</v>
      </c>
      <c r="I398" t="s">
        <v>264</v>
      </c>
      <c r="J398" t="s">
        <v>285</v>
      </c>
      <c r="L398" t="s">
        <v>8</v>
      </c>
      <c r="M398" t="s">
        <v>9</v>
      </c>
    </row>
    <row r="399" spans="1:13">
      <c r="A399">
        <v>19</v>
      </c>
      <c r="B399" s="5">
        <v>45309</v>
      </c>
      <c r="C399" s="6">
        <v>0.18055555555555561</v>
      </c>
      <c r="D399" t="s">
        <v>322</v>
      </c>
      <c r="F399" s="1">
        <v>0</v>
      </c>
      <c r="G399" s="1">
        <v>39200</v>
      </c>
      <c r="H399" s="1">
        <v>107906611</v>
      </c>
      <c r="I399" t="s">
        <v>323</v>
      </c>
      <c r="J399" t="s">
        <v>300</v>
      </c>
      <c r="L399" t="s">
        <v>8</v>
      </c>
      <c r="M399" t="s">
        <v>9</v>
      </c>
    </row>
    <row r="400" spans="1:13">
      <c r="A400">
        <v>20</v>
      </c>
      <c r="B400" s="5">
        <v>45310</v>
      </c>
      <c r="C400" s="6">
        <v>0.52708333333333335</v>
      </c>
      <c r="D400" t="s">
        <v>324</v>
      </c>
      <c r="F400" s="1">
        <v>0</v>
      </c>
      <c r="G400" s="1">
        <v>50816</v>
      </c>
      <c r="H400" s="1">
        <v>107855795</v>
      </c>
      <c r="I400" t="s">
        <v>264</v>
      </c>
      <c r="J400" t="s">
        <v>285</v>
      </c>
      <c r="L400" t="s">
        <v>8</v>
      </c>
      <c r="M400" t="s">
        <v>9</v>
      </c>
    </row>
    <row r="401" spans="1:13">
      <c r="A401">
        <v>21</v>
      </c>
      <c r="B401" s="5">
        <v>45311</v>
      </c>
      <c r="C401" s="6">
        <v>0.45208333333333328</v>
      </c>
      <c r="D401" t="s">
        <v>325</v>
      </c>
      <c r="F401" s="1">
        <v>0</v>
      </c>
      <c r="G401" s="1">
        <v>37000</v>
      </c>
      <c r="H401" s="1">
        <v>107818795</v>
      </c>
      <c r="I401" t="s">
        <v>264</v>
      </c>
      <c r="J401" t="s">
        <v>303</v>
      </c>
      <c r="L401" t="s">
        <v>8</v>
      </c>
      <c r="M401" t="s">
        <v>9</v>
      </c>
    </row>
    <row r="402" spans="1:13">
      <c r="A402">
        <v>22</v>
      </c>
      <c r="B402" s="5">
        <v>45313</v>
      </c>
      <c r="C402" s="6">
        <v>0.66319444444444442</v>
      </c>
      <c r="D402" t="s">
        <v>326</v>
      </c>
      <c r="F402" s="1">
        <v>0</v>
      </c>
      <c r="G402" s="1">
        <v>13966</v>
      </c>
      <c r="H402" s="1">
        <v>107804829</v>
      </c>
      <c r="I402" t="s">
        <v>264</v>
      </c>
      <c r="J402" t="s">
        <v>285</v>
      </c>
      <c r="L402" t="s">
        <v>8</v>
      </c>
      <c r="M402" t="s">
        <v>9</v>
      </c>
    </row>
    <row r="403" spans="1:13">
      <c r="A403">
        <v>23</v>
      </c>
      <c r="B403" s="5">
        <v>45313</v>
      </c>
      <c r="C403" s="6">
        <v>0.66527777777777775</v>
      </c>
      <c r="D403" t="s">
        <v>326</v>
      </c>
      <c r="F403" s="1">
        <v>0</v>
      </c>
      <c r="G403" s="1">
        <v>19755</v>
      </c>
      <c r="H403" s="1">
        <v>107785074</v>
      </c>
      <c r="I403" t="s">
        <v>264</v>
      </c>
      <c r="J403" t="s">
        <v>285</v>
      </c>
      <c r="L403" t="s">
        <v>8</v>
      </c>
      <c r="M403" t="s">
        <v>9</v>
      </c>
    </row>
    <row r="404" spans="1:13">
      <c r="A404">
        <v>24</v>
      </c>
      <c r="B404" s="5">
        <v>45314</v>
      </c>
      <c r="C404" s="6">
        <v>0.27152777777777781</v>
      </c>
      <c r="D404" t="s">
        <v>327</v>
      </c>
      <c r="F404" s="1">
        <v>0</v>
      </c>
      <c r="G404" s="1">
        <v>57200</v>
      </c>
      <c r="H404" s="1">
        <v>107727874</v>
      </c>
      <c r="I404" t="s">
        <v>264</v>
      </c>
      <c r="J404" t="s">
        <v>303</v>
      </c>
      <c r="L404" t="s">
        <v>8</v>
      </c>
      <c r="M404" t="s">
        <v>9</v>
      </c>
    </row>
    <row r="405" spans="1:13">
      <c r="A405">
        <v>25</v>
      </c>
      <c r="B405" s="5">
        <v>45314</v>
      </c>
      <c r="C405" s="6">
        <v>0.47499999999999998</v>
      </c>
      <c r="D405" t="s">
        <v>328</v>
      </c>
      <c r="F405" s="1">
        <v>0</v>
      </c>
      <c r="G405" s="1">
        <v>11400</v>
      </c>
      <c r="H405" s="1">
        <v>107716474</v>
      </c>
      <c r="I405" t="s">
        <v>264</v>
      </c>
      <c r="J405" t="s">
        <v>303</v>
      </c>
      <c r="L405" t="s">
        <v>8</v>
      </c>
      <c r="M405" t="s">
        <v>9</v>
      </c>
    </row>
    <row r="406" spans="1:13">
      <c r="A406">
        <v>26</v>
      </c>
      <c r="B406" s="5">
        <v>45314</v>
      </c>
      <c r="C406" s="6">
        <v>0.47499999999999998</v>
      </c>
      <c r="D406" t="s">
        <v>328</v>
      </c>
      <c r="F406" s="1">
        <v>11400</v>
      </c>
      <c r="G406" s="1">
        <v>0</v>
      </c>
      <c r="H406" s="1">
        <v>107727874</v>
      </c>
      <c r="I406" t="s">
        <v>264</v>
      </c>
      <c r="J406" t="s">
        <v>303</v>
      </c>
      <c r="L406" t="s">
        <v>8</v>
      </c>
      <c r="M406" t="s">
        <v>9</v>
      </c>
    </row>
    <row r="407" spans="1:13">
      <c r="A407">
        <v>27</v>
      </c>
      <c r="B407" s="5">
        <v>45314</v>
      </c>
      <c r="C407" s="6">
        <v>0.49236111111111108</v>
      </c>
      <c r="D407" t="s">
        <v>328</v>
      </c>
      <c r="F407" s="1">
        <v>0</v>
      </c>
      <c r="G407" s="1">
        <v>10700</v>
      </c>
      <c r="H407" s="1">
        <v>107717174</v>
      </c>
      <c r="I407" t="s">
        <v>264</v>
      </c>
      <c r="J407" t="s">
        <v>303</v>
      </c>
      <c r="L407" t="s">
        <v>8</v>
      </c>
      <c r="M407" t="s">
        <v>9</v>
      </c>
    </row>
    <row r="408" spans="1:13">
      <c r="A408">
        <v>28</v>
      </c>
      <c r="B408" s="5">
        <v>45314</v>
      </c>
      <c r="C408" s="6">
        <v>0.87847222222222221</v>
      </c>
      <c r="D408" t="s">
        <v>328</v>
      </c>
      <c r="F408" s="1">
        <v>0</v>
      </c>
      <c r="G408" s="1">
        <v>11200</v>
      </c>
      <c r="H408" s="1">
        <v>107705974</v>
      </c>
      <c r="I408" t="s">
        <v>264</v>
      </c>
      <c r="J408" t="s">
        <v>303</v>
      </c>
      <c r="L408" t="s">
        <v>8</v>
      </c>
      <c r="M408" t="s">
        <v>9</v>
      </c>
    </row>
    <row r="409" spans="1:13">
      <c r="A409">
        <v>29</v>
      </c>
      <c r="B409" s="5">
        <v>45314</v>
      </c>
      <c r="C409" s="6">
        <v>0.87847222222222221</v>
      </c>
      <c r="D409" t="s">
        <v>328</v>
      </c>
      <c r="F409" s="1">
        <v>11200</v>
      </c>
      <c r="G409" s="1">
        <v>0</v>
      </c>
      <c r="H409" s="1">
        <v>107717174</v>
      </c>
      <c r="I409" t="s">
        <v>264</v>
      </c>
      <c r="J409" t="s">
        <v>303</v>
      </c>
      <c r="L409" t="s">
        <v>8</v>
      </c>
      <c r="M409" t="s">
        <v>9</v>
      </c>
    </row>
    <row r="410" spans="1:13">
      <c r="A410">
        <v>30</v>
      </c>
      <c r="B410" s="5">
        <v>45314</v>
      </c>
      <c r="C410" s="6">
        <v>0.89652777777777781</v>
      </c>
      <c r="D410" t="s">
        <v>328</v>
      </c>
      <c r="F410" s="1">
        <v>0</v>
      </c>
      <c r="G410" s="1">
        <v>11800</v>
      </c>
      <c r="H410" s="1">
        <v>107705374</v>
      </c>
      <c r="I410" t="s">
        <v>264</v>
      </c>
      <c r="J410" t="s">
        <v>303</v>
      </c>
      <c r="L410" t="s">
        <v>8</v>
      </c>
      <c r="M410" t="s">
        <v>9</v>
      </c>
    </row>
    <row r="411" spans="1:13">
      <c r="A411">
        <v>31</v>
      </c>
      <c r="B411" s="5">
        <v>45315</v>
      </c>
      <c r="C411" s="6">
        <v>0.35833333333333328</v>
      </c>
      <c r="D411" t="s">
        <v>328</v>
      </c>
      <c r="F411" s="1">
        <v>0</v>
      </c>
      <c r="G411" s="1">
        <v>12400</v>
      </c>
      <c r="H411" s="1">
        <v>107692974</v>
      </c>
      <c r="I411" t="s">
        <v>264</v>
      </c>
      <c r="J411" t="s">
        <v>303</v>
      </c>
      <c r="L411" t="s">
        <v>8</v>
      </c>
      <c r="M411" t="s">
        <v>9</v>
      </c>
    </row>
    <row r="412" spans="1:13">
      <c r="A412">
        <v>32</v>
      </c>
      <c r="B412" s="5">
        <v>45315</v>
      </c>
      <c r="C412" s="6">
        <v>0.35833333333333328</v>
      </c>
      <c r="D412" t="s">
        <v>328</v>
      </c>
      <c r="F412" s="1">
        <v>12400</v>
      </c>
      <c r="G412" s="1">
        <v>0</v>
      </c>
      <c r="H412" s="1">
        <v>107705374</v>
      </c>
      <c r="I412" t="s">
        <v>264</v>
      </c>
      <c r="J412" t="s">
        <v>303</v>
      </c>
      <c r="L412" t="s">
        <v>8</v>
      </c>
      <c r="M412" t="s">
        <v>9</v>
      </c>
    </row>
    <row r="413" spans="1:13">
      <c r="A413">
        <v>33</v>
      </c>
      <c r="B413" s="5">
        <v>45315</v>
      </c>
      <c r="C413" s="6">
        <v>0.37777777777777782</v>
      </c>
      <c r="D413" t="s">
        <v>328</v>
      </c>
      <c r="F413" s="1">
        <v>0</v>
      </c>
      <c r="G413" s="1">
        <v>11600</v>
      </c>
      <c r="H413" s="1">
        <v>107693774</v>
      </c>
      <c r="I413" t="s">
        <v>264</v>
      </c>
      <c r="J413" t="s">
        <v>303</v>
      </c>
      <c r="L413" t="s">
        <v>8</v>
      </c>
      <c r="M413" t="s">
        <v>9</v>
      </c>
    </row>
    <row r="414" spans="1:13">
      <c r="A414">
        <v>34</v>
      </c>
      <c r="B414" s="5">
        <v>45315</v>
      </c>
      <c r="C414" s="6">
        <v>0.62430555555555556</v>
      </c>
      <c r="D414" t="s">
        <v>316</v>
      </c>
      <c r="E414" t="s">
        <v>316</v>
      </c>
      <c r="F414" s="1">
        <v>95606</v>
      </c>
      <c r="G414" s="1">
        <v>0</v>
      </c>
      <c r="H414" s="1">
        <v>107789380</v>
      </c>
      <c r="I414" t="s">
        <v>292</v>
      </c>
      <c r="J414" t="s">
        <v>317</v>
      </c>
      <c r="L414" t="s">
        <v>8</v>
      </c>
      <c r="M414" t="s">
        <v>9</v>
      </c>
    </row>
    <row r="415" spans="1:13">
      <c r="A415">
        <v>35</v>
      </c>
      <c r="B415" s="5">
        <v>45316</v>
      </c>
      <c r="C415" s="6">
        <v>1.041666666666667E-2</v>
      </c>
      <c r="D415" t="s">
        <v>337</v>
      </c>
      <c r="F415" s="1">
        <v>0</v>
      </c>
      <c r="G415" s="1">
        <v>1000</v>
      </c>
      <c r="H415" s="1">
        <v>107788380</v>
      </c>
      <c r="I415" t="s">
        <v>292</v>
      </c>
      <c r="J415" t="s">
        <v>338</v>
      </c>
      <c r="L415" t="s">
        <v>8</v>
      </c>
      <c r="M415" t="s">
        <v>9</v>
      </c>
    </row>
    <row r="416" spans="1:13">
      <c r="A416">
        <v>36</v>
      </c>
      <c r="B416" s="5">
        <v>45316</v>
      </c>
      <c r="C416" s="6">
        <v>0.52222222222222225</v>
      </c>
      <c r="D416" t="s">
        <v>339</v>
      </c>
      <c r="F416" s="1">
        <v>0</v>
      </c>
      <c r="G416" s="1">
        <v>56697</v>
      </c>
      <c r="H416" s="1">
        <v>107731683</v>
      </c>
      <c r="I416" t="s">
        <v>264</v>
      </c>
      <c r="J416" t="s">
        <v>285</v>
      </c>
      <c r="L416" t="s">
        <v>8</v>
      </c>
      <c r="M416" t="s">
        <v>9</v>
      </c>
    </row>
    <row r="417" spans="1:13">
      <c r="A417">
        <v>37</v>
      </c>
      <c r="B417" s="5">
        <v>45317</v>
      </c>
      <c r="C417" s="6">
        <v>0.59305555555555556</v>
      </c>
      <c r="D417" t="s">
        <v>328</v>
      </c>
      <c r="F417" s="1">
        <v>0</v>
      </c>
      <c r="G417" s="1">
        <v>14600</v>
      </c>
      <c r="H417" s="1">
        <v>107717083</v>
      </c>
      <c r="I417" t="s">
        <v>264</v>
      </c>
      <c r="J417" t="s">
        <v>303</v>
      </c>
      <c r="L417" t="s">
        <v>8</v>
      </c>
      <c r="M417" t="s">
        <v>9</v>
      </c>
    </row>
    <row r="418" spans="1:13">
      <c r="A418">
        <v>38</v>
      </c>
      <c r="B418" s="5">
        <v>45317</v>
      </c>
      <c r="C418" s="6">
        <v>0.59305555555555556</v>
      </c>
      <c r="D418" t="s">
        <v>328</v>
      </c>
      <c r="F418" s="1">
        <v>14600</v>
      </c>
      <c r="G418" s="1">
        <v>0</v>
      </c>
      <c r="H418" s="1">
        <v>107731683</v>
      </c>
      <c r="I418" t="s">
        <v>264</v>
      </c>
      <c r="J418" t="s">
        <v>303</v>
      </c>
      <c r="L418" t="s">
        <v>8</v>
      </c>
      <c r="M418" t="s">
        <v>9</v>
      </c>
    </row>
    <row r="419" spans="1:13">
      <c r="A419">
        <v>39</v>
      </c>
      <c r="B419" s="5">
        <v>45317</v>
      </c>
      <c r="C419" s="6">
        <v>0.61736111111111114</v>
      </c>
      <c r="D419" t="s">
        <v>328</v>
      </c>
      <c r="F419" s="1">
        <v>0</v>
      </c>
      <c r="G419" s="1">
        <v>13200</v>
      </c>
      <c r="H419" s="1">
        <v>107718483</v>
      </c>
      <c r="I419" t="s">
        <v>264</v>
      </c>
      <c r="J419" t="s">
        <v>303</v>
      </c>
      <c r="L419" t="s">
        <v>8</v>
      </c>
      <c r="M419" t="s">
        <v>9</v>
      </c>
    </row>
    <row r="420" spans="1:13">
      <c r="A420">
        <v>40</v>
      </c>
      <c r="B420" s="5">
        <v>45317</v>
      </c>
      <c r="C420" s="6">
        <v>0.71319444444444446</v>
      </c>
      <c r="D420" t="s">
        <v>328</v>
      </c>
      <c r="F420" s="1">
        <v>0</v>
      </c>
      <c r="G420" s="1">
        <v>62200</v>
      </c>
      <c r="H420" s="1">
        <v>107656283</v>
      </c>
      <c r="I420" t="s">
        <v>264</v>
      </c>
      <c r="J420" t="s">
        <v>303</v>
      </c>
      <c r="L420" t="s">
        <v>8</v>
      </c>
      <c r="M420" t="s">
        <v>9</v>
      </c>
    </row>
    <row r="421" spans="1:13">
      <c r="A421">
        <v>41</v>
      </c>
      <c r="B421" s="5">
        <v>45317</v>
      </c>
      <c r="C421" s="6">
        <v>0.71319444444444446</v>
      </c>
      <c r="D421" t="s">
        <v>328</v>
      </c>
      <c r="F421" s="1">
        <v>62200</v>
      </c>
      <c r="G421" s="1">
        <v>0</v>
      </c>
      <c r="H421" s="1">
        <v>107718483</v>
      </c>
      <c r="I421" t="s">
        <v>264</v>
      </c>
      <c r="J421" t="s">
        <v>303</v>
      </c>
      <c r="L421" t="s">
        <v>8</v>
      </c>
      <c r="M421" t="s">
        <v>9</v>
      </c>
    </row>
    <row r="422" spans="1:13">
      <c r="A422">
        <v>42</v>
      </c>
      <c r="B422" s="5">
        <v>45317</v>
      </c>
      <c r="C422" s="6">
        <v>0.8</v>
      </c>
      <c r="D422" t="s">
        <v>328</v>
      </c>
      <c r="F422" s="1">
        <v>0</v>
      </c>
      <c r="G422" s="1">
        <v>67300</v>
      </c>
      <c r="H422" s="1">
        <v>107651183</v>
      </c>
      <c r="I422" t="s">
        <v>264</v>
      </c>
      <c r="J422" t="s">
        <v>303</v>
      </c>
      <c r="L422" t="s">
        <v>8</v>
      </c>
      <c r="M422" t="s">
        <v>9</v>
      </c>
    </row>
    <row r="423" spans="1:13">
      <c r="A423">
        <v>43</v>
      </c>
      <c r="B423" s="5">
        <v>45320</v>
      </c>
      <c r="C423" s="6">
        <v>0.19097222222222221</v>
      </c>
      <c r="D423" t="s">
        <v>332</v>
      </c>
      <c r="F423" s="1">
        <v>0</v>
      </c>
      <c r="G423" s="1">
        <v>800</v>
      </c>
      <c r="H423" s="1">
        <v>107650383</v>
      </c>
      <c r="I423" t="s">
        <v>295</v>
      </c>
      <c r="J423" t="s">
        <v>300</v>
      </c>
      <c r="L423" t="s">
        <v>8</v>
      </c>
      <c r="M423" t="s">
        <v>9</v>
      </c>
    </row>
    <row r="424" spans="1:13">
      <c r="A424">
        <v>44</v>
      </c>
      <c r="B424" s="5">
        <v>45320</v>
      </c>
      <c r="C424" s="6">
        <v>0.19097222222222221</v>
      </c>
      <c r="D424" t="s">
        <v>332</v>
      </c>
      <c r="F424" s="1">
        <v>0</v>
      </c>
      <c r="G424" s="1">
        <v>910743</v>
      </c>
      <c r="H424" s="1">
        <v>106739640</v>
      </c>
      <c r="I424" t="s">
        <v>295</v>
      </c>
      <c r="J424" t="s">
        <v>300</v>
      </c>
      <c r="L424" t="s">
        <v>8</v>
      </c>
      <c r="M424" t="s">
        <v>9</v>
      </c>
    </row>
    <row r="425" spans="1:13">
      <c r="A425">
        <v>45</v>
      </c>
      <c r="B425" s="5">
        <v>45320</v>
      </c>
      <c r="C425" s="6">
        <v>0.66736111111111107</v>
      </c>
      <c r="D425" t="s">
        <v>340</v>
      </c>
      <c r="F425" s="1">
        <v>0</v>
      </c>
      <c r="G425" s="1">
        <v>28759</v>
      </c>
      <c r="H425" s="1">
        <v>106710881</v>
      </c>
      <c r="I425" t="s">
        <v>264</v>
      </c>
      <c r="J425" t="s">
        <v>285</v>
      </c>
      <c r="L425" t="s">
        <v>8</v>
      </c>
      <c r="M425" t="s">
        <v>9</v>
      </c>
    </row>
    <row r="426" spans="1:13">
      <c r="A426">
        <v>46</v>
      </c>
      <c r="B426" s="5">
        <v>45321</v>
      </c>
      <c r="C426" s="6">
        <v>0.47013888888888888</v>
      </c>
      <c r="D426" t="s">
        <v>330</v>
      </c>
      <c r="E426" t="s">
        <v>330</v>
      </c>
      <c r="F426" s="1">
        <v>0</v>
      </c>
      <c r="G426" s="1">
        <v>4500500</v>
      </c>
      <c r="H426" s="1">
        <v>102210381</v>
      </c>
      <c r="I426" t="s">
        <v>331</v>
      </c>
      <c r="J426" t="s">
        <v>300</v>
      </c>
      <c r="L426" t="s">
        <v>8</v>
      </c>
      <c r="M426" t="s">
        <v>9</v>
      </c>
    </row>
    <row r="427" spans="1:13">
      <c r="A427">
        <v>47</v>
      </c>
      <c r="B427" s="5">
        <v>45321</v>
      </c>
      <c r="C427" s="6">
        <v>0.71527777777777779</v>
      </c>
      <c r="D427" t="s">
        <v>342</v>
      </c>
      <c r="F427" s="1">
        <v>4500000</v>
      </c>
      <c r="G427" s="1">
        <v>0</v>
      </c>
      <c r="H427" s="1">
        <v>106710381</v>
      </c>
      <c r="I427" t="s">
        <v>292</v>
      </c>
      <c r="J427" t="s">
        <v>293</v>
      </c>
      <c r="L427" t="s">
        <v>8</v>
      </c>
      <c r="M427" t="s">
        <v>9</v>
      </c>
    </row>
    <row r="428" spans="1:13">
      <c r="A428">
        <v>48</v>
      </c>
      <c r="B428" s="5">
        <v>45322</v>
      </c>
      <c r="C428" s="6">
        <v>0.43888888888888888</v>
      </c>
      <c r="D428" t="s">
        <v>346</v>
      </c>
      <c r="F428" s="1">
        <v>4780170</v>
      </c>
      <c r="G428" s="1">
        <v>0</v>
      </c>
      <c r="H428" s="1">
        <v>111490551</v>
      </c>
      <c r="I428" t="s">
        <v>292</v>
      </c>
      <c r="J428" t="s">
        <v>293</v>
      </c>
      <c r="L428" t="s">
        <v>8</v>
      </c>
      <c r="M428" t="s">
        <v>9</v>
      </c>
    </row>
    <row r="429" spans="1:13">
      <c r="A429">
        <v>49</v>
      </c>
      <c r="B429" s="5">
        <v>45324</v>
      </c>
      <c r="C429" s="6">
        <v>0.52500000000000002</v>
      </c>
      <c r="D429" t="s">
        <v>363</v>
      </c>
      <c r="F429" s="1">
        <v>0</v>
      </c>
      <c r="G429" s="1">
        <v>27904</v>
      </c>
      <c r="H429" s="1">
        <v>111462647</v>
      </c>
      <c r="I429" t="s">
        <v>264</v>
      </c>
      <c r="J429" t="s">
        <v>285</v>
      </c>
      <c r="L429" t="s">
        <v>8</v>
      </c>
      <c r="M429" t="s">
        <v>9</v>
      </c>
    </row>
    <row r="430" spans="1:13">
      <c r="A430">
        <v>50</v>
      </c>
      <c r="B430" s="5">
        <v>45324</v>
      </c>
      <c r="C430" s="6">
        <v>0.52708333333333335</v>
      </c>
      <c r="D430" t="s">
        <v>364</v>
      </c>
      <c r="F430" s="1">
        <v>0</v>
      </c>
      <c r="G430" s="1">
        <v>59712</v>
      </c>
      <c r="H430" s="1">
        <v>111402935</v>
      </c>
      <c r="I430" t="s">
        <v>264</v>
      </c>
      <c r="J430" t="s">
        <v>285</v>
      </c>
      <c r="L430" t="s">
        <v>8</v>
      </c>
      <c r="M430" t="s">
        <v>9</v>
      </c>
    </row>
    <row r="431" spans="1:13">
      <c r="A431">
        <v>51</v>
      </c>
      <c r="B431" s="5">
        <v>45327</v>
      </c>
      <c r="C431" s="6">
        <v>0.64166666666666672</v>
      </c>
      <c r="D431" t="s">
        <v>365</v>
      </c>
      <c r="F431" s="1">
        <v>0</v>
      </c>
      <c r="G431" s="1">
        <v>448899</v>
      </c>
      <c r="H431" s="1">
        <v>110954036</v>
      </c>
      <c r="I431" t="s">
        <v>264</v>
      </c>
      <c r="J431" t="s">
        <v>285</v>
      </c>
      <c r="L431" t="s">
        <v>8</v>
      </c>
      <c r="M431" t="s">
        <v>9</v>
      </c>
    </row>
    <row r="432" spans="1:13">
      <c r="A432">
        <v>52</v>
      </c>
      <c r="B432" s="5">
        <v>45327</v>
      </c>
      <c r="C432" s="6">
        <v>0.6645833333333333</v>
      </c>
      <c r="D432" t="s">
        <v>366</v>
      </c>
      <c r="F432" s="1">
        <v>0</v>
      </c>
      <c r="G432" s="1">
        <v>27696</v>
      </c>
      <c r="H432" s="1">
        <v>110926340</v>
      </c>
      <c r="I432" t="s">
        <v>264</v>
      </c>
      <c r="J432" t="s">
        <v>285</v>
      </c>
      <c r="L432" t="s">
        <v>8</v>
      </c>
      <c r="M432" t="s">
        <v>9</v>
      </c>
    </row>
    <row r="433" spans="1:13">
      <c r="A433">
        <v>53</v>
      </c>
      <c r="B433" s="5">
        <v>45335</v>
      </c>
      <c r="C433" s="6">
        <v>0.76875000000000004</v>
      </c>
      <c r="D433" t="s">
        <v>372</v>
      </c>
      <c r="F433" s="1">
        <v>0</v>
      </c>
      <c r="G433" s="1">
        <v>57300</v>
      </c>
      <c r="H433" s="1">
        <v>110869040</v>
      </c>
      <c r="I433" t="s">
        <v>264</v>
      </c>
      <c r="J433" t="s">
        <v>303</v>
      </c>
      <c r="L433" t="s">
        <v>8</v>
      </c>
      <c r="M433" t="s">
        <v>9</v>
      </c>
    </row>
    <row r="434" spans="1:13">
      <c r="A434">
        <v>54</v>
      </c>
      <c r="B434" s="5">
        <v>45335</v>
      </c>
      <c r="C434" s="6">
        <v>0.79583333333333328</v>
      </c>
      <c r="D434" t="s">
        <v>373</v>
      </c>
      <c r="F434" s="1">
        <v>0</v>
      </c>
      <c r="G434" s="1">
        <v>64557</v>
      </c>
      <c r="H434" s="1">
        <v>110804483</v>
      </c>
      <c r="I434" t="s">
        <v>264</v>
      </c>
      <c r="J434" t="s">
        <v>285</v>
      </c>
      <c r="L434" t="s">
        <v>8</v>
      </c>
      <c r="M434" t="s">
        <v>9</v>
      </c>
    </row>
    <row r="435" spans="1:13">
      <c r="A435">
        <v>55</v>
      </c>
      <c r="B435" s="5">
        <v>45335</v>
      </c>
      <c r="C435" s="6">
        <v>0.85069444444444442</v>
      </c>
      <c r="D435" t="s">
        <v>374</v>
      </c>
      <c r="F435" s="1">
        <v>0</v>
      </c>
      <c r="G435" s="1">
        <v>41840</v>
      </c>
      <c r="H435" s="1">
        <v>110762643</v>
      </c>
      <c r="I435" t="s">
        <v>264</v>
      </c>
      <c r="J435" t="s">
        <v>285</v>
      </c>
      <c r="L435" t="s">
        <v>8</v>
      </c>
      <c r="M435" t="s">
        <v>9</v>
      </c>
    </row>
    <row r="436" spans="1:13">
      <c r="A436">
        <v>56</v>
      </c>
      <c r="B436" s="5">
        <v>45336</v>
      </c>
      <c r="C436" s="6">
        <v>0.34375</v>
      </c>
      <c r="D436" t="s">
        <v>328</v>
      </c>
      <c r="F436" s="1">
        <v>0</v>
      </c>
      <c r="G436" s="1">
        <v>26600</v>
      </c>
      <c r="H436" s="1">
        <v>110736043</v>
      </c>
      <c r="I436" t="s">
        <v>264</v>
      </c>
      <c r="J436" t="s">
        <v>303</v>
      </c>
      <c r="L436" t="s">
        <v>8</v>
      </c>
      <c r="M436" t="s">
        <v>9</v>
      </c>
    </row>
    <row r="437" spans="1:13">
      <c r="A437">
        <v>57</v>
      </c>
      <c r="B437" s="5">
        <v>45336</v>
      </c>
      <c r="C437" s="6">
        <v>0.34375</v>
      </c>
      <c r="D437" t="s">
        <v>328</v>
      </c>
      <c r="F437" s="1">
        <v>26600</v>
      </c>
      <c r="G437" s="1">
        <v>0</v>
      </c>
      <c r="H437" s="1">
        <v>110762643</v>
      </c>
      <c r="I437" t="s">
        <v>264</v>
      </c>
      <c r="J437" t="s">
        <v>303</v>
      </c>
      <c r="L437" t="s">
        <v>8</v>
      </c>
      <c r="M437" t="s">
        <v>9</v>
      </c>
    </row>
    <row r="438" spans="1:13">
      <c r="A438">
        <v>58</v>
      </c>
      <c r="B438" s="5">
        <v>45336</v>
      </c>
      <c r="C438" s="6">
        <v>0.3840277777777778</v>
      </c>
      <c r="D438" t="s">
        <v>328</v>
      </c>
      <c r="F438" s="1">
        <v>0</v>
      </c>
      <c r="G438" s="1">
        <v>28700</v>
      </c>
      <c r="H438" s="1">
        <v>110733943</v>
      </c>
      <c r="I438" t="s">
        <v>264</v>
      </c>
      <c r="J438" t="s">
        <v>303</v>
      </c>
      <c r="L438" t="s">
        <v>8</v>
      </c>
      <c r="M438" t="s">
        <v>9</v>
      </c>
    </row>
    <row r="439" spans="1:13">
      <c r="A439">
        <v>59</v>
      </c>
      <c r="B439" s="5">
        <v>45336</v>
      </c>
      <c r="C439" s="6">
        <v>0.52430555555555558</v>
      </c>
      <c r="D439" t="s">
        <v>375</v>
      </c>
      <c r="F439" s="1">
        <v>0</v>
      </c>
      <c r="G439" s="1">
        <v>457617</v>
      </c>
      <c r="H439" s="1">
        <v>110276326</v>
      </c>
      <c r="I439" t="s">
        <v>264</v>
      </c>
      <c r="J439" t="s">
        <v>285</v>
      </c>
      <c r="L439" t="s">
        <v>8</v>
      </c>
      <c r="M439" t="s">
        <v>9</v>
      </c>
    </row>
    <row r="440" spans="1:13">
      <c r="A440">
        <v>60</v>
      </c>
      <c r="B440" s="5">
        <v>45336</v>
      </c>
      <c r="C440" s="6">
        <v>0.52638888888888891</v>
      </c>
      <c r="D440" t="s">
        <v>375</v>
      </c>
      <c r="F440" s="1">
        <v>0</v>
      </c>
      <c r="G440" s="1">
        <v>457617</v>
      </c>
      <c r="H440" s="1">
        <v>109818709</v>
      </c>
      <c r="I440" t="s">
        <v>264</v>
      </c>
      <c r="J440" t="s">
        <v>285</v>
      </c>
      <c r="L440" t="s">
        <v>8</v>
      </c>
      <c r="M440" t="s">
        <v>9</v>
      </c>
    </row>
    <row r="441" spans="1:13">
      <c r="A441">
        <v>61</v>
      </c>
      <c r="B441" s="5">
        <v>45336</v>
      </c>
      <c r="C441" s="6">
        <v>0.52708333333333335</v>
      </c>
      <c r="D441" t="s">
        <v>376</v>
      </c>
      <c r="F441" s="1">
        <v>0</v>
      </c>
      <c r="G441" s="1">
        <v>29054</v>
      </c>
      <c r="H441" s="1">
        <v>109789655</v>
      </c>
      <c r="I441" t="s">
        <v>264</v>
      </c>
      <c r="J441" t="s">
        <v>285</v>
      </c>
      <c r="L441" t="s">
        <v>8</v>
      </c>
      <c r="M441" t="s">
        <v>9</v>
      </c>
    </row>
    <row r="442" spans="1:13">
      <c r="A442">
        <v>62</v>
      </c>
      <c r="B442" s="5">
        <v>45337</v>
      </c>
      <c r="C442" s="6">
        <v>0.78472222222222221</v>
      </c>
      <c r="D442" t="s">
        <v>327</v>
      </c>
      <c r="F442" s="1">
        <v>0</v>
      </c>
      <c r="G442" s="1">
        <v>29700</v>
      </c>
      <c r="H442" s="1">
        <v>109759955</v>
      </c>
      <c r="I442" t="s">
        <v>264</v>
      </c>
      <c r="J442" t="s">
        <v>303</v>
      </c>
      <c r="L442" t="s">
        <v>8</v>
      </c>
      <c r="M442" t="s">
        <v>9</v>
      </c>
    </row>
    <row r="443" spans="1:13">
      <c r="A443">
        <v>63</v>
      </c>
      <c r="B443" s="5">
        <v>45338</v>
      </c>
      <c r="C443" s="6">
        <v>0.40625</v>
      </c>
      <c r="D443" t="s">
        <v>328</v>
      </c>
      <c r="F443" s="1">
        <v>0</v>
      </c>
      <c r="G443" s="1">
        <v>14100</v>
      </c>
      <c r="H443" s="1">
        <v>109745855</v>
      </c>
      <c r="I443" t="s">
        <v>264</v>
      </c>
      <c r="J443" t="s">
        <v>303</v>
      </c>
      <c r="L443" t="s">
        <v>8</v>
      </c>
      <c r="M443" t="s">
        <v>9</v>
      </c>
    </row>
    <row r="444" spans="1:13">
      <c r="A444">
        <v>64</v>
      </c>
      <c r="B444" s="5">
        <v>45338</v>
      </c>
      <c r="C444" s="6">
        <v>0.40694444444444439</v>
      </c>
      <c r="D444" t="s">
        <v>328</v>
      </c>
      <c r="F444" s="1">
        <v>14100</v>
      </c>
      <c r="G444" s="1">
        <v>0</v>
      </c>
      <c r="H444" s="1">
        <v>109759955</v>
      </c>
      <c r="I444" t="s">
        <v>264</v>
      </c>
      <c r="J444" t="s">
        <v>303</v>
      </c>
      <c r="L444" t="s">
        <v>8</v>
      </c>
      <c r="M444" t="s">
        <v>9</v>
      </c>
    </row>
    <row r="445" spans="1:13">
      <c r="A445">
        <v>65</v>
      </c>
      <c r="B445" s="5">
        <v>45338</v>
      </c>
      <c r="C445" s="6">
        <v>0.4236111111111111</v>
      </c>
      <c r="D445" t="s">
        <v>328</v>
      </c>
      <c r="F445" s="1">
        <v>0</v>
      </c>
      <c r="G445" s="1">
        <v>11000</v>
      </c>
      <c r="H445" s="1">
        <v>109748955</v>
      </c>
      <c r="I445" t="s">
        <v>264</v>
      </c>
      <c r="J445" t="s">
        <v>303</v>
      </c>
      <c r="L445" t="s">
        <v>8</v>
      </c>
      <c r="M445" t="s">
        <v>9</v>
      </c>
    </row>
    <row r="446" spans="1:13">
      <c r="A446">
        <v>66</v>
      </c>
      <c r="B446" s="5">
        <v>45338</v>
      </c>
      <c r="C446" s="6">
        <v>0.5805555555555556</v>
      </c>
      <c r="D446" t="s">
        <v>328</v>
      </c>
      <c r="F446" s="1">
        <v>0</v>
      </c>
      <c r="G446" s="1">
        <v>14000</v>
      </c>
      <c r="H446" s="1">
        <v>109734955</v>
      </c>
      <c r="I446" t="s">
        <v>264</v>
      </c>
      <c r="J446" t="s">
        <v>303</v>
      </c>
      <c r="L446" t="s">
        <v>8</v>
      </c>
      <c r="M446" t="s">
        <v>9</v>
      </c>
    </row>
    <row r="447" spans="1:13">
      <c r="A447">
        <v>67</v>
      </c>
      <c r="B447" s="5">
        <v>45338</v>
      </c>
      <c r="C447" s="6">
        <v>0.5805555555555556</v>
      </c>
      <c r="D447" t="s">
        <v>328</v>
      </c>
      <c r="F447" s="1">
        <v>14000</v>
      </c>
      <c r="G447" s="1">
        <v>0</v>
      </c>
      <c r="H447" s="1">
        <v>109748955</v>
      </c>
      <c r="I447" t="s">
        <v>264</v>
      </c>
      <c r="J447" t="s">
        <v>303</v>
      </c>
      <c r="L447" t="s">
        <v>8</v>
      </c>
      <c r="M447" t="s">
        <v>9</v>
      </c>
    </row>
    <row r="448" spans="1:13">
      <c r="A448">
        <v>68</v>
      </c>
      <c r="B448" s="5">
        <v>45338</v>
      </c>
      <c r="C448" s="6">
        <v>0.60069444444444442</v>
      </c>
      <c r="D448" t="s">
        <v>328</v>
      </c>
      <c r="F448" s="1">
        <v>0</v>
      </c>
      <c r="G448" s="1">
        <v>11900</v>
      </c>
      <c r="H448" s="1">
        <v>109737055</v>
      </c>
      <c r="I448" t="s">
        <v>264</v>
      </c>
      <c r="J448" t="s">
        <v>303</v>
      </c>
      <c r="L448" t="s">
        <v>8</v>
      </c>
      <c r="M448" t="s">
        <v>9</v>
      </c>
    </row>
    <row r="449" spans="1:13">
      <c r="A449">
        <v>69</v>
      </c>
      <c r="B449" s="5">
        <v>45338</v>
      </c>
      <c r="C449" s="6">
        <v>0.70138888888888884</v>
      </c>
      <c r="D449" t="s">
        <v>328</v>
      </c>
      <c r="F449" s="1">
        <v>0</v>
      </c>
      <c r="G449" s="1">
        <v>61300</v>
      </c>
      <c r="H449" s="1">
        <v>109675755</v>
      </c>
      <c r="I449" t="s">
        <v>264</v>
      </c>
      <c r="J449" t="s">
        <v>303</v>
      </c>
      <c r="L449" t="s">
        <v>8</v>
      </c>
      <c r="M449" t="s">
        <v>9</v>
      </c>
    </row>
    <row r="450" spans="1:13">
      <c r="A450">
        <v>70</v>
      </c>
      <c r="B450" s="5">
        <v>45338</v>
      </c>
      <c r="C450" s="6">
        <v>0.70138888888888884</v>
      </c>
      <c r="D450" t="s">
        <v>328</v>
      </c>
      <c r="F450" s="1">
        <v>61300</v>
      </c>
      <c r="G450" s="1">
        <v>0</v>
      </c>
      <c r="H450" s="1">
        <v>109737055</v>
      </c>
      <c r="I450" t="s">
        <v>264</v>
      </c>
      <c r="J450" t="s">
        <v>303</v>
      </c>
      <c r="L450" t="s">
        <v>8</v>
      </c>
      <c r="M450" t="s">
        <v>9</v>
      </c>
    </row>
    <row r="451" spans="1:13">
      <c r="A451">
        <v>71</v>
      </c>
      <c r="B451" s="5">
        <v>45338</v>
      </c>
      <c r="C451" s="6">
        <v>0.78541666666666665</v>
      </c>
      <c r="D451" t="s">
        <v>328</v>
      </c>
      <c r="F451" s="1">
        <v>0</v>
      </c>
      <c r="G451" s="1">
        <v>66900</v>
      </c>
      <c r="H451" s="1">
        <v>109670155</v>
      </c>
      <c r="I451" t="s">
        <v>264</v>
      </c>
      <c r="J451" t="s">
        <v>303</v>
      </c>
      <c r="L451" t="s">
        <v>8</v>
      </c>
      <c r="M451" t="s">
        <v>9</v>
      </c>
    </row>
    <row r="452" spans="1:13">
      <c r="A452">
        <v>72</v>
      </c>
      <c r="B452" s="5">
        <v>45341</v>
      </c>
      <c r="C452" s="6">
        <v>0.1875</v>
      </c>
      <c r="D452" t="s">
        <v>322</v>
      </c>
      <c r="F452" s="1">
        <v>0</v>
      </c>
      <c r="G452" s="1">
        <v>39200</v>
      </c>
      <c r="H452" s="1">
        <v>109630955</v>
      </c>
      <c r="I452" t="s">
        <v>323</v>
      </c>
      <c r="J452" t="s">
        <v>300</v>
      </c>
      <c r="L452" t="s">
        <v>8</v>
      </c>
      <c r="M452" t="s">
        <v>9</v>
      </c>
    </row>
    <row r="453" spans="1:13">
      <c r="A453">
        <v>73</v>
      </c>
      <c r="B453" s="5">
        <v>45341</v>
      </c>
      <c r="C453" s="6">
        <v>0.71944444444444444</v>
      </c>
      <c r="D453" t="s">
        <v>377</v>
      </c>
      <c r="F453" s="1">
        <v>810776</v>
      </c>
      <c r="G453" s="1">
        <v>0</v>
      </c>
      <c r="H453" s="1">
        <v>110441731</v>
      </c>
      <c r="I453" t="s">
        <v>295</v>
      </c>
      <c r="J453" t="s">
        <v>285</v>
      </c>
      <c r="L453" t="s">
        <v>8</v>
      </c>
      <c r="M453" t="s">
        <v>9</v>
      </c>
    </row>
    <row r="454" spans="1:13">
      <c r="A454">
        <v>74</v>
      </c>
      <c r="B454" s="5">
        <v>45342</v>
      </c>
      <c r="C454" s="6">
        <v>0.52500000000000002</v>
      </c>
      <c r="D454" t="s">
        <v>379</v>
      </c>
      <c r="F454" s="1">
        <v>0</v>
      </c>
      <c r="G454" s="1">
        <v>144659</v>
      </c>
      <c r="H454" s="1">
        <v>110297072</v>
      </c>
      <c r="I454" t="s">
        <v>264</v>
      </c>
      <c r="J454" t="s">
        <v>285</v>
      </c>
      <c r="L454" t="s">
        <v>8</v>
      </c>
      <c r="M454" t="s">
        <v>9</v>
      </c>
    </row>
    <row r="455" spans="1:13">
      <c r="A455">
        <v>75</v>
      </c>
      <c r="B455" s="5">
        <v>45342</v>
      </c>
      <c r="C455" s="6">
        <v>0.53472222222222221</v>
      </c>
      <c r="D455" t="s">
        <v>380</v>
      </c>
      <c r="F455" s="1">
        <v>0</v>
      </c>
      <c r="G455" s="1">
        <v>65400</v>
      </c>
      <c r="H455" s="1">
        <v>110231672</v>
      </c>
      <c r="I455" t="s">
        <v>264</v>
      </c>
      <c r="J455" t="s">
        <v>285</v>
      </c>
      <c r="L455" t="s">
        <v>8</v>
      </c>
      <c r="M455" t="s">
        <v>9</v>
      </c>
    </row>
    <row r="456" spans="1:13">
      <c r="A456">
        <v>76</v>
      </c>
      <c r="B456" s="5">
        <v>45344</v>
      </c>
      <c r="C456" s="6">
        <v>0.46180555555555558</v>
      </c>
      <c r="D456" t="s">
        <v>383</v>
      </c>
      <c r="F456" s="1">
        <v>9642350</v>
      </c>
      <c r="G456" s="1">
        <v>0</v>
      </c>
      <c r="H456" s="1">
        <v>119874022</v>
      </c>
      <c r="I456" t="s">
        <v>292</v>
      </c>
      <c r="J456" t="s">
        <v>303</v>
      </c>
      <c r="L456" t="s">
        <v>8</v>
      </c>
      <c r="M456" t="s">
        <v>9</v>
      </c>
    </row>
    <row r="457" spans="1:13">
      <c r="A457">
        <v>77</v>
      </c>
      <c r="B457" s="5">
        <v>45345</v>
      </c>
      <c r="C457" s="6">
        <v>0.51597222222222228</v>
      </c>
      <c r="D457" t="s">
        <v>385</v>
      </c>
      <c r="F457" s="1">
        <v>0</v>
      </c>
      <c r="G457" s="1">
        <v>50050</v>
      </c>
      <c r="H457" s="1">
        <v>119823972</v>
      </c>
      <c r="I457" t="s">
        <v>264</v>
      </c>
      <c r="J457" t="s">
        <v>285</v>
      </c>
      <c r="L457" t="s">
        <v>8</v>
      </c>
      <c r="M457" t="s">
        <v>9</v>
      </c>
    </row>
    <row r="458" spans="1:13">
      <c r="A458">
        <v>78</v>
      </c>
      <c r="B458" s="5">
        <v>45346</v>
      </c>
      <c r="C458" s="6">
        <v>0.81111111111111112</v>
      </c>
      <c r="D458" t="s">
        <v>327</v>
      </c>
      <c r="F458" s="1">
        <v>0</v>
      </c>
      <c r="G458" s="1">
        <v>59100</v>
      </c>
      <c r="H458" s="1">
        <v>119764872</v>
      </c>
      <c r="I458" t="s">
        <v>264</v>
      </c>
      <c r="J458" t="s">
        <v>303</v>
      </c>
      <c r="L458" t="s">
        <v>8</v>
      </c>
      <c r="M458" t="s">
        <v>9</v>
      </c>
    </row>
    <row r="459" spans="1:13">
      <c r="A459">
        <v>79</v>
      </c>
      <c r="B459" s="5">
        <v>45348</v>
      </c>
      <c r="C459" s="6">
        <v>0.62222222222222223</v>
      </c>
      <c r="D459" t="s">
        <v>328</v>
      </c>
      <c r="F459" s="1">
        <v>0</v>
      </c>
      <c r="G459" s="1">
        <v>12500</v>
      </c>
      <c r="H459" s="1">
        <v>119752372</v>
      </c>
      <c r="I459" t="s">
        <v>264</v>
      </c>
      <c r="J459" t="s">
        <v>303</v>
      </c>
      <c r="L459" t="s">
        <v>8</v>
      </c>
      <c r="M459" t="s">
        <v>9</v>
      </c>
    </row>
    <row r="460" spans="1:13">
      <c r="A460">
        <v>80</v>
      </c>
      <c r="B460" s="5">
        <v>45348</v>
      </c>
      <c r="C460" s="6">
        <v>0.62291666666666667</v>
      </c>
      <c r="D460" t="s">
        <v>328</v>
      </c>
      <c r="F460" s="1">
        <v>12500</v>
      </c>
      <c r="G460" s="1">
        <v>0</v>
      </c>
      <c r="H460" s="1">
        <v>119764872</v>
      </c>
      <c r="I460" t="s">
        <v>264</v>
      </c>
      <c r="J460" t="s">
        <v>303</v>
      </c>
      <c r="L460" t="s">
        <v>8</v>
      </c>
      <c r="M460" t="s">
        <v>9</v>
      </c>
    </row>
    <row r="461" spans="1:13">
      <c r="A461">
        <v>81</v>
      </c>
      <c r="B461" s="5">
        <v>45348</v>
      </c>
      <c r="C461" s="6">
        <v>0.64375000000000004</v>
      </c>
      <c r="D461" t="s">
        <v>328</v>
      </c>
      <c r="F461" s="1">
        <v>0</v>
      </c>
      <c r="G461" s="1">
        <v>12300</v>
      </c>
      <c r="H461" s="1">
        <v>119752572</v>
      </c>
      <c r="I461" t="s">
        <v>264</v>
      </c>
      <c r="J461" t="s">
        <v>303</v>
      </c>
      <c r="L461" t="s">
        <v>8</v>
      </c>
      <c r="M461" t="s">
        <v>9</v>
      </c>
    </row>
    <row r="462" spans="1:13">
      <c r="A462">
        <v>82</v>
      </c>
      <c r="B462" s="5">
        <v>45348</v>
      </c>
      <c r="C462" s="6">
        <v>0.80625000000000002</v>
      </c>
      <c r="D462" t="s">
        <v>386</v>
      </c>
      <c r="F462" s="1">
        <v>0</v>
      </c>
      <c r="G462" s="1">
        <v>116000</v>
      </c>
      <c r="H462" s="1">
        <v>119636572</v>
      </c>
      <c r="I462" t="s">
        <v>264</v>
      </c>
      <c r="J462" t="s">
        <v>303</v>
      </c>
      <c r="L462" t="s">
        <v>8</v>
      </c>
      <c r="M462" t="s">
        <v>9</v>
      </c>
    </row>
    <row r="463" spans="1:13">
      <c r="A463">
        <v>83</v>
      </c>
      <c r="B463" s="5">
        <v>45349</v>
      </c>
      <c r="C463" s="6">
        <v>0.18194444444444441</v>
      </c>
      <c r="D463" t="s">
        <v>332</v>
      </c>
      <c r="F463" s="1">
        <v>0</v>
      </c>
      <c r="G463" s="1">
        <v>800</v>
      </c>
      <c r="H463" s="1">
        <v>119635772</v>
      </c>
      <c r="I463" t="s">
        <v>295</v>
      </c>
      <c r="J463" t="s">
        <v>300</v>
      </c>
      <c r="L463" t="s">
        <v>8</v>
      </c>
      <c r="M463" t="s">
        <v>9</v>
      </c>
    </row>
    <row r="464" spans="1:13">
      <c r="A464">
        <v>84</v>
      </c>
      <c r="B464" s="5">
        <v>45349</v>
      </c>
      <c r="C464" s="6">
        <v>0.18194444444444441</v>
      </c>
      <c r="D464" t="s">
        <v>332</v>
      </c>
      <c r="F464" s="1">
        <v>0</v>
      </c>
      <c r="G464" s="1">
        <v>134934</v>
      </c>
      <c r="H464" s="1">
        <v>119500838</v>
      </c>
      <c r="I464" t="s">
        <v>295</v>
      </c>
      <c r="J464" t="s">
        <v>300</v>
      </c>
      <c r="L464" t="s">
        <v>8</v>
      </c>
      <c r="M464" t="s">
        <v>9</v>
      </c>
    </row>
    <row r="465" spans="1:13">
      <c r="A465">
        <v>85</v>
      </c>
      <c r="B465" s="5">
        <v>45349</v>
      </c>
      <c r="C465" s="6">
        <v>0.40694444444444439</v>
      </c>
      <c r="D465" t="s">
        <v>388</v>
      </c>
      <c r="F465" s="1">
        <v>4865660</v>
      </c>
      <c r="G465" s="1">
        <v>0</v>
      </c>
      <c r="H465" s="1">
        <v>124366498</v>
      </c>
      <c r="I465" t="s">
        <v>292</v>
      </c>
      <c r="J465" t="s">
        <v>293</v>
      </c>
      <c r="L465" t="s">
        <v>8</v>
      </c>
      <c r="M465" t="s">
        <v>9</v>
      </c>
    </row>
    <row r="466" spans="1:13">
      <c r="A466">
        <v>86</v>
      </c>
      <c r="B466" s="5">
        <v>45349</v>
      </c>
      <c r="C466" s="6">
        <v>0.48402777777777778</v>
      </c>
      <c r="D466" t="s">
        <v>328</v>
      </c>
      <c r="F466" s="1">
        <v>0</v>
      </c>
      <c r="G466" s="1">
        <v>6300</v>
      </c>
      <c r="H466" s="1">
        <v>124360198</v>
      </c>
      <c r="I466" t="s">
        <v>264</v>
      </c>
      <c r="J466" t="s">
        <v>303</v>
      </c>
      <c r="L466" t="s">
        <v>8</v>
      </c>
      <c r="M466" t="s">
        <v>9</v>
      </c>
    </row>
    <row r="467" spans="1:13">
      <c r="A467">
        <v>87</v>
      </c>
      <c r="B467" s="5">
        <v>45349</v>
      </c>
      <c r="C467" s="6">
        <v>0.48402777777777778</v>
      </c>
      <c r="D467" t="s">
        <v>328</v>
      </c>
      <c r="F467" s="1">
        <v>6300</v>
      </c>
      <c r="G467" s="1">
        <v>0</v>
      </c>
      <c r="H467" s="1">
        <v>124366498</v>
      </c>
      <c r="I467" t="s">
        <v>264</v>
      </c>
      <c r="J467" t="s">
        <v>303</v>
      </c>
      <c r="L467" t="s">
        <v>8</v>
      </c>
      <c r="M467" t="s">
        <v>9</v>
      </c>
    </row>
    <row r="468" spans="1:13">
      <c r="A468">
        <v>88</v>
      </c>
      <c r="B468" s="5">
        <v>45349</v>
      </c>
      <c r="C468" s="6">
        <v>0.49375000000000002</v>
      </c>
      <c r="D468" t="s">
        <v>328</v>
      </c>
      <c r="F468" s="1">
        <v>0</v>
      </c>
      <c r="G468" s="1">
        <v>5900</v>
      </c>
      <c r="H468" s="1">
        <v>124360598</v>
      </c>
      <c r="I468" t="s">
        <v>264</v>
      </c>
      <c r="J468" t="s">
        <v>303</v>
      </c>
      <c r="L468" t="s">
        <v>8</v>
      </c>
      <c r="M468" t="s">
        <v>9</v>
      </c>
    </row>
    <row r="469" spans="1:13">
      <c r="A469">
        <v>89</v>
      </c>
      <c r="B469" s="5">
        <v>45350</v>
      </c>
      <c r="C469" s="6">
        <v>0.53819444444444442</v>
      </c>
      <c r="D469" t="s">
        <v>395</v>
      </c>
      <c r="F469" s="1">
        <v>1103700</v>
      </c>
      <c r="G469" s="1">
        <v>0</v>
      </c>
      <c r="H469" s="1">
        <v>125464298</v>
      </c>
      <c r="I469" t="s">
        <v>292</v>
      </c>
      <c r="J469" t="s">
        <v>396</v>
      </c>
      <c r="L469" t="s">
        <v>8</v>
      </c>
      <c r="M469" t="s">
        <v>9</v>
      </c>
    </row>
    <row r="470" spans="1:13">
      <c r="A470">
        <v>90</v>
      </c>
      <c r="B470" s="5">
        <v>45351</v>
      </c>
      <c r="C470" s="6">
        <v>0.38819444444444451</v>
      </c>
      <c r="D470" t="s">
        <v>328</v>
      </c>
      <c r="F470" s="1">
        <v>0</v>
      </c>
      <c r="G470" s="1">
        <v>12400</v>
      </c>
      <c r="H470" s="1">
        <v>125451898</v>
      </c>
      <c r="I470" t="s">
        <v>264</v>
      </c>
      <c r="J470" t="s">
        <v>303</v>
      </c>
      <c r="L470" t="s">
        <v>8</v>
      </c>
      <c r="M470" t="s">
        <v>9</v>
      </c>
    </row>
    <row r="471" spans="1:13">
      <c r="A471">
        <v>91</v>
      </c>
      <c r="B471" s="5">
        <v>45351</v>
      </c>
      <c r="C471" s="6">
        <v>0.38819444444444451</v>
      </c>
      <c r="D471" t="s">
        <v>328</v>
      </c>
      <c r="F471" s="1">
        <v>12400</v>
      </c>
      <c r="G471" s="1">
        <v>0</v>
      </c>
      <c r="H471" s="1">
        <v>125464298</v>
      </c>
      <c r="I471" t="s">
        <v>264</v>
      </c>
      <c r="J471" t="s">
        <v>303</v>
      </c>
      <c r="L471" t="s">
        <v>8</v>
      </c>
      <c r="M471" t="s">
        <v>9</v>
      </c>
    </row>
    <row r="472" spans="1:13">
      <c r="A472">
        <v>92</v>
      </c>
      <c r="B472" s="5">
        <v>45351</v>
      </c>
      <c r="C472" s="6">
        <v>0.39027777777777778</v>
      </c>
      <c r="D472" t="s">
        <v>328</v>
      </c>
      <c r="F472" s="1">
        <v>0</v>
      </c>
      <c r="G472" s="1">
        <v>12400</v>
      </c>
      <c r="H472" s="1">
        <v>125451898</v>
      </c>
      <c r="I472" t="s">
        <v>264</v>
      </c>
      <c r="J472" t="s">
        <v>303</v>
      </c>
      <c r="L472" t="s">
        <v>8</v>
      </c>
      <c r="M472" t="s">
        <v>9</v>
      </c>
    </row>
    <row r="473" spans="1:13">
      <c r="A473">
        <v>93</v>
      </c>
      <c r="B473" s="5">
        <v>45351</v>
      </c>
      <c r="C473" s="6">
        <v>0.39097222222222222</v>
      </c>
      <c r="D473" t="s">
        <v>328</v>
      </c>
      <c r="F473" s="1">
        <v>12400</v>
      </c>
      <c r="G473" s="1">
        <v>0</v>
      </c>
      <c r="H473" s="1">
        <v>125464298</v>
      </c>
      <c r="I473" t="s">
        <v>264</v>
      </c>
      <c r="J473" t="s">
        <v>303</v>
      </c>
      <c r="L473" t="s">
        <v>8</v>
      </c>
      <c r="M473" t="s">
        <v>9</v>
      </c>
    </row>
    <row r="474" spans="1:13">
      <c r="A474">
        <v>94</v>
      </c>
      <c r="B474" s="5">
        <v>45351</v>
      </c>
      <c r="C474" s="6">
        <v>0.40694444444444439</v>
      </c>
      <c r="D474" t="s">
        <v>328</v>
      </c>
      <c r="F474" s="1">
        <v>0</v>
      </c>
      <c r="G474" s="1">
        <v>11300</v>
      </c>
      <c r="H474" s="1">
        <v>125452998</v>
      </c>
      <c r="I474" t="s">
        <v>264</v>
      </c>
      <c r="J474" t="s">
        <v>303</v>
      </c>
      <c r="L474" t="s">
        <v>8</v>
      </c>
      <c r="M474" t="s">
        <v>9</v>
      </c>
    </row>
    <row r="475" spans="1:13">
      <c r="A475">
        <v>95</v>
      </c>
      <c r="B475" s="5">
        <v>45352</v>
      </c>
      <c r="C475" s="6">
        <v>2.8472222222222222E-2</v>
      </c>
      <c r="D475" t="s">
        <v>328</v>
      </c>
      <c r="F475" s="1">
        <v>0</v>
      </c>
      <c r="G475" s="1">
        <v>10600</v>
      </c>
      <c r="H475" s="1">
        <v>125442398</v>
      </c>
      <c r="I475" t="s">
        <v>264</v>
      </c>
      <c r="J475" t="s">
        <v>303</v>
      </c>
      <c r="L475" t="s">
        <v>8</v>
      </c>
      <c r="M475" t="s">
        <v>9</v>
      </c>
    </row>
    <row r="476" spans="1:13">
      <c r="A476">
        <v>96</v>
      </c>
      <c r="B476" s="5">
        <v>45352</v>
      </c>
      <c r="C476" s="6">
        <v>2.8472222222222222E-2</v>
      </c>
      <c r="D476" t="s">
        <v>328</v>
      </c>
      <c r="F476" s="1">
        <v>10600</v>
      </c>
      <c r="G476" s="1">
        <v>0</v>
      </c>
      <c r="H476" s="1">
        <v>125452998</v>
      </c>
      <c r="I476" t="s">
        <v>264</v>
      </c>
      <c r="J476" t="s">
        <v>303</v>
      </c>
      <c r="L476" t="s">
        <v>8</v>
      </c>
      <c r="M476" t="s">
        <v>9</v>
      </c>
    </row>
    <row r="477" spans="1:13">
      <c r="A477">
        <v>97</v>
      </c>
      <c r="B477" s="5">
        <v>45352</v>
      </c>
      <c r="C477" s="6">
        <v>4.4444444444444453E-2</v>
      </c>
      <c r="D477" t="s">
        <v>328</v>
      </c>
      <c r="F477" s="1">
        <v>0</v>
      </c>
      <c r="G477" s="1">
        <v>11040</v>
      </c>
      <c r="H477" s="1">
        <v>125441958</v>
      </c>
      <c r="I477" t="s">
        <v>264</v>
      </c>
      <c r="J477" t="s">
        <v>303</v>
      </c>
      <c r="L477" t="s">
        <v>8</v>
      </c>
      <c r="M477" t="s">
        <v>9</v>
      </c>
    </row>
    <row r="478" spans="1:13">
      <c r="A478">
        <v>98</v>
      </c>
      <c r="B478" s="5">
        <v>45352</v>
      </c>
      <c r="C478" s="6">
        <v>0.79583333333333328</v>
      </c>
      <c r="D478" t="s">
        <v>328</v>
      </c>
      <c r="F478" s="1">
        <v>0</v>
      </c>
      <c r="G478" s="1">
        <v>7300</v>
      </c>
      <c r="H478" s="1">
        <v>125434658</v>
      </c>
      <c r="I478" t="s">
        <v>264</v>
      </c>
      <c r="J478" t="s">
        <v>303</v>
      </c>
      <c r="L478" t="s">
        <v>8</v>
      </c>
      <c r="M478" t="s">
        <v>9</v>
      </c>
    </row>
    <row r="479" spans="1:13">
      <c r="A479">
        <v>99</v>
      </c>
      <c r="B479" s="5">
        <v>45352</v>
      </c>
      <c r="C479" s="6">
        <v>0.79583333333333328</v>
      </c>
      <c r="D479" t="s">
        <v>328</v>
      </c>
      <c r="F479" s="1">
        <v>7300</v>
      </c>
      <c r="G479" s="1">
        <v>0</v>
      </c>
      <c r="H479" s="1">
        <v>125441958</v>
      </c>
      <c r="I479" t="s">
        <v>264</v>
      </c>
      <c r="J479" t="s">
        <v>303</v>
      </c>
      <c r="L479" t="s">
        <v>8</v>
      </c>
      <c r="M479" t="s">
        <v>9</v>
      </c>
    </row>
    <row r="480" spans="1:13">
      <c r="A480">
        <v>100</v>
      </c>
      <c r="B480" s="5">
        <v>45352</v>
      </c>
      <c r="C480" s="6">
        <v>0.80902777777777779</v>
      </c>
      <c r="D480" t="s">
        <v>328</v>
      </c>
      <c r="F480" s="1">
        <v>0</v>
      </c>
      <c r="G480" s="1">
        <v>8500</v>
      </c>
      <c r="H480" s="1">
        <v>125433458</v>
      </c>
      <c r="I480" t="s">
        <v>264</v>
      </c>
      <c r="J480" t="s">
        <v>303</v>
      </c>
      <c r="L480" t="s">
        <v>8</v>
      </c>
      <c r="M480" t="s">
        <v>9</v>
      </c>
    </row>
    <row r="481" spans="1:13">
      <c r="A481">
        <v>101</v>
      </c>
      <c r="B481" s="5">
        <v>45353</v>
      </c>
      <c r="C481" s="6">
        <v>1.805555555555555E-2</v>
      </c>
      <c r="D481" t="s">
        <v>328</v>
      </c>
      <c r="F481" s="1">
        <v>0</v>
      </c>
      <c r="G481" s="1">
        <v>10800</v>
      </c>
      <c r="H481" s="1">
        <v>125422658</v>
      </c>
      <c r="I481" t="s">
        <v>264</v>
      </c>
      <c r="J481" t="s">
        <v>303</v>
      </c>
      <c r="L481" t="s">
        <v>8</v>
      </c>
      <c r="M481" t="s">
        <v>9</v>
      </c>
    </row>
    <row r="482" spans="1:13">
      <c r="A482">
        <v>102</v>
      </c>
      <c r="B482" s="5">
        <v>45353</v>
      </c>
      <c r="C482" s="6">
        <v>1.805555555555555E-2</v>
      </c>
      <c r="D482" t="s">
        <v>328</v>
      </c>
      <c r="F482" s="1">
        <v>10800</v>
      </c>
      <c r="G482" s="1">
        <v>0</v>
      </c>
      <c r="H482" s="1">
        <v>125433458</v>
      </c>
      <c r="I482" t="s">
        <v>264</v>
      </c>
      <c r="J482" t="s">
        <v>303</v>
      </c>
      <c r="L482" t="s">
        <v>8</v>
      </c>
      <c r="M482" t="s">
        <v>9</v>
      </c>
    </row>
    <row r="483" spans="1:13">
      <c r="A483">
        <v>103</v>
      </c>
      <c r="B483" s="5">
        <v>45353</v>
      </c>
      <c r="C483" s="6">
        <v>3.1944444444444442E-2</v>
      </c>
      <c r="D483" t="s">
        <v>328</v>
      </c>
      <c r="F483" s="1">
        <v>0</v>
      </c>
      <c r="G483" s="1">
        <v>15800</v>
      </c>
      <c r="H483" s="1">
        <v>125417658</v>
      </c>
      <c r="I483" t="s">
        <v>264</v>
      </c>
      <c r="J483" t="s">
        <v>303</v>
      </c>
      <c r="L483" t="s">
        <v>8</v>
      </c>
      <c r="M483" t="s">
        <v>9</v>
      </c>
    </row>
    <row r="484" spans="1:13">
      <c r="A484">
        <v>104</v>
      </c>
      <c r="B484" s="5">
        <v>45355</v>
      </c>
      <c r="C484" s="6">
        <v>0.46458333333333329</v>
      </c>
      <c r="D484" t="s">
        <v>372</v>
      </c>
      <c r="F484" s="1">
        <v>0</v>
      </c>
      <c r="G484" s="1">
        <v>7200</v>
      </c>
      <c r="H484" s="1">
        <v>125410458</v>
      </c>
      <c r="I484" t="s">
        <v>264</v>
      </c>
      <c r="J484" t="s">
        <v>303</v>
      </c>
      <c r="L484" t="s">
        <v>8</v>
      </c>
      <c r="M484" t="s">
        <v>9</v>
      </c>
    </row>
    <row r="485" spans="1:13">
      <c r="A485">
        <v>105</v>
      </c>
      <c r="B485" s="5">
        <v>45355</v>
      </c>
      <c r="C485" s="6">
        <v>0.55902777777777779</v>
      </c>
      <c r="D485" t="s">
        <v>328</v>
      </c>
      <c r="F485" s="1">
        <v>0</v>
      </c>
      <c r="G485" s="1">
        <v>7300</v>
      </c>
      <c r="H485" s="1">
        <v>125403158</v>
      </c>
      <c r="I485" t="s">
        <v>264</v>
      </c>
      <c r="J485" t="s">
        <v>303</v>
      </c>
      <c r="L485" t="s">
        <v>8</v>
      </c>
      <c r="M485" t="s">
        <v>9</v>
      </c>
    </row>
    <row r="486" spans="1:13">
      <c r="A486">
        <v>106</v>
      </c>
      <c r="B486" s="5">
        <v>45355</v>
      </c>
      <c r="C486" s="6">
        <v>0.55972222222222223</v>
      </c>
      <c r="D486" t="s">
        <v>328</v>
      </c>
      <c r="F486" s="1">
        <v>7300</v>
      </c>
      <c r="G486" s="1">
        <v>0</v>
      </c>
      <c r="H486" s="1">
        <v>125410458</v>
      </c>
      <c r="I486" t="s">
        <v>264</v>
      </c>
      <c r="J486" t="s">
        <v>303</v>
      </c>
      <c r="L486" t="s">
        <v>8</v>
      </c>
      <c r="M486" t="s">
        <v>9</v>
      </c>
    </row>
    <row r="487" spans="1:13">
      <c r="A487">
        <v>107</v>
      </c>
      <c r="B487" s="5">
        <v>45355</v>
      </c>
      <c r="C487" s="6">
        <v>0.56944444444444442</v>
      </c>
      <c r="D487" t="s">
        <v>328</v>
      </c>
      <c r="F487" s="1">
        <v>0</v>
      </c>
      <c r="G487" s="1">
        <v>7000</v>
      </c>
      <c r="H487" s="1">
        <v>125403458</v>
      </c>
      <c r="I487" t="s">
        <v>264</v>
      </c>
      <c r="J487" t="s">
        <v>303</v>
      </c>
      <c r="L487" t="s">
        <v>8</v>
      </c>
      <c r="M487" t="s">
        <v>9</v>
      </c>
    </row>
    <row r="488" spans="1:13">
      <c r="A488">
        <v>108</v>
      </c>
      <c r="B488" s="5">
        <v>45357</v>
      </c>
      <c r="C488" s="6">
        <v>0.63263888888888886</v>
      </c>
      <c r="D488" t="s">
        <v>328</v>
      </c>
      <c r="F488" s="1">
        <v>0</v>
      </c>
      <c r="G488" s="1">
        <v>11100</v>
      </c>
      <c r="H488" s="1">
        <v>125392358</v>
      </c>
      <c r="I488" t="s">
        <v>264</v>
      </c>
      <c r="J488" t="s">
        <v>303</v>
      </c>
      <c r="L488" t="s">
        <v>8</v>
      </c>
      <c r="M488" t="s">
        <v>9</v>
      </c>
    </row>
    <row r="489" spans="1:13">
      <c r="A489">
        <v>109</v>
      </c>
      <c r="B489" s="5">
        <v>45357</v>
      </c>
      <c r="C489" s="6">
        <v>0.63263888888888886</v>
      </c>
      <c r="D489" t="s">
        <v>328</v>
      </c>
      <c r="F489" s="1">
        <v>11100</v>
      </c>
      <c r="G489" s="1">
        <v>0</v>
      </c>
      <c r="H489" s="1">
        <v>125403458</v>
      </c>
      <c r="I489" t="s">
        <v>264</v>
      </c>
      <c r="J489" t="s">
        <v>303</v>
      </c>
      <c r="L489" t="s">
        <v>8</v>
      </c>
      <c r="M489" t="s">
        <v>9</v>
      </c>
    </row>
    <row r="490" spans="1:13">
      <c r="A490">
        <v>110</v>
      </c>
      <c r="B490" s="5">
        <v>45357</v>
      </c>
      <c r="C490" s="6">
        <v>0.65486111111111112</v>
      </c>
      <c r="D490" t="s">
        <v>328</v>
      </c>
      <c r="F490" s="1">
        <v>0</v>
      </c>
      <c r="G490" s="1">
        <v>12200</v>
      </c>
      <c r="H490" s="1">
        <v>125391258</v>
      </c>
      <c r="I490" t="s">
        <v>264</v>
      </c>
      <c r="J490" t="s">
        <v>303</v>
      </c>
      <c r="L490" t="s">
        <v>8</v>
      </c>
      <c r="M490" t="s">
        <v>9</v>
      </c>
    </row>
    <row r="491" spans="1:13">
      <c r="A491">
        <v>111</v>
      </c>
      <c r="B491" s="5">
        <v>45358</v>
      </c>
      <c r="C491" s="6">
        <v>0.46388888888888891</v>
      </c>
      <c r="D491" t="s">
        <v>399</v>
      </c>
      <c r="F491" s="1">
        <v>1103700</v>
      </c>
      <c r="G491" s="1">
        <v>0</v>
      </c>
      <c r="H491" s="1">
        <v>126494958</v>
      </c>
      <c r="I491" t="s">
        <v>292</v>
      </c>
      <c r="J491" t="s">
        <v>396</v>
      </c>
      <c r="L491" t="s">
        <v>8</v>
      </c>
      <c r="M491" t="s">
        <v>9</v>
      </c>
    </row>
    <row r="492" spans="1:13">
      <c r="A492">
        <v>112</v>
      </c>
      <c r="B492" s="5">
        <v>45361</v>
      </c>
      <c r="C492" s="6">
        <v>1.3888888888888889E-3</v>
      </c>
      <c r="D492" t="s">
        <v>401</v>
      </c>
      <c r="F492" s="1">
        <v>0</v>
      </c>
      <c r="G492" s="1">
        <v>1709600</v>
      </c>
      <c r="H492" s="1">
        <v>124785358</v>
      </c>
      <c r="I492" t="s">
        <v>264</v>
      </c>
      <c r="J492" t="s">
        <v>303</v>
      </c>
      <c r="L492" t="s">
        <v>8</v>
      </c>
      <c r="M492" t="s">
        <v>9</v>
      </c>
    </row>
    <row r="493" spans="1:13">
      <c r="A493">
        <v>113</v>
      </c>
      <c r="B493" s="5">
        <v>45362</v>
      </c>
      <c r="C493" s="6">
        <v>0.5229166666666667</v>
      </c>
      <c r="D493" t="s">
        <v>328</v>
      </c>
      <c r="F493" s="1">
        <v>0</v>
      </c>
      <c r="G493" s="1">
        <v>14200</v>
      </c>
      <c r="H493" s="1">
        <v>124771158</v>
      </c>
      <c r="I493" t="s">
        <v>264</v>
      </c>
      <c r="J493" t="s">
        <v>303</v>
      </c>
      <c r="L493" t="s">
        <v>8</v>
      </c>
      <c r="M493" t="s">
        <v>9</v>
      </c>
    </row>
    <row r="494" spans="1:13">
      <c r="A494">
        <v>114</v>
      </c>
      <c r="B494" s="5">
        <v>45362</v>
      </c>
      <c r="C494" s="6">
        <v>0.5229166666666667</v>
      </c>
      <c r="D494" t="s">
        <v>328</v>
      </c>
      <c r="F494" s="1">
        <v>14200</v>
      </c>
      <c r="G494" s="1">
        <v>0</v>
      </c>
      <c r="H494" s="1">
        <v>124785358</v>
      </c>
      <c r="I494" t="s">
        <v>264</v>
      </c>
      <c r="J494" t="s">
        <v>303</v>
      </c>
      <c r="L494" t="s">
        <v>8</v>
      </c>
      <c r="M494" t="s">
        <v>9</v>
      </c>
    </row>
    <row r="495" spans="1:13">
      <c r="A495">
        <v>115</v>
      </c>
      <c r="B495" s="5">
        <v>45362</v>
      </c>
      <c r="C495" s="6">
        <v>0.54652777777777772</v>
      </c>
      <c r="D495" t="s">
        <v>328</v>
      </c>
      <c r="F495" s="1">
        <v>0</v>
      </c>
      <c r="G495" s="1">
        <v>12800</v>
      </c>
      <c r="H495" s="1">
        <v>124772558</v>
      </c>
      <c r="I495" t="s">
        <v>264</v>
      </c>
      <c r="J495" t="s">
        <v>303</v>
      </c>
      <c r="L495" t="s">
        <v>8</v>
      </c>
      <c r="M495" t="s">
        <v>9</v>
      </c>
    </row>
    <row r="496" spans="1:13">
      <c r="A496">
        <v>116</v>
      </c>
      <c r="B496" s="5">
        <v>45362</v>
      </c>
      <c r="C496" s="6">
        <v>0.58888888888888891</v>
      </c>
      <c r="D496" t="s">
        <v>328</v>
      </c>
      <c r="F496" s="1">
        <v>0</v>
      </c>
      <c r="G496" s="1">
        <v>13800</v>
      </c>
      <c r="H496" s="1">
        <v>124758758</v>
      </c>
      <c r="I496" t="s">
        <v>264</v>
      </c>
      <c r="J496" t="s">
        <v>303</v>
      </c>
      <c r="L496" t="s">
        <v>8</v>
      </c>
      <c r="M496" t="s">
        <v>9</v>
      </c>
    </row>
    <row r="497" spans="1:13">
      <c r="A497">
        <v>117</v>
      </c>
      <c r="B497" s="5">
        <v>45362</v>
      </c>
      <c r="C497" s="6">
        <v>0.58888888888888891</v>
      </c>
      <c r="D497" t="s">
        <v>328</v>
      </c>
      <c r="F497" s="1">
        <v>13800</v>
      </c>
      <c r="G497" s="1">
        <v>0</v>
      </c>
      <c r="H497" s="1">
        <v>124772558</v>
      </c>
      <c r="I497" t="s">
        <v>264</v>
      </c>
      <c r="J497" t="s">
        <v>303</v>
      </c>
      <c r="L497" t="s">
        <v>8</v>
      </c>
      <c r="M497" t="s">
        <v>9</v>
      </c>
    </row>
    <row r="498" spans="1:13">
      <c r="A498">
        <v>118</v>
      </c>
      <c r="B498" s="5">
        <v>45362</v>
      </c>
      <c r="C498" s="6">
        <v>0.60833333333333328</v>
      </c>
      <c r="D498" t="s">
        <v>328</v>
      </c>
      <c r="F498" s="1">
        <v>0</v>
      </c>
      <c r="G498" s="1">
        <v>12600</v>
      </c>
      <c r="H498" s="1">
        <v>124759958</v>
      </c>
      <c r="I498" t="s">
        <v>264</v>
      </c>
      <c r="J498" t="s">
        <v>303</v>
      </c>
      <c r="L498" t="s">
        <v>8</v>
      </c>
      <c r="M498" t="s">
        <v>9</v>
      </c>
    </row>
    <row r="499" spans="1:13">
      <c r="A499">
        <v>119</v>
      </c>
      <c r="B499" s="5">
        <v>45363</v>
      </c>
      <c r="C499" s="6">
        <v>0.8881944444444444</v>
      </c>
      <c r="D499" t="s">
        <v>406</v>
      </c>
      <c r="F499" s="1">
        <v>0</v>
      </c>
      <c r="G499" s="1">
        <v>15200</v>
      </c>
      <c r="H499" s="1">
        <v>124744758</v>
      </c>
      <c r="I499" t="s">
        <v>264</v>
      </c>
      <c r="J499" t="s">
        <v>303</v>
      </c>
      <c r="L499" t="s">
        <v>8</v>
      </c>
      <c r="M499" t="s">
        <v>9</v>
      </c>
    </row>
    <row r="500" spans="1:13">
      <c r="A500">
        <v>120</v>
      </c>
      <c r="B500" s="5">
        <v>45363</v>
      </c>
      <c r="C500" s="6">
        <v>0.8881944444444444</v>
      </c>
      <c r="D500" t="s">
        <v>406</v>
      </c>
      <c r="F500" s="1">
        <v>15200</v>
      </c>
      <c r="G500" s="1">
        <v>0</v>
      </c>
      <c r="H500" s="1">
        <v>124759958</v>
      </c>
      <c r="I500" t="s">
        <v>264</v>
      </c>
      <c r="J500" t="s">
        <v>303</v>
      </c>
      <c r="L500" t="s">
        <v>8</v>
      </c>
      <c r="M500" t="s">
        <v>9</v>
      </c>
    </row>
    <row r="501" spans="1:13">
      <c r="A501">
        <v>121</v>
      </c>
      <c r="B501" s="5">
        <v>45363</v>
      </c>
      <c r="C501" s="6">
        <v>0.91180555555555554</v>
      </c>
      <c r="D501" t="s">
        <v>407</v>
      </c>
      <c r="F501" s="1">
        <v>0</v>
      </c>
      <c r="G501" s="1">
        <v>15500</v>
      </c>
      <c r="H501" s="1">
        <v>124744458</v>
      </c>
      <c r="I501" t="s">
        <v>264</v>
      </c>
      <c r="J501" t="s">
        <v>303</v>
      </c>
      <c r="L501" t="s">
        <v>8</v>
      </c>
      <c r="M501" t="s">
        <v>9</v>
      </c>
    </row>
    <row r="502" spans="1:13">
      <c r="A502">
        <v>122</v>
      </c>
      <c r="B502" s="5">
        <v>45364</v>
      </c>
      <c r="C502" s="6">
        <v>0.55069444444444449</v>
      </c>
      <c r="D502" t="s">
        <v>328</v>
      </c>
      <c r="F502" s="1">
        <v>0</v>
      </c>
      <c r="G502" s="1">
        <v>56200</v>
      </c>
      <c r="H502" s="1">
        <v>124688258</v>
      </c>
      <c r="I502" t="s">
        <v>264</v>
      </c>
      <c r="J502" t="s">
        <v>303</v>
      </c>
      <c r="L502" t="s">
        <v>8</v>
      </c>
      <c r="M502" t="s">
        <v>9</v>
      </c>
    </row>
    <row r="503" spans="1:13">
      <c r="A503">
        <v>123</v>
      </c>
      <c r="B503" s="5">
        <v>45364</v>
      </c>
      <c r="C503" s="6">
        <v>0.55069444444444449</v>
      </c>
      <c r="D503" t="s">
        <v>328</v>
      </c>
      <c r="F503" s="1">
        <v>56200</v>
      </c>
      <c r="G503" s="1">
        <v>0</v>
      </c>
      <c r="H503" s="1">
        <v>124744458</v>
      </c>
      <c r="I503" t="s">
        <v>264</v>
      </c>
      <c r="J503" t="s">
        <v>303</v>
      </c>
      <c r="L503" t="s">
        <v>8</v>
      </c>
      <c r="M503" t="s">
        <v>9</v>
      </c>
    </row>
    <row r="504" spans="1:13">
      <c r="A504">
        <v>124</v>
      </c>
      <c r="B504" s="5">
        <v>45364</v>
      </c>
      <c r="C504" s="6">
        <v>0.59444444444444444</v>
      </c>
      <c r="D504" t="s">
        <v>328</v>
      </c>
      <c r="F504" s="1">
        <v>0</v>
      </c>
      <c r="G504" s="1">
        <v>59300</v>
      </c>
      <c r="H504" s="1">
        <v>124685158</v>
      </c>
      <c r="I504" t="s">
        <v>264</v>
      </c>
      <c r="J504" t="s">
        <v>303</v>
      </c>
      <c r="L504" t="s">
        <v>8</v>
      </c>
      <c r="M504" t="s">
        <v>9</v>
      </c>
    </row>
    <row r="505" spans="1:13">
      <c r="A505">
        <v>125</v>
      </c>
      <c r="B505" s="5">
        <v>45367</v>
      </c>
      <c r="C505" s="6">
        <v>0.1333333333333333</v>
      </c>
      <c r="F505" s="1">
        <v>24164</v>
      </c>
      <c r="G505" s="1">
        <v>0</v>
      </c>
      <c r="H505" s="1">
        <v>124709322</v>
      </c>
      <c r="I505" t="s">
        <v>409</v>
      </c>
      <c r="J505" t="s">
        <v>300</v>
      </c>
      <c r="L505" t="s">
        <v>8</v>
      </c>
      <c r="M505" t="s">
        <v>9</v>
      </c>
    </row>
    <row r="506" spans="1:13">
      <c r="A506">
        <v>126</v>
      </c>
      <c r="B506" s="5">
        <v>45369</v>
      </c>
      <c r="C506" s="6">
        <v>0.18819444444444439</v>
      </c>
      <c r="D506" t="s">
        <v>322</v>
      </c>
      <c r="F506" s="1">
        <v>0</v>
      </c>
      <c r="G506" s="1">
        <v>66700</v>
      </c>
      <c r="H506" s="1">
        <v>124642622</v>
      </c>
      <c r="I506" t="s">
        <v>323</v>
      </c>
      <c r="J506" t="s">
        <v>300</v>
      </c>
      <c r="L506" t="s">
        <v>8</v>
      </c>
      <c r="M506" t="s">
        <v>9</v>
      </c>
    </row>
    <row r="507" spans="1:13">
      <c r="A507">
        <v>127</v>
      </c>
      <c r="B507" s="5">
        <v>45369</v>
      </c>
      <c r="C507" s="6">
        <v>0.62013888888888891</v>
      </c>
      <c r="D507" t="s">
        <v>411</v>
      </c>
      <c r="F507" s="1">
        <v>0</v>
      </c>
      <c r="G507" s="1">
        <v>77290</v>
      </c>
      <c r="H507" s="1">
        <v>124565332</v>
      </c>
      <c r="I507" t="s">
        <v>264</v>
      </c>
      <c r="J507" t="s">
        <v>285</v>
      </c>
      <c r="L507" t="s">
        <v>8</v>
      </c>
      <c r="M507" t="s">
        <v>9</v>
      </c>
    </row>
    <row r="508" spans="1:13">
      <c r="A508">
        <v>128</v>
      </c>
      <c r="B508" s="5">
        <v>45370</v>
      </c>
      <c r="C508" s="6">
        <v>0.27013888888888887</v>
      </c>
      <c r="D508" t="s">
        <v>412</v>
      </c>
      <c r="F508" s="1">
        <v>0</v>
      </c>
      <c r="G508" s="1">
        <v>76300</v>
      </c>
      <c r="H508" s="1">
        <v>124489032</v>
      </c>
      <c r="I508" t="s">
        <v>264</v>
      </c>
      <c r="J508" t="s">
        <v>303</v>
      </c>
      <c r="L508" t="s">
        <v>8</v>
      </c>
      <c r="M508" t="s">
        <v>9</v>
      </c>
    </row>
    <row r="509" spans="1:13">
      <c r="A509">
        <v>129</v>
      </c>
      <c r="B509" s="5">
        <v>45370</v>
      </c>
      <c r="C509" s="6">
        <v>0.3923611111111111</v>
      </c>
      <c r="D509" t="s">
        <v>328</v>
      </c>
      <c r="F509" s="1">
        <v>0</v>
      </c>
      <c r="G509" s="1">
        <v>12200</v>
      </c>
      <c r="H509" s="1">
        <v>124476832</v>
      </c>
      <c r="I509" t="s">
        <v>264</v>
      </c>
      <c r="J509" t="s">
        <v>303</v>
      </c>
      <c r="L509" t="s">
        <v>8</v>
      </c>
      <c r="M509" t="s">
        <v>9</v>
      </c>
    </row>
    <row r="510" spans="1:13">
      <c r="A510">
        <v>130</v>
      </c>
      <c r="B510" s="5">
        <v>45370</v>
      </c>
      <c r="C510" s="6">
        <v>0.3923611111111111</v>
      </c>
      <c r="D510" t="s">
        <v>328</v>
      </c>
      <c r="F510" s="1">
        <v>12200</v>
      </c>
      <c r="G510" s="1">
        <v>0</v>
      </c>
      <c r="H510" s="1">
        <v>124489032</v>
      </c>
      <c r="I510" t="s">
        <v>264</v>
      </c>
      <c r="J510" t="s">
        <v>303</v>
      </c>
      <c r="L510" t="s">
        <v>8</v>
      </c>
      <c r="M510" t="s">
        <v>9</v>
      </c>
    </row>
    <row r="511" spans="1:13">
      <c r="A511">
        <v>131</v>
      </c>
      <c r="B511" s="5">
        <v>45370</v>
      </c>
      <c r="C511" s="6">
        <v>0.41111111111111109</v>
      </c>
      <c r="D511" t="s">
        <v>328</v>
      </c>
      <c r="F511" s="1">
        <v>0</v>
      </c>
      <c r="G511" s="1">
        <v>11500</v>
      </c>
      <c r="H511" s="1">
        <v>124477532</v>
      </c>
      <c r="I511" t="s">
        <v>264</v>
      </c>
      <c r="J511" t="s">
        <v>303</v>
      </c>
      <c r="L511" t="s">
        <v>8</v>
      </c>
      <c r="M511" t="s">
        <v>9</v>
      </c>
    </row>
    <row r="512" spans="1:13">
      <c r="A512">
        <v>132</v>
      </c>
      <c r="B512" s="5">
        <v>45370</v>
      </c>
      <c r="C512" s="6">
        <v>0.75277777777777777</v>
      </c>
      <c r="D512" t="s">
        <v>328</v>
      </c>
      <c r="F512" s="1">
        <v>0</v>
      </c>
      <c r="G512" s="1">
        <v>14000</v>
      </c>
      <c r="H512" s="1">
        <v>124463532</v>
      </c>
      <c r="I512" t="s">
        <v>264</v>
      </c>
      <c r="J512" t="s">
        <v>303</v>
      </c>
      <c r="L512" t="s">
        <v>8</v>
      </c>
      <c r="M512" t="s">
        <v>9</v>
      </c>
    </row>
    <row r="513" spans="1:13">
      <c r="A513">
        <v>133</v>
      </c>
      <c r="B513" s="5">
        <v>45370</v>
      </c>
      <c r="C513" s="6">
        <v>0.75347222222222221</v>
      </c>
      <c r="D513" t="s">
        <v>328</v>
      </c>
      <c r="F513" s="1">
        <v>14000</v>
      </c>
      <c r="G513" s="1">
        <v>0</v>
      </c>
      <c r="H513" s="1">
        <v>124477532</v>
      </c>
      <c r="I513" t="s">
        <v>264</v>
      </c>
      <c r="J513" t="s">
        <v>303</v>
      </c>
      <c r="L513" t="s">
        <v>8</v>
      </c>
      <c r="M513" t="s">
        <v>9</v>
      </c>
    </row>
    <row r="514" spans="1:13">
      <c r="A514">
        <v>134</v>
      </c>
      <c r="B514" s="5">
        <v>45370</v>
      </c>
      <c r="C514" s="6">
        <v>0.77500000000000002</v>
      </c>
      <c r="D514" t="s">
        <v>328</v>
      </c>
      <c r="F514" s="1">
        <v>0</v>
      </c>
      <c r="G514" s="1">
        <v>12500</v>
      </c>
      <c r="H514" s="1">
        <v>124465032</v>
      </c>
      <c r="I514" t="s">
        <v>264</v>
      </c>
      <c r="J514" t="s">
        <v>303</v>
      </c>
      <c r="L514" t="s">
        <v>8</v>
      </c>
      <c r="M514" t="s">
        <v>9</v>
      </c>
    </row>
    <row r="515" spans="1:13">
      <c r="A515">
        <v>135</v>
      </c>
      <c r="B515" s="5">
        <v>45372</v>
      </c>
      <c r="C515" s="6">
        <v>0.51041666666666663</v>
      </c>
      <c r="D515" t="s">
        <v>328</v>
      </c>
      <c r="F515" s="1">
        <v>0</v>
      </c>
      <c r="G515" s="1">
        <v>11700</v>
      </c>
      <c r="H515" s="1">
        <v>124453332</v>
      </c>
      <c r="I515" t="s">
        <v>264</v>
      </c>
      <c r="J515" t="s">
        <v>303</v>
      </c>
      <c r="L515" t="s">
        <v>8</v>
      </c>
      <c r="M515" t="s">
        <v>9</v>
      </c>
    </row>
    <row r="516" spans="1:13">
      <c r="A516">
        <v>136</v>
      </c>
      <c r="B516" s="5">
        <v>45372</v>
      </c>
      <c r="C516" s="6">
        <v>0.51041666666666663</v>
      </c>
      <c r="D516" t="s">
        <v>328</v>
      </c>
      <c r="F516" s="1">
        <v>11700</v>
      </c>
      <c r="G516" s="1">
        <v>0</v>
      </c>
      <c r="H516" s="1">
        <v>124465032</v>
      </c>
      <c r="I516" t="s">
        <v>264</v>
      </c>
      <c r="J516" t="s">
        <v>303</v>
      </c>
      <c r="L516" t="s">
        <v>8</v>
      </c>
      <c r="M516" t="s">
        <v>9</v>
      </c>
    </row>
    <row r="517" spans="1:13">
      <c r="A517">
        <v>137</v>
      </c>
      <c r="B517" s="5">
        <v>45372</v>
      </c>
      <c r="C517" s="6">
        <v>0.52361111111111114</v>
      </c>
      <c r="D517" t="s">
        <v>328</v>
      </c>
      <c r="F517" s="1">
        <v>0</v>
      </c>
      <c r="G517" s="1">
        <v>10600</v>
      </c>
      <c r="H517" s="1">
        <v>124454432</v>
      </c>
      <c r="I517" t="s">
        <v>264</v>
      </c>
      <c r="J517" t="s">
        <v>303</v>
      </c>
      <c r="L517" t="s">
        <v>8</v>
      </c>
      <c r="M517" t="s">
        <v>9</v>
      </c>
    </row>
    <row r="518" spans="1:13">
      <c r="A518">
        <v>138</v>
      </c>
      <c r="B518" s="5">
        <v>45372</v>
      </c>
      <c r="C518" s="6">
        <v>0.90694444444444444</v>
      </c>
      <c r="D518" t="s">
        <v>328</v>
      </c>
      <c r="F518" s="1">
        <v>0</v>
      </c>
      <c r="G518" s="1">
        <v>11400</v>
      </c>
      <c r="H518" s="1">
        <v>124443032</v>
      </c>
      <c r="I518" t="s">
        <v>264</v>
      </c>
      <c r="J518" t="s">
        <v>303</v>
      </c>
      <c r="L518" t="s">
        <v>8</v>
      </c>
      <c r="M518" t="s">
        <v>9</v>
      </c>
    </row>
    <row r="519" spans="1:13">
      <c r="A519">
        <v>139</v>
      </c>
      <c r="B519" s="5">
        <v>45372</v>
      </c>
      <c r="C519" s="6">
        <v>0.90694444444444444</v>
      </c>
      <c r="D519" t="s">
        <v>328</v>
      </c>
      <c r="F519" s="1">
        <v>11400</v>
      </c>
      <c r="G519" s="1">
        <v>0</v>
      </c>
      <c r="H519" s="1">
        <v>124454432</v>
      </c>
      <c r="I519" t="s">
        <v>264</v>
      </c>
      <c r="J519" t="s">
        <v>303</v>
      </c>
      <c r="L519" t="s">
        <v>8</v>
      </c>
      <c r="M519" t="s">
        <v>9</v>
      </c>
    </row>
    <row r="520" spans="1:13">
      <c r="A520">
        <v>140</v>
      </c>
      <c r="B520" s="5">
        <v>45372</v>
      </c>
      <c r="C520" s="6">
        <v>0.92291666666666672</v>
      </c>
      <c r="D520" t="s">
        <v>328</v>
      </c>
      <c r="F520" s="1">
        <v>0</v>
      </c>
      <c r="G520" s="1">
        <v>13400</v>
      </c>
      <c r="H520" s="1">
        <v>124441032</v>
      </c>
      <c r="I520" t="s">
        <v>264</v>
      </c>
      <c r="J520" t="s">
        <v>303</v>
      </c>
      <c r="L520" t="s">
        <v>8</v>
      </c>
      <c r="M520" t="s">
        <v>9</v>
      </c>
    </row>
    <row r="521" spans="1:13">
      <c r="A521">
        <v>141</v>
      </c>
      <c r="B521" s="5">
        <v>45373</v>
      </c>
      <c r="C521" s="6">
        <v>0.42777777777777781</v>
      </c>
      <c r="D521" t="s">
        <v>328</v>
      </c>
      <c r="F521" s="1">
        <v>0</v>
      </c>
      <c r="G521" s="1">
        <v>11900</v>
      </c>
      <c r="H521" s="1">
        <v>124429132</v>
      </c>
      <c r="I521" t="s">
        <v>264</v>
      </c>
      <c r="J521" t="s">
        <v>303</v>
      </c>
      <c r="L521" t="s">
        <v>8</v>
      </c>
      <c r="M521" t="s">
        <v>9</v>
      </c>
    </row>
    <row r="522" spans="1:13">
      <c r="A522">
        <v>142</v>
      </c>
      <c r="B522" s="5">
        <v>45373</v>
      </c>
      <c r="C522" s="6">
        <v>0.42777777777777781</v>
      </c>
      <c r="D522" t="s">
        <v>328</v>
      </c>
      <c r="F522" s="1">
        <v>11900</v>
      </c>
      <c r="G522" s="1">
        <v>0</v>
      </c>
      <c r="H522" s="1">
        <v>124441032</v>
      </c>
      <c r="I522" t="s">
        <v>264</v>
      </c>
      <c r="J522" t="s">
        <v>303</v>
      </c>
      <c r="L522" t="s">
        <v>8</v>
      </c>
      <c r="M522" t="s">
        <v>9</v>
      </c>
    </row>
    <row r="523" spans="1:13">
      <c r="A523">
        <v>143</v>
      </c>
      <c r="B523" s="5">
        <v>45373</v>
      </c>
      <c r="C523" s="6">
        <v>0.44583333333333341</v>
      </c>
      <c r="D523" t="s">
        <v>328</v>
      </c>
      <c r="F523" s="1">
        <v>0</v>
      </c>
      <c r="G523" s="1">
        <v>11600</v>
      </c>
      <c r="H523" s="1">
        <v>124429432</v>
      </c>
      <c r="I523" t="s">
        <v>264</v>
      </c>
      <c r="J523" t="s">
        <v>303</v>
      </c>
      <c r="L523" t="s">
        <v>8</v>
      </c>
      <c r="M523" t="s">
        <v>9</v>
      </c>
    </row>
    <row r="524" spans="1:13">
      <c r="A524">
        <v>144</v>
      </c>
      <c r="B524" s="5">
        <v>45374</v>
      </c>
      <c r="C524" s="6">
        <v>0.50763888888888886</v>
      </c>
      <c r="D524" t="s">
        <v>401</v>
      </c>
      <c r="F524" s="1">
        <v>0</v>
      </c>
      <c r="G524" s="1">
        <v>128600</v>
      </c>
      <c r="H524" s="1">
        <v>124300832</v>
      </c>
      <c r="I524" t="s">
        <v>264</v>
      </c>
      <c r="J524" t="s">
        <v>303</v>
      </c>
      <c r="L524" t="s">
        <v>8</v>
      </c>
      <c r="M524" t="s">
        <v>9</v>
      </c>
    </row>
    <row r="525" spans="1:13">
      <c r="A525">
        <v>145</v>
      </c>
      <c r="B525" s="5">
        <v>45378</v>
      </c>
      <c r="C525" s="6">
        <v>1.388888888888889E-2</v>
      </c>
      <c r="D525" t="s">
        <v>423</v>
      </c>
      <c r="F525" s="1">
        <v>0</v>
      </c>
      <c r="G525" s="1">
        <v>58600</v>
      </c>
      <c r="H525" s="1">
        <v>124242232</v>
      </c>
      <c r="I525" t="s">
        <v>264</v>
      </c>
      <c r="J525" t="s">
        <v>303</v>
      </c>
      <c r="L525" t="s">
        <v>8</v>
      </c>
      <c r="M525" t="s">
        <v>9</v>
      </c>
    </row>
    <row r="526" spans="1:13">
      <c r="A526">
        <v>146</v>
      </c>
      <c r="B526" s="5">
        <v>45378</v>
      </c>
      <c r="C526" s="6">
        <v>0.18124999999999999</v>
      </c>
      <c r="D526" t="s">
        <v>332</v>
      </c>
      <c r="F526" s="1">
        <v>0</v>
      </c>
      <c r="G526" s="1">
        <v>800</v>
      </c>
      <c r="H526" s="1">
        <v>124241432</v>
      </c>
      <c r="I526" t="s">
        <v>295</v>
      </c>
      <c r="J526" t="s">
        <v>300</v>
      </c>
      <c r="L526" t="s">
        <v>8</v>
      </c>
      <c r="M526" t="s">
        <v>9</v>
      </c>
    </row>
    <row r="527" spans="1:13">
      <c r="A527">
        <v>147</v>
      </c>
      <c r="B527" s="5">
        <v>45378</v>
      </c>
      <c r="C527" s="6">
        <v>0.18124999999999999</v>
      </c>
      <c r="D527" t="s">
        <v>332</v>
      </c>
      <c r="F527" s="1">
        <v>0</v>
      </c>
      <c r="G527" s="1">
        <v>773177</v>
      </c>
      <c r="H527" s="1">
        <v>123468255</v>
      </c>
      <c r="I527" t="s">
        <v>295</v>
      </c>
      <c r="J527" t="s">
        <v>300</v>
      </c>
      <c r="L527" t="s">
        <v>8</v>
      </c>
      <c r="M527" t="s">
        <v>9</v>
      </c>
    </row>
    <row r="528" spans="1:13">
      <c r="A528">
        <v>148</v>
      </c>
      <c r="B528" s="5">
        <v>45379</v>
      </c>
      <c r="C528" s="6">
        <v>0.44027777777777782</v>
      </c>
      <c r="D528" t="s">
        <v>424</v>
      </c>
      <c r="F528" s="1">
        <v>0</v>
      </c>
      <c r="G528" s="1">
        <v>8000</v>
      </c>
      <c r="H528" s="1">
        <v>123460255</v>
      </c>
      <c r="I528" t="s">
        <v>264</v>
      </c>
      <c r="J528" t="s">
        <v>303</v>
      </c>
      <c r="L528" t="s">
        <v>8</v>
      </c>
      <c r="M528" t="s">
        <v>9</v>
      </c>
    </row>
    <row r="529" spans="1:13">
      <c r="A529">
        <v>149</v>
      </c>
      <c r="B529" s="5">
        <v>45379</v>
      </c>
      <c r="C529" s="6">
        <v>0.4826388888888889</v>
      </c>
      <c r="D529" t="s">
        <v>425</v>
      </c>
      <c r="E529" t="s">
        <v>426</v>
      </c>
      <c r="F529" s="1">
        <v>48907</v>
      </c>
      <c r="G529" s="1">
        <v>0</v>
      </c>
      <c r="H529" s="1">
        <v>123509162</v>
      </c>
      <c r="I529" t="s">
        <v>414</v>
      </c>
      <c r="J529" t="s">
        <v>427</v>
      </c>
      <c r="L529" t="s">
        <v>8</v>
      </c>
      <c r="M529" t="s">
        <v>9</v>
      </c>
    </row>
    <row r="530" spans="1:13">
      <c r="A530">
        <v>150</v>
      </c>
      <c r="B530" s="5">
        <v>45380</v>
      </c>
      <c r="C530" s="6">
        <v>0.64930555555555558</v>
      </c>
      <c r="D530" t="s">
        <v>428</v>
      </c>
      <c r="F530" s="1">
        <v>5116280</v>
      </c>
      <c r="G530" s="1">
        <v>0</v>
      </c>
      <c r="H530" s="1">
        <v>128625442</v>
      </c>
      <c r="I530" t="s">
        <v>292</v>
      </c>
      <c r="J530" t="s">
        <v>293</v>
      </c>
      <c r="L530" t="s">
        <v>8</v>
      </c>
      <c r="M530" t="s">
        <v>9</v>
      </c>
    </row>
    <row r="531" spans="1:13">
      <c r="A531">
        <v>151</v>
      </c>
      <c r="B531" s="5">
        <v>45380</v>
      </c>
      <c r="C531" s="6">
        <v>0.65</v>
      </c>
      <c r="D531" t="s">
        <v>429</v>
      </c>
      <c r="F531" s="1">
        <v>1103700</v>
      </c>
      <c r="G531" s="1">
        <v>0</v>
      </c>
      <c r="H531" s="1">
        <v>129729142</v>
      </c>
      <c r="I531" t="s">
        <v>292</v>
      </c>
      <c r="J531" t="s">
        <v>396</v>
      </c>
      <c r="L531" t="s">
        <v>8</v>
      </c>
      <c r="M531" t="s">
        <v>9</v>
      </c>
    </row>
    <row r="532" spans="1:13">
      <c r="A532">
        <v>152</v>
      </c>
      <c r="B532" s="5">
        <v>45380</v>
      </c>
      <c r="C532" s="6">
        <v>0.72361111111111109</v>
      </c>
      <c r="D532" t="s">
        <v>430</v>
      </c>
      <c r="F532" s="1">
        <v>0</v>
      </c>
      <c r="G532" s="1">
        <v>100000</v>
      </c>
      <c r="H532" s="1">
        <v>129629142</v>
      </c>
      <c r="I532" t="s">
        <v>264</v>
      </c>
      <c r="J532" t="s">
        <v>303</v>
      </c>
      <c r="L532" t="s">
        <v>8</v>
      </c>
      <c r="M532" t="s">
        <v>9</v>
      </c>
    </row>
    <row r="533" spans="1:13">
      <c r="A533">
        <v>153</v>
      </c>
      <c r="B533" s="5">
        <v>45386</v>
      </c>
      <c r="C533" s="6">
        <v>0.76944444444444449</v>
      </c>
      <c r="D533" t="s">
        <v>328</v>
      </c>
      <c r="F533" s="1">
        <v>0</v>
      </c>
      <c r="G533" s="1">
        <v>13600</v>
      </c>
      <c r="H533" s="1">
        <v>129615542</v>
      </c>
      <c r="I533" t="s">
        <v>264</v>
      </c>
      <c r="J533" t="s">
        <v>303</v>
      </c>
      <c r="L533" t="s">
        <v>8</v>
      </c>
      <c r="M533" t="s">
        <v>9</v>
      </c>
    </row>
    <row r="534" spans="1:13">
      <c r="A534">
        <v>154</v>
      </c>
      <c r="B534" s="5">
        <v>45386</v>
      </c>
      <c r="C534" s="6">
        <v>0.76944444444444449</v>
      </c>
      <c r="D534" t="s">
        <v>328</v>
      </c>
      <c r="F534" s="1">
        <v>13600</v>
      </c>
      <c r="G534" s="1">
        <v>0</v>
      </c>
      <c r="H534" s="1">
        <v>129629142</v>
      </c>
      <c r="I534" t="s">
        <v>264</v>
      </c>
      <c r="J534" t="s">
        <v>303</v>
      </c>
      <c r="L534" t="s">
        <v>8</v>
      </c>
      <c r="M534" t="s">
        <v>9</v>
      </c>
    </row>
    <row r="535" spans="1:13">
      <c r="A535">
        <v>155</v>
      </c>
      <c r="B535" s="5">
        <v>45386</v>
      </c>
      <c r="C535" s="6">
        <v>0.78749999999999998</v>
      </c>
      <c r="D535" t="s">
        <v>328</v>
      </c>
      <c r="F535" s="1">
        <v>0</v>
      </c>
      <c r="G535" s="1">
        <v>11800</v>
      </c>
      <c r="H535" s="1">
        <v>129617342</v>
      </c>
      <c r="I535" t="s">
        <v>264</v>
      </c>
      <c r="J535" t="s">
        <v>303</v>
      </c>
      <c r="L535" t="s">
        <v>8</v>
      </c>
      <c r="M535" t="s">
        <v>9</v>
      </c>
    </row>
    <row r="536" spans="1:13">
      <c r="A536">
        <v>156</v>
      </c>
      <c r="B536" s="5">
        <v>45387</v>
      </c>
      <c r="C536" s="6">
        <v>0.54652777777777772</v>
      </c>
      <c r="D536" t="s">
        <v>328</v>
      </c>
      <c r="F536" s="1">
        <v>0</v>
      </c>
      <c r="G536" s="1">
        <v>11400</v>
      </c>
      <c r="H536" s="1">
        <v>129605942</v>
      </c>
      <c r="I536" t="s">
        <v>264</v>
      </c>
      <c r="J536" t="s">
        <v>303</v>
      </c>
      <c r="L536" t="s">
        <v>8</v>
      </c>
      <c r="M536" t="s">
        <v>9</v>
      </c>
    </row>
    <row r="537" spans="1:13">
      <c r="A537">
        <v>157</v>
      </c>
      <c r="B537" s="5">
        <v>45387</v>
      </c>
      <c r="C537" s="6">
        <v>0.54652777777777772</v>
      </c>
      <c r="D537" t="s">
        <v>328</v>
      </c>
      <c r="F537" s="1">
        <v>11400</v>
      </c>
      <c r="G537" s="1">
        <v>0</v>
      </c>
      <c r="H537" s="1">
        <v>129617342</v>
      </c>
      <c r="I537" t="s">
        <v>264</v>
      </c>
      <c r="J537" t="s">
        <v>303</v>
      </c>
      <c r="L537" t="s">
        <v>8</v>
      </c>
      <c r="M537" t="s">
        <v>9</v>
      </c>
    </row>
    <row r="538" spans="1:13">
      <c r="A538">
        <v>158</v>
      </c>
      <c r="B538" s="5">
        <v>45387</v>
      </c>
      <c r="C538" s="6">
        <v>0.56319444444444444</v>
      </c>
      <c r="D538" t="s">
        <v>328</v>
      </c>
      <c r="F538" s="1">
        <v>0</v>
      </c>
      <c r="G538" s="1">
        <v>10800</v>
      </c>
      <c r="H538" s="1">
        <v>129606542</v>
      </c>
      <c r="I538" t="s">
        <v>264</v>
      </c>
      <c r="J538" t="s">
        <v>303</v>
      </c>
      <c r="L538" t="s">
        <v>8</v>
      </c>
      <c r="M538" t="s">
        <v>9</v>
      </c>
    </row>
    <row r="539" spans="1:13">
      <c r="A539">
        <v>159</v>
      </c>
      <c r="B539" s="5">
        <v>45392</v>
      </c>
      <c r="C539" s="6">
        <v>0.53888888888888886</v>
      </c>
      <c r="D539" t="s">
        <v>328</v>
      </c>
      <c r="F539" s="1">
        <v>0</v>
      </c>
      <c r="G539" s="1">
        <v>57400</v>
      </c>
      <c r="H539" s="1">
        <v>129549142</v>
      </c>
      <c r="I539" t="s">
        <v>264</v>
      </c>
      <c r="J539" t="s">
        <v>303</v>
      </c>
      <c r="L539" t="s">
        <v>8</v>
      </c>
      <c r="M539" t="s">
        <v>9</v>
      </c>
    </row>
    <row r="540" spans="1:13">
      <c r="A540">
        <v>160</v>
      </c>
      <c r="B540" s="5">
        <v>45392</v>
      </c>
      <c r="C540" s="6">
        <v>0.53888888888888886</v>
      </c>
      <c r="D540" t="s">
        <v>328</v>
      </c>
      <c r="F540" s="1">
        <v>57400</v>
      </c>
      <c r="G540" s="1">
        <v>0</v>
      </c>
      <c r="H540" s="1">
        <v>129606542</v>
      </c>
      <c r="I540" t="s">
        <v>264</v>
      </c>
      <c r="J540" t="s">
        <v>303</v>
      </c>
      <c r="L540" t="s">
        <v>8</v>
      </c>
      <c r="M540" t="s">
        <v>9</v>
      </c>
    </row>
    <row r="541" spans="1:13">
      <c r="A541">
        <v>161</v>
      </c>
      <c r="B541" s="5">
        <v>45392</v>
      </c>
      <c r="C541" s="6">
        <v>0.57638888888888884</v>
      </c>
      <c r="D541" t="s">
        <v>328</v>
      </c>
      <c r="F541" s="1">
        <v>0</v>
      </c>
      <c r="G541" s="1">
        <v>57800</v>
      </c>
      <c r="H541" s="1">
        <v>129548742</v>
      </c>
      <c r="I541" t="s">
        <v>264</v>
      </c>
      <c r="J541" t="s">
        <v>303</v>
      </c>
      <c r="L541" t="s">
        <v>8</v>
      </c>
      <c r="M541" t="s">
        <v>9</v>
      </c>
    </row>
    <row r="542" spans="1:13">
      <c r="A542">
        <v>162</v>
      </c>
      <c r="B542" s="5">
        <v>45398</v>
      </c>
      <c r="C542" s="6">
        <v>0.4597222222222222</v>
      </c>
      <c r="D542" t="s">
        <v>383</v>
      </c>
      <c r="F542" s="1">
        <v>21190</v>
      </c>
      <c r="G542" s="1">
        <v>0</v>
      </c>
      <c r="H542" s="1">
        <v>129569932</v>
      </c>
      <c r="I542" t="s">
        <v>292</v>
      </c>
      <c r="J542" t="s">
        <v>303</v>
      </c>
      <c r="L542" t="s">
        <v>8</v>
      </c>
      <c r="M542" t="s">
        <v>9</v>
      </c>
    </row>
    <row r="543" spans="1:13">
      <c r="A543">
        <v>163</v>
      </c>
      <c r="B543" s="5">
        <v>45399</v>
      </c>
      <c r="C543" s="6">
        <v>0.53055555555555556</v>
      </c>
      <c r="D543" t="s">
        <v>443</v>
      </c>
      <c r="F543" s="1">
        <v>0</v>
      </c>
      <c r="G543" s="1">
        <v>66964</v>
      </c>
      <c r="H543" s="1">
        <v>129502968</v>
      </c>
      <c r="I543" t="s">
        <v>264</v>
      </c>
      <c r="J543" t="s">
        <v>285</v>
      </c>
      <c r="L543" t="s">
        <v>8</v>
      </c>
      <c r="M543" t="s">
        <v>9</v>
      </c>
    </row>
    <row r="544" spans="1:13">
      <c r="A544">
        <v>164</v>
      </c>
      <c r="B544" s="5">
        <v>45400</v>
      </c>
      <c r="C544" s="6">
        <v>0.1784722222222222</v>
      </c>
      <c r="D544" t="s">
        <v>322</v>
      </c>
      <c r="F544" s="1">
        <v>0</v>
      </c>
      <c r="G544" s="1">
        <v>38920</v>
      </c>
      <c r="H544" s="1">
        <v>129464048</v>
      </c>
      <c r="I544" t="s">
        <v>323</v>
      </c>
      <c r="J544" t="s">
        <v>300</v>
      </c>
      <c r="L544" t="s">
        <v>8</v>
      </c>
      <c r="M544" t="s">
        <v>9</v>
      </c>
    </row>
    <row r="545" spans="1:13">
      <c r="A545">
        <v>165</v>
      </c>
      <c r="B545" s="5">
        <v>45405</v>
      </c>
      <c r="C545" s="6">
        <v>0.17152777777777781</v>
      </c>
      <c r="D545" t="s">
        <v>406</v>
      </c>
      <c r="F545" s="1">
        <v>0</v>
      </c>
      <c r="G545" s="1">
        <v>55800</v>
      </c>
      <c r="H545" s="1">
        <v>129408248</v>
      </c>
      <c r="I545" t="s">
        <v>264</v>
      </c>
      <c r="J545" t="s">
        <v>303</v>
      </c>
      <c r="L545" t="s">
        <v>8</v>
      </c>
      <c r="M545" t="s">
        <v>9</v>
      </c>
    </row>
    <row r="546" spans="1:13">
      <c r="A546">
        <v>166</v>
      </c>
      <c r="B546" s="5">
        <v>45405</v>
      </c>
      <c r="C546" s="6">
        <v>0.17152777777777781</v>
      </c>
      <c r="D546" t="s">
        <v>406</v>
      </c>
      <c r="F546" s="1">
        <v>55800</v>
      </c>
      <c r="G546" s="1">
        <v>0</v>
      </c>
      <c r="H546" s="1">
        <v>129464048</v>
      </c>
      <c r="I546" t="s">
        <v>264</v>
      </c>
      <c r="J546" t="s">
        <v>303</v>
      </c>
      <c r="L546" t="s">
        <v>8</v>
      </c>
      <c r="M546" t="s">
        <v>9</v>
      </c>
    </row>
    <row r="547" spans="1:13">
      <c r="A547">
        <v>167</v>
      </c>
      <c r="B547" s="5">
        <v>45405</v>
      </c>
      <c r="C547" s="6">
        <v>0.20277777777777781</v>
      </c>
      <c r="D547" t="s">
        <v>446</v>
      </c>
      <c r="F547" s="1">
        <v>0</v>
      </c>
      <c r="G547" s="1">
        <v>58500</v>
      </c>
      <c r="H547" s="1">
        <v>129405548</v>
      </c>
      <c r="I547" t="s">
        <v>264</v>
      </c>
      <c r="J547" t="s">
        <v>303</v>
      </c>
      <c r="L547" t="s">
        <v>8</v>
      </c>
      <c r="M547" t="s">
        <v>9</v>
      </c>
    </row>
    <row r="548" spans="1:13">
      <c r="A548">
        <v>168</v>
      </c>
      <c r="B548" s="5">
        <v>45405</v>
      </c>
      <c r="C548" s="6">
        <v>0.37013888888888891</v>
      </c>
      <c r="D548" t="s">
        <v>328</v>
      </c>
      <c r="F548" s="1">
        <v>0</v>
      </c>
      <c r="G548" s="1">
        <v>11900</v>
      </c>
      <c r="H548" s="1">
        <v>129393648</v>
      </c>
      <c r="I548" t="s">
        <v>264</v>
      </c>
      <c r="J548" t="s">
        <v>303</v>
      </c>
      <c r="L548" t="s">
        <v>8</v>
      </c>
      <c r="M548" t="s">
        <v>9</v>
      </c>
    </row>
    <row r="549" spans="1:13">
      <c r="A549">
        <v>169</v>
      </c>
      <c r="B549" s="5">
        <v>45405</v>
      </c>
      <c r="C549" s="6">
        <v>0.37083333333333329</v>
      </c>
      <c r="D549" t="s">
        <v>328</v>
      </c>
      <c r="F549" s="1">
        <v>11900</v>
      </c>
      <c r="G549" s="1">
        <v>0</v>
      </c>
      <c r="H549" s="1">
        <v>129405548</v>
      </c>
      <c r="I549" t="s">
        <v>264</v>
      </c>
      <c r="J549" t="s">
        <v>303</v>
      </c>
      <c r="L549" t="s">
        <v>8</v>
      </c>
      <c r="M549" t="s">
        <v>9</v>
      </c>
    </row>
    <row r="550" spans="1:13">
      <c r="A550">
        <v>170</v>
      </c>
      <c r="B550" s="5">
        <v>45405</v>
      </c>
      <c r="C550" s="6">
        <v>0.38958333333333328</v>
      </c>
      <c r="D550" t="s">
        <v>328</v>
      </c>
      <c r="F550" s="1">
        <v>0</v>
      </c>
      <c r="G550" s="1">
        <v>11400</v>
      </c>
      <c r="H550" s="1">
        <v>129394148</v>
      </c>
      <c r="I550" t="s">
        <v>264</v>
      </c>
      <c r="J550" t="s">
        <v>303</v>
      </c>
      <c r="L550" t="s">
        <v>8</v>
      </c>
      <c r="M550" t="s">
        <v>9</v>
      </c>
    </row>
    <row r="551" spans="1:13">
      <c r="A551">
        <v>171</v>
      </c>
      <c r="B551" s="5">
        <v>45405</v>
      </c>
      <c r="C551" s="6">
        <v>0.3972222222222222</v>
      </c>
      <c r="D551" t="s">
        <v>447</v>
      </c>
      <c r="F551" s="1">
        <v>0</v>
      </c>
      <c r="G551" s="1">
        <v>3620</v>
      </c>
      <c r="H551" s="1">
        <v>129390528</v>
      </c>
      <c r="I551" t="s">
        <v>264</v>
      </c>
      <c r="J551" t="s">
        <v>303</v>
      </c>
      <c r="L551" t="s">
        <v>8</v>
      </c>
      <c r="M551" t="s">
        <v>9</v>
      </c>
    </row>
    <row r="552" spans="1:13">
      <c r="A552">
        <v>172</v>
      </c>
      <c r="B552" s="5">
        <v>45405</v>
      </c>
      <c r="C552" s="6">
        <v>0.3972222222222222</v>
      </c>
      <c r="D552" t="s">
        <v>448</v>
      </c>
      <c r="F552" s="1">
        <v>0</v>
      </c>
      <c r="G552" s="1">
        <v>100</v>
      </c>
      <c r="H552" s="1">
        <v>129390428</v>
      </c>
      <c r="I552" t="s">
        <v>264</v>
      </c>
      <c r="J552" t="s">
        <v>303</v>
      </c>
      <c r="L552" t="s">
        <v>8</v>
      </c>
      <c r="M552" t="s">
        <v>9</v>
      </c>
    </row>
    <row r="553" spans="1:13">
      <c r="A553">
        <v>173</v>
      </c>
      <c r="B553" s="5">
        <v>45405</v>
      </c>
      <c r="C553" s="6">
        <v>0.44444444444444442</v>
      </c>
      <c r="D553" t="s">
        <v>328</v>
      </c>
      <c r="F553" s="1">
        <v>0</v>
      </c>
      <c r="G553" s="1">
        <v>13800</v>
      </c>
      <c r="H553" s="1">
        <v>129376628</v>
      </c>
      <c r="I553" t="s">
        <v>264</v>
      </c>
      <c r="J553" t="s">
        <v>303</v>
      </c>
      <c r="L553" t="s">
        <v>8</v>
      </c>
      <c r="M553" t="s">
        <v>9</v>
      </c>
    </row>
    <row r="554" spans="1:13">
      <c r="A554">
        <v>174</v>
      </c>
      <c r="B554" s="5">
        <v>45405</v>
      </c>
      <c r="C554" s="6">
        <v>0.44444444444444442</v>
      </c>
      <c r="D554" t="s">
        <v>328</v>
      </c>
      <c r="F554" s="1">
        <v>13800</v>
      </c>
      <c r="G554" s="1">
        <v>0</v>
      </c>
      <c r="H554" s="1">
        <v>129390428</v>
      </c>
      <c r="I554" t="s">
        <v>264</v>
      </c>
      <c r="J554" t="s">
        <v>303</v>
      </c>
      <c r="L554" t="s">
        <v>8</v>
      </c>
      <c r="M554" t="s">
        <v>9</v>
      </c>
    </row>
    <row r="555" spans="1:13">
      <c r="A555">
        <v>175</v>
      </c>
      <c r="B555" s="5">
        <v>45405</v>
      </c>
      <c r="C555" s="6">
        <v>0.46527777777777779</v>
      </c>
      <c r="D555" t="s">
        <v>328</v>
      </c>
      <c r="F555" s="1">
        <v>0</v>
      </c>
      <c r="G555" s="1">
        <v>12000</v>
      </c>
      <c r="H555" s="1">
        <v>129378428</v>
      </c>
      <c r="I555" t="s">
        <v>264</v>
      </c>
      <c r="J555" t="s">
        <v>303</v>
      </c>
      <c r="L555" t="s">
        <v>8</v>
      </c>
      <c r="M555" t="s">
        <v>9</v>
      </c>
    </row>
    <row r="556" spans="1:13">
      <c r="A556">
        <v>176</v>
      </c>
      <c r="B556" s="5">
        <v>45405</v>
      </c>
      <c r="C556" s="6">
        <v>0.47291666666666671</v>
      </c>
      <c r="D556" t="s">
        <v>328</v>
      </c>
      <c r="F556" s="1">
        <v>0</v>
      </c>
      <c r="G556" s="1">
        <v>11800</v>
      </c>
      <c r="H556" s="1">
        <v>129366628</v>
      </c>
      <c r="I556" t="s">
        <v>264</v>
      </c>
      <c r="J556" t="s">
        <v>303</v>
      </c>
      <c r="L556" t="s">
        <v>8</v>
      </c>
      <c r="M556" t="s">
        <v>9</v>
      </c>
    </row>
    <row r="557" spans="1:13">
      <c r="A557">
        <v>177</v>
      </c>
      <c r="B557" s="5">
        <v>45405</v>
      </c>
      <c r="C557" s="6">
        <v>0.47291666666666671</v>
      </c>
      <c r="D557" t="s">
        <v>328</v>
      </c>
      <c r="F557" s="1">
        <v>11800</v>
      </c>
      <c r="G557" s="1">
        <v>0</v>
      </c>
      <c r="H557" s="1">
        <v>129378428</v>
      </c>
      <c r="I557" t="s">
        <v>264</v>
      </c>
      <c r="J557" t="s">
        <v>303</v>
      </c>
      <c r="L557" t="s">
        <v>8</v>
      </c>
      <c r="M557" t="s">
        <v>9</v>
      </c>
    </row>
    <row r="558" spans="1:13">
      <c r="A558">
        <v>178</v>
      </c>
      <c r="B558" s="5">
        <v>45405</v>
      </c>
      <c r="C558" s="6">
        <v>0.48541666666666672</v>
      </c>
      <c r="D558" t="s">
        <v>328</v>
      </c>
      <c r="F558" s="1">
        <v>0</v>
      </c>
      <c r="G558" s="1">
        <v>10000</v>
      </c>
      <c r="H558" s="1">
        <v>129368428</v>
      </c>
      <c r="I558" t="s">
        <v>264</v>
      </c>
      <c r="J558" t="s">
        <v>303</v>
      </c>
      <c r="L558" t="s">
        <v>8</v>
      </c>
      <c r="M558" t="s">
        <v>9</v>
      </c>
    </row>
    <row r="559" spans="1:13">
      <c r="A559">
        <v>179</v>
      </c>
      <c r="B559" s="5">
        <v>45406</v>
      </c>
      <c r="C559" s="6">
        <v>0.51875000000000004</v>
      </c>
      <c r="D559" t="s">
        <v>449</v>
      </c>
      <c r="F559" s="1">
        <v>0</v>
      </c>
      <c r="G559" s="1">
        <v>198621</v>
      </c>
      <c r="H559" s="1">
        <v>129169807</v>
      </c>
      <c r="I559" t="s">
        <v>264</v>
      </c>
      <c r="J559" t="s">
        <v>285</v>
      </c>
      <c r="L559" t="s">
        <v>8</v>
      </c>
      <c r="M559" t="s">
        <v>9</v>
      </c>
    </row>
    <row r="560" spans="1:13">
      <c r="A560">
        <v>180</v>
      </c>
      <c r="B560" s="5">
        <v>45406</v>
      </c>
      <c r="C560" s="6">
        <v>0.5229166666666667</v>
      </c>
      <c r="D560" t="s">
        <v>450</v>
      </c>
      <c r="F560" s="1">
        <v>0</v>
      </c>
      <c r="G560" s="1">
        <v>74522</v>
      </c>
      <c r="H560" s="1">
        <v>129095285</v>
      </c>
      <c r="I560" t="s">
        <v>264</v>
      </c>
      <c r="J560" t="s">
        <v>285</v>
      </c>
      <c r="L560" t="s">
        <v>8</v>
      </c>
      <c r="M560" t="s">
        <v>9</v>
      </c>
    </row>
    <row r="561" spans="1:13">
      <c r="A561">
        <v>181</v>
      </c>
      <c r="B561" s="5">
        <v>45406</v>
      </c>
      <c r="C561" s="6">
        <v>0.72013888888888888</v>
      </c>
      <c r="D561" t="s">
        <v>372</v>
      </c>
      <c r="F561" s="1">
        <v>0</v>
      </c>
      <c r="G561" s="1">
        <v>7600</v>
      </c>
      <c r="H561" s="1">
        <v>129087685</v>
      </c>
      <c r="I561" t="s">
        <v>264</v>
      </c>
      <c r="J561" t="s">
        <v>303</v>
      </c>
      <c r="L561" t="s">
        <v>8</v>
      </c>
      <c r="M561" t="s">
        <v>9</v>
      </c>
    </row>
    <row r="562" spans="1:13">
      <c r="A562">
        <v>182</v>
      </c>
      <c r="B562" s="5">
        <v>45407</v>
      </c>
      <c r="C562" s="6">
        <v>0.5131944444444444</v>
      </c>
      <c r="D562" t="s">
        <v>328</v>
      </c>
      <c r="F562" s="1">
        <v>0</v>
      </c>
      <c r="G562" s="1">
        <v>4100</v>
      </c>
      <c r="H562" s="1">
        <v>129083585</v>
      </c>
      <c r="I562" t="s">
        <v>264</v>
      </c>
      <c r="J562" t="s">
        <v>303</v>
      </c>
      <c r="L562" t="s">
        <v>8</v>
      </c>
      <c r="M562" t="s">
        <v>9</v>
      </c>
    </row>
    <row r="563" spans="1:13">
      <c r="A563">
        <v>183</v>
      </c>
      <c r="B563" s="5">
        <v>45407</v>
      </c>
      <c r="C563" s="6">
        <v>0.5131944444444444</v>
      </c>
      <c r="D563" t="s">
        <v>328</v>
      </c>
      <c r="F563" s="1">
        <v>4100</v>
      </c>
      <c r="G563" s="1">
        <v>0</v>
      </c>
      <c r="H563" s="1">
        <v>129087685</v>
      </c>
      <c r="I563" t="s">
        <v>264</v>
      </c>
      <c r="J563" t="s">
        <v>303</v>
      </c>
      <c r="L563" t="s">
        <v>8</v>
      </c>
      <c r="M563" t="s">
        <v>9</v>
      </c>
    </row>
    <row r="564" spans="1:13">
      <c r="A564">
        <v>184</v>
      </c>
      <c r="B564" s="5">
        <v>45407</v>
      </c>
      <c r="C564" s="6">
        <v>0.51666666666666672</v>
      </c>
      <c r="D564" t="s">
        <v>328</v>
      </c>
      <c r="F564" s="1">
        <v>0</v>
      </c>
      <c r="G564" s="1">
        <v>4100</v>
      </c>
      <c r="H564" s="1">
        <v>129083585</v>
      </c>
      <c r="I564" t="s">
        <v>264</v>
      </c>
      <c r="J564" t="s">
        <v>303</v>
      </c>
      <c r="L564" t="s">
        <v>8</v>
      </c>
      <c r="M564" t="s">
        <v>9</v>
      </c>
    </row>
    <row r="565" spans="1:13">
      <c r="A565">
        <v>185</v>
      </c>
      <c r="B565" s="5">
        <v>45407</v>
      </c>
      <c r="C565" s="6">
        <v>0.58402777777777781</v>
      </c>
      <c r="D565" t="s">
        <v>453</v>
      </c>
      <c r="F565" s="1">
        <v>0</v>
      </c>
      <c r="G565" s="1">
        <v>29600</v>
      </c>
      <c r="H565" s="1">
        <v>129053985</v>
      </c>
      <c r="I565" t="s">
        <v>264</v>
      </c>
      <c r="J565" t="s">
        <v>303</v>
      </c>
      <c r="L565" t="s">
        <v>8</v>
      </c>
      <c r="M565" t="s">
        <v>9</v>
      </c>
    </row>
    <row r="566" spans="1:13">
      <c r="A566">
        <v>186</v>
      </c>
      <c r="B566" s="5">
        <v>45407</v>
      </c>
      <c r="C566" s="6">
        <v>0.68958333333333333</v>
      </c>
      <c r="D566" t="s">
        <v>328</v>
      </c>
      <c r="F566" s="1">
        <v>0</v>
      </c>
      <c r="G566" s="1">
        <v>4100</v>
      </c>
      <c r="H566" s="1">
        <v>129049885</v>
      </c>
      <c r="I566" t="s">
        <v>264</v>
      </c>
      <c r="J566" t="s">
        <v>303</v>
      </c>
      <c r="L566" t="s">
        <v>8</v>
      </c>
      <c r="M566" t="s">
        <v>9</v>
      </c>
    </row>
    <row r="567" spans="1:13">
      <c r="A567">
        <v>187</v>
      </c>
      <c r="B567" s="5">
        <v>45407</v>
      </c>
      <c r="C567" s="6">
        <v>0.68958333333333333</v>
      </c>
      <c r="D567" t="s">
        <v>328</v>
      </c>
      <c r="F567" s="1">
        <v>4100</v>
      </c>
      <c r="G567" s="1">
        <v>0</v>
      </c>
      <c r="H567" s="1">
        <v>129053985</v>
      </c>
      <c r="I567" t="s">
        <v>264</v>
      </c>
      <c r="J567" t="s">
        <v>303</v>
      </c>
      <c r="L567" t="s">
        <v>8</v>
      </c>
      <c r="M567" t="s">
        <v>9</v>
      </c>
    </row>
    <row r="568" spans="1:13">
      <c r="A568">
        <v>188</v>
      </c>
      <c r="B568" s="5">
        <v>45407</v>
      </c>
      <c r="C568" s="6">
        <v>0.69305555555555554</v>
      </c>
      <c r="D568" t="s">
        <v>328</v>
      </c>
      <c r="F568" s="1">
        <v>0</v>
      </c>
      <c r="G568" s="1">
        <v>4100</v>
      </c>
      <c r="H568" s="1">
        <v>129049885</v>
      </c>
      <c r="I568" t="s">
        <v>264</v>
      </c>
      <c r="J568" t="s">
        <v>303</v>
      </c>
      <c r="L568" t="s">
        <v>8</v>
      </c>
      <c r="M568" t="s">
        <v>9</v>
      </c>
    </row>
    <row r="569" spans="1:13">
      <c r="A569">
        <v>189</v>
      </c>
      <c r="B569" s="5">
        <v>45407</v>
      </c>
      <c r="C569" s="6">
        <v>0.93611111111111112</v>
      </c>
      <c r="D569" t="s">
        <v>454</v>
      </c>
      <c r="F569" s="1">
        <v>0</v>
      </c>
      <c r="G569" s="1">
        <v>226000</v>
      </c>
      <c r="H569" s="1">
        <v>128823885</v>
      </c>
      <c r="I569" t="s">
        <v>264</v>
      </c>
      <c r="J569" t="s">
        <v>303</v>
      </c>
      <c r="L569" t="s">
        <v>8</v>
      </c>
      <c r="M569" t="s">
        <v>9</v>
      </c>
    </row>
    <row r="570" spans="1:13">
      <c r="A570">
        <v>190</v>
      </c>
      <c r="B570" s="5">
        <v>45408</v>
      </c>
      <c r="C570" s="6">
        <v>0.39444444444444438</v>
      </c>
      <c r="D570" t="s">
        <v>406</v>
      </c>
      <c r="F570" s="1">
        <v>0</v>
      </c>
      <c r="G570" s="1">
        <v>4100</v>
      </c>
      <c r="H570" s="1">
        <v>128819785</v>
      </c>
      <c r="I570" t="s">
        <v>264</v>
      </c>
      <c r="J570" t="s">
        <v>303</v>
      </c>
      <c r="L570" t="s">
        <v>8</v>
      </c>
      <c r="M570" t="s">
        <v>9</v>
      </c>
    </row>
    <row r="571" spans="1:13">
      <c r="A571">
        <v>191</v>
      </c>
      <c r="B571" s="5">
        <v>45408</v>
      </c>
      <c r="C571" s="6">
        <v>0.39444444444444438</v>
      </c>
      <c r="D571" t="s">
        <v>406</v>
      </c>
      <c r="F571" s="1">
        <v>4100</v>
      </c>
      <c r="G571" s="1">
        <v>0</v>
      </c>
      <c r="H571" s="1">
        <v>128823885</v>
      </c>
      <c r="I571" t="s">
        <v>264</v>
      </c>
      <c r="J571" t="s">
        <v>303</v>
      </c>
      <c r="L571" t="s">
        <v>8</v>
      </c>
      <c r="M571" t="s">
        <v>9</v>
      </c>
    </row>
    <row r="572" spans="1:13">
      <c r="A572">
        <v>192</v>
      </c>
      <c r="B572" s="5">
        <v>45408</v>
      </c>
      <c r="C572" s="6">
        <v>0.39652777777777781</v>
      </c>
      <c r="D572" t="s">
        <v>446</v>
      </c>
      <c r="F572" s="1">
        <v>0</v>
      </c>
      <c r="G572" s="1">
        <v>4100</v>
      </c>
      <c r="H572" s="1">
        <v>128819785</v>
      </c>
      <c r="I572" t="s">
        <v>264</v>
      </c>
      <c r="J572" t="s">
        <v>303</v>
      </c>
      <c r="L572" t="s">
        <v>8</v>
      </c>
      <c r="M572" t="s">
        <v>9</v>
      </c>
    </row>
    <row r="573" spans="1:13">
      <c r="A573">
        <v>193</v>
      </c>
      <c r="B573" s="5">
        <v>45408</v>
      </c>
      <c r="C573" s="6">
        <v>0.43125000000000002</v>
      </c>
      <c r="D573" t="s">
        <v>455</v>
      </c>
      <c r="F573" s="1">
        <v>0</v>
      </c>
      <c r="G573" s="1">
        <v>21000</v>
      </c>
      <c r="H573" s="1">
        <v>128798785</v>
      </c>
      <c r="I573" t="s">
        <v>264</v>
      </c>
      <c r="J573" t="s">
        <v>303</v>
      </c>
      <c r="L573" t="s">
        <v>8</v>
      </c>
      <c r="M573" t="s">
        <v>9</v>
      </c>
    </row>
    <row r="574" spans="1:13">
      <c r="A574">
        <v>194</v>
      </c>
      <c r="B574" s="5">
        <v>45408</v>
      </c>
      <c r="C574" s="6">
        <v>0.60624999999999996</v>
      </c>
      <c r="D574" t="s">
        <v>328</v>
      </c>
      <c r="F574" s="1">
        <v>0</v>
      </c>
      <c r="G574" s="1">
        <v>6400</v>
      </c>
      <c r="H574" s="1">
        <v>128792385</v>
      </c>
      <c r="I574" t="s">
        <v>264</v>
      </c>
      <c r="J574" t="s">
        <v>303</v>
      </c>
      <c r="L574" t="s">
        <v>8</v>
      </c>
      <c r="M574" t="s">
        <v>9</v>
      </c>
    </row>
    <row r="575" spans="1:13">
      <c r="A575">
        <v>195</v>
      </c>
      <c r="B575" s="5">
        <v>45408</v>
      </c>
      <c r="C575" s="6">
        <v>0.60624999999999996</v>
      </c>
      <c r="D575" t="s">
        <v>328</v>
      </c>
      <c r="F575" s="1">
        <v>6400</v>
      </c>
      <c r="G575" s="1">
        <v>0</v>
      </c>
      <c r="H575" s="1">
        <v>128798785</v>
      </c>
      <c r="I575" t="s">
        <v>264</v>
      </c>
      <c r="J575" t="s">
        <v>303</v>
      </c>
      <c r="L575" t="s">
        <v>8</v>
      </c>
      <c r="M575" t="s">
        <v>9</v>
      </c>
    </row>
    <row r="576" spans="1:13">
      <c r="A576">
        <v>196</v>
      </c>
      <c r="B576" s="5">
        <v>45408</v>
      </c>
      <c r="C576" s="6">
        <v>0.61527777777777781</v>
      </c>
      <c r="D576" t="s">
        <v>328</v>
      </c>
      <c r="F576" s="1">
        <v>0</v>
      </c>
      <c r="G576" s="1">
        <v>6200</v>
      </c>
      <c r="H576" s="1">
        <v>128792585</v>
      </c>
      <c r="I576" t="s">
        <v>264</v>
      </c>
      <c r="J576" t="s">
        <v>303</v>
      </c>
      <c r="L576" t="s">
        <v>8</v>
      </c>
      <c r="M576" t="s">
        <v>9</v>
      </c>
    </row>
    <row r="577" spans="1:13">
      <c r="A577">
        <v>197</v>
      </c>
      <c r="B577" s="5">
        <v>45408</v>
      </c>
      <c r="C577" s="6">
        <v>0.73263888888888884</v>
      </c>
      <c r="D577" t="s">
        <v>456</v>
      </c>
      <c r="F577" s="1">
        <v>0</v>
      </c>
      <c r="G577" s="1">
        <v>46000</v>
      </c>
      <c r="H577" s="1">
        <v>128746585</v>
      </c>
      <c r="I577" t="s">
        <v>264</v>
      </c>
      <c r="J577" t="s">
        <v>303</v>
      </c>
      <c r="L577" t="s">
        <v>8</v>
      </c>
      <c r="M577" t="s">
        <v>9</v>
      </c>
    </row>
    <row r="578" spans="1:13">
      <c r="A578">
        <v>198</v>
      </c>
      <c r="B578" s="5">
        <v>45410</v>
      </c>
      <c r="C578" s="6">
        <v>0.43472222222222218</v>
      </c>
      <c r="D578" t="s">
        <v>328</v>
      </c>
      <c r="F578" s="1">
        <v>0</v>
      </c>
      <c r="G578" s="1">
        <v>8100</v>
      </c>
      <c r="H578" s="1">
        <v>128738485</v>
      </c>
      <c r="I578" t="s">
        <v>264</v>
      </c>
      <c r="J578" t="s">
        <v>303</v>
      </c>
      <c r="L578" t="s">
        <v>8</v>
      </c>
      <c r="M578" t="s">
        <v>9</v>
      </c>
    </row>
    <row r="579" spans="1:13">
      <c r="A579">
        <v>199</v>
      </c>
      <c r="B579" s="5">
        <v>45410</v>
      </c>
      <c r="C579" s="6">
        <v>0.43541666666666667</v>
      </c>
      <c r="D579" t="s">
        <v>328</v>
      </c>
      <c r="F579" s="1">
        <v>8100</v>
      </c>
      <c r="G579" s="1">
        <v>0</v>
      </c>
      <c r="H579" s="1">
        <v>128746585</v>
      </c>
      <c r="I579" t="s">
        <v>264</v>
      </c>
      <c r="J579" t="s">
        <v>303</v>
      </c>
      <c r="L579" t="s">
        <v>8</v>
      </c>
      <c r="M579" t="s">
        <v>9</v>
      </c>
    </row>
    <row r="580" spans="1:13">
      <c r="A580">
        <v>200</v>
      </c>
      <c r="B580" s="5">
        <v>45410</v>
      </c>
      <c r="C580" s="6">
        <v>0.44722222222222219</v>
      </c>
      <c r="D580" t="s">
        <v>328</v>
      </c>
      <c r="F580" s="1">
        <v>0</v>
      </c>
      <c r="G580" s="1">
        <v>8300</v>
      </c>
      <c r="H580" s="1">
        <v>128738285</v>
      </c>
      <c r="I580" t="s">
        <v>264</v>
      </c>
      <c r="J580" t="s">
        <v>303</v>
      </c>
      <c r="L580" t="s">
        <v>8</v>
      </c>
      <c r="M580" t="s">
        <v>9</v>
      </c>
    </row>
    <row r="581" spans="1:13">
      <c r="A581">
        <v>201</v>
      </c>
      <c r="B581" s="5">
        <v>45410</v>
      </c>
      <c r="C581" s="6">
        <v>0.73124999999999996</v>
      </c>
      <c r="D581" t="s">
        <v>328</v>
      </c>
      <c r="F581" s="1">
        <v>0</v>
      </c>
      <c r="G581" s="1">
        <v>13100</v>
      </c>
      <c r="H581" s="1">
        <v>128725185</v>
      </c>
      <c r="I581" t="s">
        <v>264</v>
      </c>
      <c r="J581" t="s">
        <v>303</v>
      </c>
      <c r="L581" t="s">
        <v>8</v>
      </c>
      <c r="M581" t="s">
        <v>9</v>
      </c>
    </row>
    <row r="582" spans="1:13">
      <c r="A582">
        <v>202</v>
      </c>
      <c r="B582" s="5">
        <v>45410</v>
      </c>
      <c r="C582" s="6">
        <v>0.7319444444444444</v>
      </c>
      <c r="D582" t="s">
        <v>328</v>
      </c>
      <c r="F582" s="1">
        <v>13100</v>
      </c>
      <c r="G582" s="1">
        <v>0</v>
      </c>
      <c r="H582" s="1">
        <v>128738285</v>
      </c>
      <c r="I582" t="s">
        <v>264</v>
      </c>
      <c r="J582" t="s">
        <v>303</v>
      </c>
      <c r="L582" t="s">
        <v>8</v>
      </c>
      <c r="M582" t="s">
        <v>9</v>
      </c>
    </row>
    <row r="583" spans="1:13">
      <c r="A583">
        <v>203</v>
      </c>
      <c r="B583" s="5">
        <v>45410</v>
      </c>
      <c r="C583" s="6">
        <v>0.74791666666666667</v>
      </c>
      <c r="D583" t="s">
        <v>328</v>
      </c>
      <c r="F583" s="1">
        <v>0</v>
      </c>
      <c r="G583" s="1">
        <v>12000</v>
      </c>
      <c r="H583" s="1">
        <v>128726285</v>
      </c>
      <c r="I583" t="s">
        <v>264</v>
      </c>
      <c r="J583" t="s">
        <v>303</v>
      </c>
      <c r="L583" t="s">
        <v>8</v>
      </c>
      <c r="M583" t="s">
        <v>9</v>
      </c>
    </row>
    <row r="584" spans="1:13">
      <c r="A584">
        <v>204</v>
      </c>
      <c r="B584" s="5">
        <v>45410</v>
      </c>
      <c r="C584" s="6">
        <v>0.80138888888888893</v>
      </c>
      <c r="D584" t="s">
        <v>458</v>
      </c>
      <c r="F584" s="1">
        <v>0</v>
      </c>
      <c r="G584" s="1">
        <v>135066</v>
      </c>
      <c r="H584" s="1">
        <v>128591219</v>
      </c>
      <c r="I584" t="s">
        <v>264</v>
      </c>
      <c r="J584" t="s">
        <v>303</v>
      </c>
      <c r="L584" t="s">
        <v>8</v>
      </c>
      <c r="M584" t="s">
        <v>9</v>
      </c>
    </row>
    <row r="585" spans="1:13">
      <c r="A585">
        <v>205</v>
      </c>
      <c r="B585" s="5">
        <v>45411</v>
      </c>
      <c r="C585" s="6">
        <v>0.18888888888888891</v>
      </c>
      <c r="D585" t="s">
        <v>332</v>
      </c>
      <c r="F585" s="1">
        <v>0</v>
      </c>
      <c r="G585" s="1">
        <v>2741681</v>
      </c>
      <c r="H585" s="1">
        <v>125849538</v>
      </c>
      <c r="I585" t="s">
        <v>295</v>
      </c>
      <c r="J585" t="s">
        <v>300</v>
      </c>
      <c r="L585" t="s">
        <v>8</v>
      </c>
      <c r="M585" t="s">
        <v>9</v>
      </c>
    </row>
    <row r="586" spans="1:13">
      <c r="A586">
        <v>206</v>
      </c>
      <c r="B586" s="5">
        <v>45411</v>
      </c>
      <c r="C586" s="6">
        <v>0.18888888888888891</v>
      </c>
      <c r="D586" t="s">
        <v>332</v>
      </c>
      <c r="F586" s="1">
        <v>0</v>
      </c>
      <c r="G586" s="1">
        <v>800</v>
      </c>
      <c r="H586" s="1">
        <v>125848738</v>
      </c>
      <c r="I586" t="s">
        <v>295</v>
      </c>
      <c r="J586" t="s">
        <v>300</v>
      </c>
      <c r="L586" t="s">
        <v>8</v>
      </c>
      <c r="M586" t="s">
        <v>9</v>
      </c>
    </row>
    <row r="587" spans="1:13">
      <c r="A587">
        <v>207</v>
      </c>
      <c r="B587" s="5">
        <v>45412</v>
      </c>
      <c r="C587" s="6">
        <v>0.3840277777777778</v>
      </c>
      <c r="D587" t="s">
        <v>328</v>
      </c>
      <c r="F587" s="1">
        <v>0</v>
      </c>
      <c r="G587" s="1">
        <v>12200</v>
      </c>
      <c r="H587" s="1">
        <v>125836538</v>
      </c>
      <c r="I587" t="s">
        <v>264</v>
      </c>
      <c r="J587" t="s">
        <v>303</v>
      </c>
      <c r="L587" t="s">
        <v>8</v>
      </c>
      <c r="M587" t="s">
        <v>9</v>
      </c>
    </row>
    <row r="588" spans="1:13">
      <c r="A588">
        <v>208</v>
      </c>
      <c r="B588" s="5">
        <v>45412</v>
      </c>
      <c r="C588" s="6">
        <v>0.3840277777777778</v>
      </c>
      <c r="D588" t="s">
        <v>328</v>
      </c>
      <c r="F588" s="1">
        <v>12200</v>
      </c>
      <c r="G588" s="1">
        <v>0</v>
      </c>
      <c r="H588" s="1">
        <v>125848738</v>
      </c>
      <c r="I588" t="s">
        <v>264</v>
      </c>
      <c r="J588" t="s">
        <v>303</v>
      </c>
      <c r="L588" t="s">
        <v>8</v>
      </c>
      <c r="M588" t="s">
        <v>9</v>
      </c>
    </row>
    <row r="589" spans="1:13">
      <c r="A589">
        <v>209</v>
      </c>
      <c r="B589" s="5">
        <v>45412</v>
      </c>
      <c r="C589" s="6">
        <v>0.40555555555555561</v>
      </c>
      <c r="D589" t="s">
        <v>328</v>
      </c>
      <c r="F589" s="1">
        <v>0</v>
      </c>
      <c r="G589" s="1">
        <v>12100</v>
      </c>
      <c r="H589" s="1">
        <v>125836638</v>
      </c>
      <c r="I589" t="s">
        <v>264</v>
      </c>
      <c r="J589" t="s">
        <v>303</v>
      </c>
      <c r="L589" t="s">
        <v>8</v>
      </c>
      <c r="M589" t="s">
        <v>9</v>
      </c>
    </row>
    <row r="590" spans="1:13">
      <c r="A590">
        <v>210</v>
      </c>
      <c r="B590" s="5">
        <v>45412</v>
      </c>
      <c r="C590" s="6">
        <v>0.68402777777777779</v>
      </c>
      <c r="D590" t="s">
        <v>328</v>
      </c>
      <c r="F590" s="1">
        <v>0</v>
      </c>
      <c r="G590" s="1">
        <v>20300</v>
      </c>
      <c r="H590" s="1">
        <v>125816338</v>
      </c>
      <c r="I590" t="s">
        <v>264</v>
      </c>
      <c r="J590" t="s">
        <v>303</v>
      </c>
      <c r="L590" t="s">
        <v>8</v>
      </c>
      <c r="M590" t="s">
        <v>9</v>
      </c>
    </row>
    <row r="591" spans="1:13">
      <c r="A591">
        <v>211</v>
      </c>
      <c r="B591" s="5">
        <v>45412</v>
      </c>
      <c r="C591" s="6">
        <v>0.68472222222222223</v>
      </c>
      <c r="D591" t="s">
        <v>328</v>
      </c>
      <c r="F591" s="1">
        <v>20300</v>
      </c>
      <c r="G591" s="1">
        <v>0</v>
      </c>
      <c r="H591" s="1">
        <v>125836638</v>
      </c>
      <c r="I591" t="s">
        <v>264</v>
      </c>
      <c r="J591" t="s">
        <v>303</v>
      </c>
      <c r="L591" t="s">
        <v>8</v>
      </c>
      <c r="M591" t="s">
        <v>9</v>
      </c>
    </row>
    <row r="592" spans="1:13">
      <c r="A592">
        <v>212</v>
      </c>
      <c r="B592" s="5">
        <v>45412</v>
      </c>
      <c r="C592" s="6">
        <v>0.71666666666666667</v>
      </c>
      <c r="D592" t="s">
        <v>328</v>
      </c>
      <c r="F592" s="1">
        <v>0</v>
      </c>
      <c r="G592" s="1">
        <v>17900</v>
      </c>
      <c r="H592" s="1">
        <v>125818738</v>
      </c>
      <c r="I592" t="s">
        <v>264</v>
      </c>
      <c r="J592" t="s">
        <v>303</v>
      </c>
      <c r="L592" t="s">
        <v>8</v>
      </c>
      <c r="M592" t="s">
        <v>9</v>
      </c>
    </row>
    <row r="593" spans="1:13">
      <c r="A593">
        <v>213</v>
      </c>
      <c r="B593" s="5">
        <v>45413</v>
      </c>
      <c r="C593" s="6">
        <v>0.74652777777777779</v>
      </c>
      <c r="D593" t="s">
        <v>386</v>
      </c>
      <c r="F593" s="1">
        <v>0</v>
      </c>
      <c r="G593" s="1">
        <v>119000</v>
      </c>
      <c r="H593" s="1">
        <v>125699738</v>
      </c>
      <c r="I593" t="s">
        <v>264</v>
      </c>
      <c r="J593" t="s">
        <v>303</v>
      </c>
      <c r="L593" t="s">
        <v>8</v>
      </c>
      <c r="M593" t="s">
        <v>9</v>
      </c>
    </row>
    <row r="594" spans="1:13">
      <c r="A594">
        <v>214</v>
      </c>
      <c r="B594" s="5">
        <v>45415</v>
      </c>
      <c r="C594" s="6">
        <v>0.68402777777777779</v>
      </c>
      <c r="D594" t="s">
        <v>459</v>
      </c>
      <c r="F594" s="1">
        <v>9029400</v>
      </c>
      <c r="G594" s="1">
        <v>0</v>
      </c>
      <c r="H594" s="1">
        <v>134729138</v>
      </c>
      <c r="I594" t="s">
        <v>292</v>
      </c>
      <c r="J594" t="s">
        <v>293</v>
      </c>
      <c r="L594" t="s">
        <v>8</v>
      </c>
      <c r="M594" t="s">
        <v>9</v>
      </c>
    </row>
    <row r="595" spans="1:13">
      <c r="A595">
        <v>215</v>
      </c>
      <c r="B595" s="5">
        <v>45415</v>
      </c>
      <c r="C595" s="6">
        <v>0.68472222222222223</v>
      </c>
      <c r="D595" t="s">
        <v>460</v>
      </c>
      <c r="F595" s="1">
        <v>6930000</v>
      </c>
      <c r="G595" s="1">
        <v>0</v>
      </c>
      <c r="H595" s="1">
        <v>141659138</v>
      </c>
      <c r="I595" t="s">
        <v>292</v>
      </c>
      <c r="J595" t="s">
        <v>293</v>
      </c>
      <c r="L595" t="s">
        <v>8</v>
      </c>
      <c r="M595" t="s">
        <v>9</v>
      </c>
    </row>
    <row r="596" spans="1:13">
      <c r="A596">
        <v>216</v>
      </c>
      <c r="B596" s="5">
        <v>45415</v>
      </c>
      <c r="C596" s="6">
        <v>0.68541666666666667</v>
      </c>
      <c r="D596" t="s">
        <v>461</v>
      </c>
      <c r="F596" s="1">
        <v>1103700</v>
      </c>
      <c r="G596" s="1">
        <v>0</v>
      </c>
      <c r="H596" s="1">
        <v>142762838</v>
      </c>
      <c r="I596" t="s">
        <v>292</v>
      </c>
      <c r="J596" t="s">
        <v>396</v>
      </c>
      <c r="L596" t="s">
        <v>8</v>
      </c>
      <c r="M596" t="s">
        <v>9</v>
      </c>
    </row>
    <row r="597" spans="1:13">
      <c r="A597">
        <v>217</v>
      </c>
      <c r="B597" s="5">
        <v>45419</v>
      </c>
      <c r="C597" s="6">
        <v>0.40208333333333329</v>
      </c>
      <c r="D597" t="s">
        <v>328</v>
      </c>
      <c r="F597" s="1">
        <v>0</v>
      </c>
      <c r="G597" s="1">
        <v>12200</v>
      </c>
      <c r="H597" s="1">
        <v>142750638</v>
      </c>
      <c r="I597" t="s">
        <v>264</v>
      </c>
      <c r="J597" t="s">
        <v>303</v>
      </c>
      <c r="L597" t="s">
        <v>8</v>
      </c>
      <c r="M597" t="s">
        <v>9</v>
      </c>
    </row>
    <row r="598" spans="1:13">
      <c r="A598">
        <v>218</v>
      </c>
      <c r="B598" s="5">
        <v>45419</v>
      </c>
      <c r="C598" s="6">
        <v>0.40208333333333329</v>
      </c>
      <c r="D598" t="s">
        <v>328</v>
      </c>
      <c r="F598" s="1">
        <v>12200</v>
      </c>
      <c r="G598" s="1">
        <v>0</v>
      </c>
      <c r="H598" s="1">
        <v>142762838</v>
      </c>
      <c r="I598" t="s">
        <v>264</v>
      </c>
      <c r="J598" t="s">
        <v>303</v>
      </c>
      <c r="L598" t="s">
        <v>8</v>
      </c>
      <c r="M598" t="s">
        <v>9</v>
      </c>
    </row>
    <row r="599" spans="1:13">
      <c r="A599">
        <v>219</v>
      </c>
      <c r="B599" s="5">
        <v>45419</v>
      </c>
      <c r="C599" s="6">
        <v>0.41736111111111113</v>
      </c>
      <c r="D599" t="s">
        <v>328</v>
      </c>
      <c r="F599" s="1">
        <v>0</v>
      </c>
      <c r="G599" s="1">
        <v>11200</v>
      </c>
      <c r="H599" s="1">
        <v>142751638</v>
      </c>
      <c r="I599" t="s">
        <v>264</v>
      </c>
      <c r="J599" t="s">
        <v>303</v>
      </c>
      <c r="L599" t="s">
        <v>8</v>
      </c>
      <c r="M599" t="s">
        <v>9</v>
      </c>
    </row>
    <row r="600" spans="1:13">
      <c r="A600">
        <v>220</v>
      </c>
      <c r="B600" s="5">
        <v>45419</v>
      </c>
      <c r="C600" s="6">
        <v>0.98611111111111116</v>
      </c>
      <c r="D600" t="s">
        <v>328</v>
      </c>
      <c r="F600" s="1">
        <v>0</v>
      </c>
      <c r="G600" s="1">
        <v>15100</v>
      </c>
      <c r="H600" s="1">
        <v>142736538</v>
      </c>
      <c r="I600" t="s">
        <v>264</v>
      </c>
      <c r="J600" t="s">
        <v>303</v>
      </c>
      <c r="L600" t="s">
        <v>8</v>
      </c>
      <c r="M600" t="s">
        <v>9</v>
      </c>
    </row>
    <row r="601" spans="1:13">
      <c r="A601">
        <v>221</v>
      </c>
      <c r="B601" s="5">
        <v>45419</v>
      </c>
      <c r="C601" s="6">
        <v>0.98611111111111116</v>
      </c>
      <c r="D601" t="s">
        <v>328</v>
      </c>
      <c r="F601" s="1">
        <v>15100</v>
      </c>
      <c r="G601" s="1">
        <v>0</v>
      </c>
      <c r="H601" s="1">
        <v>142751638</v>
      </c>
      <c r="I601" t="s">
        <v>264</v>
      </c>
      <c r="J601" t="s">
        <v>303</v>
      </c>
      <c r="L601" t="s">
        <v>8</v>
      </c>
      <c r="M601" t="s">
        <v>9</v>
      </c>
    </row>
    <row r="602" spans="1:13">
      <c r="A602">
        <v>222</v>
      </c>
      <c r="B602" s="5">
        <v>45420</v>
      </c>
      <c r="C602" s="6">
        <v>3.472222222222222E-3</v>
      </c>
      <c r="D602" t="s">
        <v>328</v>
      </c>
      <c r="F602" s="1">
        <v>0</v>
      </c>
      <c r="G602" s="1">
        <v>16800</v>
      </c>
      <c r="H602" s="1">
        <v>142734838</v>
      </c>
      <c r="I602" t="s">
        <v>264</v>
      </c>
      <c r="J602" t="s">
        <v>303</v>
      </c>
      <c r="L602" t="s">
        <v>8</v>
      </c>
      <c r="M602" t="s">
        <v>9</v>
      </c>
    </row>
    <row r="603" spans="1:13">
      <c r="A603">
        <v>223</v>
      </c>
      <c r="B603" s="5">
        <v>45420</v>
      </c>
      <c r="C603" s="6">
        <v>0.5541666666666667</v>
      </c>
      <c r="D603" t="s">
        <v>328</v>
      </c>
      <c r="F603" s="1">
        <v>0</v>
      </c>
      <c r="G603" s="1">
        <v>13900</v>
      </c>
      <c r="H603" s="1">
        <v>142720938</v>
      </c>
      <c r="I603" t="s">
        <v>264</v>
      </c>
      <c r="J603" t="s">
        <v>303</v>
      </c>
      <c r="L603" t="s">
        <v>8</v>
      </c>
      <c r="M603" t="s">
        <v>9</v>
      </c>
    </row>
    <row r="604" spans="1:13">
      <c r="A604">
        <v>224</v>
      </c>
      <c r="B604" s="5">
        <v>45420</v>
      </c>
      <c r="C604" s="6">
        <v>0.5541666666666667</v>
      </c>
      <c r="D604" t="s">
        <v>328</v>
      </c>
      <c r="F604" s="1">
        <v>13900</v>
      </c>
      <c r="G604" s="1">
        <v>0</v>
      </c>
      <c r="H604" s="1">
        <v>142734838</v>
      </c>
      <c r="I604" t="s">
        <v>264</v>
      </c>
      <c r="J604" t="s">
        <v>303</v>
      </c>
      <c r="L604" t="s">
        <v>8</v>
      </c>
      <c r="M604" t="s">
        <v>9</v>
      </c>
    </row>
    <row r="605" spans="1:13">
      <c r="A605">
        <v>225</v>
      </c>
      <c r="B605" s="5">
        <v>45420</v>
      </c>
      <c r="C605" s="6">
        <v>0.57638888888888884</v>
      </c>
      <c r="D605" t="s">
        <v>328</v>
      </c>
      <c r="F605" s="1">
        <v>0</v>
      </c>
      <c r="G605" s="1">
        <v>13300</v>
      </c>
      <c r="H605" s="1">
        <v>142721538</v>
      </c>
      <c r="I605" t="s">
        <v>264</v>
      </c>
      <c r="J605" t="s">
        <v>303</v>
      </c>
      <c r="L605" t="s">
        <v>8</v>
      </c>
      <c r="M605" t="s">
        <v>9</v>
      </c>
    </row>
    <row r="606" spans="1:13">
      <c r="A606">
        <v>226</v>
      </c>
      <c r="B606" s="5">
        <v>45420</v>
      </c>
      <c r="C606" s="6">
        <v>0.9194444444444444</v>
      </c>
      <c r="D606" t="s">
        <v>328</v>
      </c>
      <c r="F606" s="1">
        <v>0</v>
      </c>
      <c r="G606" s="1">
        <v>13500</v>
      </c>
      <c r="H606" s="1">
        <v>142708038</v>
      </c>
      <c r="I606" t="s">
        <v>264</v>
      </c>
      <c r="J606" t="s">
        <v>303</v>
      </c>
      <c r="L606" t="s">
        <v>8</v>
      </c>
      <c r="M606" t="s">
        <v>9</v>
      </c>
    </row>
    <row r="607" spans="1:13">
      <c r="A607">
        <v>227</v>
      </c>
      <c r="B607" s="5">
        <v>45420</v>
      </c>
      <c r="C607" s="6">
        <v>0.92013888888888884</v>
      </c>
      <c r="D607" t="s">
        <v>328</v>
      </c>
      <c r="F607" s="1">
        <v>13500</v>
      </c>
      <c r="G607" s="1">
        <v>0</v>
      </c>
      <c r="H607" s="1">
        <v>142721538</v>
      </c>
      <c r="I607" t="s">
        <v>264</v>
      </c>
      <c r="J607" t="s">
        <v>303</v>
      </c>
      <c r="L607" t="s">
        <v>8</v>
      </c>
      <c r="M607" t="s">
        <v>9</v>
      </c>
    </row>
    <row r="608" spans="1:13">
      <c r="A608">
        <v>228</v>
      </c>
      <c r="B608" s="5">
        <v>45420</v>
      </c>
      <c r="C608" s="6">
        <v>0.93333333333333335</v>
      </c>
      <c r="D608" t="s">
        <v>328</v>
      </c>
      <c r="F608" s="1">
        <v>0</v>
      </c>
      <c r="G608" s="1">
        <v>13000</v>
      </c>
      <c r="H608" s="1">
        <v>142708538</v>
      </c>
      <c r="I608" t="s">
        <v>264</v>
      </c>
      <c r="J608" t="s">
        <v>303</v>
      </c>
      <c r="L608" t="s">
        <v>8</v>
      </c>
      <c r="M608" t="s">
        <v>9</v>
      </c>
    </row>
    <row r="609" spans="1:13">
      <c r="A609">
        <v>229</v>
      </c>
      <c r="B609" s="5">
        <v>45423</v>
      </c>
      <c r="C609" s="6">
        <v>0.72430555555555554</v>
      </c>
      <c r="D609" t="s">
        <v>328</v>
      </c>
      <c r="F609" s="1">
        <v>0</v>
      </c>
      <c r="G609" s="1">
        <v>41000</v>
      </c>
      <c r="H609" s="1">
        <v>142667538</v>
      </c>
      <c r="I609" t="s">
        <v>264</v>
      </c>
      <c r="J609" t="s">
        <v>303</v>
      </c>
      <c r="L609" t="s">
        <v>8</v>
      </c>
      <c r="M609" t="s">
        <v>9</v>
      </c>
    </row>
    <row r="610" spans="1:13">
      <c r="A610">
        <v>230</v>
      </c>
      <c r="B610" s="5">
        <v>45423</v>
      </c>
      <c r="C610" s="6">
        <v>0.72430555555555554</v>
      </c>
      <c r="D610" t="s">
        <v>328</v>
      </c>
      <c r="F610" s="1">
        <v>41000</v>
      </c>
      <c r="G610" s="1">
        <v>0</v>
      </c>
      <c r="H610" s="1">
        <v>142708538</v>
      </c>
      <c r="I610" t="s">
        <v>264</v>
      </c>
      <c r="J610" t="s">
        <v>303</v>
      </c>
      <c r="L610" t="s">
        <v>8</v>
      </c>
      <c r="M610" t="s">
        <v>9</v>
      </c>
    </row>
    <row r="611" spans="1:13">
      <c r="A611">
        <v>231</v>
      </c>
      <c r="B611" s="5">
        <v>45423</v>
      </c>
      <c r="C611" s="6">
        <v>0.75</v>
      </c>
      <c r="D611" t="s">
        <v>328</v>
      </c>
      <c r="F611" s="1">
        <v>0</v>
      </c>
      <c r="G611" s="1">
        <v>40600</v>
      </c>
      <c r="H611" s="1">
        <v>142667938</v>
      </c>
      <c r="I611" t="s">
        <v>264</v>
      </c>
      <c r="J611" t="s">
        <v>303</v>
      </c>
      <c r="L611" t="s">
        <v>8</v>
      </c>
      <c r="M611" t="s">
        <v>9</v>
      </c>
    </row>
    <row r="612" spans="1:13">
      <c r="A612">
        <v>232</v>
      </c>
      <c r="B612" s="5">
        <v>45424</v>
      </c>
      <c r="C612" s="6">
        <v>3.2638888888888891E-2</v>
      </c>
      <c r="D612" t="s">
        <v>372</v>
      </c>
      <c r="F612" s="1">
        <v>0</v>
      </c>
      <c r="G612" s="1">
        <v>13600</v>
      </c>
      <c r="H612" s="1">
        <v>142654338</v>
      </c>
      <c r="I612" t="s">
        <v>264</v>
      </c>
      <c r="J612" t="s">
        <v>303</v>
      </c>
      <c r="L612" t="s">
        <v>8</v>
      </c>
      <c r="M612" t="s">
        <v>9</v>
      </c>
    </row>
    <row r="613" spans="1:13">
      <c r="A613">
        <v>233</v>
      </c>
      <c r="B613" s="5">
        <v>45426</v>
      </c>
      <c r="C613" s="6">
        <v>0.92013888888888884</v>
      </c>
      <c r="D613" t="s">
        <v>473</v>
      </c>
      <c r="F613" s="1">
        <v>0</v>
      </c>
      <c r="G613" s="1">
        <v>75500</v>
      </c>
      <c r="H613" s="1">
        <v>142578838</v>
      </c>
      <c r="I613" t="s">
        <v>264</v>
      </c>
      <c r="J613" t="s">
        <v>303</v>
      </c>
      <c r="L613" t="s">
        <v>8</v>
      </c>
      <c r="M613" t="s">
        <v>9</v>
      </c>
    </row>
    <row r="614" spans="1:13">
      <c r="A614">
        <v>234</v>
      </c>
      <c r="B614" s="5">
        <v>45426</v>
      </c>
      <c r="C614" s="6">
        <v>0.92361111111111116</v>
      </c>
      <c r="D614" t="s">
        <v>328</v>
      </c>
      <c r="F614" s="1">
        <v>0</v>
      </c>
      <c r="G614" s="1">
        <v>14300</v>
      </c>
      <c r="H614" s="1">
        <v>142564538</v>
      </c>
      <c r="I614" t="s">
        <v>264</v>
      </c>
      <c r="J614" t="s">
        <v>303</v>
      </c>
      <c r="L614" t="s">
        <v>8</v>
      </c>
      <c r="M614" t="s">
        <v>9</v>
      </c>
    </row>
    <row r="615" spans="1:13">
      <c r="A615">
        <v>235</v>
      </c>
      <c r="B615" s="5">
        <v>45426</v>
      </c>
      <c r="C615" s="6">
        <v>0.92361111111111116</v>
      </c>
      <c r="D615" t="s">
        <v>328</v>
      </c>
      <c r="F615" s="1">
        <v>14300</v>
      </c>
      <c r="G615" s="1">
        <v>0</v>
      </c>
      <c r="H615" s="1">
        <v>142578838</v>
      </c>
      <c r="I615" t="s">
        <v>264</v>
      </c>
      <c r="J615" t="s">
        <v>303</v>
      </c>
      <c r="L615" t="s">
        <v>8</v>
      </c>
      <c r="M615" t="s">
        <v>9</v>
      </c>
    </row>
    <row r="616" spans="1:13">
      <c r="A616">
        <v>236</v>
      </c>
      <c r="B616" s="5">
        <v>45426</v>
      </c>
      <c r="C616" s="6">
        <v>0.93958333333333333</v>
      </c>
      <c r="D616" t="s">
        <v>328</v>
      </c>
      <c r="F616" s="1">
        <v>0</v>
      </c>
      <c r="G616" s="1">
        <v>13200</v>
      </c>
      <c r="H616" s="1">
        <v>142565638</v>
      </c>
      <c r="I616" t="s">
        <v>264</v>
      </c>
      <c r="J616" t="s">
        <v>303</v>
      </c>
      <c r="L616" t="s">
        <v>8</v>
      </c>
      <c r="M616" t="s">
        <v>9</v>
      </c>
    </row>
    <row r="617" spans="1:13">
      <c r="A617">
        <v>237</v>
      </c>
      <c r="B617" s="5">
        <v>45427</v>
      </c>
      <c r="C617" s="6">
        <v>0.60069444444444442</v>
      </c>
      <c r="D617" t="s">
        <v>328</v>
      </c>
      <c r="F617" s="1">
        <v>0</v>
      </c>
      <c r="G617" s="1">
        <v>9600</v>
      </c>
      <c r="H617" s="1">
        <v>142556038</v>
      </c>
      <c r="I617" t="s">
        <v>264</v>
      </c>
      <c r="J617" t="s">
        <v>303</v>
      </c>
      <c r="L617" t="s">
        <v>8</v>
      </c>
      <c r="M617" t="s">
        <v>9</v>
      </c>
    </row>
    <row r="618" spans="1:13">
      <c r="A618">
        <v>238</v>
      </c>
      <c r="B618" s="5">
        <v>45427</v>
      </c>
      <c r="C618" s="6">
        <v>0.60069444444444442</v>
      </c>
      <c r="D618" t="s">
        <v>328</v>
      </c>
      <c r="F618" s="1">
        <v>9600</v>
      </c>
      <c r="G618" s="1">
        <v>0</v>
      </c>
      <c r="H618" s="1">
        <v>142565638</v>
      </c>
      <c r="I618" t="s">
        <v>264</v>
      </c>
      <c r="J618" t="s">
        <v>303</v>
      </c>
      <c r="L618" t="s">
        <v>8</v>
      </c>
      <c r="M618" t="s">
        <v>9</v>
      </c>
    </row>
    <row r="619" spans="1:13">
      <c r="A619">
        <v>239</v>
      </c>
      <c r="B619" s="5">
        <v>45427</v>
      </c>
      <c r="C619" s="6">
        <v>0.61319444444444449</v>
      </c>
      <c r="D619" t="s">
        <v>328</v>
      </c>
      <c r="F619" s="1">
        <v>0</v>
      </c>
      <c r="G619" s="1">
        <v>9400</v>
      </c>
      <c r="H619" s="1">
        <v>142556238</v>
      </c>
      <c r="I619" t="s">
        <v>264</v>
      </c>
      <c r="J619" t="s">
        <v>303</v>
      </c>
      <c r="L619" t="s">
        <v>8</v>
      </c>
      <c r="M619" t="s">
        <v>9</v>
      </c>
    </row>
    <row r="620" spans="1:13">
      <c r="A620">
        <v>240</v>
      </c>
      <c r="B620" s="5">
        <v>45427</v>
      </c>
      <c r="C620" s="6">
        <v>0.6743055555555556</v>
      </c>
      <c r="D620" t="s">
        <v>328</v>
      </c>
      <c r="F620" s="1">
        <v>0</v>
      </c>
      <c r="G620" s="1">
        <v>12300</v>
      </c>
      <c r="H620" s="1">
        <v>142543938</v>
      </c>
      <c r="I620" t="s">
        <v>264</v>
      </c>
      <c r="J620" t="s">
        <v>303</v>
      </c>
      <c r="L620" t="s">
        <v>8</v>
      </c>
      <c r="M620" t="s">
        <v>9</v>
      </c>
    </row>
    <row r="621" spans="1:13">
      <c r="A621">
        <v>241</v>
      </c>
      <c r="B621" s="5">
        <v>45427</v>
      </c>
      <c r="C621" s="6">
        <v>0.67500000000000004</v>
      </c>
      <c r="D621" t="s">
        <v>328</v>
      </c>
      <c r="F621" s="1">
        <v>12300</v>
      </c>
      <c r="G621" s="1">
        <v>0</v>
      </c>
      <c r="H621" s="1">
        <v>142556238</v>
      </c>
      <c r="I621" t="s">
        <v>264</v>
      </c>
      <c r="J621" t="s">
        <v>303</v>
      </c>
      <c r="L621" t="s">
        <v>8</v>
      </c>
      <c r="M621" t="s">
        <v>9</v>
      </c>
    </row>
    <row r="622" spans="1:13">
      <c r="A622">
        <v>242</v>
      </c>
      <c r="B622" s="5">
        <v>45427</v>
      </c>
      <c r="C622" s="6">
        <v>0.69305555555555554</v>
      </c>
      <c r="D622" t="s">
        <v>328</v>
      </c>
      <c r="F622" s="1">
        <v>0</v>
      </c>
      <c r="G622" s="1">
        <v>3000</v>
      </c>
      <c r="H622" s="1">
        <v>142553238</v>
      </c>
      <c r="I622" t="s">
        <v>264</v>
      </c>
      <c r="J622" t="s">
        <v>303</v>
      </c>
      <c r="L622" t="s">
        <v>8</v>
      </c>
      <c r="M622" t="s">
        <v>9</v>
      </c>
    </row>
    <row r="623" spans="1:13">
      <c r="A623">
        <v>243</v>
      </c>
      <c r="B623" s="5">
        <v>45427</v>
      </c>
      <c r="C623" s="6">
        <v>0.69305555555555554</v>
      </c>
      <c r="D623" t="s">
        <v>328</v>
      </c>
      <c r="F623" s="1">
        <v>0</v>
      </c>
      <c r="G623" s="1">
        <v>9400</v>
      </c>
      <c r="H623" s="1">
        <v>142543838</v>
      </c>
      <c r="I623" t="s">
        <v>264</v>
      </c>
      <c r="J623" t="s">
        <v>303</v>
      </c>
      <c r="L623" t="s">
        <v>8</v>
      </c>
      <c r="M623" t="s">
        <v>9</v>
      </c>
    </row>
    <row r="624" spans="1:13">
      <c r="A624">
        <v>244</v>
      </c>
      <c r="B624" s="5">
        <v>45428</v>
      </c>
      <c r="C624" s="6">
        <v>0.3888888888888889</v>
      </c>
      <c r="D624" t="s">
        <v>328</v>
      </c>
      <c r="F624" s="1">
        <v>0</v>
      </c>
      <c r="G624" s="1">
        <v>12200</v>
      </c>
      <c r="H624" s="1">
        <v>142531638</v>
      </c>
      <c r="I624" t="s">
        <v>264</v>
      </c>
      <c r="J624" t="s">
        <v>303</v>
      </c>
      <c r="L624" t="s">
        <v>8</v>
      </c>
      <c r="M624" t="s">
        <v>9</v>
      </c>
    </row>
    <row r="625" spans="1:13">
      <c r="A625">
        <v>245</v>
      </c>
      <c r="B625" s="5">
        <v>45428</v>
      </c>
      <c r="C625" s="6">
        <v>0.3888888888888889</v>
      </c>
      <c r="D625" t="s">
        <v>328</v>
      </c>
      <c r="F625" s="1">
        <v>12200</v>
      </c>
      <c r="G625" s="1">
        <v>0</v>
      </c>
      <c r="H625" s="1">
        <v>142543838</v>
      </c>
      <c r="I625" t="s">
        <v>264</v>
      </c>
      <c r="J625" t="s">
        <v>303</v>
      </c>
      <c r="L625" t="s">
        <v>8</v>
      </c>
      <c r="M625" t="s">
        <v>9</v>
      </c>
    </row>
    <row r="626" spans="1:13">
      <c r="A626">
        <v>246</v>
      </c>
      <c r="B626" s="5">
        <v>45428</v>
      </c>
      <c r="C626" s="6">
        <v>0.40972222222222221</v>
      </c>
      <c r="D626" t="s">
        <v>328</v>
      </c>
      <c r="F626" s="1">
        <v>0</v>
      </c>
      <c r="G626" s="1">
        <v>11600</v>
      </c>
      <c r="H626" s="1">
        <v>142532238</v>
      </c>
      <c r="I626" t="s">
        <v>264</v>
      </c>
      <c r="J626" t="s">
        <v>303</v>
      </c>
      <c r="L626" t="s">
        <v>8</v>
      </c>
      <c r="M626" t="s">
        <v>9</v>
      </c>
    </row>
    <row r="627" spans="1:13">
      <c r="A627">
        <v>247</v>
      </c>
      <c r="B627" s="5">
        <v>45428</v>
      </c>
      <c r="C627" s="6">
        <v>0.77361111111111114</v>
      </c>
      <c r="D627" t="s">
        <v>372</v>
      </c>
      <c r="F627" s="1">
        <v>0</v>
      </c>
      <c r="G627" s="1">
        <v>4900</v>
      </c>
      <c r="H627" s="1">
        <v>142527338</v>
      </c>
      <c r="I627" t="s">
        <v>264</v>
      </c>
      <c r="J627" t="s">
        <v>303</v>
      </c>
      <c r="L627" t="s">
        <v>8</v>
      </c>
      <c r="M627" t="s">
        <v>9</v>
      </c>
    </row>
    <row r="628" spans="1:13">
      <c r="A628">
        <v>248</v>
      </c>
      <c r="B628" s="5">
        <v>45428</v>
      </c>
      <c r="C628" s="6">
        <v>0.95</v>
      </c>
      <c r="D628" t="s">
        <v>474</v>
      </c>
      <c r="F628" s="1">
        <v>0</v>
      </c>
      <c r="G628" s="1">
        <v>83000</v>
      </c>
      <c r="H628" s="1">
        <v>142444338</v>
      </c>
      <c r="I628" t="s">
        <v>264</v>
      </c>
      <c r="J628" t="s">
        <v>303</v>
      </c>
      <c r="L628" t="s">
        <v>8</v>
      </c>
      <c r="M628" t="s">
        <v>9</v>
      </c>
    </row>
    <row r="629" spans="1:13">
      <c r="A629">
        <v>249</v>
      </c>
      <c r="B629" s="5">
        <v>45429</v>
      </c>
      <c r="C629" s="6">
        <v>0.61458333333333337</v>
      </c>
      <c r="D629" t="s">
        <v>372</v>
      </c>
      <c r="F629" s="1">
        <v>0</v>
      </c>
      <c r="G629" s="1">
        <v>6700</v>
      </c>
      <c r="H629" s="1">
        <v>142437638</v>
      </c>
      <c r="I629" t="s">
        <v>264</v>
      </c>
      <c r="J629" t="s">
        <v>303</v>
      </c>
      <c r="L629" t="s">
        <v>8</v>
      </c>
      <c r="M629" t="s">
        <v>9</v>
      </c>
    </row>
    <row r="630" spans="1:13">
      <c r="A630">
        <v>250</v>
      </c>
      <c r="B630" s="5">
        <v>45429</v>
      </c>
      <c r="C630" s="6">
        <v>0.74097222222222225</v>
      </c>
      <c r="D630" t="s">
        <v>456</v>
      </c>
      <c r="F630" s="1">
        <v>0</v>
      </c>
      <c r="G630" s="1">
        <v>23500</v>
      </c>
      <c r="H630" s="1">
        <v>142414138</v>
      </c>
      <c r="I630" t="s">
        <v>264</v>
      </c>
      <c r="J630" t="s">
        <v>303</v>
      </c>
      <c r="L630" t="s">
        <v>8</v>
      </c>
      <c r="M630" t="s">
        <v>9</v>
      </c>
    </row>
    <row r="631" spans="1:13">
      <c r="A631">
        <v>251</v>
      </c>
      <c r="B631" s="5">
        <v>45432</v>
      </c>
      <c r="C631" s="6">
        <v>0.19236111111111109</v>
      </c>
      <c r="D631" t="s">
        <v>322</v>
      </c>
      <c r="F631" s="1">
        <v>0</v>
      </c>
      <c r="G631" s="1">
        <v>39200</v>
      </c>
      <c r="H631" s="1">
        <v>142374938</v>
      </c>
      <c r="I631" t="s">
        <v>323</v>
      </c>
      <c r="J631" t="s">
        <v>300</v>
      </c>
      <c r="L631" t="s">
        <v>8</v>
      </c>
      <c r="M631" t="s">
        <v>9</v>
      </c>
    </row>
    <row r="632" spans="1:13">
      <c r="A632">
        <v>252</v>
      </c>
      <c r="B632" s="5">
        <v>45432</v>
      </c>
      <c r="C632" s="6">
        <v>0.64027777777777772</v>
      </c>
      <c r="D632" t="s">
        <v>456</v>
      </c>
      <c r="F632" s="1">
        <v>0</v>
      </c>
      <c r="G632" s="1">
        <v>79000</v>
      </c>
      <c r="H632" s="1">
        <v>142295938</v>
      </c>
      <c r="I632" t="s">
        <v>264</v>
      </c>
      <c r="J632" t="s">
        <v>303</v>
      </c>
      <c r="L632" t="s">
        <v>8</v>
      </c>
      <c r="M632" t="s">
        <v>9</v>
      </c>
    </row>
    <row r="633" spans="1:13">
      <c r="A633">
        <v>253</v>
      </c>
      <c r="B633" s="5">
        <v>45432</v>
      </c>
      <c r="C633" s="6">
        <v>0.75138888888888888</v>
      </c>
      <c r="D633" t="s">
        <v>328</v>
      </c>
      <c r="F633" s="1">
        <v>0</v>
      </c>
      <c r="G633" s="1">
        <v>10700</v>
      </c>
      <c r="H633" s="1">
        <v>142285238</v>
      </c>
      <c r="I633" t="s">
        <v>264</v>
      </c>
      <c r="J633" t="s">
        <v>303</v>
      </c>
      <c r="L633" t="s">
        <v>8</v>
      </c>
      <c r="M633" t="s">
        <v>9</v>
      </c>
    </row>
    <row r="634" spans="1:13">
      <c r="A634">
        <v>254</v>
      </c>
      <c r="B634" s="5">
        <v>45432</v>
      </c>
      <c r="C634" s="6">
        <v>0.75208333333333333</v>
      </c>
      <c r="D634" t="s">
        <v>328</v>
      </c>
      <c r="F634" s="1">
        <v>10700</v>
      </c>
      <c r="G634" s="1">
        <v>0</v>
      </c>
      <c r="H634" s="1">
        <v>142295938</v>
      </c>
      <c r="I634" t="s">
        <v>264</v>
      </c>
      <c r="J634" t="s">
        <v>303</v>
      </c>
      <c r="L634" t="s">
        <v>8</v>
      </c>
      <c r="M634" t="s">
        <v>9</v>
      </c>
    </row>
    <row r="635" spans="1:13">
      <c r="A635">
        <v>255</v>
      </c>
      <c r="B635" s="5">
        <v>45432</v>
      </c>
      <c r="C635" s="6">
        <v>0.77152777777777781</v>
      </c>
      <c r="D635" t="s">
        <v>328</v>
      </c>
      <c r="F635" s="1">
        <v>0</v>
      </c>
      <c r="G635" s="1">
        <v>11200</v>
      </c>
      <c r="H635" s="1">
        <v>142284738</v>
      </c>
      <c r="I635" t="s">
        <v>264</v>
      </c>
      <c r="J635" t="s">
        <v>303</v>
      </c>
      <c r="L635" t="s">
        <v>8</v>
      </c>
      <c r="M635" t="s">
        <v>9</v>
      </c>
    </row>
    <row r="636" spans="1:13">
      <c r="A636">
        <v>256</v>
      </c>
      <c r="B636" s="5">
        <v>45434</v>
      </c>
      <c r="C636" s="6">
        <v>0.41805555555555562</v>
      </c>
      <c r="D636" t="s">
        <v>328</v>
      </c>
      <c r="F636" s="1">
        <v>0</v>
      </c>
      <c r="G636" s="1">
        <v>12200</v>
      </c>
      <c r="H636" s="1">
        <v>142272538</v>
      </c>
      <c r="I636" t="s">
        <v>264</v>
      </c>
      <c r="J636" t="s">
        <v>303</v>
      </c>
      <c r="L636" t="s">
        <v>8</v>
      </c>
      <c r="M636" t="s">
        <v>9</v>
      </c>
    </row>
    <row r="637" spans="1:13">
      <c r="A637">
        <v>257</v>
      </c>
      <c r="B637" s="5">
        <v>45434</v>
      </c>
      <c r="C637" s="6">
        <v>0.41875000000000001</v>
      </c>
      <c r="D637" t="s">
        <v>328</v>
      </c>
      <c r="F637" s="1">
        <v>12200</v>
      </c>
      <c r="G637" s="1">
        <v>0</v>
      </c>
      <c r="H637" s="1">
        <v>142284738</v>
      </c>
      <c r="I637" t="s">
        <v>264</v>
      </c>
      <c r="J637" t="s">
        <v>303</v>
      </c>
      <c r="L637" t="s">
        <v>8</v>
      </c>
      <c r="M637" t="s">
        <v>9</v>
      </c>
    </row>
    <row r="638" spans="1:13">
      <c r="A638">
        <v>258</v>
      </c>
      <c r="B638" s="5">
        <v>45434</v>
      </c>
      <c r="C638" s="6">
        <v>0.43541666666666667</v>
      </c>
      <c r="D638" t="s">
        <v>328</v>
      </c>
      <c r="F638" s="1">
        <v>0</v>
      </c>
      <c r="G638" s="1">
        <v>11800</v>
      </c>
      <c r="H638" s="1">
        <v>142272938</v>
      </c>
      <c r="I638" t="s">
        <v>264</v>
      </c>
      <c r="J638" t="s">
        <v>303</v>
      </c>
      <c r="L638" t="s">
        <v>8</v>
      </c>
      <c r="M638" t="s">
        <v>9</v>
      </c>
    </row>
    <row r="639" spans="1:13">
      <c r="A639">
        <v>259</v>
      </c>
      <c r="B639" s="5">
        <v>45436</v>
      </c>
      <c r="C639" s="6">
        <v>0.64236111111111116</v>
      </c>
      <c r="D639" t="s">
        <v>328</v>
      </c>
      <c r="F639" s="1">
        <v>0</v>
      </c>
      <c r="G639" s="1">
        <v>14100</v>
      </c>
      <c r="H639" s="1">
        <v>142258838</v>
      </c>
      <c r="I639" t="s">
        <v>264</v>
      </c>
      <c r="J639" t="s">
        <v>303</v>
      </c>
      <c r="L639" t="s">
        <v>8</v>
      </c>
      <c r="M639" t="s">
        <v>9</v>
      </c>
    </row>
    <row r="640" spans="1:13">
      <c r="A640">
        <v>260</v>
      </c>
      <c r="B640" s="5">
        <v>45436</v>
      </c>
      <c r="C640" s="6">
        <v>0.64236111111111116</v>
      </c>
      <c r="D640" t="s">
        <v>328</v>
      </c>
      <c r="F640" s="1">
        <v>14100</v>
      </c>
      <c r="G640" s="1">
        <v>0</v>
      </c>
      <c r="H640" s="1">
        <v>142272938</v>
      </c>
      <c r="I640" t="s">
        <v>264</v>
      </c>
      <c r="J640" t="s">
        <v>303</v>
      </c>
      <c r="L640" t="s">
        <v>8</v>
      </c>
      <c r="M640" t="s">
        <v>9</v>
      </c>
    </row>
    <row r="641" spans="1:13">
      <c r="A641">
        <v>261</v>
      </c>
      <c r="B641" s="5">
        <v>45436</v>
      </c>
      <c r="C641" s="6">
        <v>0.66736111111111107</v>
      </c>
      <c r="D641" t="s">
        <v>328</v>
      </c>
      <c r="F641" s="1">
        <v>0</v>
      </c>
      <c r="G641" s="1">
        <v>13400</v>
      </c>
      <c r="H641" s="1">
        <v>142259538</v>
      </c>
      <c r="I641" t="s">
        <v>264</v>
      </c>
      <c r="J641" t="s">
        <v>303</v>
      </c>
      <c r="L641" t="s">
        <v>8</v>
      </c>
      <c r="M641" t="s">
        <v>9</v>
      </c>
    </row>
    <row r="642" spans="1:13">
      <c r="A642">
        <v>262</v>
      </c>
      <c r="B642" s="5">
        <v>45436</v>
      </c>
      <c r="C642" s="6">
        <v>0.69444444444444442</v>
      </c>
      <c r="D642" t="s">
        <v>328</v>
      </c>
      <c r="F642" s="1">
        <v>0</v>
      </c>
      <c r="G642" s="1">
        <v>61500</v>
      </c>
      <c r="H642" s="1">
        <v>142198038</v>
      </c>
      <c r="I642" t="s">
        <v>264</v>
      </c>
      <c r="J642" t="s">
        <v>303</v>
      </c>
      <c r="L642" t="s">
        <v>8</v>
      </c>
      <c r="M642" t="s">
        <v>9</v>
      </c>
    </row>
    <row r="643" spans="1:13">
      <c r="A643">
        <v>263</v>
      </c>
      <c r="B643" s="5">
        <v>45436</v>
      </c>
      <c r="C643" s="6">
        <v>0.69513888888888886</v>
      </c>
      <c r="D643" t="s">
        <v>328</v>
      </c>
      <c r="F643" s="1">
        <v>61500</v>
      </c>
      <c r="G643" s="1">
        <v>0</v>
      </c>
      <c r="H643" s="1">
        <v>142259538</v>
      </c>
      <c r="I643" t="s">
        <v>264</v>
      </c>
      <c r="J643" t="s">
        <v>303</v>
      </c>
      <c r="L643" t="s">
        <v>8</v>
      </c>
      <c r="M643" t="s">
        <v>9</v>
      </c>
    </row>
    <row r="644" spans="1:13">
      <c r="A644">
        <v>264</v>
      </c>
      <c r="B644" s="5">
        <v>45436</v>
      </c>
      <c r="C644" s="6">
        <v>0.76736111111111116</v>
      </c>
      <c r="D644" t="s">
        <v>328</v>
      </c>
      <c r="F644" s="1">
        <v>0</v>
      </c>
      <c r="G644" s="1">
        <v>75200</v>
      </c>
      <c r="H644" s="1">
        <v>142184338</v>
      </c>
      <c r="I644" t="s">
        <v>264</v>
      </c>
      <c r="J644" t="s">
        <v>303</v>
      </c>
      <c r="L644" t="s">
        <v>8</v>
      </c>
      <c r="M644" t="s">
        <v>9</v>
      </c>
    </row>
    <row r="645" spans="1:13">
      <c r="A645">
        <v>265</v>
      </c>
      <c r="B645" s="5">
        <v>45439</v>
      </c>
      <c r="C645" s="6">
        <v>0.1965277777777778</v>
      </c>
      <c r="D645" t="s">
        <v>332</v>
      </c>
      <c r="F645" s="1">
        <v>0</v>
      </c>
      <c r="G645" s="1">
        <v>377662</v>
      </c>
      <c r="H645" s="1">
        <v>141806676</v>
      </c>
      <c r="I645" t="s">
        <v>295</v>
      </c>
      <c r="J645" t="s">
        <v>300</v>
      </c>
      <c r="L645" t="s">
        <v>8</v>
      </c>
      <c r="M645" t="s">
        <v>9</v>
      </c>
    </row>
    <row r="646" spans="1:13">
      <c r="A646">
        <v>266</v>
      </c>
      <c r="B646" s="5">
        <v>45439</v>
      </c>
      <c r="C646" s="6">
        <v>0.1965277777777778</v>
      </c>
      <c r="D646" t="s">
        <v>332</v>
      </c>
      <c r="F646" s="1">
        <v>0</v>
      </c>
      <c r="G646" s="1">
        <v>800</v>
      </c>
      <c r="H646" s="1">
        <v>141805876</v>
      </c>
      <c r="I646" t="s">
        <v>295</v>
      </c>
      <c r="J646" t="s">
        <v>300</v>
      </c>
      <c r="L646" t="s">
        <v>8</v>
      </c>
      <c r="M646" t="s">
        <v>9</v>
      </c>
    </row>
    <row r="647" spans="1:13">
      <c r="A647">
        <v>267</v>
      </c>
      <c r="B647" s="5">
        <v>45440</v>
      </c>
      <c r="C647" s="6">
        <v>0.52916666666666667</v>
      </c>
      <c r="D647" t="s">
        <v>482</v>
      </c>
      <c r="F647" s="1">
        <v>0</v>
      </c>
      <c r="G647" s="1">
        <v>92096</v>
      </c>
      <c r="H647" s="1">
        <v>141713780</v>
      </c>
      <c r="I647" t="s">
        <v>264</v>
      </c>
      <c r="J647" t="s">
        <v>285</v>
      </c>
      <c r="L647" t="s">
        <v>8</v>
      </c>
      <c r="M647" t="s">
        <v>9</v>
      </c>
    </row>
    <row r="648" spans="1:13">
      <c r="A648">
        <v>268</v>
      </c>
      <c r="B648" s="5">
        <v>45441</v>
      </c>
      <c r="C648" s="6">
        <v>0.66736111111111107</v>
      </c>
      <c r="D648" t="s">
        <v>483</v>
      </c>
      <c r="F648" s="1">
        <v>1103700</v>
      </c>
      <c r="G648" s="1">
        <v>0</v>
      </c>
      <c r="H648" s="1">
        <v>142817480</v>
      </c>
      <c r="I648" t="s">
        <v>292</v>
      </c>
      <c r="J648" t="s">
        <v>396</v>
      </c>
      <c r="L648" t="s">
        <v>8</v>
      </c>
      <c r="M648" t="s">
        <v>9</v>
      </c>
    </row>
    <row r="649" spans="1:13">
      <c r="A649">
        <v>269</v>
      </c>
      <c r="B649" s="5">
        <v>45443</v>
      </c>
      <c r="C649" s="6">
        <v>0.51527777777777772</v>
      </c>
      <c r="D649" t="s">
        <v>487</v>
      </c>
      <c r="F649" s="1">
        <v>0</v>
      </c>
      <c r="G649" s="1">
        <v>9116</v>
      </c>
      <c r="H649" s="1">
        <v>142808364</v>
      </c>
      <c r="I649" t="s">
        <v>264</v>
      </c>
      <c r="J649" t="s">
        <v>285</v>
      </c>
      <c r="L649" t="s">
        <v>8</v>
      </c>
      <c r="M649" t="s">
        <v>9</v>
      </c>
    </row>
    <row r="650" spans="1:13">
      <c r="A650">
        <v>270</v>
      </c>
      <c r="B650" s="5">
        <v>45446</v>
      </c>
      <c r="C650" s="6">
        <v>0.59166666666666667</v>
      </c>
      <c r="D650" t="s">
        <v>488</v>
      </c>
      <c r="F650" s="1">
        <v>0</v>
      </c>
      <c r="G650" s="1">
        <v>129436</v>
      </c>
      <c r="H650" s="1">
        <v>142678928</v>
      </c>
      <c r="I650" t="s">
        <v>264</v>
      </c>
      <c r="J650" t="s">
        <v>285</v>
      </c>
      <c r="L650" t="s">
        <v>8</v>
      </c>
      <c r="M650" t="s">
        <v>9</v>
      </c>
    </row>
    <row r="651" spans="1:13">
      <c r="A651">
        <v>271</v>
      </c>
      <c r="B651" s="5">
        <v>45447</v>
      </c>
      <c r="C651" s="6">
        <v>0.20416666666666669</v>
      </c>
      <c r="D651" t="s">
        <v>406</v>
      </c>
      <c r="F651" s="1">
        <v>0</v>
      </c>
      <c r="G651" s="1">
        <v>56000</v>
      </c>
      <c r="H651" s="1">
        <v>142622928</v>
      </c>
      <c r="I651" t="s">
        <v>264</v>
      </c>
      <c r="J651" t="s">
        <v>303</v>
      </c>
      <c r="L651" t="s">
        <v>8</v>
      </c>
      <c r="M651" t="s">
        <v>9</v>
      </c>
    </row>
    <row r="652" spans="1:13">
      <c r="A652">
        <v>272</v>
      </c>
      <c r="B652" s="5">
        <v>45447</v>
      </c>
      <c r="C652" s="6">
        <v>0.20416666666666669</v>
      </c>
      <c r="D652" t="s">
        <v>406</v>
      </c>
      <c r="F652" s="1">
        <v>56000</v>
      </c>
      <c r="G652" s="1">
        <v>0</v>
      </c>
      <c r="H652" s="1">
        <v>142678928</v>
      </c>
      <c r="I652" t="s">
        <v>264</v>
      </c>
      <c r="J652" t="s">
        <v>303</v>
      </c>
      <c r="L652" t="s">
        <v>8</v>
      </c>
      <c r="M652" t="s">
        <v>9</v>
      </c>
    </row>
    <row r="653" spans="1:13">
      <c r="A653">
        <v>273</v>
      </c>
      <c r="B653" s="5">
        <v>45447</v>
      </c>
      <c r="C653" s="6">
        <v>0.23958333333333329</v>
      </c>
      <c r="D653" t="s">
        <v>407</v>
      </c>
      <c r="F653" s="1">
        <v>0</v>
      </c>
      <c r="G653" s="1">
        <v>55400</v>
      </c>
      <c r="H653" s="1">
        <v>142623528</v>
      </c>
      <c r="I653" t="s">
        <v>264</v>
      </c>
      <c r="J653" t="s">
        <v>303</v>
      </c>
      <c r="L653" t="s">
        <v>8</v>
      </c>
      <c r="M653" t="s">
        <v>9</v>
      </c>
    </row>
    <row r="654" spans="1:13">
      <c r="A654">
        <v>274</v>
      </c>
      <c r="B654" s="5">
        <v>45447</v>
      </c>
      <c r="C654" s="6">
        <v>0.36944444444444452</v>
      </c>
      <c r="D654" t="s">
        <v>328</v>
      </c>
      <c r="F654" s="1">
        <v>0</v>
      </c>
      <c r="G654" s="1">
        <v>11300</v>
      </c>
      <c r="H654" s="1">
        <v>142612228</v>
      </c>
      <c r="I654" t="s">
        <v>264</v>
      </c>
      <c r="J654" t="s">
        <v>303</v>
      </c>
      <c r="L654" t="s">
        <v>8</v>
      </c>
      <c r="M654" t="s">
        <v>9</v>
      </c>
    </row>
    <row r="655" spans="1:13">
      <c r="A655">
        <v>275</v>
      </c>
      <c r="B655" s="5">
        <v>45447</v>
      </c>
      <c r="C655" s="6">
        <v>0.36944444444444452</v>
      </c>
      <c r="D655" t="s">
        <v>328</v>
      </c>
      <c r="F655" s="1">
        <v>11300</v>
      </c>
      <c r="G655" s="1">
        <v>0</v>
      </c>
      <c r="H655" s="1">
        <v>142623528</v>
      </c>
      <c r="I655" t="s">
        <v>264</v>
      </c>
      <c r="J655" t="s">
        <v>303</v>
      </c>
      <c r="L655" t="s">
        <v>8</v>
      </c>
      <c r="M655" t="s">
        <v>9</v>
      </c>
    </row>
    <row r="656" spans="1:13">
      <c r="A656">
        <v>276</v>
      </c>
      <c r="B656" s="5">
        <v>45447</v>
      </c>
      <c r="C656" s="6">
        <v>0.38472222222222219</v>
      </c>
      <c r="D656" t="s">
        <v>328</v>
      </c>
      <c r="F656" s="1">
        <v>0</v>
      </c>
      <c r="G656" s="1">
        <v>10800</v>
      </c>
      <c r="H656" s="1">
        <v>142612728</v>
      </c>
      <c r="I656" t="s">
        <v>264</v>
      </c>
      <c r="J656" t="s">
        <v>303</v>
      </c>
      <c r="L656" t="s">
        <v>8</v>
      </c>
      <c r="M656" t="s">
        <v>9</v>
      </c>
    </row>
    <row r="657" spans="1:13">
      <c r="A657">
        <v>277</v>
      </c>
      <c r="B657" s="5">
        <v>45447</v>
      </c>
      <c r="C657" s="6">
        <v>0.55486111111111114</v>
      </c>
      <c r="D657" t="s">
        <v>489</v>
      </c>
      <c r="E657" t="s">
        <v>129</v>
      </c>
      <c r="F657" s="1">
        <v>2100</v>
      </c>
      <c r="G657" s="1">
        <v>0</v>
      </c>
      <c r="H657" s="1">
        <v>142614828</v>
      </c>
      <c r="I657" t="s">
        <v>414</v>
      </c>
      <c r="J657" t="s">
        <v>490</v>
      </c>
      <c r="L657" t="s">
        <v>8</v>
      </c>
      <c r="M657" t="s">
        <v>9</v>
      </c>
    </row>
    <row r="658" spans="1:13">
      <c r="A658">
        <v>278</v>
      </c>
      <c r="B658" s="5">
        <v>45448</v>
      </c>
      <c r="C658" s="6">
        <v>0.42499999999999999</v>
      </c>
      <c r="D658" t="s">
        <v>328</v>
      </c>
      <c r="F658" s="1">
        <v>0</v>
      </c>
      <c r="G658" s="1">
        <v>11800</v>
      </c>
      <c r="H658" s="1">
        <v>142603028</v>
      </c>
      <c r="I658" t="s">
        <v>264</v>
      </c>
      <c r="J658" t="s">
        <v>303</v>
      </c>
      <c r="L658" t="s">
        <v>8</v>
      </c>
      <c r="M658" t="s">
        <v>9</v>
      </c>
    </row>
    <row r="659" spans="1:13">
      <c r="A659">
        <v>279</v>
      </c>
      <c r="B659" s="5">
        <v>45448</v>
      </c>
      <c r="C659" s="6">
        <v>0.42499999999999999</v>
      </c>
      <c r="D659" t="s">
        <v>328</v>
      </c>
      <c r="F659" s="1">
        <v>11800</v>
      </c>
      <c r="G659" s="1">
        <v>0</v>
      </c>
      <c r="H659" s="1">
        <v>142614828</v>
      </c>
      <c r="I659" t="s">
        <v>264</v>
      </c>
      <c r="J659" t="s">
        <v>303</v>
      </c>
      <c r="L659" t="s">
        <v>8</v>
      </c>
      <c r="M659" t="s">
        <v>9</v>
      </c>
    </row>
    <row r="660" spans="1:13">
      <c r="A660">
        <v>280</v>
      </c>
      <c r="B660" s="5">
        <v>45448</v>
      </c>
      <c r="C660" s="6">
        <v>0.43263888888888891</v>
      </c>
      <c r="D660" t="s">
        <v>328</v>
      </c>
      <c r="F660" s="1">
        <v>0</v>
      </c>
      <c r="G660" s="1">
        <v>11600</v>
      </c>
      <c r="H660" s="1">
        <v>142603228</v>
      </c>
      <c r="I660" t="s">
        <v>264</v>
      </c>
      <c r="J660" t="s">
        <v>303</v>
      </c>
      <c r="L660" t="s">
        <v>8</v>
      </c>
      <c r="M660" t="s">
        <v>9</v>
      </c>
    </row>
    <row r="661" spans="1:13">
      <c r="A661">
        <v>281</v>
      </c>
      <c r="B661" s="5">
        <v>45448</v>
      </c>
      <c r="C661" s="6">
        <v>0.43263888888888891</v>
      </c>
      <c r="D661" t="s">
        <v>328</v>
      </c>
      <c r="F661" s="1">
        <v>11600</v>
      </c>
      <c r="G661" s="1">
        <v>0</v>
      </c>
      <c r="H661" s="1">
        <v>142614828</v>
      </c>
      <c r="I661" t="s">
        <v>264</v>
      </c>
      <c r="J661" t="s">
        <v>303</v>
      </c>
      <c r="L661" t="s">
        <v>8</v>
      </c>
      <c r="M661" t="s">
        <v>9</v>
      </c>
    </row>
    <row r="662" spans="1:13">
      <c r="A662">
        <v>282</v>
      </c>
      <c r="B662" s="5">
        <v>45448</v>
      </c>
      <c r="C662" s="6">
        <v>0.4513888888888889</v>
      </c>
      <c r="D662" t="s">
        <v>328</v>
      </c>
      <c r="F662" s="1">
        <v>0</v>
      </c>
      <c r="G662" s="1">
        <v>11000</v>
      </c>
      <c r="H662" s="1">
        <v>142603828</v>
      </c>
      <c r="I662" t="s">
        <v>264</v>
      </c>
      <c r="J662" t="s">
        <v>303</v>
      </c>
      <c r="L662" t="s">
        <v>8</v>
      </c>
      <c r="M662" t="s">
        <v>9</v>
      </c>
    </row>
    <row r="663" spans="1:13">
      <c r="A663">
        <v>283</v>
      </c>
      <c r="B663" s="5">
        <v>45448</v>
      </c>
      <c r="C663" s="6">
        <v>0.52500000000000002</v>
      </c>
      <c r="D663" t="s">
        <v>491</v>
      </c>
      <c r="F663" s="1">
        <v>0</v>
      </c>
      <c r="G663" s="1">
        <v>11895</v>
      </c>
      <c r="H663" s="1">
        <v>142591933</v>
      </c>
      <c r="I663" t="s">
        <v>264</v>
      </c>
      <c r="J663" t="s">
        <v>285</v>
      </c>
      <c r="L663" t="s">
        <v>8</v>
      </c>
      <c r="M663" t="s">
        <v>9</v>
      </c>
    </row>
    <row r="664" spans="1:13">
      <c r="A664">
        <v>284</v>
      </c>
      <c r="B664" s="5">
        <v>45450</v>
      </c>
      <c r="C664" s="6">
        <v>0.38750000000000001</v>
      </c>
      <c r="D664" t="s">
        <v>492</v>
      </c>
      <c r="F664" s="1">
        <v>9029400</v>
      </c>
      <c r="G664" s="1">
        <v>0</v>
      </c>
      <c r="H664" s="1">
        <v>151621333</v>
      </c>
      <c r="I664" t="s">
        <v>292</v>
      </c>
      <c r="J664" t="s">
        <v>293</v>
      </c>
      <c r="L664" t="s">
        <v>8</v>
      </c>
      <c r="M664" t="s">
        <v>9</v>
      </c>
    </row>
    <row r="665" spans="1:13">
      <c r="A665">
        <v>285</v>
      </c>
      <c r="B665" s="5">
        <v>45450</v>
      </c>
      <c r="C665" s="6">
        <v>0.47361111111111109</v>
      </c>
      <c r="D665" t="s">
        <v>328</v>
      </c>
      <c r="F665" s="1">
        <v>0</v>
      </c>
      <c r="G665" s="1">
        <v>6000</v>
      </c>
      <c r="H665" s="1">
        <v>151615333</v>
      </c>
      <c r="I665" t="s">
        <v>264</v>
      </c>
      <c r="J665" t="s">
        <v>303</v>
      </c>
      <c r="L665" t="s">
        <v>8</v>
      </c>
      <c r="M665" t="s">
        <v>9</v>
      </c>
    </row>
    <row r="666" spans="1:13">
      <c r="A666">
        <v>286</v>
      </c>
      <c r="B666" s="5">
        <v>45450</v>
      </c>
      <c r="C666" s="6">
        <v>0.47361111111111109</v>
      </c>
      <c r="D666" t="s">
        <v>328</v>
      </c>
      <c r="F666" s="1">
        <v>6000</v>
      </c>
      <c r="G666" s="1">
        <v>0</v>
      </c>
      <c r="H666" s="1">
        <v>151621333</v>
      </c>
      <c r="I666" t="s">
        <v>264</v>
      </c>
      <c r="J666" t="s">
        <v>303</v>
      </c>
      <c r="L666" t="s">
        <v>8</v>
      </c>
      <c r="M666" t="s">
        <v>9</v>
      </c>
    </row>
    <row r="667" spans="1:13">
      <c r="A667">
        <v>287</v>
      </c>
      <c r="B667" s="5">
        <v>45450</v>
      </c>
      <c r="C667" s="6">
        <v>0.48194444444444451</v>
      </c>
      <c r="D667" t="s">
        <v>328</v>
      </c>
      <c r="F667" s="1">
        <v>0</v>
      </c>
      <c r="G667" s="1">
        <v>5700</v>
      </c>
      <c r="H667" s="1">
        <v>151615633</v>
      </c>
      <c r="I667" t="s">
        <v>264</v>
      </c>
      <c r="J667" t="s">
        <v>303</v>
      </c>
      <c r="L667" t="s">
        <v>8</v>
      </c>
      <c r="M667" t="s">
        <v>9</v>
      </c>
    </row>
    <row r="668" spans="1:13">
      <c r="A668">
        <v>288</v>
      </c>
      <c r="B668" s="5">
        <v>45450</v>
      </c>
      <c r="C668" s="6">
        <v>0.53819444444444442</v>
      </c>
      <c r="D668" t="s">
        <v>328</v>
      </c>
      <c r="F668" s="1">
        <v>0</v>
      </c>
      <c r="G668" s="1">
        <v>4800</v>
      </c>
      <c r="H668" s="1">
        <v>151610833</v>
      </c>
      <c r="I668" t="s">
        <v>264</v>
      </c>
      <c r="J668" t="s">
        <v>303</v>
      </c>
      <c r="L668" t="s">
        <v>8</v>
      </c>
      <c r="M668" t="s">
        <v>9</v>
      </c>
    </row>
    <row r="669" spans="1:13">
      <c r="A669">
        <v>289</v>
      </c>
      <c r="B669" s="5">
        <v>45450</v>
      </c>
      <c r="C669" s="6">
        <v>0.53819444444444442</v>
      </c>
      <c r="D669" t="s">
        <v>328</v>
      </c>
      <c r="F669" s="1">
        <v>4800</v>
      </c>
      <c r="G669" s="1">
        <v>0</v>
      </c>
      <c r="H669" s="1">
        <v>151615633</v>
      </c>
      <c r="I669" t="s">
        <v>264</v>
      </c>
      <c r="J669" t="s">
        <v>303</v>
      </c>
      <c r="L669" t="s">
        <v>8</v>
      </c>
      <c r="M669" t="s">
        <v>9</v>
      </c>
    </row>
    <row r="670" spans="1:13">
      <c r="A670">
        <v>290</v>
      </c>
      <c r="B670" s="5">
        <v>45450</v>
      </c>
      <c r="C670" s="6">
        <v>0.54305555555555551</v>
      </c>
      <c r="D670" t="s">
        <v>328</v>
      </c>
      <c r="F670" s="1">
        <v>0</v>
      </c>
      <c r="G670" s="1">
        <v>4800</v>
      </c>
      <c r="H670" s="1">
        <v>151610833</v>
      </c>
      <c r="I670" t="s">
        <v>264</v>
      </c>
      <c r="J670" t="s">
        <v>303</v>
      </c>
      <c r="L670" t="s">
        <v>8</v>
      </c>
      <c r="M670" t="s">
        <v>9</v>
      </c>
    </row>
    <row r="671" spans="1:13">
      <c r="A671">
        <v>291</v>
      </c>
      <c r="B671" s="5">
        <v>45450</v>
      </c>
      <c r="C671" s="6">
        <v>0.73263888888888884</v>
      </c>
      <c r="D671" t="s">
        <v>386</v>
      </c>
      <c r="F671" s="1">
        <v>0</v>
      </c>
      <c r="G671" s="1">
        <v>88000</v>
      </c>
      <c r="H671" s="1">
        <v>151522833</v>
      </c>
      <c r="I671" t="s">
        <v>264</v>
      </c>
      <c r="J671" t="s">
        <v>303</v>
      </c>
      <c r="L671" t="s">
        <v>8</v>
      </c>
      <c r="M671" t="s">
        <v>9</v>
      </c>
    </row>
    <row r="672" spans="1:13">
      <c r="A672">
        <v>292</v>
      </c>
      <c r="B672" s="5">
        <v>45453</v>
      </c>
      <c r="C672" s="6">
        <v>0.62638888888888888</v>
      </c>
      <c r="D672" t="s">
        <v>328</v>
      </c>
      <c r="F672" s="1">
        <v>0</v>
      </c>
      <c r="G672" s="1">
        <v>9300</v>
      </c>
      <c r="H672" s="1">
        <v>151513533</v>
      </c>
      <c r="I672" t="s">
        <v>264</v>
      </c>
      <c r="J672" t="s">
        <v>303</v>
      </c>
      <c r="L672" t="s">
        <v>8</v>
      </c>
      <c r="M672" t="s">
        <v>9</v>
      </c>
    </row>
    <row r="673" spans="1:13">
      <c r="A673">
        <v>293</v>
      </c>
      <c r="B673" s="5">
        <v>45453</v>
      </c>
      <c r="C673" s="6">
        <v>0.62638888888888888</v>
      </c>
      <c r="D673" t="s">
        <v>328</v>
      </c>
      <c r="F673" s="1">
        <v>9300</v>
      </c>
      <c r="G673" s="1">
        <v>0</v>
      </c>
      <c r="H673" s="1">
        <v>151522833</v>
      </c>
      <c r="I673" t="s">
        <v>264</v>
      </c>
      <c r="J673" t="s">
        <v>303</v>
      </c>
      <c r="L673" t="s">
        <v>8</v>
      </c>
      <c r="M673" t="s">
        <v>9</v>
      </c>
    </row>
    <row r="674" spans="1:13">
      <c r="A674">
        <v>294</v>
      </c>
      <c r="B674" s="5">
        <v>45453</v>
      </c>
      <c r="C674" s="6">
        <v>0.64444444444444449</v>
      </c>
      <c r="D674" t="s">
        <v>328</v>
      </c>
      <c r="F674" s="1">
        <v>0</v>
      </c>
      <c r="G674" s="1">
        <v>9000</v>
      </c>
      <c r="H674" s="1">
        <v>151513833</v>
      </c>
      <c r="I674" t="s">
        <v>264</v>
      </c>
      <c r="J674" t="s">
        <v>303</v>
      </c>
      <c r="L674" t="s">
        <v>8</v>
      </c>
      <c r="M674" t="s">
        <v>9</v>
      </c>
    </row>
    <row r="675" spans="1:13">
      <c r="A675">
        <v>295</v>
      </c>
      <c r="B675" s="5">
        <v>45453</v>
      </c>
      <c r="C675" s="6">
        <v>0.87777777777777777</v>
      </c>
      <c r="D675" t="s">
        <v>328</v>
      </c>
      <c r="F675" s="1">
        <v>0</v>
      </c>
      <c r="G675" s="1">
        <v>6200</v>
      </c>
      <c r="H675" s="1">
        <v>151507633</v>
      </c>
      <c r="I675" t="s">
        <v>264</v>
      </c>
      <c r="J675" t="s">
        <v>303</v>
      </c>
      <c r="L675" t="s">
        <v>8</v>
      </c>
      <c r="M675" t="s">
        <v>9</v>
      </c>
    </row>
    <row r="676" spans="1:13">
      <c r="A676">
        <v>296</v>
      </c>
      <c r="B676" s="5">
        <v>45453</v>
      </c>
      <c r="C676" s="6">
        <v>0.87777777777777777</v>
      </c>
      <c r="D676" t="s">
        <v>328</v>
      </c>
      <c r="F676" s="1">
        <v>6200</v>
      </c>
      <c r="G676" s="1">
        <v>0</v>
      </c>
      <c r="H676" s="1">
        <v>151513833</v>
      </c>
      <c r="I676" t="s">
        <v>264</v>
      </c>
      <c r="J676" t="s">
        <v>303</v>
      </c>
      <c r="L676" t="s">
        <v>8</v>
      </c>
      <c r="M676" t="s">
        <v>9</v>
      </c>
    </row>
    <row r="677" spans="1:13">
      <c r="A677">
        <v>297</v>
      </c>
      <c r="B677" s="5">
        <v>45453</v>
      </c>
      <c r="C677" s="6">
        <v>0.88541666666666663</v>
      </c>
      <c r="D677" t="s">
        <v>328</v>
      </c>
      <c r="F677" s="1">
        <v>0</v>
      </c>
      <c r="G677" s="1">
        <v>6500</v>
      </c>
      <c r="H677" s="1">
        <v>151507333</v>
      </c>
      <c r="I677" t="s">
        <v>264</v>
      </c>
      <c r="J677" t="s">
        <v>303</v>
      </c>
      <c r="L677" t="s">
        <v>8</v>
      </c>
      <c r="M677" t="s">
        <v>9</v>
      </c>
    </row>
    <row r="678" spans="1:13">
      <c r="A678">
        <v>298</v>
      </c>
      <c r="B678" s="5">
        <v>45454</v>
      </c>
      <c r="C678" s="6">
        <v>0.34513888888888888</v>
      </c>
      <c r="D678" t="s">
        <v>328</v>
      </c>
      <c r="F678" s="1">
        <v>0</v>
      </c>
      <c r="G678" s="1">
        <v>13300</v>
      </c>
      <c r="H678" s="1">
        <v>151494033</v>
      </c>
      <c r="I678" t="s">
        <v>264</v>
      </c>
      <c r="J678" t="s">
        <v>303</v>
      </c>
      <c r="L678" t="s">
        <v>8</v>
      </c>
      <c r="M678" t="s">
        <v>9</v>
      </c>
    </row>
    <row r="679" spans="1:13">
      <c r="A679">
        <v>299</v>
      </c>
      <c r="B679" s="5">
        <v>45454</v>
      </c>
      <c r="C679" s="6">
        <v>0.34513888888888888</v>
      </c>
      <c r="D679" t="s">
        <v>328</v>
      </c>
      <c r="F679" s="1">
        <v>13300</v>
      </c>
      <c r="G679" s="1">
        <v>0</v>
      </c>
      <c r="H679" s="1">
        <v>151507333</v>
      </c>
      <c r="I679" t="s">
        <v>264</v>
      </c>
      <c r="J679" t="s">
        <v>303</v>
      </c>
      <c r="L679" t="s">
        <v>8</v>
      </c>
      <c r="M679" t="s">
        <v>9</v>
      </c>
    </row>
    <row r="680" spans="1:13">
      <c r="A680">
        <v>300</v>
      </c>
      <c r="B680" s="5">
        <v>45454</v>
      </c>
      <c r="C680" s="6">
        <v>0.37013888888888891</v>
      </c>
      <c r="D680" t="s">
        <v>328</v>
      </c>
      <c r="F680" s="1">
        <v>0</v>
      </c>
      <c r="G680" s="1">
        <v>13100</v>
      </c>
      <c r="H680" s="1">
        <v>151494233</v>
      </c>
      <c r="I680" t="s">
        <v>264</v>
      </c>
      <c r="J680" t="s">
        <v>303</v>
      </c>
      <c r="L680" t="s">
        <v>8</v>
      </c>
      <c r="M680" t="s">
        <v>9</v>
      </c>
    </row>
    <row r="681" spans="1:13">
      <c r="A681">
        <v>301</v>
      </c>
      <c r="B681" s="5">
        <v>45456</v>
      </c>
      <c r="C681" s="6">
        <v>0.97291666666666665</v>
      </c>
      <c r="D681" t="s">
        <v>499</v>
      </c>
      <c r="F681" s="1">
        <v>0</v>
      </c>
      <c r="G681" s="1">
        <v>25000</v>
      </c>
      <c r="H681" s="1">
        <v>151469233</v>
      </c>
      <c r="I681" t="s">
        <v>264</v>
      </c>
      <c r="J681" t="s">
        <v>303</v>
      </c>
      <c r="L681" t="s">
        <v>8</v>
      </c>
      <c r="M681" t="s">
        <v>9</v>
      </c>
    </row>
    <row r="682" spans="1:13">
      <c r="A682">
        <v>302</v>
      </c>
      <c r="B682" s="5">
        <v>45457</v>
      </c>
      <c r="C682" s="6">
        <v>0.51249999999999996</v>
      </c>
      <c r="D682" t="s">
        <v>500</v>
      </c>
      <c r="F682" s="1">
        <v>0</v>
      </c>
      <c r="G682" s="1">
        <v>70604</v>
      </c>
      <c r="H682" s="1">
        <v>151398629</v>
      </c>
      <c r="I682" t="s">
        <v>264</v>
      </c>
      <c r="J682" t="s">
        <v>285</v>
      </c>
      <c r="L682" t="s">
        <v>8</v>
      </c>
      <c r="M682" t="s">
        <v>9</v>
      </c>
    </row>
    <row r="683" spans="1:13">
      <c r="A683">
        <v>303</v>
      </c>
      <c r="B683" s="5">
        <v>45457</v>
      </c>
      <c r="C683" s="6">
        <v>0.92013888888888884</v>
      </c>
      <c r="D683" t="s">
        <v>499</v>
      </c>
      <c r="F683" s="1">
        <v>0</v>
      </c>
      <c r="G683" s="1">
        <v>28000</v>
      </c>
      <c r="H683" s="1">
        <v>151370629</v>
      </c>
      <c r="I683" t="s">
        <v>264</v>
      </c>
      <c r="J683" t="s">
        <v>303</v>
      </c>
      <c r="L683" t="s">
        <v>8</v>
      </c>
      <c r="M683" t="s">
        <v>9</v>
      </c>
    </row>
    <row r="684" spans="1:13">
      <c r="A684">
        <v>304</v>
      </c>
      <c r="B684" s="5">
        <v>45458</v>
      </c>
      <c r="C684" s="6">
        <v>0.1388888888888889</v>
      </c>
      <c r="F684" s="1">
        <v>28595</v>
      </c>
      <c r="G684" s="1">
        <v>0</v>
      </c>
      <c r="H684" s="1">
        <v>151399224</v>
      </c>
      <c r="I684" t="s">
        <v>409</v>
      </c>
      <c r="J684" t="s">
        <v>300</v>
      </c>
      <c r="L684" t="s">
        <v>8</v>
      </c>
      <c r="M684" t="s">
        <v>9</v>
      </c>
    </row>
    <row r="685" spans="1:13">
      <c r="A685">
        <v>305</v>
      </c>
      <c r="B685" s="5">
        <v>45460</v>
      </c>
      <c r="C685" s="6">
        <v>0.74375000000000002</v>
      </c>
      <c r="D685" t="s">
        <v>501</v>
      </c>
      <c r="F685" s="1">
        <v>0</v>
      </c>
      <c r="G685" s="1">
        <v>150000</v>
      </c>
      <c r="H685" s="1">
        <v>151249224</v>
      </c>
      <c r="I685" t="s">
        <v>264</v>
      </c>
      <c r="J685" t="s">
        <v>303</v>
      </c>
      <c r="L685" t="s">
        <v>8</v>
      </c>
      <c r="M685" t="s">
        <v>9</v>
      </c>
    </row>
    <row r="686" spans="1:13">
      <c r="A686">
        <v>306</v>
      </c>
      <c r="B686" s="5">
        <v>45460</v>
      </c>
      <c r="C686" s="6">
        <v>0.74513888888888891</v>
      </c>
      <c r="D686" t="s">
        <v>501</v>
      </c>
      <c r="F686" s="1">
        <v>0</v>
      </c>
      <c r="G686" s="1">
        <v>105000</v>
      </c>
      <c r="H686" s="1">
        <v>151144224</v>
      </c>
      <c r="I686" t="s">
        <v>264</v>
      </c>
      <c r="J686" t="s">
        <v>303</v>
      </c>
      <c r="L686" t="s">
        <v>8</v>
      </c>
      <c r="M686" t="s">
        <v>9</v>
      </c>
    </row>
    <row r="687" spans="1:13">
      <c r="A687">
        <v>307</v>
      </c>
      <c r="B687" s="5">
        <v>45460</v>
      </c>
      <c r="C687" s="6">
        <v>0.74513888888888891</v>
      </c>
      <c r="D687" t="s">
        <v>501</v>
      </c>
      <c r="F687" s="1">
        <v>150000</v>
      </c>
      <c r="G687" s="1">
        <v>0</v>
      </c>
      <c r="H687" s="1">
        <v>151294224</v>
      </c>
      <c r="I687" t="s">
        <v>264</v>
      </c>
      <c r="J687" t="s">
        <v>303</v>
      </c>
      <c r="L687" t="s">
        <v>8</v>
      </c>
      <c r="M687" t="s">
        <v>9</v>
      </c>
    </row>
    <row r="688" spans="1:13">
      <c r="A688">
        <v>308</v>
      </c>
      <c r="B688" s="5">
        <v>45461</v>
      </c>
      <c r="C688" s="6">
        <v>0.17986111111111111</v>
      </c>
      <c r="D688" t="s">
        <v>322</v>
      </c>
      <c r="F688" s="1">
        <v>0</v>
      </c>
      <c r="G688" s="1">
        <v>39200</v>
      </c>
      <c r="H688" s="1">
        <v>151255024</v>
      </c>
      <c r="I688" t="s">
        <v>323</v>
      </c>
      <c r="J688" t="s">
        <v>300</v>
      </c>
      <c r="L688" t="s">
        <v>8</v>
      </c>
      <c r="M688" t="s">
        <v>9</v>
      </c>
    </row>
    <row r="689" spans="1:13">
      <c r="A689">
        <v>309</v>
      </c>
      <c r="B689" s="5">
        <v>45461</v>
      </c>
      <c r="C689" s="6">
        <v>0.42777777777777781</v>
      </c>
      <c r="D689" t="s">
        <v>212</v>
      </c>
      <c r="E689" t="s">
        <v>212</v>
      </c>
      <c r="F689" s="1">
        <v>0</v>
      </c>
      <c r="G689" s="1">
        <v>5500</v>
      </c>
      <c r="H689" s="1">
        <v>151249524</v>
      </c>
      <c r="I689" t="s">
        <v>331</v>
      </c>
      <c r="J689" t="s">
        <v>300</v>
      </c>
      <c r="L689" t="s">
        <v>8</v>
      </c>
      <c r="M689" t="s">
        <v>9</v>
      </c>
    </row>
    <row r="690" spans="1:13">
      <c r="A690">
        <v>310</v>
      </c>
      <c r="B690" s="5">
        <v>45462</v>
      </c>
      <c r="C690" s="6">
        <v>0.46388888888888891</v>
      </c>
      <c r="D690" t="s">
        <v>328</v>
      </c>
      <c r="F690" s="1">
        <v>0</v>
      </c>
      <c r="G690" s="1">
        <v>13800</v>
      </c>
      <c r="H690" s="1">
        <v>151235724</v>
      </c>
      <c r="I690" t="s">
        <v>264</v>
      </c>
      <c r="J690" t="s">
        <v>303</v>
      </c>
      <c r="L690" t="s">
        <v>8</v>
      </c>
      <c r="M690" t="s">
        <v>9</v>
      </c>
    </row>
    <row r="691" spans="1:13">
      <c r="A691">
        <v>311</v>
      </c>
      <c r="B691" s="5">
        <v>45462</v>
      </c>
      <c r="C691" s="6">
        <v>0.46388888888888891</v>
      </c>
      <c r="D691" t="s">
        <v>328</v>
      </c>
      <c r="F691" s="1">
        <v>13800</v>
      </c>
      <c r="G691" s="1">
        <v>0</v>
      </c>
      <c r="H691" s="1">
        <v>151249524</v>
      </c>
      <c r="I691" t="s">
        <v>264</v>
      </c>
      <c r="J691" t="s">
        <v>303</v>
      </c>
      <c r="L691" t="s">
        <v>8</v>
      </c>
      <c r="M691" t="s">
        <v>9</v>
      </c>
    </row>
    <row r="692" spans="1:13">
      <c r="A692">
        <v>312</v>
      </c>
      <c r="B692" s="5">
        <v>45462</v>
      </c>
      <c r="C692" s="6">
        <v>0.48333333333333328</v>
      </c>
      <c r="D692" t="s">
        <v>328</v>
      </c>
      <c r="F692" s="1">
        <v>0</v>
      </c>
      <c r="G692" s="1">
        <v>12000</v>
      </c>
      <c r="H692" s="1">
        <v>151237524</v>
      </c>
      <c r="I692" t="s">
        <v>264</v>
      </c>
      <c r="J692" t="s">
        <v>303</v>
      </c>
      <c r="L692" t="s">
        <v>8</v>
      </c>
      <c r="M692" t="s">
        <v>9</v>
      </c>
    </row>
    <row r="693" spans="1:13">
      <c r="A693">
        <v>313</v>
      </c>
      <c r="B693" s="5">
        <v>45462</v>
      </c>
      <c r="C693" s="6">
        <v>0.53333333333333333</v>
      </c>
      <c r="D693" t="s">
        <v>406</v>
      </c>
      <c r="F693" s="1">
        <v>0</v>
      </c>
      <c r="G693" s="1">
        <v>56100</v>
      </c>
      <c r="H693" s="1">
        <v>151181424</v>
      </c>
      <c r="I693" t="s">
        <v>264</v>
      </c>
      <c r="J693" t="s">
        <v>303</v>
      </c>
      <c r="L693" t="s">
        <v>8</v>
      </c>
      <c r="M693" t="s">
        <v>9</v>
      </c>
    </row>
    <row r="694" spans="1:13">
      <c r="A694">
        <v>314</v>
      </c>
      <c r="B694" s="5">
        <v>45462</v>
      </c>
      <c r="C694" s="6">
        <v>0.53402777777777777</v>
      </c>
      <c r="D694" t="s">
        <v>406</v>
      </c>
      <c r="F694" s="1">
        <v>56100</v>
      </c>
      <c r="G694" s="1">
        <v>0</v>
      </c>
      <c r="H694" s="1">
        <v>151237524</v>
      </c>
      <c r="I694" t="s">
        <v>264</v>
      </c>
      <c r="J694" t="s">
        <v>303</v>
      </c>
      <c r="L694" t="s">
        <v>8</v>
      </c>
      <c r="M694" t="s">
        <v>9</v>
      </c>
    </row>
    <row r="695" spans="1:13">
      <c r="A695">
        <v>315</v>
      </c>
      <c r="B695" s="5">
        <v>45462</v>
      </c>
      <c r="C695" s="6">
        <v>0.58125000000000004</v>
      </c>
      <c r="D695" t="s">
        <v>407</v>
      </c>
      <c r="F695" s="1">
        <v>0</v>
      </c>
      <c r="G695" s="1">
        <v>56900</v>
      </c>
      <c r="H695" s="1">
        <v>151180624</v>
      </c>
      <c r="I695" t="s">
        <v>264</v>
      </c>
      <c r="J695" t="s">
        <v>303</v>
      </c>
      <c r="L695" t="s">
        <v>8</v>
      </c>
      <c r="M695" t="s">
        <v>9</v>
      </c>
    </row>
    <row r="696" spans="1:13">
      <c r="A696">
        <v>316</v>
      </c>
      <c r="B696" s="5">
        <v>45463</v>
      </c>
      <c r="C696" s="6">
        <v>0.51597222222222228</v>
      </c>
      <c r="D696" t="s">
        <v>502</v>
      </c>
      <c r="F696" s="1">
        <v>0</v>
      </c>
      <c r="G696" s="1">
        <v>72433</v>
      </c>
      <c r="H696" s="1">
        <v>151108191</v>
      </c>
      <c r="I696" t="s">
        <v>264</v>
      </c>
      <c r="J696" t="s">
        <v>285</v>
      </c>
      <c r="L696" t="s">
        <v>8</v>
      </c>
      <c r="M696" t="s">
        <v>9</v>
      </c>
    </row>
    <row r="697" spans="1:13">
      <c r="A697">
        <v>317</v>
      </c>
      <c r="B697" s="5">
        <v>45470</v>
      </c>
      <c r="C697" s="6">
        <v>0.18124999999999999</v>
      </c>
      <c r="D697" t="s">
        <v>332</v>
      </c>
      <c r="F697" s="1">
        <v>0</v>
      </c>
      <c r="G697" s="1">
        <v>800</v>
      </c>
      <c r="H697" s="1">
        <v>151107391</v>
      </c>
      <c r="I697" t="s">
        <v>295</v>
      </c>
      <c r="J697" t="s">
        <v>300</v>
      </c>
      <c r="L697" t="s">
        <v>8</v>
      </c>
      <c r="M697" t="s">
        <v>9</v>
      </c>
    </row>
    <row r="698" spans="1:13">
      <c r="A698">
        <v>318</v>
      </c>
      <c r="B698" s="5">
        <v>45470</v>
      </c>
      <c r="C698" s="6">
        <v>0.18124999999999999</v>
      </c>
      <c r="D698" t="s">
        <v>332</v>
      </c>
      <c r="F698" s="1">
        <v>0</v>
      </c>
      <c r="G698" s="1">
        <v>471914</v>
      </c>
      <c r="H698" s="1">
        <v>150635477</v>
      </c>
      <c r="I698" t="s">
        <v>295</v>
      </c>
      <c r="J698" t="s">
        <v>300</v>
      </c>
      <c r="L698" t="s">
        <v>8</v>
      </c>
      <c r="M698" t="s">
        <v>9</v>
      </c>
    </row>
    <row r="699" spans="1:13">
      <c r="A699">
        <v>319</v>
      </c>
      <c r="B699" s="5">
        <v>45470</v>
      </c>
      <c r="C699" s="6">
        <v>0.5131944444444444</v>
      </c>
      <c r="D699" t="s">
        <v>510</v>
      </c>
      <c r="F699" s="1">
        <v>0</v>
      </c>
      <c r="G699" s="1">
        <v>78157</v>
      </c>
      <c r="H699" s="1">
        <v>150557320</v>
      </c>
      <c r="I699" t="s">
        <v>264</v>
      </c>
      <c r="J699" t="s">
        <v>285</v>
      </c>
      <c r="L699" t="s">
        <v>8</v>
      </c>
      <c r="M699" t="s">
        <v>9</v>
      </c>
    </row>
    <row r="700" spans="1:13">
      <c r="A700">
        <v>320</v>
      </c>
      <c r="B700" s="5">
        <v>45475</v>
      </c>
      <c r="C700" s="6">
        <v>0.53541666666666665</v>
      </c>
      <c r="D700" t="s">
        <v>511</v>
      </c>
      <c r="F700" s="1">
        <v>0</v>
      </c>
      <c r="G700" s="1">
        <v>57933</v>
      </c>
      <c r="H700" s="1">
        <v>150499387</v>
      </c>
      <c r="I700" t="s">
        <v>264</v>
      </c>
      <c r="J700" t="s">
        <v>285</v>
      </c>
      <c r="L700" t="s">
        <v>8</v>
      </c>
      <c r="M700" t="s">
        <v>9</v>
      </c>
    </row>
    <row r="701" spans="1:13">
      <c r="A701">
        <v>321</v>
      </c>
      <c r="B701" s="5">
        <v>45475</v>
      </c>
      <c r="C701" s="6">
        <v>0.64652777777777781</v>
      </c>
      <c r="D701" t="s">
        <v>512</v>
      </c>
      <c r="F701" s="1">
        <v>1103700</v>
      </c>
      <c r="G701" s="1">
        <v>0</v>
      </c>
      <c r="H701" s="1">
        <v>151603087</v>
      </c>
      <c r="I701" t="s">
        <v>292</v>
      </c>
      <c r="J701" t="s">
        <v>396</v>
      </c>
      <c r="L701" t="s">
        <v>8</v>
      </c>
      <c r="M701" t="s">
        <v>9</v>
      </c>
    </row>
    <row r="702" spans="1:13">
      <c r="A702">
        <v>322</v>
      </c>
      <c r="B702" s="5">
        <v>45476</v>
      </c>
      <c r="C702" s="6">
        <v>0.52430555555555558</v>
      </c>
      <c r="D702" t="s">
        <v>515</v>
      </c>
      <c r="F702" s="1">
        <v>0</v>
      </c>
      <c r="G702" s="1">
        <v>56736</v>
      </c>
      <c r="H702" s="1">
        <v>151546351</v>
      </c>
      <c r="I702" t="s">
        <v>264</v>
      </c>
      <c r="J702" t="s">
        <v>285</v>
      </c>
      <c r="L702" t="s">
        <v>8</v>
      </c>
      <c r="M702" t="s">
        <v>9</v>
      </c>
    </row>
    <row r="703" spans="1:13">
      <c r="A703">
        <v>323</v>
      </c>
      <c r="B703" s="5">
        <v>45476</v>
      </c>
      <c r="C703" s="6">
        <v>0.7680555555555556</v>
      </c>
      <c r="D703" t="s">
        <v>406</v>
      </c>
      <c r="F703" s="1">
        <v>0</v>
      </c>
      <c r="G703" s="1">
        <v>58200</v>
      </c>
      <c r="H703" s="1">
        <v>151488151</v>
      </c>
      <c r="I703" t="s">
        <v>264</v>
      </c>
      <c r="J703" t="s">
        <v>303</v>
      </c>
      <c r="L703" t="s">
        <v>8</v>
      </c>
      <c r="M703" t="s">
        <v>9</v>
      </c>
    </row>
    <row r="704" spans="1:13">
      <c r="A704">
        <v>324</v>
      </c>
      <c r="B704" s="5">
        <v>45476</v>
      </c>
      <c r="C704" s="6">
        <v>0.76875000000000004</v>
      </c>
      <c r="D704" t="s">
        <v>406</v>
      </c>
      <c r="F704" s="1">
        <v>58200</v>
      </c>
      <c r="G704" s="1">
        <v>0</v>
      </c>
      <c r="H704" s="1">
        <v>151546351</v>
      </c>
      <c r="I704" t="s">
        <v>264</v>
      </c>
      <c r="J704" t="s">
        <v>303</v>
      </c>
      <c r="L704" t="s">
        <v>8</v>
      </c>
      <c r="M704" t="s">
        <v>9</v>
      </c>
    </row>
    <row r="705" spans="1:13">
      <c r="A705">
        <v>325</v>
      </c>
      <c r="B705" s="5">
        <v>45476</v>
      </c>
      <c r="C705" s="6">
        <v>0.8125</v>
      </c>
      <c r="D705" t="s">
        <v>516</v>
      </c>
      <c r="F705" s="1">
        <v>0</v>
      </c>
      <c r="G705" s="1">
        <v>56300</v>
      </c>
      <c r="H705" s="1">
        <v>151490051</v>
      </c>
      <c r="I705" t="s">
        <v>264</v>
      </c>
      <c r="J705" t="s">
        <v>303</v>
      </c>
      <c r="L705" t="s">
        <v>8</v>
      </c>
      <c r="M705" t="s">
        <v>9</v>
      </c>
    </row>
    <row r="706" spans="1:13">
      <c r="A706">
        <v>326</v>
      </c>
      <c r="B706" s="5">
        <v>45477</v>
      </c>
      <c r="C706" s="6">
        <v>0.21388888888888891</v>
      </c>
      <c r="D706" t="s">
        <v>328</v>
      </c>
      <c r="F706" s="1">
        <v>0</v>
      </c>
      <c r="G706" s="1">
        <v>11200</v>
      </c>
      <c r="H706" s="1">
        <v>151478851</v>
      </c>
      <c r="I706" t="s">
        <v>264</v>
      </c>
      <c r="J706" t="s">
        <v>303</v>
      </c>
      <c r="L706" t="s">
        <v>8</v>
      </c>
      <c r="M706" t="s">
        <v>9</v>
      </c>
    </row>
    <row r="707" spans="1:13">
      <c r="A707">
        <v>327</v>
      </c>
      <c r="B707" s="5">
        <v>45477</v>
      </c>
      <c r="C707" s="6">
        <v>0.21388888888888891</v>
      </c>
      <c r="D707" t="s">
        <v>328</v>
      </c>
      <c r="F707" s="1">
        <v>11200</v>
      </c>
      <c r="G707" s="1">
        <v>0</v>
      </c>
      <c r="H707" s="1">
        <v>151490051</v>
      </c>
      <c r="I707" t="s">
        <v>264</v>
      </c>
      <c r="J707" t="s">
        <v>303</v>
      </c>
      <c r="L707" t="s">
        <v>8</v>
      </c>
      <c r="M707" t="s">
        <v>9</v>
      </c>
    </row>
    <row r="708" spans="1:13">
      <c r="A708">
        <v>328</v>
      </c>
      <c r="B708" s="5">
        <v>45477</v>
      </c>
      <c r="C708" s="6">
        <v>0.22569444444444439</v>
      </c>
      <c r="D708" t="s">
        <v>328</v>
      </c>
      <c r="F708" s="1">
        <v>0</v>
      </c>
      <c r="G708" s="1">
        <v>10800</v>
      </c>
      <c r="H708" s="1">
        <v>151479251</v>
      </c>
      <c r="I708" t="s">
        <v>264</v>
      </c>
      <c r="J708" t="s">
        <v>303</v>
      </c>
      <c r="L708" t="s">
        <v>8</v>
      </c>
      <c r="M708" t="s">
        <v>9</v>
      </c>
    </row>
    <row r="709" spans="1:13">
      <c r="A709">
        <v>329</v>
      </c>
      <c r="B709" s="5">
        <v>45477</v>
      </c>
      <c r="C709" s="6">
        <v>0.82638888888888884</v>
      </c>
      <c r="D709" t="s">
        <v>518</v>
      </c>
      <c r="F709" s="1">
        <v>0</v>
      </c>
      <c r="G709" s="1">
        <v>14400</v>
      </c>
      <c r="H709" s="1">
        <v>151464851</v>
      </c>
      <c r="I709" t="s">
        <v>264</v>
      </c>
      <c r="J709" t="s">
        <v>303</v>
      </c>
      <c r="L709" t="s">
        <v>8</v>
      </c>
      <c r="M709" t="s">
        <v>9</v>
      </c>
    </row>
    <row r="710" spans="1:13">
      <c r="A710">
        <v>330</v>
      </c>
      <c r="B710" s="5">
        <v>45477</v>
      </c>
      <c r="C710" s="6">
        <v>0.96597222222222223</v>
      </c>
      <c r="D710" t="s">
        <v>328</v>
      </c>
      <c r="F710" s="1">
        <v>0</v>
      </c>
      <c r="G710" s="1">
        <v>17100</v>
      </c>
      <c r="H710" s="1">
        <v>151447751</v>
      </c>
      <c r="I710" t="s">
        <v>264</v>
      </c>
      <c r="J710" t="s">
        <v>303</v>
      </c>
      <c r="L710" t="s">
        <v>8</v>
      </c>
      <c r="M710" t="s">
        <v>9</v>
      </c>
    </row>
    <row r="711" spans="1:13">
      <c r="A711">
        <v>331</v>
      </c>
      <c r="B711" s="5">
        <v>45477</v>
      </c>
      <c r="C711" s="6">
        <v>0.96597222222222223</v>
      </c>
      <c r="D711" t="s">
        <v>328</v>
      </c>
      <c r="F711" s="1">
        <v>17100</v>
      </c>
      <c r="G711" s="1">
        <v>0</v>
      </c>
      <c r="H711" s="1">
        <v>151464851</v>
      </c>
      <c r="I711" t="s">
        <v>264</v>
      </c>
      <c r="J711" t="s">
        <v>303</v>
      </c>
      <c r="L711" t="s">
        <v>8</v>
      </c>
      <c r="M711" t="s">
        <v>9</v>
      </c>
    </row>
    <row r="712" spans="1:13">
      <c r="A712">
        <v>332</v>
      </c>
      <c r="B712" s="5">
        <v>45477</v>
      </c>
      <c r="C712" s="6">
        <v>0.97916666666666663</v>
      </c>
      <c r="D712" t="s">
        <v>328</v>
      </c>
      <c r="F712" s="1">
        <v>0</v>
      </c>
      <c r="G712" s="1">
        <v>17500</v>
      </c>
      <c r="H712" s="1">
        <v>151447351</v>
      </c>
      <c r="I712" t="s">
        <v>264</v>
      </c>
      <c r="J712" t="s">
        <v>303</v>
      </c>
      <c r="L712" t="s">
        <v>8</v>
      </c>
      <c r="M712" t="s">
        <v>9</v>
      </c>
    </row>
    <row r="713" spans="1:13">
      <c r="A713">
        <v>333</v>
      </c>
      <c r="B713" s="5">
        <v>45478</v>
      </c>
      <c r="C713" s="6">
        <v>0.36180555555555549</v>
      </c>
      <c r="D713" t="s">
        <v>328</v>
      </c>
      <c r="F713" s="1">
        <v>0</v>
      </c>
      <c r="G713" s="1">
        <v>11100</v>
      </c>
      <c r="H713" s="1">
        <v>151436251</v>
      </c>
      <c r="I713" t="s">
        <v>264</v>
      </c>
      <c r="J713" t="s">
        <v>303</v>
      </c>
      <c r="L713" t="s">
        <v>8</v>
      </c>
      <c r="M713" t="s">
        <v>9</v>
      </c>
    </row>
    <row r="714" spans="1:13">
      <c r="A714">
        <v>334</v>
      </c>
      <c r="B714" s="5">
        <v>45478</v>
      </c>
      <c r="C714" s="6">
        <v>0.36180555555555549</v>
      </c>
      <c r="D714" t="s">
        <v>328</v>
      </c>
      <c r="F714" s="1">
        <v>11100</v>
      </c>
      <c r="G714" s="1">
        <v>0</v>
      </c>
      <c r="H714" s="1">
        <v>151447351</v>
      </c>
      <c r="I714" t="s">
        <v>264</v>
      </c>
      <c r="J714" t="s">
        <v>303</v>
      </c>
      <c r="L714" t="s">
        <v>8</v>
      </c>
      <c r="M714" t="s">
        <v>9</v>
      </c>
    </row>
    <row r="715" spans="1:13">
      <c r="A715">
        <v>335</v>
      </c>
      <c r="B715" s="5">
        <v>45478</v>
      </c>
      <c r="C715" s="6">
        <v>0.38263888888888892</v>
      </c>
      <c r="D715" t="s">
        <v>328</v>
      </c>
      <c r="F715" s="1">
        <v>0</v>
      </c>
      <c r="G715" s="1">
        <v>12400</v>
      </c>
      <c r="H715" s="1">
        <v>151434951</v>
      </c>
      <c r="I715" t="s">
        <v>264</v>
      </c>
      <c r="J715" t="s">
        <v>303</v>
      </c>
      <c r="L715" t="s">
        <v>8</v>
      </c>
      <c r="M715" t="s">
        <v>9</v>
      </c>
    </row>
    <row r="716" spans="1:13">
      <c r="A716">
        <v>336</v>
      </c>
      <c r="B716" s="5">
        <v>45478</v>
      </c>
      <c r="C716" s="6">
        <v>0.78749999999999998</v>
      </c>
      <c r="D716" t="s">
        <v>520</v>
      </c>
      <c r="F716" s="1">
        <v>0</v>
      </c>
      <c r="G716" s="1">
        <v>110750</v>
      </c>
      <c r="H716" s="1">
        <v>151324201</v>
      </c>
      <c r="I716" t="s">
        <v>264</v>
      </c>
      <c r="J716" t="s">
        <v>303</v>
      </c>
      <c r="L716" t="s">
        <v>8</v>
      </c>
      <c r="M716" t="s">
        <v>9</v>
      </c>
    </row>
    <row r="717" spans="1:13">
      <c r="A717">
        <v>337</v>
      </c>
      <c r="B717" s="5">
        <v>45478</v>
      </c>
      <c r="C717" s="6">
        <v>0.92777777777777781</v>
      </c>
      <c r="D717" t="s">
        <v>372</v>
      </c>
      <c r="F717" s="1">
        <v>0</v>
      </c>
      <c r="G717" s="1">
        <v>12600</v>
      </c>
      <c r="H717" s="1">
        <v>151311601</v>
      </c>
      <c r="I717" t="s">
        <v>264</v>
      </c>
      <c r="J717" t="s">
        <v>303</v>
      </c>
      <c r="L717" t="s">
        <v>8</v>
      </c>
      <c r="M717" t="s">
        <v>9</v>
      </c>
    </row>
    <row r="718" spans="1:13">
      <c r="A718">
        <v>338</v>
      </c>
      <c r="B718" s="5">
        <v>45479</v>
      </c>
      <c r="C718" s="6">
        <v>0.53055555555555556</v>
      </c>
      <c r="D718" t="s">
        <v>328</v>
      </c>
      <c r="F718" s="1">
        <v>0</v>
      </c>
      <c r="G718" s="1">
        <v>57600</v>
      </c>
      <c r="H718" s="1">
        <v>151254001</v>
      </c>
      <c r="I718" t="s">
        <v>264</v>
      </c>
      <c r="J718" t="s">
        <v>303</v>
      </c>
      <c r="L718" t="s">
        <v>8</v>
      </c>
      <c r="M718" t="s">
        <v>9</v>
      </c>
    </row>
    <row r="719" spans="1:13">
      <c r="A719">
        <v>339</v>
      </c>
      <c r="B719" s="5">
        <v>45479</v>
      </c>
      <c r="C719" s="6">
        <v>0.53055555555555556</v>
      </c>
      <c r="D719" t="s">
        <v>328</v>
      </c>
      <c r="F719" s="1">
        <v>57600</v>
      </c>
      <c r="G719" s="1">
        <v>0</v>
      </c>
      <c r="H719" s="1">
        <v>151311601</v>
      </c>
      <c r="I719" t="s">
        <v>264</v>
      </c>
      <c r="J719" t="s">
        <v>303</v>
      </c>
      <c r="L719" t="s">
        <v>8</v>
      </c>
      <c r="M719" t="s">
        <v>9</v>
      </c>
    </row>
    <row r="720" spans="1:13">
      <c r="A720">
        <v>340</v>
      </c>
      <c r="B720" s="5">
        <v>45479</v>
      </c>
      <c r="C720" s="6">
        <v>0.58819444444444446</v>
      </c>
      <c r="D720" t="s">
        <v>328</v>
      </c>
      <c r="F720" s="1">
        <v>0</v>
      </c>
      <c r="G720" s="1">
        <v>62700</v>
      </c>
      <c r="H720" s="1">
        <v>151248901</v>
      </c>
      <c r="I720" t="s">
        <v>264</v>
      </c>
      <c r="J720" t="s">
        <v>303</v>
      </c>
      <c r="L720" t="s">
        <v>8</v>
      </c>
      <c r="M720" t="s">
        <v>9</v>
      </c>
    </row>
    <row r="721" spans="1:13">
      <c r="A721">
        <v>341</v>
      </c>
      <c r="B721" s="5">
        <v>45481</v>
      </c>
      <c r="C721" s="6">
        <v>0.59930555555555554</v>
      </c>
      <c r="D721" t="s">
        <v>524</v>
      </c>
      <c r="F721" s="1">
        <v>0</v>
      </c>
      <c r="G721" s="1">
        <v>141338</v>
      </c>
      <c r="H721" s="1">
        <v>151107563</v>
      </c>
      <c r="I721" t="s">
        <v>264</v>
      </c>
      <c r="J721" t="s">
        <v>285</v>
      </c>
      <c r="L721" t="s">
        <v>8</v>
      </c>
      <c r="M721" t="s">
        <v>9</v>
      </c>
    </row>
    <row r="722" spans="1:13">
      <c r="A722">
        <v>342</v>
      </c>
      <c r="B722" s="5">
        <v>45482</v>
      </c>
      <c r="C722" s="6">
        <v>0.46805555555555561</v>
      </c>
      <c r="D722" t="s">
        <v>525</v>
      </c>
      <c r="F722" s="1">
        <v>9029400</v>
      </c>
      <c r="G722" s="1">
        <v>0</v>
      </c>
      <c r="H722" s="1">
        <v>160136963</v>
      </c>
      <c r="I722" t="s">
        <v>292</v>
      </c>
      <c r="J722" t="s">
        <v>293</v>
      </c>
      <c r="L722" t="s">
        <v>8</v>
      </c>
      <c r="M722" t="s">
        <v>9</v>
      </c>
    </row>
    <row r="723" spans="1:13">
      <c r="A723">
        <v>343</v>
      </c>
      <c r="B723" s="5">
        <v>45483</v>
      </c>
      <c r="C723" s="6">
        <v>0.52847222222222223</v>
      </c>
      <c r="D723" t="s">
        <v>531</v>
      </c>
      <c r="F723" s="1">
        <v>0</v>
      </c>
      <c r="G723" s="1">
        <v>51475</v>
      </c>
      <c r="H723" s="1">
        <v>160085488</v>
      </c>
      <c r="I723" t="s">
        <v>264</v>
      </c>
      <c r="J723" t="s">
        <v>285</v>
      </c>
      <c r="L723" t="s">
        <v>8</v>
      </c>
      <c r="M723" t="s">
        <v>9</v>
      </c>
    </row>
    <row r="724" spans="1:13">
      <c r="A724">
        <v>344</v>
      </c>
      <c r="B724" s="5">
        <v>45483</v>
      </c>
      <c r="C724" s="6">
        <v>0.52916666666666667</v>
      </c>
      <c r="D724" t="s">
        <v>532</v>
      </c>
      <c r="F724" s="1">
        <v>0</v>
      </c>
      <c r="G724" s="1">
        <v>93452</v>
      </c>
      <c r="H724" s="1">
        <v>159992036</v>
      </c>
      <c r="I724" t="s">
        <v>264</v>
      </c>
      <c r="J724" t="s">
        <v>285</v>
      </c>
      <c r="L724" t="s">
        <v>8</v>
      </c>
      <c r="M724" t="s">
        <v>9</v>
      </c>
    </row>
    <row r="725" spans="1:13">
      <c r="A725">
        <v>345</v>
      </c>
      <c r="B725" s="5">
        <v>45483</v>
      </c>
      <c r="C725" s="6">
        <v>0.53055555555555556</v>
      </c>
      <c r="D725" t="s">
        <v>531</v>
      </c>
      <c r="F725" s="1">
        <v>0</v>
      </c>
      <c r="G725" s="1">
        <v>39853</v>
      </c>
      <c r="H725" s="1">
        <v>159952183</v>
      </c>
      <c r="I725" t="s">
        <v>264</v>
      </c>
      <c r="J725" t="s">
        <v>285</v>
      </c>
      <c r="L725" t="s">
        <v>8</v>
      </c>
      <c r="M725" t="s">
        <v>9</v>
      </c>
    </row>
    <row r="726" spans="1:13">
      <c r="A726">
        <v>346</v>
      </c>
      <c r="B726" s="5">
        <v>45483</v>
      </c>
      <c r="C726" s="6">
        <v>0.53055555555555556</v>
      </c>
      <c r="D726" t="s">
        <v>531</v>
      </c>
      <c r="F726" s="1">
        <v>0</v>
      </c>
      <c r="G726" s="1">
        <v>37659</v>
      </c>
      <c r="H726" s="1">
        <v>159914524</v>
      </c>
      <c r="I726" t="s">
        <v>264</v>
      </c>
      <c r="J726" t="s">
        <v>285</v>
      </c>
      <c r="L726" t="s">
        <v>8</v>
      </c>
      <c r="M726" t="s">
        <v>9</v>
      </c>
    </row>
    <row r="727" spans="1:13">
      <c r="A727">
        <v>347</v>
      </c>
      <c r="B727" s="5">
        <v>45484</v>
      </c>
      <c r="C727" s="6">
        <v>0.51180555555555551</v>
      </c>
      <c r="D727" t="s">
        <v>534</v>
      </c>
      <c r="F727" s="1">
        <v>0</v>
      </c>
      <c r="G727" s="1">
        <v>52633</v>
      </c>
      <c r="H727" s="1">
        <v>159861891</v>
      </c>
      <c r="I727" t="s">
        <v>264</v>
      </c>
      <c r="J727" t="s">
        <v>285</v>
      </c>
      <c r="L727" t="s">
        <v>8</v>
      </c>
      <c r="M727" t="s">
        <v>9</v>
      </c>
    </row>
    <row r="728" spans="1:13">
      <c r="A728">
        <v>348</v>
      </c>
      <c r="B728" s="5">
        <v>45484</v>
      </c>
      <c r="C728" s="6">
        <v>0.51180555555555551</v>
      </c>
      <c r="D728" t="s">
        <v>534</v>
      </c>
      <c r="F728" s="1">
        <v>0</v>
      </c>
      <c r="G728" s="1">
        <v>37215</v>
      </c>
      <c r="H728" s="1">
        <v>159824676</v>
      </c>
      <c r="I728" t="s">
        <v>264</v>
      </c>
      <c r="J728" t="s">
        <v>285</v>
      </c>
      <c r="L728" t="s">
        <v>8</v>
      </c>
      <c r="M728" t="s">
        <v>9</v>
      </c>
    </row>
    <row r="729" spans="1:13">
      <c r="A729">
        <v>349</v>
      </c>
      <c r="B729" s="5">
        <v>45484</v>
      </c>
      <c r="C729" s="6">
        <v>0.5131944444444444</v>
      </c>
      <c r="D729" t="s">
        <v>534</v>
      </c>
      <c r="F729" s="1">
        <v>0</v>
      </c>
      <c r="G729" s="1">
        <v>59587</v>
      </c>
      <c r="H729" s="1">
        <v>159765089</v>
      </c>
      <c r="I729" t="s">
        <v>264</v>
      </c>
      <c r="J729" t="s">
        <v>285</v>
      </c>
      <c r="L729" t="s">
        <v>8</v>
      </c>
      <c r="M729" t="s">
        <v>9</v>
      </c>
    </row>
    <row r="730" spans="1:13">
      <c r="A730">
        <v>350</v>
      </c>
      <c r="B730" s="5">
        <v>45485</v>
      </c>
      <c r="C730" s="6">
        <v>0.50624999999999998</v>
      </c>
      <c r="D730" t="s">
        <v>535</v>
      </c>
      <c r="F730" s="1">
        <v>0</v>
      </c>
      <c r="G730" s="1">
        <v>497709</v>
      </c>
      <c r="H730" s="1">
        <v>159267380</v>
      </c>
      <c r="I730" t="s">
        <v>264</v>
      </c>
      <c r="J730" t="s">
        <v>285</v>
      </c>
      <c r="L730" t="s">
        <v>8</v>
      </c>
      <c r="M730" t="s">
        <v>9</v>
      </c>
    </row>
    <row r="731" spans="1:13">
      <c r="A731">
        <v>351</v>
      </c>
      <c r="B731" s="5">
        <v>45485</v>
      </c>
      <c r="C731" s="6">
        <v>0.51041666666666663</v>
      </c>
      <c r="D731" t="s">
        <v>534</v>
      </c>
      <c r="F731" s="1">
        <v>0</v>
      </c>
      <c r="G731" s="1">
        <v>42629</v>
      </c>
      <c r="H731" s="1">
        <v>159224751</v>
      </c>
      <c r="I731" t="s">
        <v>264</v>
      </c>
      <c r="J731" t="s">
        <v>285</v>
      </c>
      <c r="L731" t="s">
        <v>8</v>
      </c>
      <c r="M731" t="s">
        <v>9</v>
      </c>
    </row>
    <row r="732" spans="1:13">
      <c r="A732">
        <v>352</v>
      </c>
      <c r="B732" s="5">
        <v>45485</v>
      </c>
      <c r="C732" s="6">
        <v>0.51249999999999996</v>
      </c>
      <c r="D732" t="s">
        <v>536</v>
      </c>
      <c r="F732" s="1">
        <v>0</v>
      </c>
      <c r="G732" s="1">
        <v>41068</v>
      </c>
      <c r="H732" s="1">
        <v>159183683</v>
      </c>
      <c r="I732" t="s">
        <v>264</v>
      </c>
      <c r="J732" t="s">
        <v>285</v>
      </c>
      <c r="L732" t="s">
        <v>8</v>
      </c>
      <c r="M732" t="s">
        <v>9</v>
      </c>
    </row>
    <row r="733" spans="1:13">
      <c r="A733">
        <v>353</v>
      </c>
      <c r="B733" s="5">
        <v>45488</v>
      </c>
      <c r="C733" s="6">
        <v>0.60486111111111107</v>
      </c>
      <c r="D733" t="s">
        <v>539</v>
      </c>
      <c r="F733" s="1">
        <v>0</v>
      </c>
      <c r="G733" s="1">
        <v>19038</v>
      </c>
      <c r="H733" s="1">
        <v>159164645</v>
      </c>
      <c r="I733" t="s">
        <v>264</v>
      </c>
      <c r="J733" t="s">
        <v>285</v>
      </c>
      <c r="L733" t="s">
        <v>8</v>
      </c>
      <c r="M733" t="s">
        <v>9</v>
      </c>
    </row>
    <row r="734" spans="1:13">
      <c r="A734">
        <v>354</v>
      </c>
      <c r="B734" s="5">
        <v>45488</v>
      </c>
      <c r="C734" s="6">
        <v>0.60486111111111107</v>
      </c>
      <c r="D734" t="s">
        <v>539</v>
      </c>
      <c r="F734" s="1">
        <v>0</v>
      </c>
      <c r="G734" s="1">
        <v>13312</v>
      </c>
      <c r="H734" s="1">
        <v>159151333</v>
      </c>
      <c r="I734" t="s">
        <v>264</v>
      </c>
      <c r="J734" t="s">
        <v>285</v>
      </c>
      <c r="L734" t="s">
        <v>8</v>
      </c>
      <c r="M734" t="s">
        <v>9</v>
      </c>
    </row>
    <row r="735" spans="1:13">
      <c r="A735">
        <v>355</v>
      </c>
      <c r="B735" s="5">
        <v>45488</v>
      </c>
      <c r="C735" s="6">
        <v>0.60555555555555551</v>
      </c>
      <c r="D735" t="s">
        <v>539</v>
      </c>
      <c r="F735" s="1">
        <v>0</v>
      </c>
      <c r="G735" s="1">
        <v>31559</v>
      </c>
      <c r="H735" s="1">
        <v>159119774</v>
      </c>
      <c r="I735" t="s">
        <v>264</v>
      </c>
      <c r="J735" t="s">
        <v>285</v>
      </c>
      <c r="L735" t="s">
        <v>8</v>
      </c>
      <c r="M735" t="s">
        <v>9</v>
      </c>
    </row>
    <row r="736" spans="1:13">
      <c r="A736">
        <v>356</v>
      </c>
      <c r="B736" s="5">
        <v>45488</v>
      </c>
      <c r="C736" s="6">
        <v>0.62013888888888891</v>
      </c>
      <c r="D736" t="s">
        <v>539</v>
      </c>
      <c r="F736" s="1">
        <v>0</v>
      </c>
      <c r="G736" s="1">
        <v>23624</v>
      </c>
      <c r="H736" s="1">
        <v>159096150</v>
      </c>
      <c r="I736" t="s">
        <v>264</v>
      </c>
      <c r="J736" t="s">
        <v>285</v>
      </c>
      <c r="L736" t="s">
        <v>8</v>
      </c>
      <c r="M736" t="s">
        <v>9</v>
      </c>
    </row>
    <row r="737" spans="1:13">
      <c r="A737">
        <v>357</v>
      </c>
      <c r="B737" s="5">
        <v>45488</v>
      </c>
      <c r="C737" s="6">
        <v>0.62291666666666667</v>
      </c>
      <c r="D737" t="s">
        <v>540</v>
      </c>
      <c r="F737" s="1">
        <v>0</v>
      </c>
      <c r="G737" s="1">
        <v>14716</v>
      </c>
      <c r="H737" s="1">
        <v>159081434</v>
      </c>
      <c r="I737" t="s">
        <v>264</v>
      </c>
      <c r="J737" t="s">
        <v>285</v>
      </c>
      <c r="L737" t="s">
        <v>8</v>
      </c>
      <c r="M737" t="s">
        <v>9</v>
      </c>
    </row>
    <row r="738" spans="1:13">
      <c r="A738">
        <v>358</v>
      </c>
      <c r="B738" s="5">
        <v>45488</v>
      </c>
      <c r="C738" s="6">
        <v>0.63124999999999998</v>
      </c>
      <c r="D738" t="s">
        <v>541</v>
      </c>
      <c r="F738" s="1">
        <v>0</v>
      </c>
      <c r="G738" s="1">
        <v>438894</v>
      </c>
      <c r="H738" s="1">
        <v>158642540</v>
      </c>
      <c r="I738" t="s">
        <v>264</v>
      </c>
      <c r="J738" t="s">
        <v>285</v>
      </c>
      <c r="L738" t="s">
        <v>8</v>
      </c>
      <c r="M738" t="s">
        <v>9</v>
      </c>
    </row>
    <row r="739" spans="1:13">
      <c r="A739">
        <v>359</v>
      </c>
      <c r="B739" s="5">
        <v>45488</v>
      </c>
      <c r="C739" s="6">
        <v>0.63263888888888886</v>
      </c>
      <c r="D739" t="s">
        <v>540</v>
      </c>
      <c r="F739" s="1">
        <v>0</v>
      </c>
      <c r="G739" s="1">
        <v>14716</v>
      </c>
      <c r="H739" s="1">
        <v>158627824</v>
      </c>
      <c r="I739" t="s">
        <v>264</v>
      </c>
      <c r="J739" t="s">
        <v>285</v>
      </c>
      <c r="L739" t="s">
        <v>8</v>
      </c>
      <c r="M739" t="s">
        <v>9</v>
      </c>
    </row>
    <row r="740" spans="1:13">
      <c r="A740">
        <v>360</v>
      </c>
      <c r="B740" s="5">
        <v>45489</v>
      </c>
      <c r="C740" s="6">
        <v>0.52569444444444446</v>
      </c>
      <c r="D740" t="s">
        <v>548</v>
      </c>
      <c r="F740" s="1">
        <v>0</v>
      </c>
      <c r="G740" s="1">
        <v>306526</v>
      </c>
      <c r="H740" s="1">
        <v>158321298</v>
      </c>
      <c r="I740" t="s">
        <v>264</v>
      </c>
      <c r="J740" t="s">
        <v>285</v>
      </c>
      <c r="L740" t="s">
        <v>8</v>
      </c>
      <c r="M740" t="s">
        <v>9</v>
      </c>
    </row>
    <row r="741" spans="1:13">
      <c r="A741">
        <v>361</v>
      </c>
      <c r="B741" s="5">
        <v>45489</v>
      </c>
      <c r="C741" s="6">
        <v>0.52638888888888891</v>
      </c>
      <c r="D741" t="s">
        <v>549</v>
      </c>
      <c r="F741" s="1">
        <v>0</v>
      </c>
      <c r="G741" s="1">
        <v>31688</v>
      </c>
      <c r="H741" s="1">
        <v>158289610</v>
      </c>
      <c r="I741" t="s">
        <v>264</v>
      </c>
      <c r="J741" t="s">
        <v>285</v>
      </c>
      <c r="L741" t="s">
        <v>8</v>
      </c>
      <c r="M741" t="s">
        <v>9</v>
      </c>
    </row>
    <row r="742" spans="1:13">
      <c r="A742">
        <v>362</v>
      </c>
      <c r="B742" s="5">
        <v>45489</v>
      </c>
      <c r="C742" s="6">
        <v>0.52708333333333335</v>
      </c>
      <c r="D742" t="s">
        <v>549</v>
      </c>
      <c r="F742" s="1">
        <v>0</v>
      </c>
      <c r="G742" s="1">
        <v>40591</v>
      </c>
      <c r="H742" s="1">
        <v>158249019</v>
      </c>
      <c r="I742" t="s">
        <v>264</v>
      </c>
      <c r="J742" t="s">
        <v>285</v>
      </c>
      <c r="L742" t="s">
        <v>8</v>
      </c>
      <c r="M742" t="s">
        <v>9</v>
      </c>
    </row>
    <row r="743" spans="1:13">
      <c r="A743">
        <v>363</v>
      </c>
      <c r="B743" s="5">
        <v>45489</v>
      </c>
      <c r="C743" s="6">
        <v>0.52777777777777779</v>
      </c>
      <c r="D743" t="s">
        <v>550</v>
      </c>
      <c r="F743" s="1">
        <v>0</v>
      </c>
      <c r="G743" s="1">
        <v>28535</v>
      </c>
      <c r="H743" s="1">
        <v>158220484</v>
      </c>
      <c r="I743" t="s">
        <v>264</v>
      </c>
      <c r="J743" t="s">
        <v>285</v>
      </c>
      <c r="L743" t="s">
        <v>8</v>
      </c>
      <c r="M743" t="s">
        <v>9</v>
      </c>
    </row>
    <row r="744" spans="1:13">
      <c r="A744">
        <v>364</v>
      </c>
      <c r="B744" s="5">
        <v>45489</v>
      </c>
      <c r="C744" s="6">
        <v>0.52777777777777779</v>
      </c>
      <c r="D744" t="s">
        <v>551</v>
      </c>
      <c r="F744" s="1">
        <v>0</v>
      </c>
      <c r="G744" s="1">
        <v>113473</v>
      </c>
      <c r="H744" s="1">
        <v>158107011</v>
      </c>
      <c r="I744" t="s">
        <v>264</v>
      </c>
      <c r="J744" t="s">
        <v>285</v>
      </c>
      <c r="L744" t="s">
        <v>8</v>
      </c>
      <c r="M744" t="s">
        <v>9</v>
      </c>
    </row>
    <row r="745" spans="1:13">
      <c r="A745">
        <v>365</v>
      </c>
      <c r="B745" s="5">
        <v>45490</v>
      </c>
      <c r="C745" s="6">
        <v>0.51736111111111116</v>
      </c>
      <c r="D745" t="s">
        <v>552</v>
      </c>
      <c r="F745" s="1">
        <v>0</v>
      </c>
      <c r="G745" s="1">
        <v>66251</v>
      </c>
      <c r="H745" s="1">
        <v>158040760</v>
      </c>
      <c r="I745" t="s">
        <v>264</v>
      </c>
      <c r="J745" t="s">
        <v>285</v>
      </c>
      <c r="L745" t="s">
        <v>8</v>
      </c>
      <c r="M745" t="s">
        <v>9</v>
      </c>
    </row>
    <row r="746" spans="1:13">
      <c r="A746">
        <v>366</v>
      </c>
      <c r="B746" s="5">
        <v>45491</v>
      </c>
      <c r="C746" s="6">
        <v>0.17986111111111111</v>
      </c>
      <c r="D746" t="s">
        <v>322</v>
      </c>
      <c r="F746" s="1">
        <v>0</v>
      </c>
      <c r="G746" s="1">
        <v>39200</v>
      </c>
      <c r="H746" s="1">
        <v>158001560</v>
      </c>
      <c r="I746" t="s">
        <v>323</v>
      </c>
      <c r="J746" t="s">
        <v>300</v>
      </c>
      <c r="L746" t="s">
        <v>8</v>
      </c>
      <c r="M746" t="s">
        <v>9</v>
      </c>
    </row>
    <row r="747" spans="1:13">
      <c r="A747">
        <v>367</v>
      </c>
      <c r="B747" s="5">
        <v>45492</v>
      </c>
      <c r="C747" s="6">
        <v>0.51388888888888884</v>
      </c>
      <c r="D747" t="s">
        <v>556</v>
      </c>
      <c r="F747" s="1">
        <v>0</v>
      </c>
      <c r="G747" s="1">
        <v>83993</v>
      </c>
      <c r="H747" s="1">
        <v>157917567</v>
      </c>
      <c r="I747" t="s">
        <v>264</v>
      </c>
      <c r="J747" t="s">
        <v>285</v>
      </c>
      <c r="L747" t="s">
        <v>8</v>
      </c>
      <c r="M747" t="s">
        <v>9</v>
      </c>
    </row>
    <row r="748" spans="1:13">
      <c r="A748">
        <v>368</v>
      </c>
      <c r="B748" s="5">
        <v>45495</v>
      </c>
      <c r="C748" s="6">
        <v>0.45347222222222222</v>
      </c>
      <c r="D748" t="s">
        <v>421</v>
      </c>
      <c r="E748" t="s">
        <v>421</v>
      </c>
      <c r="F748" s="1">
        <v>669718</v>
      </c>
      <c r="G748" s="1">
        <v>0</v>
      </c>
      <c r="H748" s="1">
        <v>158587285</v>
      </c>
      <c r="I748" t="s">
        <v>414</v>
      </c>
      <c r="J748" t="s">
        <v>557</v>
      </c>
      <c r="L748" t="s">
        <v>8</v>
      </c>
      <c r="M748" t="s">
        <v>9</v>
      </c>
    </row>
    <row r="749" spans="1:13">
      <c r="A749">
        <v>369</v>
      </c>
      <c r="B749" s="5">
        <v>45495</v>
      </c>
      <c r="C749" s="6">
        <v>0.45347222222222222</v>
      </c>
      <c r="D749" t="s">
        <v>421</v>
      </c>
      <c r="E749" t="s">
        <v>421</v>
      </c>
      <c r="F749" s="1">
        <v>1000000</v>
      </c>
      <c r="G749" s="1">
        <v>0</v>
      </c>
      <c r="H749" s="1">
        <v>159587285</v>
      </c>
      <c r="I749" t="s">
        <v>414</v>
      </c>
      <c r="J749" t="s">
        <v>557</v>
      </c>
      <c r="L749" t="s">
        <v>8</v>
      </c>
      <c r="M749" t="s">
        <v>9</v>
      </c>
    </row>
    <row r="750" spans="1:13">
      <c r="A750">
        <v>370</v>
      </c>
      <c r="B750" s="5">
        <v>45495</v>
      </c>
      <c r="C750" s="6">
        <v>0.58750000000000002</v>
      </c>
      <c r="D750" t="s">
        <v>558</v>
      </c>
      <c r="F750" s="1">
        <v>0</v>
      </c>
      <c r="G750" s="1">
        <v>293110</v>
      </c>
      <c r="H750" s="1">
        <v>159294175</v>
      </c>
      <c r="I750" t="s">
        <v>264</v>
      </c>
      <c r="J750" t="s">
        <v>285</v>
      </c>
      <c r="L750" t="s">
        <v>8</v>
      </c>
      <c r="M750" t="s">
        <v>9</v>
      </c>
    </row>
    <row r="751" spans="1:13">
      <c r="A751">
        <v>371</v>
      </c>
      <c r="B751" s="5">
        <v>45495</v>
      </c>
      <c r="C751" s="6">
        <v>0.59027777777777779</v>
      </c>
      <c r="D751" t="s">
        <v>559</v>
      </c>
      <c r="F751" s="1">
        <v>0</v>
      </c>
      <c r="G751" s="1">
        <v>339202</v>
      </c>
      <c r="H751" s="1">
        <v>158954973</v>
      </c>
      <c r="I751" t="s">
        <v>264</v>
      </c>
      <c r="J751" t="s">
        <v>285</v>
      </c>
      <c r="L751" t="s">
        <v>8</v>
      </c>
      <c r="M751" t="s">
        <v>9</v>
      </c>
    </row>
    <row r="752" spans="1:13">
      <c r="A752">
        <v>372</v>
      </c>
      <c r="B752" s="5">
        <v>45495</v>
      </c>
      <c r="C752" s="6">
        <v>0.62638888888888888</v>
      </c>
      <c r="D752" t="s">
        <v>560</v>
      </c>
      <c r="F752" s="1">
        <v>0</v>
      </c>
      <c r="G752" s="1">
        <v>75983</v>
      </c>
      <c r="H752" s="1">
        <v>158878990</v>
      </c>
      <c r="I752" t="s">
        <v>264</v>
      </c>
      <c r="J752" t="s">
        <v>285</v>
      </c>
      <c r="L752" t="s">
        <v>8</v>
      </c>
      <c r="M752" t="s">
        <v>9</v>
      </c>
    </row>
    <row r="753" spans="1:13">
      <c r="A753">
        <v>373</v>
      </c>
      <c r="B753" s="5">
        <v>45495</v>
      </c>
      <c r="C753" s="6">
        <v>0.62777777777777777</v>
      </c>
      <c r="D753" t="s">
        <v>561</v>
      </c>
      <c r="F753" s="1">
        <v>0</v>
      </c>
      <c r="G753" s="1">
        <v>55177</v>
      </c>
      <c r="H753" s="1">
        <v>158823813</v>
      </c>
      <c r="I753" t="s">
        <v>264</v>
      </c>
      <c r="J753" t="s">
        <v>285</v>
      </c>
      <c r="L753" t="s">
        <v>8</v>
      </c>
      <c r="M753" t="s">
        <v>9</v>
      </c>
    </row>
    <row r="754" spans="1:13">
      <c r="A754">
        <v>374</v>
      </c>
      <c r="B754" s="5">
        <v>45496</v>
      </c>
      <c r="C754" s="6">
        <v>0.52916666666666667</v>
      </c>
      <c r="D754" t="s">
        <v>566</v>
      </c>
      <c r="F754" s="1">
        <v>0</v>
      </c>
      <c r="G754" s="1">
        <v>519052</v>
      </c>
      <c r="H754" s="1">
        <v>158304761</v>
      </c>
      <c r="I754" t="s">
        <v>264</v>
      </c>
      <c r="J754" t="s">
        <v>285</v>
      </c>
      <c r="L754" t="s">
        <v>8</v>
      </c>
      <c r="M754" t="s">
        <v>9</v>
      </c>
    </row>
    <row r="755" spans="1:13">
      <c r="A755">
        <v>375</v>
      </c>
      <c r="B755" s="5">
        <v>45498</v>
      </c>
      <c r="C755" s="6">
        <v>0.51458333333333328</v>
      </c>
      <c r="D755" t="s">
        <v>568</v>
      </c>
      <c r="F755" s="1">
        <v>0</v>
      </c>
      <c r="G755" s="1">
        <v>227146</v>
      </c>
      <c r="H755" s="1">
        <v>158077615</v>
      </c>
      <c r="I755" t="s">
        <v>264</v>
      </c>
      <c r="J755" t="s">
        <v>285</v>
      </c>
      <c r="L755" t="s">
        <v>8</v>
      </c>
      <c r="M755" t="s">
        <v>9</v>
      </c>
    </row>
    <row r="756" spans="1:13">
      <c r="A756">
        <v>376</v>
      </c>
      <c r="B756" s="5">
        <v>45499</v>
      </c>
      <c r="C756" s="6">
        <v>0.5131944444444444</v>
      </c>
      <c r="D756" t="s">
        <v>569</v>
      </c>
      <c r="F756" s="1">
        <v>0</v>
      </c>
      <c r="G756" s="1">
        <v>78827</v>
      </c>
      <c r="H756" s="1">
        <v>157998788</v>
      </c>
      <c r="I756" t="s">
        <v>264</v>
      </c>
      <c r="J756" t="s">
        <v>285</v>
      </c>
      <c r="L756" t="s">
        <v>8</v>
      </c>
      <c r="M756" t="s">
        <v>9</v>
      </c>
    </row>
    <row r="757" spans="1:13">
      <c r="A757">
        <v>377</v>
      </c>
      <c r="B757" s="5">
        <v>45502</v>
      </c>
      <c r="C757" s="6">
        <v>0.1895833333333333</v>
      </c>
      <c r="D757" t="s">
        <v>332</v>
      </c>
      <c r="F757" s="1">
        <v>0</v>
      </c>
      <c r="G757" s="1">
        <v>4601423</v>
      </c>
      <c r="H757" s="1">
        <v>153397365</v>
      </c>
      <c r="I757" t="s">
        <v>295</v>
      </c>
      <c r="J757" t="s">
        <v>300</v>
      </c>
      <c r="L757" t="s">
        <v>8</v>
      </c>
      <c r="M757" t="s">
        <v>9</v>
      </c>
    </row>
    <row r="758" spans="1:13">
      <c r="A758">
        <v>378</v>
      </c>
      <c r="B758" s="5">
        <v>45502</v>
      </c>
      <c r="C758" s="6">
        <v>0.1895833333333333</v>
      </c>
      <c r="D758" t="s">
        <v>332</v>
      </c>
      <c r="F758" s="1">
        <v>0</v>
      </c>
      <c r="G758" s="1">
        <v>800</v>
      </c>
      <c r="H758" s="1">
        <v>153396565</v>
      </c>
      <c r="I758" t="s">
        <v>295</v>
      </c>
      <c r="J758" t="s">
        <v>300</v>
      </c>
      <c r="L758" t="s">
        <v>8</v>
      </c>
      <c r="M758" t="s">
        <v>9</v>
      </c>
    </row>
    <row r="759" spans="1:13">
      <c r="A759">
        <v>379</v>
      </c>
      <c r="B759" s="5">
        <v>45502</v>
      </c>
      <c r="C759" s="6">
        <v>0.61319444444444449</v>
      </c>
      <c r="D759" t="s">
        <v>570</v>
      </c>
      <c r="F759" s="1">
        <v>0</v>
      </c>
      <c r="G759" s="1">
        <v>47883</v>
      </c>
      <c r="H759" s="1">
        <v>153348682</v>
      </c>
      <c r="I759" t="s">
        <v>264</v>
      </c>
      <c r="J759" t="s">
        <v>285</v>
      </c>
      <c r="L759" t="s">
        <v>8</v>
      </c>
      <c r="M759" t="s">
        <v>9</v>
      </c>
    </row>
    <row r="760" spans="1:13">
      <c r="A760">
        <v>380</v>
      </c>
      <c r="B760" s="5">
        <v>45505</v>
      </c>
      <c r="C760" s="6">
        <v>0.68194444444444446</v>
      </c>
      <c r="D760" t="s">
        <v>571</v>
      </c>
      <c r="F760" s="1">
        <v>1108150</v>
      </c>
      <c r="G760" s="1">
        <v>0</v>
      </c>
      <c r="H760" s="1">
        <v>154456832</v>
      </c>
      <c r="I760" t="s">
        <v>292</v>
      </c>
      <c r="J760" t="s">
        <v>396</v>
      </c>
      <c r="L760" t="s">
        <v>8</v>
      </c>
      <c r="M760" t="s">
        <v>9</v>
      </c>
    </row>
    <row r="761" spans="1:13">
      <c r="A761">
        <v>381</v>
      </c>
      <c r="B761" s="5">
        <v>45506</v>
      </c>
      <c r="C761" s="6">
        <v>0.2013888888888889</v>
      </c>
      <c r="D761" t="s">
        <v>406</v>
      </c>
      <c r="F761" s="1">
        <v>0</v>
      </c>
      <c r="G761" s="1">
        <v>73800</v>
      </c>
      <c r="H761" s="1">
        <v>154383032</v>
      </c>
      <c r="I761" t="s">
        <v>264</v>
      </c>
      <c r="J761" t="s">
        <v>303</v>
      </c>
      <c r="L761" t="s">
        <v>8</v>
      </c>
      <c r="M761" t="s">
        <v>9</v>
      </c>
    </row>
    <row r="762" spans="1:13">
      <c r="A762">
        <v>382</v>
      </c>
      <c r="B762" s="5">
        <v>45506</v>
      </c>
      <c r="C762" s="6">
        <v>0.2013888888888889</v>
      </c>
      <c r="D762" t="s">
        <v>406</v>
      </c>
      <c r="F762" s="1">
        <v>73800</v>
      </c>
      <c r="G762" s="1">
        <v>0</v>
      </c>
      <c r="H762" s="1">
        <v>154456832</v>
      </c>
      <c r="I762" t="s">
        <v>264</v>
      </c>
      <c r="J762" t="s">
        <v>303</v>
      </c>
      <c r="L762" t="s">
        <v>8</v>
      </c>
      <c r="M762" t="s">
        <v>9</v>
      </c>
    </row>
    <row r="763" spans="1:13">
      <c r="A763">
        <v>383</v>
      </c>
      <c r="B763" s="5">
        <v>45506</v>
      </c>
      <c r="C763" s="6">
        <v>0.21458333333333329</v>
      </c>
      <c r="D763" t="s">
        <v>573</v>
      </c>
      <c r="F763" s="1">
        <v>0</v>
      </c>
      <c r="G763" s="1">
        <v>74400</v>
      </c>
      <c r="H763" s="1">
        <v>154382432</v>
      </c>
      <c r="I763" t="s">
        <v>264</v>
      </c>
      <c r="J763" t="s">
        <v>303</v>
      </c>
      <c r="L763" t="s">
        <v>8</v>
      </c>
      <c r="M763" t="s">
        <v>9</v>
      </c>
    </row>
    <row r="764" spans="1:13">
      <c r="A764">
        <v>384</v>
      </c>
      <c r="B764" s="5">
        <v>45506</v>
      </c>
      <c r="C764" s="6">
        <v>0.21458333333333329</v>
      </c>
      <c r="D764" t="s">
        <v>573</v>
      </c>
      <c r="F764" s="1">
        <v>74400</v>
      </c>
      <c r="G764" s="1">
        <v>0</v>
      </c>
      <c r="H764" s="1">
        <v>154456832</v>
      </c>
      <c r="I764" t="s">
        <v>264</v>
      </c>
      <c r="J764" t="s">
        <v>303</v>
      </c>
      <c r="L764" t="s">
        <v>8</v>
      </c>
      <c r="M764" t="s">
        <v>9</v>
      </c>
    </row>
    <row r="765" spans="1:13">
      <c r="A765">
        <v>385</v>
      </c>
      <c r="B765" s="5">
        <v>45506</v>
      </c>
      <c r="C765" s="6">
        <v>0.25972222222222219</v>
      </c>
      <c r="D765" t="s">
        <v>407</v>
      </c>
      <c r="F765" s="1">
        <v>0</v>
      </c>
      <c r="G765" s="1">
        <v>76500</v>
      </c>
      <c r="H765" s="1">
        <v>154380332</v>
      </c>
      <c r="I765" t="s">
        <v>264</v>
      </c>
      <c r="J765" t="s">
        <v>303</v>
      </c>
      <c r="L765" t="s">
        <v>8</v>
      </c>
      <c r="M765" t="s">
        <v>9</v>
      </c>
    </row>
    <row r="766" spans="1:13">
      <c r="A766">
        <v>386</v>
      </c>
      <c r="B766" s="5">
        <v>45506</v>
      </c>
      <c r="C766" s="6">
        <v>0.27083333333333331</v>
      </c>
      <c r="D766" t="s">
        <v>574</v>
      </c>
      <c r="F766" s="1">
        <v>0</v>
      </c>
      <c r="G766" s="1">
        <v>77800</v>
      </c>
      <c r="H766" s="1">
        <v>154302532</v>
      </c>
      <c r="I766" t="s">
        <v>264</v>
      </c>
      <c r="J766" t="s">
        <v>303</v>
      </c>
      <c r="L766" t="s">
        <v>8</v>
      </c>
      <c r="M766" t="s">
        <v>9</v>
      </c>
    </row>
    <row r="767" spans="1:13">
      <c r="A767">
        <v>387</v>
      </c>
      <c r="B767" s="5">
        <v>45506</v>
      </c>
      <c r="C767" s="6">
        <v>0.38611111111111113</v>
      </c>
      <c r="D767" t="s">
        <v>573</v>
      </c>
      <c r="F767" s="1">
        <v>0</v>
      </c>
      <c r="G767" s="1">
        <v>11300</v>
      </c>
      <c r="H767" s="1">
        <v>154291232</v>
      </c>
      <c r="I767" t="s">
        <v>264</v>
      </c>
      <c r="J767" t="s">
        <v>303</v>
      </c>
      <c r="L767" t="s">
        <v>8</v>
      </c>
      <c r="M767" t="s">
        <v>9</v>
      </c>
    </row>
    <row r="768" spans="1:13">
      <c r="A768">
        <v>388</v>
      </c>
      <c r="B768" s="5">
        <v>45506</v>
      </c>
      <c r="C768" s="6">
        <v>0.38611111111111113</v>
      </c>
      <c r="D768" t="s">
        <v>573</v>
      </c>
      <c r="F768" s="1">
        <v>11300</v>
      </c>
      <c r="G768" s="1">
        <v>0</v>
      </c>
      <c r="H768" s="1">
        <v>154302532</v>
      </c>
      <c r="I768" t="s">
        <v>264</v>
      </c>
      <c r="J768" t="s">
        <v>303</v>
      </c>
      <c r="L768" t="s">
        <v>8</v>
      </c>
      <c r="M768" t="s">
        <v>9</v>
      </c>
    </row>
    <row r="769" spans="1:13">
      <c r="A769">
        <v>389</v>
      </c>
      <c r="B769" s="5">
        <v>45506</v>
      </c>
      <c r="C769" s="6">
        <v>0.40208333333333329</v>
      </c>
      <c r="D769" t="s">
        <v>574</v>
      </c>
      <c r="F769" s="1">
        <v>0</v>
      </c>
      <c r="G769" s="1">
        <v>10900</v>
      </c>
      <c r="H769" s="1">
        <v>154291632</v>
      </c>
      <c r="I769" t="s">
        <v>264</v>
      </c>
      <c r="J769" t="s">
        <v>303</v>
      </c>
      <c r="L769" t="s">
        <v>8</v>
      </c>
      <c r="M769" t="s">
        <v>9</v>
      </c>
    </row>
    <row r="770" spans="1:13">
      <c r="A770">
        <v>390</v>
      </c>
      <c r="B770" s="5">
        <v>45506</v>
      </c>
      <c r="C770" s="6">
        <v>0.59027777777777779</v>
      </c>
      <c r="D770" t="s">
        <v>573</v>
      </c>
      <c r="F770" s="1">
        <v>0</v>
      </c>
      <c r="G770" s="1">
        <v>11200</v>
      </c>
      <c r="H770" s="1">
        <v>154280432</v>
      </c>
      <c r="I770" t="s">
        <v>264</v>
      </c>
      <c r="J770" t="s">
        <v>303</v>
      </c>
      <c r="L770" t="s">
        <v>8</v>
      </c>
      <c r="M770" t="s">
        <v>9</v>
      </c>
    </row>
    <row r="771" spans="1:13">
      <c r="A771">
        <v>391</v>
      </c>
      <c r="B771" s="5">
        <v>45506</v>
      </c>
      <c r="C771" s="6">
        <v>0.59027777777777779</v>
      </c>
      <c r="D771" t="s">
        <v>573</v>
      </c>
      <c r="F771" s="1">
        <v>11200</v>
      </c>
      <c r="G771" s="1">
        <v>0</v>
      </c>
      <c r="H771" s="1">
        <v>154291632</v>
      </c>
      <c r="I771" t="s">
        <v>264</v>
      </c>
      <c r="J771" t="s">
        <v>303</v>
      </c>
      <c r="L771" t="s">
        <v>8</v>
      </c>
      <c r="M771" t="s">
        <v>9</v>
      </c>
    </row>
    <row r="772" spans="1:13">
      <c r="A772">
        <v>392</v>
      </c>
      <c r="B772" s="5">
        <v>45506</v>
      </c>
      <c r="C772" s="6">
        <v>0.60902777777777772</v>
      </c>
      <c r="D772" t="s">
        <v>574</v>
      </c>
      <c r="F772" s="1">
        <v>0</v>
      </c>
      <c r="G772" s="1">
        <v>10200</v>
      </c>
      <c r="H772" s="1">
        <v>154281432</v>
      </c>
      <c r="I772" t="s">
        <v>264</v>
      </c>
      <c r="J772" t="s">
        <v>303</v>
      </c>
      <c r="L772" t="s">
        <v>8</v>
      </c>
      <c r="M772" t="s">
        <v>9</v>
      </c>
    </row>
    <row r="773" spans="1:13">
      <c r="A773">
        <v>393</v>
      </c>
      <c r="B773" s="5">
        <v>45506</v>
      </c>
      <c r="C773" s="6">
        <v>0.70347222222222228</v>
      </c>
      <c r="D773" t="s">
        <v>573</v>
      </c>
      <c r="F773" s="1">
        <v>0</v>
      </c>
      <c r="G773" s="1">
        <v>11600</v>
      </c>
      <c r="H773" s="1">
        <v>154269832</v>
      </c>
      <c r="I773" t="s">
        <v>264</v>
      </c>
      <c r="J773" t="s">
        <v>303</v>
      </c>
      <c r="L773" t="s">
        <v>8</v>
      </c>
      <c r="M773" t="s">
        <v>9</v>
      </c>
    </row>
    <row r="774" spans="1:13">
      <c r="A774">
        <v>394</v>
      </c>
      <c r="B774" s="5">
        <v>45506</v>
      </c>
      <c r="C774" s="6">
        <v>0.70347222222222228</v>
      </c>
      <c r="D774" t="s">
        <v>573</v>
      </c>
      <c r="F774" s="1">
        <v>11600</v>
      </c>
      <c r="G774" s="1">
        <v>0</v>
      </c>
      <c r="H774" s="1">
        <v>154281432</v>
      </c>
      <c r="I774" t="s">
        <v>264</v>
      </c>
      <c r="J774" t="s">
        <v>303</v>
      </c>
      <c r="L774" t="s">
        <v>8</v>
      </c>
      <c r="M774" t="s">
        <v>9</v>
      </c>
    </row>
    <row r="775" spans="1:13">
      <c r="A775">
        <v>395</v>
      </c>
      <c r="B775" s="5">
        <v>45506</v>
      </c>
      <c r="C775" s="6">
        <v>0.72083333333333333</v>
      </c>
      <c r="D775" t="s">
        <v>573</v>
      </c>
      <c r="F775" s="1">
        <v>0</v>
      </c>
      <c r="G775" s="1">
        <v>11500</v>
      </c>
      <c r="H775" s="1">
        <v>154269932</v>
      </c>
      <c r="I775" t="s">
        <v>264</v>
      </c>
      <c r="J775" t="s">
        <v>303</v>
      </c>
      <c r="L775" t="s">
        <v>8</v>
      </c>
      <c r="M775" t="s">
        <v>9</v>
      </c>
    </row>
    <row r="776" spans="1:13">
      <c r="A776">
        <v>396</v>
      </c>
      <c r="B776" s="5">
        <v>45506</v>
      </c>
      <c r="C776" s="6">
        <v>0.72083333333333333</v>
      </c>
      <c r="D776" t="s">
        <v>573</v>
      </c>
      <c r="F776" s="1">
        <v>11500</v>
      </c>
      <c r="G776" s="1">
        <v>0</v>
      </c>
      <c r="H776" s="1">
        <v>154281432</v>
      </c>
      <c r="I776" t="s">
        <v>264</v>
      </c>
      <c r="J776" t="s">
        <v>303</v>
      </c>
      <c r="L776" t="s">
        <v>8</v>
      </c>
      <c r="M776" t="s">
        <v>9</v>
      </c>
    </row>
    <row r="777" spans="1:13">
      <c r="A777">
        <v>397</v>
      </c>
      <c r="B777" s="5">
        <v>45506</v>
      </c>
      <c r="C777" s="6">
        <v>0.73888888888888893</v>
      </c>
      <c r="D777" t="s">
        <v>574</v>
      </c>
      <c r="F777" s="1">
        <v>0</v>
      </c>
      <c r="G777" s="1">
        <v>10000</v>
      </c>
      <c r="H777" s="1">
        <v>154271432</v>
      </c>
      <c r="I777" t="s">
        <v>264</v>
      </c>
      <c r="J777" t="s">
        <v>303</v>
      </c>
      <c r="L777" t="s">
        <v>8</v>
      </c>
      <c r="M777" t="s">
        <v>9</v>
      </c>
    </row>
    <row r="778" spans="1:13">
      <c r="A778">
        <v>398</v>
      </c>
      <c r="B778" s="5">
        <v>45506</v>
      </c>
      <c r="C778" s="6">
        <v>0.74583333333333335</v>
      </c>
      <c r="D778" t="s">
        <v>573</v>
      </c>
      <c r="F778" s="1">
        <v>0</v>
      </c>
      <c r="G778" s="1">
        <v>12000</v>
      </c>
      <c r="H778" s="1">
        <v>154259432</v>
      </c>
      <c r="I778" t="s">
        <v>264</v>
      </c>
      <c r="J778" t="s">
        <v>303</v>
      </c>
      <c r="L778" t="s">
        <v>8</v>
      </c>
      <c r="M778" t="s">
        <v>9</v>
      </c>
    </row>
    <row r="779" spans="1:13">
      <c r="A779">
        <v>399</v>
      </c>
      <c r="B779" s="5">
        <v>45506</v>
      </c>
      <c r="C779" s="6">
        <v>0.74652777777777779</v>
      </c>
      <c r="D779" t="s">
        <v>573</v>
      </c>
      <c r="F779" s="1">
        <v>12000</v>
      </c>
      <c r="G779" s="1">
        <v>0</v>
      </c>
      <c r="H779" s="1">
        <v>154271432</v>
      </c>
      <c r="I779" t="s">
        <v>264</v>
      </c>
      <c r="J779" t="s">
        <v>303</v>
      </c>
      <c r="L779" t="s">
        <v>8</v>
      </c>
      <c r="M779" t="s">
        <v>9</v>
      </c>
    </row>
    <row r="780" spans="1:13">
      <c r="A780">
        <v>400</v>
      </c>
      <c r="B780" s="5">
        <v>45506</v>
      </c>
      <c r="C780" s="6">
        <v>0.76666666666666672</v>
      </c>
      <c r="D780" t="s">
        <v>574</v>
      </c>
      <c r="F780" s="1">
        <v>0</v>
      </c>
      <c r="G780" s="1">
        <v>11600</v>
      </c>
      <c r="H780" s="1">
        <v>154259832</v>
      </c>
      <c r="I780" t="s">
        <v>264</v>
      </c>
      <c r="J780" t="s">
        <v>303</v>
      </c>
      <c r="L780" t="s">
        <v>8</v>
      </c>
      <c r="M780" t="s">
        <v>9</v>
      </c>
    </row>
    <row r="781" spans="1:13">
      <c r="A781">
        <v>401</v>
      </c>
      <c r="B781" s="5">
        <v>45508</v>
      </c>
      <c r="C781" s="6">
        <v>0.58819444444444446</v>
      </c>
      <c r="D781" t="s">
        <v>573</v>
      </c>
      <c r="F781" s="1">
        <v>0</v>
      </c>
      <c r="G781" s="1">
        <v>11700</v>
      </c>
      <c r="H781" s="1">
        <v>154248132</v>
      </c>
      <c r="I781" t="s">
        <v>264</v>
      </c>
      <c r="J781" t="s">
        <v>303</v>
      </c>
      <c r="L781" t="s">
        <v>8</v>
      </c>
      <c r="M781" t="s">
        <v>9</v>
      </c>
    </row>
    <row r="782" spans="1:13">
      <c r="A782">
        <v>402</v>
      </c>
      <c r="B782" s="5">
        <v>45508</v>
      </c>
      <c r="C782" s="6">
        <v>0.58819444444444446</v>
      </c>
      <c r="D782" t="s">
        <v>573</v>
      </c>
      <c r="F782" s="1">
        <v>11700</v>
      </c>
      <c r="G782" s="1">
        <v>0</v>
      </c>
      <c r="H782" s="1">
        <v>154259832</v>
      </c>
      <c r="I782" t="s">
        <v>264</v>
      </c>
      <c r="J782" t="s">
        <v>303</v>
      </c>
      <c r="L782" t="s">
        <v>8</v>
      </c>
      <c r="M782" t="s">
        <v>9</v>
      </c>
    </row>
    <row r="783" spans="1:13">
      <c r="A783">
        <v>403</v>
      </c>
      <c r="B783" s="5">
        <v>45508</v>
      </c>
      <c r="C783" s="6">
        <v>0.60347222222222219</v>
      </c>
      <c r="D783" t="s">
        <v>574</v>
      </c>
      <c r="F783" s="1">
        <v>0</v>
      </c>
      <c r="G783" s="1">
        <v>10700</v>
      </c>
      <c r="H783" s="1">
        <v>154249132</v>
      </c>
      <c r="I783" t="s">
        <v>264</v>
      </c>
      <c r="J783" t="s">
        <v>303</v>
      </c>
      <c r="L783" t="s">
        <v>8</v>
      </c>
      <c r="M783" t="s">
        <v>9</v>
      </c>
    </row>
    <row r="784" spans="1:13">
      <c r="A784">
        <v>404</v>
      </c>
      <c r="B784" s="5">
        <v>45511</v>
      </c>
      <c r="C784" s="6">
        <v>0.67083333333333328</v>
      </c>
      <c r="D784" t="s">
        <v>211</v>
      </c>
      <c r="E784" t="s">
        <v>211</v>
      </c>
      <c r="F784" s="1">
        <v>0</v>
      </c>
      <c r="G784" s="1">
        <v>20000000</v>
      </c>
      <c r="H784" s="1">
        <v>134249132</v>
      </c>
      <c r="I784" t="s">
        <v>299</v>
      </c>
      <c r="J784" t="s">
        <v>300</v>
      </c>
      <c r="L784" t="s">
        <v>8</v>
      </c>
      <c r="M784" t="s">
        <v>9</v>
      </c>
    </row>
    <row r="785" spans="1:13">
      <c r="A785">
        <v>405</v>
      </c>
      <c r="B785" s="5">
        <v>45511</v>
      </c>
      <c r="C785" s="6">
        <v>0.67222222222222228</v>
      </c>
      <c r="D785" t="s">
        <v>211</v>
      </c>
      <c r="E785" t="s">
        <v>211</v>
      </c>
      <c r="F785" s="1">
        <v>0</v>
      </c>
      <c r="G785" s="1">
        <v>2686840</v>
      </c>
      <c r="H785" s="1">
        <v>131562292</v>
      </c>
      <c r="I785" t="s">
        <v>299</v>
      </c>
      <c r="J785" t="s">
        <v>300</v>
      </c>
      <c r="L785" t="s">
        <v>8</v>
      </c>
      <c r="M785" t="s">
        <v>9</v>
      </c>
    </row>
    <row r="786" spans="1:13">
      <c r="A786">
        <v>406</v>
      </c>
      <c r="B786" s="5">
        <v>45511</v>
      </c>
      <c r="C786" s="6">
        <v>0.67361111111111116</v>
      </c>
      <c r="D786" t="s">
        <v>211</v>
      </c>
      <c r="E786" t="s">
        <v>211</v>
      </c>
      <c r="F786" s="1">
        <v>0</v>
      </c>
      <c r="G786" s="1">
        <v>1463621</v>
      </c>
      <c r="H786" s="1">
        <v>130098671</v>
      </c>
      <c r="I786" t="s">
        <v>299</v>
      </c>
      <c r="J786" t="s">
        <v>300</v>
      </c>
      <c r="L786" t="s">
        <v>8</v>
      </c>
      <c r="M786" t="s">
        <v>9</v>
      </c>
    </row>
    <row r="787" spans="1:13">
      <c r="A787">
        <v>407</v>
      </c>
      <c r="B787" s="5">
        <v>45512</v>
      </c>
      <c r="C787" s="6">
        <v>0.38055555555555548</v>
      </c>
      <c r="D787" t="s">
        <v>573</v>
      </c>
      <c r="F787" s="1">
        <v>0</v>
      </c>
      <c r="G787" s="1">
        <v>11200</v>
      </c>
      <c r="H787" s="1">
        <v>130087471</v>
      </c>
      <c r="I787" t="s">
        <v>264</v>
      </c>
      <c r="J787" t="s">
        <v>303</v>
      </c>
      <c r="L787" t="s">
        <v>8</v>
      </c>
      <c r="M787" t="s">
        <v>9</v>
      </c>
    </row>
    <row r="788" spans="1:13">
      <c r="A788">
        <v>408</v>
      </c>
      <c r="B788" s="5">
        <v>45512</v>
      </c>
      <c r="C788" s="6">
        <v>0.38055555555555548</v>
      </c>
      <c r="D788" t="s">
        <v>573</v>
      </c>
      <c r="F788" s="1">
        <v>11200</v>
      </c>
      <c r="G788" s="1">
        <v>0</v>
      </c>
      <c r="H788" s="1">
        <v>130098671</v>
      </c>
      <c r="I788" t="s">
        <v>264</v>
      </c>
      <c r="J788" t="s">
        <v>303</v>
      </c>
      <c r="L788" t="s">
        <v>8</v>
      </c>
      <c r="M788" t="s">
        <v>9</v>
      </c>
    </row>
    <row r="789" spans="1:13">
      <c r="A789">
        <v>409</v>
      </c>
      <c r="B789" s="5">
        <v>45512</v>
      </c>
      <c r="C789" s="6">
        <v>0.39930555555555558</v>
      </c>
      <c r="D789" t="s">
        <v>578</v>
      </c>
      <c r="F789" s="1">
        <v>0</v>
      </c>
      <c r="G789" s="1">
        <v>11400</v>
      </c>
      <c r="H789" s="1">
        <v>130087271</v>
      </c>
      <c r="I789" t="s">
        <v>264</v>
      </c>
      <c r="J789" t="s">
        <v>303</v>
      </c>
      <c r="L789" t="s">
        <v>8</v>
      </c>
      <c r="M789" t="s">
        <v>9</v>
      </c>
    </row>
    <row r="790" spans="1:13">
      <c r="A790">
        <v>410</v>
      </c>
      <c r="B790" s="5">
        <v>45516</v>
      </c>
      <c r="C790" s="6">
        <v>0.75138888888888888</v>
      </c>
      <c r="D790" t="s">
        <v>573</v>
      </c>
      <c r="F790" s="1">
        <v>0</v>
      </c>
      <c r="G790" s="1">
        <v>8200</v>
      </c>
      <c r="H790" s="1">
        <v>130079071</v>
      </c>
      <c r="I790" t="s">
        <v>264</v>
      </c>
      <c r="J790" t="s">
        <v>303</v>
      </c>
      <c r="L790" t="s">
        <v>8</v>
      </c>
      <c r="M790" t="s">
        <v>9</v>
      </c>
    </row>
    <row r="791" spans="1:13">
      <c r="A791">
        <v>411</v>
      </c>
      <c r="B791" s="5">
        <v>45516</v>
      </c>
      <c r="C791" s="6">
        <v>0.75138888888888888</v>
      </c>
      <c r="D791" t="s">
        <v>573</v>
      </c>
      <c r="F791" s="1">
        <v>8200</v>
      </c>
      <c r="G791" s="1">
        <v>0</v>
      </c>
      <c r="H791" s="1">
        <v>130087271</v>
      </c>
      <c r="I791" t="s">
        <v>264</v>
      </c>
      <c r="J791" t="s">
        <v>303</v>
      </c>
      <c r="L791" t="s">
        <v>8</v>
      </c>
      <c r="M791" t="s">
        <v>9</v>
      </c>
    </row>
    <row r="792" spans="1:13">
      <c r="A792">
        <v>412</v>
      </c>
      <c r="B792" s="5">
        <v>45516</v>
      </c>
      <c r="C792" s="6">
        <v>0.76736111111111116</v>
      </c>
      <c r="D792" t="s">
        <v>574</v>
      </c>
      <c r="F792" s="1">
        <v>0</v>
      </c>
      <c r="G792" s="1">
        <v>9200</v>
      </c>
      <c r="H792" s="1">
        <v>130078071</v>
      </c>
      <c r="I792" t="s">
        <v>264</v>
      </c>
      <c r="J792" t="s">
        <v>303</v>
      </c>
      <c r="L792" t="s">
        <v>8</v>
      </c>
      <c r="M792" t="s">
        <v>9</v>
      </c>
    </row>
    <row r="793" spans="1:13">
      <c r="A793">
        <v>413</v>
      </c>
      <c r="B793" s="5">
        <v>45516</v>
      </c>
      <c r="C793" s="6">
        <v>0.90833333333333333</v>
      </c>
      <c r="D793" t="s">
        <v>573</v>
      </c>
      <c r="F793" s="1">
        <v>0</v>
      </c>
      <c r="G793" s="1">
        <v>8900</v>
      </c>
      <c r="H793" s="1">
        <v>130069171</v>
      </c>
      <c r="I793" t="s">
        <v>264</v>
      </c>
      <c r="J793" t="s">
        <v>303</v>
      </c>
      <c r="L793" t="s">
        <v>8</v>
      </c>
      <c r="M793" t="s">
        <v>9</v>
      </c>
    </row>
    <row r="794" spans="1:13">
      <c r="A794">
        <v>414</v>
      </c>
      <c r="B794" s="5">
        <v>45516</v>
      </c>
      <c r="C794" s="6">
        <v>0.90902777777777777</v>
      </c>
      <c r="D794" t="s">
        <v>573</v>
      </c>
      <c r="F794" s="1">
        <v>8900</v>
      </c>
      <c r="G794" s="1">
        <v>0</v>
      </c>
      <c r="H794" s="1">
        <v>130078071</v>
      </c>
      <c r="I794" t="s">
        <v>264</v>
      </c>
      <c r="J794" t="s">
        <v>303</v>
      </c>
      <c r="L794" t="s">
        <v>8</v>
      </c>
      <c r="M794" t="s">
        <v>9</v>
      </c>
    </row>
    <row r="795" spans="1:13">
      <c r="A795">
        <v>415</v>
      </c>
      <c r="B795" s="5">
        <v>45516</v>
      </c>
      <c r="C795" s="6">
        <v>0.91736111111111107</v>
      </c>
      <c r="D795" t="s">
        <v>578</v>
      </c>
      <c r="F795" s="1">
        <v>0</v>
      </c>
      <c r="G795" s="1">
        <v>8200</v>
      </c>
      <c r="H795" s="1">
        <v>130069871</v>
      </c>
      <c r="I795" t="s">
        <v>264</v>
      </c>
      <c r="J795" t="s">
        <v>303</v>
      </c>
      <c r="L795" t="s">
        <v>8</v>
      </c>
      <c r="M795" t="s">
        <v>9</v>
      </c>
    </row>
    <row r="796" spans="1:13">
      <c r="A796">
        <v>416</v>
      </c>
      <c r="B796" s="5">
        <v>45517</v>
      </c>
      <c r="C796" s="6">
        <v>0.40347222222222218</v>
      </c>
      <c r="D796" t="s">
        <v>573</v>
      </c>
      <c r="F796" s="1">
        <v>0</v>
      </c>
      <c r="G796" s="1">
        <v>9300</v>
      </c>
      <c r="H796" s="1">
        <v>130060571</v>
      </c>
      <c r="I796" t="s">
        <v>264</v>
      </c>
      <c r="J796" t="s">
        <v>303</v>
      </c>
      <c r="L796" t="s">
        <v>8</v>
      </c>
      <c r="M796" t="s">
        <v>9</v>
      </c>
    </row>
    <row r="797" spans="1:13">
      <c r="A797">
        <v>417</v>
      </c>
      <c r="B797" s="5">
        <v>45517</v>
      </c>
      <c r="C797" s="6">
        <v>0.40347222222222218</v>
      </c>
      <c r="D797" t="s">
        <v>573</v>
      </c>
      <c r="F797" s="1">
        <v>9300</v>
      </c>
      <c r="G797" s="1">
        <v>0</v>
      </c>
      <c r="H797" s="1">
        <v>130069871</v>
      </c>
      <c r="I797" t="s">
        <v>264</v>
      </c>
      <c r="J797" t="s">
        <v>303</v>
      </c>
      <c r="L797" t="s">
        <v>8</v>
      </c>
      <c r="M797" t="s">
        <v>9</v>
      </c>
    </row>
    <row r="798" spans="1:13">
      <c r="A798">
        <v>418</v>
      </c>
      <c r="B798" s="5">
        <v>45517</v>
      </c>
      <c r="C798" s="6">
        <v>0.42083333333333328</v>
      </c>
      <c r="D798" t="s">
        <v>574</v>
      </c>
      <c r="F798" s="1">
        <v>0</v>
      </c>
      <c r="G798" s="1">
        <v>9900</v>
      </c>
      <c r="H798" s="1">
        <v>130059971</v>
      </c>
      <c r="I798" t="s">
        <v>264</v>
      </c>
      <c r="J798" t="s">
        <v>303</v>
      </c>
      <c r="L798" t="s">
        <v>8</v>
      </c>
      <c r="M798" t="s">
        <v>9</v>
      </c>
    </row>
    <row r="799" spans="1:13">
      <c r="A799">
        <v>419</v>
      </c>
      <c r="B799" s="5">
        <v>45518</v>
      </c>
      <c r="C799" s="6">
        <v>0.50277777777777777</v>
      </c>
      <c r="D799" t="s">
        <v>573</v>
      </c>
      <c r="F799" s="1">
        <v>0</v>
      </c>
      <c r="G799" s="1">
        <v>12200</v>
      </c>
      <c r="H799" s="1">
        <v>130047771</v>
      </c>
      <c r="I799" t="s">
        <v>264</v>
      </c>
      <c r="J799" t="s">
        <v>303</v>
      </c>
      <c r="L799" t="s">
        <v>8</v>
      </c>
      <c r="M799" t="s">
        <v>9</v>
      </c>
    </row>
    <row r="800" spans="1:13">
      <c r="A800">
        <v>420</v>
      </c>
      <c r="B800" s="5">
        <v>45518</v>
      </c>
      <c r="C800" s="6">
        <v>0.50277777777777777</v>
      </c>
      <c r="D800" t="s">
        <v>573</v>
      </c>
      <c r="F800" s="1">
        <v>12200</v>
      </c>
      <c r="G800" s="1">
        <v>0</v>
      </c>
      <c r="H800" s="1">
        <v>130059971</v>
      </c>
      <c r="I800" t="s">
        <v>264</v>
      </c>
      <c r="J800" t="s">
        <v>303</v>
      </c>
      <c r="L800" t="s">
        <v>8</v>
      </c>
      <c r="M800" t="s">
        <v>9</v>
      </c>
    </row>
    <row r="801" spans="1:13">
      <c r="A801">
        <v>421</v>
      </c>
      <c r="B801" s="5">
        <v>45518</v>
      </c>
      <c r="C801" s="6">
        <v>0.51944444444444449</v>
      </c>
      <c r="D801" t="s">
        <v>578</v>
      </c>
      <c r="F801" s="1">
        <v>0</v>
      </c>
      <c r="G801" s="1">
        <v>12200</v>
      </c>
      <c r="H801" s="1">
        <v>130047771</v>
      </c>
      <c r="I801" t="s">
        <v>264</v>
      </c>
      <c r="J801" t="s">
        <v>303</v>
      </c>
      <c r="L801" t="s">
        <v>8</v>
      </c>
      <c r="M801" t="s">
        <v>9</v>
      </c>
    </row>
    <row r="802" spans="1:13">
      <c r="A802">
        <v>422</v>
      </c>
      <c r="B802" s="5">
        <v>45523</v>
      </c>
      <c r="C802" s="6">
        <v>0.18819444444444439</v>
      </c>
      <c r="D802" t="s">
        <v>322</v>
      </c>
      <c r="F802" s="1">
        <v>0</v>
      </c>
      <c r="G802" s="1">
        <v>39200</v>
      </c>
      <c r="H802" s="1">
        <v>130008571</v>
      </c>
      <c r="I802" t="s">
        <v>323</v>
      </c>
      <c r="J802" t="s">
        <v>300</v>
      </c>
      <c r="L802" t="s">
        <v>8</v>
      </c>
      <c r="M802" t="s">
        <v>9</v>
      </c>
    </row>
    <row r="803" spans="1:13">
      <c r="A803">
        <v>423</v>
      </c>
      <c r="B803" s="5">
        <v>45524</v>
      </c>
      <c r="C803" s="6">
        <v>0.7631944444444444</v>
      </c>
      <c r="D803" t="s">
        <v>573</v>
      </c>
      <c r="F803" s="1">
        <v>0</v>
      </c>
      <c r="G803" s="1">
        <v>8200</v>
      </c>
      <c r="H803" s="1">
        <v>130000371</v>
      </c>
      <c r="I803" t="s">
        <v>264</v>
      </c>
      <c r="J803" t="s">
        <v>303</v>
      </c>
      <c r="L803" t="s">
        <v>8</v>
      </c>
      <c r="M803" t="s">
        <v>9</v>
      </c>
    </row>
    <row r="804" spans="1:13">
      <c r="A804">
        <v>424</v>
      </c>
      <c r="B804" s="5">
        <v>45524</v>
      </c>
      <c r="C804" s="6">
        <v>0.76388888888888884</v>
      </c>
      <c r="D804" t="s">
        <v>573</v>
      </c>
      <c r="F804" s="1">
        <v>8200</v>
      </c>
      <c r="G804" s="1">
        <v>0</v>
      </c>
      <c r="H804" s="1">
        <v>130008571</v>
      </c>
      <c r="I804" t="s">
        <v>264</v>
      </c>
      <c r="J804" t="s">
        <v>303</v>
      </c>
      <c r="L804" t="s">
        <v>8</v>
      </c>
      <c r="M804" t="s">
        <v>9</v>
      </c>
    </row>
    <row r="805" spans="1:13">
      <c r="A805">
        <v>425</v>
      </c>
      <c r="B805" s="5">
        <v>45524</v>
      </c>
      <c r="C805" s="6">
        <v>0.78055555555555556</v>
      </c>
      <c r="D805" t="s">
        <v>578</v>
      </c>
      <c r="F805" s="1">
        <v>0</v>
      </c>
      <c r="G805" s="1">
        <v>8200</v>
      </c>
      <c r="H805" s="1">
        <v>130000371</v>
      </c>
      <c r="I805" t="s">
        <v>264</v>
      </c>
      <c r="J805" t="s">
        <v>303</v>
      </c>
      <c r="L805" t="s">
        <v>8</v>
      </c>
      <c r="M805" t="s">
        <v>9</v>
      </c>
    </row>
    <row r="806" spans="1:13">
      <c r="A806">
        <v>426</v>
      </c>
      <c r="B806" s="5">
        <v>45524</v>
      </c>
      <c r="C806" s="6">
        <v>0.88402777777777775</v>
      </c>
      <c r="D806" t="s">
        <v>573</v>
      </c>
      <c r="F806" s="1">
        <v>0</v>
      </c>
      <c r="G806" s="1">
        <v>8400</v>
      </c>
      <c r="H806" s="1">
        <v>129991971</v>
      </c>
      <c r="I806" t="s">
        <v>264</v>
      </c>
      <c r="J806" t="s">
        <v>303</v>
      </c>
      <c r="L806" t="s">
        <v>8</v>
      </c>
      <c r="M806" t="s">
        <v>9</v>
      </c>
    </row>
    <row r="807" spans="1:13">
      <c r="A807">
        <v>427</v>
      </c>
      <c r="B807" s="5">
        <v>45524</v>
      </c>
      <c r="C807" s="6">
        <v>0.88402777777777775</v>
      </c>
      <c r="D807" t="s">
        <v>573</v>
      </c>
      <c r="F807" s="1">
        <v>8400</v>
      </c>
      <c r="G807" s="1">
        <v>0</v>
      </c>
      <c r="H807" s="1">
        <v>130000371</v>
      </c>
      <c r="I807" t="s">
        <v>264</v>
      </c>
      <c r="J807" t="s">
        <v>303</v>
      </c>
      <c r="L807" t="s">
        <v>8</v>
      </c>
      <c r="M807" t="s">
        <v>9</v>
      </c>
    </row>
    <row r="808" spans="1:13">
      <c r="A808">
        <v>428</v>
      </c>
      <c r="B808" s="5">
        <v>45524</v>
      </c>
      <c r="C808" s="6">
        <v>0.89375000000000004</v>
      </c>
      <c r="D808" t="s">
        <v>578</v>
      </c>
      <c r="F808" s="1">
        <v>0</v>
      </c>
      <c r="G808" s="1">
        <v>8300</v>
      </c>
      <c r="H808" s="1">
        <v>129992071</v>
      </c>
      <c r="I808" t="s">
        <v>264</v>
      </c>
      <c r="J808" t="s">
        <v>303</v>
      </c>
      <c r="L808" t="s">
        <v>8</v>
      </c>
      <c r="M808" t="s">
        <v>9</v>
      </c>
    </row>
    <row r="809" spans="1:13">
      <c r="A809">
        <v>429</v>
      </c>
      <c r="B809" s="5">
        <v>45525</v>
      </c>
      <c r="C809" s="6">
        <v>0.43263888888888891</v>
      </c>
      <c r="D809" t="s">
        <v>573</v>
      </c>
      <c r="F809" s="1">
        <v>0</v>
      </c>
      <c r="G809" s="1">
        <v>11500</v>
      </c>
      <c r="H809" s="1">
        <v>129980571</v>
      </c>
      <c r="I809" t="s">
        <v>264</v>
      </c>
      <c r="J809" t="s">
        <v>303</v>
      </c>
      <c r="L809" t="s">
        <v>8</v>
      </c>
      <c r="M809" t="s">
        <v>9</v>
      </c>
    </row>
    <row r="810" spans="1:13">
      <c r="A810">
        <v>430</v>
      </c>
      <c r="B810" s="5">
        <v>45525</v>
      </c>
      <c r="C810" s="6">
        <v>0.43263888888888891</v>
      </c>
      <c r="D810" t="s">
        <v>573</v>
      </c>
      <c r="F810" s="1">
        <v>11500</v>
      </c>
      <c r="G810" s="1">
        <v>0</v>
      </c>
      <c r="H810" s="1">
        <v>129992071</v>
      </c>
      <c r="I810" t="s">
        <v>264</v>
      </c>
      <c r="J810" t="s">
        <v>303</v>
      </c>
      <c r="L810" t="s">
        <v>8</v>
      </c>
      <c r="M810" t="s">
        <v>9</v>
      </c>
    </row>
    <row r="811" spans="1:13">
      <c r="A811">
        <v>431</v>
      </c>
      <c r="B811" s="5">
        <v>45525</v>
      </c>
      <c r="C811" s="6">
        <v>0.44444444444444442</v>
      </c>
      <c r="D811" t="s">
        <v>578</v>
      </c>
      <c r="F811" s="1">
        <v>0</v>
      </c>
      <c r="G811" s="1">
        <v>10200</v>
      </c>
      <c r="H811" s="1">
        <v>129981871</v>
      </c>
      <c r="I811" t="s">
        <v>264</v>
      </c>
      <c r="J811" t="s">
        <v>303</v>
      </c>
      <c r="L811" t="s">
        <v>8</v>
      </c>
      <c r="M811" t="s">
        <v>9</v>
      </c>
    </row>
    <row r="812" spans="1:13">
      <c r="A812">
        <v>432</v>
      </c>
      <c r="B812" s="5">
        <v>45525</v>
      </c>
      <c r="C812" s="6">
        <v>0.46180555555555558</v>
      </c>
      <c r="D812" t="s">
        <v>383</v>
      </c>
      <c r="F812" s="1">
        <v>31271230</v>
      </c>
      <c r="G812" s="1">
        <v>0</v>
      </c>
      <c r="H812" s="1">
        <v>161253101</v>
      </c>
      <c r="I812" t="s">
        <v>292</v>
      </c>
      <c r="J812" t="s">
        <v>303</v>
      </c>
      <c r="L812" t="s">
        <v>8</v>
      </c>
      <c r="M812" t="s">
        <v>9</v>
      </c>
    </row>
    <row r="813" spans="1:13">
      <c r="A813">
        <v>433</v>
      </c>
      <c r="B813" s="5">
        <v>45525</v>
      </c>
      <c r="C813" s="6">
        <v>0.60763888888888884</v>
      </c>
      <c r="D813" t="s">
        <v>421</v>
      </c>
      <c r="E813" t="s">
        <v>421</v>
      </c>
      <c r="F813" s="1">
        <v>1000000</v>
      </c>
      <c r="G813" s="1">
        <v>0</v>
      </c>
      <c r="H813" s="1">
        <v>162253101</v>
      </c>
      <c r="I813" t="s">
        <v>414</v>
      </c>
      <c r="J813" t="s">
        <v>557</v>
      </c>
      <c r="L813" t="s">
        <v>8</v>
      </c>
      <c r="M813" t="s">
        <v>9</v>
      </c>
    </row>
    <row r="814" spans="1:13">
      <c r="A814">
        <v>434</v>
      </c>
      <c r="B814" s="5">
        <v>45528</v>
      </c>
      <c r="C814" s="6">
        <v>0.92222222222222228</v>
      </c>
      <c r="D814" t="s">
        <v>573</v>
      </c>
      <c r="F814" s="1">
        <v>0</v>
      </c>
      <c r="G814" s="1">
        <v>9400</v>
      </c>
      <c r="H814" s="1">
        <v>162243701</v>
      </c>
      <c r="I814" t="s">
        <v>264</v>
      </c>
      <c r="J814" t="s">
        <v>303</v>
      </c>
      <c r="L814" t="s">
        <v>8</v>
      </c>
      <c r="M814" t="s">
        <v>9</v>
      </c>
    </row>
    <row r="815" spans="1:13">
      <c r="A815">
        <v>435</v>
      </c>
      <c r="B815" s="5">
        <v>45528</v>
      </c>
      <c r="C815" s="6">
        <v>0.92222222222222228</v>
      </c>
      <c r="D815" t="s">
        <v>573</v>
      </c>
      <c r="F815" s="1">
        <v>9400</v>
      </c>
      <c r="G815" s="1">
        <v>0</v>
      </c>
      <c r="H815" s="1">
        <v>162253101</v>
      </c>
      <c r="I815" t="s">
        <v>264</v>
      </c>
      <c r="J815" t="s">
        <v>303</v>
      </c>
      <c r="L815" t="s">
        <v>8</v>
      </c>
      <c r="M815" t="s">
        <v>9</v>
      </c>
    </row>
    <row r="816" spans="1:13">
      <c r="A816">
        <v>436</v>
      </c>
      <c r="B816" s="5">
        <v>45528</v>
      </c>
      <c r="C816" s="6">
        <v>0.93194444444444446</v>
      </c>
      <c r="D816" t="s">
        <v>573</v>
      </c>
      <c r="F816" s="1">
        <v>0</v>
      </c>
      <c r="G816" s="1">
        <v>8900</v>
      </c>
      <c r="H816" s="1">
        <v>162244201</v>
      </c>
      <c r="I816" t="s">
        <v>264</v>
      </c>
      <c r="J816" t="s">
        <v>303</v>
      </c>
      <c r="L816" t="s">
        <v>8</v>
      </c>
      <c r="M816" t="s">
        <v>9</v>
      </c>
    </row>
    <row r="817" spans="1:13">
      <c r="A817">
        <v>437</v>
      </c>
      <c r="B817" s="5">
        <v>45528</v>
      </c>
      <c r="C817" s="6">
        <v>0.93194444444444446</v>
      </c>
      <c r="D817" t="s">
        <v>573</v>
      </c>
      <c r="F817" s="1">
        <v>8900</v>
      </c>
      <c r="G817" s="1">
        <v>0</v>
      </c>
      <c r="H817" s="1">
        <v>162253101</v>
      </c>
      <c r="I817" t="s">
        <v>264</v>
      </c>
      <c r="J817" t="s">
        <v>303</v>
      </c>
      <c r="L817" t="s">
        <v>8</v>
      </c>
      <c r="M817" t="s">
        <v>9</v>
      </c>
    </row>
    <row r="818" spans="1:13">
      <c r="A818">
        <v>438</v>
      </c>
      <c r="B818" s="5">
        <v>45528</v>
      </c>
      <c r="C818" s="6">
        <v>0.93541666666666667</v>
      </c>
      <c r="D818" t="s">
        <v>573</v>
      </c>
      <c r="F818" s="1">
        <v>0</v>
      </c>
      <c r="G818" s="1">
        <v>8800</v>
      </c>
      <c r="H818" s="1">
        <v>162244301</v>
      </c>
      <c r="I818" t="s">
        <v>264</v>
      </c>
      <c r="J818" t="s">
        <v>303</v>
      </c>
      <c r="L818" t="s">
        <v>8</v>
      </c>
      <c r="M818" t="s">
        <v>9</v>
      </c>
    </row>
    <row r="819" spans="1:13">
      <c r="A819">
        <v>439</v>
      </c>
      <c r="B819" s="5">
        <v>45528</v>
      </c>
      <c r="C819" s="6">
        <v>0.93541666666666667</v>
      </c>
      <c r="D819" t="s">
        <v>573</v>
      </c>
      <c r="F819" s="1">
        <v>8800</v>
      </c>
      <c r="G819" s="1">
        <v>0</v>
      </c>
      <c r="H819" s="1">
        <v>162253101</v>
      </c>
      <c r="I819" t="s">
        <v>264</v>
      </c>
      <c r="J819" t="s">
        <v>303</v>
      </c>
      <c r="L819" t="s">
        <v>8</v>
      </c>
      <c r="M819" t="s">
        <v>9</v>
      </c>
    </row>
    <row r="820" spans="1:13">
      <c r="A820">
        <v>440</v>
      </c>
      <c r="B820" s="5">
        <v>45528</v>
      </c>
      <c r="C820" s="6">
        <v>0.94374999999999998</v>
      </c>
      <c r="D820" t="s">
        <v>574</v>
      </c>
      <c r="F820" s="1">
        <v>0</v>
      </c>
      <c r="G820" s="1">
        <v>8400</v>
      </c>
      <c r="H820" s="1">
        <v>162244701</v>
      </c>
      <c r="I820" t="s">
        <v>264</v>
      </c>
      <c r="J820" t="s">
        <v>303</v>
      </c>
      <c r="L820" t="s">
        <v>8</v>
      </c>
      <c r="M820" t="s">
        <v>9</v>
      </c>
    </row>
    <row r="821" spans="1:13">
      <c r="A821">
        <v>441</v>
      </c>
      <c r="B821" s="5">
        <v>45530</v>
      </c>
      <c r="C821" s="6">
        <v>0.58819444444444446</v>
      </c>
      <c r="D821" t="s">
        <v>573</v>
      </c>
      <c r="F821" s="1">
        <v>0</v>
      </c>
      <c r="G821" s="1">
        <v>13200</v>
      </c>
      <c r="H821" s="1">
        <v>162231501</v>
      </c>
      <c r="I821" t="s">
        <v>264</v>
      </c>
      <c r="J821" t="s">
        <v>303</v>
      </c>
      <c r="L821" t="s">
        <v>8</v>
      </c>
      <c r="M821" t="s">
        <v>9</v>
      </c>
    </row>
    <row r="822" spans="1:13">
      <c r="A822">
        <v>442</v>
      </c>
      <c r="B822" s="5">
        <v>45530</v>
      </c>
      <c r="C822" s="6">
        <v>0.58819444444444446</v>
      </c>
      <c r="D822" t="s">
        <v>573</v>
      </c>
      <c r="F822" s="1">
        <v>13200</v>
      </c>
      <c r="G822" s="1">
        <v>0</v>
      </c>
      <c r="H822" s="1">
        <v>162244701</v>
      </c>
      <c r="I822" t="s">
        <v>264</v>
      </c>
      <c r="J822" t="s">
        <v>303</v>
      </c>
      <c r="L822" t="s">
        <v>8</v>
      </c>
      <c r="M822" t="s">
        <v>9</v>
      </c>
    </row>
    <row r="823" spans="1:13">
      <c r="A823">
        <v>443</v>
      </c>
      <c r="B823" s="5">
        <v>45530</v>
      </c>
      <c r="C823" s="6">
        <v>0.60763888888888884</v>
      </c>
      <c r="D823" t="s">
        <v>574</v>
      </c>
      <c r="F823" s="1">
        <v>0</v>
      </c>
      <c r="G823" s="1">
        <v>12400</v>
      </c>
      <c r="H823" s="1">
        <v>162232301</v>
      </c>
      <c r="I823" t="s">
        <v>264</v>
      </c>
      <c r="J823" t="s">
        <v>303</v>
      </c>
      <c r="L823" t="s">
        <v>8</v>
      </c>
      <c r="M823" t="s">
        <v>9</v>
      </c>
    </row>
    <row r="824" spans="1:13">
      <c r="A824">
        <v>444</v>
      </c>
      <c r="B824" s="5">
        <v>45530</v>
      </c>
      <c r="C824" s="6">
        <v>0.70625000000000004</v>
      </c>
      <c r="D824" t="s">
        <v>573</v>
      </c>
      <c r="F824" s="1">
        <v>0</v>
      </c>
      <c r="G824" s="1">
        <v>8500</v>
      </c>
      <c r="H824" s="1">
        <v>162223801</v>
      </c>
      <c r="I824" t="s">
        <v>264</v>
      </c>
      <c r="J824" t="s">
        <v>303</v>
      </c>
      <c r="L824" t="s">
        <v>8</v>
      </c>
      <c r="M824" t="s">
        <v>9</v>
      </c>
    </row>
    <row r="825" spans="1:13">
      <c r="A825">
        <v>445</v>
      </c>
      <c r="B825" s="5">
        <v>45530</v>
      </c>
      <c r="C825" s="6">
        <v>0.70625000000000004</v>
      </c>
      <c r="D825" t="s">
        <v>573</v>
      </c>
      <c r="F825" s="1">
        <v>8500</v>
      </c>
      <c r="G825" s="1">
        <v>0</v>
      </c>
      <c r="H825" s="1">
        <v>162232301</v>
      </c>
      <c r="I825" t="s">
        <v>264</v>
      </c>
      <c r="J825" t="s">
        <v>303</v>
      </c>
      <c r="L825" t="s">
        <v>8</v>
      </c>
      <c r="M825" t="s">
        <v>9</v>
      </c>
    </row>
    <row r="826" spans="1:13">
      <c r="A826">
        <v>446</v>
      </c>
      <c r="B826" s="5">
        <v>45530</v>
      </c>
      <c r="C826" s="6">
        <v>0.73263888888888884</v>
      </c>
      <c r="D826" t="s">
        <v>574</v>
      </c>
      <c r="F826" s="1">
        <v>0</v>
      </c>
      <c r="G826" s="1">
        <v>13000</v>
      </c>
      <c r="H826" s="1">
        <v>162219301</v>
      </c>
      <c r="I826" t="s">
        <v>264</v>
      </c>
      <c r="J826" t="s">
        <v>303</v>
      </c>
      <c r="L826" t="s">
        <v>8</v>
      </c>
      <c r="M826" t="s">
        <v>9</v>
      </c>
    </row>
    <row r="827" spans="1:13">
      <c r="A827">
        <v>447</v>
      </c>
      <c r="B827" s="5">
        <v>45531</v>
      </c>
      <c r="C827" s="6">
        <v>0.18055555555555561</v>
      </c>
      <c r="D827" t="s">
        <v>332</v>
      </c>
      <c r="F827" s="1">
        <v>0</v>
      </c>
      <c r="G827" s="1">
        <v>174219</v>
      </c>
      <c r="H827" s="1">
        <v>162045082</v>
      </c>
      <c r="I827" t="s">
        <v>295</v>
      </c>
      <c r="J827" t="s">
        <v>300</v>
      </c>
      <c r="L827" t="s">
        <v>8</v>
      </c>
      <c r="M827" t="s">
        <v>9</v>
      </c>
    </row>
    <row r="828" spans="1:13">
      <c r="A828">
        <v>448</v>
      </c>
      <c r="B828" s="5">
        <v>45531</v>
      </c>
      <c r="C828" s="6">
        <v>0.18055555555555561</v>
      </c>
      <c r="D828" t="s">
        <v>332</v>
      </c>
      <c r="F828" s="1">
        <v>0</v>
      </c>
      <c r="G828" s="1">
        <v>800</v>
      </c>
      <c r="H828" s="1">
        <v>162044282</v>
      </c>
      <c r="I828" t="s">
        <v>295</v>
      </c>
      <c r="J828" t="s">
        <v>300</v>
      </c>
      <c r="L828" t="s">
        <v>8</v>
      </c>
      <c r="M828" t="s">
        <v>9</v>
      </c>
    </row>
    <row r="829" spans="1:13">
      <c r="A829">
        <v>449</v>
      </c>
      <c r="B829" s="5">
        <v>45532</v>
      </c>
      <c r="C829" s="6">
        <v>0.43541666666666667</v>
      </c>
      <c r="D829" t="s">
        <v>587</v>
      </c>
      <c r="F829" s="1">
        <v>1108150</v>
      </c>
      <c r="G829" s="1">
        <v>0</v>
      </c>
      <c r="H829" s="1">
        <v>163152432</v>
      </c>
      <c r="I829" t="s">
        <v>292</v>
      </c>
      <c r="J829" t="s">
        <v>396</v>
      </c>
      <c r="L829" t="s">
        <v>8</v>
      </c>
      <c r="M829" t="s">
        <v>9</v>
      </c>
    </row>
    <row r="830" spans="1:13">
      <c r="A830">
        <v>450</v>
      </c>
      <c r="B830" s="5">
        <v>45532</v>
      </c>
      <c r="C830" s="6">
        <v>0.47708333333333341</v>
      </c>
      <c r="D830" t="s">
        <v>573</v>
      </c>
      <c r="F830" s="1">
        <v>0</v>
      </c>
      <c r="G830" s="1">
        <v>10300</v>
      </c>
      <c r="H830" s="1">
        <v>163142132</v>
      </c>
      <c r="I830" t="s">
        <v>264</v>
      </c>
      <c r="J830" t="s">
        <v>303</v>
      </c>
      <c r="L830" t="s">
        <v>8</v>
      </c>
      <c r="M830" t="s">
        <v>9</v>
      </c>
    </row>
    <row r="831" spans="1:13">
      <c r="A831">
        <v>451</v>
      </c>
      <c r="B831" s="5">
        <v>45532</v>
      </c>
      <c r="C831" s="6">
        <v>0.4777777777777778</v>
      </c>
      <c r="D831" t="s">
        <v>573</v>
      </c>
      <c r="F831" s="1">
        <v>10300</v>
      </c>
      <c r="G831" s="1">
        <v>0</v>
      </c>
      <c r="H831" s="1">
        <v>163152432</v>
      </c>
      <c r="I831" t="s">
        <v>264</v>
      </c>
      <c r="J831" t="s">
        <v>303</v>
      </c>
      <c r="L831" t="s">
        <v>8</v>
      </c>
      <c r="M831" t="s">
        <v>9</v>
      </c>
    </row>
    <row r="832" spans="1:13">
      <c r="A832">
        <v>452</v>
      </c>
      <c r="B832" s="5">
        <v>45532</v>
      </c>
      <c r="C832" s="6">
        <v>0.49652777777777779</v>
      </c>
      <c r="D832" t="s">
        <v>574</v>
      </c>
      <c r="F832" s="1">
        <v>0</v>
      </c>
      <c r="G832" s="1">
        <v>11000</v>
      </c>
      <c r="H832" s="1">
        <v>163141432</v>
      </c>
      <c r="I832" t="s">
        <v>264</v>
      </c>
      <c r="J832" t="s">
        <v>303</v>
      </c>
      <c r="L832" t="s">
        <v>8</v>
      </c>
      <c r="M832" t="s">
        <v>9</v>
      </c>
    </row>
    <row r="833" spans="1:13">
      <c r="A833">
        <v>453</v>
      </c>
      <c r="B833" s="5">
        <v>45532</v>
      </c>
      <c r="C833" s="6">
        <v>0.49722222222222218</v>
      </c>
      <c r="D833" t="s">
        <v>573</v>
      </c>
      <c r="F833" s="1">
        <v>0</v>
      </c>
      <c r="G833" s="1">
        <v>9300</v>
      </c>
      <c r="H833" s="1">
        <v>163132132</v>
      </c>
      <c r="I833" t="s">
        <v>264</v>
      </c>
      <c r="J833" t="s">
        <v>303</v>
      </c>
      <c r="L833" t="s">
        <v>8</v>
      </c>
      <c r="M833" t="s">
        <v>9</v>
      </c>
    </row>
    <row r="834" spans="1:13">
      <c r="A834">
        <v>454</v>
      </c>
      <c r="B834" s="5">
        <v>45532</v>
      </c>
      <c r="C834" s="6">
        <v>0.49722222222222218</v>
      </c>
      <c r="D834" t="s">
        <v>573</v>
      </c>
      <c r="F834" s="1">
        <v>9300</v>
      </c>
      <c r="G834" s="1">
        <v>0</v>
      </c>
      <c r="H834" s="1">
        <v>163141432</v>
      </c>
      <c r="I834" t="s">
        <v>264</v>
      </c>
      <c r="J834" t="s">
        <v>303</v>
      </c>
      <c r="L834" t="s">
        <v>8</v>
      </c>
      <c r="M834" t="s">
        <v>9</v>
      </c>
    </row>
    <row r="835" spans="1:13">
      <c r="A835">
        <v>455</v>
      </c>
      <c r="B835" s="5">
        <v>45532</v>
      </c>
      <c r="C835" s="6">
        <v>0.51249999999999996</v>
      </c>
      <c r="D835" t="s">
        <v>574</v>
      </c>
      <c r="F835" s="1">
        <v>0</v>
      </c>
      <c r="G835" s="1">
        <v>8700</v>
      </c>
      <c r="H835" s="1">
        <v>163132732</v>
      </c>
      <c r="I835" t="s">
        <v>264</v>
      </c>
      <c r="J835" t="s">
        <v>303</v>
      </c>
      <c r="L835" t="s">
        <v>8</v>
      </c>
      <c r="M835" t="s">
        <v>9</v>
      </c>
    </row>
    <row r="836" spans="1:13">
      <c r="A836">
        <v>456</v>
      </c>
      <c r="B836" s="5">
        <v>45534</v>
      </c>
      <c r="C836" s="6">
        <v>0.38541666666666669</v>
      </c>
      <c r="D836" t="s">
        <v>573</v>
      </c>
      <c r="F836" s="1">
        <v>0</v>
      </c>
      <c r="G836" s="1">
        <v>15400</v>
      </c>
      <c r="H836" s="1">
        <v>163117332</v>
      </c>
      <c r="I836" t="s">
        <v>264</v>
      </c>
      <c r="J836" t="s">
        <v>303</v>
      </c>
      <c r="L836" t="s">
        <v>8</v>
      </c>
      <c r="M836" t="s">
        <v>9</v>
      </c>
    </row>
    <row r="837" spans="1:13">
      <c r="A837">
        <v>457</v>
      </c>
      <c r="B837" s="5">
        <v>45534</v>
      </c>
      <c r="C837" s="6">
        <v>0.38541666666666669</v>
      </c>
      <c r="D837" t="s">
        <v>573</v>
      </c>
      <c r="F837" s="1">
        <v>15400</v>
      </c>
      <c r="G837" s="1">
        <v>0</v>
      </c>
      <c r="H837" s="1">
        <v>163132732</v>
      </c>
      <c r="I837" t="s">
        <v>264</v>
      </c>
      <c r="J837" t="s">
        <v>303</v>
      </c>
      <c r="L837" t="s">
        <v>8</v>
      </c>
      <c r="M837" t="s">
        <v>9</v>
      </c>
    </row>
    <row r="838" spans="1:13">
      <c r="A838">
        <v>458</v>
      </c>
      <c r="B838" s="5">
        <v>45534</v>
      </c>
      <c r="C838" s="6">
        <v>0.41597222222222219</v>
      </c>
      <c r="D838" t="s">
        <v>574</v>
      </c>
      <c r="F838" s="1">
        <v>0</v>
      </c>
      <c r="G838" s="1">
        <v>14700</v>
      </c>
      <c r="H838" s="1">
        <v>163118032</v>
      </c>
      <c r="I838" t="s">
        <v>264</v>
      </c>
      <c r="J838" t="s">
        <v>303</v>
      </c>
      <c r="L838" t="s">
        <v>8</v>
      </c>
      <c r="M838" t="s">
        <v>9</v>
      </c>
    </row>
    <row r="839" spans="1:13">
      <c r="A839">
        <v>459</v>
      </c>
      <c r="B839" s="5">
        <v>45534</v>
      </c>
      <c r="C839" s="6">
        <v>0.45277777777777778</v>
      </c>
      <c r="D839" t="s">
        <v>573</v>
      </c>
      <c r="F839" s="1">
        <v>0</v>
      </c>
      <c r="G839" s="1">
        <v>12800</v>
      </c>
      <c r="H839" s="1">
        <v>163105232</v>
      </c>
      <c r="I839" t="s">
        <v>264</v>
      </c>
      <c r="J839" t="s">
        <v>303</v>
      </c>
      <c r="L839" t="s">
        <v>8</v>
      </c>
      <c r="M839" t="s">
        <v>9</v>
      </c>
    </row>
    <row r="840" spans="1:13">
      <c r="A840">
        <v>460</v>
      </c>
      <c r="B840" s="5">
        <v>45534</v>
      </c>
      <c r="C840" s="6">
        <v>0.45277777777777778</v>
      </c>
      <c r="D840" t="s">
        <v>573</v>
      </c>
      <c r="F840" s="1">
        <v>12800</v>
      </c>
      <c r="G840" s="1">
        <v>0</v>
      </c>
      <c r="H840" s="1">
        <v>163118032</v>
      </c>
      <c r="I840" t="s">
        <v>264</v>
      </c>
      <c r="J840" t="s">
        <v>303</v>
      </c>
      <c r="L840" t="s">
        <v>8</v>
      </c>
      <c r="M840" t="s">
        <v>9</v>
      </c>
    </row>
    <row r="841" spans="1:13">
      <c r="A841">
        <v>461</v>
      </c>
      <c r="B841" s="5">
        <v>45534</v>
      </c>
      <c r="C841" s="6">
        <v>0.47361111111111109</v>
      </c>
      <c r="D841" t="s">
        <v>574</v>
      </c>
      <c r="F841" s="1">
        <v>0</v>
      </c>
      <c r="G841" s="1">
        <v>13000</v>
      </c>
      <c r="H841" s="1">
        <v>163105032</v>
      </c>
      <c r="I841" t="s">
        <v>264</v>
      </c>
      <c r="J841" t="s">
        <v>303</v>
      </c>
      <c r="L841" t="s">
        <v>8</v>
      </c>
      <c r="M841" t="s">
        <v>9</v>
      </c>
    </row>
    <row r="842" spans="1:13">
      <c r="A842">
        <v>462</v>
      </c>
      <c r="B842" s="5">
        <v>45534</v>
      </c>
      <c r="C842" s="6">
        <v>0.76527777777777772</v>
      </c>
      <c r="D842" t="s">
        <v>406</v>
      </c>
      <c r="F842" s="1">
        <v>0</v>
      </c>
      <c r="G842" s="1">
        <v>9800</v>
      </c>
      <c r="H842" s="1">
        <v>163095232</v>
      </c>
      <c r="I842" t="s">
        <v>264</v>
      </c>
      <c r="J842" t="s">
        <v>303</v>
      </c>
      <c r="L842" t="s">
        <v>8</v>
      </c>
      <c r="M842" t="s">
        <v>9</v>
      </c>
    </row>
    <row r="843" spans="1:13">
      <c r="A843">
        <v>463</v>
      </c>
      <c r="B843" s="5">
        <v>45534</v>
      </c>
      <c r="C843" s="6">
        <v>0.76597222222222228</v>
      </c>
      <c r="D843" t="s">
        <v>406</v>
      </c>
      <c r="F843" s="1">
        <v>9800</v>
      </c>
      <c r="G843" s="1">
        <v>0</v>
      </c>
      <c r="H843" s="1">
        <v>163105032</v>
      </c>
      <c r="I843" t="s">
        <v>264</v>
      </c>
      <c r="J843" t="s">
        <v>303</v>
      </c>
      <c r="L843" t="s">
        <v>8</v>
      </c>
      <c r="M843" t="s">
        <v>9</v>
      </c>
    </row>
    <row r="844" spans="1:13">
      <c r="A844">
        <v>464</v>
      </c>
      <c r="B844" s="5">
        <v>45534</v>
      </c>
      <c r="C844" s="6">
        <v>0.78125</v>
      </c>
      <c r="D844" t="s">
        <v>516</v>
      </c>
      <c r="F844" s="1">
        <v>0</v>
      </c>
      <c r="G844" s="1">
        <v>8800</v>
      </c>
      <c r="H844" s="1">
        <v>163096232</v>
      </c>
      <c r="I844" t="s">
        <v>264</v>
      </c>
      <c r="J844" t="s">
        <v>303</v>
      </c>
      <c r="L844" t="s">
        <v>8</v>
      </c>
      <c r="M844" t="s">
        <v>9</v>
      </c>
    </row>
    <row r="845" spans="1:13">
      <c r="A845">
        <v>465</v>
      </c>
      <c r="B845" s="5">
        <v>45534</v>
      </c>
      <c r="C845" s="6">
        <v>0.97986111111111107</v>
      </c>
      <c r="D845" t="s">
        <v>406</v>
      </c>
      <c r="F845" s="1">
        <v>0</v>
      </c>
      <c r="G845" s="1">
        <v>9500</v>
      </c>
      <c r="H845" s="1">
        <v>163086732</v>
      </c>
      <c r="I845" t="s">
        <v>264</v>
      </c>
      <c r="J845" t="s">
        <v>303</v>
      </c>
      <c r="L845" t="s">
        <v>8</v>
      </c>
      <c r="M845" t="s">
        <v>9</v>
      </c>
    </row>
    <row r="846" spans="1:13">
      <c r="A846">
        <v>466</v>
      </c>
      <c r="B846" s="5">
        <v>45534</v>
      </c>
      <c r="C846" s="6">
        <v>0.97986111111111107</v>
      </c>
      <c r="D846" t="s">
        <v>406</v>
      </c>
      <c r="F846" s="1">
        <v>9500</v>
      </c>
      <c r="G846" s="1">
        <v>0</v>
      </c>
      <c r="H846" s="1">
        <v>163096232</v>
      </c>
      <c r="I846" t="s">
        <v>264</v>
      </c>
      <c r="J846" t="s">
        <v>303</v>
      </c>
      <c r="L846" t="s">
        <v>8</v>
      </c>
      <c r="M846" t="s">
        <v>9</v>
      </c>
    </row>
    <row r="847" spans="1:13">
      <c r="A847">
        <v>467</v>
      </c>
      <c r="B847" s="5">
        <v>45534</v>
      </c>
      <c r="C847" s="6">
        <v>0.98958333333333337</v>
      </c>
      <c r="D847" t="s">
        <v>516</v>
      </c>
      <c r="F847" s="1">
        <v>0</v>
      </c>
      <c r="G847" s="1">
        <v>9120</v>
      </c>
      <c r="H847" s="1">
        <v>163087112</v>
      </c>
      <c r="I847" t="s">
        <v>264</v>
      </c>
      <c r="J847" t="s">
        <v>303</v>
      </c>
      <c r="L847" t="s">
        <v>8</v>
      </c>
      <c r="M847" t="s">
        <v>9</v>
      </c>
    </row>
    <row r="848" spans="1:13">
      <c r="A848">
        <v>468</v>
      </c>
      <c r="B848" s="5">
        <v>45535</v>
      </c>
      <c r="C848" s="6">
        <v>0.28611111111111109</v>
      </c>
      <c r="D848" t="s">
        <v>573</v>
      </c>
      <c r="F848" s="1">
        <v>0</v>
      </c>
      <c r="G848" s="1">
        <v>15100</v>
      </c>
      <c r="H848" s="1">
        <v>163072012</v>
      </c>
      <c r="I848" t="s">
        <v>264</v>
      </c>
      <c r="J848" t="s">
        <v>303</v>
      </c>
      <c r="L848" t="s">
        <v>8</v>
      </c>
      <c r="M848" t="s">
        <v>9</v>
      </c>
    </row>
    <row r="849" spans="1:13">
      <c r="A849">
        <v>469</v>
      </c>
      <c r="B849" s="5">
        <v>45535</v>
      </c>
      <c r="C849" s="6">
        <v>0.28611111111111109</v>
      </c>
      <c r="D849" t="s">
        <v>573</v>
      </c>
      <c r="F849" s="1">
        <v>15100</v>
      </c>
      <c r="G849" s="1">
        <v>0</v>
      </c>
      <c r="H849" s="1">
        <v>163087112</v>
      </c>
      <c r="I849" t="s">
        <v>264</v>
      </c>
      <c r="J849" t="s">
        <v>303</v>
      </c>
      <c r="L849" t="s">
        <v>8</v>
      </c>
      <c r="M849" t="s">
        <v>9</v>
      </c>
    </row>
    <row r="850" spans="1:13">
      <c r="A850">
        <v>470</v>
      </c>
      <c r="B850" s="5">
        <v>45535</v>
      </c>
      <c r="C850" s="6">
        <v>0.30763888888888891</v>
      </c>
      <c r="D850" t="s">
        <v>574</v>
      </c>
      <c r="F850" s="1">
        <v>0</v>
      </c>
      <c r="G850" s="1">
        <v>15400</v>
      </c>
      <c r="H850" s="1">
        <v>163071712</v>
      </c>
      <c r="I850" t="s">
        <v>264</v>
      </c>
      <c r="J850" t="s">
        <v>303</v>
      </c>
      <c r="L850" t="s">
        <v>8</v>
      </c>
      <c r="M850" t="s">
        <v>9</v>
      </c>
    </row>
    <row r="851" spans="1:13">
      <c r="A851">
        <v>471</v>
      </c>
      <c r="B851" s="5">
        <v>45535</v>
      </c>
      <c r="C851" s="6">
        <v>0.44791666666666669</v>
      </c>
      <c r="D851" t="s">
        <v>406</v>
      </c>
      <c r="F851" s="1">
        <v>0</v>
      </c>
      <c r="G851" s="1">
        <v>21100</v>
      </c>
      <c r="H851" s="1">
        <v>163050612</v>
      </c>
      <c r="I851" t="s">
        <v>264</v>
      </c>
      <c r="J851" t="s">
        <v>303</v>
      </c>
      <c r="L851" t="s">
        <v>8</v>
      </c>
      <c r="M851" t="s">
        <v>9</v>
      </c>
    </row>
    <row r="852" spans="1:13">
      <c r="A852">
        <v>472</v>
      </c>
      <c r="B852" s="5">
        <v>45535</v>
      </c>
      <c r="C852" s="6">
        <v>0.44861111111111113</v>
      </c>
      <c r="D852" t="s">
        <v>406</v>
      </c>
      <c r="F852" s="1">
        <v>21100</v>
      </c>
      <c r="G852" s="1">
        <v>0</v>
      </c>
      <c r="H852" s="1">
        <v>163071712</v>
      </c>
      <c r="I852" t="s">
        <v>264</v>
      </c>
      <c r="J852" t="s">
        <v>303</v>
      </c>
      <c r="L852" t="s">
        <v>8</v>
      </c>
      <c r="M852" t="s">
        <v>9</v>
      </c>
    </row>
    <row r="853" spans="1:13">
      <c r="A853">
        <v>473</v>
      </c>
      <c r="B853" s="5">
        <v>45535</v>
      </c>
      <c r="C853" s="6">
        <v>0.47708333333333341</v>
      </c>
      <c r="D853" t="s">
        <v>407</v>
      </c>
      <c r="F853" s="1">
        <v>0</v>
      </c>
      <c r="G853" s="1">
        <v>20400</v>
      </c>
      <c r="H853" s="1">
        <v>163051312</v>
      </c>
      <c r="I853" t="s">
        <v>264</v>
      </c>
      <c r="J853" t="s">
        <v>303</v>
      </c>
      <c r="L853" t="s">
        <v>8</v>
      </c>
      <c r="M853" t="s">
        <v>9</v>
      </c>
    </row>
    <row r="854" spans="1:13">
      <c r="A854">
        <v>474</v>
      </c>
      <c r="B854" s="5">
        <v>45536</v>
      </c>
      <c r="C854" s="6">
        <v>0.63124999999999998</v>
      </c>
      <c r="D854" t="s">
        <v>573</v>
      </c>
      <c r="F854" s="1">
        <v>0</v>
      </c>
      <c r="G854" s="1">
        <v>14300</v>
      </c>
      <c r="H854" s="1">
        <v>163037012</v>
      </c>
      <c r="I854" t="s">
        <v>264</v>
      </c>
      <c r="J854" t="s">
        <v>303</v>
      </c>
      <c r="L854" t="s">
        <v>8</v>
      </c>
      <c r="M854" t="s">
        <v>9</v>
      </c>
    </row>
    <row r="855" spans="1:13">
      <c r="A855">
        <v>475</v>
      </c>
      <c r="B855" s="5">
        <v>45536</v>
      </c>
      <c r="C855" s="6">
        <v>0.63124999999999998</v>
      </c>
      <c r="D855" t="s">
        <v>573</v>
      </c>
      <c r="F855" s="1">
        <v>14300</v>
      </c>
      <c r="G855" s="1">
        <v>0</v>
      </c>
      <c r="H855" s="1">
        <v>163051312</v>
      </c>
      <c r="I855" t="s">
        <v>264</v>
      </c>
      <c r="J855" t="s">
        <v>303</v>
      </c>
      <c r="L855" t="s">
        <v>8</v>
      </c>
      <c r="M855" t="s">
        <v>9</v>
      </c>
    </row>
    <row r="856" spans="1:13">
      <c r="A856">
        <v>476</v>
      </c>
      <c r="B856" s="5">
        <v>45536</v>
      </c>
      <c r="C856" s="6">
        <v>0.65069444444444446</v>
      </c>
      <c r="D856" t="s">
        <v>574</v>
      </c>
      <c r="F856" s="1">
        <v>0</v>
      </c>
      <c r="G856" s="1">
        <v>11400</v>
      </c>
      <c r="H856" s="1">
        <v>163039912</v>
      </c>
      <c r="I856" t="s">
        <v>264</v>
      </c>
      <c r="J856" t="s">
        <v>303</v>
      </c>
      <c r="L856" t="s">
        <v>8</v>
      </c>
      <c r="M856" t="s">
        <v>9</v>
      </c>
    </row>
    <row r="857" spans="1:13">
      <c r="A857">
        <v>477</v>
      </c>
      <c r="B857" s="5">
        <v>45536</v>
      </c>
      <c r="C857" s="6">
        <v>0.72361111111111109</v>
      </c>
      <c r="D857" t="s">
        <v>406</v>
      </c>
      <c r="F857" s="1">
        <v>0</v>
      </c>
      <c r="G857" s="1">
        <v>12100</v>
      </c>
      <c r="H857" s="1">
        <v>163027812</v>
      </c>
      <c r="I857" t="s">
        <v>264</v>
      </c>
      <c r="J857" t="s">
        <v>303</v>
      </c>
      <c r="L857" t="s">
        <v>8</v>
      </c>
      <c r="M857" t="s">
        <v>9</v>
      </c>
    </row>
    <row r="858" spans="1:13">
      <c r="A858">
        <v>478</v>
      </c>
      <c r="B858" s="5">
        <v>45536</v>
      </c>
      <c r="C858" s="6">
        <v>0.72361111111111109</v>
      </c>
      <c r="D858" t="s">
        <v>406</v>
      </c>
      <c r="F858" s="1">
        <v>12100</v>
      </c>
      <c r="G858" s="1">
        <v>0</v>
      </c>
      <c r="H858" s="1">
        <v>163039912</v>
      </c>
      <c r="I858" t="s">
        <v>264</v>
      </c>
      <c r="J858" t="s">
        <v>303</v>
      </c>
      <c r="L858" t="s">
        <v>8</v>
      </c>
      <c r="M858" t="s">
        <v>9</v>
      </c>
    </row>
    <row r="859" spans="1:13">
      <c r="A859">
        <v>479</v>
      </c>
      <c r="B859" s="5">
        <v>45536</v>
      </c>
      <c r="C859" s="6">
        <v>0.76458333333333328</v>
      </c>
      <c r="D859" t="s">
        <v>516</v>
      </c>
      <c r="F859" s="1">
        <v>0</v>
      </c>
      <c r="G859" s="1">
        <v>28600</v>
      </c>
      <c r="H859" s="1">
        <v>163011312</v>
      </c>
      <c r="I859" t="s">
        <v>264</v>
      </c>
      <c r="J859" t="s">
        <v>303</v>
      </c>
      <c r="L859" t="s">
        <v>8</v>
      </c>
      <c r="M859" t="s">
        <v>9</v>
      </c>
    </row>
    <row r="860" spans="1:13">
      <c r="A860">
        <v>480</v>
      </c>
      <c r="B860" s="5">
        <v>45536</v>
      </c>
      <c r="C860" s="6">
        <v>0.92708333333333337</v>
      </c>
      <c r="D860" t="s">
        <v>573</v>
      </c>
      <c r="F860" s="1">
        <v>0</v>
      </c>
      <c r="G860" s="1">
        <v>14600</v>
      </c>
      <c r="H860" s="1">
        <v>162996712</v>
      </c>
      <c r="I860" t="s">
        <v>264</v>
      </c>
      <c r="J860" t="s">
        <v>303</v>
      </c>
      <c r="L860" t="s">
        <v>8</v>
      </c>
      <c r="M860" t="s">
        <v>9</v>
      </c>
    </row>
    <row r="861" spans="1:13">
      <c r="A861">
        <v>481</v>
      </c>
      <c r="B861" s="5">
        <v>45536</v>
      </c>
      <c r="C861" s="6">
        <v>0.92708333333333337</v>
      </c>
      <c r="D861" t="s">
        <v>573</v>
      </c>
      <c r="F861" s="1">
        <v>14600</v>
      </c>
      <c r="G861" s="1">
        <v>0</v>
      </c>
      <c r="H861" s="1">
        <v>163011312</v>
      </c>
      <c r="I861" t="s">
        <v>264</v>
      </c>
      <c r="J861" t="s">
        <v>303</v>
      </c>
      <c r="L861" t="s">
        <v>8</v>
      </c>
      <c r="M861" t="s">
        <v>9</v>
      </c>
    </row>
    <row r="862" spans="1:13">
      <c r="A862">
        <v>482</v>
      </c>
      <c r="B862" s="5">
        <v>45536</v>
      </c>
      <c r="C862" s="6">
        <v>0.94305555555555554</v>
      </c>
      <c r="D862" t="s">
        <v>574</v>
      </c>
      <c r="F862" s="1">
        <v>0</v>
      </c>
      <c r="G862" s="1">
        <v>16600</v>
      </c>
      <c r="H862" s="1">
        <v>162994712</v>
      </c>
      <c r="I862" t="s">
        <v>264</v>
      </c>
      <c r="J862" t="s">
        <v>303</v>
      </c>
      <c r="L862" t="s">
        <v>8</v>
      </c>
      <c r="M862" t="s">
        <v>9</v>
      </c>
    </row>
    <row r="863" spans="1:13">
      <c r="A863">
        <v>483</v>
      </c>
      <c r="B863" s="5">
        <v>45537</v>
      </c>
      <c r="C863" s="6">
        <v>0.35416666666666669</v>
      </c>
      <c r="D863" t="s">
        <v>573</v>
      </c>
      <c r="F863" s="1">
        <v>0</v>
      </c>
      <c r="G863" s="1">
        <v>11200</v>
      </c>
      <c r="H863" s="1">
        <v>162983512</v>
      </c>
      <c r="I863" t="s">
        <v>264</v>
      </c>
      <c r="J863" t="s">
        <v>303</v>
      </c>
      <c r="L863" t="s">
        <v>8</v>
      </c>
      <c r="M863" t="s">
        <v>9</v>
      </c>
    </row>
    <row r="864" spans="1:13">
      <c r="A864">
        <v>484</v>
      </c>
      <c r="B864" s="5">
        <v>45537</v>
      </c>
      <c r="C864" s="6">
        <v>0.35416666666666669</v>
      </c>
      <c r="D864" t="s">
        <v>573</v>
      </c>
      <c r="F864" s="1">
        <v>11200</v>
      </c>
      <c r="G864" s="1">
        <v>0</v>
      </c>
      <c r="H864" s="1">
        <v>162994712</v>
      </c>
      <c r="I864" t="s">
        <v>264</v>
      </c>
      <c r="J864" t="s">
        <v>303</v>
      </c>
      <c r="L864" t="s">
        <v>8</v>
      </c>
      <c r="M864" t="s">
        <v>9</v>
      </c>
    </row>
    <row r="865" spans="1:13">
      <c r="A865">
        <v>485</v>
      </c>
      <c r="B865" s="5">
        <v>45537</v>
      </c>
      <c r="C865" s="6">
        <v>0.36944444444444452</v>
      </c>
      <c r="D865" t="s">
        <v>578</v>
      </c>
      <c r="F865" s="1">
        <v>0</v>
      </c>
      <c r="G865" s="1">
        <v>10900</v>
      </c>
      <c r="H865" s="1">
        <v>162983812</v>
      </c>
      <c r="I865" t="s">
        <v>264</v>
      </c>
      <c r="J865" t="s">
        <v>303</v>
      </c>
      <c r="L865" t="s">
        <v>8</v>
      </c>
      <c r="M865" t="s">
        <v>9</v>
      </c>
    </row>
    <row r="866" spans="1:13">
      <c r="A866">
        <v>486</v>
      </c>
      <c r="B866" s="5">
        <v>45537</v>
      </c>
      <c r="C866" s="6">
        <v>0.79652777777777772</v>
      </c>
      <c r="D866" t="s">
        <v>573</v>
      </c>
      <c r="F866" s="1">
        <v>0</v>
      </c>
      <c r="G866" s="1">
        <v>11800</v>
      </c>
      <c r="H866" s="1">
        <v>162972012</v>
      </c>
      <c r="I866" t="s">
        <v>264</v>
      </c>
      <c r="J866" t="s">
        <v>303</v>
      </c>
      <c r="L866" t="s">
        <v>8</v>
      </c>
      <c r="M866" t="s">
        <v>9</v>
      </c>
    </row>
    <row r="867" spans="1:13">
      <c r="A867">
        <v>487</v>
      </c>
      <c r="B867" s="5">
        <v>45537</v>
      </c>
      <c r="C867" s="6">
        <v>0.79652777777777772</v>
      </c>
      <c r="D867" t="s">
        <v>573</v>
      </c>
      <c r="F867" s="1">
        <v>11800</v>
      </c>
      <c r="G867" s="1">
        <v>0</v>
      </c>
      <c r="H867" s="1">
        <v>162983812</v>
      </c>
      <c r="I867" t="s">
        <v>264</v>
      </c>
      <c r="J867" t="s">
        <v>303</v>
      </c>
      <c r="L867" t="s">
        <v>8</v>
      </c>
      <c r="M867" t="s">
        <v>9</v>
      </c>
    </row>
    <row r="868" spans="1:13">
      <c r="A868">
        <v>488</v>
      </c>
      <c r="B868" s="5">
        <v>45537</v>
      </c>
      <c r="C868" s="6">
        <v>0.81666666666666665</v>
      </c>
      <c r="D868" t="s">
        <v>574</v>
      </c>
      <c r="F868" s="1">
        <v>0</v>
      </c>
      <c r="G868" s="1">
        <v>11800</v>
      </c>
      <c r="H868" s="1">
        <v>162972012</v>
      </c>
      <c r="I868" t="s">
        <v>264</v>
      </c>
      <c r="J868" t="s">
        <v>303</v>
      </c>
      <c r="L868" t="s">
        <v>8</v>
      </c>
      <c r="M868" t="s">
        <v>9</v>
      </c>
    </row>
    <row r="869" spans="1:13">
      <c r="A869">
        <v>489</v>
      </c>
      <c r="B869" s="5">
        <v>45538</v>
      </c>
      <c r="C869" s="6">
        <v>0.40902777777777782</v>
      </c>
      <c r="D869" t="s">
        <v>573</v>
      </c>
      <c r="F869" s="1">
        <v>0</v>
      </c>
      <c r="G869" s="1">
        <v>11300</v>
      </c>
      <c r="H869" s="1">
        <v>162960712</v>
      </c>
      <c r="I869" t="s">
        <v>264</v>
      </c>
      <c r="J869" t="s">
        <v>303</v>
      </c>
      <c r="L869" t="s">
        <v>8</v>
      </c>
      <c r="M869" t="s">
        <v>9</v>
      </c>
    </row>
    <row r="870" spans="1:13">
      <c r="A870">
        <v>490</v>
      </c>
      <c r="B870" s="5">
        <v>45538</v>
      </c>
      <c r="C870" s="6">
        <v>0.40902777777777782</v>
      </c>
      <c r="D870" t="s">
        <v>573</v>
      </c>
      <c r="F870" s="1">
        <v>11300</v>
      </c>
      <c r="G870" s="1">
        <v>0</v>
      </c>
      <c r="H870" s="1">
        <v>162972012</v>
      </c>
      <c r="I870" t="s">
        <v>264</v>
      </c>
      <c r="J870" t="s">
        <v>303</v>
      </c>
      <c r="L870" t="s">
        <v>8</v>
      </c>
      <c r="M870" t="s">
        <v>9</v>
      </c>
    </row>
    <row r="871" spans="1:13">
      <c r="A871">
        <v>491</v>
      </c>
      <c r="B871" s="5">
        <v>45538</v>
      </c>
      <c r="C871" s="6">
        <v>0.43263888888888891</v>
      </c>
      <c r="D871" t="s">
        <v>574</v>
      </c>
      <c r="F871" s="1">
        <v>0</v>
      </c>
      <c r="G871" s="1">
        <v>12400</v>
      </c>
      <c r="H871" s="1">
        <v>162959612</v>
      </c>
      <c r="I871" t="s">
        <v>264</v>
      </c>
      <c r="J871" t="s">
        <v>303</v>
      </c>
      <c r="L871" t="s">
        <v>8</v>
      </c>
      <c r="M871" t="s">
        <v>9</v>
      </c>
    </row>
    <row r="872" spans="1:13">
      <c r="A872">
        <v>492</v>
      </c>
      <c r="B872" s="5">
        <v>45538</v>
      </c>
      <c r="C872" s="6">
        <v>0.77083333333333337</v>
      </c>
      <c r="D872" t="s">
        <v>573</v>
      </c>
      <c r="F872" s="1">
        <v>0</v>
      </c>
      <c r="G872" s="1">
        <v>13300</v>
      </c>
      <c r="H872" s="1">
        <v>162946312</v>
      </c>
      <c r="I872" t="s">
        <v>264</v>
      </c>
      <c r="J872" t="s">
        <v>303</v>
      </c>
      <c r="L872" t="s">
        <v>8</v>
      </c>
      <c r="M872" t="s">
        <v>9</v>
      </c>
    </row>
    <row r="873" spans="1:13">
      <c r="A873">
        <v>493</v>
      </c>
      <c r="B873" s="5">
        <v>45538</v>
      </c>
      <c r="C873" s="6">
        <v>0.77083333333333337</v>
      </c>
      <c r="D873" t="s">
        <v>573</v>
      </c>
      <c r="F873" s="1">
        <v>13300</v>
      </c>
      <c r="G873" s="1">
        <v>0</v>
      </c>
      <c r="H873" s="1">
        <v>162959612</v>
      </c>
      <c r="I873" t="s">
        <v>264</v>
      </c>
      <c r="J873" t="s">
        <v>303</v>
      </c>
      <c r="L873" t="s">
        <v>8</v>
      </c>
      <c r="M873" t="s">
        <v>9</v>
      </c>
    </row>
    <row r="874" spans="1:13">
      <c r="A874">
        <v>494</v>
      </c>
      <c r="B874" s="5">
        <v>45538</v>
      </c>
      <c r="C874" s="6">
        <v>0.79374999999999996</v>
      </c>
      <c r="D874" t="s">
        <v>578</v>
      </c>
      <c r="F874" s="1">
        <v>0</v>
      </c>
      <c r="G874" s="1">
        <v>12100</v>
      </c>
      <c r="H874" s="1">
        <v>162947512</v>
      </c>
      <c r="I874" t="s">
        <v>264</v>
      </c>
      <c r="J874" t="s">
        <v>303</v>
      </c>
      <c r="L874" t="s">
        <v>8</v>
      </c>
      <c r="M874" t="s">
        <v>9</v>
      </c>
    </row>
    <row r="875" spans="1:13">
      <c r="A875">
        <v>495</v>
      </c>
      <c r="B875" s="5">
        <v>45539</v>
      </c>
      <c r="C875" s="6">
        <v>0.47013888888888888</v>
      </c>
      <c r="D875" t="s">
        <v>573</v>
      </c>
      <c r="F875" s="1">
        <v>0</v>
      </c>
      <c r="G875" s="1">
        <v>12000</v>
      </c>
      <c r="H875" s="1">
        <v>162935512</v>
      </c>
      <c r="I875" t="s">
        <v>264</v>
      </c>
      <c r="J875" t="s">
        <v>303</v>
      </c>
      <c r="L875" t="s">
        <v>8</v>
      </c>
      <c r="M875" t="s">
        <v>9</v>
      </c>
    </row>
    <row r="876" spans="1:13">
      <c r="A876">
        <v>496</v>
      </c>
      <c r="B876" s="5">
        <v>45539</v>
      </c>
      <c r="C876" s="6">
        <v>0.47013888888888888</v>
      </c>
      <c r="D876" t="s">
        <v>573</v>
      </c>
      <c r="F876" s="1">
        <v>12000</v>
      </c>
      <c r="G876" s="1">
        <v>0</v>
      </c>
      <c r="H876" s="1">
        <v>162947512</v>
      </c>
      <c r="I876" t="s">
        <v>264</v>
      </c>
      <c r="J876" t="s">
        <v>303</v>
      </c>
      <c r="L876" t="s">
        <v>8</v>
      </c>
      <c r="M876" t="s">
        <v>9</v>
      </c>
    </row>
    <row r="877" spans="1:13">
      <c r="A877">
        <v>497</v>
      </c>
      <c r="B877" s="5">
        <v>45539</v>
      </c>
      <c r="C877" s="6">
        <v>0.48680555555555549</v>
      </c>
      <c r="D877" t="s">
        <v>574</v>
      </c>
      <c r="F877" s="1">
        <v>0</v>
      </c>
      <c r="G877" s="1">
        <v>11100</v>
      </c>
      <c r="H877" s="1">
        <v>162936412</v>
      </c>
      <c r="I877" t="s">
        <v>264</v>
      </c>
      <c r="J877" t="s">
        <v>303</v>
      </c>
      <c r="L877" t="s">
        <v>8</v>
      </c>
      <c r="M877" t="s">
        <v>9</v>
      </c>
    </row>
    <row r="878" spans="1:13">
      <c r="A878">
        <v>498</v>
      </c>
      <c r="B878" s="5">
        <v>45540</v>
      </c>
      <c r="C878" s="6">
        <v>0.55486111111111114</v>
      </c>
      <c r="D878" t="s">
        <v>573</v>
      </c>
      <c r="F878" s="1">
        <v>0</v>
      </c>
      <c r="G878" s="1">
        <v>9300</v>
      </c>
      <c r="H878" s="1">
        <v>162927112</v>
      </c>
      <c r="I878" t="s">
        <v>264</v>
      </c>
      <c r="J878" t="s">
        <v>303</v>
      </c>
      <c r="L878" t="s">
        <v>8</v>
      </c>
      <c r="M878" t="s">
        <v>9</v>
      </c>
    </row>
    <row r="879" spans="1:13">
      <c r="A879">
        <v>499</v>
      </c>
      <c r="B879" s="5">
        <v>45540</v>
      </c>
      <c r="C879" s="6">
        <v>0.55486111111111114</v>
      </c>
      <c r="D879" t="s">
        <v>573</v>
      </c>
      <c r="F879" s="1">
        <v>9300</v>
      </c>
      <c r="G879" s="1">
        <v>0</v>
      </c>
      <c r="H879" s="1">
        <v>162936412</v>
      </c>
      <c r="I879" t="s">
        <v>264</v>
      </c>
      <c r="J879" t="s">
        <v>303</v>
      </c>
      <c r="L879" t="s">
        <v>8</v>
      </c>
      <c r="M879" t="s">
        <v>9</v>
      </c>
    </row>
    <row r="880" spans="1:13">
      <c r="A880">
        <v>500</v>
      </c>
      <c r="B880" s="5">
        <v>45540</v>
      </c>
      <c r="C880" s="6">
        <v>0.57013888888888886</v>
      </c>
      <c r="D880" t="s">
        <v>578</v>
      </c>
      <c r="F880" s="1">
        <v>0</v>
      </c>
      <c r="G880" s="1">
        <v>10100</v>
      </c>
      <c r="H880" s="1">
        <v>162926312</v>
      </c>
      <c r="I880" t="s">
        <v>264</v>
      </c>
      <c r="J880" t="s">
        <v>303</v>
      </c>
      <c r="L880" t="s">
        <v>8</v>
      </c>
      <c r="M880" t="s">
        <v>9</v>
      </c>
    </row>
    <row r="881" spans="1:13">
      <c r="A881">
        <v>501</v>
      </c>
      <c r="B881" s="5">
        <v>45546</v>
      </c>
      <c r="C881" s="6">
        <v>0.50277777777777777</v>
      </c>
      <c r="D881" t="s">
        <v>573</v>
      </c>
      <c r="F881" s="1">
        <v>0</v>
      </c>
      <c r="G881" s="1">
        <v>11900</v>
      </c>
      <c r="H881" s="1">
        <v>162914412</v>
      </c>
      <c r="I881" t="s">
        <v>264</v>
      </c>
      <c r="J881" t="s">
        <v>303</v>
      </c>
      <c r="L881" t="s">
        <v>8</v>
      </c>
      <c r="M881" t="s">
        <v>9</v>
      </c>
    </row>
    <row r="882" spans="1:13">
      <c r="A882">
        <v>502</v>
      </c>
      <c r="B882" s="5">
        <v>45546</v>
      </c>
      <c r="C882" s="6">
        <v>0.50277777777777777</v>
      </c>
      <c r="D882" t="s">
        <v>573</v>
      </c>
      <c r="F882" s="1">
        <v>11900</v>
      </c>
      <c r="G882" s="1">
        <v>0</v>
      </c>
      <c r="H882" s="1">
        <v>162926312</v>
      </c>
      <c r="I882" t="s">
        <v>264</v>
      </c>
      <c r="J882" t="s">
        <v>303</v>
      </c>
      <c r="L882" t="s">
        <v>8</v>
      </c>
      <c r="M882" t="s">
        <v>9</v>
      </c>
    </row>
    <row r="883" spans="1:13">
      <c r="A883">
        <v>503</v>
      </c>
      <c r="B883" s="5">
        <v>45546</v>
      </c>
      <c r="C883" s="6">
        <v>0.52222222222222225</v>
      </c>
      <c r="D883" t="s">
        <v>574</v>
      </c>
      <c r="F883" s="1">
        <v>0</v>
      </c>
      <c r="G883" s="1">
        <v>11800</v>
      </c>
      <c r="H883" s="1">
        <v>162914512</v>
      </c>
      <c r="I883" t="s">
        <v>264</v>
      </c>
      <c r="J883" t="s">
        <v>303</v>
      </c>
      <c r="L883" t="s">
        <v>8</v>
      </c>
      <c r="M883" t="s">
        <v>9</v>
      </c>
    </row>
    <row r="884" spans="1:13">
      <c r="A884">
        <v>504</v>
      </c>
      <c r="B884" s="5">
        <v>45546</v>
      </c>
      <c r="C884" s="6">
        <v>0.53611111111111109</v>
      </c>
      <c r="D884" t="s">
        <v>597</v>
      </c>
      <c r="F884" s="1">
        <v>0</v>
      </c>
      <c r="G884" s="1">
        <v>150000</v>
      </c>
      <c r="H884" s="1">
        <v>162764512</v>
      </c>
      <c r="I884" t="s">
        <v>264</v>
      </c>
      <c r="J884" t="s">
        <v>303</v>
      </c>
      <c r="L884" t="s">
        <v>8</v>
      </c>
      <c r="M884" t="s">
        <v>9</v>
      </c>
    </row>
    <row r="885" spans="1:13">
      <c r="A885">
        <v>505</v>
      </c>
      <c r="B885" s="5">
        <v>45546</v>
      </c>
      <c r="C885" s="6">
        <v>0.53749999999999998</v>
      </c>
      <c r="D885" t="s">
        <v>597</v>
      </c>
      <c r="F885" s="1">
        <v>0</v>
      </c>
      <c r="G885" s="1">
        <v>60000</v>
      </c>
      <c r="H885" s="1">
        <v>162704512</v>
      </c>
      <c r="I885" t="s">
        <v>264</v>
      </c>
      <c r="J885" t="s">
        <v>303</v>
      </c>
      <c r="L885" t="s">
        <v>8</v>
      </c>
      <c r="M885" t="s">
        <v>9</v>
      </c>
    </row>
    <row r="886" spans="1:13">
      <c r="A886">
        <v>506</v>
      </c>
      <c r="B886" s="5">
        <v>45546</v>
      </c>
      <c r="C886" s="6">
        <v>0.53749999999999998</v>
      </c>
      <c r="D886" t="s">
        <v>597</v>
      </c>
      <c r="F886" s="1">
        <v>150000</v>
      </c>
      <c r="G886" s="1">
        <v>0</v>
      </c>
      <c r="H886" s="1">
        <v>162854512</v>
      </c>
      <c r="I886" t="s">
        <v>264</v>
      </c>
      <c r="J886" t="s">
        <v>303</v>
      </c>
      <c r="L886" t="s">
        <v>8</v>
      </c>
      <c r="M886" t="s">
        <v>9</v>
      </c>
    </row>
    <row r="887" spans="1:13">
      <c r="A887">
        <v>507</v>
      </c>
      <c r="B887" s="5">
        <v>45554</v>
      </c>
      <c r="C887" s="6">
        <v>0.2069444444444444</v>
      </c>
      <c r="D887" t="s">
        <v>322</v>
      </c>
      <c r="F887" s="1">
        <v>0</v>
      </c>
      <c r="G887" s="1">
        <v>39200</v>
      </c>
      <c r="H887" s="1">
        <v>162815312</v>
      </c>
      <c r="I887" t="s">
        <v>323</v>
      </c>
      <c r="J887" t="s">
        <v>300</v>
      </c>
      <c r="L887" t="s">
        <v>8</v>
      </c>
      <c r="M887" t="s">
        <v>9</v>
      </c>
    </row>
    <row r="888" spans="1:13">
      <c r="A888">
        <v>508</v>
      </c>
      <c r="B888" s="5">
        <v>45555</v>
      </c>
      <c r="C888" s="6">
        <v>0.59513888888888888</v>
      </c>
      <c r="D888" t="s">
        <v>499</v>
      </c>
      <c r="F888" s="1">
        <v>0</v>
      </c>
      <c r="G888" s="1">
        <v>68000</v>
      </c>
      <c r="H888" s="1">
        <v>162747312</v>
      </c>
      <c r="I888" t="s">
        <v>264</v>
      </c>
      <c r="J888" t="s">
        <v>303</v>
      </c>
      <c r="L888" t="s">
        <v>8</v>
      </c>
      <c r="M888" t="s">
        <v>9</v>
      </c>
    </row>
    <row r="889" spans="1:13">
      <c r="A889">
        <v>509</v>
      </c>
      <c r="B889" s="5">
        <v>45555</v>
      </c>
      <c r="C889" s="6">
        <v>0.60555555555555551</v>
      </c>
      <c r="D889" t="s">
        <v>573</v>
      </c>
      <c r="F889" s="1">
        <v>0</v>
      </c>
      <c r="G889" s="1">
        <v>76600</v>
      </c>
      <c r="H889" s="1">
        <v>162670712</v>
      </c>
      <c r="I889" t="s">
        <v>264</v>
      </c>
      <c r="J889" t="s">
        <v>303</v>
      </c>
      <c r="L889" t="s">
        <v>8</v>
      </c>
      <c r="M889" t="s">
        <v>9</v>
      </c>
    </row>
    <row r="890" spans="1:13">
      <c r="A890">
        <v>510</v>
      </c>
      <c r="B890" s="5">
        <v>45555</v>
      </c>
      <c r="C890" s="6">
        <v>0.60555555555555551</v>
      </c>
      <c r="D890" t="s">
        <v>573</v>
      </c>
      <c r="F890" s="1">
        <v>76600</v>
      </c>
      <c r="G890" s="1">
        <v>0</v>
      </c>
      <c r="H890" s="1">
        <v>162747312</v>
      </c>
      <c r="I890" t="s">
        <v>264</v>
      </c>
      <c r="J890" t="s">
        <v>303</v>
      </c>
      <c r="L890" t="s">
        <v>8</v>
      </c>
      <c r="M890" t="s">
        <v>9</v>
      </c>
    </row>
    <row r="891" spans="1:13">
      <c r="A891">
        <v>511</v>
      </c>
      <c r="B891" s="5">
        <v>45556</v>
      </c>
      <c r="C891" s="6">
        <v>0.1965277777777778</v>
      </c>
      <c r="F891" s="1">
        <v>34893</v>
      </c>
      <c r="G891" s="1">
        <v>0</v>
      </c>
      <c r="H891" s="1">
        <v>162782205</v>
      </c>
      <c r="I891" t="s">
        <v>409</v>
      </c>
      <c r="J891" t="s">
        <v>300</v>
      </c>
      <c r="L891" t="s">
        <v>8</v>
      </c>
      <c r="M891" t="s">
        <v>9</v>
      </c>
    </row>
    <row r="892" spans="1:13">
      <c r="A892">
        <v>512</v>
      </c>
      <c r="B892" s="5">
        <v>45556</v>
      </c>
      <c r="C892" s="6">
        <v>0.48819444444444438</v>
      </c>
      <c r="D892" t="s">
        <v>573</v>
      </c>
      <c r="F892" s="1">
        <v>0</v>
      </c>
      <c r="G892" s="1">
        <v>6000</v>
      </c>
      <c r="H892" s="1">
        <v>162776205</v>
      </c>
      <c r="I892" t="s">
        <v>264</v>
      </c>
      <c r="J892" t="s">
        <v>303</v>
      </c>
      <c r="L892" t="s">
        <v>8</v>
      </c>
      <c r="M892" t="s">
        <v>9</v>
      </c>
    </row>
    <row r="893" spans="1:13">
      <c r="A893">
        <v>513</v>
      </c>
      <c r="B893" s="5">
        <v>45556</v>
      </c>
      <c r="C893" s="6">
        <v>0.48819444444444438</v>
      </c>
      <c r="D893" t="s">
        <v>573</v>
      </c>
      <c r="F893" s="1">
        <v>6000</v>
      </c>
      <c r="G893" s="1">
        <v>0</v>
      </c>
      <c r="H893" s="1">
        <v>162782205</v>
      </c>
      <c r="I893" t="s">
        <v>264</v>
      </c>
      <c r="J893" t="s">
        <v>303</v>
      </c>
      <c r="L893" t="s">
        <v>8</v>
      </c>
      <c r="M893" t="s">
        <v>9</v>
      </c>
    </row>
    <row r="894" spans="1:13">
      <c r="A894">
        <v>514</v>
      </c>
      <c r="B894" s="5">
        <v>45556</v>
      </c>
      <c r="C894" s="6">
        <v>0.49583333333333329</v>
      </c>
      <c r="D894" t="s">
        <v>574</v>
      </c>
      <c r="F894" s="1">
        <v>0</v>
      </c>
      <c r="G894" s="1">
        <v>5800</v>
      </c>
      <c r="H894" s="1">
        <v>162776405</v>
      </c>
      <c r="I894" t="s">
        <v>264</v>
      </c>
      <c r="J894" t="s">
        <v>303</v>
      </c>
      <c r="L894" t="s">
        <v>8</v>
      </c>
      <c r="M894" t="s">
        <v>9</v>
      </c>
    </row>
    <row r="895" spans="1:13">
      <c r="A895">
        <v>515</v>
      </c>
      <c r="B895" s="5">
        <v>45558</v>
      </c>
      <c r="C895" s="6">
        <v>0.4236111111111111</v>
      </c>
      <c r="D895" t="s">
        <v>573</v>
      </c>
      <c r="F895" s="1">
        <v>0</v>
      </c>
      <c r="G895" s="1">
        <v>13600</v>
      </c>
      <c r="H895" s="1">
        <v>162762805</v>
      </c>
      <c r="I895" t="s">
        <v>264</v>
      </c>
      <c r="J895" t="s">
        <v>303</v>
      </c>
      <c r="L895" t="s">
        <v>8</v>
      </c>
      <c r="M895" t="s">
        <v>9</v>
      </c>
    </row>
    <row r="896" spans="1:13">
      <c r="A896">
        <v>516</v>
      </c>
      <c r="B896" s="5">
        <v>45558</v>
      </c>
      <c r="C896" s="6">
        <v>0.4236111111111111</v>
      </c>
      <c r="D896" t="s">
        <v>573</v>
      </c>
      <c r="F896" s="1">
        <v>13600</v>
      </c>
      <c r="G896" s="1">
        <v>0</v>
      </c>
      <c r="H896" s="1">
        <v>162776405</v>
      </c>
      <c r="I896" t="s">
        <v>264</v>
      </c>
      <c r="J896" t="s">
        <v>303</v>
      </c>
      <c r="L896" t="s">
        <v>8</v>
      </c>
      <c r="M896" t="s">
        <v>9</v>
      </c>
    </row>
    <row r="897" spans="1:13">
      <c r="A897">
        <v>517</v>
      </c>
      <c r="B897" s="5">
        <v>45558</v>
      </c>
      <c r="C897" s="6">
        <v>0.44513888888888892</v>
      </c>
      <c r="D897" t="s">
        <v>574</v>
      </c>
      <c r="F897" s="1">
        <v>0</v>
      </c>
      <c r="G897" s="1">
        <v>12900</v>
      </c>
      <c r="H897" s="1">
        <v>162763505</v>
      </c>
      <c r="I897" t="s">
        <v>264</v>
      </c>
      <c r="J897" t="s">
        <v>303</v>
      </c>
      <c r="L897" t="s">
        <v>8</v>
      </c>
      <c r="M897" t="s">
        <v>9</v>
      </c>
    </row>
    <row r="898" spans="1:13">
      <c r="A898">
        <v>518</v>
      </c>
      <c r="B898" s="5">
        <v>45558</v>
      </c>
      <c r="C898" s="6">
        <v>0.51458333333333328</v>
      </c>
      <c r="D898" t="s">
        <v>573</v>
      </c>
      <c r="F898" s="1">
        <v>0</v>
      </c>
      <c r="G898" s="1">
        <v>12900</v>
      </c>
      <c r="H898" s="1">
        <v>162750605</v>
      </c>
      <c r="I898" t="s">
        <v>264</v>
      </c>
      <c r="J898" t="s">
        <v>303</v>
      </c>
      <c r="L898" t="s">
        <v>8</v>
      </c>
      <c r="M898" t="s">
        <v>9</v>
      </c>
    </row>
    <row r="899" spans="1:13">
      <c r="A899">
        <v>519</v>
      </c>
      <c r="B899" s="5">
        <v>45558</v>
      </c>
      <c r="C899" s="6">
        <v>0.51458333333333328</v>
      </c>
      <c r="D899" t="s">
        <v>573</v>
      </c>
      <c r="F899" s="1">
        <v>12900</v>
      </c>
      <c r="G899" s="1">
        <v>0</v>
      </c>
      <c r="H899" s="1">
        <v>162763505</v>
      </c>
      <c r="I899" t="s">
        <v>264</v>
      </c>
      <c r="J899" t="s">
        <v>303</v>
      </c>
      <c r="L899" t="s">
        <v>8</v>
      </c>
      <c r="M899" t="s">
        <v>9</v>
      </c>
    </row>
    <row r="900" spans="1:13">
      <c r="A900">
        <v>520</v>
      </c>
      <c r="B900" s="5">
        <v>45558</v>
      </c>
      <c r="C900" s="6">
        <v>0.5395833333333333</v>
      </c>
      <c r="D900" t="s">
        <v>574</v>
      </c>
      <c r="F900" s="1">
        <v>0</v>
      </c>
      <c r="G900" s="1">
        <v>12100</v>
      </c>
      <c r="H900" s="1">
        <v>162751405</v>
      </c>
      <c r="I900" t="s">
        <v>264</v>
      </c>
      <c r="J900" t="s">
        <v>303</v>
      </c>
      <c r="L900" t="s">
        <v>8</v>
      </c>
      <c r="M900" t="s">
        <v>9</v>
      </c>
    </row>
    <row r="901" spans="1:13">
      <c r="A901">
        <v>521</v>
      </c>
      <c r="B901" s="5">
        <v>45558</v>
      </c>
      <c r="C901" s="6">
        <v>0.91180555555555554</v>
      </c>
      <c r="D901" t="s">
        <v>573</v>
      </c>
      <c r="F901" s="1">
        <v>0</v>
      </c>
      <c r="G901" s="1">
        <v>13200</v>
      </c>
      <c r="H901" s="1">
        <v>162738205</v>
      </c>
      <c r="I901" t="s">
        <v>264</v>
      </c>
      <c r="J901" t="s">
        <v>303</v>
      </c>
      <c r="L901" t="s">
        <v>8</v>
      </c>
      <c r="M901" t="s">
        <v>9</v>
      </c>
    </row>
    <row r="902" spans="1:13">
      <c r="A902">
        <v>522</v>
      </c>
      <c r="B902" s="5">
        <v>45558</v>
      </c>
      <c r="C902" s="6">
        <v>0.91249999999999998</v>
      </c>
      <c r="D902" t="s">
        <v>573</v>
      </c>
      <c r="F902" s="1">
        <v>13200</v>
      </c>
      <c r="G902" s="1">
        <v>0</v>
      </c>
      <c r="H902" s="1">
        <v>162751405</v>
      </c>
      <c r="I902" t="s">
        <v>264</v>
      </c>
      <c r="J902" t="s">
        <v>303</v>
      </c>
      <c r="L902" t="s">
        <v>8</v>
      </c>
      <c r="M902" t="s">
        <v>9</v>
      </c>
    </row>
    <row r="903" spans="1:13">
      <c r="A903">
        <v>523</v>
      </c>
      <c r="B903" s="5">
        <v>45558</v>
      </c>
      <c r="C903" s="6">
        <v>0.9291666666666667</v>
      </c>
      <c r="D903" t="s">
        <v>574</v>
      </c>
      <c r="F903" s="1">
        <v>0</v>
      </c>
      <c r="G903" s="1">
        <v>13600</v>
      </c>
      <c r="H903" s="1">
        <v>162737805</v>
      </c>
      <c r="I903" t="s">
        <v>264</v>
      </c>
      <c r="J903" t="s">
        <v>303</v>
      </c>
      <c r="L903" t="s">
        <v>8</v>
      </c>
      <c r="M903" t="s">
        <v>9</v>
      </c>
    </row>
    <row r="904" spans="1:13">
      <c r="A904">
        <v>524</v>
      </c>
      <c r="B904" s="5">
        <v>45559</v>
      </c>
      <c r="C904" s="6">
        <v>0.44027777777777782</v>
      </c>
      <c r="D904" t="s">
        <v>573</v>
      </c>
      <c r="F904" s="1">
        <v>0</v>
      </c>
      <c r="G904" s="1">
        <v>12000</v>
      </c>
      <c r="H904" s="1">
        <v>162725805</v>
      </c>
      <c r="I904" t="s">
        <v>264</v>
      </c>
      <c r="J904" t="s">
        <v>303</v>
      </c>
      <c r="L904" t="s">
        <v>8</v>
      </c>
      <c r="M904" t="s">
        <v>9</v>
      </c>
    </row>
    <row r="905" spans="1:13">
      <c r="A905">
        <v>525</v>
      </c>
      <c r="B905" s="5">
        <v>45559</v>
      </c>
      <c r="C905" s="6">
        <v>0.44027777777777782</v>
      </c>
      <c r="D905" t="s">
        <v>573</v>
      </c>
      <c r="F905" s="1">
        <v>12000</v>
      </c>
      <c r="G905" s="1">
        <v>0</v>
      </c>
      <c r="H905" s="1">
        <v>162737805</v>
      </c>
      <c r="I905" t="s">
        <v>264</v>
      </c>
      <c r="J905" t="s">
        <v>303</v>
      </c>
      <c r="L905" t="s">
        <v>8</v>
      </c>
      <c r="M905" t="s">
        <v>9</v>
      </c>
    </row>
    <row r="906" spans="1:13">
      <c r="A906">
        <v>526</v>
      </c>
      <c r="B906" s="5">
        <v>45559</v>
      </c>
      <c r="C906" s="6">
        <v>0.45555555555555549</v>
      </c>
      <c r="D906" t="s">
        <v>574</v>
      </c>
      <c r="F906" s="1">
        <v>0</v>
      </c>
      <c r="G906" s="1">
        <v>10900</v>
      </c>
      <c r="H906" s="1">
        <v>162726905</v>
      </c>
      <c r="I906" t="s">
        <v>264</v>
      </c>
      <c r="J906" t="s">
        <v>303</v>
      </c>
      <c r="L906" t="s">
        <v>8</v>
      </c>
      <c r="M906" t="s">
        <v>9</v>
      </c>
    </row>
    <row r="907" spans="1:13">
      <c r="A907">
        <v>527</v>
      </c>
      <c r="B907" s="5">
        <v>45559</v>
      </c>
      <c r="C907" s="6">
        <v>0.51041666666666663</v>
      </c>
      <c r="D907" t="s">
        <v>573</v>
      </c>
      <c r="F907" s="1">
        <v>0</v>
      </c>
      <c r="G907" s="1">
        <v>10700</v>
      </c>
      <c r="H907" s="1">
        <v>162716205</v>
      </c>
      <c r="I907" t="s">
        <v>264</v>
      </c>
      <c r="J907" t="s">
        <v>303</v>
      </c>
      <c r="L907" t="s">
        <v>8</v>
      </c>
      <c r="M907" t="s">
        <v>9</v>
      </c>
    </row>
    <row r="908" spans="1:13">
      <c r="A908">
        <v>528</v>
      </c>
      <c r="B908" s="5">
        <v>45559</v>
      </c>
      <c r="C908" s="6">
        <v>0.51041666666666663</v>
      </c>
      <c r="D908" t="s">
        <v>573</v>
      </c>
      <c r="F908" s="1">
        <v>10700</v>
      </c>
      <c r="G908" s="1">
        <v>0</v>
      </c>
      <c r="H908" s="1">
        <v>162726905</v>
      </c>
      <c r="I908" t="s">
        <v>264</v>
      </c>
      <c r="J908" t="s">
        <v>303</v>
      </c>
      <c r="L908" t="s">
        <v>8</v>
      </c>
      <c r="M908" t="s">
        <v>9</v>
      </c>
    </row>
    <row r="909" spans="1:13">
      <c r="A909">
        <v>529</v>
      </c>
      <c r="B909" s="5">
        <v>45559</v>
      </c>
      <c r="C909" s="6">
        <v>0.52569444444444446</v>
      </c>
      <c r="D909" t="s">
        <v>574</v>
      </c>
      <c r="F909" s="1">
        <v>0</v>
      </c>
      <c r="G909" s="1">
        <v>9800</v>
      </c>
      <c r="H909" s="1">
        <v>162717105</v>
      </c>
      <c r="I909" t="s">
        <v>264</v>
      </c>
      <c r="J909" t="s">
        <v>303</v>
      </c>
      <c r="L909" t="s">
        <v>8</v>
      </c>
      <c r="M909" t="s">
        <v>9</v>
      </c>
    </row>
    <row r="910" spans="1:13">
      <c r="A910">
        <v>530</v>
      </c>
      <c r="B910" s="5">
        <v>45559</v>
      </c>
      <c r="C910" s="6">
        <v>0.5625</v>
      </c>
      <c r="D910" t="s">
        <v>573</v>
      </c>
      <c r="F910" s="1">
        <v>0</v>
      </c>
      <c r="G910" s="1">
        <v>11600</v>
      </c>
      <c r="H910" s="1">
        <v>162705505</v>
      </c>
      <c r="I910" t="s">
        <v>264</v>
      </c>
      <c r="J910" t="s">
        <v>303</v>
      </c>
      <c r="L910" t="s">
        <v>8</v>
      </c>
      <c r="M910" t="s">
        <v>9</v>
      </c>
    </row>
    <row r="911" spans="1:13">
      <c r="A911">
        <v>531</v>
      </c>
      <c r="B911" s="5">
        <v>45559</v>
      </c>
      <c r="C911" s="6">
        <v>0.5625</v>
      </c>
      <c r="D911" t="s">
        <v>573</v>
      </c>
      <c r="F911" s="1">
        <v>11600</v>
      </c>
      <c r="G911" s="1">
        <v>0</v>
      </c>
      <c r="H911" s="1">
        <v>162717105</v>
      </c>
      <c r="I911" t="s">
        <v>264</v>
      </c>
      <c r="J911" t="s">
        <v>303</v>
      </c>
      <c r="L911" t="s">
        <v>8</v>
      </c>
      <c r="M911" t="s">
        <v>9</v>
      </c>
    </row>
    <row r="912" spans="1:13">
      <c r="A912">
        <v>532</v>
      </c>
      <c r="B912" s="5">
        <v>45559</v>
      </c>
      <c r="C912" s="6">
        <v>0.57847222222222228</v>
      </c>
      <c r="D912" t="s">
        <v>574</v>
      </c>
      <c r="F912" s="1">
        <v>0</v>
      </c>
      <c r="G912" s="1">
        <v>10500</v>
      </c>
      <c r="H912" s="1">
        <v>162706605</v>
      </c>
      <c r="I912" t="s">
        <v>264</v>
      </c>
      <c r="J912" t="s">
        <v>303</v>
      </c>
      <c r="L912" t="s">
        <v>8</v>
      </c>
      <c r="M912" t="s">
        <v>9</v>
      </c>
    </row>
    <row r="913" spans="1:13">
      <c r="A913">
        <v>533</v>
      </c>
      <c r="B913" s="5">
        <v>45559</v>
      </c>
      <c r="C913" s="6">
        <v>0.69097222222222221</v>
      </c>
      <c r="D913" t="s">
        <v>406</v>
      </c>
      <c r="F913" s="1">
        <v>0</v>
      </c>
      <c r="G913" s="1">
        <v>15800</v>
      </c>
      <c r="H913" s="1">
        <v>162690805</v>
      </c>
      <c r="I913" t="s">
        <v>264</v>
      </c>
      <c r="J913" t="s">
        <v>303</v>
      </c>
      <c r="L913" t="s">
        <v>8</v>
      </c>
      <c r="M913" t="s">
        <v>9</v>
      </c>
    </row>
    <row r="914" spans="1:13">
      <c r="A914">
        <v>534</v>
      </c>
      <c r="B914" s="5">
        <v>45559</v>
      </c>
      <c r="C914" s="6">
        <v>0.69097222222222221</v>
      </c>
      <c r="D914" t="s">
        <v>406</v>
      </c>
      <c r="F914" s="1">
        <v>15800</v>
      </c>
      <c r="G914" s="1">
        <v>0</v>
      </c>
      <c r="H914" s="1">
        <v>162706605</v>
      </c>
      <c r="I914" t="s">
        <v>264</v>
      </c>
      <c r="J914" t="s">
        <v>303</v>
      </c>
      <c r="L914" t="s">
        <v>8</v>
      </c>
      <c r="M914" t="s">
        <v>9</v>
      </c>
    </row>
    <row r="915" spans="1:13">
      <c r="A915">
        <v>535</v>
      </c>
      <c r="B915" s="5">
        <v>45559</v>
      </c>
      <c r="C915" s="6">
        <v>0.69444444444444442</v>
      </c>
      <c r="D915" t="s">
        <v>573</v>
      </c>
      <c r="F915" s="1">
        <v>0</v>
      </c>
      <c r="G915" s="1">
        <v>15800</v>
      </c>
      <c r="H915" s="1">
        <v>162690805</v>
      </c>
      <c r="I915" t="s">
        <v>264</v>
      </c>
      <c r="J915" t="s">
        <v>303</v>
      </c>
      <c r="L915" t="s">
        <v>8</v>
      </c>
      <c r="M915" t="s">
        <v>9</v>
      </c>
    </row>
    <row r="916" spans="1:13">
      <c r="A916">
        <v>536</v>
      </c>
      <c r="B916" s="5">
        <v>45559</v>
      </c>
      <c r="C916" s="6">
        <v>0.69444444444444442</v>
      </c>
      <c r="D916" t="s">
        <v>573</v>
      </c>
      <c r="F916" s="1">
        <v>15800</v>
      </c>
      <c r="G916" s="1">
        <v>0</v>
      </c>
      <c r="H916" s="1">
        <v>162706605</v>
      </c>
      <c r="I916" t="s">
        <v>264</v>
      </c>
      <c r="J916" t="s">
        <v>303</v>
      </c>
      <c r="L916" t="s">
        <v>8</v>
      </c>
      <c r="M916" t="s">
        <v>9</v>
      </c>
    </row>
    <row r="917" spans="1:13">
      <c r="A917">
        <v>537</v>
      </c>
      <c r="B917" s="5">
        <v>45559</v>
      </c>
      <c r="C917" s="6">
        <v>0.72291666666666665</v>
      </c>
      <c r="D917" t="s">
        <v>574</v>
      </c>
      <c r="F917" s="1">
        <v>0</v>
      </c>
      <c r="G917" s="1">
        <v>14100</v>
      </c>
      <c r="H917" s="1">
        <v>162692505</v>
      </c>
      <c r="I917" t="s">
        <v>264</v>
      </c>
      <c r="J917" t="s">
        <v>303</v>
      </c>
      <c r="L917" t="s">
        <v>8</v>
      </c>
      <c r="M917" t="s">
        <v>9</v>
      </c>
    </row>
    <row r="918" spans="1:13">
      <c r="A918">
        <v>538</v>
      </c>
      <c r="B918" s="5">
        <v>45560</v>
      </c>
      <c r="C918" s="6">
        <v>2.1527777777777781E-2</v>
      </c>
      <c r="D918" t="s">
        <v>573</v>
      </c>
      <c r="F918" s="1">
        <v>0</v>
      </c>
      <c r="G918" s="1">
        <v>18200</v>
      </c>
      <c r="H918" s="1">
        <v>162674305</v>
      </c>
      <c r="I918" t="s">
        <v>264</v>
      </c>
      <c r="J918" t="s">
        <v>303</v>
      </c>
      <c r="L918" t="s">
        <v>8</v>
      </c>
      <c r="M918" t="s">
        <v>9</v>
      </c>
    </row>
    <row r="919" spans="1:13">
      <c r="A919">
        <v>539</v>
      </c>
      <c r="B919" s="5">
        <v>45560</v>
      </c>
      <c r="C919" s="6">
        <v>2.222222222222222E-2</v>
      </c>
      <c r="D919" t="s">
        <v>573</v>
      </c>
      <c r="F919" s="1">
        <v>18200</v>
      </c>
      <c r="G919" s="1">
        <v>0</v>
      </c>
      <c r="H919" s="1">
        <v>162692505</v>
      </c>
      <c r="I919" t="s">
        <v>264</v>
      </c>
      <c r="J919" t="s">
        <v>303</v>
      </c>
      <c r="L919" t="s">
        <v>8</v>
      </c>
      <c r="M919" t="s">
        <v>9</v>
      </c>
    </row>
    <row r="920" spans="1:13">
      <c r="A920">
        <v>540</v>
      </c>
      <c r="B920" s="5">
        <v>45560</v>
      </c>
      <c r="C920" s="6">
        <v>3.4027777777777768E-2</v>
      </c>
      <c r="D920" t="s">
        <v>574</v>
      </c>
      <c r="F920" s="1">
        <v>0</v>
      </c>
      <c r="G920" s="1">
        <v>17500</v>
      </c>
      <c r="H920" s="1">
        <v>162675005</v>
      </c>
      <c r="I920" t="s">
        <v>264</v>
      </c>
      <c r="J920" t="s">
        <v>303</v>
      </c>
      <c r="L920" t="s">
        <v>8</v>
      </c>
      <c r="M920" t="s">
        <v>9</v>
      </c>
    </row>
    <row r="921" spans="1:13">
      <c r="A921">
        <v>541</v>
      </c>
      <c r="B921" s="5">
        <v>45560</v>
      </c>
      <c r="C921" s="6">
        <v>0.34444444444444439</v>
      </c>
      <c r="D921" t="s">
        <v>573</v>
      </c>
      <c r="F921" s="1">
        <v>0</v>
      </c>
      <c r="G921" s="1">
        <v>11200</v>
      </c>
      <c r="H921" s="1">
        <v>162663805</v>
      </c>
      <c r="I921" t="s">
        <v>264</v>
      </c>
      <c r="J921" t="s">
        <v>303</v>
      </c>
      <c r="L921" t="s">
        <v>8</v>
      </c>
      <c r="M921" t="s">
        <v>9</v>
      </c>
    </row>
    <row r="922" spans="1:13">
      <c r="A922">
        <v>542</v>
      </c>
      <c r="B922" s="5">
        <v>45560</v>
      </c>
      <c r="C922" s="6">
        <v>0.34444444444444439</v>
      </c>
      <c r="D922" t="s">
        <v>573</v>
      </c>
      <c r="F922" s="1">
        <v>11200</v>
      </c>
      <c r="G922" s="1">
        <v>0</v>
      </c>
      <c r="H922" s="1">
        <v>162675005</v>
      </c>
      <c r="I922" t="s">
        <v>264</v>
      </c>
      <c r="J922" t="s">
        <v>303</v>
      </c>
      <c r="L922" t="s">
        <v>8</v>
      </c>
      <c r="M922" t="s">
        <v>9</v>
      </c>
    </row>
    <row r="923" spans="1:13">
      <c r="A923">
        <v>543</v>
      </c>
      <c r="B923" s="5">
        <v>45560</v>
      </c>
      <c r="C923" s="6">
        <v>0.36527777777777781</v>
      </c>
      <c r="D923" t="s">
        <v>578</v>
      </c>
      <c r="F923" s="1">
        <v>0</v>
      </c>
      <c r="G923" s="1">
        <v>11600</v>
      </c>
      <c r="H923" s="1">
        <v>162663405</v>
      </c>
      <c r="I923" t="s">
        <v>264</v>
      </c>
      <c r="J923" t="s">
        <v>303</v>
      </c>
      <c r="L923" t="s">
        <v>8</v>
      </c>
      <c r="M923" t="s">
        <v>9</v>
      </c>
    </row>
    <row r="924" spans="1:13">
      <c r="A924">
        <v>544</v>
      </c>
      <c r="B924" s="5">
        <v>45561</v>
      </c>
      <c r="C924" s="6">
        <v>0.3923611111111111</v>
      </c>
      <c r="D924" t="s">
        <v>573</v>
      </c>
      <c r="F924" s="1">
        <v>0</v>
      </c>
      <c r="G924" s="1">
        <v>11600</v>
      </c>
      <c r="H924" s="1">
        <v>162651805</v>
      </c>
      <c r="I924" t="s">
        <v>264</v>
      </c>
      <c r="J924" t="s">
        <v>303</v>
      </c>
      <c r="L924" t="s">
        <v>8</v>
      </c>
      <c r="M924" t="s">
        <v>9</v>
      </c>
    </row>
    <row r="925" spans="1:13">
      <c r="A925">
        <v>545</v>
      </c>
      <c r="B925" s="5">
        <v>45561</v>
      </c>
      <c r="C925" s="6">
        <v>0.39305555555555549</v>
      </c>
      <c r="D925" t="s">
        <v>573</v>
      </c>
      <c r="F925" s="1">
        <v>11600</v>
      </c>
      <c r="G925" s="1">
        <v>0</v>
      </c>
      <c r="H925" s="1">
        <v>162663405</v>
      </c>
      <c r="I925" t="s">
        <v>264</v>
      </c>
      <c r="J925" t="s">
        <v>303</v>
      </c>
      <c r="L925" t="s">
        <v>8</v>
      </c>
      <c r="M925" t="s">
        <v>9</v>
      </c>
    </row>
    <row r="926" spans="1:13">
      <c r="A926">
        <v>546</v>
      </c>
      <c r="B926" s="5">
        <v>45561</v>
      </c>
      <c r="C926" s="6">
        <v>0.41180555555555548</v>
      </c>
      <c r="D926" t="s">
        <v>574</v>
      </c>
      <c r="F926" s="1">
        <v>0</v>
      </c>
      <c r="G926" s="1">
        <v>11900</v>
      </c>
      <c r="H926" s="1">
        <v>162651505</v>
      </c>
      <c r="I926" t="s">
        <v>264</v>
      </c>
      <c r="J926" t="s">
        <v>303</v>
      </c>
      <c r="L926" t="s">
        <v>8</v>
      </c>
      <c r="M926" t="s">
        <v>9</v>
      </c>
    </row>
    <row r="927" spans="1:13">
      <c r="A927">
        <v>547</v>
      </c>
      <c r="B927" s="5">
        <v>45562</v>
      </c>
      <c r="C927" s="6">
        <v>0.17986111111111111</v>
      </c>
      <c r="D927" t="s">
        <v>332</v>
      </c>
      <c r="F927" s="1">
        <v>0</v>
      </c>
      <c r="G927" s="1">
        <v>3039782</v>
      </c>
      <c r="H927" s="1">
        <v>159611723</v>
      </c>
      <c r="I927" t="s">
        <v>295</v>
      </c>
      <c r="J927" t="s">
        <v>300</v>
      </c>
      <c r="L927" t="s">
        <v>8</v>
      </c>
      <c r="M927" t="s">
        <v>9</v>
      </c>
    </row>
    <row r="928" spans="1:13">
      <c r="A928">
        <v>548</v>
      </c>
      <c r="B928" s="5">
        <v>45562</v>
      </c>
      <c r="C928" s="6">
        <v>0.17986111111111111</v>
      </c>
      <c r="D928" t="s">
        <v>332</v>
      </c>
      <c r="F928" s="1">
        <v>0</v>
      </c>
      <c r="G928" s="1">
        <v>800</v>
      </c>
      <c r="H928" s="1">
        <v>159610923</v>
      </c>
      <c r="I928" t="s">
        <v>295</v>
      </c>
      <c r="J928" t="s">
        <v>300</v>
      </c>
      <c r="L928" t="s">
        <v>8</v>
      </c>
      <c r="M928" t="s">
        <v>9</v>
      </c>
    </row>
    <row r="929" spans="1:13">
      <c r="A929">
        <v>549</v>
      </c>
      <c r="B929" s="5">
        <v>45562</v>
      </c>
      <c r="C929" s="6">
        <v>0.39166666666666672</v>
      </c>
      <c r="D929" t="s">
        <v>573</v>
      </c>
      <c r="F929" s="1">
        <v>0</v>
      </c>
      <c r="G929" s="1">
        <v>13000</v>
      </c>
      <c r="H929" s="1">
        <v>159597923</v>
      </c>
      <c r="I929" t="s">
        <v>264</v>
      </c>
      <c r="J929" t="s">
        <v>303</v>
      </c>
      <c r="L929" t="s">
        <v>8</v>
      </c>
      <c r="M929" t="s">
        <v>9</v>
      </c>
    </row>
    <row r="930" spans="1:13">
      <c r="A930">
        <v>550</v>
      </c>
      <c r="B930" s="5">
        <v>45562</v>
      </c>
      <c r="C930" s="6">
        <v>0.39166666666666672</v>
      </c>
      <c r="D930" t="s">
        <v>573</v>
      </c>
      <c r="F930" s="1">
        <v>13000</v>
      </c>
      <c r="G930" s="1">
        <v>0</v>
      </c>
      <c r="H930" s="1">
        <v>159610923</v>
      </c>
      <c r="I930" t="s">
        <v>264</v>
      </c>
      <c r="J930" t="s">
        <v>303</v>
      </c>
      <c r="L930" t="s">
        <v>8</v>
      </c>
      <c r="M930" t="s">
        <v>9</v>
      </c>
    </row>
    <row r="931" spans="1:13">
      <c r="A931">
        <v>551</v>
      </c>
      <c r="B931" s="5">
        <v>45562</v>
      </c>
      <c r="C931" s="6">
        <v>0.41319444444444442</v>
      </c>
      <c r="D931" t="s">
        <v>574</v>
      </c>
      <c r="F931" s="1">
        <v>0</v>
      </c>
      <c r="G931" s="1">
        <v>13500</v>
      </c>
      <c r="H931" s="1">
        <v>159597423</v>
      </c>
      <c r="I931" t="s">
        <v>264</v>
      </c>
      <c r="J931" t="s">
        <v>303</v>
      </c>
      <c r="L931" t="s">
        <v>8</v>
      </c>
      <c r="M931" t="s">
        <v>9</v>
      </c>
    </row>
    <row r="932" spans="1:13">
      <c r="A932">
        <v>552</v>
      </c>
      <c r="B932" s="5">
        <v>45562</v>
      </c>
      <c r="C932" s="6">
        <v>0.92013888888888884</v>
      </c>
      <c r="D932" t="s">
        <v>406</v>
      </c>
      <c r="F932" s="1">
        <v>0</v>
      </c>
      <c r="G932" s="1">
        <v>18400</v>
      </c>
      <c r="H932" s="1">
        <v>159579023</v>
      </c>
      <c r="I932" t="s">
        <v>264</v>
      </c>
      <c r="J932" t="s">
        <v>303</v>
      </c>
      <c r="L932" t="s">
        <v>8</v>
      </c>
      <c r="M932" t="s">
        <v>9</v>
      </c>
    </row>
    <row r="933" spans="1:13">
      <c r="A933">
        <v>553</v>
      </c>
      <c r="B933" s="5">
        <v>45562</v>
      </c>
      <c r="C933" s="6">
        <v>0.92013888888888884</v>
      </c>
      <c r="D933" t="s">
        <v>406</v>
      </c>
      <c r="F933" s="1">
        <v>18400</v>
      </c>
      <c r="G933" s="1">
        <v>0</v>
      </c>
      <c r="H933" s="1">
        <v>159597423</v>
      </c>
      <c r="I933" t="s">
        <v>264</v>
      </c>
      <c r="J933" t="s">
        <v>303</v>
      </c>
      <c r="L933" t="s">
        <v>8</v>
      </c>
      <c r="M933" t="s">
        <v>9</v>
      </c>
    </row>
    <row r="934" spans="1:13">
      <c r="A934">
        <v>554</v>
      </c>
      <c r="B934" s="5">
        <v>45562</v>
      </c>
      <c r="C934" s="6">
        <v>0.93402777777777779</v>
      </c>
      <c r="D934" t="s">
        <v>407</v>
      </c>
      <c r="F934" s="1">
        <v>0</v>
      </c>
      <c r="G934" s="1">
        <v>20000</v>
      </c>
      <c r="H934" s="1">
        <v>159577423</v>
      </c>
      <c r="I934" t="s">
        <v>264</v>
      </c>
      <c r="J934" t="s">
        <v>303</v>
      </c>
      <c r="L934" t="s">
        <v>8</v>
      </c>
      <c r="M934" t="s">
        <v>9</v>
      </c>
    </row>
    <row r="935" spans="1:13">
      <c r="A935">
        <v>555</v>
      </c>
      <c r="B935" s="5">
        <v>45563</v>
      </c>
      <c r="C935" s="6">
        <v>3.4027777777777768E-2</v>
      </c>
      <c r="D935" t="s">
        <v>573</v>
      </c>
      <c r="F935" s="1">
        <v>0</v>
      </c>
      <c r="G935" s="1">
        <v>34400</v>
      </c>
      <c r="H935" s="1">
        <v>159543023</v>
      </c>
      <c r="I935" t="s">
        <v>264</v>
      </c>
      <c r="J935" t="s">
        <v>303</v>
      </c>
      <c r="L935" t="s">
        <v>8</v>
      </c>
      <c r="M935" t="s">
        <v>9</v>
      </c>
    </row>
    <row r="936" spans="1:13">
      <c r="A936">
        <v>556</v>
      </c>
      <c r="B936" s="5">
        <v>45563</v>
      </c>
      <c r="C936" s="6">
        <v>3.4027777777777768E-2</v>
      </c>
      <c r="D936" t="s">
        <v>573</v>
      </c>
      <c r="F936" s="1">
        <v>34400</v>
      </c>
      <c r="G936" s="1">
        <v>0</v>
      </c>
      <c r="H936" s="1">
        <v>159577423</v>
      </c>
      <c r="I936" t="s">
        <v>264</v>
      </c>
      <c r="J936" t="s">
        <v>303</v>
      </c>
      <c r="L936" t="s">
        <v>8</v>
      </c>
      <c r="M936" t="s">
        <v>9</v>
      </c>
    </row>
    <row r="937" spans="1:13">
      <c r="A937">
        <v>557</v>
      </c>
      <c r="B937" s="5">
        <v>45563</v>
      </c>
      <c r="C937" s="6">
        <v>5.4166666666666669E-2</v>
      </c>
      <c r="D937" t="s">
        <v>574</v>
      </c>
      <c r="F937" s="1">
        <v>0</v>
      </c>
      <c r="G937" s="1">
        <v>33700</v>
      </c>
      <c r="H937" s="1">
        <v>159543723</v>
      </c>
      <c r="I937" t="s">
        <v>264</v>
      </c>
      <c r="J937" t="s">
        <v>303</v>
      </c>
      <c r="L937" t="s">
        <v>8</v>
      </c>
      <c r="M937" t="s">
        <v>9</v>
      </c>
    </row>
    <row r="938" spans="1:13">
      <c r="A938">
        <v>558</v>
      </c>
      <c r="B938" s="5">
        <v>45566</v>
      </c>
      <c r="C938" s="6">
        <v>4.1666666666666666E-3</v>
      </c>
      <c r="D938" t="s">
        <v>573</v>
      </c>
      <c r="F938" s="1">
        <v>0</v>
      </c>
      <c r="G938" s="1">
        <v>18500</v>
      </c>
      <c r="H938" s="1">
        <v>159525223</v>
      </c>
      <c r="I938" t="s">
        <v>264</v>
      </c>
      <c r="J938" t="s">
        <v>303</v>
      </c>
      <c r="L938" t="s">
        <v>8</v>
      </c>
      <c r="M938" t="s">
        <v>9</v>
      </c>
    </row>
    <row r="939" spans="1:13">
      <c r="A939">
        <v>559</v>
      </c>
      <c r="B939" s="5">
        <v>45566</v>
      </c>
      <c r="C939" s="6">
        <v>4.8611111111111112E-3</v>
      </c>
      <c r="D939" t="s">
        <v>573</v>
      </c>
      <c r="F939" s="1">
        <v>18500</v>
      </c>
      <c r="G939" s="1">
        <v>0</v>
      </c>
      <c r="H939" s="1">
        <v>159543723</v>
      </c>
      <c r="I939" t="s">
        <v>264</v>
      </c>
      <c r="J939" t="s">
        <v>303</v>
      </c>
      <c r="L939" t="s">
        <v>8</v>
      </c>
      <c r="M939" t="s">
        <v>9</v>
      </c>
    </row>
    <row r="940" spans="1:13">
      <c r="A940">
        <v>560</v>
      </c>
      <c r="B940" s="5">
        <v>45566</v>
      </c>
      <c r="C940" s="6">
        <v>2.0833333333333329E-2</v>
      </c>
      <c r="D940" t="s">
        <v>574</v>
      </c>
      <c r="F940" s="1">
        <v>0</v>
      </c>
      <c r="G940" s="1">
        <v>16400</v>
      </c>
      <c r="H940" s="1">
        <v>159527323</v>
      </c>
      <c r="I940" t="s">
        <v>264</v>
      </c>
      <c r="J940" t="s">
        <v>303</v>
      </c>
      <c r="L940" t="s">
        <v>8</v>
      </c>
      <c r="M940" t="s">
        <v>9</v>
      </c>
    </row>
    <row r="941" spans="1:13">
      <c r="A941">
        <v>561</v>
      </c>
      <c r="B941" s="5">
        <v>45568</v>
      </c>
      <c r="C941" s="6">
        <v>0.40416666666666667</v>
      </c>
      <c r="D941" t="s">
        <v>573</v>
      </c>
      <c r="F941" s="1">
        <v>0</v>
      </c>
      <c r="G941" s="1">
        <v>42100</v>
      </c>
      <c r="H941" s="1">
        <v>159485223</v>
      </c>
      <c r="I941" t="s">
        <v>264</v>
      </c>
      <c r="J941" t="s">
        <v>303</v>
      </c>
      <c r="L941" t="s">
        <v>8</v>
      </c>
      <c r="M941" t="s">
        <v>9</v>
      </c>
    </row>
    <row r="942" spans="1:13">
      <c r="A942">
        <v>562</v>
      </c>
      <c r="B942" s="5">
        <v>45568</v>
      </c>
      <c r="C942" s="6">
        <v>0.40416666666666667</v>
      </c>
      <c r="D942" t="s">
        <v>573</v>
      </c>
      <c r="F942" s="1">
        <v>42100</v>
      </c>
      <c r="G942" s="1">
        <v>0</v>
      </c>
      <c r="H942" s="1">
        <v>159527323</v>
      </c>
      <c r="I942" t="s">
        <v>264</v>
      </c>
      <c r="J942" t="s">
        <v>303</v>
      </c>
      <c r="L942" t="s">
        <v>8</v>
      </c>
      <c r="M942" t="s">
        <v>9</v>
      </c>
    </row>
    <row r="943" spans="1:13">
      <c r="A943">
        <v>563</v>
      </c>
      <c r="B943" s="5">
        <v>45568</v>
      </c>
      <c r="C943" s="6">
        <v>0.44027777777777782</v>
      </c>
      <c r="D943" t="s">
        <v>574</v>
      </c>
      <c r="F943" s="1">
        <v>0</v>
      </c>
      <c r="G943" s="1">
        <v>43900</v>
      </c>
      <c r="H943" s="1">
        <v>159483423</v>
      </c>
      <c r="I943" t="s">
        <v>264</v>
      </c>
      <c r="J943" t="s">
        <v>303</v>
      </c>
      <c r="L943" t="s">
        <v>8</v>
      </c>
      <c r="M943" t="s">
        <v>9</v>
      </c>
    </row>
    <row r="944" spans="1:13">
      <c r="A944">
        <v>564</v>
      </c>
      <c r="B944" s="5">
        <v>45572</v>
      </c>
      <c r="C944" s="6">
        <v>0.43263888888888891</v>
      </c>
      <c r="D944" t="s">
        <v>573</v>
      </c>
      <c r="F944" s="1">
        <v>0</v>
      </c>
      <c r="G944" s="1">
        <v>11700</v>
      </c>
      <c r="H944" s="1">
        <v>159471723</v>
      </c>
      <c r="I944" t="s">
        <v>264</v>
      </c>
      <c r="J944" t="s">
        <v>303</v>
      </c>
      <c r="L944" t="s">
        <v>8</v>
      </c>
      <c r="M944" t="s">
        <v>9</v>
      </c>
    </row>
    <row r="945" spans="1:13">
      <c r="A945">
        <v>565</v>
      </c>
      <c r="B945" s="5">
        <v>45572</v>
      </c>
      <c r="C945" s="6">
        <v>0.43263888888888891</v>
      </c>
      <c r="D945" t="s">
        <v>573</v>
      </c>
      <c r="F945" s="1">
        <v>11700</v>
      </c>
      <c r="G945" s="1">
        <v>0</v>
      </c>
      <c r="H945" s="1">
        <v>159483423</v>
      </c>
      <c r="I945" t="s">
        <v>264</v>
      </c>
      <c r="J945" t="s">
        <v>303</v>
      </c>
      <c r="L945" t="s">
        <v>8</v>
      </c>
      <c r="M945" t="s">
        <v>9</v>
      </c>
    </row>
    <row r="946" spans="1:13">
      <c r="A946">
        <v>566</v>
      </c>
      <c r="B946" s="5">
        <v>45572</v>
      </c>
      <c r="C946" s="6">
        <v>0.45069444444444451</v>
      </c>
      <c r="D946" t="s">
        <v>578</v>
      </c>
      <c r="F946" s="1">
        <v>0</v>
      </c>
      <c r="G946" s="1">
        <v>11900</v>
      </c>
      <c r="H946" s="1">
        <v>159471523</v>
      </c>
      <c r="I946" t="s">
        <v>264</v>
      </c>
      <c r="J946" t="s">
        <v>303</v>
      </c>
      <c r="L946" t="s">
        <v>8</v>
      </c>
      <c r="M946" t="s">
        <v>9</v>
      </c>
    </row>
    <row r="947" spans="1:13">
      <c r="A947">
        <v>567</v>
      </c>
      <c r="B947" s="5">
        <v>45573</v>
      </c>
      <c r="C947" s="6">
        <v>0.68472222222222223</v>
      </c>
      <c r="D947" t="s">
        <v>605</v>
      </c>
      <c r="F947" s="1">
        <v>3200840</v>
      </c>
      <c r="G947" s="1">
        <v>0</v>
      </c>
      <c r="H947" s="1">
        <v>162672363</v>
      </c>
      <c r="I947" t="s">
        <v>292</v>
      </c>
      <c r="J947" t="s">
        <v>396</v>
      </c>
      <c r="L947" t="s">
        <v>8</v>
      </c>
      <c r="M947" t="s">
        <v>9</v>
      </c>
    </row>
    <row r="948" spans="1:13">
      <c r="A948">
        <v>568</v>
      </c>
      <c r="B948" s="5">
        <v>45576</v>
      </c>
      <c r="C948" s="6">
        <v>0.60902777777777772</v>
      </c>
      <c r="D948" t="s">
        <v>573</v>
      </c>
      <c r="F948" s="1">
        <v>0</v>
      </c>
      <c r="G948" s="1">
        <v>9200</v>
      </c>
      <c r="H948" s="1">
        <v>162663163</v>
      </c>
      <c r="I948" t="s">
        <v>264</v>
      </c>
      <c r="J948" t="s">
        <v>303</v>
      </c>
      <c r="L948" t="s">
        <v>8</v>
      </c>
      <c r="M948" t="s">
        <v>9</v>
      </c>
    </row>
    <row r="949" spans="1:13">
      <c r="A949">
        <v>569</v>
      </c>
      <c r="B949" s="5">
        <v>45576</v>
      </c>
      <c r="C949" s="6">
        <v>0.60902777777777772</v>
      </c>
      <c r="D949" t="s">
        <v>573</v>
      </c>
      <c r="F949" s="1">
        <v>9200</v>
      </c>
      <c r="G949" s="1">
        <v>0</v>
      </c>
      <c r="H949" s="1">
        <v>162672363</v>
      </c>
      <c r="I949" t="s">
        <v>264</v>
      </c>
      <c r="J949" t="s">
        <v>303</v>
      </c>
      <c r="L949" t="s">
        <v>8</v>
      </c>
      <c r="M949" t="s">
        <v>9</v>
      </c>
    </row>
    <row r="950" spans="1:13">
      <c r="A950">
        <v>570</v>
      </c>
      <c r="B950" s="5">
        <v>45576</v>
      </c>
      <c r="C950" s="6">
        <v>0.62222222222222223</v>
      </c>
      <c r="D950" t="s">
        <v>574</v>
      </c>
      <c r="F950" s="1">
        <v>0</v>
      </c>
      <c r="G950" s="1">
        <v>8900</v>
      </c>
      <c r="H950" s="1">
        <v>162663463</v>
      </c>
      <c r="I950" t="s">
        <v>264</v>
      </c>
      <c r="J950" t="s">
        <v>303</v>
      </c>
      <c r="L950" t="s">
        <v>8</v>
      </c>
      <c r="M950" t="s">
        <v>9</v>
      </c>
    </row>
    <row r="951" spans="1:13">
      <c r="A951">
        <v>571</v>
      </c>
      <c r="B951" s="5">
        <v>45576</v>
      </c>
      <c r="C951" s="6">
        <v>0.77777777777777779</v>
      </c>
      <c r="D951" t="s">
        <v>573</v>
      </c>
      <c r="F951" s="1">
        <v>0</v>
      </c>
      <c r="G951" s="1">
        <v>9600</v>
      </c>
      <c r="H951" s="1">
        <v>162653863</v>
      </c>
      <c r="I951" t="s">
        <v>264</v>
      </c>
      <c r="J951" t="s">
        <v>303</v>
      </c>
      <c r="L951" t="s">
        <v>8</v>
      </c>
      <c r="M951" t="s">
        <v>9</v>
      </c>
    </row>
    <row r="952" spans="1:13">
      <c r="A952">
        <v>572</v>
      </c>
      <c r="B952" s="5">
        <v>45576</v>
      </c>
      <c r="C952" s="6">
        <v>0.77777777777777779</v>
      </c>
      <c r="D952" t="s">
        <v>573</v>
      </c>
      <c r="F952" s="1">
        <v>9600</v>
      </c>
      <c r="G952" s="1">
        <v>0</v>
      </c>
      <c r="H952" s="1">
        <v>162663463</v>
      </c>
      <c r="I952" t="s">
        <v>264</v>
      </c>
      <c r="J952" t="s">
        <v>303</v>
      </c>
      <c r="L952" t="s">
        <v>8</v>
      </c>
      <c r="M952" t="s">
        <v>9</v>
      </c>
    </row>
    <row r="953" spans="1:13">
      <c r="A953">
        <v>573</v>
      </c>
      <c r="B953" s="5">
        <v>45576</v>
      </c>
      <c r="C953" s="6">
        <v>0.77986111111111112</v>
      </c>
      <c r="D953" t="s">
        <v>573</v>
      </c>
      <c r="F953" s="1">
        <v>0</v>
      </c>
      <c r="G953" s="1">
        <v>9700</v>
      </c>
      <c r="H953" s="1">
        <v>162653763</v>
      </c>
      <c r="I953" t="s">
        <v>264</v>
      </c>
      <c r="J953" t="s">
        <v>303</v>
      </c>
      <c r="L953" t="s">
        <v>8</v>
      </c>
      <c r="M953" t="s">
        <v>9</v>
      </c>
    </row>
    <row r="954" spans="1:13">
      <c r="A954">
        <v>574</v>
      </c>
      <c r="B954" s="5">
        <v>45576</v>
      </c>
      <c r="C954" s="6">
        <v>0.77986111111111112</v>
      </c>
      <c r="D954" t="s">
        <v>573</v>
      </c>
      <c r="F954" s="1">
        <v>9700</v>
      </c>
      <c r="G954" s="1">
        <v>0</v>
      </c>
      <c r="H954" s="1">
        <v>162663463</v>
      </c>
      <c r="I954" t="s">
        <v>264</v>
      </c>
      <c r="J954" t="s">
        <v>303</v>
      </c>
      <c r="L954" t="s">
        <v>8</v>
      </c>
      <c r="M954" t="s">
        <v>9</v>
      </c>
    </row>
    <row r="955" spans="1:13">
      <c r="A955">
        <v>575</v>
      </c>
      <c r="B955" s="5">
        <v>45576</v>
      </c>
      <c r="C955" s="6">
        <v>0.79652777777777772</v>
      </c>
      <c r="D955" t="s">
        <v>578</v>
      </c>
      <c r="F955" s="1">
        <v>0</v>
      </c>
      <c r="G955" s="1">
        <v>8700</v>
      </c>
      <c r="H955" s="1">
        <v>162654763</v>
      </c>
      <c r="I955" t="s">
        <v>264</v>
      </c>
      <c r="J955" t="s">
        <v>303</v>
      </c>
      <c r="L955" t="s">
        <v>8</v>
      </c>
      <c r="M955" t="s">
        <v>9</v>
      </c>
    </row>
    <row r="956" spans="1:13">
      <c r="A956">
        <v>576</v>
      </c>
      <c r="B956" s="5">
        <v>45577</v>
      </c>
      <c r="C956" s="6">
        <v>0.6166666666666667</v>
      </c>
      <c r="D956" t="s">
        <v>573</v>
      </c>
      <c r="F956" s="1">
        <v>0</v>
      </c>
      <c r="G956" s="1">
        <v>13600</v>
      </c>
      <c r="H956" s="1">
        <v>162641163</v>
      </c>
      <c r="I956" t="s">
        <v>264</v>
      </c>
      <c r="J956" t="s">
        <v>303</v>
      </c>
      <c r="L956" t="s">
        <v>8</v>
      </c>
      <c r="M956" t="s">
        <v>9</v>
      </c>
    </row>
    <row r="957" spans="1:13">
      <c r="A957">
        <v>577</v>
      </c>
      <c r="B957" s="5">
        <v>45577</v>
      </c>
      <c r="C957" s="6">
        <v>0.6166666666666667</v>
      </c>
      <c r="D957" t="s">
        <v>573</v>
      </c>
      <c r="F957" s="1">
        <v>13600</v>
      </c>
      <c r="G957" s="1">
        <v>0</v>
      </c>
      <c r="H957" s="1">
        <v>162654763</v>
      </c>
      <c r="I957" t="s">
        <v>264</v>
      </c>
      <c r="J957" t="s">
        <v>303</v>
      </c>
      <c r="L957" t="s">
        <v>8</v>
      </c>
      <c r="M957" t="s">
        <v>9</v>
      </c>
    </row>
    <row r="958" spans="1:13">
      <c r="A958">
        <v>578</v>
      </c>
      <c r="B958" s="5">
        <v>45577</v>
      </c>
      <c r="C958" s="6">
        <v>0.63402777777777775</v>
      </c>
      <c r="D958" t="s">
        <v>574</v>
      </c>
      <c r="F958" s="1">
        <v>0</v>
      </c>
      <c r="G958" s="1">
        <v>10500</v>
      </c>
      <c r="H958" s="1">
        <v>162644263</v>
      </c>
      <c r="I958" t="s">
        <v>264</v>
      </c>
      <c r="J958" t="s">
        <v>303</v>
      </c>
      <c r="L958" t="s">
        <v>8</v>
      </c>
      <c r="M958" t="s">
        <v>9</v>
      </c>
    </row>
    <row r="959" spans="1:13">
      <c r="A959">
        <v>579</v>
      </c>
      <c r="B959" s="5">
        <v>45577</v>
      </c>
      <c r="C959" s="6">
        <v>0.63402777777777775</v>
      </c>
      <c r="D959" t="s">
        <v>578</v>
      </c>
      <c r="F959" s="1">
        <v>0</v>
      </c>
      <c r="G959" s="1">
        <v>3000</v>
      </c>
      <c r="H959" s="1">
        <v>162641263</v>
      </c>
      <c r="I959" t="s">
        <v>264</v>
      </c>
      <c r="J959" t="s">
        <v>303</v>
      </c>
      <c r="L959" t="s">
        <v>8</v>
      </c>
      <c r="M959" t="s">
        <v>9</v>
      </c>
    </row>
    <row r="960" spans="1:13">
      <c r="A960">
        <v>580</v>
      </c>
      <c r="B960" s="5">
        <v>45577</v>
      </c>
      <c r="C960" s="6">
        <v>0.75555555555555554</v>
      </c>
      <c r="D960" t="s">
        <v>573</v>
      </c>
      <c r="F960" s="1">
        <v>0</v>
      </c>
      <c r="G960" s="1">
        <v>13000</v>
      </c>
      <c r="H960" s="1">
        <v>162628263</v>
      </c>
      <c r="I960" t="s">
        <v>264</v>
      </c>
      <c r="J960" t="s">
        <v>303</v>
      </c>
      <c r="L960" t="s">
        <v>8</v>
      </c>
      <c r="M960" t="s">
        <v>9</v>
      </c>
    </row>
    <row r="961" spans="1:13">
      <c r="A961">
        <v>581</v>
      </c>
      <c r="B961" s="5">
        <v>45577</v>
      </c>
      <c r="C961" s="6">
        <v>0.75555555555555554</v>
      </c>
      <c r="D961" t="s">
        <v>573</v>
      </c>
      <c r="F961" s="1">
        <v>13000</v>
      </c>
      <c r="G961" s="1">
        <v>0</v>
      </c>
      <c r="H961" s="1">
        <v>162641263</v>
      </c>
      <c r="I961" t="s">
        <v>264</v>
      </c>
      <c r="J961" t="s">
        <v>303</v>
      </c>
      <c r="L961" t="s">
        <v>8</v>
      </c>
      <c r="M961" t="s">
        <v>9</v>
      </c>
    </row>
    <row r="962" spans="1:13">
      <c r="A962">
        <v>582</v>
      </c>
      <c r="B962" s="5">
        <v>45577</v>
      </c>
      <c r="C962" s="6">
        <v>0.77152777777777781</v>
      </c>
      <c r="D962" t="s">
        <v>574</v>
      </c>
      <c r="F962" s="1">
        <v>0</v>
      </c>
      <c r="G962" s="1">
        <v>9200</v>
      </c>
      <c r="H962" s="1">
        <v>162632063</v>
      </c>
      <c r="I962" t="s">
        <v>264</v>
      </c>
      <c r="J962" t="s">
        <v>303</v>
      </c>
      <c r="L962" t="s">
        <v>8</v>
      </c>
      <c r="M962" t="s">
        <v>9</v>
      </c>
    </row>
    <row r="963" spans="1:13">
      <c r="A963">
        <v>583</v>
      </c>
      <c r="B963" s="5">
        <v>45577</v>
      </c>
      <c r="C963" s="6">
        <v>0.77152777777777781</v>
      </c>
      <c r="D963" t="s">
        <v>578</v>
      </c>
      <c r="F963" s="1">
        <v>0</v>
      </c>
      <c r="G963" s="1">
        <v>3000</v>
      </c>
      <c r="H963" s="1">
        <v>162629063</v>
      </c>
      <c r="I963" t="s">
        <v>264</v>
      </c>
      <c r="J963" t="s">
        <v>303</v>
      </c>
      <c r="L963" t="s">
        <v>8</v>
      </c>
      <c r="M963" t="s">
        <v>9</v>
      </c>
    </row>
    <row r="964" spans="1:13">
      <c r="A964">
        <v>584</v>
      </c>
      <c r="B964" s="5">
        <v>45579</v>
      </c>
      <c r="C964" s="6">
        <v>0.39374999999999999</v>
      </c>
      <c r="D964" t="s">
        <v>573</v>
      </c>
      <c r="F964" s="1">
        <v>0</v>
      </c>
      <c r="G964" s="1">
        <v>8200</v>
      </c>
      <c r="H964" s="1">
        <v>162620863</v>
      </c>
      <c r="I964" t="s">
        <v>264</v>
      </c>
      <c r="J964" t="s">
        <v>303</v>
      </c>
      <c r="L964" t="s">
        <v>8</v>
      </c>
      <c r="M964" t="s">
        <v>9</v>
      </c>
    </row>
    <row r="965" spans="1:13">
      <c r="A965">
        <v>585</v>
      </c>
      <c r="B965" s="5">
        <v>45579</v>
      </c>
      <c r="C965" s="6">
        <v>0.39374999999999999</v>
      </c>
      <c r="D965" t="s">
        <v>573</v>
      </c>
      <c r="F965" s="1">
        <v>8200</v>
      </c>
      <c r="G965" s="1">
        <v>0</v>
      </c>
      <c r="H965" s="1">
        <v>162629063</v>
      </c>
      <c r="I965" t="s">
        <v>264</v>
      </c>
      <c r="J965" t="s">
        <v>303</v>
      </c>
      <c r="L965" t="s">
        <v>8</v>
      </c>
      <c r="M965" t="s">
        <v>9</v>
      </c>
    </row>
    <row r="966" spans="1:13">
      <c r="A966">
        <v>586</v>
      </c>
      <c r="B966" s="5">
        <v>45579</v>
      </c>
      <c r="C966" s="6">
        <v>0.3972222222222222</v>
      </c>
      <c r="D966" t="s">
        <v>573</v>
      </c>
      <c r="F966" s="1">
        <v>0</v>
      </c>
      <c r="G966" s="1">
        <v>8200</v>
      </c>
      <c r="H966" s="1">
        <v>162620863</v>
      </c>
      <c r="I966" t="s">
        <v>264</v>
      </c>
      <c r="J966" t="s">
        <v>303</v>
      </c>
      <c r="L966" t="s">
        <v>8</v>
      </c>
      <c r="M966" t="s">
        <v>9</v>
      </c>
    </row>
    <row r="967" spans="1:13">
      <c r="A967">
        <v>587</v>
      </c>
      <c r="B967" s="5">
        <v>45579</v>
      </c>
      <c r="C967" s="6">
        <v>0.3972222222222222</v>
      </c>
      <c r="D967" t="s">
        <v>573</v>
      </c>
      <c r="F967" s="1">
        <v>8200</v>
      </c>
      <c r="G967" s="1">
        <v>0</v>
      </c>
      <c r="H967" s="1">
        <v>162629063</v>
      </c>
      <c r="I967" t="s">
        <v>264</v>
      </c>
      <c r="J967" t="s">
        <v>303</v>
      </c>
      <c r="L967" t="s">
        <v>8</v>
      </c>
      <c r="M967" t="s">
        <v>9</v>
      </c>
    </row>
    <row r="968" spans="1:13">
      <c r="A968">
        <v>588</v>
      </c>
      <c r="B968" s="5">
        <v>45579</v>
      </c>
      <c r="C968" s="6">
        <v>0.41111111111111109</v>
      </c>
      <c r="D968" t="s">
        <v>574</v>
      </c>
      <c r="F968" s="1">
        <v>0</v>
      </c>
      <c r="G968" s="1">
        <v>9300</v>
      </c>
      <c r="H968" s="1">
        <v>162619763</v>
      </c>
      <c r="I968" t="s">
        <v>264</v>
      </c>
      <c r="J968" t="s">
        <v>303</v>
      </c>
      <c r="L968" t="s">
        <v>8</v>
      </c>
      <c r="M968" t="s">
        <v>9</v>
      </c>
    </row>
    <row r="969" spans="1:13">
      <c r="A969">
        <v>589</v>
      </c>
      <c r="B969" s="5">
        <v>45579</v>
      </c>
      <c r="C969" s="6">
        <v>0.42986111111111108</v>
      </c>
      <c r="D969" t="s">
        <v>573</v>
      </c>
      <c r="F969" s="1">
        <v>0</v>
      </c>
      <c r="G969" s="1">
        <v>6400</v>
      </c>
      <c r="H969" s="1">
        <v>162613363</v>
      </c>
      <c r="I969" t="s">
        <v>264</v>
      </c>
      <c r="J969" t="s">
        <v>303</v>
      </c>
      <c r="L969" t="s">
        <v>8</v>
      </c>
      <c r="M969" t="s">
        <v>9</v>
      </c>
    </row>
    <row r="970" spans="1:13">
      <c r="A970">
        <v>590</v>
      </c>
      <c r="B970" s="5">
        <v>45579</v>
      </c>
      <c r="C970" s="6">
        <v>0.42986111111111108</v>
      </c>
      <c r="D970" t="s">
        <v>573</v>
      </c>
      <c r="F970" s="1">
        <v>6400</v>
      </c>
      <c r="G970" s="1">
        <v>0</v>
      </c>
      <c r="H970" s="1">
        <v>162619763</v>
      </c>
      <c r="I970" t="s">
        <v>264</v>
      </c>
      <c r="J970" t="s">
        <v>303</v>
      </c>
      <c r="L970" t="s">
        <v>8</v>
      </c>
      <c r="M970" t="s">
        <v>9</v>
      </c>
    </row>
    <row r="971" spans="1:13">
      <c r="A971">
        <v>591</v>
      </c>
      <c r="B971" s="5">
        <v>45579</v>
      </c>
      <c r="C971" s="6">
        <v>0.43958333333333333</v>
      </c>
      <c r="D971" t="s">
        <v>574</v>
      </c>
      <c r="F971" s="1">
        <v>0</v>
      </c>
      <c r="G971" s="1">
        <v>6600</v>
      </c>
      <c r="H971" s="1">
        <v>162613163</v>
      </c>
      <c r="I971" t="s">
        <v>264</v>
      </c>
      <c r="J971" t="s">
        <v>303</v>
      </c>
      <c r="L971" t="s">
        <v>8</v>
      </c>
      <c r="M971" t="s">
        <v>9</v>
      </c>
    </row>
    <row r="972" spans="1:13">
      <c r="A972">
        <v>592</v>
      </c>
      <c r="B972" s="5">
        <v>45580</v>
      </c>
      <c r="C972" s="6">
        <v>0.64444444444444449</v>
      </c>
      <c r="D972" t="s">
        <v>421</v>
      </c>
      <c r="E972" t="s">
        <v>421</v>
      </c>
      <c r="F972" s="1">
        <v>1000000</v>
      </c>
      <c r="G972" s="1">
        <v>0</v>
      </c>
      <c r="H972" s="1">
        <v>163613163</v>
      </c>
      <c r="I972" t="s">
        <v>414</v>
      </c>
      <c r="J972" t="s">
        <v>557</v>
      </c>
      <c r="L972" t="s">
        <v>8</v>
      </c>
      <c r="M972" t="s">
        <v>9</v>
      </c>
    </row>
    <row r="973" spans="1:13">
      <c r="A973">
        <v>593</v>
      </c>
      <c r="B973" s="5">
        <v>45580</v>
      </c>
      <c r="C973" s="6">
        <v>0.64444444444444449</v>
      </c>
      <c r="D973" t="s">
        <v>421</v>
      </c>
      <c r="E973" t="s">
        <v>421</v>
      </c>
      <c r="F973" s="1">
        <v>1000000</v>
      </c>
      <c r="G973" s="1">
        <v>0</v>
      </c>
      <c r="H973" s="1">
        <v>164613163</v>
      </c>
      <c r="I973" t="s">
        <v>414</v>
      </c>
      <c r="J973" t="s">
        <v>557</v>
      </c>
      <c r="L973" t="s">
        <v>8</v>
      </c>
      <c r="M973" t="s">
        <v>9</v>
      </c>
    </row>
    <row r="974" spans="1:13">
      <c r="A974">
        <v>594</v>
      </c>
      <c r="B974" s="5">
        <v>45582</v>
      </c>
      <c r="C974" s="6">
        <v>0.55347222222222225</v>
      </c>
      <c r="D974" t="s">
        <v>573</v>
      </c>
      <c r="F974" s="1">
        <v>0</v>
      </c>
      <c r="G974" s="1">
        <v>9200</v>
      </c>
      <c r="H974" s="1">
        <v>164603963</v>
      </c>
      <c r="I974" t="s">
        <v>264</v>
      </c>
      <c r="J974" t="s">
        <v>303</v>
      </c>
      <c r="L974" t="s">
        <v>8</v>
      </c>
      <c r="M974" t="s">
        <v>9</v>
      </c>
    </row>
    <row r="975" spans="1:13">
      <c r="A975">
        <v>595</v>
      </c>
      <c r="B975" s="5">
        <v>45582</v>
      </c>
      <c r="C975" s="6">
        <v>0.55347222222222225</v>
      </c>
      <c r="D975" t="s">
        <v>573</v>
      </c>
      <c r="F975" s="1">
        <v>9200</v>
      </c>
      <c r="G975" s="1">
        <v>0</v>
      </c>
      <c r="H975" s="1">
        <v>164613163</v>
      </c>
      <c r="I975" t="s">
        <v>264</v>
      </c>
      <c r="J975" t="s">
        <v>303</v>
      </c>
      <c r="L975" t="s">
        <v>8</v>
      </c>
      <c r="M975" t="s">
        <v>9</v>
      </c>
    </row>
    <row r="976" spans="1:13">
      <c r="A976">
        <v>596</v>
      </c>
      <c r="B976" s="5">
        <v>45582</v>
      </c>
      <c r="C976" s="6">
        <v>0.56527777777777777</v>
      </c>
      <c r="D976" t="s">
        <v>574</v>
      </c>
      <c r="F976" s="1">
        <v>0</v>
      </c>
      <c r="G976" s="1">
        <v>8400</v>
      </c>
      <c r="H976" s="1">
        <v>164604763</v>
      </c>
      <c r="I976" t="s">
        <v>264</v>
      </c>
      <c r="J976" t="s">
        <v>303</v>
      </c>
      <c r="L976" t="s">
        <v>8</v>
      </c>
      <c r="M976" t="s">
        <v>9</v>
      </c>
    </row>
    <row r="977" spans="1:13">
      <c r="A977">
        <v>597</v>
      </c>
      <c r="B977" s="5">
        <v>45583</v>
      </c>
      <c r="C977" s="6">
        <v>0.18055555555555561</v>
      </c>
      <c r="D977" t="s">
        <v>322</v>
      </c>
      <c r="F977" s="1">
        <v>0</v>
      </c>
      <c r="G977" s="1">
        <v>39200</v>
      </c>
      <c r="H977" s="1">
        <v>164565563</v>
      </c>
      <c r="I977" t="s">
        <v>323</v>
      </c>
      <c r="J977" t="s">
        <v>300</v>
      </c>
      <c r="L977" t="s">
        <v>8</v>
      </c>
      <c r="M977" t="s">
        <v>9</v>
      </c>
    </row>
    <row r="978" spans="1:13">
      <c r="A978">
        <v>598</v>
      </c>
      <c r="B978" s="5">
        <v>45584</v>
      </c>
      <c r="C978" s="6">
        <v>0.98263888888888884</v>
      </c>
      <c r="D978" t="s">
        <v>499</v>
      </c>
      <c r="F978" s="1">
        <v>0</v>
      </c>
      <c r="G978" s="1">
        <v>23000</v>
      </c>
      <c r="H978" s="1">
        <v>164542563</v>
      </c>
      <c r="I978" t="s">
        <v>264</v>
      </c>
      <c r="J978" t="s">
        <v>303</v>
      </c>
      <c r="L978" t="s">
        <v>8</v>
      </c>
      <c r="M978" t="s">
        <v>9</v>
      </c>
    </row>
    <row r="979" spans="1:13">
      <c r="A979">
        <v>599</v>
      </c>
      <c r="B979" s="5">
        <v>45586</v>
      </c>
      <c r="C979" s="6">
        <v>0.48333333333333328</v>
      </c>
      <c r="D979" t="s">
        <v>573</v>
      </c>
      <c r="F979" s="1">
        <v>0</v>
      </c>
      <c r="G979" s="1">
        <v>11300</v>
      </c>
      <c r="H979" s="1">
        <v>164531263</v>
      </c>
      <c r="I979" t="s">
        <v>264</v>
      </c>
      <c r="J979" t="s">
        <v>303</v>
      </c>
      <c r="L979" t="s">
        <v>8</v>
      </c>
      <c r="M979" t="s">
        <v>9</v>
      </c>
    </row>
    <row r="980" spans="1:13">
      <c r="A980">
        <v>600</v>
      </c>
      <c r="B980" s="5">
        <v>45586</v>
      </c>
      <c r="C980" s="6">
        <v>0.48333333333333328</v>
      </c>
      <c r="D980" t="s">
        <v>573</v>
      </c>
      <c r="F980" s="1">
        <v>11300</v>
      </c>
      <c r="G980" s="1">
        <v>0</v>
      </c>
      <c r="H980" s="1">
        <v>164542563</v>
      </c>
      <c r="I980" t="s">
        <v>264</v>
      </c>
      <c r="J980" t="s">
        <v>303</v>
      </c>
      <c r="L980" t="s">
        <v>8</v>
      </c>
      <c r="M980" t="s">
        <v>9</v>
      </c>
    </row>
    <row r="981" spans="1:13">
      <c r="A981">
        <v>601</v>
      </c>
      <c r="B981" s="5">
        <v>45586</v>
      </c>
      <c r="C981" s="6">
        <v>0.50277777777777777</v>
      </c>
      <c r="D981" t="s">
        <v>574</v>
      </c>
      <c r="F981" s="1">
        <v>0</v>
      </c>
      <c r="G981" s="1">
        <v>11400</v>
      </c>
      <c r="H981" s="1">
        <v>164531163</v>
      </c>
      <c r="I981" t="s">
        <v>264</v>
      </c>
      <c r="J981" t="s">
        <v>303</v>
      </c>
      <c r="L981" t="s">
        <v>8</v>
      </c>
      <c r="M981" t="s">
        <v>9</v>
      </c>
    </row>
    <row r="982" spans="1:13">
      <c r="A982">
        <v>602</v>
      </c>
      <c r="B982" s="5">
        <v>45586</v>
      </c>
      <c r="C982" s="6">
        <v>0.95972222222222225</v>
      </c>
      <c r="D982" t="s">
        <v>573</v>
      </c>
      <c r="F982" s="1">
        <v>0</v>
      </c>
      <c r="G982" s="1">
        <v>14300</v>
      </c>
      <c r="H982" s="1">
        <v>164516863</v>
      </c>
      <c r="I982" t="s">
        <v>264</v>
      </c>
      <c r="J982" t="s">
        <v>303</v>
      </c>
      <c r="L982" t="s">
        <v>8</v>
      </c>
      <c r="M982" t="s">
        <v>9</v>
      </c>
    </row>
    <row r="983" spans="1:13">
      <c r="A983">
        <v>603</v>
      </c>
      <c r="B983" s="5">
        <v>45586</v>
      </c>
      <c r="C983" s="6">
        <v>0.95972222222222225</v>
      </c>
      <c r="D983" t="s">
        <v>573</v>
      </c>
      <c r="F983" s="1">
        <v>14300</v>
      </c>
      <c r="G983" s="1">
        <v>0</v>
      </c>
      <c r="H983" s="1">
        <v>164531163</v>
      </c>
      <c r="I983" t="s">
        <v>264</v>
      </c>
      <c r="J983" t="s">
        <v>303</v>
      </c>
      <c r="L983" t="s">
        <v>8</v>
      </c>
      <c r="M983" t="s">
        <v>9</v>
      </c>
    </row>
    <row r="984" spans="1:13">
      <c r="A984">
        <v>604</v>
      </c>
      <c r="B984" s="5">
        <v>45586</v>
      </c>
      <c r="C984" s="6">
        <v>0.97430555555555554</v>
      </c>
      <c r="D984" t="s">
        <v>574</v>
      </c>
      <c r="F984" s="1">
        <v>0</v>
      </c>
      <c r="G984" s="1">
        <v>13300</v>
      </c>
      <c r="H984" s="1">
        <v>164517863</v>
      </c>
      <c r="I984" t="s">
        <v>264</v>
      </c>
      <c r="J984" t="s">
        <v>303</v>
      </c>
      <c r="L984" t="s">
        <v>8</v>
      </c>
      <c r="M984" t="s">
        <v>9</v>
      </c>
    </row>
    <row r="985" spans="1:13">
      <c r="A985">
        <v>605</v>
      </c>
      <c r="B985" s="5">
        <v>45588</v>
      </c>
      <c r="C985" s="6">
        <v>0.74722222222222223</v>
      </c>
      <c r="D985" t="s">
        <v>623</v>
      </c>
      <c r="F985" s="1">
        <v>0</v>
      </c>
      <c r="G985" s="1">
        <v>4400</v>
      </c>
      <c r="H985" s="1">
        <v>164513463</v>
      </c>
      <c r="I985" t="s">
        <v>624</v>
      </c>
      <c r="J985" t="s">
        <v>625</v>
      </c>
      <c r="L985" t="s">
        <v>8</v>
      </c>
      <c r="M985" t="s">
        <v>9</v>
      </c>
    </row>
    <row r="986" spans="1:13">
      <c r="A986">
        <v>606</v>
      </c>
      <c r="B986" s="5">
        <v>45589</v>
      </c>
      <c r="C986" s="6">
        <v>0.61388888888888893</v>
      </c>
      <c r="D986" t="s">
        <v>573</v>
      </c>
      <c r="F986" s="1">
        <v>0</v>
      </c>
      <c r="G986" s="1">
        <v>8600</v>
      </c>
      <c r="H986" s="1">
        <v>164504863</v>
      </c>
      <c r="I986" t="s">
        <v>264</v>
      </c>
      <c r="J986" t="s">
        <v>303</v>
      </c>
      <c r="L986" t="s">
        <v>8</v>
      </c>
      <c r="M986" t="s">
        <v>9</v>
      </c>
    </row>
    <row r="987" spans="1:13">
      <c r="A987">
        <v>607</v>
      </c>
      <c r="B987" s="5">
        <v>45589</v>
      </c>
      <c r="C987" s="6">
        <v>0.61388888888888893</v>
      </c>
      <c r="D987" t="s">
        <v>573</v>
      </c>
      <c r="F987" s="1">
        <v>8600</v>
      </c>
      <c r="G987" s="1">
        <v>0</v>
      </c>
      <c r="H987" s="1">
        <v>164513463</v>
      </c>
      <c r="I987" t="s">
        <v>264</v>
      </c>
      <c r="J987" t="s">
        <v>303</v>
      </c>
      <c r="L987" t="s">
        <v>8</v>
      </c>
      <c r="M987" t="s">
        <v>9</v>
      </c>
    </row>
    <row r="988" spans="1:13">
      <c r="A988">
        <v>608</v>
      </c>
      <c r="B988" s="5">
        <v>45589</v>
      </c>
      <c r="C988" s="6">
        <v>0.63124999999999998</v>
      </c>
      <c r="D988" t="s">
        <v>574</v>
      </c>
      <c r="F988" s="1">
        <v>0</v>
      </c>
      <c r="G988" s="1">
        <v>8600</v>
      </c>
      <c r="H988" s="1">
        <v>164504863</v>
      </c>
      <c r="I988" t="s">
        <v>264</v>
      </c>
      <c r="J988" t="s">
        <v>303</v>
      </c>
      <c r="L988" t="s">
        <v>8</v>
      </c>
      <c r="M988" t="s">
        <v>9</v>
      </c>
    </row>
    <row r="989" spans="1:13">
      <c r="A989">
        <v>609</v>
      </c>
      <c r="B989" s="5">
        <v>45589</v>
      </c>
      <c r="C989" s="6">
        <v>0.70763888888888893</v>
      </c>
      <c r="D989" t="s">
        <v>573</v>
      </c>
      <c r="F989" s="1">
        <v>0</v>
      </c>
      <c r="G989" s="1">
        <v>10800</v>
      </c>
      <c r="H989" s="1">
        <v>164494063</v>
      </c>
      <c r="I989" t="s">
        <v>264</v>
      </c>
      <c r="J989" t="s">
        <v>303</v>
      </c>
      <c r="L989" t="s">
        <v>8</v>
      </c>
      <c r="M989" t="s">
        <v>9</v>
      </c>
    </row>
    <row r="990" spans="1:13">
      <c r="A990">
        <v>610</v>
      </c>
      <c r="B990" s="5">
        <v>45589</v>
      </c>
      <c r="C990" s="6">
        <v>0.70763888888888893</v>
      </c>
      <c r="D990" t="s">
        <v>573</v>
      </c>
      <c r="F990" s="1">
        <v>10800</v>
      </c>
      <c r="G990" s="1">
        <v>0</v>
      </c>
      <c r="H990" s="1">
        <v>164504863</v>
      </c>
      <c r="I990" t="s">
        <v>264</v>
      </c>
      <c r="J990" t="s">
        <v>303</v>
      </c>
      <c r="L990" t="s">
        <v>8</v>
      </c>
      <c r="M990" t="s">
        <v>9</v>
      </c>
    </row>
    <row r="991" spans="1:13">
      <c r="A991">
        <v>611</v>
      </c>
      <c r="B991" s="5">
        <v>45589</v>
      </c>
      <c r="C991" s="6">
        <v>0.72916666666666663</v>
      </c>
      <c r="D991" t="s">
        <v>574</v>
      </c>
      <c r="F991" s="1">
        <v>0</v>
      </c>
      <c r="G991" s="1">
        <v>9800</v>
      </c>
      <c r="H991" s="1">
        <v>164495063</v>
      </c>
      <c r="I991" t="s">
        <v>264</v>
      </c>
      <c r="J991" t="s">
        <v>303</v>
      </c>
      <c r="L991" t="s">
        <v>8</v>
      </c>
      <c r="M991" t="s">
        <v>9</v>
      </c>
    </row>
    <row r="992" spans="1:13">
      <c r="A992">
        <v>612</v>
      </c>
      <c r="B992" s="5">
        <v>45593</v>
      </c>
      <c r="C992" s="6">
        <v>0.1902777777777778</v>
      </c>
      <c r="D992" t="s">
        <v>332</v>
      </c>
      <c r="F992" s="1">
        <v>0</v>
      </c>
      <c r="G992" s="1">
        <v>2333784</v>
      </c>
      <c r="H992" s="1">
        <v>162161279</v>
      </c>
      <c r="I992" t="s">
        <v>295</v>
      </c>
      <c r="J992" t="s">
        <v>300</v>
      </c>
      <c r="L992" t="s">
        <v>8</v>
      </c>
      <c r="M992" t="s">
        <v>9</v>
      </c>
    </row>
    <row r="993" spans="1:13">
      <c r="A993">
        <v>613</v>
      </c>
      <c r="B993" s="5">
        <v>45593</v>
      </c>
      <c r="C993" s="6">
        <v>0.1902777777777778</v>
      </c>
      <c r="D993" t="s">
        <v>332</v>
      </c>
      <c r="F993" s="1">
        <v>0</v>
      </c>
      <c r="G993" s="1">
        <v>800</v>
      </c>
      <c r="H993" s="1">
        <v>162160479</v>
      </c>
      <c r="I993" t="s">
        <v>295</v>
      </c>
      <c r="J993" t="s">
        <v>300</v>
      </c>
      <c r="L993" t="s">
        <v>8</v>
      </c>
      <c r="M993" t="s">
        <v>9</v>
      </c>
    </row>
    <row r="994" spans="1:13">
      <c r="A994">
        <v>614</v>
      </c>
      <c r="B994" s="5">
        <v>45593</v>
      </c>
      <c r="C994" s="6">
        <v>0.68055555555555558</v>
      </c>
      <c r="D994" t="s">
        <v>632</v>
      </c>
      <c r="F994" s="1">
        <v>4500000</v>
      </c>
      <c r="G994" s="1">
        <v>0</v>
      </c>
      <c r="H994" s="1">
        <v>166660479</v>
      </c>
      <c r="I994" t="s">
        <v>292</v>
      </c>
      <c r="J994" t="s">
        <v>293</v>
      </c>
      <c r="L994" t="s">
        <v>8</v>
      </c>
      <c r="M994" t="s">
        <v>9</v>
      </c>
    </row>
    <row r="995" spans="1:13">
      <c r="A995">
        <v>615</v>
      </c>
      <c r="B995" s="5">
        <v>45593</v>
      </c>
      <c r="C995" s="6">
        <v>0.69166666666666665</v>
      </c>
      <c r="D995" t="s">
        <v>633</v>
      </c>
      <c r="F995" s="1">
        <v>3200840</v>
      </c>
      <c r="G995" s="1">
        <v>0</v>
      </c>
      <c r="H995" s="1">
        <v>169861319</v>
      </c>
      <c r="I995" t="s">
        <v>292</v>
      </c>
      <c r="J995" t="s">
        <v>396</v>
      </c>
      <c r="L995" t="s">
        <v>8</v>
      </c>
      <c r="M995" t="s">
        <v>9</v>
      </c>
    </row>
    <row r="996" spans="1:13">
      <c r="A996">
        <v>616</v>
      </c>
      <c r="B996" s="5">
        <v>45593</v>
      </c>
      <c r="C996" s="6">
        <v>0.69166666666666665</v>
      </c>
      <c r="D996" t="s">
        <v>634</v>
      </c>
      <c r="F996" s="1">
        <v>11573000</v>
      </c>
      <c r="G996" s="1">
        <v>0</v>
      </c>
      <c r="H996" s="1">
        <v>181434319</v>
      </c>
      <c r="I996" t="s">
        <v>292</v>
      </c>
      <c r="J996" t="s">
        <v>396</v>
      </c>
      <c r="L996" t="s">
        <v>8</v>
      </c>
      <c r="M996" t="s">
        <v>9</v>
      </c>
    </row>
    <row r="997" spans="1:13">
      <c r="A997">
        <v>617</v>
      </c>
      <c r="B997" s="5">
        <v>45595</v>
      </c>
      <c r="C997" s="6">
        <v>0.88888888888888884</v>
      </c>
      <c r="D997" t="s">
        <v>573</v>
      </c>
      <c r="F997" s="1">
        <v>0</v>
      </c>
      <c r="G997" s="1">
        <v>15600</v>
      </c>
      <c r="H997" s="1">
        <v>181418719</v>
      </c>
      <c r="I997" t="s">
        <v>264</v>
      </c>
      <c r="J997" t="s">
        <v>303</v>
      </c>
      <c r="L997" t="s">
        <v>8</v>
      </c>
      <c r="M997" t="s">
        <v>9</v>
      </c>
    </row>
    <row r="998" spans="1:13">
      <c r="A998">
        <v>618</v>
      </c>
      <c r="B998" s="5">
        <v>45595</v>
      </c>
      <c r="C998" s="6">
        <v>0.88888888888888884</v>
      </c>
      <c r="D998" t="s">
        <v>573</v>
      </c>
      <c r="F998" s="1">
        <v>15600</v>
      </c>
      <c r="G998" s="1">
        <v>0</v>
      </c>
      <c r="H998" s="1">
        <v>181434319</v>
      </c>
      <c r="I998" t="s">
        <v>264</v>
      </c>
      <c r="J998" t="s">
        <v>303</v>
      </c>
      <c r="L998" t="s">
        <v>8</v>
      </c>
      <c r="M998" t="s">
        <v>9</v>
      </c>
    </row>
    <row r="999" spans="1:13">
      <c r="A999">
        <v>619</v>
      </c>
      <c r="B999" s="5">
        <v>45595</v>
      </c>
      <c r="C999" s="6">
        <v>0.90763888888888888</v>
      </c>
      <c r="D999" t="s">
        <v>574</v>
      </c>
      <c r="F999" s="1">
        <v>0</v>
      </c>
      <c r="G999" s="1">
        <v>3000</v>
      </c>
      <c r="H999" s="1">
        <v>181431319</v>
      </c>
      <c r="I999" t="s">
        <v>264</v>
      </c>
      <c r="J999" t="s">
        <v>303</v>
      </c>
      <c r="L999" t="s">
        <v>8</v>
      </c>
      <c r="M999" t="s">
        <v>9</v>
      </c>
    </row>
    <row r="1000" spans="1:13">
      <c r="A1000">
        <v>620</v>
      </c>
      <c r="B1000" s="5">
        <v>45595</v>
      </c>
      <c r="C1000" s="6">
        <v>0.90763888888888888</v>
      </c>
      <c r="D1000" t="s">
        <v>574</v>
      </c>
      <c r="F1000" s="1">
        <v>0</v>
      </c>
      <c r="G1000" s="1">
        <v>12600</v>
      </c>
      <c r="H1000" s="1">
        <v>181418719</v>
      </c>
      <c r="I1000" t="s">
        <v>264</v>
      </c>
      <c r="J1000" t="s">
        <v>303</v>
      </c>
      <c r="L1000" t="s">
        <v>8</v>
      </c>
      <c r="M1000" t="s">
        <v>9</v>
      </c>
    </row>
    <row r="1001" spans="1:13">
      <c r="A1001">
        <v>621</v>
      </c>
      <c r="B1001" s="5">
        <v>45596</v>
      </c>
      <c r="C1001" s="6">
        <v>0.53402777777777777</v>
      </c>
      <c r="D1001" t="s">
        <v>573</v>
      </c>
      <c r="F1001" s="1">
        <v>0</v>
      </c>
      <c r="G1001" s="1">
        <v>10600</v>
      </c>
      <c r="H1001" s="1">
        <v>181408119</v>
      </c>
      <c r="I1001" t="s">
        <v>264</v>
      </c>
      <c r="J1001" t="s">
        <v>303</v>
      </c>
      <c r="L1001" t="s">
        <v>8</v>
      </c>
      <c r="M1001" t="s">
        <v>9</v>
      </c>
    </row>
    <row r="1002" spans="1:13">
      <c r="A1002">
        <v>622</v>
      </c>
      <c r="B1002" s="5">
        <v>45596</v>
      </c>
      <c r="C1002" s="6">
        <v>0.53402777777777777</v>
      </c>
      <c r="D1002" t="s">
        <v>573</v>
      </c>
      <c r="F1002" s="1">
        <v>10600</v>
      </c>
      <c r="G1002" s="1">
        <v>0</v>
      </c>
      <c r="H1002" s="1">
        <v>181418719</v>
      </c>
      <c r="I1002" t="s">
        <v>264</v>
      </c>
      <c r="J1002" t="s">
        <v>303</v>
      </c>
      <c r="L1002" t="s">
        <v>8</v>
      </c>
      <c r="M1002" t="s">
        <v>9</v>
      </c>
    </row>
    <row r="1003" spans="1:13">
      <c r="A1003">
        <v>623</v>
      </c>
      <c r="B1003" s="5">
        <v>45596</v>
      </c>
      <c r="C1003" s="6">
        <v>0.55277777777777781</v>
      </c>
      <c r="D1003" t="s">
        <v>574</v>
      </c>
      <c r="F1003" s="1">
        <v>0</v>
      </c>
      <c r="G1003" s="1">
        <v>11700</v>
      </c>
      <c r="H1003" s="1">
        <v>181407019</v>
      </c>
      <c r="I1003" t="s">
        <v>264</v>
      </c>
      <c r="J1003" t="s">
        <v>303</v>
      </c>
      <c r="L1003" t="s">
        <v>8</v>
      </c>
      <c r="M1003" t="s">
        <v>9</v>
      </c>
    </row>
    <row r="1004" spans="1:13">
      <c r="A1004">
        <v>624</v>
      </c>
      <c r="B1004" s="5">
        <v>45604</v>
      </c>
      <c r="C1004" s="6">
        <v>0.44374999999999998</v>
      </c>
      <c r="D1004" t="s">
        <v>573</v>
      </c>
      <c r="F1004" s="1">
        <v>0</v>
      </c>
      <c r="G1004" s="1">
        <v>26100</v>
      </c>
      <c r="H1004" s="1">
        <v>181380919</v>
      </c>
      <c r="I1004" t="s">
        <v>264</v>
      </c>
      <c r="J1004" t="s">
        <v>303</v>
      </c>
      <c r="L1004" t="s">
        <v>8</v>
      </c>
      <c r="M1004" t="s">
        <v>9</v>
      </c>
    </row>
    <row r="1005" spans="1:13">
      <c r="A1005">
        <v>625</v>
      </c>
      <c r="B1005" s="5">
        <v>45604</v>
      </c>
      <c r="C1005" s="6">
        <v>0.44444444444444442</v>
      </c>
      <c r="D1005" t="s">
        <v>573</v>
      </c>
      <c r="F1005" s="1">
        <v>26100</v>
      </c>
      <c r="G1005" s="1">
        <v>0</v>
      </c>
      <c r="H1005" s="1">
        <v>181407019</v>
      </c>
      <c r="I1005" t="s">
        <v>264</v>
      </c>
      <c r="J1005" t="s">
        <v>303</v>
      </c>
      <c r="L1005" t="s">
        <v>8</v>
      </c>
      <c r="M1005" t="s">
        <v>9</v>
      </c>
    </row>
    <row r="1006" spans="1:13">
      <c r="A1006">
        <v>626</v>
      </c>
      <c r="B1006" s="5">
        <v>45604</v>
      </c>
      <c r="C1006" s="6">
        <v>0.47152777777777782</v>
      </c>
      <c r="D1006" t="s">
        <v>574</v>
      </c>
      <c r="F1006" s="1">
        <v>0</v>
      </c>
      <c r="G1006" s="1">
        <v>27500</v>
      </c>
      <c r="H1006" s="1">
        <v>181379519</v>
      </c>
      <c r="I1006" t="s">
        <v>264</v>
      </c>
      <c r="J1006" t="s">
        <v>303</v>
      </c>
      <c r="L1006" t="s">
        <v>8</v>
      </c>
      <c r="M1006" t="s">
        <v>9</v>
      </c>
    </row>
    <row r="1007" spans="1:13">
      <c r="A1007">
        <v>627</v>
      </c>
      <c r="B1007" s="5">
        <v>45604</v>
      </c>
      <c r="C1007" s="6">
        <v>0.64722222222222225</v>
      </c>
      <c r="D1007" t="s">
        <v>573</v>
      </c>
      <c r="F1007" s="1">
        <v>0</v>
      </c>
      <c r="G1007" s="1">
        <v>6900</v>
      </c>
      <c r="H1007" s="1">
        <v>181372619</v>
      </c>
      <c r="I1007" t="s">
        <v>264</v>
      </c>
      <c r="J1007" t="s">
        <v>303</v>
      </c>
      <c r="L1007" t="s">
        <v>8</v>
      </c>
      <c r="M1007" t="s">
        <v>9</v>
      </c>
    </row>
    <row r="1008" spans="1:13">
      <c r="A1008">
        <v>628</v>
      </c>
      <c r="B1008" s="5">
        <v>45604</v>
      </c>
      <c r="C1008" s="6">
        <v>0.6479166666666667</v>
      </c>
      <c r="D1008" t="s">
        <v>573</v>
      </c>
      <c r="F1008" s="1">
        <v>6900</v>
      </c>
      <c r="G1008" s="1">
        <v>0</v>
      </c>
      <c r="H1008" s="1">
        <v>181379519</v>
      </c>
      <c r="I1008" t="s">
        <v>264</v>
      </c>
      <c r="J1008" t="s">
        <v>303</v>
      </c>
      <c r="L1008" t="s">
        <v>8</v>
      </c>
      <c r="M1008" t="s">
        <v>9</v>
      </c>
    </row>
    <row r="1009" spans="1:13">
      <c r="A1009">
        <v>629</v>
      </c>
      <c r="B1009" s="5">
        <v>45604</v>
      </c>
      <c r="C1009" s="6">
        <v>0.66111111111111109</v>
      </c>
      <c r="D1009" t="s">
        <v>574</v>
      </c>
      <c r="F1009" s="1">
        <v>0</v>
      </c>
      <c r="G1009" s="1">
        <v>7100</v>
      </c>
      <c r="H1009" s="1">
        <v>181372419</v>
      </c>
      <c r="I1009" t="s">
        <v>264</v>
      </c>
      <c r="J1009" t="s">
        <v>303</v>
      </c>
      <c r="L1009" t="s">
        <v>8</v>
      </c>
      <c r="M1009" t="s">
        <v>9</v>
      </c>
    </row>
    <row r="1010" spans="1:13">
      <c r="A1010">
        <v>630</v>
      </c>
      <c r="B1010" s="5">
        <v>45604</v>
      </c>
      <c r="C1010" s="6">
        <v>0.78680555555555554</v>
      </c>
      <c r="D1010" t="s">
        <v>573</v>
      </c>
      <c r="F1010" s="1">
        <v>0</v>
      </c>
      <c r="G1010" s="1">
        <v>11800</v>
      </c>
      <c r="H1010" s="1">
        <v>181360619</v>
      </c>
      <c r="I1010" t="s">
        <v>264</v>
      </c>
      <c r="J1010" t="s">
        <v>303</v>
      </c>
      <c r="L1010" t="s">
        <v>8</v>
      </c>
      <c r="M1010" t="s">
        <v>9</v>
      </c>
    </row>
    <row r="1011" spans="1:13">
      <c r="A1011">
        <v>631</v>
      </c>
      <c r="B1011" s="5">
        <v>45604</v>
      </c>
      <c r="C1011" s="6">
        <v>0.78680555555555554</v>
      </c>
      <c r="D1011" t="s">
        <v>573</v>
      </c>
      <c r="F1011" s="1">
        <v>11800</v>
      </c>
      <c r="G1011" s="1">
        <v>0</v>
      </c>
      <c r="H1011" s="1">
        <v>181372419</v>
      </c>
      <c r="I1011" t="s">
        <v>264</v>
      </c>
      <c r="J1011" t="s">
        <v>303</v>
      </c>
      <c r="L1011" t="s">
        <v>8</v>
      </c>
      <c r="M1011" t="s">
        <v>9</v>
      </c>
    </row>
    <row r="1012" spans="1:13">
      <c r="A1012">
        <v>632</v>
      </c>
      <c r="B1012" s="5">
        <v>45604</v>
      </c>
      <c r="C1012" s="6">
        <v>0.79722222222222228</v>
      </c>
      <c r="D1012" t="s">
        <v>574</v>
      </c>
      <c r="F1012" s="1">
        <v>0</v>
      </c>
      <c r="G1012" s="1">
        <v>11300</v>
      </c>
      <c r="H1012" s="1">
        <v>181361119</v>
      </c>
      <c r="I1012" t="s">
        <v>264</v>
      </c>
      <c r="J1012" t="s">
        <v>303</v>
      </c>
      <c r="L1012" t="s">
        <v>8</v>
      </c>
      <c r="M1012" t="s">
        <v>9</v>
      </c>
    </row>
    <row r="1013" spans="1:13">
      <c r="A1013">
        <v>633</v>
      </c>
      <c r="B1013" s="5">
        <v>45605</v>
      </c>
      <c r="C1013" s="6">
        <v>0.79166666666666663</v>
      </c>
      <c r="D1013" t="s">
        <v>573</v>
      </c>
      <c r="F1013" s="1">
        <v>0</v>
      </c>
      <c r="G1013" s="1">
        <v>27900</v>
      </c>
      <c r="H1013" s="1">
        <v>181333219</v>
      </c>
      <c r="I1013" t="s">
        <v>264</v>
      </c>
      <c r="J1013" t="s">
        <v>303</v>
      </c>
      <c r="L1013" t="s">
        <v>8</v>
      </c>
      <c r="M1013" t="s">
        <v>9</v>
      </c>
    </row>
    <row r="1014" spans="1:13">
      <c r="A1014">
        <v>634</v>
      </c>
      <c r="B1014" s="5">
        <v>45605</v>
      </c>
      <c r="C1014" s="6">
        <v>0.79166666666666663</v>
      </c>
      <c r="D1014" t="s">
        <v>573</v>
      </c>
      <c r="F1014" s="1">
        <v>27900</v>
      </c>
      <c r="G1014" s="1">
        <v>0</v>
      </c>
      <c r="H1014" s="1">
        <v>181361119</v>
      </c>
      <c r="I1014" t="s">
        <v>264</v>
      </c>
      <c r="J1014" t="s">
        <v>303</v>
      </c>
      <c r="L1014" t="s">
        <v>8</v>
      </c>
      <c r="M1014" t="s">
        <v>9</v>
      </c>
    </row>
    <row r="1015" spans="1:13">
      <c r="A1015">
        <v>635</v>
      </c>
      <c r="B1015" s="5">
        <v>45605</v>
      </c>
      <c r="C1015" s="6">
        <v>0.82013888888888886</v>
      </c>
      <c r="D1015" t="s">
        <v>574</v>
      </c>
      <c r="F1015" s="1">
        <v>0</v>
      </c>
      <c r="G1015" s="1">
        <v>27200</v>
      </c>
      <c r="H1015" s="1">
        <v>181333919</v>
      </c>
      <c r="I1015" t="s">
        <v>264</v>
      </c>
      <c r="J1015" t="s">
        <v>303</v>
      </c>
      <c r="L1015" t="s">
        <v>8</v>
      </c>
      <c r="M1015" t="s">
        <v>9</v>
      </c>
    </row>
    <row r="1016" spans="1:13">
      <c r="A1016">
        <v>636</v>
      </c>
      <c r="B1016" s="5">
        <v>45607</v>
      </c>
      <c r="C1016" s="6">
        <v>0.76597222222222228</v>
      </c>
      <c r="D1016" t="s">
        <v>316</v>
      </c>
      <c r="E1016" t="s">
        <v>316</v>
      </c>
      <c r="F1016" s="1">
        <v>0</v>
      </c>
      <c r="G1016" s="1">
        <v>60000000</v>
      </c>
      <c r="H1016" s="1">
        <v>121333919</v>
      </c>
      <c r="I1016" t="s">
        <v>299</v>
      </c>
      <c r="J1016" t="s">
        <v>300</v>
      </c>
      <c r="L1016" t="s">
        <v>8</v>
      </c>
      <c r="M1016" t="s">
        <v>9</v>
      </c>
    </row>
    <row r="1017" spans="1:13">
      <c r="A1017">
        <v>637</v>
      </c>
      <c r="B1017" s="5">
        <v>45607</v>
      </c>
      <c r="C1017" s="6">
        <v>0.91527777777777775</v>
      </c>
      <c r="D1017" t="s">
        <v>573</v>
      </c>
      <c r="F1017" s="1">
        <v>0</v>
      </c>
      <c r="G1017" s="1">
        <v>12200</v>
      </c>
      <c r="H1017" s="1">
        <v>121321719</v>
      </c>
      <c r="I1017" t="s">
        <v>264</v>
      </c>
      <c r="J1017" t="s">
        <v>303</v>
      </c>
      <c r="L1017" t="s">
        <v>8</v>
      </c>
      <c r="M1017" t="s">
        <v>9</v>
      </c>
    </row>
    <row r="1018" spans="1:13">
      <c r="A1018">
        <v>638</v>
      </c>
      <c r="B1018" s="5">
        <v>45607</v>
      </c>
      <c r="C1018" s="6">
        <v>0.91527777777777775</v>
      </c>
      <c r="D1018" t="s">
        <v>573</v>
      </c>
      <c r="F1018" s="1">
        <v>12200</v>
      </c>
      <c r="G1018" s="1">
        <v>0</v>
      </c>
      <c r="H1018" s="1">
        <v>121333919</v>
      </c>
      <c r="I1018" t="s">
        <v>264</v>
      </c>
      <c r="J1018" t="s">
        <v>303</v>
      </c>
      <c r="L1018" t="s">
        <v>8</v>
      </c>
      <c r="M1018" t="s">
        <v>9</v>
      </c>
    </row>
    <row r="1019" spans="1:13">
      <c r="A1019">
        <v>639</v>
      </c>
      <c r="B1019" s="5">
        <v>45607</v>
      </c>
      <c r="C1019" s="6">
        <v>0.93888888888888888</v>
      </c>
      <c r="D1019" t="s">
        <v>574</v>
      </c>
      <c r="F1019" s="1">
        <v>0</v>
      </c>
      <c r="G1019" s="1">
        <v>13500</v>
      </c>
      <c r="H1019" s="1">
        <v>121320419</v>
      </c>
      <c r="I1019" t="s">
        <v>264</v>
      </c>
      <c r="J1019" t="s">
        <v>303</v>
      </c>
      <c r="L1019" t="s">
        <v>8</v>
      </c>
      <c r="M1019" t="s">
        <v>9</v>
      </c>
    </row>
    <row r="1020" spans="1:13">
      <c r="A1020">
        <v>640</v>
      </c>
      <c r="B1020" s="5">
        <v>45608</v>
      </c>
      <c r="C1020" s="6">
        <v>0.40833333333333333</v>
      </c>
      <c r="D1020" t="s">
        <v>573</v>
      </c>
      <c r="F1020" s="1">
        <v>0</v>
      </c>
      <c r="G1020" s="1">
        <v>11200</v>
      </c>
      <c r="H1020" s="1">
        <v>121309219</v>
      </c>
      <c r="I1020" t="s">
        <v>264</v>
      </c>
      <c r="J1020" t="s">
        <v>303</v>
      </c>
      <c r="L1020" t="s">
        <v>8</v>
      </c>
      <c r="M1020" t="s">
        <v>9</v>
      </c>
    </row>
    <row r="1021" spans="1:13">
      <c r="A1021">
        <v>641</v>
      </c>
      <c r="B1021" s="5">
        <v>45608</v>
      </c>
      <c r="C1021" s="6">
        <v>0.40902777777777782</v>
      </c>
      <c r="D1021" t="s">
        <v>573</v>
      </c>
      <c r="F1021" s="1">
        <v>11200</v>
      </c>
      <c r="G1021" s="1">
        <v>0</v>
      </c>
      <c r="H1021" s="1">
        <v>121320419</v>
      </c>
      <c r="I1021" t="s">
        <v>264</v>
      </c>
      <c r="J1021" t="s">
        <v>303</v>
      </c>
      <c r="L1021" t="s">
        <v>8</v>
      </c>
      <c r="M1021" t="s">
        <v>9</v>
      </c>
    </row>
    <row r="1022" spans="1:13">
      <c r="A1022">
        <v>642</v>
      </c>
      <c r="B1022" s="5">
        <v>45608</v>
      </c>
      <c r="C1022" s="6">
        <v>0.42499999999999999</v>
      </c>
      <c r="D1022" t="s">
        <v>574</v>
      </c>
      <c r="F1022" s="1">
        <v>0</v>
      </c>
      <c r="G1022" s="1">
        <v>11000</v>
      </c>
      <c r="H1022" s="1">
        <v>121309419</v>
      </c>
      <c r="I1022" t="s">
        <v>264</v>
      </c>
      <c r="J1022" t="s">
        <v>303</v>
      </c>
      <c r="L1022" t="s">
        <v>8</v>
      </c>
      <c r="M1022" t="s">
        <v>9</v>
      </c>
    </row>
    <row r="1023" spans="1:13">
      <c r="A1023">
        <v>643</v>
      </c>
      <c r="B1023" s="5">
        <v>45608</v>
      </c>
      <c r="C1023" s="6">
        <v>0.48333333333333328</v>
      </c>
      <c r="D1023" t="s">
        <v>386</v>
      </c>
      <c r="F1023" s="1">
        <v>0</v>
      </c>
      <c r="G1023" s="1">
        <v>64000</v>
      </c>
      <c r="H1023" s="1">
        <v>121245419</v>
      </c>
      <c r="I1023" t="s">
        <v>264</v>
      </c>
      <c r="J1023" t="s">
        <v>303</v>
      </c>
      <c r="L1023" t="s">
        <v>8</v>
      </c>
      <c r="M1023" t="s">
        <v>9</v>
      </c>
    </row>
    <row r="1024" spans="1:13">
      <c r="A1024">
        <v>644</v>
      </c>
      <c r="B1024" s="5">
        <v>45608</v>
      </c>
      <c r="C1024" s="6">
        <v>0.66527777777777775</v>
      </c>
      <c r="D1024" t="s">
        <v>573</v>
      </c>
      <c r="F1024" s="1">
        <v>0</v>
      </c>
      <c r="G1024" s="1">
        <v>16000</v>
      </c>
      <c r="H1024" s="1">
        <v>121229419</v>
      </c>
      <c r="I1024" t="s">
        <v>264</v>
      </c>
      <c r="J1024" t="s">
        <v>303</v>
      </c>
      <c r="L1024" t="s">
        <v>8</v>
      </c>
      <c r="M1024" t="s">
        <v>9</v>
      </c>
    </row>
    <row r="1025" spans="1:13">
      <c r="A1025">
        <v>645</v>
      </c>
      <c r="B1025" s="5">
        <v>45608</v>
      </c>
      <c r="C1025" s="6">
        <v>0.66527777777777775</v>
      </c>
      <c r="D1025" t="s">
        <v>573</v>
      </c>
      <c r="F1025" s="1">
        <v>16000</v>
      </c>
      <c r="G1025" s="1">
        <v>0</v>
      </c>
      <c r="H1025" s="1">
        <v>121245419</v>
      </c>
      <c r="I1025" t="s">
        <v>264</v>
      </c>
      <c r="J1025" t="s">
        <v>303</v>
      </c>
      <c r="L1025" t="s">
        <v>8</v>
      </c>
      <c r="M1025" t="s">
        <v>9</v>
      </c>
    </row>
    <row r="1026" spans="1:13">
      <c r="A1026">
        <v>646</v>
      </c>
      <c r="B1026" s="5">
        <v>45608</v>
      </c>
      <c r="C1026" s="6">
        <v>0.6875</v>
      </c>
      <c r="D1026" t="s">
        <v>574</v>
      </c>
      <c r="F1026" s="1">
        <v>0</v>
      </c>
      <c r="G1026" s="1">
        <v>13600</v>
      </c>
      <c r="H1026" s="1">
        <v>121231819</v>
      </c>
      <c r="I1026" t="s">
        <v>264</v>
      </c>
      <c r="J1026" t="s">
        <v>303</v>
      </c>
      <c r="L1026" t="s">
        <v>8</v>
      </c>
      <c r="M1026" t="s">
        <v>9</v>
      </c>
    </row>
    <row r="1027" spans="1:13">
      <c r="A1027">
        <v>647</v>
      </c>
      <c r="B1027" s="5">
        <v>45608</v>
      </c>
      <c r="C1027" s="6">
        <v>0.96319444444444446</v>
      </c>
      <c r="D1027" t="s">
        <v>573</v>
      </c>
      <c r="F1027" s="1">
        <v>0</v>
      </c>
      <c r="G1027" s="1">
        <v>16800</v>
      </c>
      <c r="H1027" s="1">
        <v>121215019</v>
      </c>
      <c r="I1027" t="s">
        <v>264</v>
      </c>
      <c r="J1027" t="s">
        <v>303</v>
      </c>
      <c r="L1027" t="s">
        <v>8</v>
      </c>
      <c r="M1027" t="s">
        <v>9</v>
      </c>
    </row>
    <row r="1028" spans="1:13">
      <c r="A1028">
        <v>648</v>
      </c>
      <c r="B1028" s="5">
        <v>45608</v>
      </c>
      <c r="C1028" s="6">
        <v>0.96319444444444446</v>
      </c>
      <c r="D1028" t="s">
        <v>573</v>
      </c>
      <c r="F1028" s="1">
        <v>16800</v>
      </c>
      <c r="G1028" s="1">
        <v>0</v>
      </c>
      <c r="H1028" s="1">
        <v>121231819</v>
      </c>
      <c r="I1028" t="s">
        <v>264</v>
      </c>
      <c r="J1028" t="s">
        <v>303</v>
      </c>
      <c r="L1028" t="s">
        <v>8</v>
      </c>
      <c r="M1028" t="s">
        <v>9</v>
      </c>
    </row>
    <row r="1029" spans="1:13">
      <c r="A1029">
        <v>649</v>
      </c>
      <c r="B1029" s="5">
        <v>45608</v>
      </c>
      <c r="C1029" s="6">
        <v>0.97430555555555554</v>
      </c>
      <c r="D1029" t="s">
        <v>650</v>
      </c>
      <c r="F1029" s="1">
        <v>0</v>
      </c>
      <c r="G1029" s="1">
        <v>15800</v>
      </c>
      <c r="H1029" s="1">
        <v>121216019</v>
      </c>
      <c r="I1029" t="s">
        <v>264</v>
      </c>
      <c r="J1029" t="s">
        <v>303</v>
      </c>
      <c r="L1029" t="s">
        <v>8</v>
      </c>
      <c r="M1029" t="s">
        <v>9</v>
      </c>
    </row>
    <row r="1030" spans="1:13">
      <c r="A1030">
        <v>650</v>
      </c>
      <c r="B1030" s="5">
        <v>45609</v>
      </c>
      <c r="C1030" s="6">
        <v>0.92986111111111114</v>
      </c>
      <c r="D1030" t="s">
        <v>573</v>
      </c>
      <c r="F1030" s="1">
        <v>0</v>
      </c>
      <c r="G1030" s="1">
        <v>13200</v>
      </c>
      <c r="H1030" s="1">
        <v>121202819</v>
      </c>
      <c r="I1030" t="s">
        <v>264</v>
      </c>
      <c r="J1030" t="s">
        <v>303</v>
      </c>
      <c r="L1030" t="s">
        <v>8</v>
      </c>
      <c r="M1030" t="s">
        <v>9</v>
      </c>
    </row>
    <row r="1031" spans="1:13">
      <c r="A1031">
        <v>651</v>
      </c>
      <c r="B1031" s="5">
        <v>45609</v>
      </c>
      <c r="C1031" s="6">
        <v>0.92986111111111114</v>
      </c>
      <c r="D1031" t="s">
        <v>573</v>
      </c>
      <c r="F1031" s="1">
        <v>13200</v>
      </c>
      <c r="G1031" s="1">
        <v>0</v>
      </c>
      <c r="H1031" s="1">
        <v>121216019</v>
      </c>
      <c r="I1031" t="s">
        <v>264</v>
      </c>
      <c r="J1031" t="s">
        <v>303</v>
      </c>
      <c r="L1031" t="s">
        <v>8</v>
      </c>
      <c r="M1031" t="s">
        <v>9</v>
      </c>
    </row>
    <row r="1032" spans="1:13">
      <c r="A1032">
        <v>652</v>
      </c>
      <c r="B1032" s="5">
        <v>45609</v>
      </c>
      <c r="C1032" s="6">
        <v>0.95902777777777781</v>
      </c>
      <c r="D1032" t="s">
        <v>499</v>
      </c>
      <c r="F1032" s="1">
        <v>0</v>
      </c>
      <c r="G1032" s="1">
        <v>20000</v>
      </c>
      <c r="H1032" s="1">
        <v>121196019</v>
      </c>
      <c r="I1032" t="s">
        <v>264</v>
      </c>
      <c r="J1032" t="s">
        <v>303</v>
      </c>
      <c r="L1032" t="s">
        <v>8</v>
      </c>
      <c r="M1032" t="s">
        <v>9</v>
      </c>
    </row>
    <row r="1033" spans="1:13">
      <c r="A1033">
        <v>653</v>
      </c>
      <c r="B1033" s="5">
        <v>45612</v>
      </c>
      <c r="C1033" s="6">
        <v>0.72777777777777775</v>
      </c>
      <c r="D1033" t="s">
        <v>499</v>
      </c>
      <c r="F1033" s="1">
        <v>0</v>
      </c>
      <c r="G1033" s="1">
        <v>56000</v>
      </c>
      <c r="H1033" s="1">
        <v>121140019</v>
      </c>
      <c r="I1033" t="s">
        <v>264</v>
      </c>
      <c r="J1033" t="s">
        <v>303</v>
      </c>
      <c r="L1033" t="s">
        <v>8</v>
      </c>
      <c r="M1033" t="s">
        <v>9</v>
      </c>
    </row>
    <row r="1034" spans="1:13">
      <c r="A1034">
        <v>654</v>
      </c>
      <c r="B1034" s="5">
        <v>45613</v>
      </c>
      <c r="C1034" s="6">
        <v>0.83194444444444449</v>
      </c>
      <c r="D1034" t="s">
        <v>573</v>
      </c>
      <c r="F1034" s="1">
        <v>0</v>
      </c>
      <c r="G1034" s="1">
        <v>6600</v>
      </c>
      <c r="H1034" s="1">
        <v>121133419</v>
      </c>
      <c r="I1034" t="s">
        <v>264</v>
      </c>
      <c r="J1034" t="s">
        <v>303</v>
      </c>
      <c r="L1034" t="s">
        <v>8</v>
      </c>
      <c r="M1034" t="s">
        <v>9</v>
      </c>
    </row>
    <row r="1035" spans="1:13">
      <c r="A1035">
        <v>655</v>
      </c>
      <c r="B1035" s="5">
        <v>45613</v>
      </c>
      <c r="C1035" s="6">
        <v>0.83194444444444449</v>
      </c>
      <c r="D1035" t="s">
        <v>573</v>
      </c>
      <c r="F1035" s="1">
        <v>6600</v>
      </c>
      <c r="G1035" s="1">
        <v>0</v>
      </c>
      <c r="H1035" s="1">
        <v>121140019</v>
      </c>
      <c r="I1035" t="s">
        <v>264</v>
      </c>
      <c r="J1035" t="s">
        <v>303</v>
      </c>
      <c r="L1035" t="s">
        <v>8</v>
      </c>
      <c r="M1035" t="s">
        <v>9</v>
      </c>
    </row>
    <row r="1036" spans="1:13">
      <c r="A1036">
        <v>656</v>
      </c>
      <c r="B1036" s="5">
        <v>45613</v>
      </c>
      <c r="C1036" s="6">
        <v>0.84652777777777777</v>
      </c>
      <c r="D1036" t="s">
        <v>574</v>
      </c>
      <c r="F1036" s="1">
        <v>0</v>
      </c>
      <c r="G1036" s="1">
        <v>7000</v>
      </c>
      <c r="H1036" s="1">
        <v>121133019</v>
      </c>
      <c r="I1036" t="s">
        <v>264</v>
      </c>
      <c r="J1036" t="s">
        <v>303</v>
      </c>
      <c r="L1036" t="s">
        <v>8</v>
      </c>
      <c r="M1036" t="s">
        <v>9</v>
      </c>
    </row>
    <row r="1037" spans="1:13">
      <c r="A1037">
        <v>657</v>
      </c>
      <c r="B1037" s="5">
        <v>45614</v>
      </c>
      <c r="C1037" s="6">
        <v>0.18888888888888891</v>
      </c>
      <c r="D1037" t="s">
        <v>322</v>
      </c>
      <c r="F1037" s="1">
        <v>0</v>
      </c>
      <c r="G1037" s="1">
        <v>39200</v>
      </c>
      <c r="H1037" s="1">
        <v>121093819</v>
      </c>
      <c r="I1037" t="s">
        <v>323</v>
      </c>
      <c r="J1037" t="s">
        <v>300</v>
      </c>
      <c r="L1037" t="s">
        <v>8</v>
      </c>
      <c r="M1037" t="s">
        <v>9</v>
      </c>
    </row>
    <row r="1038" spans="1:13">
      <c r="A1038">
        <v>658</v>
      </c>
      <c r="B1038" s="5">
        <v>45614</v>
      </c>
      <c r="C1038" s="6">
        <v>0.88749999999999996</v>
      </c>
      <c r="D1038" t="s">
        <v>573</v>
      </c>
      <c r="F1038" s="1">
        <v>0</v>
      </c>
      <c r="G1038" s="1">
        <v>10200</v>
      </c>
      <c r="H1038" s="1">
        <v>121083619</v>
      </c>
      <c r="I1038" t="s">
        <v>264</v>
      </c>
      <c r="J1038" t="s">
        <v>303</v>
      </c>
      <c r="L1038" t="s">
        <v>8</v>
      </c>
      <c r="M1038" t="s">
        <v>9</v>
      </c>
    </row>
    <row r="1039" spans="1:13">
      <c r="A1039">
        <v>659</v>
      </c>
      <c r="B1039" s="5">
        <v>45614</v>
      </c>
      <c r="C1039" s="6">
        <v>0.88749999999999996</v>
      </c>
      <c r="D1039" t="s">
        <v>573</v>
      </c>
      <c r="F1039" s="1">
        <v>10200</v>
      </c>
      <c r="G1039" s="1">
        <v>0</v>
      </c>
      <c r="H1039" s="1">
        <v>121093819</v>
      </c>
      <c r="I1039" t="s">
        <v>264</v>
      </c>
      <c r="J1039" t="s">
        <v>303</v>
      </c>
      <c r="L1039" t="s">
        <v>8</v>
      </c>
      <c r="M1039" t="s">
        <v>9</v>
      </c>
    </row>
    <row r="1040" spans="1:13">
      <c r="A1040">
        <v>660</v>
      </c>
      <c r="B1040" s="5">
        <v>45614</v>
      </c>
      <c r="C1040" s="6">
        <v>0.90277777777777779</v>
      </c>
      <c r="D1040" t="s">
        <v>650</v>
      </c>
      <c r="F1040" s="1">
        <v>0</v>
      </c>
      <c r="G1040" s="1">
        <v>10300</v>
      </c>
      <c r="H1040" s="1">
        <v>121083519</v>
      </c>
      <c r="I1040" t="s">
        <v>264</v>
      </c>
      <c r="J1040" t="s">
        <v>303</v>
      </c>
      <c r="L1040" t="s">
        <v>8</v>
      </c>
      <c r="M1040" t="s">
        <v>9</v>
      </c>
    </row>
    <row r="1041" spans="1:13">
      <c r="A1041">
        <v>661</v>
      </c>
      <c r="B1041" s="5">
        <v>45615</v>
      </c>
      <c r="C1041" s="6">
        <v>0.39930555555555558</v>
      </c>
      <c r="D1041" t="s">
        <v>573</v>
      </c>
      <c r="F1041" s="1">
        <v>0</v>
      </c>
      <c r="G1041" s="1">
        <v>11100</v>
      </c>
      <c r="H1041" s="1">
        <v>121072419</v>
      </c>
      <c r="I1041" t="s">
        <v>264</v>
      </c>
      <c r="J1041" t="s">
        <v>303</v>
      </c>
      <c r="L1041" t="s">
        <v>8</v>
      </c>
      <c r="M1041" t="s">
        <v>9</v>
      </c>
    </row>
    <row r="1042" spans="1:13">
      <c r="A1042">
        <v>662</v>
      </c>
      <c r="B1042" s="5">
        <v>45615</v>
      </c>
      <c r="C1042" s="6">
        <v>0.39930555555555558</v>
      </c>
      <c r="D1042" t="s">
        <v>573</v>
      </c>
      <c r="F1042" s="1">
        <v>11100</v>
      </c>
      <c r="G1042" s="1">
        <v>0</v>
      </c>
      <c r="H1042" s="1">
        <v>121083519</v>
      </c>
      <c r="I1042" t="s">
        <v>264</v>
      </c>
      <c r="J1042" t="s">
        <v>303</v>
      </c>
      <c r="L1042" t="s">
        <v>8</v>
      </c>
      <c r="M1042" t="s">
        <v>9</v>
      </c>
    </row>
    <row r="1043" spans="1:13">
      <c r="A1043">
        <v>663</v>
      </c>
      <c r="B1043" s="5">
        <v>45615</v>
      </c>
      <c r="C1043" s="6">
        <v>0.4201388888888889</v>
      </c>
      <c r="D1043" t="s">
        <v>574</v>
      </c>
      <c r="F1043" s="1">
        <v>0</v>
      </c>
      <c r="G1043" s="1">
        <v>12400</v>
      </c>
      <c r="H1043" s="1">
        <v>121071119</v>
      </c>
      <c r="I1043" t="s">
        <v>264</v>
      </c>
      <c r="J1043" t="s">
        <v>303</v>
      </c>
      <c r="L1043" t="s">
        <v>8</v>
      </c>
      <c r="M1043" t="s">
        <v>9</v>
      </c>
    </row>
    <row r="1044" spans="1:13">
      <c r="A1044">
        <v>664</v>
      </c>
      <c r="B1044" s="5">
        <v>45616</v>
      </c>
      <c r="C1044" s="6">
        <v>0.56180555555555556</v>
      </c>
      <c r="D1044" t="s">
        <v>573</v>
      </c>
      <c r="F1044" s="1">
        <v>0</v>
      </c>
      <c r="G1044" s="1">
        <v>57600</v>
      </c>
      <c r="H1044" s="1">
        <v>121013519</v>
      </c>
      <c r="I1044" t="s">
        <v>264</v>
      </c>
      <c r="J1044" t="s">
        <v>303</v>
      </c>
      <c r="L1044" t="s">
        <v>8</v>
      </c>
      <c r="M1044" t="s">
        <v>9</v>
      </c>
    </row>
    <row r="1045" spans="1:13">
      <c r="A1045">
        <v>665</v>
      </c>
      <c r="B1045" s="5">
        <v>45616</v>
      </c>
      <c r="C1045" s="6">
        <v>0.56180555555555556</v>
      </c>
      <c r="D1045" t="s">
        <v>573</v>
      </c>
      <c r="F1045" s="1">
        <v>57600</v>
      </c>
      <c r="G1045" s="1">
        <v>0</v>
      </c>
      <c r="H1045" s="1">
        <v>121071119</v>
      </c>
      <c r="I1045" t="s">
        <v>264</v>
      </c>
      <c r="J1045" t="s">
        <v>303</v>
      </c>
      <c r="L1045" t="s">
        <v>8</v>
      </c>
      <c r="M1045" t="s">
        <v>9</v>
      </c>
    </row>
    <row r="1046" spans="1:13">
      <c r="A1046">
        <v>666</v>
      </c>
      <c r="B1046" s="5">
        <v>45616</v>
      </c>
      <c r="C1046" s="6">
        <v>0.60416666666666663</v>
      </c>
      <c r="D1046" t="s">
        <v>650</v>
      </c>
      <c r="F1046" s="1">
        <v>0</v>
      </c>
      <c r="G1046" s="1">
        <v>57600</v>
      </c>
      <c r="H1046" s="1">
        <v>121013519</v>
      </c>
      <c r="I1046" t="s">
        <v>264</v>
      </c>
      <c r="J1046" t="s">
        <v>303</v>
      </c>
      <c r="L1046" t="s">
        <v>8</v>
      </c>
      <c r="M1046" t="s">
        <v>9</v>
      </c>
    </row>
    <row r="1047" spans="1:13">
      <c r="A1047">
        <v>667</v>
      </c>
      <c r="B1047" s="5">
        <v>45617</v>
      </c>
      <c r="C1047" s="6">
        <v>0.8666666666666667</v>
      </c>
      <c r="D1047" t="s">
        <v>573</v>
      </c>
      <c r="F1047" s="1">
        <v>0</v>
      </c>
      <c r="G1047" s="1">
        <v>11300</v>
      </c>
      <c r="H1047" s="1">
        <v>121002219</v>
      </c>
      <c r="I1047" t="s">
        <v>264</v>
      </c>
      <c r="J1047" t="s">
        <v>303</v>
      </c>
      <c r="L1047" t="s">
        <v>8</v>
      </c>
      <c r="M1047" t="s">
        <v>9</v>
      </c>
    </row>
    <row r="1048" spans="1:13">
      <c r="A1048">
        <v>668</v>
      </c>
      <c r="B1048" s="5">
        <v>45617</v>
      </c>
      <c r="C1048" s="6">
        <v>0.8666666666666667</v>
      </c>
      <c r="D1048" t="s">
        <v>573</v>
      </c>
      <c r="F1048" s="1">
        <v>11300</v>
      </c>
      <c r="G1048" s="1">
        <v>0</v>
      </c>
      <c r="H1048" s="1">
        <v>121013519</v>
      </c>
      <c r="I1048" t="s">
        <v>264</v>
      </c>
      <c r="J1048" t="s">
        <v>303</v>
      </c>
      <c r="L1048" t="s">
        <v>8</v>
      </c>
      <c r="M1048" t="s">
        <v>9</v>
      </c>
    </row>
    <row r="1049" spans="1:13">
      <c r="A1049">
        <v>669</v>
      </c>
      <c r="B1049" s="5">
        <v>45617</v>
      </c>
      <c r="C1049" s="6">
        <v>0.88472222222222219</v>
      </c>
      <c r="D1049" t="s">
        <v>574</v>
      </c>
      <c r="F1049" s="1">
        <v>0</v>
      </c>
      <c r="G1049" s="1">
        <v>11300</v>
      </c>
      <c r="H1049" s="1">
        <v>121002219</v>
      </c>
      <c r="I1049" t="s">
        <v>264</v>
      </c>
      <c r="J1049" t="s">
        <v>303</v>
      </c>
      <c r="L1049" t="s">
        <v>8</v>
      </c>
      <c r="M1049" t="s">
        <v>9</v>
      </c>
    </row>
    <row r="1050" spans="1:13">
      <c r="A1050">
        <v>670</v>
      </c>
      <c r="B1050" s="5">
        <v>45618</v>
      </c>
      <c r="C1050" s="6">
        <v>0.6791666666666667</v>
      </c>
      <c r="D1050" t="s">
        <v>573</v>
      </c>
      <c r="F1050" s="1">
        <v>0</v>
      </c>
      <c r="G1050" s="1">
        <v>12100</v>
      </c>
      <c r="H1050" s="1">
        <v>120990119</v>
      </c>
      <c r="I1050" t="s">
        <v>264</v>
      </c>
      <c r="J1050" t="s">
        <v>303</v>
      </c>
      <c r="L1050" t="s">
        <v>8</v>
      </c>
      <c r="M1050" t="s">
        <v>9</v>
      </c>
    </row>
    <row r="1051" spans="1:13">
      <c r="A1051">
        <v>671</v>
      </c>
      <c r="B1051" s="5">
        <v>45618</v>
      </c>
      <c r="C1051" s="6">
        <v>0.6791666666666667</v>
      </c>
      <c r="D1051" t="s">
        <v>573</v>
      </c>
      <c r="F1051" s="1">
        <v>12100</v>
      </c>
      <c r="G1051" s="1">
        <v>0</v>
      </c>
      <c r="H1051" s="1">
        <v>121002219</v>
      </c>
      <c r="I1051" t="s">
        <v>264</v>
      </c>
      <c r="J1051" t="s">
        <v>303</v>
      </c>
      <c r="L1051" t="s">
        <v>8</v>
      </c>
      <c r="M1051" t="s">
        <v>9</v>
      </c>
    </row>
    <row r="1052" spans="1:13">
      <c r="A1052">
        <v>672</v>
      </c>
      <c r="B1052" s="5">
        <v>45618</v>
      </c>
      <c r="C1052" s="6">
        <v>0.70208333333333328</v>
      </c>
      <c r="D1052" t="s">
        <v>574</v>
      </c>
      <c r="F1052" s="1">
        <v>0</v>
      </c>
      <c r="G1052" s="1">
        <v>13000</v>
      </c>
      <c r="H1052" s="1">
        <v>120989219</v>
      </c>
      <c r="I1052" t="s">
        <v>264</v>
      </c>
      <c r="J1052" t="s">
        <v>303</v>
      </c>
      <c r="L1052" t="s">
        <v>8</v>
      </c>
      <c r="M1052" t="s">
        <v>9</v>
      </c>
    </row>
    <row r="1053" spans="1:13">
      <c r="A1053">
        <v>673</v>
      </c>
      <c r="B1053" s="5">
        <v>45618</v>
      </c>
      <c r="C1053" s="6">
        <v>0.95486111111111116</v>
      </c>
      <c r="D1053" t="s">
        <v>406</v>
      </c>
      <c r="F1053" s="1">
        <v>0</v>
      </c>
      <c r="G1053" s="1">
        <v>76200</v>
      </c>
      <c r="H1053" s="1">
        <v>120913019</v>
      </c>
      <c r="I1053" t="s">
        <v>264</v>
      </c>
      <c r="J1053" t="s">
        <v>303</v>
      </c>
      <c r="L1053" t="s">
        <v>8</v>
      </c>
      <c r="M1053" t="s">
        <v>9</v>
      </c>
    </row>
    <row r="1054" spans="1:13">
      <c r="A1054">
        <v>674</v>
      </c>
      <c r="B1054" s="5">
        <v>45618</v>
      </c>
      <c r="C1054" s="6">
        <v>0.95486111111111116</v>
      </c>
      <c r="D1054" t="s">
        <v>406</v>
      </c>
      <c r="F1054" s="1">
        <v>76200</v>
      </c>
      <c r="G1054" s="1">
        <v>0</v>
      </c>
      <c r="H1054" s="1">
        <v>120989219</v>
      </c>
      <c r="I1054" t="s">
        <v>264</v>
      </c>
      <c r="J1054" t="s">
        <v>303</v>
      </c>
      <c r="L1054" t="s">
        <v>8</v>
      </c>
      <c r="M1054" t="s">
        <v>9</v>
      </c>
    </row>
    <row r="1055" spans="1:13">
      <c r="A1055">
        <v>675</v>
      </c>
      <c r="B1055" s="5">
        <v>45618</v>
      </c>
      <c r="C1055" s="6">
        <v>0.99652777777777779</v>
      </c>
      <c r="D1055" t="s">
        <v>516</v>
      </c>
      <c r="F1055" s="1">
        <v>0</v>
      </c>
      <c r="G1055" s="1">
        <v>84500</v>
      </c>
      <c r="H1055" s="1">
        <v>120904719</v>
      </c>
      <c r="I1055" t="s">
        <v>264</v>
      </c>
      <c r="J1055" t="s">
        <v>303</v>
      </c>
      <c r="L1055" t="s">
        <v>8</v>
      </c>
      <c r="M1055" t="s">
        <v>9</v>
      </c>
    </row>
    <row r="1056" spans="1:13">
      <c r="A1056">
        <v>676</v>
      </c>
      <c r="B1056" s="5">
        <v>45619</v>
      </c>
      <c r="C1056" s="6">
        <v>0.27708333333333329</v>
      </c>
      <c r="D1056" t="s">
        <v>573</v>
      </c>
      <c r="F1056" s="1">
        <v>0</v>
      </c>
      <c r="G1056" s="1">
        <v>10200</v>
      </c>
      <c r="H1056" s="1">
        <v>120894519</v>
      </c>
      <c r="I1056" t="s">
        <v>264</v>
      </c>
      <c r="J1056" t="s">
        <v>303</v>
      </c>
      <c r="L1056" t="s">
        <v>8</v>
      </c>
      <c r="M1056" t="s">
        <v>9</v>
      </c>
    </row>
    <row r="1057" spans="1:13">
      <c r="A1057">
        <v>677</v>
      </c>
      <c r="B1057" s="5">
        <v>45619</v>
      </c>
      <c r="C1057" s="6">
        <v>0.27708333333333329</v>
      </c>
      <c r="D1057" t="s">
        <v>573</v>
      </c>
      <c r="F1057" s="1">
        <v>10200</v>
      </c>
      <c r="G1057" s="1">
        <v>0</v>
      </c>
      <c r="H1057" s="1">
        <v>120904719</v>
      </c>
      <c r="I1057" t="s">
        <v>264</v>
      </c>
      <c r="J1057" t="s">
        <v>303</v>
      </c>
      <c r="L1057" t="s">
        <v>8</v>
      </c>
      <c r="M1057" t="s">
        <v>9</v>
      </c>
    </row>
    <row r="1058" spans="1:13">
      <c r="A1058">
        <v>678</v>
      </c>
      <c r="B1058" s="5">
        <v>45619</v>
      </c>
      <c r="C1058" s="6">
        <v>0.28888888888888892</v>
      </c>
      <c r="D1058" t="s">
        <v>574</v>
      </c>
      <c r="F1058" s="1">
        <v>0</v>
      </c>
      <c r="G1058" s="1">
        <v>10300</v>
      </c>
      <c r="H1058" s="1">
        <v>120894419</v>
      </c>
      <c r="I1058" t="s">
        <v>264</v>
      </c>
      <c r="J1058" t="s">
        <v>303</v>
      </c>
      <c r="L1058" t="s">
        <v>8</v>
      </c>
      <c r="M1058" t="s">
        <v>9</v>
      </c>
    </row>
    <row r="1059" spans="1:13">
      <c r="A1059">
        <v>679</v>
      </c>
      <c r="B1059" s="5">
        <v>45619</v>
      </c>
      <c r="C1059" s="6">
        <v>0.38124999999999998</v>
      </c>
      <c r="D1059" t="s">
        <v>573</v>
      </c>
      <c r="F1059" s="1">
        <v>0</v>
      </c>
      <c r="G1059" s="1">
        <v>14600</v>
      </c>
      <c r="H1059" s="1">
        <v>120879819</v>
      </c>
      <c r="I1059" t="s">
        <v>264</v>
      </c>
      <c r="J1059" t="s">
        <v>303</v>
      </c>
      <c r="L1059" t="s">
        <v>8</v>
      </c>
      <c r="M1059" t="s">
        <v>9</v>
      </c>
    </row>
    <row r="1060" spans="1:13">
      <c r="A1060">
        <v>680</v>
      </c>
      <c r="B1060" s="5">
        <v>45619</v>
      </c>
      <c r="C1060" s="6">
        <v>0.38124999999999998</v>
      </c>
      <c r="D1060" t="s">
        <v>573</v>
      </c>
      <c r="F1060" s="1">
        <v>14600</v>
      </c>
      <c r="G1060" s="1">
        <v>0</v>
      </c>
      <c r="H1060" s="1">
        <v>120894419</v>
      </c>
      <c r="I1060" t="s">
        <v>264</v>
      </c>
      <c r="J1060" t="s">
        <v>303</v>
      </c>
      <c r="L1060" t="s">
        <v>8</v>
      </c>
      <c r="M1060" t="s">
        <v>9</v>
      </c>
    </row>
    <row r="1061" spans="1:13">
      <c r="A1061">
        <v>681</v>
      </c>
      <c r="B1061" s="5">
        <v>45619</v>
      </c>
      <c r="C1061" s="6">
        <v>0.40694444444444439</v>
      </c>
      <c r="D1061" t="s">
        <v>574</v>
      </c>
      <c r="F1061" s="1">
        <v>0</v>
      </c>
      <c r="G1061" s="1">
        <v>17500</v>
      </c>
      <c r="H1061" s="1">
        <v>120876919</v>
      </c>
      <c r="I1061" t="s">
        <v>264</v>
      </c>
      <c r="J1061" t="s">
        <v>303</v>
      </c>
      <c r="L1061" t="s">
        <v>8</v>
      </c>
      <c r="M1061" t="s">
        <v>9</v>
      </c>
    </row>
    <row r="1062" spans="1:13">
      <c r="A1062">
        <v>682</v>
      </c>
      <c r="B1062" s="5">
        <v>45619</v>
      </c>
      <c r="C1062" s="6">
        <v>0.68263888888888891</v>
      </c>
      <c r="D1062" t="s">
        <v>573</v>
      </c>
      <c r="F1062" s="1">
        <v>0</v>
      </c>
      <c r="G1062" s="1">
        <v>31300</v>
      </c>
      <c r="H1062" s="1">
        <v>120845619</v>
      </c>
      <c r="I1062" t="s">
        <v>264</v>
      </c>
      <c r="J1062" t="s">
        <v>303</v>
      </c>
      <c r="L1062" t="s">
        <v>8</v>
      </c>
      <c r="M1062" t="s">
        <v>9</v>
      </c>
    </row>
    <row r="1063" spans="1:13">
      <c r="A1063">
        <v>683</v>
      </c>
      <c r="B1063" s="5">
        <v>45619</v>
      </c>
      <c r="C1063" s="6">
        <v>0.68263888888888891</v>
      </c>
      <c r="D1063" t="s">
        <v>573</v>
      </c>
      <c r="F1063" s="1">
        <v>31300</v>
      </c>
      <c r="G1063" s="1">
        <v>0</v>
      </c>
      <c r="H1063" s="1">
        <v>120876919</v>
      </c>
      <c r="I1063" t="s">
        <v>264</v>
      </c>
      <c r="J1063" t="s">
        <v>303</v>
      </c>
      <c r="L1063" t="s">
        <v>8</v>
      </c>
      <c r="M1063" t="s">
        <v>9</v>
      </c>
    </row>
    <row r="1064" spans="1:13">
      <c r="A1064">
        <v>684</v>
      </c>
      <c r="B1064" s="5">
        <v>45619</v>
      </c>
      <c r="C1064" s="6">
        <v>0.70833333333333337</v>
      </c>
      <c r="D1064" t="s">
        <v>574</v>
      </c>
      <c r="F1064" s="1">
        <v>0</v>
      </c>
      <c r="G1064" s="1">
        <v>13000</v>
      </c>
      <c r="H1064" s="1">
        <v>120863919</v>
      </c>
      <c r="I1064" t="s">
        <v>264</v>
      </c>
      <c r="J1064" t="s">
        <v>303</v>
      </c>
      <c r="L1064" t="s">
        <v>8</v>
      </c>
      <c r="M1064" t="s">
        <v>9</v>
      </c>
    </row>
    <row r="1065" spans="1:13">
      <c r="A1065">
        <v>685</v>
      </c>
      <c r="B1065" s="5">
        <v>45619</v>
      </c>
      <c r="C1065" s="6">
        <v>0.80347222222222225</v>
      </c>
      <c r="D1065" t="s">
        <v>573</v>
      </c>
      <c r="F1065" s="1">
        <v>0</v>
      </c>
      <c r="G1065" s="1">
        <v>5900</v>
      </c>
      <c r="H1065" s="1">
        <v>120858019</v>
      </c>
      <c r="I1065" t="s">
        <v>264</v>
      </c>
      <c r="J1065" t="s">
        <v>303</v>
      </c>
      <c r="L1065" t="s">
        <v>8</v>
      </c>
      <c r="M1065" t="s">
        <v>9</v>
      </c>
    </row>
    <row r="1066" spans="1:13">
      <c r="A1066">
        <v>686</v>
      </c>
      <c r="B1066" s="5">
        <v>45619</v>
      </c>
      <c r="C1066" s="6">
        <v>0.8041666666666667</v>
      </c>
      <c r="D1066" t="s">
        <v>573</v>
      </c>
      <c r="F1066" s="1">
        <v>5900</v>
      </c>
      <c r="G1066" s="1">
        <v>0</v>
      </c>
      <c r="H1066" s="1">
        <v>120863919</v>
      </c>
      <c r="I1066" t="s">
        <v>264</v>
      </c>
      <c r="J1066" t="s">
        <v>303</v>
      </c>
      <c r="L1066" t="s">
        <v>8</v>
      </c>
      <c r="M1066" t="s">
        <v>9</v>
      </c>
    </row>
    <row r="1067" spans="1:13">
      <c r="A1067">
        <v>687</v>
      </c>
      <c r="B1067" s="5">
        <v>45619</v>
      </c>
      <c r="C1067" s="6">
        <v>0.81319444444444444</v>
      </c>
      <c r="D1067" t="s">
        <v>574</v>
      </c>
      <c r="F1067" s="1">
        <v>0</v>
      </c>
      <c r="G1067" s="1">
        <v>6200</v>
      </c>
      <c r="H1067" s="1">
        <v>120857719</v>
      </c>
      <c r="I1067" t="s">
        <v>264</v>
      </c>
      <c r="J1067" t="s">
        <v>303</v>
      </c>
      <c r="L1067" t="s">
        <v>8</v>
      </c>
      <c r="M1067" t="s">
        <v>9</v>
      </c>
    </row>
    <row r="1068" spans="1:13">
      <c r="A1068">
        <v>688</v>
      </c>
      <c r="B1068" s="5">
        <v>45619</v>
      </c>
      <c r="C1068" s="6">
        <v>0.81388888888888888</v>
      </c>
      <c r="D1068" t="s">
        <v>573</v>
      </c>
      <c r="F1068" s="1">
        <v>0</v>
      </c>
      <c r="G1068" s="1">
        <v>21900</v>
      </c>
      <c r="H1068" s="1">
        <v>120835819</v>
      </c>
      <c r="I1068" t="s">
        <v>264</v>
      </c>
      <c r="J1068" t="s">
        <v>303</v>
      </c>
      <c r="L1068" t="s">
        <v>8</v>
      </c>
      <c r="M1068" t="s">
        <v>9</v>
      </c>
    </row>
    <row r="1069" spans="1:13">
      <c r="A1069">
        <v>689</v>
      </c>
      <c r="B1069" s="5">
        <v>45619</v>
      </c>
      <c r="C1069" s="6">
        <v>0.81388888888888888</v>
      </c>
      <c r="D1069" t="s">
        <v>573</v>
      </c>
      <c r="F1069" s="1">
        <v>21900</v>
      </c>
      <c r="G1069" s="1">
        <v>0</v>
      </c>
      <c r="H1069" s="1">
        <v>120857719</v>
      </c>
      <c r="I1069" t="s">
        <v>264</v>
      </c>
      <c r="J1069" t="s">
        <v>303</v>
      </c>
      <c r="L1069" t="s">
        <v>8</v>
      </c>
      <c r="M1069" t="s">
        <v>9</v>
      </c>
    </row>
    <row r="1070" spans="1:13">
      <c r="A1070">
        <v>690</v>
      </c>
      <c r="B1070" s="5">
        <v>45619</v>
      </c>
      <c r="C1070" s="6">
        <v>0.84166666666666667</v>
      </c>
      <c r="D1070" t="s">
        <v>650</v>
      </c>
      <c r="F1070" s="1">
        <v>0</v>
      </c>
      <c r="G1070" s="1">
        <v>22300</v>
      </c>
      <c r="H1070" s="1">
        <v>120835419</v>
      </c>
      <c r="I1070" t="s">
        <v>264</v>
      </c>
      <c r="J1070" t="s">
        <v>303</v>
      </c>
      <c r="L1070" t="s">
        <v>8</v>
      </c>
      <c r="M1070" t="s">
        <v>9</v>
      </c>
    </row>
    <row r="1071" spans="1:13">
      <c r="A1071">
        <v>691</v>
      </c>
      <c r="B1071" s="5">
        <v>45620</v>
      </c>
      <c r="C1071" s="6">
        <v>0.44097222222222221</v>
      </c>
      <c r="D1071" t="s">
        <v>573</v>
      </c>
      <c r="F1071" s="1">
        <v>0</v>
      </c>
      <c r="G1071" s="1">
        <v>7700</v>
      </c>
      <c r="H1071" s="1">
        <v>120827719</v>
      </c>
      <c r="I1071" t="s">
        <v>264</v>
      </c>
      <c r="J1071" t="s">
        <v>303</v>
      </c>
      <c r="L1071" t="s">
        <v>8</v>
      </c>
      <c r="M1071" t="s">
        <v>9</v>
      </c>
    </row>
    <row r="1072" spans="1:13">
      <c r="A1072">
        <v>692</v>
      </c>
      <c r="B1072" s="5">
        <v>45620</v>
      </c>
      <c r="C1072" s="6">
        <v>0.44166666666666671</v>
      </c>
      <c r="D1072" t="s">
        <v>573</v>
      </c>
      <c r="F1072" s="1">
        <v>7700</v>
      </c>
      <c r="G1072" s="1">
        <v>0</v>
      </c>
      <c r="H1072" s="1">
        <v>120835419</v>
      </c>
      <c r="I1072" t="s">
        <v>264</v>
      </c>
      <c r="J1072" t="s">
        <v>303</v>
      </c>
      <c r="L1072" t="s">
        <v>8</v>
      </c>
      <c r="M1072" t="s">
        <v>9</v>
      </c>
    </row>
    <row r="1073" spans="1:13">
      <c r="A1073">
        <v>693</v>
      </c>
      <c r="B1073" s="5">
        <v>45620</v>
      </c>
      <c r="C1073" s="6">
        <v>0.44583333333333341</v>
      </c>
      <c r="D1073" t="s">
        <v>573</v>
      </c>
      <c r="F1073" s="1">
        <v>0</v>
      </c>
      <c r="G1073" s="1">
        <v>7700</v>
      </c>
      <c r="H1073" s="1">
        <v>120827719</v>
      </c>
      <c r="I1073" t="s">
        <v>264</v>
      </c>
      <c r="J1073" t="s">
        <v>303</v>
      </c>
      <c r="L1073" t="s">
        <v>8</v>
      </c>
      <c r="M1073" t="s">
        <v>9</v>
      </c>
    </row>
    <row r="1074" spans="1:13">
      <c r="A1074">
        <v>694</v>
      </c>
      <c r="B1074" s="5">
        <v>45620</v>
      </c>
      <c r="C1074" s="6">
        <v>0.44583333333333341</v>
      </c>
      <c r="D1074" t="s">
        <v>573</v>
      </c>
      <c r="F1074" s="1">
        <v>7700</v>
      </c>
      <c r="G1074" s="1">
        <v>0</v>
      </c>
      <c r="H1074" s="1">
        <v>120835419</v>
      </c>
      <c r="I1074" t="s">
        <v>264</v>
      </c>
      <c r="J1074" t="s">
        <v>303</v>
      </c>
      <c r="L1074" t="s">
        <v>8</v>
      </c>
      <c r="M1074" t="s">
        <v>9</v>
      </c>
    </row>
    <row r="1075" spans="1:13">
      <c r="A1075">
        <v>695</v>
      </c>
      <c r="B1075" s="5">
        <v>45620</v>
      </c>
      <c r="C1075" s="6">
        <v>0.45763888888888887</v>
      </c>
      <c r="D1075" t="s">
        <v>574</v>
      </c>
      <c r="F1075" s="1">
        <v>0</v>
      </c>
      <c r="G1075" s="1">
        <v>7800</v>
      </c>
      <c r="H1075" s="1">
        <v>120827619</v>
      </c>
      <c r="I1075" t="s">
        <v>264</v>
      </c>
      <c r="J1075" t="s">
        <v>303</v>
      </c>
      <c r="L1075" t="s">
        <v>8</v>
      </c>
      <c r="M1075" t="s">
        <v>9</v>
      </c>
    </row>
    <row r="1076" spans="1:13">
      <c r="A1076">
        <v>696</v>
      </c>
      <c r="B1076" s="5">
        <v>45620</v>
      </c>
      <c r="C1076" s="6">
        <v>0.63958333333333328</v>
      </c>
      <c r="D1076" t="s">
        <v>573</v>
      </c>
      <c r="F1076" s="1">
        <v>0</v>
      </c>
      <c r="G1076" s="1">
        <v>13400</v>
      </c>
      <c r="H1076" s="1">
        <v>120814219</v>
      </c>
      <c r="I1076" t="s">
        <v>264</v>
      </c>
      <c r="J1076" t="s">
        <v>303</v>
      </c>
      <c r="L1076" t="s">
        <v>8</v>
      </c>
      <c r="M1076" t="s">
        <v>9</v>
      </c>
    </row>
    <row r="1077" spans="1:13">
      <c r="A1077">
        <v>697</v>
      </c>
      <c r="B1077" s="5">
        <v>45620</v>
      </c>
      <c r="C1077" s="6">
        <v>0.63958333333333328</v>
      </c>
      <c r="D1077" t="s">
        <v>573</v>
      </c>
      <c r="F1077" s="1">
        <v>13400</v>
      </c>
      <c r="G1077" s="1">
        <v>0</v>
      </c>
      <c r="H1077" s="1">
        <v>120827619</v>
      </c>
      <c r="I1077" t="s">
        <v>264</v>
      </c>
      <c r="J1077" t="s">
        <v>303</v>
      </c>
      <c r="L1077" t="s">
        <v>8</v>
      </c>
      <c r="M1077" t="s">
        <v>9</v>
      </c>
    </row>
    <row r="1078" spans="1:13">
      <c r="A1078">
        <v>698</v>
      </c>
      <c r="B1078" s="5">
        <v>45620</v>
      </c>
      <c r="C1078" s="6">
        <v>0.66111111111111109</v>
      </c>
      <c r="D1078" t="s">
        <v>650</v>
      </c>
      <c r="F1078" s="1">
        <v>0</v>
      </c>
      <c r="G1078" s="1">
        <v>15100</v>
      </c>
      <c r="H1078" s="1">
        <v>120812519</v>
      </c>
      <c r="I1078" t="s">
        <v>264</v>
      </c>
      <c r="J1078" t="s">
        <v>303</v>
      </c>
      <c r="L1078" t="s">
        <v>8</v>
      </c>
      <c r="M1078" t="s">
        <v>9</v>
      </c>
    </row>
    <row r="1079" spans="1:13">
      <c r="A1079">
        <v>699</v>
      </c>
      <c r="B1079" s="5">
        <v>45620</v>
      </c>
      <c r="C1079" s="6">
        <v>0.73958333333333337</v>
      </c>
      <c r="D1079" t="s">
        <v>573</v>
      </c>
      <c r="F1079" s="1">
        <v>0</v>
      </c>
      <c r="G1079" s="1">
        <v>7600</v>
      </c>
      <c r="H1079" s="1">
        <v>120804919</v>
      </c>
      <c r="I1079" t="s">
        <v>264</v>
      </c>
      <c r="J1079" t="s">
        <v>303</v>
      </c>
      <c r="L1079" t="s">
        <v>8</v>
      </c>
      <c r="M1079" t="s">
        <v>9</v>
      </c>
    </row>
    <row r="1080" spans="1:13">
      <c r="A1080">
        <v>700</v>
      </c>
      <c r="B1080" s="5">
        <v>45620</v>
      </c>
      <c r="C1080" s="6">
        <v>0.73958333333333337</v>
      </c>
      <c r="D1080" t="s">
        <v>573</v>
      </c>
      <c r="F1080" s="1">
        <v>7600</v>
      </c>
      <c r="G1080" s="1">
        <v>0</v>
      </c>
      <c r="H1080" s="1">
        <v>120812519</v>
      </c>
      <c r="I1080" t="s">
        <v>264</v>
      </c>
      <c r="J1080" t="s">
        <v>303</v>
      </c>
      <c r="L1080" t="s">
        <v>8</v>
      </c>
      <c r="M1080" t="s">
        <v>9</v>
      </c>
    </row>
    <row r="1081" spans="1:13">
      <c r="A1081">
        <v>701</v>
      </c>
      <c r="B1081" s="5">
        <v>45620</v>
      </c>
      <c r="C1081" s="6">
        <v>0.74722222222222223</v>
      </c>
      <c r="D1081" t="s">
        <v>574</v>
      </c>
      <c r="F1081" s="1">
        <v>0</v>
      </c>
      <c r="G1081" s="1">
        <v>6200</v>
      </c>
      <c r="H1081" s="1">
        <v>120806319</v>
      </c>
      <c r="I1081" t="s">
        <v>264</v>
      </c>
      <c r="J1081" t="s">
        <v>303</v>
      </c>
      <c r="L1081" t="s">
        <v>8</v>
      </c>
      <c r="M1081" t="s">
        <v>9</v>
      </c>
    </row>
    <row r="1082" spans="1:13">
      <c r="A1082">
        <v>702</v>
      </c>
      <c r="B1082" s="5">
        <v>45623</v>
      </c>
      <c r="C1082" s="6">
        <v>0.18055555555555561</v>
      </c>
      <c r="D1082" t="s">
        <v>332</v>
      </c>
      <c r="F1082" s="1">
        <v>0</v>
      </c>
      <c r="G1082" s="1">
        <v>800</v>
      </c>
      <c r="H1082" s="1">
        <v>120805519</v>
      </c>
      <c r="I1082" t="s">
        <v>295</v>
      </c>
      <c r="J1082" t="s">
        <v>300</v>
      </c>
      <c r="L1082" t="s">
        <v>8</v>
      </c>
      <c r="M1082" t="s">
        <v>9</v>
      </c>
    </row>
    <row r="1083" spans="1:13">
      <c r="A1083">
        <v>703</v>
      </c>
      <c r="B1083" s="5">
        <v>45623</v>
      </c>
      <c r="C1083" s="6">
        <v>0.18055555555555561</v>
      </c>
      <c r="D1083" t="s">
        <v>332</v>
      </c>
      <c r="F1083" s="1">
        <v>0</v>
      </c>
      <c r="G1083" s="1">
        <v>3145959</v>
      </c>
      <c r="H1083" s="1">
        <v>117659560</v>
      </c>
      <c r="I1083" t="s">
        <v>295</v>
      </c>
      <c r="J1083" t="s">
        <v>300</v>
      </c>
      <c r="L1083" t="s">
        <v>8</v>
      </c>
      <c r="M1083" t="s">
        <v>9</v>
      </c>
    </row>
    <row r="1084" spans="1:13">
      <c r="A1084">
        <v>704</v>
      </c>
      <c r="B1084" s="5">
        <v>45623</v>
      </c>
      <c r="C1084" s="6">
        <v>0.74236111111111114</v>
      </c>
      <c r="D1084" t="s">
        <v>664</v>
      </c>
      <c r="F1084" s="1">
        <v>3200840</v>
      </c>
      <c r="G1084" s="1">
        <v>0</v>
      </c>
      <c r="H1084" s="1">
        <v>120860400</v>
      </c>
      <c r="I1084" t="s">
        <v>292</v>
      </c>
      <c r="J1084" t="s">
        <v>396</v>
      </c>
      <c r="L1084" t="s">
        <v>8</v>
      </c>
      <c r="M1084" t="s">
        <v>9</v>
      </c>
    </row>
    <row r="1085" spans="1:13">
      <c r="A1085">
        <v>705</v>
      </c>
      <c r="B1085" s="5">
        <v>45625</v>
      </c>
      <c r="C1085" s="6">
        <v>0.63541666666666663</v>
      </c>
      <c r="D1085" t="s">
        <v>573</v>
      </c>
      <c r="F1085" s="1">
        <v>0</v>
      </c>
      <c r="G1085" s="1">
        <v>14900</v>
      </c>
      <c r="H1085" s="1">
        <v>120845500</v>
      </c>
      <c r="I1085" t="s">
        <v>264</v>
      </c>
      <c r="J1085" t="s">
        <v>303</v>
      </c>
      <c r="L1085" t="s">
        <v>8</v>
      </c>
      <c r="M1085" t="s">
        <v>9</v>
      </c>
    </row>
    <row r="1086" spans="1:13">
      <c r="A1086">
        <v>706</v>
      </c>
      <c r="B1086" s="5">
        <v>45625</v>
      </c>
      <c r="C1086" s="6">
        <v>0.63541666666666663</v>
      </c>
      <c r="D1086" t="s">
        <v>573</v>
      </c>
      <c r="F1086" s="1">
        <v>14900</v>
      </c>
      <c r="G1086" s="1">
        <v>0</v>
      </c>
      <c r="H1086" s="1">
        <v>120860400</v>
      </c>
      <c r="I1086" t="s">
        <v>264</v>
      </c>
      <c r="J1086" t="s">
        <v>303</v>
      </c>
      <c r="L1086" t="s">
        <v>8</v>
      </c>
      <c r="M1086" t="s">
        <v>9</v>
      </c>
    </row>
    <row r="1087" spans="1:13">
      <c r="A1087">
        <v>707</v>
      </c>
      <c r="B1087" s="5">
        <v>45625</v>
      </c>
      <c r="C1087" s="6">
        <v>0.66111111111111109</v>
      </c>
      <c r="D1087" t="s">
        <v>574</v>
      </c>
      <c r="F1087" s="1">
        <v>0</v>
      </c>
      <c r="G1087" s="1">
        <v>13500</v>
      </c>
      <c r="H1087" s="1">
        <v>120846900</v>
      </c>
      <c r="I1087" t="s">
        <v>264</v>
      </c>
      <c r="J1087" t="s">
        <v>303</v>
      </c>
      <c r="L1087" t="s">
        <v>8</v>
      </c>
      <c r="M1087" t="s">
        <v>9</v>
      </c>
    </row>
    <row r="1088" spans="1:13">
      <c r="A1088">
        <v>708</v>
      </c>
      <c r="B1088" s="5">
        <v>45628</v>
      </c>
      <c r="C1088" s="6">
        <v>0.75763888888888886</v>
      </c>
      <c r="D1088" t="s">
        <v>573</v>
      </c>
      <c r="F1088" s="1">
        <v>0</v>
      </c>
      <c r="G1088" s="1">
        <v>11800</v>
      </c>
      <c r="H1088" s="1">
        <v>120835100</v>
      </c>
      <c r="I1088" t="s">
        <v>264</v>
      </c>
      <c r="J1088" t="s">
        <v>303</v>
      </c>
      <c r="L1088" t="s">
        <v>8</v>
      </c>
      <c r="M1088" t="s">
        <v>9</v>
      </c>
    </row>
    <row r="1089" spans="1:13">
      <c r="A1089">
        <v>709</v>
      </c>
      <c r="B1089" s="5">
        <v>45628</v>
      </c>
      <c r="C1089" s="6">
        <v>0.75763888888888886</v>
      </c>
      <c r="D1089" t="s">
        <v>573</v>
      </c>
      <c r="F1089" s="1">
        <v>11800</v>
      </c>
      <c r="G1089" s="1">
        <v>0</v>
      </c>
      <c r="H1089" s="1">
        <v>120846900</v>
      </c>
      <c r="I1089" t="s">
        <v>264</v>
      </c>
      <c r="J1089" t="s">
        <v>303</v>
      </c>
      <c r="L1089" t="s">
        <v>8</v>
      </c>
      <c r="M1089" t="s">
        <v>9</v>
      </c>
    </row>
    <row r="1090" spans="1:13">
      <c r="A1090">
        <v>710</v>
      </c>
      <c r="B1090" s="5">
        <v>45628</v>
      </c>
      <c r="C1090" s="6">
        <v>0.77916666666666667</v>
      </c>
      <c r="D1090" t="s">
        <v>574</v>
      </c>
      <c r="F1090" s="1">
        <v>0</v>
      </c>
      <c r="G1090" s="1">
        <v>12100</v>
      </c>
      <c r="H1090" s="1">
        <v>120834800</v>
      </c>
      <c r="I1090" t="s">
        <v>264</v>
      </c>
      <c r="J1090" t="s">
        <v>303</v>
      </c>
      <c r="L1090" t="s">
        <v>8</v>
      </c>
      <c r="M1090" t="s">
        <v>9</v>
      </c>
    </row>
    <row r="1091" spans="1:13">
      <c r="A1091">
        <v>711</v>
      </c>
      <c r="B1091" s="5">
        <v>45631</v>
      </c>
      <c r="C1091" s="6">
        <v>0.50069444444444444</v>
      </c>
      <c r="D1091" t="s">
        <v>573</v>
      </c>
      <c r="F1091" s="1">
        <v>0</v>
      </c>
      <c r="G1091" s="1">
        <v>13000</v>
      </c>
      <c r="H1091" s="1">
        <v>120821800</v>
      </c>
      <c r="I1091" t="s">
        <v>264</v>
      </c>
      <c r="J1091" t="s">
        <v>303</v>
      </c>
      <c r="L1091" t="s">
        <v>8</v>
      </c>
      <c r="M1091" t="s">
        <v>9</v>
      </c>
    </row>
    <row r="1092" spans="1:13">
      <c r="A1092">
        <v>712</v>
      </c>
      <c r="B1092" s="5">
        <v>45631</v>
      </c>
      <c r="C1092" s="6">
        <v>0.50069444444444444</v>
      </c>
      <c r="D1092" t="s">
        <v>573</v>
      </c>
      <c r="F1092" s="1">
        <v>13000</v>
      </c>
      <c r="G1092" s="1">
        <v>0</v>
      </c>
      <c r="H1092" s="1">
        <v>120834800</v>
      </c>
      <c r="I1092" t="s">
        <v>264</v>
      </c>
      <c r="J1092" t="s">
        <v>303</v>
      </c>
      <c r="L1092" t="s">
        <v>8</v>
      </c>
      <c r="M1092" t="s">
        <v>9</v>
      </c>
    </row>
    <row r="1093" spans="1:13">
      <c r="A1093">
        <v>713</v>
      </c>
      <c r="B1093" s="5">
        <v>45631</v>
      </c>
      <c r="C1093" s="6">
        <v>0.5180555555555556</v>
      </c>
      <c r="D1093" t="s">
        <v>574</v>
      </c>
      <c r="F1093" s="1">
        <v>0</v>
      </c>
      <c r="G1093" s="1">
        <v>12100</v>
      </c>
      <c r="H1093" s="1">
        <v>120822700</v>
      </c>
      <c r="I1093" t="s">
        <v>264</v>
      </c>
      <c r="J1093" t="s">
        <v>303</v>
      </c>
      <c r="L1093" t="s">
        <v>8</v>
      </c>
      <c r="M1093" t="s">
        <v>9</v>
      </c>
    </row>
    <row r="1094" spans="1:13">
      <c r="A1094">
        <v>714</v>
      </c>
      <c r="B1094" s="5">
        <v>45631</v>
      </c>
      <c r="C1094" s="6">
        <v>0.5854166666666667</v>
      </c>
      <c r="D1094" t="s">
        <v>573</v>
      </c>
      <c r="F1094" s="1">
        <v>0</v>
      </c>
      <c r="G1094" s="1">
        <v>18800</v>
      </c>
      <c r="H1094" s="1">
        <v>120803900</v>
      </c>
      <c r="I1094" t="s">
        <v>264</v>
      </c>
      <c r="J1094" t="s">
        <v>303</v>
      </c>
      <c r="L1094" t="s">
        <v>8</v>
      </c>
      <c r="M1094" t="s">
        <v>9</v>
      </c>
    </row>
    <row r="1095" spans="1:13">
      <c r="A1095">
        <v>715</v>
      </c>
      <c r="B1095" s="5">
        <v>45631</v>
      </c>
      <c r="C1095" s="6">
        <v>0.58611111111111114</v>
      </c>
      <c r="D1095" t="s">
        <v>573</v>
      </c>
      <c r="F1095" s="1">
        <v>18800</v>
      </c>
      <c r="G1095" s="1">
        <v>0</v>
      </c>
      <c r="H1095" s="1">
        <v>120822700</v>
      </c>
      <c r="I1095" t="s">
        <v>264</v>
      </c>
      <c r="J1095" t="s">
        <v>303</v>
      </c>
      <c r="L1095" t="s">
        <v>8</v>
      </c>
      <c r="M1095" t="s">
        <v>9</v>
      </c>
    </row>
    <row r="1096" spans="1:13">
      <c r="A1096">
        <v>716</v>
      </c>
      <c r="B1096" s="5">
        <v>45631</v>
      </c>
      <c r="C1096" s="6">
        <v>0.62777777777777777</v>
      </c>
      <c r="D1096" t="s">
        <v>650</v>
      </c>
      <c r="F1096" s="1">
        <v>0</v>
      </c>
      <c r="G1096" s="1">
        <v>22600</v>
      </c>
      <c r="H1096" s="1">
        <v>120800100</v>
      </c>
      <c r="I1096" t="s">
        <v>264</v>
      </c>
      <c r="J1096" t="s">
        <v>303</v>
      </c>
      <c r="L1096" t="s">
        <v>8</v>
      </c>
      <c r="M1096" t="s">
        <v>9</v>
      </c>
    </row>
    <row r="1097" spans="1:13">
      <c r="A1097">
        <v>717</v>
      </c>
      <c r="B1097" s="5">
        <v>45631</v>
      </c>
      <c r="C1097" s="6">
        <v>0.70625000000000004</v>
      </c>
      <c r="D1097" t="s">
        <v>573</v>
      </c>
      <c r="F1097" s="1">
        <v>0</v>
      </c>
      <c r="G1097" s="1">
        <v>22900</v>
      </c>
      <c r="H1097" s="1">
        <v>120777200</v>
      </c>
      <c r="I1097" t="s">
        <v>264</v>
      </c>
      <c r="J1097" t="s">
        <v>303</v>
      </c>
      <c r="L1097" t="s">
        <v>8</v>
      </c>
      <c r="M1097" t="s">
        <v>9</v>
      </c>
    </row>
    <row r="1098" spans="1:13">
      <c r="A1098">
        <v>718</v>
      </c>
      <c r="B1098" s="5">
        <v>45631</v>
      </c>
      <c r="C1098" s="6">
        <v>0.70625000000000004</v>
      </c>
      <c r="D1098" t="s">
        <v>573</v>
      </c>
      <c r="F1098" s="1">
        <v>22900</v>
      </c>
      <c r="G1098" s="1">
        <v>0</v>
      </c>
      <c r="H1098" s="1">
        <v>120800100</v>
      </c>
      <c r="I1098" t="s">
        <v>264</v>
      </c>
      <c r="J1098" t="s">
        <v>303</v>
      </c>
      <c r="L1098" t="s">
        <v>8</v>
      </c>
      <c r="M1098" t="s">
        <v>9</v>
      </c>
    </row>
    <row r="1099" spans="1:13">
      <c r="A1099">
        <v>719</v>
      </c>
      <c r="B1099" s="5">
        <v>45631</v>
      </c>
      <c r="C1099" s="6">
        <v>0.75972222222222219</v>
      </c>
      <c r="D1099" t="s">
        <v>574</v>
      </c>
      <c r="F1099" s="1">
        <v>0</v>
      </c>
      <c r="G1099" s="1">
        <v>25500</v>
      </c>
      <c r="H1099" s="1">
        <v>120774600</v>
      </c>
      <c r="I1099" t="s">
        <v>264</v>
      </c>
      <c r="J1099" t="s">
        <v>303</v>
      </c>
      <c r="L1099" t="s">
        <v>8</v>
      </c>
      <c r="M1099" t="s">
        <v>9</v>
      </c>
    </row>
    <row r="1100" spans="1:13">
      <c r="A1100">
        <v>720</v>
      </c>
      <c r="B1100" s="5">
        <v>45632</v>
      </c>
      <c r="C1100" s="6">
        <v>0.84791666666666665</v>
      </c>
      <c r="D1100" t="s">
        <v>499</v>
      </c>
      <c r="F1100" s="1">
        <v>0</v>
      </c>
      <c r="G1100" s="1">
        <v>30000</v>
      </c>
      <c r="H1100" s="1">
        <v>120744600</v>
      </c>
      <c r="I1100" t="s">
        <v>264</v>
      </c>
      <c r="J1100" t="s">
        <v>303</v>
      </c>
      <c r="L1100" t="s">
        <v>8</v>
      </c>
      <c r="M1100" t="s">
        <v>9</v>
      </c>
    </row>
    <row r="1101" spans="1:13">
      <c r="A1101">
        <v>721</v>
      </c>
      <c r="B1101" s="5">
        <v>45633</v>
      </c>
      <c r="C1101" s="6">
        <v>1.180555555555556E-2</v>
      </c>
      <c r="D1101" t="s">
        <v>573</v>
      </c>
      <c r="F1101" s="1">
        <v>0</v>
      </c>
      <c r="G1101" s="1">
        <v>47900</v>
      </c>
      <c r="H1101" s="1">
        <v>120696700</v>
      </c>
      <c r="I1101" t="s">
        <v>264</v>
      </c>
      <c r="J1101" t="s">
        <v>303</v>
      </c>
      <c r="L1101" t="s">
        <v>8</v>
      </c>
      <c r="M1101" t="s">
        <v>9</v>
      </c>
    </row>
    <row r="1102" spans="1:13">
      <c r="A1102">
        <v>722</v>
      </c>
      <c r="B1102" s="5">
        <v>45633</v>
      </c>
      <c r="C1102" s="6">
        <v>1.180555555555556E-2</v>
      </c>
      <c r="D1102" t="s">
        <v>573</v>
      </c>
      <c r="F1102" s="1">
        <v>47900</v>
      </c>
      <c r="G1102" s="1">
        <v>0</v>
      </c>
      <c r="H1102" s="1">
        <v>120744600</v>
      </c>
      <c r="I1102" t="s">
        <v>264</v>
      </c>
      <c r="J1102" t="s">
        <v>303</v>
      </c>
      <c r="L1102" t="s">
        <v>8</v>
      </c>
      <c r="M1102" t="s">
        <v>9</v>
      </c>
    </row>
    <row r="1103" spans="1:13">
      <c r="A1103">
        <v>723</v>
      </c>
      <c r="B1103" s="5">
        <v>45633</v>
      </c>
      <c r="C1103" s="6">
        <v>0.13125000000000001</v>
      </c>
      <c r="D1103" t="s">
        <v>499</v>
      </c>
      <c r="F1103" s="1">
        <v>0</v>
      </c>
      <c r="G1103" s="1">
        <v>32000</v>
      </c>
      <c r="H1103" s="1">
        <v>120712600</v>
      </c>
      <c r="I1103" t="s">
        <v>264</v>
      </c>
      <c r="J1103" t="s">
        <v>303</v>
      </c>
      <c r="L1103" t="s">
        <v>8</v>
      </c>
      <c r="M1103" t="s">
        <v>9</v>
      </c>
    </row>
    <row r="1104" spans="1:13">
      <c r="A1104">
        <v>724</v>
      </c>
      <c r="B1104" s="5">
        <v>45635</v>
      </c>
      <c r="C1104" s="6">
        <v>0.70833333333333337</v>
      </c>
      <c r="D1104" t="s">
        <v>573</v>
      </c>
      <c r="F1104" s="1">
        <v>0</v>
      </c>
      <c r="G1104" s="1">
        <v>19600</v>
      </c>
      <c r="H1104" s="1">
        <v>120693000</v>
      </c>
      <c r="I1104" t="s">
        <v>264</v>
      </c>
      <c r="J1104" t="s">
        <v>303</v>
      </c>
      <c r="L1104" t="s">
        <v>8</v>
      </c>
      <c r="M1104" t="s">
        <v>9</v>
      </c>
    </row>
    <row r="1105" spans="1:13">
      <c r="A1105">
        <v>725</v>
      </c>
      <c r="B1105" s="5">
        <v>45635</v>
      </c>
      <c r="C1105" s="6">
        <v>0.70833333333333337</v>
      </c>
      <c r="D1105" t="s">
        <v>573</v>
      </c>
      <c r="F1105" s="1">
        <v>19600</v>
      </c>
      <c r="G1105" s="1">
        <v>0</v>
      </c>
      <c r="H1105" s="1">
        <v>120712600</v>
      </c>
      <c r="I1105" t="s">
        <v>264</v>
      </c>
      <c r="J1105" t="s">
        <v>303</v>
      </c>
      <c r="L1105" t="s">
        <v>8</v>
      </c>
      <c r="M1105" t="s">
        <v>9</v>
      </c>
    </row>
    <row r="1106" spans="1:13">
      <c r="A1106">
        <v>726</v>
      </c>
      <c r="B1106" s="5">
        <v>45635</v>
      </c>
      <c r="C1106" s="6">
        <v>0.74513888888888891</v>
      </c>
      <c r="D1106" t="s">
        <v>650</v>
      </c>
      <c r="F1106" s="1">
        <v>0</v>
      </c>
      <c r="G1106" s="1">
        <v>18100</v>
      </c>
      <c r="H1106" s="1">
        <v>120694500</v>
      </c>
      <c r="I1106" t="s">
        <v>264</v>
      </c>
      <c r="J1106" t="s">
        <v>303</v>
      </c>
      <c r="L1106" t="s">
        <v>8</v>
      </c>
      <c r="M1106" t="s">
        <v>9</v>
      </c>
    </row>
    <row r="1107" spans="1:13">
      <c r="A1107">
        <v>727</v>
      </c>
      <c r="B1107" s="5">
        <v>45635</v>
      </c>
      <c r="C1107" s="6">
        <v>0.91874999999999996</v>
      </c>
      <c r="D1107" t="s">
        <v>573</v>
      </c>
      <c r="F1107" s="1">
        <v>0</v>
      </c>
      <c r="G1107" s="1">
        <v>8400</v>
      </c>
      <c r="H1107" s="1">
        <v>120686100</v>
      </c>
      <c r="I1107" t="s">
        <v>264</v>
      </c>
      <c r="J1107" t="s">
        <v>303</v>
      </c>
      <c r="L1107" t="s">
        <v>8</v>
      </c>
      <c r="M1107" t="s">
        <v>9</v>
      </c>
    </row>
    <row r="1108" spans="1:13">
      <c r="A1108">
        <v>728</v>
      </c>
      <c r="B1108" s="5">
        <v>45635</v>
      </c>
      <c r="C1108" s="6">
        <v>0.91874999999999996</v>
      </c>
      <c r="D1108" t="s">
        <v>573</v>
      </c>
      <c r="F1108" s="1">
        <v>8400</v>
      </c>
      <c r="G1108" s="1">
        <v>0</v>
      </c>
      <c r="H1108" s="1">
        <v>120694500</v>
      </c>
      <c r="I1108" t="s">
        <v>264</v>
      </c>
      <c r="J1108" t="s">
        <v>303</v>
      </c>
      <c r="L1108" t="s">
        <v>8</v>
      </c>
      <c r="M1108" t="s">
        <v>9</v>
      </c>
    </row>
    <row r="1109" spans="1:13">
      <c r="A1109">
        <v>729</v>
      </c>
      <c r="B1109" s="5">
        <v>45635</v>
      </c>
      <c r="C1109" s="6">
        <v>0.92986111111111114</v>
      </c>
      <c r="D1109" t="s">
        <v>574</v>
      </c>
      <c r="F1109" s="1">
        <v>0</v>
      </c>
      <c r="G1109" s="1">
        <v>9400</v>
      </c>
      <c r="H1109" s="1">
        <v>120685100</v>
      </c>
      <c r="I1109" t="s">
        <v>264</v>
      </c>
      <c r="J1109" t="s">
        <v>303</v>
      </c>
      <c r="L1109" t="s">
        <v>8</v>
      </c>
      <c r="M1109" t="s">
        <v>9</v>
      </c>
    </row>
    <row r="1110" spans="1:13">
      <c r="A1110">
        <v>730</v>
      </c>
      <c r="B1110" s="5">
        <v>45636</v>
      </c>
      <c r="C1110" s="6">
        <v>0.41041666666666671</v>
      </c>
      <c r="D1110" t="s">
        <v>573</v>
      </c>
      <c r="F1110" s="1">
        <v>0</v>
      </c>
      <c r="G1110" s="1">
        <v>11100</v>
      </c>
      <c r="H1110" s="1">
        <v>120674000</v>
      </c>
      <c r="I1110" t="s">
        <v>264</v>
      </c>
      <c r="J1110" t="s">
        <v>303</v>
      </c>
      <c r="L1110" t="s">
        <v>8</v>
      </c>
      <c r="M1110" t="s">
        <v>9</v>
      </c>
    </row>
    <row r="1111" spans="1:13">
      <c r="A1111">
        <v>731</v>
      </c>
      <c r="B1111" s="5">
        <v>45636</v>
      </c>
      <c r="C1111" s="6">
        <v>0.41111111111111109</v>
      </c>
      <c r="D1111" t="s">
        <v>573</v>
      </c>
      <c r="F1111" s="1">
        <v>11100</v>
      </c>
      <c r="G1111" s="1">
        <v>0</v>
      </c>
      <c r="H1111" s="1">
        <v>120685100</v>
      </c>
      <c r="I1111" t="s">
        <v>264</v>
      </c>
      <c r="J1111" t="s">
        <v>303</v>
      </c>
      <c r="L1111" t="s">
        <v>8</v>
      </c>
      <c r="M1111" t="s">
        <v>9</v>
      </c>
    </row>
    <row r="1112" spans="1:13">
      <c r="A1112">
        <v>732</v>
      </c>
      <c r="B1112" s="5">
        <v>45636</v>
      </c>
      <c r="C1112" s="6">
        <v>0.42777777777777781</v>
      </c>
      <c r="D1112" t="s">
        <v>574</v>
      </c>
      <c r="F1112" s="1">
        <v>0</v>
      </c>
      <c r="G1112" s="1">
        <v>11300</v>
      </c>
      <c r="H1112" s="1">
        <v>120673800</v>
      </c>
      <c r="I1112" t="s">
        <v>264</v>
      </c>
      <c r="J1112" t="s">
        <v>303</v>
      </c>
      <c r="L1112" t="s">
        <v>8</v>
      </c>
      <c r="M1112" t="s">
        <v>9</v>
      </c>
    </row>
    <row r="1113" spans="1:13">
      <c r="A1113">
        <v>733</v>
      </c>
      <c r="B1113" s="5">
        <v>45637</v>
      </c>
      <c r="C1113" s="6">
        <v>0.38472222222222219</v>
      </c>
      <c r="D1113" t="s">
        <v>573</v>
      </c>
      <c r="F1113" s="1">
        <v>0</v>
      </c>
      <c r="G1113" s="1">
        <v>9400</v>
      </c>
      <c r="H1113" s="1">
        <v>120664400</v>
      </c>
      <c r="I1113" t="s">
        <v>264</v>
      </c>
      <c r="J1113" t="s">
        <v>303</v>
      </c>
      <c r="L1113" t="s">
        <v>8</v>
      </c>
      <c r="M1113" t="s">
        <v>9</v>
      </c>
    </row>
    <row r="1114" spans="1:13">
      <c r="A1114">
        <v>734</v>
      </c>
      <c r="B1114" s="5">
        <v>45637</v>
      </c>
      <c r="C1114" s="6">
        <v>0.38472222222222219</v>
      </c>
      <c r="D1114" t="s">
        <v>573</v>
      </c>
      <c r="F1114" s="1">
        <v>9400</v>
      </c>
      <c r="G1114" s="1">
        <v>0</v>
      </c>
      <c r="H1114" s="1">
        <v>120673800</v>
      </c>
      <c r="I1114" t="s">
        <v>264</v>
      </c>
      <c r="J1114" t="s">
        <v>303</v>
      </c>
      <c r="L1114" t="s">
        <v>8</v>
      </c>
      <c r="M1114" t="s">
        <v>9</v>
      </c>
    </row>
    <row r="1115" spans="1:13">
      <c r="A1115">
        <v>735</v>
      </c>
      <c r="B1115" s="5">
        <v>45637</v>
      </c>
      <c r="C1115" s="6">
        <v>0.39791666666666659</v>
      </c>
      <c r="D1115" t="s">
        <v>574</v>
      </c>
      <c r="F1115" s="1">
        <v>0</v>
      </c>
      <c r="G1115" s="1">
        <v>7900</v>
      </c>
      <c r="H1115" s="1">
        <v>120665900</v>
      </c>
      <c r="I1115" t="s">
        <v>264</v>
      </c>
      <c r="J1115" t="s">
        <v>303</v>
      </c>
      <c r="L1115" t="s">
        <v>8</v>
      </c>
      <c r="M1115" t="s">
        <v>9</v>
      </c>
    </row>
    <row r="1116" spans="1:13">
      <c r="A1116">
        <v>736</v>
      </c>
      <c r="B1116" s="5">
        <v>45637</v>
      </c>
      <c r="C1116" s="6">
        <v>0.62986111111111109</v>
      </c>
      <c r="D1116" t="s">
        <v>573</v>
      </c>
      <c r="F1116" s="1">
        <v>0</v>
      </c>
      <c r="G1116" s="1">
        <v>16600</v>
      </c>
      <c r="H1116" s="1">
        <v>120649300</v>
      </c>
      <c r="I1116" t="s">
        <v>264</v>
      </c>
      <c r="J1116" t="s">
        <v>303</v>
      </c>
      <c r="L1116" t="s">
        <v>8</v>
      </c>
      <c r="M1116" t="s">
        <v>9</v>
      </c>
    </row>
    <row r="1117" spans="1:13">
      <c r="A1117">
        <v>737</v>
      </c>
      <c r="B1117" s="5">
        <v>45637</v>
      </c>
      <c r="C1117" s="6">
        <v>0.63055555555555554</v>
      </c>
      <c r="D1117" t="s">
        <v>573</v>
      </c>
      <c r="F1117" s="1">
        <v>16600</v>
      </c>
      <c r="G1117" s="1">
        <v>0</v>
      </c>
      <c r="H1117" s="1">
        <v>120665900</v>
      </c>
      <c r="I1117" t="s">
        <v>264</v>
      </c>
      <c r="J1117" t="s">
        <v>303</v>
      </c>
      <c r="L1117" t="s">
        <v>8</v>
      </c>
      <c r="M1117" t="s">
        <v>9</v>
      </c>
    </row>
    <row r="1118" spans="1:13">
      <c r="A1118">
        <v>738</v>
      </c>
      <c r="B1118" s="5">
        <v>45637</v>
      </c>
      <c r="C1118" s="6">
        <v>0.65972222222222221</v>
      </c>
      <c r="D1118" t="s">
        <v>574</v>
      </c>
      <c r="F1118" s="1">
        <v>0</v>
      </c>
      <c r="G1118" s="1">
        <v>18900</v>
      </c>
      <c r="H1118" s="1">
        <v>120647000</v>
      </c>
      <c r="I1118" t="s">
        <v>264</v>
      </c>
      <c r="J1118" t="s">
        <v>303</v>
      </c>
      <c r="L1118" t="s">
        <v>8</v>
      </c>
      <c r="M1118" t="s">
        <v>9</v>
      </c>
    </row>
    <row r="1119" spans="1:13">
      <c r="A1119">
        <v>739</v>
      </c>
      <c r="B1119" s="5">
        <v>45637</v>
      </c>
      <c r="C1119" s="6">
        <v>0.73124999999999996</v>
      </c>
      <c r="D1119" t="s">
        <v>573</v>
      </c>
      <c r="F1119" s="1">
        <v>0</v>
      </c>
      <c r="G1119" s="1">
        <v>7300</v>
      </c>
      <c r="H1119" s="1">
        <v>120639700</v>
      </c>
      <c r="I1119" t="s">
        <v>264</v>
      </c>
      <c r="J1119" t="s">
        <v>303</v>
      </c>
      <c r="L1119" t="s">
        <v>8</v>
      </c>
      <c r="M1119" t="s">
        <v>9</v>
      </c>
    </row>
    <row r="1120" spans="1:13">
      <c r="A1120">
        <v>740</v>
      </c>
      <c r="B1120" s="5">
        <v>45637</v>
      </c>
      <c r="C1120" s="6">
        <v>0.73124999999999996</v>
      </c>
      <c r="D1120" t="s">
        <v>573</v>
      </c>
      <c r="F1120" s="1">
        <v>7300</v>
      </c>
      <c r="G1120" s="1">
        <v>0</v>
      </c>
      <c r="H1120" s="1">
        <v>120647000</v>
      </c>
      <c r="I1120" t="s">
        <v>264</v>
      </c>
      <c r="J1120" t="s">
        <v>303</v>
      </c>
      <c r="L1120" t="s">
        <v>8</v>
      </c>
      <c r="M1120" t="s">
        <v>9</v>
      </c>
    </row>
    <row r="1121" spans="1:13">
      <c r="A1121">
        <v>741</v>
      </c>
      <c r="B1121" s="5">
        <v>45637</v>
      </c>
      <c r="C1121" s="6">
        <v>0.74375000000000002</v>
      </c>
      <c r="D1121" t="s">
        <v>650</v>
      </c>
      <c r="F1121" s="1">
        <v>0</v>
      </c>
      <c r="G1121" s="1">
        <v>7100</v>
      </c>
      <c r="H1121" s="1">
        <v>120639900</v>
      </c>
      <c r="I1121" t="s">
        <v>264</v>
      </c>
      <c r="J1121" t="s">
        <v>303</v>
      </c>
      <c r="L1121" t="s">
        <v>8</v>
      </c>
      <c r="M1121" t="s">
        <v>9</v>
      </c>
    </row>
    <row r="1122" spans="1:13">
      <c r="A1122">
        <v>742</v>
      </c>
      <c r="B1122" s="5">
        <v>45638</v>
      </c>
      <c r="C1122" s="6">
        <v>0.56527777777777777</v>
      </c>
      <c r="D1122" t="s">
        <v>573</v>
      </c>
      <c r="F1122" s="1">
        <v>0</v>
      </c>
      <c r="G1122" s="1">
        <v>12100</v>
      </c>
      <c r="H1122" s="1">
        <v>120627800</v>
      </c>
      <c r="I1122" t="s">
        <v>264</v>
      </c>
      <c r="J1122" t="s">
        <v>303</v>
      </c>
      <c r="L1122" t="s">
        <v>8</v>
      </c>
      <c r="M1122" t="s">
        <v>9</v>
      </c>
    </row>
    <row r="1123" spans="1:13">
      <c r="A1123">
        <v>743</v>
      </c>
      <c r="B1123" s="5">
        <v>45638</v>
      </c>
      <c r="C1123" s="6">
        <v>0.56527777777777777</v>
      </c>
      <c r="D1123" t="s">
        <v>573</v>
      </c>
      <c r="F1123" s="1">
        <v>12100</v>
      </c>
      <c r="G1123" s="1">
        <v>0</v>
      </c>
      <c r="H1123" s="1">
        <v>120639900</v>
      </c>
      <c r="I1123" t="s">
        <v>264</v>
      </c>
      <c r="J1123" t="s">
        <v>303</v>
      </c>
      <c r="L1123" t="s">
        <v>8</v>
      </c>
      <c r="M1123" t="s">
        <v>9</v>
      </c>
    </row>
    <row r="1124" spans="1:13">
      <c r="A1124">
        <v>744</v>
      </c>
      <c r="B1124" s="5">
        <v>45638</v>
      </c>
      <c r="C1124" s="6">
        <v>0.5854166666666667</v>
      </c>
      <c r="D1124" t="s">
        <v>574</v>
      </c>
      <c r="F1124" s="1">
        <v>0</v>
      </c>
      <c r="G1124" s="1">
        <v>11600</v>
      </c>
      <c r="H1124" s="1">
        <v>120628300</v>
      </c>
      <c r="I1124" t="s">
        <v>264</v>
      </c>
      <c r="J1124" t="s">
        <v>303</v>
      </c>
      <c r="L1124" t="s">
        <v>8</v>
      </c>
      <c r="M1124" t="s">
        <v>9</v>
      </c>
    </row>
    <row r="1125" spans="1:13">
      <c r="A1125">
        <v>745</v>
      </c>
      <c r="B1125" s="5">
        <v>45638</v>
      </c>
      <c r="C1125" s="6">
        <v>0.83680555555555558</v>
      </c>
      <c r="D1125" t="s">
        <v>573</v>
      </c>
      <c r="F1125" s="1">
        <v>0</v>
      </c>
      <c r="G1125" s="1">
        <v>11000</v>
      </c>
      <c r="H1125" s="1">
        <v>120617300</v>
      </c>
      <c r="I1125" t="s">
        <v>264</v>
      </c>
      <c r="J1125" t="s">
        <v>303</v>
      </c>
      <c r="L1125" t="s">
        <v>8</v>
      </c>
      <c r="M1125" t="s">
        <v>9</v>
      </c>
    </row>
    <row r="1126" spans="1:13">
      <c r="A1126">
        <v>746</v>
      </c>
      <c r="B1126" s="5">
        <v>45638</v>
      </c>
      <c r="C1126" s="6">
        <v>0.83750000000000002</v>
      </c>
      <c r="D1126" t="s">
        <v>573</v>
      </c>
      <c r="F1126" s="1">
        <v>11000</v>
      </c>
      <c r="G1126" s="1">
        <v>0</v>
      </c>
      <c r="H1126" s="1">
        <v>120628300</v>
      </c>
      <c r="I1126" t="s">
        <v>264</v>
      </c>
      <c r="J1126" t="s">
        <v>303</v>
      </c>
      <c r="L1126" t="s">
        <v>8</v>
      </c>
      <c r="M1126" t="s">
        <v>9</v>
      </c>
    </row>
    <row r="1127" spans="1:13">
      <c r="A1127">
        <v>747</v>
      </c>
      <c r="B1127" s="5">
        <v>45638</v>
      </c>
      <c r="C1127" s="6">
        <v>0.85486111111111107</v>
      </c>
      <c r="D1127" t="s">
        <v>574</v>
      </c>
      <c r="F1127" s="1">
        <v>0</v>
      </c>
      <c r="G1127" s="1">
        <v>11400</v>
      </c>
      <c r="H1127" s="1">
        <v>120616900</v>
      </c>
      <c r="I1127" t="s">
        <v>264</v>
      </c>
      <c r="J1127" t="s">
        <v>303</v>
      </c>
      <c r="L1127" t="s">
        <v>8</v>
      </c>
      <c r="M1127" t="s">
        <v>9</v>
      </c>
    </row>
    <row r="1128" spans="1:13">
      <c r="A1128">
        <v>748</v>
      </c>
      <c r="B1128" s="5">
        <v>45639</v>
      </c>
      <c r="C1128" s="6">
        <v>0.39652777777777781</v>
      </c>
      <c r="D1128" t="s">
        <v>573</v>
      </c>
      <c r="F1128" s="1">
        <v>0</v>
      </c>
      <c r="G1128" s="1">
        <v>11500</v>
      </c>
      <c r="H1128" s="1">
        <v>120605400</v>
      </c>
      <c r="I1128" t="s">
        <v>264</v>
      </c>
      <c r="J1128" t="s">
        <v>303</v>
      </c>
      <c r="L1128" t="s">
        <v>8</v>
      </c>
      <c r="M1128" t="s">
        <v>9</v>
      </c>
    </row>
    <row r="1129" spans="1:13">
      <c r="A1129">
        <v>749</v>
      </c>
      <c r="B1129" s="5">
        <v>45639</v>
      </c>
      <c r="C1129" s="6">
        <v>0.39652777777777781</v>
      </c>
      <c r="D1129" t="s">
        <v>573</v>
      </c>
      <c r="F1129" s="1">
        <v>11500</v>
      </c>
      <c r="G1129" s="1">
        <v>0</v>
      </c>
      <c r="H1129" s="1">
        <v>120616900</v>
      </c>
      <c r="I1129" t="s">
        <v>264</v>
      </c>
      <c r="J1129" t="s">
        <v>303</v>
      </c>
      <c r="L1129" t="s">
        <v>8</v>
      </c>
      <c r="M1129" t="s">
        <v>9</v>
      </c>
    </row>
    <row r="1130" spans="1:13">
      <c r="A1130">
        <v>750</v>
      </c>
      <c r="B1130" s="5">
        <v>45639</v>
      </c>
      <c r="C1130" s="6">
        <v>0.41736111111111113</v>
      </c>
      <c r="D1130" t="s">
        <v>574</v>
      </c>
      <c r="F1130" s="1">
        <v>0</v>
      </c>
      <c r="G1130" s="1">
        <v>11500</v>
      </c>
      <c r="H1130" s="1">
        <v>120605400</v>
      </c>
      <c r="I1130" t="s">
        <v>264</v>
      </c>
      <c r="J1130" t="s">
        <v>303</v>
      </c>
      <c r="L1130" t="s">
        <v>8</v>
      </c>
      <c r="M1130" t="s">
        <v>9</v>
      </c>
    </row>
    <row r="1131" spans="1:13">
      <c r="A1131">
        <v>751</v>
      </c>
      <c r="B1131" s="5">
        <v>45640</v>
      </c>
      <c r="C1131" s="6">
        <v>0.61319444444444449</v>
      </c>
      <c r="D1131" t="s">
        <v>573</v>
      </c>
      <c r="F1131" s="1">
        <v>0</v>
      </c>
      <c r="G1131" s="1">
        <v>18200</v>
      </c>
      <c r="H1131" s="1">
        <v>120587200</v>
      </c>
      <c r="I1131" t="s">
        <v>264</v>
      </c>
      <c r="J1131" t="s">
        <v>303</v>
      </c>
      <c r="L1131" t="s">
        <v>8</v>
      </c>
      <c r="M1131" t="s">
        <v>9</v>
      </c>
    </row>
    <row r="1132" spans="1:13">
      <c r="A1132">
        <v>752</v>
      </c>
      <c r="B1132" s="5">
        <v>45640</v>
      </c>
      <c r="C1132" s="6">
        <v>0.61388888888888893</v>
      </c>
      <c r="D1132" t="s">
        <v>573</v>
      </c>
      <c r="F1132" s="1">
        <v>18200</v>
      </c>
      <c r="G1132" s="1">
        <v>0</v>
      </c>
      <c r="H1132" s="1">
        <v>120605400</v>
      </c>
      <c r="I1132" t="s">
        <v>264</v>
      </c>
      <c r="J1132" t="s">
        <v>303</v>
      </c>
      <c r="L1132" t="s">
        <v>8</v>
      </c>
      <c r="M1132" t="s">
        <v>9</v>
      </c>
    </row>
    <row r="1133" spans="1:13">
      <c r="A1133">
        <v>753</v>
      </c>
      <c r="B1133" s="5">
        <v>45640</v>
      </c>
      <c r="C1133" s="6">
        <v>0.61875000000000002</v>
      </c>
      <c r="D1133" t="s">
        <v>573</v>
      </c>
      <c r="F1133" s="1">
        <v>0</v>
      </c>
      <c r="G1133" s="1">
        <v>18200</v>
      </c>
      <c r="H1133" s="1">
        <v>120587200</v>
      </c>
      <c r="I1133" t="s">
        <v>264</v>
      </c>
      <c r="J1133" t="s">
        <v>303</v>
      </c>
      <c r="L1133" t="s">
        <v>8</v>
      </c>
      <c r="M1133" t="s">
        <v>9</v>
      </c>
    </row>
    <row r="1134" spans="1:13">
      <c r="A1134">
        <v>754</v>
      </c>
      <c r="B1134" s="5">
        <v>45640</v>
      </c>
      <c r="C1134" s="6">
        <v>0.61875000000000002</v>
      </c>
      <c r="D1134" t="s">
        <v>573</v>
      </c>
      <c r="F1134" s="1">
        <v>18200</v>
      </c>
      <c r="G1134" s="1">
        <v>0</v>
      </c>
      <c r="H1134" s="1">
        <v>120605400</v>
      </c>
      <c r="I1134" t="s">
        <v>264</v>
      </c>
      <c r="J1134" t="s">
        <v>303</v>
      </c>
      <c r="L1134" t="s">
        <v>8</v>
      </c>
      <c r="M1134" t="s">
        <v>9</v>
      </c>
    </row>
    <row r="1135" spans="1:13">
      <c r="A1135">
        <v>755</v>
      </c>
      <c r="B1135" s="5">
        <v>45640</v>
      </c>
      <c r="C1135" s="6">
        <v>0.62152777777777779</v>
      </c>
      <c r="D1135" t="s">
        <v>573</v>
      </c>
      <c r="F1135" s="1">
        <v>0</v>
      </c>
      <c r="G1135" s="1">
        <v>19500</v>
      </c>
      <c r="H1135" s="1">
        <v>120585900</v>
      </c>
      <c r="I1135" t="s">
        <v>264</v>
      </c>
      <c r="J1135" t="s">
        <v>303</v>
      </c>
      <c r="L1135" t="s">
        <v>8</v>
      </c>
      <c r="M1135" t="s">
        <v>9</v>
      </c>
    </row>
    <row r="1136" spans="1:13">
      <c r="A1136">
        <v>756</v>
      </c>
      <c r="B1136" s="5">
        <v>45640</v>
      </c>
      <c r="C1136" s="6">
        <v>0.62152777777777779</v>
      </c>
      <c r="D1136" t="s">
        <v>573</v>
      </c>
      <c r="F1136" s="1">
        <v>19500</v>
      </c>
      <c r="G1136" s="1">
        <v>0</v>
      </c>
      <c r="H1136" s="1">
        <v>120605400</v>
      </c>
      <c r="I1136" t="s">
        <v>264</v>
      </c>
      <c r="J1136" t="s">
        <v>303</v>
      </c>
      <c r="L1136" t="s">
        <v>8</v>
      </c>
      <c r="M1136" t="s">
        <v>9</v>
      </c>
    </row>
    <row r="1137" spans="1:13">
      <c r="A1137">
        <v>757</v>
      </c>
      <c r="B1137" s="5">
        <v>45640</v>
      </c>
      <c r="C1137" s="6">
        <v>0.66249999999999998</v>
      </c>
      <c r="D1137" t="s">
        <v>574</v>
      </c>
      <c r="F1137" s="1">
        <v>0</v>
      </c>
      <c r="G1137" s="1">
        <v>19400</v>
      </c>
      <c r="H1137" s="1">
        <v>120586000</v>
      </c>
      <c r="I1137" t="s">
        <v>264</v>
      </c>
      <c r="J1137" t="s">
        <v>303</v>
      </c>
      <c r="L1137" t="s">
        <v>8</v>
      </c>
      <c r="M1137" t="s">
        <v>9</v>
      </c>
    </row>
    <row r="1138" spans="1:13">
      <c r="A1138">
        <v>758</v>
      </c>
      <c r="B1138" s="5">
        <v>45642</v>
      </c>
      <c r="C1138" s="6">
        <v>0.71597222222222223</v>
      </c>
      <c r="D1138" t="s">
        <v>573</v>
      </c>
      <c r="F1138" s="1">
        <v>0</v>
      </c>
      <c r="G1138" s="1">
        <v>10600</v>
      </c>
      <c r="H1138" s="1">
        <v>120575400</v>
      </c>
      <c r="I1138" t="s">
        <v>264</v>
      </c>
      <c r="J1138" t="s">
        <v>303</v>
      </c>
      <c r="L1138" t="s">
        <v>8</v>
      </c>
      <c r="M1138" t="s">
        <v>9</v>
      </c>
    </row>
    <row r="1139" spans="1:13">
      <c r="A1139">
        <v>759</v>
      </c>
      <c r="B1139" s="5">
        <v>45642</v>
      </c>
      <c r="C1139" s="6">
        <v>0.71666666666666667</v>
      </c>
      <c r="D1139" t="s">
        <v>573</v>
      </c>
      <c r="F1139" s="1">
        <v>10600</v>
      </c>
      <c r="G1139" s="1">
        <v>0</v>
      </c>
      <c r="H1139" s="1">
        <v>120586000</v>
      </c>
      <c r="I1139" t="s">
        <v>264</v>
      </c>
      <c r="J1139" t="s">
        <v>303</v>
      </c>
      <c r="L1139" t="s">
        <v>8</v>
      </c>
      <c r="M1139" t="s">
        <v>9</v>
      </c>
    </row>
    <row r="1140" spans="1:13">
      <c r="A1140">
        <v>760</v>
      </c>
      <c r="B1140" s="5">
        <v>45642</v>
      </c>
      <c r="C1140" s="6">
        <v>0.73402777777777772</v>
      </c>
      <c r="D1140" t="s">
        <v>574</v>
      </c>
      <c r="F1140" s="1">
        <v>0</v>
      </c>
      <c r="G1140" s="1">
        <v>9300</v>
      </c>
      <c r="H1140" s="1">
        <v>120576700</v>
      </c>
      <c r="I1140" t="s">
        <v>264</v>
      </c>
      <c r="J1140" t="s">
        <v>303</v>
      </c>
      <c r="L1140" t="s">
        <v>8</v>
      </c>
      <c r="M1140" t="s">
        <v>9</v>
      </c>
    </row>
    <row r="1141" spans="1:13">
      <c r="A1141">
        <v>761</v>
      </c>
      <c r="B1141" s="5">
        <v>45642</v>
      </c>
      <c r="C1141" s="6">
        <v>0.88680555555555551</v>
      </c>
      <c r="D1141" t="s">
        <v>573</v>
      </c>
      <c r="F1141" s="1">
        <v>0</v>
      </c>
      <c r="G1141" s="1">
        <v>8000</v>
      </c>
      <c r="H1141" s="1">
        <v>120568700</v>
      </c>
      <c r="I1141" t="s">
        <v>264</v>
      </c>
      <c r="J1141" t="s">
        <v>303</v>
      </c>
      <c r="L1141" t="s">
        <v>8</v>
      </c>
      <c r="M1141" t="s">
        <v>9</v>
      </c>
    </row>
    <row r="1142" spans="1:13">
      <c r="A1142">
        <v>762</v>
      </c>
      <c r="B1142" s="5">
        <v>45642</v>
      </c>
      <c r="C1142" s="6">
        <v>0.88680555555555551</v>
      </c>
      <c r="D1142" t="s">
        <v>573</v>
      </c>
      <c r="F1142" s="1">
        <v>8000</v>
      </c>
      <c r="G1142" s="1">
        <v>0</v>
      </c>
      <c r="H1142" s="1">
        <v>120576700</v>
      </c>
      <c r="I1142" t="s">
        <v>264</v>
      </c>
      <c r="J1142" t="s">
        <v>303</v>
      </c>
      <c r="L1142" t="s">
        <v>8</v>
      </c>
      <c r="M1142" t="s">
        <v>9</v>
      </c>
    </row>
    <row r="1143" spans="1:13">
      <c r="A1143">
        <v>763</v>
      </c>
      <c r="B1143" s="5">
        <v>45642</v>
      </c>
      <c r="C1143" s="6">
        <v>0.90416666666666667</v>
      </c>
      <c r="D1143" t="s">
        <v>650</v>
      </c>
      <c r="F1143" s="1">
        <v>0</v>
      </c>
      <c r="G1143" s="1">
        <v>9300</v>
      </c>
      <c r="H1143" s="1">
        <v>120567400</v>
      </c>
      <c r="I1143" t="s">
        <v>264</v>
      </c>
      <c r="J1143" t="s">
        <v>303</v>
      </c>
      <c r="L1143" t="s">
        <v>8</v>
      </c>
      <c r="M1143" t="s">
        <v>9</v>
      </c>
    </row>
    <row r="1144" spans="1:13">
      <c r="A1144">
        <v>764</v>
      </c>
      <c r="B1144" s="5">
        <v>45643</v>
      </c>
      <c r="C1144" s="6">
        <v>0.58611111111111114</v>
      </c>
      <c r="D1144" t="s">
        <v>573</v>
      </c>
      <c r="F1144" s="1">
        <v>0</v>
      </c>
      <c r="G1144" s="1">
        <v>10000</v>
      </c>
      <c r="H1144" s="1">
        <v>120557400</v>
      </c>
      <c r="I1144" t="s">
        <v>264</v>
      </c>
      <c r="J1144" t="s">
        <v>303</v>
      </c>
      <c r="L1144" t="s">
        <v>8</v>
      </c>
      <c r="M1144" t="s">
        <v>9</v>
      </c>
    </row>
    <row r="1145" spans="1:13">
      <c r="A1145">
        <v>765</v>
      </c>
      <c r="B1145" s="5">
        <v>45643</v>
      </c>
      <c r="C1145" s="6">
        <v>0.58611111111111114</v>
      </c>
      <c r="D1145" t="s">
        <v>573</v>
      </c>
      <c r="F1145" s="1">
        <v>10000</v>
      </c>
      <c r="G1145" s="1">
        <v>0</v>
      </c>
      <c r="H1145" s="1">
        <v>120567400</v>
      </c>
      <c r="I1145" t="s">
        <v>264</v>
      </c>
      <c r="J1145" t="s">
        <v>303</v>
      </c>
      <c r="L1145" t="s">
        <v>8</v>
      </c>
      <c r="M1145" t="s">
        <v>9</v>
      </c>
    </row>
    <row r="1146" spans="1:13">
      <c r="A1146">
        <v>766</v>
      </c>
      <c r="B1146" s="5">
        <v>45643</v>
      </c>
      <c r="C1146" s="6">
        <v>0.58819444444444446</v>
      </c>
      <c r="D1146" t="s">
        <v>573</v>
      </c>
      <c r="F1146" s="1">
        <v>0</v>
      </c>
      <c r="G1146" s="1">
        <v>10000</v>
      </c>
      <c r="H1146" s="1">
        <v>120557400</v>
      </c>
      <c r="I1146" t="s">
        <v>264</v>
      </c>
      <c r="J1146" t="s">
        <v>303</v>
      </c>
      <c r="L1146" t="s">
        <v>8</v>
      </c>
      <c r="M1146" t="s">
        <v>9</v>
      </c>
    </row>
    <row r="1147" spans="1:13">
      <c r="A1147">
        <v>767</v>
      </c>
      <c r="B1147" s="5">
        <v>45643</v>
      </c>
      <c r="C1147" s="6">
        <v>0.58819444444444446</v>
      </c>
      <c r="D1147" t="s">
        <v>573</v>
      </c>
      <c r="F1147" s="1">
        <v>10000</v>
      </c>
      <c r="G1147" s="1">
        <v>0</v>
      </c>
      <c r="H1147" s="1">
        <v>120567400</v>
      </c>
      <c r="I1147" t="s">
        <v>264</v>
      </c>
      <c r="J1147" t="s">
        <v>303</v>
      </c>
      <c r="L1147" t="s">
        <v>8</v>
      </c>
      <c r="M1147" t="s">
        <v>9</v>
      </c>
    </row>
    <row r="1148" spans="1:13">
      <c r="A1148">
        <v>768</v>
      </c>
      <c r="B1148" s="5">
        <v>45643</v>
      </c>
      <c r="C1148" s="6">
        <v>0.60763888888888884</v>
      </c>
      <c r="D1148" t="s">
        <v>574</v>
      </c>
      <c r="F1148" s="1">
        <v>0</v>
      </c>
      <c r="G1148" s="1">
        <v>10200</v>
      </c>
      <c r="H1148" s="1">
        <v>120557200</v>
      </c>
      <c r="I1148" t="s">
        <v>264</v>
      </c>
      <c r="J1148" t="s">
        <v>303</v>
      </c>
      <c r="L1148" t="s">
        <v>8</v>
      </c>
      <c r="M1148" t="s">
        <v>9</v>
      </c>
    </row>
    <row r="1149" spans="1:13">
      <c r="A1149">
        <v>769</v>
      </c>
      <c r="B1149" s="5">
        <v>45643</v>
      </c>
      <c r="C1149" s="6">
        <v>0.65694444444444444</v>
      </c>
      <c r="D1149" t="s">
        <v>573</v>
      </c>
      <c r="F1149" s="1">
        <v>0</v>
      </c>
      <c r="G1149" s="1">
        <v>8400</v>
      </c>
      <c r="H1149" s="1">
        <v>120548800</v>
      </c>
      <c r="I1149" t="s">
        <v>264</v>
      </c>
      <c r="J1149" t="s">
        <v>303</v>
      </c>
      <c r="L1149" t="s">
        <v>8</v>
      </c>
      <c r="M1149" t="s">
        <v>9</v>
      </c>
    </row>
    <row r="1150" spans="1:13">
      <c r="A1150">
        <v>770</v>
      </c>
      <c r="B1150" s="5">
        <v>45643</v>
      </c>
      <c r="C1150" s="6">
        <v>0.65694444444444444</v>
      </c>
      <c r="D1150" t="s">
        <v>573</v>
      </c>
      <c r="F1150" s="1">
        <v>8400</v>
      </c>
      <c r="G1150" s="1">
        <v>0</v>
      </c>
      <c r="H1150" s="1">
        <v>120557200</v>
      </c>
      <c r="I1150" t="s">
        <v>264</v>
      </c>
      <c r="J1150" t="s">
        <v>303</v>
      </c>
      <c r="L1150" t="s">
        <v>8</v>
      </c>
      <c r="M1150" t="s">
        <v>9</v>
      </c>
    </row>
    <row r="1151" spans="1:13">
      <c r="A1151">
        <v>771</v>
      </c>
      <c r="B1151" s="5">
        <v>45643</v>
      </c>
      <c r="C1151" s="6">
        <v>0.67222222222222228</v>
      </c>
      <c r="D1151" t="s">
        <v>574</v>
      </c>
      <c r="F1151" s="1">
        <v>0</v>
      </c>
      <c r="G1151" s="1">
        <v>8800</v>
      </c>
      <c r="H1151" s="1">
        <v>120548400</v>
      </c>
      <c r="I1151" t="s">
        <v>264</v>
      </c>
      <c r="J1151" t="s">
        <v>303</v>
      </c>
      <c r="L1151" t="s">
        <v>8</v>
      </c>
      <c r="M1151" t="s">
        <v>9</v>
      </c>
    </row>
    <row r="1152" spans="1:13">
      <c r="A1152">
        <v>772</v>
      </c>
      <c r="B1152" s="5">
        <v>45643</v>
      </c>
      <c r="C1152" s="6">
        <v>0.72222222222222221</v>
      </c>
      <c r="D1152" t="s">
        <v>573</v>
      </c>
      <c r="F1152" s="1">
        <v>0</v>
      </c>
      <c r="G1152" s="1">
        <v>11800</v>
      </c>
      <c r="H1152" s="1">
        <v>120536600</v>
      </c>
      <c r="I1152" t="s">
        <v>264</v>
      </c>
      <c r="J1152" t="s">
        <v>303</v>
      </c>
      <c r="L1152" t="s">
        <v>8</v>
      </c>
      <c r="M1152" t="s">
        <v>9</v>
      </c>
    </row>
    <row r="1153" spans="1:13">
      <c r="A1153">
        <v>773</v>
      </c>
      <c r="B1153" s="5">
        <v>45643</v>
      </c>
      <c r="C1153" s="6">
        <v>0.72222222222222221</v>
      </c>
      <c r="D1153" t="s">
        <v>573</v>
      </c>
      <c r="F1153" s="1">
        <v>11800</v>
      </c>
      <c r="G1153" s="1">
        <v>0</v>
      </c>
      <c r="H1153" s="1">
        <v>120548400</v>
      </c>
      <c r="I1153" t="s">
        <v>264</v>
      </c>
      <c r="J1153" t="s">
        <v>303</v>
      </c>
      <c r="L1153" t="s">
        <v>8</v>
      </c>
      <c r="M1153" t="s">
        <v>9</v>
      </c>
    </row>
    <row r="1154" spans="1:13">
      <c r="A1154">
        <v>774</v>
      </c>
      <c r="B1154" s="5">
        <v>45643</v>
      </c>
      <c r="C1154" s="6">
        <v>0.74375000000000002</v>
      </c>
      <c r="D1154" t="s">
        <v>650</v>
      </c>
      <c r="F1154" s="1">
        <v>0</v>
      </c>
      <c r="G1154" s="1">
        <v>10900</v>
      </c>
      <c r="H1154" s="1">
        <v>120537500</v>
      </c>
      <c r="I1154" t="s">
        <v>264</v>
      </c>
      <c r="J1154" t="s">
        <v>303</v>
      </c>
      <c r="L1154" t="s">
        <v>8</v>
      </c>
      <c r="M1154" t="s">
        <v>9</v>
      </c>
    </row>
    <row r="1155" spans="1:13">
      <c r="A1155">
        <v>775</v>
      </c>
      <c r="B1155" s="5">
        <v>45643</v>
      </c>
      <c r="C1155" s="6">
        <v>0.79722222222222228</v>
      </c>
      <c r="D1155" t="s">
        <v>573</v>
      </c>
      <c r="F1155" s="1">
        <v>0</v>
      </c>
      <c r="G1155" s="1">
        <v>8400</v>
      </c>
      <c r="H1155" s="1">
        <v>120529100</v>
      </c>
      <c r="I1155" t="s">
        <v>264</v>
      </c>
      <c r="J1155" t="s">
        <v>303</v>
      </c>
      <c r="L1155" t="s">
        <v>8</v>
      </c>
      <c r="M1155" t="s">
        <v>9</v>
      </c>
    </row>
    <row r="1156" spans="1:13">
      <c r="A1156">
        <v>776</v>
      </c>
      <c r="B1156" s="5">
        <v>45643</v>
      </c>
      <c r="C1156" s="6">
        <v>0.79722222222222228</v>
      </c>
      <c r="D1156" t="s">
        <v>573</v>
      </c>
      <c r="F1156" s="1">
        <v>8400</v>
      </c>
      <c r="G1156" s="1">
        <v>0</v>
      </c>
      <c r="H1156" s="1">
        <v>120537500</v>
      </c>
      <c r="I1156" t="s">
        <v>264</v>
      </c>
      <c r="J1156" t="s">
        <v>303</v>
      </c>
      <c r="L1156" t="s">
        <v>8</v>
      </c>
      <c r="M1156" t="s">
        <v>9</v>
      </c>
    </row>
    <row r="1157" spans="1:13">
      <c r="A1157">
        <v>777</v>
      </c>
      <c r="B1157" s="5">
        <v>45643</v>
      </c>
      <c r="C1157" s="6">
        <v>0.80625000000000002</v>
      </c>
      <c r="D1157" t="s">
        <v>574</v>
      </c>
      <c r="F1157" s="1">
        <v>0</v>
      </c>
      <c r="G1157" s="1">
        <v>8200</v>
      </c>
      <c r="H1157" s="1">
        <v>120529300</v>
      </c>
      <c r="I1157" t="s">
        <v>264</v>
      </c>
      <c r="J1157" t="s">
        <v>303</v>
      </c>
      <c r="L1157" t="s">
        <v>8</v>
      </c>
      <c r="M1157" t="s">
        <v>9</v>
      </c>
    </row>
    <row r="1158" spans="1:13">
      <c r="A1158">
        <v>778</v>
      </c>
      <c r="B1158" s="5">
        <v>45643</v>
      </c>
      <c r="C1158" s="6">
        <v>0.90277777777777779</v>
      </c>
      <c r="D1158" t="s">
        <v>573</v>
      </c>
      <c r="F1158" s="1">
        <v>0</v>
      </c>
      <c r="G1158" s="1">
        <v>104100</v>
      </c>
      <c r="H1158" s="1">
        <v>120425200</v>
      </c>
      <c r="I1158" t="s">
        <v>264</v>
      </c>
      <c r="J1158" t="s">
        <v>303</v>
      </c>
      <c r="L1158" t="s">
        <v>8</v>
      </c>
      <c r="M1158" t="s">
        <v>9</v>
      </c>
    </row>
    <row r="1159" spans="1:13">
      <c r="A1159">
        <v>779</v>
      </c>
      <c r="B1159" s="5">
        <v>45644</v>
      </c>
      <c r="C1159" s="6">
        <v>0.1791666666666667</v>
      </c>
      <c r="D1159" t="s">
        <v>322</v>
      </c>
      <c r="F1159" s="1">
        <v>0</v>
      </c>
      <c r="G1159" s="1">
        <v>39200</v>
      </c>
      <c r="H1159" s="1">
        <v>120386000</v>
      </c>
      <c r="I1159" t="s">
        <v>323</v>
      </c>
      <c r="J1159" t="s">
        <v>300</v>
      </c>
      <c r="L1159" t="s">
        <v>8</v>
      </c>
      <c r="M1159" t="s">
        <v>9</v>
      </c>
    </row>
    <row r="1160" spans="1:13">
      <c r="A1160">
        <v>780</v>
      </c>
      <c r="B1160" s="5">
        <v>45644</v>
      </c>
      <c r="C1160" s="6">
        <v>0.46250000000000002</v>
      </c>
      <c r="D1160" t="s">
        <v>421</v>
      </c>
      <c r="E1160" t="s">
        <v>421</v>
      </c>
      <c r="F1160" s="1">
        <v>2000000</v>
      </c>
      <c r="G1160" s="1">
        <v>0</v>
      </c>
      <c r="H1160" s="1">
        <v>122386000</v>
      </c>
      <c r="I1160" t="s">
        <v>414</v>
      </c>
      <c r="J1160" t="s">
        <v>557</v>
      </c>
      <c r="L1160" t="s">
        <v>8</v>
      </c>
      <c r="M1160" t="s">
        <v>9</v>
      </c>
    </row>
    <row r="1161" spans="1:13">
      <c r="A1161">
        <v>781</v>
      </c>
      <c r="B1161" s="5">
        <v>45644</v>
      </c>
      <c r="C1161" s="6">
        <v>0.79791666666666672</v>
      </c>
      <c r="D1161" t="s">
        <v>574</v>
      </c>
      <c r="F1161" s="1">
        <v>0</v>
      </c>
      <c r="G1161" s="1">
        <v>104100</v>
      </c>
      <c r="H1161" s="1">
        <v>122281900</v>
      </c>
      <c r="I1161" t="s">
        <v>264</v>
      </c>
      <c r="J1161" t="s">
        <v>303</v>
      </c>
      <c r="L1161" t="s">
        <v>8</v>
      </c>
      <c r="M1161" t="s">
        <v>9</v>
      </c>
    </row>
    <row r="1162" spans="1:13">
      <c r="A1162">
        <v>782</v>
      </c>
      <c r="B1162" s="5">
        <v>45644</v>
      </c>
      <c r="C1162" s="6">
        <v>0.79861111111111116</v>
      </c>
      <c r="D1162" t="s">
        <v>573</v>
      </c>
      <c r="F1162" s="1">
        <v>104100</v>
      </c>
      <c r="G1162" s="1">
        <v>0</v>
      </c>
      <c r="H1162" s="1">
        <v>122386000</v>
      </c>
      <c r="I1162" t="s">
        <v>264</v>
      </c>
      <c r="J1162" t="s">
        <v>303</v>
      </c>
      <c r="L1162" t="s">
        <v>8</v>
      </c>
      <c r="M1162" t="s">
        <v>9</v>
      </c>
    </row>
    <row r="1163" spans="1:13">
      <c r="A1163">
        <v>783</v>
      </c>
      <c r="B1163" s="5">
        <v>45645</v>
      </c>
      <c r="C1163" s="6">
        <v>0.70694444444444449</v>
      </c>
      <c r="D1163" t="s">
        <v>684</v>
      </c>
      <c r="F1163" s="1">
        <v>6300000</v>
      </c>
      <c r="G1163" s="1">
        <v>0</v>
      </c>
      <c r="H1163" s="1">
        <v>128686000</v>
      </c>
      <c r="I1163" t="s">
        <v>292</v>
      </c>
      <c r="J1163" t="s">
        <v>293</v>
      </c>
      <c r="L1163" t="s">
        <v>8</v>
      </c>
      <c r="M1163" t="s">
        <v>9</v>
      </c>
    </row>
    <row r="1164" spans="1:13">
      <c r="A1164">
        <v>784</v>
      </c>
      <c r="B1164" s="5">
        <v>45645</v>
      </c>
      <c r="C1164" s="6">
        <v>0.70694444444444449</v>
      </c>
      <c r="D1164" t="s">
        <v>685</v>
      </c>
      <c r="F1164" s="1">
        <v>1260000</v>
      </c>
      <c r="G1164" s="1">
        <v>0</v>
      </c>
      <c r="H1164" s="1">
        <v>129946000</v>
      </c>
      <c r="I1164" t="s">
        <v>292</v>
      </c>
      <c r="J1164" t="s">
        <v>293</v>
      </c>
      <c r="L1164" t="s">
        <v>8</v>
      </c>
      <c r="M1164" t="s">
        <v>9</v>
      </c>
    </row>
    <row r="1165" spans="1:13">
      <c r="A1165">
        <v>785</v>
      </c>
      <c r="B1165" s="5">
        <v>45647</v>
      </c>
      <c r="C1165" s="6">
        <v>0.1986111111111111</v>
      </c>
      <c r="F1165" s="1">
        <v>31068</v>
      </c>
      <c r="G1165" s="1">
        <v>0</v>
      </c>
      <c r="H1165" s="1">
        <v>129977068</v>
      </c>
      <c r="I1165" t="s">
        <v>409</v>
      </c>
      <c r="J1165" t="s">
        <v>300</v>
      </c>
      <c r="L1165" t="s">
        <v>8</v>
      </c>
      <c r="M1165" t="s">
        <v>9</v>
      </c>
    </row>
    <row r="1166" spans="1:13">
      <c r="A1166">
        <v>786</v>
      </c>
      <c r="B1166" s="5">
        <v>45649</v>
      </c>
      <c r="C1166" s="6">
        <v>0.57986111111111116</v>
      </c>
      <c r="D1166" t="s">
        <v>688</v>
      </c>
      <c r="F1166" s="1">
        <v>0</v>
      </c>
      <c r="G1166" s="1">
        <v>45604</v>
      </c>
      <c r="H1166" s="1">
        <v>129931464</v>
      </c>
      <c r="I1166" t="s">
        <v>264</v>
      </c>
      <c r="J1166" t="s">
        <v>285</v>
      </c>
      <c r="L1166" t="s">
        <v>8</v>
      </c>
      <c r="M1166" t="s">
        <v>9</v>
      </c>
    </row>
    <row r="1167" spans="1:13">
      <c r="A1167">
        <v>787</v>
      </c>
      <c r="B1167" s="5">
        <v>45649</v>
      </c>
      <c r="C1167" s="6">
        <v>0.58333333333333337</v>
      </c>
      <c r="D1167" t="s">
        <v>689</v>
      </c>
      <c r="F1167" s="1">
        <v>0</v>
      </c>
      <c r="G1167" s="1">
        <v>14029</v>
      </c>
      <c r="H1167" s="1">
        <v>129917435</v>
      </c>
      <c r="I1167" t="s">
        <v>264</v>
      </c>
      <c r="J1167" t="s">
        <v>285</v>
      </c>
      <c r="L1167" t="s">
        <v>8</v>
      </c>
      <c r="M1167" t="s">
        <v>9</v>
      </c>
    </row>
    <row r="1168" spans="1:13">
      <c r="A1168">
        <v>788</v>
      </c>
      <c r="B1168" s="5">
        <v>45649</v>
      </c>
      <c r="C1168" s="6">
        <v>0.58333333333333337</v>
      </c>
      <c r="D1168" t="s">
        <v>689</v>
      </c>
      <c r="F1168" s="1">
        <v>0</v>
      </c>
      <c r="G1168" s="1">
        <v>34239</v>
      </c>
      <c r="H1168" s="1">
        <v>129883196</v>
      </c>
      <c r="I1168" t="s">
        <v>264</v>
      </c>
      <c r="J1168" t="s">
        <v>285</v>
      </c>
      <c r="L1168" t="s">
        <v>8</v>
      </c>
      <c r="M1168" t="s">
        <v>9</v>
      </c>
    </row>
    <row r="1169" spans="1:13">
      <c r="A1169">
        <v>789</v>
      </c>
      <c r="B1169" s="5">
        <v>45649</v>
      </c>
      <c r="C1169" s="6">
        <v>0.59236111111111112</v>
      </c>
      <c r="D1169" t="s">
        <v>689</v>
      </c>
      <c r="F1169" s="1">
        <v>0</v>
      </c>
      <c r="G1169" s="1">
        <v>7966</v>
      </c>
      <c r="H1169" s="1">
        <v>129875230</v>
      </c>
      <c r="I1169" t="s">
        <v>264</v>
      </c>
      <c r="J1169" t="s">
        <v>285</v>
      </c>
      <c r="L1169" t="s">
        <v>8</v>
      </c>
      <c r="M1169" t="s">
        <v>9</v>
      </c>
    </row>
    <row r="1170" spans="1:13">
      <c r="A1170">
        <v>790</v>
      </c>
      <c r="B1170" s="5">
        <v>45649</v>
      </c>
      <c r="C1170" s="6">
        <v>0.59375</v>
      </c>
      <c r="D1170" t="s">
        <v>690</v>
      </c>
      <c r="F1170" s="1">
        <v>0</v>
      </c>
      <c r="G1170" s="1">
        <v>60922</v>
      </c>
      <c r="H1170" s="1">
        <v>129814308</v>
      </c>
      <c r="I1170" t="s">
        <v>264</v>
      </c>
      <c r="J1170" t="s">
        <v>285</v>
      </c>
      <c r="L1170" t="s">
        <v>8</v>
      </c>
      <c r="M1170" t="s">
        <v>9</v>
      </c>
    </row>
    <row r="1171" spans="1:13">
      <c r="A1171">
        <v>791</v>
      </c>
      <c r="B1171" s="5">
        <v>45649</v>
      </c>
      <c r="C1171" s="6">
        <v>0.59791666666666665</v>
      </c>
      <c r="D1171" t="s">
        <v>690</v>
      </c>
      <c r="F1171" s="1">
        <v>0</v>
      </c>
      <c r="G1171" s="1">
        <v>56763</v>
      </c>
      <c r="H1171" s="1">
        <v>129757545</v>
      </c>
      <c r="I1171" t="s">
        <v>264</v>
      </c>
      <c r="J1171" t="s">
        <v>285</v>
      </c>
      <c r="L1171" t="s">
        <v>8</v>
      </c>
      <c r="M1171" t="s">
        <v>9</v>
      </c>
    </row>
    <row r="1172" spans="1:13">
      <c r="A1172">
        <v>792</v>
      </c>
      <c r="B1172" s="5">
        <v>45649</v>
      </c>
      <c r="C1172" s="6">
        <v>0.60138888888888886</v>
      </c>
      <c r="D1172" t="s">
        <v>689</v>
      </c>
      <c r="F1172" s="1">
        <v>0</v>
      </c>
      <c r="G1172" s="1">
        <v>41576</v>
      </c>
      <c r="H1172" s="1">
        <v>129715969</v>
      </c>
      <c r="I1172" t="s">
        <v>264</v>
      </c>
      <c r="J1172" t="s">
        <v>285</v>
      </c>
      <c r="L1172" t="s">
        <v>8</v>
      </c>
      <c r="M1172" t="s">
        <v>9</v>
      </c>
    </row>
    <row r="1173" spans="1:13">
      <c r="A1173">
        <v>793</v>
      </c>
      <c r="B1173" s="5">
        <v>45649</v>
      </c>
      <c r="C1173" s="6">
        <v>0.60416666666666663</v>
      </c>
      <c r="D1173" t="s">
        <v>691</v>
      </c>
      <c r="F1173" s="1">
        <v>0</v>
      </c>
      <c r="G1173" s="1">
        <v>38721</v>
      </c>
      <c r="H1173" s="1">
        <v>129677248</v>
      </c>
      <c r="I1173" t="s">
        <v>264</v>
      </c>
      <c r="J1173" t="s">
        <v>285</v>
      </c>
      <c r="L1173" t="s">
        <v>8</v>
      </c>
      <c r="M1173" t="s">
        <v>9</v>
      </c>
    </row>
    <row r="1174" spans="1:13">
      <c r="A1174">
        <v>794</v>
      </c>
      <c r="B1174" s="5">
        <v>45649</v>
      </c>
      <c r="C1174" s="6">
        <v>0.66874999999999996</v>
      </c>
      <c r="D1174" t="s">
        <v>573</v>
      </c>
      <c r="F1174" s="1">
        <v>0</v>
      </c>
      <c r="G1174" s="1">
        <v>103100</v>
      </c>
      <c r="H1174" s="1">
        <v>129574148</v>
      </c>
      <c r="I1174" t="s">
        <v>264</v>
      </c>
      <c r="J1174" t="s">
        <v>303</v>
      </c>
      <c r="L1174" t="s">
        <v>8</v>
      </c>
      <c r="M1174" t="s">
        <v>9</v>
      </c>
    </row>
    <row r="1175" spans="1:13">
      <c r="A1175">
        <v>795</v>
      </c>
      <c r="B1175" s="5">
        <v>45649</v>
      </c>
      <c r="C1175" s="6">
        <v>0.7319444444444444</v>
      </c>
      <c r="D1175" t="s">
        <v>316</v>
      </c>
      <c r="E1175" t="s">
        <v>316</v>
      </c>
      <c r="F1175" s="1">
        <v>0</v>
      </c>
      <c r="G1175" s="1">
        <v>20000000</v>
      </c>
      <c r="H1175" s="1">
        <v>109574148</v>
      </c>
      <c r="I1175" t="s">
        <v>299</v>
      </c>
      <c r="J1175" t="s">
        <v>300</v>
      </c>
      <c r="L1175" t="s">
        <v>8</v>
      </c>
      <c r="M1175" t="s">
        <v>9</v>
      </c>
    </row>
    <row r="1176" spans="1:13">
      <c r="A1176">
        <v>796</v>
      </c>
      <c r="B1176" s="5">
        <v>45650</v>
      </c>
      <c r="C1176" s="6">
        <v>0.84513888888888888</v>
      </c>
      <c r="D1176" t="s">
        <v>650</v>
      </c>
      <c r="F1176" s="1">
        <v>0</v>
      </c>
      <c r="G1176" s="1">
        <v>103100</v>
      </c>
      <c r="H1176" s="1">
        <v>109471048</v>
      </c>
      <c r="I1176" t="s">
        <v>264</v>
      </c>
      <c r="J1176" t="s">
        <v>303</v>
      </c>
      <c r="L1176" t="s">
        <v>8</v>
      </c>
      <c r="M1176" t="s">
        <v>9</v>
      </c>
    </row>
    <row r="1177" spans="1:13">
      <c r="A1177">
        <v>797</v>
      </c>
      <c r="B1177" s="5">
        <v>45650</v>
      </c>
      <c r="C1177" s="6">
        <v>0.84513888888888888</v>
      </c>
      <c r="D1177" t="s">
        <v>573</v>
      </c>
      <c r="F1177" s="1">
        <v>103100</v>
      </c>
      <c r="G1177" s="1">
        <v>0</v>
      </c>
      <c r="H1177" s="1">
        <v>109574148</v>
      </c>
      <c r="I1177" t="s">
        <v>264</v>
      </c>
      <c r="J1177" t="s">
        <v>303</v>
      </c>
      <c r="L1177" t="s">
        <v>8</v>
      </c>
      <c r="M1177" t="s">
        <v>9</v>
      </c>
    </row>
    <row r="1178" spans="1:13">
      <c r="A1178">
        <v>798</v>
      </c>
      <c r="B1178" s="5">
        <v>45651</v>
      </c>
      <c r="C1178" s="6">
        <v>0.37291666666666667</v>
      </c>
      <c r="D1178" t="s">
        <v>573</v>
      </c>
      <c r="F1178" s="1">
        <v>0</v>
      </c>
      <c r="G1178" s="1">
        <v>10400</v>
      </c>
      <c r="H1178" s="1">
        <v>109563748</v>
      </c>
      <c r="I1178" t="s">
        <v>264</v>
      </c>
      <c r="J1178" t="s">
        <v>303</v>
      </c>
      <c r="L1178" t="s">
        <v>8</v>
      </c>
      <c r="M1178" t="s">
        <v>9</v>
      </c>
    </row>
    <row r="1179" spans="1:13">
      <c r="A1179">
        <v>799</v>
      </c>
      <c r="B1179" s="5">
        <v>45651</v>
      </c>
      <c r="C1179" s="6">
        <v>0.37291666666666667</v>
      </c>
      <c r="D1179" t="s">
        <v>573</v>
      </c>
      <c r="F1179" s="1">
        <v>10400</v>
      </c>
      <c r="G1179" s="1">
        <v>0</v>
      </c>
      <c r="H1179" s="1">
        <v>109574148</v>
      </c>
      <c r="I1179" t="s">
        <v>264</v>
      </c>
      <c r="J1179" t="s">
        <v>303</v>
      </c>
      <c r="L1179" t="s">
        <v>8</v>
      </c>
      <c r="M1179" t="s">
        <v>9</v>
      </c>
    </row>
    <row r="1180" spans="1:13">
      <c r="A1180">
        <v>800</v>
      </c>
      <c r="B1180" s="5">
        <v>45651</v>
      </c>
      <c r="C1180" s="6">
        <v>0.38819444444444451</v>
      </c>
      <c r="D1180" t="s">
        <v>650</v>
      </c>
      <c r="F1180" s="1">
        <v>0</v>
      </c>
      <c r="G1180" s="1">
        <v>10000</v>
      </c>
      <c r="H1180" s="1">
        <v>109564148</v>
      </c>
      <c r="I1180" t="s">
        <v>264</v>
      </c>
      <c r="J1180" t="s">
        <v>303</v>
      </c>
      <c r="L1180" t="s">
        <v>8</v>
      </c>
      <c r="M1180" t="s">
        <v>9</v>
      </c>
    </row>
    <row r="1181" spans="1:13">
      <c r="A1181">
        <v>801</v>
      </c>
      <c r="B1181" s="5">
        <v>45651</v>
      </c>
      <c r="C1181" s="6">
        <v>0.47291666666666671</v>
      </c>
      <c r="D1181" t="s">
        <v>573</v>
      </c>
      <c r="F1181" s="1">
        <v>0</v>
      </c>
      <c r="G1181" s="1">
        <v>9600</v>
      </c>
      <c r="H1181" s="1">
        <v>109554548</v>
      </c>
      <c r="I1181" t="s">
        <v>264</v>
      </c>
      <c r="J1181" t="s">
        <v>303</v>
      </c>
      <c r="L1181" t="s">
        <v>8</v>
      </c>
      <c r="M1181" t="s">
        <v>9</v>
      </c>
    </row>
    <row r="1182" spans="1:13">
      <c r="A1182">
        <v>802</v>
      </c>
      <c r="B1182" s="5">
        <v>45651</v>
      </c>
      <c r="C1182" s="6">
        <v>0.47291666666666671</v>
      </c>
      <c r="D1182" t="s">
        <v>573</v>
      </c>
      <c r="F1182" s="1">
        <v>9600</v>
      </c>
      <c r="G1182" s="1">
        <v>0</v>
      </c>
      <c r="H1182" s="1">
        <v>109564148</v>
      </c>
      <c r="I1182" t="s">
        <v>264</v>
      </c>
      <c r="J1182" t="s">
        <v>303</v>
      </c>
      <c r="L1182" t="s">
        <v>8</v>
      </c>
      <c r="M1182" t="s">
        <v>9</v>
      </c>
    </row>
    <row r="1183" spans="1:13">
      <c r="A1183">
        <v>803</v>
      </c>
      <c r="B1183" s="5">
        <v>45651</v>
      </c>
      <c r="C1183" s="6">
        <v>0.4826388888888889</v>
      </c>
      <c r="D1183" t="s">
        <v>574</v>
      </c>
      <c r="F1183" s="1">
        <v>0</v>
      </c>
      <c r="G1183" s="1">
        <v>9500</v>
      </c>
      <c r="H1183" s="1">
        <v>109554648</v>
      </c>
      <c r="I1183" t="s">
        <v>264</v>
      </c>
      <c r="J1183" t="s">
        <v>303</v>
      </c>
      <c r="L1183" t="s">
        <v>8</v>
      </c>
      <c r="M1183" t="s">
        <v>9</v>
      </c>
    </row>
    <row r="1184" spans="1:13">
      <c r="A1184">
        <v>804</v>
      </c>
      <c r="B1184" s="5">
        <v>45652</v>
      </c>
      <c r="C1184" s="6">
        <v>0.55277777777777781</v>
      </c>
      <c r="D1184" t="s">
        <v>573</v>
      </c>
      <c r="F1184" s="1">
        <v>0</v>
      </c>
      <c r="G1184" s="1">
        <v>10200</v>
      </c>
      <c r="H1184" s="1">
        <v>109544448</v>
      </c>
      <c r="I1184" t="s">
        <v>264</v>
      </c>
      <c r="J1184" t="s">
        <v>303</v>
      </c>
      <c r="L1184" t="s">
        <v>8</v>
      </c>
      <c r="M1184" t="s">
        <v>9</v>
      </c>
    </row>
    <row r="1185" spans="1:13">
      <c r="A1185">
        <v>805</v>
      </c>
      <c r="B1185" s="5">
        <v>45652</v>
      </c>
      <c r="C1185" s="6">
        <v>0.55277777777777781</v>
      </c>
      <c r="D1185" t="s">
        <v>573</v>
      </c>
      <c r="F1185" s="1">
        <v>10200</v>
      </c>
      <c r="G1185" s="1">
        <v>0</v>
      </c>
      <c r="H1185" s="1">
        <v>109554648</v>
      </c>
      <c r="I1185" t="s">
        <v>264</v>
      </c>
      <c r="J1185" t="s">
        <v>303</v>
      </c>
      <c r="L1185" t="s">
        <v>8</v>
      </c>
      <c r="M1185" t="s">
        <v>9</v>
      </c>
    </row>
    <row r="1186" spans="1:13">
      <c r="A1186">
        <v>806</v>
      </c>
      <c r="B1186" s="5">
        <v>45652</v>
      </c>
      <c r="C1186" s="6">
        <v>0.5541666666666667</v>
      </c>
      <c r="D1186" t="s">
        <v>697</v>
      </c>
      <c r="F1186" s="1">
        <v>0</v>
      </c>
      <c r="G1186" s="1">
        <v>81887</v>
      </c>
      <c r="H1186" s="1">
        <v>109472761</v>
      </c>
      <c r="I1186" t="s">
        <v>264</v>
      </c>
      <c r="J1186" t="s">
        <v>285</v>
      </c>
      <c r="L1186" t="s">
        <v>8</v>
      </c>
      <c r="M1186" t="s">
        <v>9</v>
      </c>
    </row>
    <row r="1187" spans="1:13">
      <c r="A1187">
        <v>807</v>
      </c>
      <c r="B1187" s="5">
        <v>45652</v>
      </c>
      <c r="C1187" s="6">
        <v>0.56666666666666665</v>
      </c>
      <c r="D1187" t="s">
        <v>650</v>
      </c>
      <c r="F1187" s="1">
        <v>0</v>
      </c>
      <c r="G1187" s="1">
        <v>8700</v>
      </c>
      <c r="H1187" s="1">
        <v>109464061</v>
      </c>
      <c r="I1187" t="s">
        <v>264</v>
      </c>
      <c r="J1187" t="s">
        <v>303</v>
      </c>
      <c r="L1187" t="s">
        <v>8</v>
      </c>
      <c r="M1187" t="s">
        <v>9</v>
      </c>
    </row>
    <row r="1188" spans="1:13">
      <c r="A1188">
        <v>808</v>
      </c>
      <c r="B1188" s="5">
        <v>45652</v>
      </c>
      <c r="C1188" s="6">
        <v>0.64513888888888893</v>
      </c>
      <c r="D1188" t="s">
        <v>573</v>
      </c>
      <c r="F1188" s="1">
        <v>0</v>
      </c>
      <c r="G1188" s="1">
        <v>11600</v>
      </c>
      <c r="H1188" s="1">
        <v>109452461</v>
      </c>
      <c r="I1188" t="s">
        <v>264</v>
      </c>
      <c r="J1188" t="s">
        <v>303</v>
      </c>
      <c r="L1188" t="s">
        <v>8</v>
      </c>
      <c r="M1188" t="s">
        <v>9</v>
      </c>
    </row>
    <row r="1189" spans="1:13">
      <c r="A1189">
        <v>809</v>
      </c>
      <c r="B1189" s="5">
        <v>45652</v>
      </c>
      <c r="C1189" s="6">
        <v>0.64513888888888893</v>
      </c>
      <c r="D1189" t="s">
        <v>573</v>
      </c>
      <c r="F1189" s="1">
        <v>11600</v>
      </c>
      <c r="G1189" s="1">
        <v>0</v>
      </c>
      <c r="H1189" s="1">
        <v>109464061</v>
      </c>
      <c r="I1189" t="s">
        <v>264</v>
      </c>
      <c r="J1189" t="s">
        <v>303</v>
      </c>
      <c r="L1189" t="s">
        <v>8</v>
      </c>
      <c r="M1189" t="s">
        <v>9</v>
      </c>
    </row>
    <row r="1190" spans="1:13">
      <c r="A1190">
        <v>810</v>
      </c>
      <c r="B1190" s="5">
        <v>45652</v>
      </c>
      <c r="C1190" s="6">
        <v>0.65763888888888888</v>
      </c>
      <c r="D1190" t="s">
        <v>574</v>
      </c>
      <c r="F1190" s="1">
        <v>0</v>
      </c>
      <c r="G1190" s="1">
        <v>8500</v>
      </c>
      <c r="H1190" s="1">
        <v>109455561</v>
      </c>
      <c r="I1190" t="s">
        <v>264</v>
      </c>
      <c r="J1190" t="s">
        <v>303</v>
      </c>
      <c r="L1190" t="s">
        <v>8</v>
      </c>
      <c r="M1190" t="s">
        <v>9</v>
      </c>
    </row>
    <row r="1191" spans="1:13">
      <c r="A1191">
        <v>811</v>
      </c>
      <c r="B1191" s="5">
        <v>45652</v>
      </c>
      <c r="C1191" s="6">
        <v>0.73958333333333337</v>
      </c>
      <c r="D1191" t="s">
        <v>573</v>
      </c>
      <c r="F1191" s="1">
        <v>0</v>
      </c>
      <c r="G1191" s="1">
        <v>12600</v>
      </c>
      <c r="H1191" s="1">
        <v>109442961</v>
      </c>
      <c r="I1191" t="s">
        <v>264</v>
      </c>
      <c r="J1191" t="s">
        <v>303</v>
      </c>
      <c r="L1191" t="s">
        <v>8</v>
      </c>
      <c r="M1191" t="s">
        <v>9</v>
      </c>
    </row>
    <row r="1192" spans="1:13">
      <c r="A1192">
        <v>812</v>
      </c>
      <c r="B1192" s="5">
        <v>45652</v>
      </c>
      <c r="C1192" s="6">
        <v>0.74027777777777781</v>
      </c>
      <c r="D1192" t="s">
        <v>573</v>
      </c>
      <c r="F1192" s="1">
        <v>12600</v>
      </c>
      <c r="G1192" s="1">
        <v>0</v>
      </c>
      <c r="H1192" s="1">
        <v>109455561</v>
      </c>
      <c r="I1192" t="s">
        <v>264</v>
      </c>
      <c r="J1192" t="s">
        <v>303</v>
      </c>
      <c r="L1192" t="s">
        <v>8</v>
      </c>
      <c r="M1192" t="s">
        <v>9</v>
      </c>
    </row>
    <row r="1193" spans="1:13">
      <c r="A1193">
        <v>813</v>
      </c>
      <c r="B1193" s="5">
        <v>45652</v>
      </c>
      <c r="C1193" s="6">
        <v>0.75347222222222221</v>
      </c>
      <c r="D1193" t="s">
        <v>574</v>
      </c>
      <c r="F1193" s="1">
        <v>0</v>
      </c>
      <c r="G1193" s="1">
        <v>9100</v>
      </c>
      <c r="H1193" s="1">
        <v>109446461</v>
      </c>
      <c r="I1193" t="s">
        <v>264</v>
      </c>
      <c r="J1193" t="s">
        <v>303</v>
      </c>
      <c r="L1193" t="s">
        <v>8</v>
      </c>
      <c r="M1193" t="s">
        <v>9</v>
      </c>
    </row>
    <row r="1194" spans="1:13">
      <c r="A1194">
        <v>814</v>
      </c>
      <c r="B1194" s="5">
        <v>45652</v>
      </c>
      <c r="C1194" s="6">
        <v>0.93055555555555558</v>
      </c>
      <c r="D1194" t="s">
        <v>573</v>
      </c>
      <c r="F1194" s="1">
        <v>0</v>
      </c>
      <c r="G1194" s="1">
        <v>8700</v>
      </c>
      <c r="H1194" s="1">
        <v>109437761</v>
      </c>
      <c r="I1194" t="s">
        <v>264</v>
      </c>
      <c r="J1194" t="s">
        <v>303</v>
      </c>
      <c r="L1194" t="s">
        <v>8</v>
      </c>
      <c r="M1194" t="s">
        <v>9</v>
      </c>
    </row>
    <row r="1195" spans="1:13">
      <c r="A1195">
        <v>815</v>
      </c>
      <c r="B1195" s="5">
        <v>45652</v>
      </c>
      <c r="C1195" s="6">
        <v>0.93055555555555558</v>
      </c>
      <c r="D1195" t="s">
        <v>573</v>
      </c>
      <c r="F1195" s="1">
        <v>8700</v>
      </c>
      <c r="G1195" s="1">
        <v>0</v>
      </c>
      <c r="H1195" s="1">
        <v>109446461</v>
      </c>
      <c r="I1195" t="s">
        <v>264</v>
      </c>
      <c r="J1195" t="s">
        <v>303</v>
      </c>
      <c r="L1195" t="s">
        <v>8</v>
      </c>
      <c r="M1195" t="s">
        <v>9</v>
      </c>
    </row>
    <row r="1196" spans="1:13">
      <c r="A1196">
        <v>816</v>
      </c>
      <c r="B1196" s="5">
        <v>45652</v>
      </c>
      <c r="C1196" s="6">
        <v>0.94236111111111109</v>
      </c>
      <c r="D1196" t="s">
        <v>574</v>
      </c>
      <c r="F1196" s="1">
        <v>0</v>
      </c>
      <c r="G1196" s="1">
        <v>9800</v>
      </c>
      <c r="H1196" s="1">
        <v>109436661</v>
      </c>
      <c r="I1196" t="s">
        <v>264</v>
      </c>
      <c r="J1196" t="s">
        <v>303</v>
      </c>
      <c r="L1196" t="s">
        <v>8</v>
      </c>
      <c r="M1196" t="s">
        <v>9</v>
      </c>
    </row>
    <row r="1197" spans="1:13">
      <c r="A1197">
        <v>817</v>
      </c>
      <c r="B1197" s="5">
        <v>45653</v>
      </c>
      <c r="C1197" s="6">
        <v>0.18055555555555561</v>
      </c>
      <c r="D1197" t="s">
        <v>332</v>
      </c>
      <c r="F1197" s="1">
        <v>0</v>
      </c>
      <c r="G1197" s="1">
        <v>8730489</v>
      </c>
      <c r="H1197" s="1">
        <v>100706172</v>
      </c>
      <c r="I1197" t="s">
        <v>295</v>
      </c>
      <c r="J1197" t="s">
        <v>300</v>
      </c>
      <c r="L1197" t="s">
        <v>8</v>
      </c>
      <c r="M1197" t="s">
        <v>9</v>
      </c>
    </row>
    <row r="1198" spans="1:13">
      <c r="A1198">
        <v>818</v>
      </c>
      <c r="B1198" s="5">
        <v>45653</v>
      </c>
      <c r="C1198" s="6">
        <v>0.18055555555555561</v>
      </c>
      <c r="D1198" t="s">
        <v>332</v>
      </c>
      <c r="F1198" s="1">
        <v>0</v>
      </c>
      <c r="G1198" s="1">
        <v>800</v>
      </c>
      <c r="H1198" s="1">
        <v>100705372</v>
      </c>
      <c r="I1198" t="s">
        <v>295</v>
      </c>
      <c r="J1198" t="s">
        <v>300</v>
      </c>
      <c r="L1198" t="s">
        <v>8</v>
      </c>
      <c r="M1198" t="s">
        <v>9</v>
      </c>
    </row>
    <row r="1199" spans="1:13">
      <c r="A1199">
        <v>1</v>
      </c>
      <c r="B1199" s="5">
        <v>45659</v>
      </c>
      <c r="C1199" s="7">
        <v>0.45664351851851848</v>
      </c>
      <c r="D1199" t="s">
        <v>710</v>
      </c>
      <c r="G1199" s="1">
        <v>6200</v>
      </c>
      <c r="H1199" s="1">
        <v>100699172</v>
      </c>
      <c r="I1199" t="s">
        <v>264</v>
      </c>
      <c r="J1199" t="s">
        <v>711</v>
      </c>
      <c r="L1199" t="s">
        <v>8</v>
      </c>
      <c r="M1199" t="s">
        <v>9</v>
      </c>
    </row>
    <row r="1200" spans="1:13">
      <c r="A1200">
        <v>2</v>
      </c>
      <c r="B1200" s="5">
        <v>45664</v>
      </c>
      <c r="C1200" s="7">
        <v>0.54190972222222222</v>
      </c>
      <c r="D1200" t="s">
        <v>573</v>
      </c>
      <c r="G1200" s="1">
        <v>11400</v>
      </c>
      <c r="H1200" s="1" t="s">
        <v>889</v>
      </c>
      <c r="I1200" t="s">
        <v>264</v>
      </c>
      <c r="J1200" t="s">
        <v>711</v>
      </c>
      <c r="L1200" t="s">
        <v>8</v>
      </c>
      <c r="M1200" t="s">
        <v>9</v>
      </c>
    </row>
    <row r="1201" spans="1:13">
      <c r="A1201">
        <v>3</v>
      </c>
      <c r="B1201" s="5">
        <v>45664</v>
      </c>
      <c r="C1201" s="7">
        <v>0.54204861111111113</v>
      </c>
      <c r="D1201" t="s">
        <v>573</v>
      </c>
      <c r="F1201" s="1">
        <v>11400</v>
      </c>
      <c r="H1201" s="1" t="s">
        <v>890</v>
      </c>
      <c r="I1201" t="s">
        <v>264</v>
      </c>
      <c r="J1201" t="s">
        <v>711</v>
      </c>
      <c r="L1201" t="s">
        <v>8</v>
      </c>
      <c r="M1201" t="s">
        <v>9</v>
      </c>
    </row>
    <row r="1202" spans="1:13">
      <c r="A1202">
        <v>4</v>
      </c>
      <c r="B1202" s="5">
        <v>45664</v>
      </c>
      <c r="C1202" s="7">
        <v>0.5645486111111111</v>
      </c>
      <c r="D1202" t="s">
        <v>650</v>
      </c>
      <c r="G1202" s="1">
        <v>11500</v>
      </c>
      <c r="H1202" s="1" t="s">
        <v>891</v>
      </c>
      <c r="I1202" t="s">
        <v>264</v>
      </c>
      <c r="J1202" t="s">
        <v>711</v>
      </c>
      <c r="L1202" t="s">
        <v>8</v>
      </c>
      <c r="M1202" t="s">
        <v>9</v>
      </c>
    </row>
    <row r="1203" spans="1:13">
      <c r="A1203">
        <v>5</v>
      </c>
      <c r="B1203" s="5">
        <v>45664</v>
      </c>
      <c r="C1203" s="7">
        <v>0.73299768518518515</v>
      </c>
      <c r="D1203" t="s">
        <v>316</v>
      </c>
      <c r="E1203" t="s">
        <v>316</v>
      </c>
      <c r="G1203" s="1">
        <v>80000000</v>
      </c>
      <c r="H1203" s="2">
        <v>20687672</v>
      </c>
      <c r="I1203" t="s">
        <v>299</v>
      </c>
      <c r="J1203" t="s">
        <v>707</v>
      </c>
      <c r="L1203" t="s">
        <v>8</v>
      </c>
      <c r="M1203" t="s">
        <v>9</v>
      </c>
    </row>
    <row r="1204" spans="1:13">
      <c r="A1204">
        <v>6</v>
      </c>
      <c r="B1204" s="5">
        <v>45667</v>
      </c>
      <c r="C1204" s="7">
        <v>0.42021990740740739</v>
      </c>
      <c r="D1204" t="s">
        <v>573</v>
      </c>
      <c r="G1204" s="1">
        <v>11800</v>
      </c>
      <c r="H1204" s="2">
        <v>20675872</v>
      </c>
      <c r="I1204" t="s">
        <v>264</v>
      </c>
      <c r="J1204" t="s">
        <v>711</v>
      </c>
      <c r="L1204" t="s">
        <v>8</v>
      </c>
      <c r="M1204" t="s">
        <v>9</v>
      </c>
    </row>
    <row r="1205" spans="1:13">
      <c r="A1205">
        <v>7</v>
      </c>
      <c r="B1205" s="5">
        <v>45667</v>
      </c>
      <c r="C1205" s="7">
        <v>0.4203587962962963</v>
      </c>
      <c r="D1205" t="s">
        <v>573</v>
      </c>
      <c r="F1205" s="1">
        <v>11800</v>
      </c>
      <c r="H1205" s="2">
        <v>20687672</v>
      </c>
      <c r="I1205" t="s">
        <v>264</v>
      </c>
      <c r="J1205" t="s">
        <v>711</v>
      </c>
      <c r="L1205" t="s">
        <v>8</v>
      </c>
      <c r="M1205" t="s">
        <v>9</v>
      </c>
    </row>
    <row r="1206" spans="1:13">
      <c r="A1206">
        <v>8</v>
      </c>
      <c r="B1206" s="5">
        <v>45667</v>
      </c>
      <c r="C1206" s="7">
        <v>0.43678240740740742</v>
      </c>
      <c r="D1206" t="s">
        <v>574</v>
      </c>
      <c r="G1206" s="1">
        <v>11100</v>
      </c>
      <c r="H1206" s="2">
        <v>20676572</v>
      </c>
      <c r="I1206" t="s">
        <v>264</v>
      </c>
      <c r="J1206" t="s">
        <v>711</v>
      </c>
      <c r="L1206" t="s">
        <v>8</v>
      </c>
      <c r="M1206" t="s">
        <v>9</v>
      </c>
    </row>
    <row r="1207" spans="1:13">
      <c r="A1207">
        <v>9</v>
      </c>
      <c r="B1207" s="5">
        <v>45667</v>
      </c>
      <c r="C1207" s="7">
        <v>0.71903935185185186</v>
      </c>
      <c r="D1207" t="s">
        <v>573</v>
      </c>
      <c r="G1207" s="1">
        <v>7100</v>
      </c>
      <c r="H1207" s="2">
        <v>20669472</v>
      </c>
      <c r="I1207" t="s">
        <v>264</v>
      </c>
      <c r="J1207" t="s">
        <v>711</v>
      </c>
      <c r="L1207" t="s">
        <v>8</v>
      </c>
      <c r="M1207" t="s">
        <v>9</v>
      </c>
    </row>
    <row r="1208" spans="1:13">
      <c r="A1208">
        <v>10</v>
      </c>
      <c r="B1208" s="5">
        <v>45667</v>
      </c>
      <c r="C1208" s="7">
        <v>0.71916666666666662</v>
      </c>
      <c r="D1208" t="s">
        <v>573</v>
      </c>
      <c r="F1208" s="1">
        <v>7100</v>
      </c>
      <c r="H1208" s="2">
        <v>20676572</v>
      </c>
      <c r="I1208" t="s">
        <v>264</v>
      </c>
      <c r="J1208" t="s">
        <v>711</v>
      </c>
      <c r="L1208" t="s">
        <v>8</v>
      </c>
      <c r="M1208" t="s">
        <v>9</v>
      </c>
    </row>
    <row r="1209" spans="1:13">
      <c r="A1209">
        <v>11</v>
      </c>
      <c r="B1209" s="5">
        <v>45671</v>
      </c>
      <c r="C1209" s="7">
        <v>0.97179398148148144</v>
      </c>
      <c r="D1209" t="s">
        <v>573</v>
      </c>
      <c r="G1209" s="1">
        <v>15200</v>
      </c>
      <c r="H1209" s="2">
        <v>20661372</v>
      </c>
      <c r="I1209" t="s">
        <v>264</v>
      </c>
      <c r="J1209" t="s">
        <v>711</v>
      </c>
      <c r="L1209" t="s">
        <v>8</v>
      </c>
      <c r="M1209" t="s">
        <v>9</v>
      </c>
    </row>
    <row r="1210" spans="1:13">
      <c r="A1210">
        <v>12</v>
      </c>
      <c r="B1210" s="5">
        <v>45671</v>
      </c>
      <c r="C1210" s="7">
        <v>0.97192129629629631</v>
      </c>
      <c r="D1210" t="s">
        <v>573</v>
      </c>
      <c r="F1210" s="1">
        <v>15200</v>
      </c>
      <c r="H1210" s="2">
        <v>20676572</v>
      </c>
      <c r="I1210" t="s">
        <v>264</v>
      </c>
      <c r="J1210" t="s">
        <v>711</v>
      </c>
      <c r="L1210" t="s">
        <v>8</v>
      </c>
      <c r="M1210" t="s">
        <v>9</v>
      </c>
    </row>
    <row r="1211" spans="1:13">
      <c r="A1211">
        <v>13</v>
      </c>
      <c r="B1211" s="5">
        <v>45671</v>
      </c>
      <c r="C1211" s="7">
        <v>0.98699074074074078</v>
      </c>
      <c r="D1211" t="s">
        <v>650</v>
      </c>
      <c r="G1211" s="1">
        <v>15500</v>
      </c>
      <c r="H1211" s="2">
        <v>20661072</v>
      </c>
      <c r="I1211" t="s">
        <v>264</v>
      </c>
      <c r="J1211" t="s">
        <v>711</v>
      </c>
      <c r="L1211" t="s">
        <v>8</v>
      </c>
      <c r="M1211" t="s">
        <v>9</v>
      </c>
    </row>
    <row r="1212" spans="1:13">
      <c r="A1212">
        <v>14</v>
      </c>
      <c r="B1212" s="5">
        <v>45672</v>
      </c>
      <c r="C1212" s="7">
        <v>0.40478009259259262</v>
      </c>
      <c r="D1212" t="s">
        <v>573</v>
      </c>
      <c r="G1212" s="1">
        <v>9000</v>
      </c>
      <c r="H1212" s="2">
        <v>20652072</v>
      </c>
      <c r="I1212" t="s">
        <v>264</v>
      </c>
      <c r="J1212" t="s">
        <v>711</v>
      </c>
      <c r="L1212" t="s">
        <v>8</v>
      </c>
      <c r="M1212" t="s">
        <v>9</v>
      </c>
    </row>
    <row r="1213" spans="1:13">
      <c r="A1213">
        <v>15</v>
      </c>
      <c r="B1213" s="5">
        <v>45672</v>
      </c>
      <c r="C1213" s="7">
        <v>0.40491898148148148</v>
      </c>
      <c r="D1213" t="s">
        <v>573</v>
      </c>
      <c r="F1213" s="1">
        <v>9000</v>
      </c>
      <c r="H1213" s="2">
        <v>20661072</v>
      </c>
      <c r="I1213" t="s">
        <v>264</v>
      </c>
      <c r="J1213" t="s">
        <v>711</v>
      </c>
      <c r="L1213" t="s">
        <v>8</v>
      </c>
      <c r="M1213" t="s">
        <v>9</v>
      </c>
    </row>
    <row r="1214" spans="1:13">
      <c r="A1214">
        <v>16</v>
      </c>
      <c r="B1214" s="5">
        <v>45672</v>
      </c>
      <c r="C1214" s="7">
        <v>0.41810185185185178</v>
      </c>
      <c r="D1214" t="s">
        <v>574</v>
      </c>
      <c r="G1214" s="1">
        <v>9800</v>
      </c>
      <c r="H1214" s="2">
        <v>20651272</v>
      </c>
      <c r="I1214" t="s">
        <v>264</v>
      </c>
      <c r="J1214" t="s">
        <v>711</v>
      </c>
      <c r="L1214" t="s">
        <v>8</v>
      </c>
      <c r="M1214" t="s">
        <v>9</v>
      </c>
    </row>
    <row r="1215" spans="1:13">
      <c r="A1215">
        <v>17</v>
      </c>
      <c r="B1215" s="5">
        <v>45672</v>
      </c>
      <c r="C1215" s="7">
        <v>0.46711805555555558</v>
      </c>
      <c r="D1215" t="s">
        <v>573</v>
      </c>
      <c r="G1215" s="1">
        <v>16100</v>
      </c>
      <c r="H1215" s="2">
        <v>20635172</v>
      </c>
      <c r="I1215" t="s">
        <v>264</v>
      </c>
      <c r="J1215" t="s">
        <v>711</v>
      </c>
      <c r="L1215" t="s">
        <v>8</v>
      </c>
      <c r="M1215" t="s">
        <v>9</v>
      </c>
    </row>
    <row r="1216" spans="1:13">
      <c r="A1216">
        <v>18</v>
      </c>
      <c r="B1216" s="5">
        <v>45672</v>
      </c>
      <c r="C1216" s="7">
        <v>0.46725694444444438</v>
      </c>
      <c r="D1216" t="s">
        <v>573</v>
      </c>
      <c r="F1216" s="1">
        <v>16100</v>
      </c>
      <c r="H1216" s="2">
        <v>20651272</v>
      </c>
      <c r="I1216" t="s">
        <v>264</v>
      </c>
      <c r="J1216" t="s">
        <v>711</v>
      </c>
      <c r="L1216" t="s">
        <v>8</v>
      </c>
      <c r="M1216" t="s">
        <v>9</v>
      </c>
    </row>
    <row r="1217" spans="1:13">
      <c r="A1217">
        <v>19</v>
      </c>
      <c r="B1217" s="5">
        <v>45672</v>
      </c>
      <c r="C1217" s="7">
        <v>0.4964351851851852</v>
      </c>
      <c r="D1217" t="s">
        <v>650</v>
      </c>
      <c r="G1217" s="1">
        <v>15600</v>
      </c>
      <c r="H1217" s="2">
        <v>20635672</v>
      </c>
      <c r="I1217" t="s">
        <v>264</v>
      </c>
      <c r="J1217" t="s">
        <v>711</v>
      </c>
      <c r="L1217" t="s">
        <v>8</v>
      </c>
      <c r="M1217" t="s">
        <v>9</v>
      </c>
    </row>
    <row r="1218" spans="1:13">
      <c r="A1218">
        <v>20</v>
      </c>
      <c r="B1218" s="5">
        <v>45672</v>
      </c>
      <c r="C1218" s="7">
        <v>0.67768518518518517</v>
      </c>
      <c r="D1218" t="s">
        <v>421</v>
      </c>
      <c r="E1218" t="s">
        <v>421</v>
      </c>
      <c r="F1218" s="1">
        <v>1000000</v>
      </c>
      <c r="H1218" s="2">
        <v>21635672</v>
      </c>
      <c r="I1218" t="s">
        <v>414</v>
      </c>
      <c r="J1218" t="s">
        <v>727</v>
      </c>
      <c r="L1218" t="s">
        <v>8</v>
      </c>
      <c r="M1218" t="s">
        <v>9</v>
      </c>
    </row>
    <row r="1219" spans="1:13">
      <c r="A1219">
        <v>21</v>
      </c>
      <c r="B1219" s="5">
        <v>45673</v>
      </c>
      <c r="C1219" s="7">
        <v>0.44719907407407411</v>
      </c>
      <c r="D1219" t="s">
        <v>573</v>
      </c>
      <c r="G1219" s="1">
        <v>12100</v>
      </c>
      <c r="H1219" s="1" t="s">
        <v>892</v>
      </c>
      <c r="I1219" t="s">
        <v>264</v>
      </c>
      <c r="J1219" t="s">
        <v>711</v>
      </c>
      <c r="L1219" t="s">
        <v>8</v>
      </c>
      <c r="M1219" t="s">
        <v>9</v>
      </c>
    </row>
    <row r="1220" spans="1:13">
      <c r="A1220">
        <v>22</v>
      </c>
      <c r="B1220" s="5">
        <v>45673</v>
      </c>
      <c r="C1220" s="7">
        <v>0.44733796296296302</v>
      </c>
      <c r="D1220" t="s">
        <v>573</v>
      </c>
      <c r="F1220" s="1">
        <v>12100</v>
      </c>
      <c r="H1220" s="1" t="s">
        <v>893</v>
      </c>
      <c r="I1220" t="s">
        <v>264</v>
      </c>
      <c r="J1220" t="s">
        <v>711</v>
      </c>
      <c r="L1220" t="s">
        <v>8</v>
      </c>
      <c r="M1220" t="s">
        <v>9</v>
      </c>
    </row>
    <row r="1221" spans="1:13">
      <c r="A1221">
        <v>23</v>
      </c>
      <c r="B1221" s="5">
        <v>45673</v>
      </c>
      <c r="C1221" s="7">
        <v>0.46780092592592593</v>
      </c>
      <c r="D1221" t="s">
        <v>650</v>
      </c>
      <c r="G1221" s="1">
        <v>12400</v>
      </c>
      <c r="H1221" s="1" t="s">
        <v>894</v>
      </c>
      <c r="I1221" t="s">
        <v>264</v>
      </c>
      <c r="J1221" t="s">
        <v>711</v>
      </c>
      <c r="L1221" t="s">
        <v>8</v>
      </c>
      <c r="M1221" t="s">
        <v>9</v>
      </c>
    </row>
    <row r="1222" spans="1:13">
      <c r="A1222">
        <v>24</v>
      </c>
      <c r="B1222" s="5">
        <v>45673</v>
      </c>
      <c r="C1222" s="7">
        <v>0.66872685185185188</v>
      </c>
      <c r="D1222" t="s">
        <v>573</v>
      </c>
      <c r="G1222" s="1">
        <v>9500</v>
      </c>
      <c r="H1222" s="1" t="s">
        <v>895</v>
      </c>
      <c r="I1222" t="s">
        <v>264</v>
      </c>
      <c r="J1222" t="s">
        <v>711</v>
      </c>
      <c r="L1222" t="s">
        <v>8</v>
      </c>
      <c r="M1222" t="s">
        <v>9</v>
      </c>
    </row>
    <row r="1223" spans="1:13">
      <c r="A1223">
        <v>25</v>
      </c>
      <c r="B1223" s="5">
        <v>45673</v>
      </c>
      <c r="C1223" s="7">
        <v>0.66886574074074079</v>
      </c>
      <c r="D1223" t="s">
        <v>573</v>
      </c>
      <c r="F1223" s="1">
        <v>9500</v>
      </c>
      <c r="H1223" s="1" t="s">
        <v>894</v>
      </c>
      <c r="I1223" t="s">
        <v>264</v>
      </c>
      <c r="J1223" t="s">
        <v>711</v>
      </c>
      <c r="L1223" t="s">
        <v>8</v>
      </c>
      <c r="M1223" t="s">
        <v>9</v>
      </c>
    </row>
    <row r="1224" spans="1:13">
      <c r="A1224">
        <v>26</v>
      </c>
      <c r="B1224" s="5">
        <v>45673</v>
      </c>
      <c r="C1224" s="7">
        <v>0.69005787037037036</v>
      </c>
      <c r="D1224" t="s">
        <v>574</v>
      </c>
      <c r="G1224" s="1">
        <v>7000</v>
      </c>
      <c r="H1224" s="1" t="s">
        <v>896</v>
      </c>
      <c r="I1224" t="s">
        <v>264</v>
      </c>
      <c r="J1224" t="s">
        <v>711</v>
      </c>
      <c r="L1224" t="s">
        <v>8</v>
      </c>
      <c r="M1224" t="s">
        <v>9</v>
      </c>
    </row>
    <row r="1225" spans="1:13">
      <c r="A1225">
        <v>27</v>
      </c>
      <c r="B1225" s="5">
        <v>45673</v>
      </c>
      <c r="C1225" s="7">
        <v>0.7016782407407407</v>
      </c>
      <c r="D1225" t="s">
        <v>573</v>
      </c>
      <c r="G1225" s="1">
        <v>8300</v>
      </c>
      <c r="H1225" s="1" t="s">
        <v>897</v>
      </c>
      <c r="I1225" t="s">
        <v>264</v>
      </c>
      <c r="J1225" t="s">
        <v>711</v>
      </c>
      <c r="L1225" t="s">
        <v>8</v>
      </c>
      <c r="M1225" t="s">
        <v>9</v>
      </c>
    </row>
    <row r="1226" spans="1:13">
      <c r="A1226">
        <v>28</v>
      </c>
      <c r="B1226" s="5">
        <v>45673</v>
      </c>
      <c r="C1226" s="7">
        <v>0.70181712962962961</v>
      </c>
      <c r="D1226" t="s">
        <v>573</v>
      </c>
      <c r="F1226" s="1">
        <v>8300</v>
      </c>
      <c r="H1226" s="1" t="s">
        <v>896</v>
      </c>
      <c r="I1226" t="s">
        <v>264</v>
      </c>
      <c r="J1226" t="s">
        <v>711</v>
      </c>
      <c r="L1226" t="s">
        <v>8</v>
      </c>
      <c r="M1226" t="s">
        <v>9</v>
      </c>
    </row>
    <row r="1227" spans="1:13">
      <c r="A1227">
        <v>29</v>
      </c>
      <c r="B1227" s="5">
        <v>45673</v>
      </c>
      <c r="C1227" s="7">
        <v>0.73031250000000003</v>
      </c>
      <c r="D1227" t="s">
        <v>650</v>
      </c>
      <c r="G1227" s="1">
        <v>11900</v>
      </c>
      <c r="H1227" s="1" t="s">
        <v>898</v>
      </c>
      <c r="I1227" t="s">
        <v>264</v>
      </c>
      <c r="J1227" t="s">
        <v>711</v>
      </c>
      <c r="L1227" t="s">
        <v>8</v>
      </c>
      <c r="M1227" t="s">
        <v>9</v>
      </c>
    </row>
    <row r="1228" spans="1:13">
      <c r="A1228">
        <v>30</v>
      </c>
      <c r="B1228" s="5">
        <v>45674</v>
      </c>
      <c r="C1228" s="7">
        <v>0.38452546296296303</v>
      </c>
      <c r="D1228" t="s">
        <v>573</v>
      </c>
      <c r="G1228" s="1">
        <v>11000</v>
      </c>
      <c r="H1228" s="1" t="s">
        <v>899</v>
      </c>
      <c r="I1228" t="s">
        <v>264</v>
      </c>
      <c r="J1228" t="s">
        <v>711</v>
      </c>
      <c r="L1228" t="s">
        <v>8</v>
      </c>
      <c r="M1228" t="s">
        <v>9</v>
      </c>
    </row>
    <row r="1229" spans="1:13">
      <c r="A1229">
        <v>31</v>
      </c>
      <c r="B1229" s="5">
        <v>45674</v>
      </c>
      <c r="C1229" s="7">
        <v>0.38465277777777779</v>
      </c>
      <c r="D1229" t="s">
        <v>573</v>
      </c>
      <c r="F1229" s="1">
        <v>11000</v>
      </c>
      <c r="H1229" s="1" t="s">
        <v>898</v>
      </c>
      <c r="I1229" t="s">
        <v>264</v>
      </c>
      <c r="J1229" t="s">
        <v>711</v>
      </c>
      <c r="L1229" t="s">
        <v>8</v>
      </c>
      <c r="M1229" t="s">
        <v>9</v>
      </c>
    </row>
    <row r="1230" spans="1:13">
      <c r="A1230">
        <v>32</v>
      </c>
      <c r="B1230" s="5">
        <v>45674</v>
      </c>
      <c r="C1230" s="7">
        <v>0.40099537037037042</v>
      </c>
      <c r="D1230" t="s">
        <v>574</v>
      </c>
      <c r="G1230" s="1">
        <v>11300</v>
      </c>
      <c r="H1230" s="1" t="s">
        <v>900</v>
      </c>
      <c r="I1230" t="s">
        <v>264</v>
      </c>
      <c r="J1230" t="s">
        <v>711</v>
      </c>
      <c r="L1230" t="s">
        <v>8</v>
      </c>
      <c r="M1230" t="s">
        <v>9</v>
      </c>
    </row>
    <row r="1231" spans="1:13">
      <c r="A1231">
        <v>33</v>
      </c>
      <c r="B1231" s="5">
        <v>45674</v>
      </c>
      <c r="C1231" s="7">
        <v>0.42679398148148151</v>
      </c>
      <c r="D1231" t="s">
        <v>573</v>
      </c>
      <c r="G1231" s="1">
        <v>9300</v>
      </c>
      <c r="H1231" s="1" t="s">
        <v>901</v>
      </c>
      <c r="I1231" t="s">
        <v>264</v>
      </c>
      <c r="J1231" t="s">
        <v>711</v>
      </c>
      <c r="L1231" t="s">
        <v>8</v>
      </c>
      <c r="M1231" t="s">
        <v>9</v>
      </c>
    </row>
    <row r="1232" spans="1:13">
      <c r="A1232">
        <v>34</v>
      </c>
      <c r="B1232" s="5">
        <v>45674</v>
      </c>
      <c r="C1232" s="7">
        <v>0.42693287037037042</v>
      </c>
      <c r="D1232" t="s">
        <v>573</v>
      </c>
      <c r="F1232" s="1">
        <v>9300</v>
      </c>
      <c r="H1232" s="1" t="s">
        <v>900</v>
      </c>
      <c r="I1232" t="s">
        <v>264</v>
      </c>
      <c r="J1232" t="s">
        <v>711</v>
      </c>
      <c r="L1232" t="s">
        <v>8</v>
      </c>
      <c r="M1232" t="s">
        <v>9</v>
      </c>
    </row>
    <row r="1233" spans="1:13">
      <c r="A1233">
        <v>35</v>
      </c>
      <c r="B1233" s="5">
        <v>45674</v>
      </c>
      <c r="C1233" s="7">
        <v>0.43052083333333341</v>
      </c>
      <c r="D1233" t="s">
        <v>573</v>
      </c>
      <c r="G1233" s="1">
        <v>9400</v>
      </c>
      <c r="H1233" s="1" t="s">
        <v>902</v>
      </c>
      <c r="I1233" t="s">
        <v>264</v>
      </c>
      <c r="J1233" t="s">
        <v>711</v>
      </c>
      <c r="L1233" t="s">
        <v>8</v>
      </c>
      <c r="M1233" t="s">
        <v>9</v>
      </c>
    </row>
    <row r="1234" spans="1:13">
      <c r="A1234">
        <v>36</v>
      </c>
      <c r="B1234" s="5">
        <v>45674</v>
      </c>
      <c r="C1234" s="7">
        <v>0.43065972222222221</v>
      </c>
      <c r="D1234" t="s">
        <v>573</v>
      </c>
      <c r="F1234" s="1">
        <v>9400</v>
      </c>
      <c r="H1234" s="1" t="s">
        <v>900</v>
      </c>
      <c r="I1234" t="s">
        <v>264</v>
      </c>
      <c r="J1234" t="s">
        <v>711</v>
      </c>
      <c r="L1234" t="s">
        <v>8</v>
      </c>
      <c r="M1234" t="s">
        <v>9</v>
      </c>
    </row>
    <row r="1235" spans="1:13">
      <c r="A1235">
        <v>37</v>
      </c>
      <c r="B1235" s="5">
        <v>45674</v>
      </c>
      <c r="C1235" s="7">
        <v>0.44505787037037042</v>
      </c>
      <c r="D1235" t="s">
        <v>650</v>
      </c>
      <c r="G1235" s="1">
        <v>8700</v>
      </c>
      <c r="H1235" s="1" t="s">
        <v>903</v>
      </c>
      <c r="I1235" t="s">
        <v>264</v>
      </c>
      <c r="J1235" t="s">
        <v>711</v>
      </c>
      <c r="L1235" t="s">
        <v>8</v>
      </c>
      <c r="M1235" t="s">
        <v>9</v>
      </c>
    </row>
    <row r="1236" spans="1:13">
      <c r="A1236">
        <v>38</v>
      </c>
      <c r="B1236" s="5">
        <v>45674</v>
      </c>
      <c r="C1236" s="7">
        <v>0.59622685185185187</v>
      </c>
      <c r="D1236" t="s">
        <v>573</v>
      </c>
      <c r="G1236" s="1">
        <v>18800</v>
      </c>
      <c r="H1236" s="1" t="s">
        <v>904</v>
      </c>
      <c r="I1236" t="s">
        <v>264</v>
      </c>
      <c r="J1236" t="s">
        <v>711</v>
      </c>
      <c r="L1236" t="s">
        <v>8</v>
      </c>
      <c r="M1236" t="s">
        <v>9</v>
      </c>
    </row>
    <row r="1237" spans="1:13">
      <c r="A1237">
        <v>39</v>
      </c>
      <c r="B1237" s="5">
        <v>45674</v>
      </c>
      <c r="C1237" s="7">
        <v>0.59636574074074078</v>
      </c>
      <c r="D1237" t="s">
        <v>573</v>
      </c>
      <c r="F1237" s="1">
        <v>18800</v>
      </c>
      <c r="H1237" s="1" t="s">
        <v>903</v>
      </c>
      <c r="I1237" t="s">
        <v>264</v>
      </c>
      <c r="J1237" t="s">
        <v>711</v>
      </c>
      <c r="L1237" t="s">
        <v>8</v>
      </c>
      <c r="M1237" t="s">
        <v>9</v>
      </c>
    </row>
    <row r="1238" spans="1:13">
      <c r="A1238">
        <v>40</v>
      </c>
      <c r="B1238" s="5">
        <v>45674</v>
      </c>
      <c r="C1238" s="7">
        <v>0.63230324074074074</v>
      </c>
      <c r="D1238" t="s">
        <v>574</v>
      </c>
      <c r="G1238" s="1">
        <v>18200</v>
      </c>
      <c r="H1238" s="1" t="s">
        <v>905</v>
      </c>
      <c r="I1238" t="s">
        <v>264</v>
      </c>
      <c r="J1238" t="s">
        <v>711</v>
      </c>
      <c r="L1238" t="s">
        <v>8</v>
      </c>
      <c r="M1238" t="s">
        <v>9</v>
      </c>
    </row>
    <row r="1239" spans="1:13">
      <c r="A1239">
        <v>41</v>
      </c>
      <c r="B1239" s="5">
        <v>45677</v>
      </c>
      <c r="C1239" s="7">
        <v>0.19780092592592591</v>
      </c>
      <c r="D1239" t="s">
        <v>322</v>
      </c>
      <c r="G1239" s="1">
        <v>39200</v>
      </c>
      <c r="H1239" s="1" t="s">
        <v>906</v>
      </c>
      <c r="I1239" t="s">
        <v>323</v>
      </c>
      <c r="J1239" t="s">
        <v>300</v>
      </c>
      <c r="L1239" t="s">
        <v>8</v>
      </c>
      <c r="M1239" t="s">
        <v>9</v>
      </c>
    </row>
    <row r="1240" spans="1:13">
      <c r="A1240">
        <v>42</v>
      </c>
      <c r="B1240" s="5">
        <v>45680</v>
      </c>
      <c r="C1240" s="7">
        <v>0.41115740740740742</v>
      </c>
      <c r="D1240" t="s">
        <v>573</v>
      </c>
      <c r="G1240" s="1">
        <v>12600</v>
      </c>
      <c r="H1240" s="1" t="s">
        <v>907</v>
      </c>
      <c r="I1240" t="s">
        <v>264</v>
      </c>
      <c r="J1240" t="s">
        <v>711</v>
      </c>
      <c r="L1240" t="s">
        <v>8</v>
      </c>
      <c r="M1240" t="s">
        <v>9</v>
      </c>
    </row>
    <row r="1241" spans="1:13">
      <c r="A1241">
        <v>43</v>
      </c>
      <c r="B1241" s="5">
        <v>45680</v>
      </c>
      <c r="C1241" s="7">
        <v>0.41129629629629633</v>
      </c>
      <c r="D1241" t="s">
        <v>573</v>
      </c>
      <c r="F1241" s="1">
        <v>12600</v>
      </c>
      <c r="H1241" s="1" t="s">
        <v>906</v>
      </c>
      <c r="I1241" t="s">
        <v>264</v>
      </c>
      <c r="J1241" t="s">
        <v>711</v>
      </c>
      <c r="L1241" t="s">
        <v>8</v>
      </c>
      <c r="M1241" t="s">
        <v>9</v>
      </c>
    </row>
    <row r="1242" spans="1:13">
      <c r="A1242">
        <v>44</v>
      </c>
      <c r="B1242" s="5">
        <v>45680</v>
      </c>
      <c r="C1242" s="7">
        <v>0.43259259259259258</v>
      </c>
      <c r="D1242" t="s">
        <v>650</v>
      </c>
      <c r="G1242" s="1">
        <v>13500</v>
      </c>
      <c r="H1242" s="1" t="s">
        <v>908</v>
      </c>
      <c r="I1242" t="s">
        <v>264</v>
      </c>
      <c r="J1242" t="s">
        <v>711</v>
      </c>
      <c r="L1242" t="s">
        <v>8</v>
      </c>
      <c r="M1242" t="s">
        <v>9</v>
      </c>
    </row>
    <row r="1243" spans="1:13">
      <c r="A1243">
        <v>45</v>
      </c>
      <c r="B1243" s="5">
        <v>45680</v>
      </c>
      <c r="C1243" s="7">
        <v>0.53531249999999997</v>
      </c>
      <c r="D1243" t="s">
        <v>573</v>
      </c>
      <c r="G1243" s="1">
        <v>15000</v>
      </c>
      <c r="H1243" s="1" t="s">
        <v>909</v>
      </c>
      <c r="I1243" t="s">
        <v>264</v>
      </c>
      <c r="J1243" t="s">
        <v>711</v>
      </c>
      <c r="L1243" t="s">
        <v>8</v>
      </c>
      <c r="M1243" t="s">
        <v>9</v>
      </c>
    </row>
    <row r="1244" spans="1:13">
      <c r="A1244">
        <v>46</v>
      </c>
      <c r="B1244" s="5">
        <v>45680</v>
      </c>
      <c r="C1244" s="7">
        <v>0.53545138888888888</v>
      </c>
      <c r="D1244" t="s">
        <v>573</v>
      </c>
      <c r="F1244" s="1">
        <v>15000</v>
      </c>
      <c r="H1244" s="1" t="s">
        <v>908</v>
      </c>
      <c r="I1244" t="s">
        <v>264</v>
      </c>
      <c r="J1244" t="s">
        <v>711</v>
      </c>
      <c r="L1244" t="s">
        <v>8</v>
      </c>
      <c r="M1244" t="s">
        <v>9</v>
      </c>
    </row>
    <row r="1245" spans="1:13">
      <c r="A1245">
        <v>47</v>
      </c>
      <c r="B1245" s="5">
        <v>45680</v>
      </c>
      <c r="C1245" s="7">
        <v>0.56763888888888892</v>
      </c>
      <c r="D1245" t="s">
        <v>574</v>
      </c>
      <c r="G1245" s="1">
        <v>16300</v>
      </c>
      <c r="H1245" s="1" t="s">
        <v>910</v>
      </c>
      <c r="I1245" t="s">
        <v>264</v>
      </c>
      <c r="J1245" t="s">
        <v>711</v>
      </c>
      <c r="L1245" t="s">
        <v>8</v>
      </c>
      <c r="M1245" t="s">
        <v>9</v>
      </c>
    </row>
    <row r="1246" spans="1:13">
      <c r="A1246">
        <v>48</v>
      </c>
      <c r="B1246" s="5">
        <v>45680</v>
      </c>
      <c r="C1246" s="7">
        <v>0.84847222222222218</v>
      </c>
      <c r="D1246" t="s">
        <v>499</v>
      </c>
      <c r="G1246" s="1">
        <v>36000</v>
      </c>
      <c r="H1246" s="1" t="s">
        <v>911</v>
      </c>
      <c r="I1246" t="s">
        <v>264</v>
      </c>
      <c r="J1246" t="s">
        <v>711</v>
      </c>
      <c r="L1246" t="s">
        <v>8</v>
      </c>
      <c r="M1246" t="s">
        <v>9</v>
      </c>
    </row>
    <row r="1247" spans="1:13">
      <c r="A1247">
        <v>49</v>
      </c>
      <c r="B1247" s="5">
        <v>45684</v>
      </c>
      <c r="C1247" s="7">
        <v>0.17296296296296301</v>
      </c>
      <c r="D1247" t="s">
        <v>573</v>
      </c>
      <c r="G1247" s="1">
        <v>13000</v>
      </c>
      <c r="H1247" s="1" t="s">
        <v>912</v>
      </c>
      <c r="I1247" t="s">
        <v>264</v>
      </c>
      <c r="J1247" t="s">
        <v>711</v>
      </c>
      <c r="L1247" t="s">
        <v>8</v>
      </c>
      <c r="M1247" t="s">
        <v>9</v>
      </c>
    </row>
    <row r="1248" spans="1:13">
      <c r="A1248">
        <v>50</v>
      </c>
      <c r="B1248" s="5">
        <v>45684</v>
      </c>
      <c r="C1248" s="7">
        <v>0.17310185185185181</v>
      </c>
      <c r="D1248" t="s">
        <v>573</v>
      </c>
      <c r="F1248" s="1">
        <v>13000</v>
      </c>
      <c r="H1248" s="1" t="s">
        <v>911</v>
      </c>
      <c r="I1248" t="s">
        <v>264</v>
      </c>
      <c r="J1248" t="s">
        <v>711</v>
      </c>
      <c r="L1248" t="s">
        <v>8</v>
      </c>
      <c r="M1248" t="s">
        <v>9</v>
      </c>
    </row>
    <row r="1249" spans="1:13">
      <c r="A1249">
        <v>51</v>
      </c>
      <c r="B1249" s="5">
        <v>45684</v>
      </c>
      <c r="C1249" s="7">
        <v>0.20321759259259259</v>
      </c>
      <c r="D1249" t="s">
        <v>574</v>
      </c>
      <c r="G1249" s="1">
        <v>13800</v>
      </c>
      <c r="H1249" s="1" t="s">
        <v>913</v>
      </c>
      <c r="I1249" t="s">
        <v>264</v>
      </c>
      <c r="J1249" t="s">
        <v>711</v>
      </c>
      <c r="L1249" t="s">
        <v>8</v>
      </c>
      <c r="M1249" t="s">
        <v>9</v>
      </c>
    </row>
    <row r="1250" spans="1:13">
      <c r="A1250">
        <v>52</v>
      </c>
      <c r="B1250" s="5">
        <v>45688</v>
      </c>
      <c r="C1250" s="7">
        <v>0.2137847222222222</v>
      </c>
      <c r="D1250" t="s">
        <v>332</v>
      </c>
      <c r="G1250" s="1">
        <v>633967</v>
      </c>
      <c r="H1250" s="1" t="s">
        <v>914</v>
      </c>
      <c r="I1250" t="s">
        <v>295</v>
      </c>
      <c r="J1250" t="s">
        <v>300</v>
      </c>
      <c r="L1250" t="s">
        <v>8</v>
      </c>
      <c r="M1250" t="s">
        <v>9</v>
      </c>
    </row>
    <row r="1251" spans="1:13">
      <c r="A1251">
        <v>53</v>
      </c>
      <c r="B1251" s="5">
        <v>45688</v>
      </c>
      <c r="C1251" s="7">
        <v>0.2137847222222222</v>
      </c>
      <c r="D1251" t="s">
        <v>332</v>
      </c>
      <c r="G1251" s="1">
        <v>800</v>
      </c>
      <c r="H1251" s="1" t="s">
        <v>915</v>
      </c>
      <c r="I1251" t="s">
        <v>295</v>
      </c>
      <c r="J1251" t="s">
        <v>300</v>
      </c>
      <c r="L1251" t="s">
        <v>8</v>
      </c>
      <c r="M1251" t="s">
        <v>9</v>
      </c>
    </row>
    <row r="1252" spans="1:13">
      <c r="A1252">
        <v>54</v>
      </c>
      <c r="B1252" s="5">
        <v>45693</v>
      </c>
      <c r="C1252" s="7">
        <v>0.68174768518518514</v>
      </c>
      <c r="D1252" t="s">
        <v>710</v>
      </c>
      <c r="G1252" s="1">
        <v>6600</v>
      </c>
      <c r="H1252" s="1" t="s">
        <v>916</v>
      </c>
      <c r="I1252" t="s">
        <v>264</v>
      </c>
      <c r="J1252" t="s">
        <v>711</v>
      </c>
      <c r="L1252" t="s">
        <v>8</v>
      </c>
      <c r="M1252" t="s">
        <v>9</v>
      </c>
    </row>
    <row r="1253" spans="1:13">
      <c r="A1253">
        <v>55</v>
      </c>
      <c r="B1253" s="5">
        <v>45694</v>
      </c>
      <c r="C1253" s="7">
        <v>0.41081018518518519</v>
      </c>
      <c r="D1253" t="s">
        <v>573</v>
      </c>
      <c r="G1253" s="1">
        <v>11000</v>
      </c>
      <c r="H1253" s="1" t="s">
        <v>917</v>
      </c>
      <c r="I1253" t="s">
        <v>264</v>
      </c>
      <c r="J1253" t="s">
        <v>711</v>
      </c>
      <c r="L1253" t="s">
        <v>8</v>
      </c>
      <c r="M1253" t="s">
        <v>9</v>
      </c>
    </row>
    <row r="1254" spans="1:13">
      <c r="A1254">
        <v>56</v>
      </c>
      <c r="B1254" s="5">
        <v>45694</v>
      </c>
      <c r="C1254" s="7">
        <v>0.41094907407407399</v>
      </c>
      <c r="D1254" t="s">
        <v>573</v>
      </c>
      <c r="F1254" s="1">
        <v>11000</v>
      </c>
      <c r="H1254" s="1" t="s">
        <v>916</v>
      </c>
      <c r="I1254" t="s">
        <v>264</v>
      </c>
      <c r="J1254" t="s">
        <v>711</v>
      </c>
      <c r="L1254" t="s">
        <v>8</v>
      </c>
      <c r="M1254" t="s">
        <v>9</v>
      </c>
    </row>
    <row r="1255" spans="1:13">
      <c r="A1255">
        <v>57</v>
      </c>
      <c r="B1255" s="5">
        <v>45694</v>
      </c>
      <c r="C1255" s="7">
        <v>0.42972222222222223</v>
      </c>
      <c r="D1255" t="s">
        <v>574</v>
      </c>
      <c r="G1255" s="1">
        <v>10900</v>
      </c>
      <c r="H1255" s="1" t="s">
        <v>918</v>
      </c>
      <c r="I1255" t="s">
        <v>264</v>
      </c>
      <c r="J1255" t="s">
        <v>711</v>
      </c>
      <c r="L1255" t="s">
        <v>8</v>
      </c>
      <c r="M1255" t="s">
        <v>9</v>
      </c>
    </row>
    <row r="1256" spans="1:13">
      <c r="A1256">
        <v>58</v>
      </c>
      <c r="B1256" s="5">
        <v>45694</v>
      </c>
      <c r="C1256" s="7">
        <v>0.69719907407407411</v>
      </c>
      <c r="D1256" t="s">
        <v>573</v>
      </c>
      <c r="G1256" s="1">
        <v>17300</v>
      </c>
      <c r="H1256" s="1" t="s">
        <v>919</v>
      </c>
      <c r="I1256" t="s">
        <v>264</v>
      </c>
      <c r="J1256" t="s">
        <v>711</v>
      </c>
      <c r="L1256" t="s">
        <v>8</v>
      </c>
      <c r="M1256" t="s">
        <v>9</v>
      </c>
    </row>
    <row r="1257" spans="1:13">
      <c r="A1257">
        <v>59</v>
      </c>
      <c r="B1257" s="5">
        <v>45694</v>
      </c>
      <c r="C1257" s="7">
        <v>0.69733796296296291</v>
      </c>
      <c r="D1257" t="s">
        <v>573</v>
      </c>
      <c r="F1257" s="1">
        <v>17300</v>
      </c>
      <c r="H1257" s="1" t="s">
        <v>918</v>
      </c>
      <c r="I1257" t="s">
        <v>264</v>
      </c>
      <c r="J1257" t="s">
        <v>711</v>
      </c>
      <c r="L1257" t="s">
        <v>8</v>
      </c>
      <c r="M1257" t="s">
        <v>9</v>
      </c>
    </row>
    <row r="1258" spans="1:13">
      <c r="A1258">
        <v>60</v>
      </c>
      <c r="B1258" s="5">
        <v>45694</v>
      </c>
      <c r="C1258" s="7">
        <v>0.74859953703703708</v>
      </c>
      <c r="D1258" t="s">
        <v>574</v>
      </c>
      <c r="G1258" s="1">
        <v>20000</v>
      </c>
      <c r="H1258" s="1" t="s">
        <v>920</v>
      </c>
      <c r="I1258" t="s">
        <v>264</v>
      </c>
      <c r="J1258" t="s">
        <v>711</v>
      </c>
      <c r="L1258" t="s">
        <v>8</v>
      </c>
      <c r="M1258" t="s">
        <v>9</v>
      </c>
    </row>
    <row r="1259" spans="1:13">
      <c r="A1259">
        <v>61</v>
      </c>
      <c r="B1259" s="5">
        <v>45694</v>
      </c>
      <c r="C1259" s="7">
        <v>0.94307870370370372</v>
      </c>
      <c r="D1259" t="s">
        <v>573</v>
      </c>
      <c r="G1259" s="1">
        <v>25600</v>
      </c>
      <c r="H1259" s="1" t="s">
        <v>921</v>
      </c>
      <c r="I1259" t="s">
        <v>264</v>
      </c>
      <c r="J1259" t="s">
        <v>711</v>
      </c>
      <c r="L1259" t="s">
        <v>8</v>
      </c>
      <c r="M1259" t="s">
        <v>9</v>
      </c>
    </row>
    <row r="1260" spans="1:13">
      <c r="A1260">
        <v>62</v>
      </c>
      <c r="B1260" s="5">
        <v>45694</v>
      </c>
      <c r="C1260" s="7">
        <v>0.94321759259259264</v>
      </c>
      <c r="D1260" t="s">
        <v>573</v>
      </c>
      <c r="F1260" s="1">
        <v>25600</v>
      </c>
      <c r="H1260" s="1" t="s">
        <v>920</v>
      </c>
      <c r="I1260" t="s">
        <v>264</v>
      </c>
      <c r="J1260" t="s">
        <v>711</v>
      </c>
      <c r="L1260" t="s">
        <v>8</v>
      </c>
      <c r="M1260" t="s">
        <v>9</v>
      </c>
    </row>
    <row r="1261" spans="1:13">
      <c r="A1261">
        <v>63</v>
      </c>
      <c r="B1261" s="5">
        <v>45694</v>
      </c>
      <c r="C1261" s="7">
        <v>0.95619212962962963</v>
      </c>
      <c r="D1261" t="s">
        <v>574</v>
      </c>
      <c r="G1261" s="1">
        <v>26000</v>
      </c>
      <c r="H1261" s="1" t="s">
        <v>922</v>
      </c>
      <c r="I1261" t="s">
        <v>264</v>
      </c>
      <c r="J1261" t="s">
        <v>711</v>
      </c>
      <c r="L1261" t="s">
        <v>8</v>
      </c>
      <c r="M1261" t="s">
        <v>9</v>
      </c>
    </row>
    <row r="1262" spans="1:13">
      <c r="A1262">
        <v>64</v>
      </c>
      <c r="B1262" s="5">
        <v>45695</v>
      </c>
      <c r="C1262" s="7">
        <v>0.57914351851851853</v>
      </c>
      <c r="D1262" t="s">
        <v>740</v>
      </c>
      <c r="F1262" s="1">
        <v>10272900</v>
      </c>
      <c r="H1262" s="2">
        <v>31022005</v>
      </c>
      <c r="I1262" t="s">
        <v>292</v>
      </c>
      <c r="J1262" t="s">
        <v>293</v>
      </c>
      <c r="L1262" t="s">
        <v>8</v>
      </c>
      <c r="M1262" t="s">
        <v>9</v>
      </c>
    </row>
    <row r="1263" spans="1:13">
      <c r="A1263">
        <v>65</v>
      </c>
      <c r="B1263" s="5">
        <v>45698</v>
      </c>
      <c r="C1263" s="7">
        <v>0.44297453703703699</v>
      </c>
      <c r="D1263" t="s">
        <v>573</v>
      </c>
      <c r="G1263" s="1">
        <v>9600</v>
      </c>
      <c r="H1263" s="2">
        <v>31012405</v>
      </c>
      <c r="I1263" t="s">
        <v>264</v>
      </c>
      <c r="J1263" t="s">
        <v>711</v>
      </c>
      <c r="L1263" t="s">
        <v>8</v>
      </c>
      <c r="M1263" t="s">
        <v>9</v>
      </c>
    </row>
    <row r="1264" spans="1:13">
      <c r="A1264">
        <v>66</v>
      </c>
      <c r="B1264" s="5">
        <v>45698</v>
      </c>
      <c r="C1264" s="7">
        <v>0.44311342592592601</v>
      </c>
      <c r="D1264" t="s">
        <v>573</v>
      </c>
      <c r="F1264" s="1">
        <v>9600</v>
      </c>
      <c r="H1264" s="2">
        <v>31022005</v>
      </c>
      <c r="I1264" t="s">
        <v>264</v>
      </c>
      <c r="J1264" t="s">
        <v>711</v>
      </c>
      <c r="L1264" t="s">
        <v>8</v>
      </c>
      <c r="M1264" t="s">
        <v>9</v>
      </c>
    </row>
    <row r="1265" spans="1:13">
      <c r="A1265">
        <v>67</v>
      </c>
      <c r="B1265" s="5">
        <v>45698</v>
      </c>
      <c r="C1265" s="7">
        <v>0.46248842592592587</v>
      </c>
      <c r="D1265" t="s">
        <v>574</v>
      </c>
      <c r="G1265" s="1">
        <v>9600</v>
      </c>
      <c r="H1265" s="2">
        <v>31012405</v>
      </c>
      <c r="I1265" t="s">
        <v>264</v>
      </c>
      <c r="J1265" t="s">
        <v>711</v>
      </c>
      <c r="L1265" t="s">
        <v>8</v>
      </c>
      <c r="M1265" t="s">
        <v>9</v>
      </c>
    </row>
    <row r="1266" spans="1:13">
      <c r="A1266">
        <v>68</v>
      </c>
      <c r="B1266" s="5">
        <v>45698</v>
      </c>
      <c r="C1266" s="7">
        <v>0.54079861111111116</v>
      </c>
      <c r="D1266" t="s">
        <v>573</v>
      </c>
      <c r="G1266" s="1">
        <v>13800</v>
      </c>
      <c r="H1266" s="2">
        <v>30998605</v>
      </c>
      <c r="I1266" t="s">
        <v>264</v>
      </c>
      <c r="J1266" t="s">
        <v>711</v>
      </c>
      <c r="L1266" t="s">
        <v>8</v>
      </c>
      <c r="M1266" t="s">
        <v>9</v>
      </c>
    </row>
    <row r="1267" spans="1:13">
      <c r="A1267">
        <v>69</v>
      </c>
      <c r="B1267" s="5">
        <v>45698</v>
      </c>
      <c r="C1267" s="7">
        <v>0.54093749999999996</v>
      </c>
      <c r="D1267" t="s">
        <v>573</v>
      </c>
      <c r="F1267" s="1">
        <v>13800</v>
      </c>
      <c r="H1267" s="2">
        <v>31012405</v>
      </c>
      <c r="I1267" t="s">
        <v>264</v>
      </c>
      <c r="J1267" t="s">
        <v>711</v>
      </c>
      <c r="L1267" t="s">
        <v>8</v>
      </c>
      <c r="M1267" t="s">
        <v>9</v>
      </c>
    </row>
    <row r="1268" spans="1:13">
      <c r="A1268">
        <v>70</v>
      </c>
      <c r="B1268" s="5">
        <v>45698</v>
      </c>
      <c r="C1268" s="7">
        <v>0.56313657407407403</v>
      </c>
      <c r="D1268" t="s">
        <v>650</v>
      </c>
      <c r="G1268" s="1">
        <v>13900</v>
      </c>
      <c r="H1268" s="2">
        <v>30998505</v>
      </c>
      <c r="I1268" t="s">
        <v>264</v>
      </c>
      <c r="J1268" t="s">
        <v>711</v>
      </c>
      <c r="L1268" t="s">
        <v>8</v>
      </c>
      <c r="M1268" t="s">
        <v>9</v>
      </c>
    </row>
    <row r="1269" spans="1:13">
      <c r="A1269">
        <v>71</v>
      </c>
      <c r="B1269" s="5">
        <v>45698</v>
      </c>
      <c r="C1269" s="7">
        <v>0.77401620370370372</v>
      </c>
      <c r="D1269" t="s">
        <v>573</v>
      </c>
      <c r="G1269" s="1">
        <v>12500</v>
      </c>
      <c r="H1269" s="2">
        <v>30986005</v>
      </c>
      <c r="I1269" t="s">
        <v>264</v>
      </c>
      <c r="J1269" t="s">
        <v>711</v>
      </c>
      <c r="L1269" t="s">
        <v>8</v>
      </c>
      <c r="M1269" t="s">
        <v>9</v>
      </c>
    </row>
    <row r="1270" spans="1:13">
      <c r="A1270">
        <v>72</v>
      </c>
      <c r="B1270" s="5">
        <v>45698</v>
      </c>
      <c r="C1270" s="7">
        <v>0.77415509259259263</v>
      </c>
      <c r="D1270" t="s">
        <v>573</v>
      </c>
      <c r="F1270" s="1">
        <v>12500</v>
      </c>
      <c r="H1270" s="2">
        <v>30998505</v>
      </c>
      <c r="I1270" t="s">
        <v>264</v>
      </c>
      <c r="J1270" t="s">
        <v>711</v>
      </c>
      <c r="L1270" t="s">
        <v>8</v>
      </c>
      <c r="M1270" t="s">
        <v>9</v>
      </c>
    </row>
    <row r="1271" spans="1:13">
      <c r="A1271">
        <v>73</v>
      </c>
      <c r="B1271" s="5">
        <v>45698</v>
      </c>
      <c r="C1271" s="7">
        <v>0.79474537037037041</v>
      </c>
      <c r="D1271" t="s">
        <v>574</v>
      </c>
      <c r="G1271" s="1">
        <v>12500</v>
      </c>
      <c r="H1271" s="2">
        <v>30986005</v>
      </c>
      <c r="I1271" t="s">
        <v>264</v>
      </c>
      <c r="J1271" t="s">
        <v>711</v>
      </c>
      <c r="L1271" t="s">
        <v>8</v>
      </c>
      <c r="M1271" t="s">
        <v>9</v>
      </c>
    </row>
    <row r="1272" spans="1:13">
      <c r="A1272">
        <v>74</v>
      </c>
      <c r="B1272" s="5">
        <v>45700</v>
      </c>
      <c r="C1272" s="7">
        <v>0.55173611111111109</v>
      </c>
      <c r="D1272" t="s">
        <v>710</v>
      </c>
      <c r="G1272" s="1">
        <v>5900</v>
      </c>
      <c r="H1272" s="2">
        <v>30980105</v>
      </c>
      <c r="I1272" t="s">
        <v>264</v>
      </c>
      <c r="J1272" t="s">
        <v>711</v>
      </c>
      <c r="L1272" t="s">
        <v>8</v>
      </c>
      <c r="M1272" t="s">
        <v>9</v>
      </c>
    </row>
    <row r="1273" spans="1:13">
      <c r="A1273">
        <v>75</v>
      </c>
      <c r="B1273" s="5">
        <v>45701</v>
      </c>
      <c r="C1273" s="7">
        <v>0.33831018518518519</v>
      </c>
      <c r="D1273" t="s">
        <v>573</v>
      </c>
      <c r="G1273" s="1">
        <v>38200</v>
      </c>
      <c r="H1273" s="2">
        <v>30941905</v>
      </c>
      <c r="I1273" t="s">
        <v>264</v>
      </c>
      <c r="J1273" t="s">
        <v>711</v>
      </c>
      <c r="L1273" t="s">
        <v>8</v>
      </c>
      <c r="M1273" t="s">
        <v>9</v>
      </c>
    </row>
    <row r="1274" spans="1:13">
      <c r="A1274">
        <v>76</v>
      </c>
      <c r="B1274" s="5">
        <v>45701</v>
      </c>
      <c r="C1274" s="7">
        <v>0.3384375</v>
      </c>
      <c r="D1274" t="s">
        <v>573</v>
      </c>
      <c r="F1274" s="1">
        <v>38200</v>
      </c>
      <c r="H1274" s="2">
        <v>30980105</v>
      </c>
      <c r="I1274" t="s">
        <v>264</v>
      </c>
      <c r="J1274" t="s">
        <v>711</v>
      </c>
      <c r="L1274" t="s">
        <v>8</v>
      </c>
      <c r="M1274" t="s">
        <v>9</v>
      </c>
    </row>
    <row r="1275" spans="1:13">
      <c r="A1275">
        <v>77</v>
      </c>
      <c r="B1275" s="5">
        <v>45701</v>
      </c>
      <c r="C1275" s="7">
        <v>0.37339120370370371</v>
      </c>
      <c r="D1275" t="s">
        <v>574</v>
      </c>
      <c r="G1275" s="1">
        <v>37900</v>
      </c>
      <c r="H1275" s="2">
        <v>30942205</v>
      </c>
      <c r="I1275" t="s">
        <v>264</v>
      </c>
      <c r="J1275" t="s">
        <v>711</v>
      </c>
      <c r="L1275" t="s">
        <v>8</v>
      </c>
      <c r="M1275" t="s">
        <v>9</v>
      </c>
    </row>
    <row r="1276" spans="1:13">
      <c r="A1276">
        <v>78</v>
      </c>
      <c r="B1276" s="5">
        <v>45701</v>
      </c>
      <c r="C1276" s="7">
        <v>0.47980324074074082</v>
      </c>
      <c r="D1276" t="s">
        <v>710</v>
      </c>
      <c r="G1276" s="1">
        <v>7200</v>
      </c>
      <c r="H1276" s="2">
        <v>30935005</v>
      </c>
      <c r="I1276" t="s">
        <v>264</v>
      </c>
      <c r="J1276" t="s">
        <v>711</v>
      </c>
      <c r="L1276" t="s">
        <v>8</v>
      </c>
      <c r="M1276" t="s">
        <v>9</v>
      </c>
    </row>
    <row r="1277" spans="1:13">
      <c r="A1277">
        <v>79</v>
      </c>
      <c r="B1277" s="5">
        <v>45701</v>
      </c>
      <c r="C1277" s="7">
        <v>0.48864583333333328</v>
      </c>
      <c r="D1277" t="s">
        <v>406</v>
      </c>
      <c r="G1277" s="1">
        <v>32900</v>
      </c>
      <c r="H1277" s="2">
        <v>30902105</v>
      </c>
      <c r="I1277" t="s">
        <v>264</v>
      </c>
      <c r="J1277" t="s">
        <v>711</v>
      </c>
      <c r="L1277" t="s">
        <v>8</v>
      </c>
      <c r="M1277" t="s">
        <v>9</v>
      </c>
    </row>
    <row r="1278" spans="1:13">
      <c r="A1278">
        <v>80</v>
      </c>
      <c r="B1278" s="5">
        <v>45701</v>
      </c>
      <c r="C1278" s="7">
        <v>0.48878472222222219</v>
      </c>
      <c r="D1278" t="s">
        <v>406</v>
      </c>
      <c r="F1278" s="1">
        <v>32900</v>
      </c>
      <c r="H1278" s="2">
        <v>30935005</v>
      </c>
      <c r="I1278" t="s">
        <v>264</v>
      </c>
      <c r="J1278" t="s">
        <v>711</v>
      </c>
      <c r="L1278" t="s">
        <v>8</v>
      </c>
      <c r="M1278" t="s">
        <v>9</v>
      </c>
    </row>
    <row r="1279" spans="1:13">
      <c r="A1279">
        <v>81</v>
      </c>
      <c r="B1279" s="5">
        <v>45701</v>
      </c>
      <c r="C1279" s="7">
        <v>0.52746527777777774</v>
      </c>
      <c r="D1279" t="s">
        <v>748</v>
      </c>
      <c r="G1279" s="1">
        <v>26900</v>
      </c>
      <c r="H1279" s="2">
        <v>30908105</v>
      </c>
      <c r="I1279" t="s">
        <v>264</v>
      </c>
      <c r="J1279" t="s">
        <v>711</v>
      </c>
      <c r="L1279" t="s">
        <v>8</v>
      </c>
      <c r="M1279" t="s">
        <v>9</v>
      </c>
    </row>
    <row r="1280" spans="1:13">
      <c r="A1280">
        <v>82</v>
      </c>
      <c r="B1280" s="5">
        <v>45701</v>
      </c>
      <c r="C1280" s="7">
        <v>0.55997685185185186</v>
      </c>
      <c r="D1280" t="s">
        <v>573</v>
      </c>
      <c r="G1280" s="1">
        <v>11900</v>
      </c>
      <c r="H1280" s="2">
        <v>30896205</v>
      </c>
      <c r="I1280" t="s">
        <v>264</v>
      </c>
      <c r="J1280" t="s">
        <v>711</v>
      </c>
      <c r="L1280" t="s">
        <v>8</v>
      </c>
      <c r="M1280" t="s">
        <v>9</v>
      </c>
    </row>
    <row r="1281" spans="1:13">
      <c r="A1281">
        <v>83</v>
      </c>
      <c r="B1281" s="5">
        <v>45701</v>
      </c>
      <c r="C1281" s="7">
        <v>0.56011574074074078</v>
      </c>
      <c r="D1281" t="s">
        <v>573</v>
      </c>
      <c r="F1281" s="1">
        <v>11900</v>
      </c>
      <c r="H1281" s="2">
        <v>30908105</v>
      </c>
      <c r="I1281" t="s">
        <v>264</v>
      </c>
      <c r="J1281" t="s">
        <v>711</v>
      </c>
      <c r="L1281" t="s">
        <v>8</v>
      </c>
      <c r="M1281" t="s">
        <v>9</v>
      </c>
    </row>
    <row r="1282" spans="1:13">
      <c r="A1282">
        <v>84</v>
      </c>
      <c r="B1282" s="5">
        <v>45701</v>
      </c>
      <c r="C1282" s="7">
        <v>0.58083333333333331</v>
      </c>
      <c r="D1282" t="s">
        <v>574</v>
      </c>
      <c r="G1282" s="1">
        <v>12600</v>
      </c>
      <c r="H1282" s="2">
        <v>30895505</v>
      </c>
      <c r="I1282" t="s">
        <v>264</v>
      </c>
      <c r="J1282" t="s">
        <v>711</v>
      </c>
      <c r="L1282" t="s">
        <v>8</v>
      </c>
      <c r="M1282" t="s">
        <v>9</v>
      </c>
    </row>
    <row r="1283" spans="1:13">
      <c r="A1283">
        <v>85</v>
      </c>
      <c r="B1283" s="5">
        <v>45701</v>
      </c>
      <c r="C1283" s="7">
        <v>0.68193287037037043</v>
      </c>
      <c r="D1283" t="s">
        <v>573</v>
      </c>
      <c r="G1283" s="1">
        <v>9500</v>
      </c>
      <c r="H1283" s="2">
        <v>30886005</v>
      </c>
      <c r="I1283" t="s">
        <v>264</v>
      </c>
      <c r="J1283" t="s">
        <v>711</v>
      </c>
      <c r="L1283" t="s">
        <v>8</v>
      </c>
      <c r="M1283" t="s">
        <v>9</v>
      </c>
    </row>
    <row r="1284" spans="1:13">
      <c r="A1284">
        <v>86</v>
      </c>
      <c r="B1284" s="5">
        <v>45701</v>
      </c>
      <c r="C1284" s="7">
        <v>0.68207175925925922</v>
      </c>
      <c r="D1284" t="s">
        <v>573</v>
      </c>
      <c r="F1284" s="1">
        <v>9500</v>
      </c>
      <c r="H1284" s="2">
        <v>30895505</v>
      </c>
      <c r="I1284" t="s">
        <v>264</v>
      </c>
      <c r="J1284" t="s">
        <v>711</v>
      </c>
      <c r="L1284" t="s">
        <v>8</v>
      </c>
      <c r="M1284" t="s">
        <v>9</v>
      </c>
    </row>
    <row r="1285" spans="1:13">
      <c r="A1285">
        <v>87</v>
      </c>
      <c r="B1285" s="5">
        <v>45701</v>
      </c>
      <c r="C1285" s="7">
        <v>0.70090277777777776</v>
      </c>
      <c r="D1285" t="s">
        <v>574</v>
      </c>
      <c r="G1285" s="1">
        <v>10300</v>
      </c>
      <c r="H1285" s="2">
        <v>30885205</v>
      </c>
      <c r="I1285" t="s">
        <v>264</v>
      </c>
      <c r="J1285" t="s">
        <v>711</v>
      </c>
      <c r="L1285" t="s">
        <v>8</v>
      </c>
      <c r="M1285" t="s">
        <v>9</v>
      </c>
    </row>
    <row r="1286" spans="1:13">
      <c r="A1286">
        <v>88</v>
      </c>
      <c r="B1286" s="5">
        <v>45701</v>
      </c>
      <c r="C1286" s="7">
        <v>0.75028935185185186</v>
      </c>
      <c r="D1286" t="s">
        <v>573</v>
      </c>
      <c r="G1286" s="1">
        <v>9400</v>
      </c>
      <c r="H1286" s="2">
        <v>30875805</v>
      </c>
      <c r="I1286" t="s">
        <v>264</v>
      </c>
      <c r="J1286" t="s">
        <v>711</v>
      </c>
      <c r="L1286" t="s">
        <v>8</v>
      </c>
      <c r="M1286" t="s">
        <v>9</v>
      </c>
    </row>
    <row r="1287" spans="1:13">
      <c r="A1287">
        <v>89</v>
      </c>
      <c r="B1287" s="5">
        <v>45701</v>
      </c>
      <c r="C1287" s="7">
        <v>0.75042824074074077</v>
      </c>
      <c r="D1287" t="s">
        <v>573</v>
      </c>
      <c r="F1287" s="1">
        <v>9400</v>
      </c>
      <c r="H1287" s="2">
        <v>30885205</v>
      </c>
      <c r="I1287" t="s">
        <v>264</v>
      </c>
      <c r="J1287" t="s">
        <v>711</v>
      </c>
      <c r="L1287" t="s">
        <v>8</v>
      </c>
      <c r="M1287" t="s">
        <v>9</v>
      </c>
    </row>
    <row r="1288" spans="1:13">
      <c r="A1288">
        <v>90</v>
      </c>
      <c r="B1288" s="5">
        <v>45701</v>
      </c>
      <c r="C1288" s="7">
        <v>0.77581018518518519</v>
      </c>
      <c r="D1288" t="s">
        <v>574</v>
      </c>
      <c r="G1288" s="1">
        <v>11100</v>
      </c>
      <c r="H1288" s="2">
        <v>30874105</v>
      </c>
      <c r="I1288" t="s">
        <v>264</v>
      </c>
      <c r="J1288" t="s">
        <v>711</v>
      </c>
      <c r="L1288" t="s">
        <v>8</v>
      </c>
      <c r="M1288" t="s">
        <v>9</v>
      </c>
    </row>
    <row r="1289" spans="1:13">
      <c r="A1289">
        <v>91</v>
      </c>
      <c r="B1289" s="5">
        <v>45701</v>
      </c>
      <c r="C1289" s="7">
        <v>0.84231481481481485</v>
      </c>
      <c r="D1289" t="s">
        <v>573</v>
      </c>
      <c r="G1289" s="1">
        <v>11300</v>
      </c>
      <c r="H1289" s="2">
        <v>30862805</v>
      </c>
      <c r="I1289" t="s">
        <v>264</v>
      </c>
      <c r="J1289" t="s">
        <v>711</v>
      </c>
      <c r="L1289" t="s">
        <v>8</v>
      </c>
      <c r="M1289" t="s">
        <v>9</v>
      </c>
    </row>
    <row r="1290" spans="1:13">
      <c r="A1290">
        <v>92</v>
      </c>
      <c r="B1290" s="5">
        <v>45701</v>
      </c>
      <c r="C1290" s="7">
        <v>0.84244212962962961</v>
      </c>
      <c r="D1290" t="s">
        <v>573</v>
      </c>
      <c r="F1290" s="1">
        <v>11300</v>
      </c>
      <c r="H1290" s="2">
        <v>30874105</v>
      </c>
      <c r="I1290" t="s">
        <v>264</v>
      </c>
      <c r="J1290" t="s">
        <v>711</v>
      </c>
      <c r="L1290" t="s">
        <v>8</v>
      </c>
      <c r="M1290" t="s">
        <v>9</v>
      </c>
    </row>
    <row r="1291" spans="1:13">
      <c r="A1291">
        <v>93</v>
      </c>
      <c r="B1291" s="5">
        <v>45701</v>
      </c>
      <c r="C1291" s="7">
        <v>0.86047453703703702</v>
      </c>
      <c r="D1291" t="s">
        <v>650</v>
      </c>
      <c r="G1291" s="1">
        <v>11800</v>
      </c>
      <c r="H1291" s="2">
        <v>30862305</v>
      </c>
      <c r="I1291" t="s">
        <v>264</v>
      </c>
      <c r="J1291" t="s">
        <v>711</v>
      </c>
      <c r="L1291" t="s">
        <v>8</v>
      </c>
      <c r="M1291" t="s">
        <v>9</v>
      </c>
    </row>
    <row r="1292" spans="1:13">
      <c r="A1292">
        <v>94</v>
      </c>
      <c r="B1292" s="5">
        <v>45702</v>
      </c>
      <c r="C1292" s="7">
        <v>0.66328703703703706</v>
      </c>
      <c r="D1292" t="s">
        <v>573</v>
      </c>
      <c r="G1292" s="1">
        <v>13200</v>
      </c>
      <c r="H1292" s="2">
        <v>30849105</v>
      </c>
      <c r="I1292" t="s">
        <v>264</v>
      </c>
      <c r="J1292" t="s">
        <v>711</v>
      </c>
      <c r="L1292" t="s">
        <v>8</v>
      </c>
      <c r="M1292" t="s">
        <v>9</v>
      </c>
    </row>
    <row r="1293" spans="1:13">
      <c r="A1293">
        <v>95</v>
      </c>
      <c r="B1293" s="5">
        <v>45702</v>
      </c>
      <c r="C1293" s="7">
        <v>0.66342592592592597</v>
      </c>
      <c r="D1293" t="s">
        <v>573</v>
      </c>
      <c r="F1293" s="1">
        <v>13200</v>
      </c>
      <c r="H1293" s="2">
        <v>30862305</v>
      </c>
      <c r="I1293" t="s">
        <v>264</v>
      </c>
      <c r="J1293" t="s">
        <v>711</v>
      </c>
      <c r="L1293" t="s">
        <v>8</v>
      </c>
      <c r="M1293" t="s">
        <v>9</v>
      </c>
    </row>
    <row r="1294" spans="1:13">
      <c r="A1294">
        <v>96</v>
      </c>
      <c r="B1294" s="5">
        <v>45702</v>
      </c>
      <c r="C1294" s="7">
        <v>0.68353009259259256</v>
      </c>
      <c r="D1294" t="s">
        <v>574</v>
      </c>
      <c r="G1294" s="1">
        <v>11900</v>
      </c>
      <c r="H1294" s="2">
        <v>30850405</v>
      </c>
      <c r="I1294" t="s">
        <v>264</v>
      </c>
      <c r="J1294" t="s">
        <v>711</v>
      </c>
      <c r="L1294" t="s">
        <v>8</v>
      </c>
      <c r="M1294" t="s">
        <v>9</v>
      </c>
    </row>
    <row r="1295" spans="1:13">
      <c r="A1295">
        <v>97</v>
      </c>
      <c r="B1295" s="5">
        <v>45702</v>
      </c>
      <c r="C1295" s="7">
        <v>0.93746527777777777</v>
      </c>
      <c r="D1295" t="s">
        <v>573</v>
      </c>
      <c r="G1295" s="1">
        <v>12500</v>
      </c>
      <c r="H1295" s="2">
        <v>30837905</v>
      </c>
      <c r="I1295" t="s">
        <v>264</v>
      </c>
      <c r="J1295" t="s">
        <v>711</v>
      </c>
      <c r="L1295" t="s">
        <v>8</v>
      </c>
      <c r="M1295" t="s">
        <v>9</v>
      </c>
    </row>
    <row r="1296" spans="1:13">
      <c r="A1296">
        <v>98</v>
      </c>
      <c r="B1296" s="5">
        <v>45702</v>
      </c>
      <c r="C1296" s="7">
        <v>0.93760416666666668</v>
      </c>
      <c r="D1296" t="s">
        <v>573</v>
      </c>
      <c r="F1296" s="1">
        <v>12500</v>
      </c>
      <c r="H1296" s="2">
        <v>30850405</v>
      </c>
      <c r="I1296" t="s">
        <v>264</v>
      </c>
      <c r="J1296" t="s">
        <v>711</v>
      </c>
      <c r="L1296" t="s">
        <v>8</v>
      </c>
      <c r="M1296" t="s">
        <v>9</v>
      </c>
    </row>
    <row r="1297" spans="1:13">
      <c r="A1297">
        <v>99</v>
      </c>
      <c r="B1297" s="5">
        <v>45702</v>
      </c>
      <c r="C1297" s="7">
        <v>0.95151620370370371</v>
      </c>
      <c r="D1297" t="s">
        <v>650</v>
      </c>
      <c r="G1297" s="1">
        <v>13400</v>
      </c>
      <c r="H1297" s="2">
        <v>30837005</v>
      </c>
      <c r="I1297" t="s">
        <v>264</v>
      </c>
      <c r="J1297" t="s">
        <v>711</v>
      </c>
      <c r="L1297" t="s">
        <v>8</v>
      </c>
      <c r="M1297" t="s">
        <v>9</v>
      </c>
    </row>
    <row r="1298" spans="1:13">
      <c r="A1298">
        <v>100</v>
      </c>
      <c r="B1298" s="5">
        <v>45705</v>
      </c>
      <c r="C1298" s="7">
        <v>0.40819444444444453</v>
      </c>
      <c r="D1298" t="s">
        <v>573</v>
      </c>
      <c r="G1298" s="1">
        <v>11100</v>
      </c>
      <c r="H1298" s="2">
        <v>30825905</v>
      </c>
      <c r="I1298" t="s">
        <v>264</v>
      </c>
      <c r="J1298" t="s">
        <v>711</v>
      </c>
      <c r="L1298" t="s">
        <v>8</v>
      </c>
      <c r="M1298" t="s">
        <v>9</v>
      </c>
    </row>
    <row r="1299" spans="1:13">
      <c r="A1299">
        <v>101</v>
      </c>
      <c r="B1299" s="5">
        <v>45705</v>
      </c>
      <c r="C1299" s="7">
        <v>0.40833333333333333</v>
      </c>
      <c r="D1299" t="s">
        <v>573</v>
      </c>
      <c r="F1299" s="1">
        <v>11100</v>
      </c>
      <c r="H1299" s="2">
        <v>30837005</v>
      </c>
      <c r="I1299" t="s">
        <v>264</v>
      </c>
      <c r="J1299" t="s">
        <v>711</v>
      </c>
      <c r="L1299" t="s">
        <v>8</v>
      </c>
      <c r="M1299" t="s">
        <v>9</v>
      </c>
    </row>
    <row r="1300" spans="1:13">
      <c r="A1300">
        <v>102</v>
      </c>
      <c r="B1300" s="5">
        <v>45705</v>
      </c>
      <c r="C1300" s="7">
        <v>0.42541666666666672</v>
      </c>
      <c r="D1300" t="s">
        <v>574</v>
      </c>
      <c r="G1300" s="1">
        <v>11900</v>
      </c>
      <c r="H1300" s="2">
        <v>30825105</v>
      </c>
      <c r="I1300" t="s">
        <v>264</v>
      </c>
      <c r="J1300" t="s">
        <v>711</v>
      </c>
      <c r="L1300" t="s">
        <v>8</v>
      </c>
      <c r="M1300" t="s">
        <v>9</v>
      </c>
    </row>
    <row r="1301" spans="1:13">
      <c r="A1301">
        <v>103</v>
      </c>
      <c r="B1301" s="5">
        <v>45705</v>
      </c>
      <c r="C1301" s="7">
        <v>0.54224537037037035</v>
      </c>
      <c r="D1301" t="s">
        <v>573</v>
      </c>
      <c r="G1301" s="1">
        <v>13700</v>
      </c>
      <c r="H1301" s="2">
        <v>30811405</v>
      </c>
      <c r="I1301" t="s">
        <v>264</v>
      </c>
      <c r="J1301" t="s">
        <v>711</v>
      </c>
      <c r="L1301" t="s">
        <v>8</v>
      </c>
      <c r="M1301" t="s">
        <v>9</v>
      </c>
    </row>
    <row r="1302" spans="1:13">
      <c r="A1302">
        <v>104</v>
      </c>
      <c r="B1302" s="5">
        <v>45705</v>
      </c>
      <c r="C1302" s="7">
        <v>0.54238425925925926</v>
      </c>
      <c r="D1302" t="s">
        <v>573</v>
      </c>
      <c r="F1302" s="1">
        <v>13700</v>
      </c>
      <c r="H1302" s="2">
        <v>30825105</v>
      </c>
      <c r="I1302" t="s">
        <v>264</v>
      </c>
      <c r="J1302" t="s">
        <v>711</v>
      </c>
      <c r="L1302" t="s">
        <v>8</v>
      </c>
      <c r="M1302" t="s">
        <v>9</v>
      </c>
    </row>
    <row r="1303" spans="1:13">
      <c r="A1303">
        <v>105</v>
      </c>
      <c r="B1303" s="5">
        <v>45705</v>
      </c>
      <c r="C1303" s="7">
        <v>0.56679398148148152</v>
      </c>
      <c r="D1303" t="s">
        <v>650</v>
      </c>
      <c r="G1303" s="1">
        <v>12700</v>
      </c>
      <c r="H1303" s="2">
        <v>30812405</v>
      </c>
      <c r="I1303" t="s">
        <v>264</v>
      </c>
      <c r="J1303" t="s">
        <v>711</v>
      </c>
      <c r="L1303" t="s">
        <v>8</v>
      </c>
      <c r="M1303" t="s">
        <v>9</v>
      </c>
    </row>
    <row r="1304" spans="1:13">
      <c r="A1304">
        <v>106</v>
      </c>
      <c r="B1304" s="5">
        <v>45705</v>
      </c>
      <c r="C1304" s="7">
        <v>0.63314814814814813</v>
      </c>
      <c r="D1304" t="s">
        <v>573</v>
      </c>
      <c r="G1304" s="1">
        <v>13400</v>
      </c>
      <c r="H1304" s="2">
        <v>30799005</v>
      </c>
      <c r="I1304" t="s">
        <v>264</v>
      </c>
      <c r="J1304" t="s">
        <v>711</v>
      </c>
      <c r="L1304" t="s">
        <v>8</v>
      </c>
      <c r="M1304" t="s">
        <v>9</v>
      </c>
    </row>
    <row r="1305" spans="1:13">
      <c r="A1305">
        <v>107</v>
      </c>
      <c r="B1305" s="5">
        <v>45705</v>
      </c>
      <c r="C1305" s="7">
        <v>0.63328703703703704</v>
      </c>
      <c r="D1305" t="s">
        <v>573</v>
      </c>
      <c r="F1305" s="1">
        <v>13400</v>
      </c>
      <c r="H1305" s="2">
        <v>30812405</v>
      </c>
      <c r="I1305" t="s">
        <v>264</v>
      </c>
      <c r="J1305" t="s">
        <v>711</v>
      </c>
      <c r="L1305" t="s">
        <v>8</v>
      </c>
      <c r="M1305" t="s">
        <v>9</v>
      </c>
    </row>
    <row r="1306" spans="1:13">
      <c r="A1306">
        <v>108</v>
      </c>
      <c r="B1306" s="5">
        <v>45705</v>
      </c>
      <c r="C1306" s="7">
        <v>0.65406249999999999</v>
      </c>
      <c r="D1306" t="s">
        <v>574</v>
      </c>
      <c r="G1306" s="1">
        <v>12300</v>
      </c>
      <c r="H1306" s="2">
        <v>30800105</v>
      </c>
      <c r="I1306" t="s">
        <v>264</v>
      </c>
      <c r="J1306" t="s">
        <v>711</v>
      </c>
      <c r="L1306" t="s">
        <v>8</v>
      </c>
      <c r="M1306" t="s">
        <v>9</v>
      </c>
    </row>
    <row r="1307" spans="1:13">
      <c r="A1307">
        <v>109</v>
      </c>
      <c r="B1307" s="5">
        <v>45706</v>
      </c>
      <c r="C1307" s="7">
        <v>0.1798726851851852</v>
      </c>
      <c r="D1307" t="s">
        <v>322</v>
      </c>
      <c r="G1307" s="1">
        <v>39200</v>
      </c>
      <c r="H1307" s="2">
        <v>30760905</v>
      </c>
      <c r="I1307" t="s">
        <v>323</v>
      </c>
      <c r="J1307" t="s">
        <v>300</v>
      </c>
      <c r="L1307" t="s">
        <v>8</v>
      </c>
      <c r="M1307" t="s">
        <v>9</v>
      </c>
    </row>
    <row r="1308" spans="1:13">
      <c r="A1308">
        <v>110</v>
      </c>
      <c r="B1308" s="5">
        <v>45706</v>
      </c>
      <c r="C1308" s="7">
        <v>0.68115740740740738</v>
      </c>
      <c r="D1308" t="s">
        <v>573</v>
      </c>
      <c r="G1308" s="1">
        <v>11700</v>
      </c>
      <c r="H1308" s="2">
        <v>30749205</v>
      </c>
      <c r="I1308" t="s">
        <v>264</v>
      </c>
      <c r="J1308" t="s">
        <v>711</v>
      </c>
      <c r="L1308" t="s">
        <v>8</v>
      </c>
      <c r="M1308" t="s">
        <v>9</v>
      </c>
    </row>
    <row r="1309" spans="1:13">
      <c r="A1309">
        <v>111</v>
      </c>
      <c r="B1309" s="5">
        <v>45706</v>
      </c>
      <c r="C1309" s="7">
        <v>0.68129629629629629</v>
      </c>
      <c r="D1309" t="s">
        <v>573</v>
      </c>
      <c r="F1309" s="1">
        <v>11700</v>
      </c>
      <c r="H1309" s="2">
        <v>30760905</v>
      </c>
      <c r="I1309" t="s">
        <v>264</v>
      </c>
      <c r="J1309" t="s">
        <v>711</v>
      </c>
      <c r="L1309" t="s">
        <v>8</v>
      </c>
      <c r="M1309" t="s">
        <v>9</v>
      </c>
    </row>
    <row r="1310" spans="1:13">
      <c r="A1310">
        <v>112</v>
      </c>
      <c r="B1310" s="5">
        <v>45706</v>
      </c>
      <c r="C1310" s="7">
        <v>0.70289351851851856</v>
      </c>
      <c r="D1310" t="s">
        <v>574</v>
      </c>
      <c r="G1310" s="1">
        <v>10500</v>
      </c>
      <c r="H1310" s="2">
        <v>30750405</v>
      </c>
      <c r="I1310" t="s">
        <v>264</v>
      </c>
      <c r="J1310" t="s">
        <v>711</v>
      </c>
      <c r="L1310" t="s">
        <v>8</v>
      </c>
      <c r="M1310" t="s">
        <v>9</v>
      </c>
    </row>
    <row r="1311" spans="1:13">
      <c r="A1311">
        <v>113</v>
      </c>
      <c r="B1311" s="5">
        <v>45708</v>
      </c>
      <c r="C1311" s="7">
        <v>0.38495370370370369</v>
      </c>
      <c r="D1311" t="s">
        <v>710</v>
      </c>
      <c r="G1311" s="1">
        <v>9800</v>
      </c>
      <c r="H1311" s="2">
        <v>30740605</v>
      </c>
      <c r="I1311" t="s">
        <v>264</v>
      </c>
      <c r="J1311" t="s">
        <v>711</v>
      </c>
      <c r="L1311" t="s">
        <v>8</v>
      </c>
      <c r="M1311" t="s">
        <v>9</v>
      </c>
    </row>
    <row r="1312" spans="1:13">
      <c r="A1312">
        <v>114</v>
      </c>
      <c r="B1312" s="5">
        <v>45708</v>
      </c>
      <c r="C1312" s="7">
        <v>0.40734953703703702</v>
      </c>
      <c r="D1312" t="s">
        <v>710</v>
      </c>
      <c r="G1312" s="1">
        <v>1470</v>
      </c>
      <c r="H1312" s="2">
        <v>30739135</v>
      </c>
      <c r="I1312" t="s">
        <v>264</v>
      </c>
      <c r="J1312" t="s">
        <v>711</v>
      </c>
      <c r="L1312" t="s">
        <v>8</v>
      </c>
      <c r="M1312" t="s">
        <v>9</v>
      </c>
    </row>
    <row r="1313" spans="1:13">
      <c r="A1313">
        <v>115</v>
      </c>
      <c r="B1313" s="5">
        <v>45708</v>
      </c>
      <c r="C1313" s="7">
        <v>0.40748842592592588</v>
      </c>
      <c r="D1313" t="s">
        <v>710</v>
      </c>
      <c r="F1313" s="1">
        <v>9800</v>
      </c>
      <c r="H1313" s="2">
        <v>30748935</v>
      </c>
      <c r="I1313" t="s">
        <v>264</v>
      </c>
      <c r="J1313" t="s">
        <v>711</v>
      </c>
      <c r="L1313" t="s">
        <v>8</v>
      </c>
      <c r="M1313" t="s">
        <v>9</v>
      </c>
    </row>
    <row r="1314" spans="1:13">
      <c r="A1314">
        <v>116</v>
      </c>
      <c r="B1314" s="5">
        <v>45708</v>
      </c>
      <c r="C1314" s="7">
        <v>0.40787037037037038</v>
      </c>
      <c r="D1314" t="s">
        <v>710</v>
      </c>
      <c r="G1314" s="1">
        <v>10800</v>
      </c>
      <c r="H1314" s="2">
        <v>30738135</v>
      </c>
      <c r="I1314" t="s">
        <v>264</v>
      </c>
      <c r="J1314" t="s">
        <v>711</v>
      </c>
      <c r="L1314" t="s">
        <v>8</v>
      </c>
      <c r="M1314" t="s">
        <v>9</v>
      </c>
    </row>
    <row r="1315" spans="1:13">
      <c r="A1315">
        <v>117</v>
      </c>
      <c r="B1315" s="5">
        <v>45708</v>
      </c>
      <c r="C1315" s="7">
        <v>0.41666666666666669</v>
      </c>
      <c r="D1315" t="s">
        <v>710</v>
      </c>
      <c r="G1315" s="1">
        <v>1620</v>
      </c>
      <c r="H1315" s="2">
        <v>30736515</v>
      </c>
      <c r="I1315" t="s">
        <v>264</v>
      </c>
      <c r="J1315" t="s">
        <v>711</v>
      </c>
      <c r="L1315" t="s">
        <v>8</v>
      </c>
      <c r="M1315" t="s">
        <v>9</v>
      </c>
    </row>
    <row r="1316" spans="1:13">
      <c r="A1316">
        <v>118</v>
      </c>
      <c r="B1316" s="5">
        <v>45708</v>
      </c>
      <c r="C1316" s="7">
        <v>0.4167939814814815</v>
      </c>
      <c r="D1316" t="s">
        <v>710</v>
      </c>
      <c r="F1316" s="1">
        <v>10800</v>
      </c>
      <c r="H1316" s="2">
        <v>30747315</v>
      </c>
      <c r="I1316" t="s">
        <v>264</v>
      </c>
      <c r="J1316" t="s">
        <v>711</v>
      </c>
      <c r="L1316" t="s">
        <v>8</v>
      </c>
      <c r="M1316" t="s">
        <v>9</v>
      </c>
    </row>
    <row r="1317" spans="1:13">
      <c r="A1317">
        <v>119</v>
      </c>
      <c r="B1317" s="5">
        <v>45708</v>
      </c>
      <c r="C1317" s="7">
        <v>0.41716435185185191</v>
      </c>
      <c r="D1317" t="s">
        <v>710</v>
      </c>
      <c r="G1317" s="1">
        <v>12500</v>
      </c>
      <c r="H1317" s="2">
        <v>30734815</v>
      </c>
      <c r="I1317" t="s">
        <v>264</v>
      </c>
      <c r="J1317" t="s">
        <v>711</v>
      </c>
      <c r="L1317" t="s">
        <v>8</v>
      </c>
      <c r="M1317" t="s">
        <v>9</v>
      </c>
    </row>
    <row r="1318" spans="1:13">
      <c r="A1318">
        <v>120</v>
      </c>
      <c r="B1318" s="5">
        <v>45709</v>
      </c>
      <c r="C1318" s="7">
        <v>0.41545138888888888</v>
      </c>
      <c r="D1318" t="s">
        <v>573</v>
      </c>
      <c r="G1318" s="1">
        <v>11500</v>
      </c>
      <c r="H1318" s="2">
        <v>30723315</v>
      </c>
      <c r="I1318" t="s">
        <v>264</v>
      </c>
      <c r="J1318" t="s">
        <v>711</v>
      </c>
      <c r="L1318" t="s">
        <v>8</v>
      </c>
      <c r="M1318" t="s">
        <v>9</v>
      </c>
    </row>
    <row r="1319" spans="1:13">
      <c r="A1319">
        <v>121</v>
      </c>
      <c r="B1319" s="5">
        <v>45709</v>
      </c>
      <c r="C1319" s="7">
        <v>0.4155787037037037</v>
      </c>
      <c r="D1319" t="s">
        <v>573</v>
      </c>
      <c r="F1319" s="1">
        <v>11500</v>
      </c>
      <c r="H1319" s="2">
        <v>30734815</v>
      </c>
      <c r="I1319" t="s">
        <v>264</v>
      </c>
      <c r="J1319" t="s">
        <v>711</v>
      </c>
      <c r="L1319" t="s">
        <v>8</v>
      </c>
      <c r="M1319" t="s">
        <v>9</v>
      </c>
    </row>
    <row r="1320" spans="1:13">
      <c r="A1320">
        <v>122</v>
      </c>
      <c r="B1320" s="5">
        <v>45709</v>
      </c>
      <c r="C1320" s="7">
        <v>0.42856481481481479</v>
      </c>
      <c r="D1320" t="s">
        <v>574</v>
      </c>
      <c r="G1320" s="1">
        <v>10500</v>
      </c>
      <c r="H1320" s="2">
        <v>30724315</v>
      </c>
      <c r="I1320" t="s">
        <v>264</v>
      </c>
      <c r="J1320" t="s">
        <v>711</v>
      </c>
      <c r="L1320" t="s">
        <v>8</v>
      </c>
      <c r="M1320" t="s">
        <v>9</v>
      </c>
    </row>
    <row r="1321" spans="1:13">
      <c r="A1321">
        <v>123</v>
      </c>
      <c r="B1321" s="5">
        <v>45709</v>
      </c>
      <c r="C1321" s="7">
        <v>0.64534722222222218</v>
      </c>
      <c r="D1321" t="s">
        <v>710</v>
      </c>
      <c r="G1321" s="1">
        <v>6700</v>
      </c>
      <c r="H1321" s="2">
        <v>30717615</v>
      </c>
      <c r="I1321" t="s">
        <v>264</v>
      </c>
      <c r="J1321" t="s">
        <v>711</v>
      </c>
      <c r="L1321" t="s">
        <v>8</v>
      </c>
      <c r="M1321" t="s">
        <v>9</v>
      </c>
    </row>
    <row r="1322" spans="1:13">
      <c r="A1322">
        <v>124</v>
      </c>
      <c r="B1322" s="5">
        <v>45709</v>
      </c>
      <c r="C1322" s="7">
        <v>0.75099537037037034</v>
      </c>
      <c r="D1322" t="s">
        <v>573</v>
      </c>
      <c r="G1322" s="1">
        <v>20900</v>
      </c>
      <c r="H1322" s="2">
        <v>30696715</v>
      </c>
      <c r="I1322" t="s">
        <v>264</v>
      </c>
      <c r="J1322" t="s">
        <v>711</v>
      </c>
      <c r="L1322" t="s">
        <v>8</v>
      </c>
      <c r="M1322" t="s">
        <v>9</v>
      </c>
    </row>
    <row r="1323" spans="1:13">
      <c r="A1323">
        <v>125</v>
      </c>
      <c r="B1323" s="5">
        <v>45709</v>
      </c>
      <c r="C1323" s="7">
        <v>0.75113425925925925</v>
      </c>
      <c r="D1323" t="s">
        <v>573</v>
      </c>
      <c r="F1323" s="1">
        <v>20900</v>
      </c>
      <c r="H1323" s="2">
        <v>30717615</v>
      </c>
      <c r="I1323" t="s">
        <v>264</v>
      </c>
      <c r="J1323" t="s">
        <v>711</v>
      </c>
      <c r="L1323" t="s">
        <v>8</v>
      </c>
      <c r="M1323" t="s">
        <v>9</v>
      </c>
    </row>
    <row r="1324" spans="1:13">
      <c r="A1324">
        <v>126</v>
      </c>
      <c r="B1324" s="5">
        <v>45709</v>
      </c>
      <c r="C1324" s="7">
        <v>0.79689814814814819</v>
      </c>
      <c r="D1324" t="s">
        <v>650</v>
      </c>
      <c r="G1324" s="1">
        <v>20400</v>
      </c>
      <c r="H1324" s="2">
        <v>30697215</v>
      </c>
      <c r="I1324" t="s">
        <v>264</v>
      </c>
      <c r="J1324" t="s">
        <v>711</v>
      </c>
      <c r="L1324" t="s">
        <v>8</v>
      </c>
      <c r="M1324" t="s">
        <v>9</v>
      </c>
    </row>
    <row r="1325" spans="1:13">
      <c r="A1325">
        <v>127</v>
      </c>
      <c r="B1325" s="5">
        <v>45713</v>
      </c>
      <c r="C1325" s="7">
        <v>0.69106481481481485</v>
      </c>
      <c r="D1325" t="s">
        <v>710</v>
      </c>
      <c r="G1325" s="1">
        <v>8100</v>
      </c>
      <c r="H1325" s="2">
        <v>30689115</v>
      </c>
      <c r="I1325" t="s">
        <v>264</v>
      </c>
      <c r="J1325" t="s">
        <v>711</v>
      </c>
      <c r="L1325" t="s">
        <v>8</v>
      </c>
      <c r="M1325" t="s">
        <v>9</v>
      </c>
    </row>
    <row r="1326" spans="1:13">
      <c r="A1326">
        <v>128</v>
      </c>
      <c r="B1326" s="5">
        <v>45715</v>
      </c>
      <c r="C1326" s="7">
        <v>0.17984953703703699</v>
      </c>
      <c r="D1326" t="s">
        <v>332</v>
      </c>
      <c r="G1326" s="1">
        <v>533100</v>
      </c>
      <c r="H1326" s="2">
        <v>30156015</v>
      </c>
      <c r="I1326" t="s">
        <v>295</v>
      </c>
      <c r="J1326" t="s">
        <v>300</v>
      </c>
      <c r="L1326" t="s">
        <v>8</v>
      </c>
      <c r="M1326" t="s">
        <v>9</v>
      </c>
    </row>
    <row r="1327" spans="1:13">
      <c r="A1327">
        <v>129</v>
      </c>
      <c r="B1327" s="5">
        <v>45715</v>
      </c>
      <c r="C1327" s="7">
        <v>0.17984953703703699</v>
      </c>
      <c r="D1327" t="s">
        <v>332</v>
      </c>
      <c r="G1327" s="1">
        <v>800</v>
      </c>
      <c r="H1327" s="2">
        <v>30155215</v>
      </c>
      <c r="I1327" t="s">
        <v>295</v>
      </c>
      <c r="J1327" t="s">
        <v>300</v>
      </c>
      <c r="L1327" t="s">
        <v>8</v>
      </c>
      <c r="M1327" t="s">
        <v>9</v>
      </c>
    </row>
    <row r="1328" spans="1:13">
      <c r="A1328">
        <v>130</v>
      </c>
      <c r="B1328" s="5">
        <v>45715</v>
      </c>
      <c r="C1328" s="7">
        <v>0.75358796296296293</v>
      </c>
      <c r="D1328" t="s">
        <v>573</v>
      </c>
      <c r="G1328" s="1">
        <v>6100</v>
      </c>
      <c r="H1328" s="2">
        <v>30149115</v>
      </c>
      <c r="I1328" t="s">
        <v>264</v>
      </c>
      <c r="J1328" t="s">
        <v>711</v>
      </c>
      <c r="L1328" t="s">
        <v>8</v>
      </c>
      <c r="M1328" t="s">
        <v>9</v>
      </c>
    </row>
    <row r="1329" spans="1:13">
      <c r="A1329">
        <v>131</v>
      </c>
      <c r="B1329" s="5">
        <v>45715</v>
      </c>
      <c r="C1329" s="7">
        <v>0.7537152777777778</v>
      </c>
      <c r="D1329" t="s">
        <v>573</v>
      </c>
      <c r="F1329" s="1">
        <v>6100</v>
      </c>
      <c r="H1329" s="2">
        <v>30155215</v>
      </c>
      <c r="I1329" t="s">
        <v>264</v>
      </c>
      <c r="J1329" t="s">
        <v>711</v>
      </c>
      <c r="L1329" t="s">
        <v>8</v>
      </c>
      <c r="M1329" t="s">
        <v>9</v>
      </c>
    </row>
    <row r="1330" spans="1:13">
      <c r="A1330">
        <v>132</v>
      </c>
      <c r="B1330" s="5">
        <v>45720</v>
      </c>
      <c r="C1330" s="7">
        <v>0.56150462962962966</v>
      </c>
      <c r="D1330" t="s">
        <v>756</v>
      </c>
      <c r="F1330" s="1">
        <v>10272900</v>
      </c>
      <c r="H1330" s="2">
        <v>40428115</v>
      </c>
      <c r="I1330" t="s">
        <v>292</v>
      </c>
      <c r="J1330" t="s">
        <v>293</v>
      </c>
      <c r="L1330" t="s">
        <v>8</v>
      </c>
      <c r="M1330" t="s">
        <v>9</v>
      </c>
    </row>
    <row r="1331" spans="1:13">
      <c r="A1331">
        <v>133</v>
      </c>
      <c r="B1331" s="5">
        <v>45721</v>
      </c>
      <c r="C1331" s="7">
        <v>0.58462962962962961</v>
      </c>
      <c r="D1331" t="s">
        <v>573</v>
      </c>
      <c r="G1331" s="1">
        <v>8400</v>
      </c>
      <c r="H1331" s="1" t="s">
        <v>923</v>
      </c>
      <c r="I1331" t="s">
        <v>264</v>
      </c>
      <c r="J1331" t="s">
        <v>711</v>
      </c>
      <c r="L1331" t="s">
        <v>8</v>
      </c>
      <c r="M1331" t="s">
        <v>9</v>
      </c>
    </row>
    <row r="1332" spans="1:13">
      <c r="A1332">
        <v>134</v>
      </c>
      <c r="B1332" s="5">
        <v>45721</v>
      </c>
      <c r="C1332" s="7">
        <v>0.58476851851851852</v>
      </c>
      <c r="D1332" t="s">
        <v>573</v>
      </c>
      <c r="F1332" s="1">
        <v>8400</v>
      </c>
      <c r="H1332" s="1" t="s">
        <v>924</v>
      </c>
      <c r="I1332" t="s">
        <v>264</v>
      </c>
      <c r="J1332" t="s">
        <v>711</v>
      </c>
      <c r="L1332" t="s">
        <v>8</v>
      </c>
      <c r="M1332" t="s">
        <v>9</v>
      </c>
    </row>
    <row r="1333" spans="1:13">
      <c r="A1333">
        <v>135</v>
      </c>
      <c r="B1333" s="5">
        <v>45721</v>
      </c>
      <c r="C1333" s="7">
        <v>0.59751157407407407</v>
      </c>
      <c r="D1333" t="s">
        <v>650</v>
      </c>
      <c r="G1333" s="1">
        <v>8000</v>
      </c>
      <c r="H1333" s="1" t="s">
        <v>925</v>
      </c>
      <c r="I1333" t="s">
        <v>264</v>
      </c>
      <c r="J1333" t="s">
        <v>711</v>
      </c>
      <c r="L1333" t="s">
        <v>8</v>
      </c>
      <c r="M1333" t="s">
        <v>9</v>
      </c>
    </row>
    <row r="1334" spans="1:13">
      <c r="A1334">
        <v>136</v>
      </c>
      <c r="B1334" s="5">
        <v>45723</v>
      </c>
      <c r="C1334" s="7">
        <v>0.49939814814814809</v>
      </c>
      <c r="D1334" t="s">
        <v>710</v>
      </c>
      <c r="G1334" s="1">
        <v>8000</v>
      </c>
      <c r="H1334" s="1" t="s">
        <v>926</v>
      </c>
      <c r="I1334" t="s">
        <v>264</v>
      </c>
      <c r="J1334" t="s">
        <v>711</v>
      </c>
      <c r="L1334" t="s">
        <v>8</v>
      </c>
      <c r="M1334" t="s">
        <v>9</v>
      </c>
    </row>
    <row r="1335" spans="1:13">
      <c r="A1335">
        <v>137</v>
      </c>
      <c r="B1335" s="5">
        <v>45723</v>
      </c>
      <c r="C1335" s="7">
        <v>0.50024305555555559</v>
      </c>
      <c r="D1335" t="s">
        <v>710</v>
      </c>
      <c r="F1335" s="1">
        <v>8000</v>
      </c>
      <c r="H1335" s="1" t="s">
        <v>925</v>
      </c>
      <c r="I1335" t="s">
        <v>264</v>
      </c>
      <c r="J1335" t="s">
        <v>711</v>
      </c>
      <c r="L1335" t="s">
        <v>8</v>
      </c>
      <c r="M1335" t="s">
        <v>9</v>
      </c>
    </row>
    <row r="1336" spans="1:13">
      <c r="A1336">
        <v>138</v>
      </c>
      <c r="B1336" s="5">
        <v>45723</v>
      </c>
      <c r="C1336" s="7">
        <v>0.50072916666666667</v>
      </c>
      <c r="D1336" t="s">
        <v>710</v>
      </c>
      <c r="G1336" s="1">
        <v>7000</v>
      </c>
      <c r="H1336" s="1" t="s">
        <v>927</v>
      </c>
      <c r="I1336" t="s">
        <v>264</v>
      </c>
      <c r="J1336" t="s">
        <v>711</v>
      </c>
      <c r="L1336" t="s">
        <v>8</v>
      </c>
      <c r="M1336" t="s">
        <v>9</v>
      </c>
    </row>
    <row r="1337" spans="1:13">
      <c r="A1337">
        <v>139</v>
      </c>
      <c r="B1337" s="5">
        <v>45723</v>
      </c>
      <c r="C1337" s="7">
        <v>0.68537037037037041</v>
      </c>
      <c r="D1337" t="s">
        <v>573</v>
      </c>
      <c r="G1337" s="1">
        <v>8400</v>
      </c>
      <c r="H1337" s="1" t="s">
        <v>928</v>
      </c>
      <c r="I1337" t="s">
        <v>264</v>
      </c>
      <c r="J1337" t="s">
        <v>711</v>
      </c>
      <c r="L1337" t="s">
        <v>8</v>
      </c>
      <c r="M1337" t="s">
        <v>9</v>
      </c>
    </row>
    <row r="1338" spans="1:13">
      <c r="A1338">
        <v>140</v>
      </c>
      <c r="B1338" s="5">
        <v>45723</v>
      </c>
      <c r="C1338" s="7">
        <v>0.68550925925925921</v>
      </c>
      <c r="D1338" t="s">
        <v>573</v>
      </c>
      <c r="F1338" s="1">
        <v>8400</v>
      </c>
      <c r="H1338" s="1" t="s">
        <v>927</v>
      </c>
      <c r="I1338" t="s">
        <v>264</v>
      </c>
      <c r="J1338" t="s">
        <v>711</v>
      </c>
      <c r="L1338" t="s">
        <v>8</v>
      </c>
      <c r="M1338" t="s">
        <v>9</v>
      </c>
    </row>
    <row r="1339" spans="1:13">
      <c r="A1339">
        <v>141</v>
      </c>
      <c r="B1339" s="5">
        <v>45723</v>
      </c>
      <c r="C1339" s="7">
        <v>0.71150462962962968</v>
      </c>
      <c r="D1339" t="s">
        <v>574</v>
      </c>
      <c r="G1339" s="1">
        <v>11200</v>
      </c>
      <c r="H1339" s="1" t="s">
        <v>929</v>
      </c>
      <c r="I1339" t="s">
        <v>264</v>
      </c>
      <c r="J1339" t="s">
        <v>711</v>
      </c>
      <c r="L1339" t="s">
        <v>8</v>
      </c>
      <c r="M1339" t="s">
        <v>9</v>
      </c>
    </row>
    <row r="1340" spans="1:13">
      <c r="A1340">
        <v>142</v>
      </c>
      <c r="B1340" s="5">
        <v>45723</v>
      </c>
      <c r="C1340" s="7">
        <v>0.76777777777777778</v>
      </c>
      <c r="D1340" t="s">
        <v>573</v>
      </c>
      <c r="G1340" s="1">
        <v>9000</v>
      </c>
      <c r="H1340" s="1" t="s">
        <v>930</v>
      </c>
      <c r="I1340" t="s">
        <v>264</v>
      </c>
      <c r="J1340" t="s">
        <v>711</v>
      </c>
      <c r="L1340" t="s">
        <v>8</v>
      </c>
      <c r="M1340" t="s">
        <v>9</v>
      </c>
    </row>
    <row r="1341" spans="1:13">
      <c r="A1341">
        <v>143</v>
      </c>
      <c r="B1341" s="5">
        <v>45723</v>
      </c>
      <c r="C1341" s="7">
        <v>0.76790509259259254</v>
      </c>
      <c r="D1341" t="s">
        <v>573</v>
      </c>
      <c r="F1341" s="1">
        <v>9000</v>
      </c>
      <c r="H1341" s="1" t="s">
        <v>929</v>
      </c>
      <c r="I1341" t="s">
        <v>264</v>
      </c>
      <c r="J1341" t="s">
        <v>711</v>
      </c>
      <c r="L1341" t="s">
        <v>8</v>
      </c>
      <c r="M1341" t="s">
        <v>9</v>
      </c>
    </row>
    <row r="1342" spans="1:13">
      <c r="A1342">
        <v>144</v>
      </c>
      <c r="B1342" s="5">
        <v>45723</v>
      </c>
      <c r="C1342" s="7">
        <v>0.78134259259259264</v>
      </c>
      <c r="D1342" t="s">
        <v>574</v>
      </c>
      <c r="G1342" s="1">
        <v>7600</v>
      </c>
      <c r="H1342" s="1" t="s">
        <v>931</v>
      </c>
      <c r="I1342" t="s">
        <v>264</v>
      </c>
      <c r="J1342" t="s">
        <v>711</v>
      </c>
      <c r="L1342" t="s">
        <v>8</v>
      </c>
      <c r="M1342" t="s">
        <v>9</v>
      </c>
    </row>
    <row r="1343" spans="1:13">
      <c r="A1343">
        <v>145</v>
      </c>
      <c r="B1343" s="5">
        <v>45728</v>
      </c>
      <c r="C1343" s="7">
        <v>0.88101851851851853</v>
      </c>
      <c r="D1343" t="s">
        <v>573</v>
      </c>
      <c r="G1343" s="1">
        <v>10600</v>
      </c>
      <c r="H1343" s="1" t="s">
        <v>932</v>
      </c>
      <c r="I1343" t="s">
        <v>264</v>
      </c>
      <c r="J1343" t="s">
        <v>711</v>
      </c>
      <c r="L1343" t="s">
        <v>8</v>
      </c>
      <c r="M1343" t="s">
        <v>9</v>
      </c>
    </row>
    <row r="1344" spans="1:13">
      <c r="A1344">
        <v>146</v>
      </c>
      <c r="B1344" s="5">
        <v>45728</v>
      </c>
      <c r="C1344" s="7">
        <v>0.88114583333333329</v>
      </c>
      <c r="D1344" t="s">
        <v>573</v>
      </c>
      <c r="F1344" s="1">
        <v>10600</v>
      </c>
      <c r="H1344" s="1" t="s">
        <v>931</v>
      </c>
      <c r="I1344" t="s">
        <v>264</v>
      </c>
      <c r="J1344" t="s">
        <v>711</v>
      </c>
      <c r="L1344" t="s">
        <v>8</v>
      </c>
      <c r="M1344" t="s">
        <v>9</v>
      </c>
    </row>
    <row r="1345" spans="1:13">
      <c r="A1345">
        <v>147</v>
      </c>
      <c r="B1345" s="5">
        <v>45728</v>
      </c>
      <c r="C1345" s="7">
        <v>0.89559027777777778</v>
      </c>
      <c r="D1345" t="s">
        <v>574</v>
      </c>
      <c r="G1345" s="1">
        <v>11000</v>
      </c>
      <c r="H1345" s="1" t="s">
        <v>933</v>
      </c>
      <c r="I1345" t="s">
        <v>264</v>
      </c>
      <c r="J1345" t="s">
        <v>711</v>
      </c>
      <c r="L1345" t="s">
        <v>8</v>
      </c>
      <c r="M1345" t="s">
        <v>9</v>
      </c>
    </row>
    <row r="1346" spans="1:13">
      <c r="A1346">
        <v>148</v>
      </c>
      <c r="B1346" s="5">
        <v>45729</v>
      </c>
      <c r="C1346" s="7">
        <v>0.51247685185185188</v>
      </c>
      <c r="D1346" t="s">
        <v>573</v>
      </c>
      <c r="G1346" s="1">
        <v>12200</v>
      </c>
      <c r="H1346" s="1" t="s">
        <v>934</v>
      </c>
      <c r="I1346" t="s">
        <v>264</v>
      </c>
      <c r="J1346" t="s">
        <v>711</v>
      </c>
      <c r="L1346" t="s">
        <v>8</v>
      </c>
      <c r="M1346" t="s">
        <v>9</v>
      </c>
    </row>
    <row r="1347" spans="1:13">
      <c r="A1347">
        <v>149</v>
      </c>
      <c r="B1347" s="5">
        <v>45729</v>
      </c>
      <c r="C1347" s="7">
        <v>0.51261574074074079</v>
      </c>
      <c r="D1347" t="s">
        <v>573</v>
      </c>
      <c r="F1347" s="1">
        <v>12200</v>
      </c>
      <c r="H1347" s="1" t="s">
        <v>933</v>
      </c>
      <c r="I1347" t="s">
        <v>264</v>
      </c>
      <c r="J1347" t="s">
        <v>711</v>
      </c>
      <c r="L1347" t="s">
        <v>8</v>
      </c>
      <c r="M1347" t="s">
        <v>9</v>
      </c>
    </row>
    <row r="1348" spans="1:13">
      <c r="A1348">
        <v>150</v>
      </c>
      <c r="B1348" s="5">
        <v>45729</v>
      </c>
      <c r="C1348" s="7">
        <v>0.53200231481481486</v>
      </c>
      <c r="D1348" t="s">
        <v>574</v>
      </c>
      <c r="G1348" s="1">
        <v>12800</v>
      </c>
      <c r="H1348" s="1" t="s">
        <v>935</v>
      </c>
      <c r="I1348" t="s">
        <v>264</v>
      </c>
      <c r="J1348" t="s">
        <v>711</v>
      </c>
      <c r="L1348" t="s">
        <v>8</v>
      </c>
      <c r="M1348" t="s">
        <v>9</v>
      </c>
    </row>
    <row r="1349" spans="1:13">
      <c r="A1349">
        <v>151</v>
      </c>
      <c r="B1349" s="5">
        <v>45729</v>
      </c>
      <c r="C1349" s="7">
        <v>0.72430555555555554</v>
      </c>
      <c r="D1349" t="s">
        <v>769</v>
      </c>
      <c r="E1349" t="s">
        <v>421</v>
      </c>
      <c r="F1349" s="1">
        <v>2197000</v>
      </c>
      <c r="H1349" s="1" t="s">
        <v>936</v>
      </c>
      <c r="I1349" t="s">
        <v>414</v>
      </c>
      <c r="J1349" t="s">
        <v>770</v>
      </c>
      <c r="L1349" t="s">
        <v>8</v>
      </c>
      <c r="M1349" t="s">
        <v>9</v>
      </c>
    </row>
    <row r="1350" spans="1:13">
      <c r="A1350">
        <v>152</v>
      </c>
      <c r="B1350" s="5">
        <v>45730</v>
      </c>
      <c r="C1350" s="7">
        <v>0.4740625</v>
      </c>
      <c r="D1350" t="s">
        <v>573</v>
      </c>
      <c r="G1350" s="1">
        <v>13200</v>
      </c>
      <c r="H1350" s="1" t="s">
        <v>937</v>
      </c>
      <c r="I1350" t="s">
        <v>264</v>
      </c>
      <c r="J1350" t="s">
        <v>711</v>
      </c>
      <c r="L1350" t="s">
        <v>8</v>
      </c>
      <c r="M1350" t="s">
        <v>9</v>
      </c>
    </row>
    <row r="1351" spans="1:13">
      <c r="A1351">
        <v>153</v>
      </c>
      <c r="B1351" s="5">
        <v>45730</v>
      </c>
      <c r="C1351" s="7">
        <v>0.47421296296296289</v>
      </c>
      <c r="D1351" t="s">
        <v>573</v>
      </c>
      <c r="F1351" s="1">
        <v>13200</v>
      </c>
      <c r="H1351" s="1" t="s">
        <v>936</v>
      </c>
      <c r="I1351" t="s">
        <v>264</v>
      </c>
      <c r="J1351" t="s">
        <v>711</v>
      </c>
      <c r="L1351" t="s">
        <v>8</v>
      </c>
      <c r="M1351" t="s">
        <v>9</v>
      </c>
    </row>
    <row r="1352" spans="1:13">
      <c r="A1352">
        <v>154</v>
      </c>
      <c r="B1352" s="5">
        <v>45730</v>
      </c>
      <c r="C1352" s="7">
        <v>0.49085648148148148</v>
      </c>
      <c r="D1352" t="s">
        <v>574</v>
      </c>
      <c r="G1352" s="1">
        <v>11600</v>
      </c>
      <c r="H1352" s="1" t="s">
        <v>938</v>
      </c>
      <c r="I1352" t="s">
        <v>264</v>
      </c>
      <c r="J1352" t="s">
        <v>711</v>
      </c>
      <c r="L1352" t="s">
        <v>8</v>
      </c>
      <c r="M1352" t="s">
        <v>9</v>
      </c>
    </row>
    <row r="1353" spans="1:13">
      <c r="A1353">
        <v>155</v>
      </c>
      <c r="B1353" s="5">
        <v>45730</v>
      </c>
      <c r="C1353" s="7">
        <v>0.66398148148148151</v>
      </c>
      <c r="D1353" t="s">
        <v>573</v>
      </c>
      <c r="G1353" s="1">
        <v>9400</v>
      </c>
      <c r="H1353" s="1" t="s">
        <v>939</v>
      </c>
      <c r="I1353" t="s">
        <v>264</v>
      </c>
      <c r="J1353" t="s">
        <v>711</v>
      </c>
      <c r="L1353" t="s">
        <v>8</v>
      </c>
      <c r="M1353" t="s">
        <v>9</v>
      </c>
    </row>
    <row r="1354" spans="1:13">
      <c r="A1354">
        <v>156</v>
      </c>
      <c r="B1354" s="5">
        <v>45730</v>
      </c>
      <c r="C1354" s="7">
        <v>0.66412037037037042</v>
      </c>
      <c r="D1354" t="s">
        <v>573</v>
      </c>
      <c r="F1354" s="1">
        <v>9400</v>
      </c>
      <c r="H1354" s="1" t="s">
        <v>938</v>
      </c>
      <c r="I1354" t="s">
        <v>264</v>
      </c>
      <c r="J1354" t="s">
        <v>711</v>
      </c>
      <c r="L1354" t="s">
        <v>8</v>
      </c>
      <c r="M1354" t="s">
        <v>9</v>
      </c>
    </row>
    <row r="1355" spans="1:13">
      <c r="A1355">
        <v>157</v>
      </c>
      <c r="B1355" s="5">
        <v>45730</v>
      </c>
      <c r="C1355" s="7">
        <v>0.68234953703703705</v>
      </c>
      <c r="D1355" t="s">
        <v>650</v>
      </c>
      <c r="G1355" s="1">
        <v>9000</v>
      </c>
      <c r="H1355" s="1" t="s">
        <v>940</v>
      </c>
      <c r="I1355" t="s">
        <v>264</v>
      </c>
      <c r="J1355" t="s">
        <v>711</v>
      </c>
      <c r="L1355" t="s">
        <v>8</v>
      </c>
      <c r="M1355" t="s">
        <v>9</v>
      </c>
    </row>
    <row r="1356" spans="1:13">
      <c r="A1356">
        <v>158</v>
      </c>
      <c r="B1356" s="5">
        <v>45730</v>
      </c>
      <c r="C1356" s="7">
        <v>0.72321759259259255</v>
      </c>
      <c r="D1356" t="s">
        <v>573</v>
      </c>
      <c r="G1356" s="1">
        <v>9400</v>
      </c>
      <c r="H1356" s="1" t="s">
        <v>941</v>
      </c>
      <c r="I1356" t="s">
        <v>264</v>
      </c>
      <c r="J1356" t="s">
        <v>711</v>
      </c>
      <c r="L1356" t="s">
        <v>8</v>
      </c>
      <c r="M1356" t="s">
        <v>9</v>
      </c>
    </row>
    <row r="1357" spans="1:13">
      <c r="A1357">
        <v>159</v>
      </c>
      <c r="B1357" s="5">
        <v>45730</v>
      </c>
      <c r="C1357" s="7">
        <v>0.72335648148148146</v>
      </c>
      <c r="D1357" t="s">
        <v>573</v>
      </c>
      <c r="F1357" s="1">
        <v>9400</v>
      </c>
      <c r="H1357" s="1" t="s">
        <v>940</v>
      </c>
      <c r="I1357" t="s">
        <v>264</v>
      </c>
      <c r="J1357" t="s">
        <v>711</v>
      </c>
      <c r="L1357" t="s">
        <v>8</v>
      </c>
      <c r="M1357" t="s">
        <v>9</v>
      </c>
    </row>
    <row r="1358" spans="1:13">
      <c r="A1358">
        <v>160</v>
      </c>
      <c r="B1358" s="5">
        <v>45730</v>
      </c>
      <c r="C1358" s="7">
        <v>0.73548611111111106</v>
      </c>
      <c r="D1358" t="s">
        <v>650</v>
      </c>
      <c r="G1358" s="1">
        <v>7400</v>
      </c>
      <c r="H1358" s="1" t="s">
        <v>942</v>
      </c>
      <c r="I1358" t="s">
        <v>264</v>
      </c>
      <c r="J1358" t="s">
        <v>711</v>
      </c>
      <c r="L1358" t="s">
        <v>8</v>
      </c>
      <c r="M1358" t="s">
        <v>9</v>
      </c>
    </row>
    <row r="1359" spans="1:13">
      <c r="A1359">
        <v>161</v>
      </c>
      <c r="B1359" s="5">
        <v>45731</v>
      </c>
      <c r="C1359" s="7">
        <v>0.18540509259259261</v>
      </c>
      <c r="F1359" s="1">
        <v>8524</v>
      </c>
      <c r="H1359" s="2">
        <v>42548039</v>
      </c>
      <c r="I1359" t="s">
        <v>409</v>
      </c>
      <c r="J1359" t="s">
        <v>300</v>
      </c>
      <c r="K1359" t="s">
        <v>772</v>
      </c>
      <c r="L1359" t="s">
        <v>8</v>
      </c>
      <c r="M1359" t="s">
        <v>9</v>
      </c>
    </row>
    <row r="1360" spans="1:13">
      <c r="A1360">
        <v>162</v>
      </c>
      <c r="B1360" s="5">
        <v>45731</v>
      </c>
      <c r="C1360" s="7">
        <v>0.56392361111111111</v>
      </c>
      <c r="D1360" t="s">
        <v>710</v>
      </c>
      <c r="G1360" s="1">
        <v>8900</v>
      </c>
      <c r="H1360" s="1" t="s">
        <v>943</v>
      </c>
      <c r="I1360" t="s">
        <v>264</v>
      </c>
      <c r="J1360" t="s">
        <v>711</v>
      </c>
      <c r="L1360" t="s">
        <v>8</v>
      </c>
      <c r="M1360" t="s">
        <v>9</v>
      </c>
    </row>
    <row r="1361" spans="1:13">
      <c r="A1361">
        <v>163</v>
      </c>
      <c r="B1361" s="5">
        <v>45731</v>
      </c>
      <c r="C1361" s="7">
        <v>0.59045138888888893</v>
      </c>
      <c r="D1361" t="s">
        <v>710</v>
      </c>
      <c r="G1361" s="1">
        <v>8900</v>
      </c>
      <c r="H1361" s="1" t="s">
        <v>944</v>
      </c>
      <c r="I1361" t="s">
        <v>264</v>
      </c>
      <c r="J1361" t="s">
        <v>711</v>
      </c>
      <c r="L1361" t="s">
        <v>8</v>
      </c>
      <c r="M1361" t="s">
        <v>9</v>
      </c>
    </row>
    <row r="1362" spans="1:13">
      <c r="A1362">
        <v>164</v>
      </c>
      <c r="B1362" s="5">
        <v>45734</v>
      </c>
      <c r="C1362" s="7">
        <v>0.17871527777777779</v>
      </c>
      <c r="D1362" t="s">
        <v>322</v>
      </c>
      <c r="G1362" s="1">
        <v>39200</v>
      </c>
      <c r="H1362" s="1" t="s">
        <v>945</v>
      </c>
      <c r="I1362" t="s">
        <v>323</v>
      </c>
      <c r="J1362" t="s">
        <v>300</v>
      </c>
      <c r="L1362" t="s">
        <v>8</v>
      </c>
      <c r="M1362" t="s">
        <v>9</v>
      </c>
    </row>
    <row r="1363" spans="1:13">
      <c r="A1363">
        <v>165</v>
      </c>
      <c r="B1363" s="5">
        <v>45734</v>
      </c>
      <c r="C1363" s="7">
        <v>0.72086805555555555</v>
      </c>
      <c r="D1363" t="s">
        <v>573</v>
      </c>
      <c r="G1363" s="1">
        <v>18300</v>
      </c>
      <c r="H1363" s="1" t="s">
        <v>946</v>
      </c>
      <c r="I1363" t="s">
        <v>264</v>
      </c>
      <c r="J1363" t="s">
        <v>711</v>
      </c>
      <c r="L1363" t="s">
        <v>8</v>
      </c>
      <c r="M1363" t="s">
        <v>9</v>
      </c>
    </row>
    <row r="1364" spans="1:13">
      <c r="A1364">
        <v>166</v>
      </c>
      <c r="B1364" s="5">
        <v>45734</v>
      </c>
      <c r="C1364" s="7">
        <v>0.72100694444444446</v>
      </c>
      <c r="D1364" t="s">
        <v>573</v>
      </c>
      <c r="F1364" s="1">
        <v>18300</v>
      </c>
      <c r="H1364" s="1" t="s">
        <v>945</v>
      </c>
      <c r="I1364" t="s">
        <v>264</v>
      </c>
      <c r="J1364" t="s">
        <v>711</v>
      </c>
      <c r="L1364" t="s">
        <v>8</v>
      </c>
      <c r="M1364" t="s">
        <v>9</v>
      </c>
    </row>
    <row r="1365" spans="1:13">
      <c r="A1365">
        <v>167</v>
      </c>
      <c r="B1365" s="5">
        <v>45734</v>
      </c>
      <c r="C1365" s="7">
        <v>0.75386574074074075</v>
      </c>
      <c r="D1365" t="s">
        <v>574</v>
      </c>
      <c r="G1365" s="1">
        <v>17600</v>
      </c>
      <c r="H1365" s="1" t="s">
        <v>947</v>
      </c>
      <c r="I1365" t="s">
        <v>264</v>
      </c>
      <c r="J1365" t="s">
        <v>711</v>
      </c>
      <c r="L1365" t="s">
        <v>8</v>
      </c>
      <c r="M1365" t="s">
        <v>9</v>
      </c>
    </row>
    <row r="1366" spans="1:13">
      <c r="A1366">
        <v>168</v>
      </c>
      <c r="B1366" s="5">
        <v>45735</v>
      </c>
      <c r="C1366" s="7">
        <v>0.40047453703703711</v>
      </c>
      <c r="D1366" t="s">
        <v>573</v>
      </c>
      <c r="G1366" s="1">
        <v>9500</v>
      </c>
      <c r="H1366" s="1" t="s">
        <v>948</v>
      </c>
      <c r="I1366" t="s">
        <v>264</v>
      </c>
      <c r="J1366" t="s">
        <v>711</v>
      </c>
      <c r="L1366" t="s">
        <v>8</v>
      </c>
      <c r="M1366" t="s">
        <v>9</v>
      </c>
    </row>
    <row r="1367" spans="1:13">
      <c r="A1367">
        <v>169</v>
      </c>
      <c r="B1367" s="5">
        <v>45735</v>
      </c>
      <c r="C1367" s="7">
        <v>0.40061342592592591</v>
      </c>
      <c r="D1367" t="s">
        <v>573</v>
      </c>
      <c r="F1367" s="1">
        <v>9500</v>
      </c>
      <c r="H1367" s="1" t="s">
        <v>947</v>
      </c>
      <c r="I1367" t="s">
        <v>264</v>
      </c>
      <c r="J1367" t="s">
        <v>711</v>
      </c>
      <c r="L1367" t="s">
        <v>8</v>
      </c>
      <c r="M1367" t="s">
        <v>9</v>
      </c>
    </row>
    <row r="1368" spans="1:13">
      <c r="A1368">
        <v>170</v>
      </c>
      <c r="B1368" s="5">
        <v>45735</v>
      </c>
      <c r="C1368" s="7">
        <v>0.41474537037037029</v>
      </c>
      <c r="D1368" t="s">
        <v>650</v>
      </c>
      <c r="G1368" s="1">
        <v>9200</v>
      </c>
      <c r="H1368" s="1" t="s">
        <v>949</v>
      </c>
      <c r="I1368" t="s">
        <v>264</v>
      </c>
      <c r="J1368" t="s">
        <v>711</v>
      </c>
      <c r="L1368" t="s">
        <v>8</v>
      </c>
      <c r="M1368" t="s">
        <v>9</v>
      </c>
    </row>
    <row r="1369" spans="1:13">
      <c r="A1369">
        <v>171</v>
      </c>
      <c r="B1369" s="5">
        <v>45735</v>
      </c>
      <c r="C1369" s="7">
        <v>0.42645833333333327</v>
      </c>
      <c r="D1369" t="s">
        <v>573</v>
      </c>
      <c r="G1369" s="1">
        <v>7600</v>
      </c>
      <c r="H1369" s="1" t="s">
        <v>950</v>
      </c>
      <c r="I1369" t="s">
        <v>264</v>
      </c>
      <c r="J1369" t="s">
        <v>711</v>
      </c>
      <c r="L1369" t="s">
        <v>8</v>
      </c>
      <c r="M1369" t="s">
        <v>9</v>
      </c>
    </row>
    <row r="1370" spans="1:13">
      <c r="A1370">
        <v>172</v>
      </c>
      <c r="B1370" s="5">
        <v>45735</v>
      </c>
      <c r="C1370" s="7">
        <v>0.42659722222222218</v>
      </c>
      <c r="D1370" t="s">
        <v>573</v>
      </c>
      <c r="F1370" s="1">
        <v>7600</v>
      </c>
      <c r="H1370" s="1" t="s">
        <v>949</v>
      </c>
      <c r="I1370" t="s">
        <v>264</v>
      </c>
      <c r="J1370" t="s">
        <v>711</v>
      </c>
      <c r="L1370" t="s">
        <v>8</v>
      </c>
      <c r="M1370" t="s">
        <v>9</v>
      </c>
    </row>
    <row r="1371" spans="1:13">
      <c r="A1371">
        <v>173</v>
      </c>
      <c r="B1371" s="5">
        <v>45735</v>
      </c>
      <c r="C1371" s="7">
        <v>0.43791666666666668</v>
      </c>
      <c r="D1371" t="s">
        <v>650</v>
      </c>
      <c r="G1371" s="1">
        <v>7100</v>
      </c>
      <c r="H1371" s="1" t="s">
        <v>951</v>
      </c>
      <c r="I1371" t="s">
        <v>264</v>
      </c>
      <c r="J1371" t="s">
        <v>711</v>
      </c>
      <c r="L1371" t="s">
        <v>8</v>
      </c>
      <c r="M1371" t="s">
        <v>9</v>
      </c>
    </row>
    <row r="1372" spans="1:13">
      <c r="A1372">
        <v>174</v>
      </c>
      <c r="B1372" s="5">
        <v>45735</v>
      </c>
      <c r="C1372" s="7">
        <v>0.52978009259259262</v>
      </c>
      <c r="D1372" t="s">
        <v>573</v>
      </c>
      <c r="G1372" s="1">
        <v>14900</v>
      </c>
      <c r="H1372" s="1" t="s">
        <v>952</v>
      </c>
      <c r="I1372" t="s">
        <v>264</v>
      </c>
      <c r="J1372" t="s">
        <v>711</v>
      </c>
      <c r="L1372" t="s">
        <v>8</v>
      </c>
      <c r="M1372" t="s">
        <v>9</v>
      </c>
    </row>
    <row r="1373" spans="1:13">
      <c r="A1373">
        <v>175</v>
      </c>
      <c r="B1373" s="5">
        <v>45735</v>
      </c>
      <c r="C1373" s="7">
        <v>0.52991898148148153</v>
      </c>
      <c r="D1373" t="s">
        <v>573</v>
      </c>
      <c r="F1373" s="1">
        <v>14900</v>
      </c>
      <c r="H1373" s="1" t="s">
        <v>951</v>
      </c>
      <c r="I1373" t="s">
        <v>264</v>
      </c>
      <c r="J1373" t="s">
        <v>711</v>
      </c>
      <c r="L1373" t="s">
        <v>8</v>
      </c>
      <c r="M1373" t="s">
        <v>9</v>
      </c>
    </row>
    <row r="1374" spans="1:13">
      <c r="A1374">
        <v>176</v>
      </c>
      <c r="B1374" s="5">
        <v>45735</v>
      </c>
      <c r="C1374" s="7">
        <v>0.55503472222222228</v>
      </c>
      <c r="D1374" t="s">
        <v>574</v>
      </c>
      <c r="G1374" s="1">
        <v>15500</v>
      </c>
      <c r="H1374" s="1" t="s">
        <v>953</v>
      </c>
      <c r="I1374" t="s">
        <v>264</v>
      </c>
      <c r="J1374" t="s">
        <v>711</v>
      </c>
      <c r="L1374" t="s">
        <v>8</v>
      </c>
      <c r="M1374" t="s">
        <v>9</v>
      </c>
    </row>
    <row r="1375" spans="1:13">
      <c r="A1375">
        <v>177</v>
      </c>
      <c r="B1375" s="5">
        <v>45736</v>
      </c>
      <c r="C1375" s="7">
        <v>0.25819444444444439</v>
      </c>
      <c r="D1375" t="s">
        <v>573</v>
      </c>
      <c r="G1375" s="1">
        <v>10700</v>
      </c>
      <c r="H1375" s="1" t="s">
        <v>954</v>
      </c>
      <c r="I1375" t="s">
        <v>264</v>
      </c>
      <c r="J1375" t="s">
        <v>711</v>
      </c>
      <c r="L1375" t="s">
        <v>8</v>
      </c>
      <c r="M1375" t="s">
        <v>9</v>
      </c>
    </row>
    <row r="1376" spans="1:13">
      <c r="A1376">
        <v>178</v>
      </c>
      <c r="B1376" s="5">
        <v>45736</v>
      </c>
      <c r="C1376" s="7">
        <v>0.25833333333333341</v>
      </c>
      <c r="D1376" t="s">
        <v>573</v>
      </c>
      <c r="F1376" s="1">
        <v>10700</v>
      </c>
      <c r="H1376" s="1" t="s">
        <v>953</v>
      </c>
      <c r="I1376" t="s">
        <v>264</v>
      </c>
      <c r="J1376" t="s">
        <v>711</v>
      </c>
      <c r="L1376" t="s">
        <v>8</v>
      </c>
      <c r="M1376" t="s">
        <v>9</v>
      </c>
    </row>
    <row r="1377" spans="1:13">
      <c r="A1377">
        <v>179</v>
      </c>
      <c r="B1377" s="5">
        <v>45736</v>
      </c>
      <c r="C1377" s="7">
        <v>0.27131944444444439</v>
      </c>
      <c r="D1377" t="s">
        <v>574</v>
      </c>
      <c r="G1377" s="1">
        <v>10900</v>
      </c>
      <c r="H1377" s="1" t="s">
        <v>955</v>
      </c>
      <c r="I1377" t="s">
        <v>264</v>
      </c>
      <c r="J1377" t="s">
        <v>711</v>
      </c>
      <c r="L1377" t="s">
        <v>8</v>
      </c>
      <c r="M1377" t="s">
        <v>9</v>
      </c>
    </row>
    <row r="1378" spans="1:13">
      <c r="A1378">
        <v>180</v>
      </c>
      <c r="B1378" s="5">
        <v>45736</v>
      </c>
      <c r="C1378" s="7">
        <v>0.6495023148148148</v>
      </c>
      <c r="D1378" t="s">
        <v>573</v>
      </c>
      <c r="G1378" s="1">
        <v>11400</v>
      </c>
      <c r="H1378" s="1" t="s">
        <v>956</v>
      </c>
      <c r="I1378" t="s">
        <v>264</v>
      </c>
      <c r="J1378" t="s">
        <v>711</v>
      </c>
      <c r="L1378" t="s">
        <v>8</v>
      </c>
      <c r="M1378" t="s">
        <v>9</v>
      </c>
    </row>
    <row r="1379" spans="1:13">
      <c r="A1379">
        <v>181</v>
      </c>
      <c r="B1379" s="5">
        <v>45736</v>
      </c>
      <c r="C1379" s="7">
        <v>0.64964120370370371</v>
      </c>
      <c r="D1379" t="s">
        <v>573</v>
      </c>
      <c r="F1379" s="1">
        <v>11400</v>
      </c>
      <c r="H1379" s="1" t="s">
        <v>955</v>
      </c>
      <c r="I1379" t="s">
        <v>264</v>
      </c>
      <c r="J1379" t="s">
        <v>711</v>
      </c>
      <c r="L1379" t="s">
        <v>8</v>
      </c>
      <c r="M1379" t="s">
        <v>9</v>
      </c>
    </row>
    <row r="1380" spans="1:13">
      <c r="A1380">
        <v>182</v>
      </c>
      <c r="B1380" s="5">
        <v>45736</v>
      </c>
      <c r="C1380" s="7">
        <v>0.66454861111111108</v>
      </c>
      <c r="D1380" t="s">
        <v>574</v>
      </c>
      <c r="G1380" s="1">
        <v>9800</v>
      </c>
      <c r="H1380" s="1" t="s">
        <v>957</v>
      </c>
      <c r="I1380" t="s">
        <v>264</v>
      </c>
      <c r="J1380" t="s">
        <v>711</v>
      </c>
      <c r="L1380" t="s">
        <v>8</v>
      </c>
      <c r="M1380" t="s">
        <v>9</v>
      </c>
    </row>
    <row r="1381" spans="1:13">
      <c r="A1381">
        <v>183</v>
      </c>
      <c r="B1381" s="5">
        <v>45736</v>
      </c>
      <c r="C1381" s="7">
        <v>0.73163194444444446</v>
      </c>
      <c r="D1381" t="s">
        <v>777</v>
      </c>
      <c r="E1381" t="s">
        <v>421</v>
      </c>
      <c r="F1381" s="1">
        <v>500000</v>
      </c>
      <c r="H1381" s="1" t="s">
        <v>958</v>
      </c>
      <c r="I1381" t="s">
        <v>414</v>
      </c>
      <c r="J1381" t="s">
        <v>770</v>
      </c>
      <c r="L1381" t="s">
        <v>8</v>
      </c>
      <c r="M1381" t="s">
        <v>9</v>
      </c>
    </row>
    <row r="1382" spans="1:13">
      <c r="A1382">
        <v>184</v>
      </c>
      <c r="B1382" s="5">
        <v>45736</v>
      </c>
      <c r="C1382" s="7">
        <v>0.73178240740740741</v>
      </c>
      <c r="D1382" t="s">
        <v>778</v>
      </c>
      <c r="E1382" t="s">
        <v>421</v>
      </c>
      <c r="F1382" s="1">
        <v>500000</v>
      </c>
      <c r="H1382" s="1" t="s">
        <v>959</v>
      </c>
      <c r="I1382" t="s">
        <v>414</v>
      </c>
      <c r="J1382" t="s">
        <v>770</v>
      </c>
      <c r="L1382" t="s">
        <v>8</v>
      </c>
      <c r="M1382" t="s">
        <v>9</v>
      </c>
    </row>
    <row r="1383" spans="1:13">
      <c r="A1383">
        <v>185</v>
      </c>
      <c r="B1383" s="5">
        <v>45736</v>
      </c>
      <c r="C1383" s="7">
        <v>0.75488425925925928</v>
      </c>
      <c r="D1383" t="s">
        <v>573</v>
      </c>
      <c r="G1383" s="1">
        <v>19900</v>
      </c>
      <c r="H1383" s="1" t="s">
        <v>960</v>
      </c>
      <c r="I1383" t="s">
        <v>264</v>
      </c>
      <c r="J1383" t="s">
        <v>711</v>
      </c>
      <c r="L1383" t="s">
        <v>8</v>
      </c>
      <c r="M1383" t="s">
        <v>9</v>
      </c>
    </row>
    <row r="1384" spans="1:13">
      <c r="A1384">
        <v>186</v>
      </c>
      <c r="B1384" s="5">
        <v>45736</v>
      </c>
      <c r="C1384" s="7">
        <v>0.75502314814814819</v>
      </c>
      <c r="D1384" t="s">
        <v>573</v>
      </c>
      <c r="F1384" s="1">
        <v>19900</v>
      </c>
      <c r="H1384" s="1" t="s">
        <v>959</v>
      </c>
      <c r="I1384" t="s">
        <v>264</v>
      </c>
      <c r="J1384" t="s">
        <v>711</v>
      </c>
      <c r="L1384" t="s">
        <v>8</v>
      </c>
      <c r="M1384" t="s">
        <v>9</v>
      </c>
    </row>
    <row r="1385" spans="1:13">
      <c r="A1385">
        <v>187</v>
      </c>
      <c r="B1385" s="5">
        <v>45736</v>
      </c>
      <c r="C1385" s="7">
        <v>0.79910879629629628</v>
      </c>
      <c r="D1385" t="s">
        <v>574</v>
      </c>
      <c r="G1385" s="1">
        <v>20700</v>
      </c>
      <c r="H1385" s="1" t="s">
        <v>961</v>
      </c>
      <c r="I1385" t="s">
        <v>264</v>
      </c>
      <c r="J1385" t="s">
        <v>711</v>
      </c>
      <c r="L1385" t="s">
        <v>8</v>
      </c>
      <c r="M1385" t="s">
        <v>9</v>
      </c>
    </row>
    <row r="1386" spans="1:13">
      <c r="A1386">
        <v>188</v>
      </c>
      <c r="B1386" s="5">
        <v>45736</v>
      </c>
      <c r="C1386" s="7">
        <v>0.98297453703703708</v>
      </c>
      <c r="D1386" t="s">
        <v>573</v>
      </c>
      <c r="G1386" s="1">
        <v>10500</v>
      </c>
      <c r="H1386" s="1" t="s">
        <v>962</v>
      </c>
      <c r="I1386" t="s">
        <v>264</v>
      </c>
      <c r="J1386" t="s">
        <v>711</v>
      </c>
      <c r="L1386" t="s">
        <v>8</v>
      </c>
      <c r="M1386" t="s">
        <v>9</v>
      </c>
    </row>
    <row r="1387" spans="1:13">
      <c r="A1387">
        <v>189</v>
      </c>
      <c r="B1387" s="5">
        <v>45736</v>
      </c>
      <c r="C1387" s="7">
        <v>0.98311342592592588</v>
      </c>
      <c r="D1387" t="s">
        <v>573</v>
      </c>
      <c r="F1387" s="1">
        <v>10500</v>
      </c>
      <c r="H1387" s="1" t="s">
        <v>961</v>
      </c>
      <c r="I1387" t="s">
        <v>264</v>
      </c>
      <c r="J1387" t="s">
        <v>711</v>
      </c>
      <c r="L1387" t="s">
        <v>8</v>
      </c>
      <c r="M1387" t="s">
        <v>9</v>
      </c>
    </row>
    <row r="1388" spans="1:13">
      <c r="A1388">
        <v>190</v>
      </c>
      <c r="B1388" s="5">
        <v>45736</v>
      </c>
      <c r="C1388" s="7">
        <v>0.99924768518518514</v>
      </c>
      <c r="D1388" t="s">
        <v>574</v>
      </c>
      <c r="G1388" s="1">
        <v>13700</v>
      </c>
      <c r="H1388" s="1" t="s">
        <v>963</v>
      </c>
      <c r="I1388" t="s">
        <v>264</v>
      </c>
      <c r="J1388" t="s">
        <v>711</v>
      </c>
      <c r="L1388" t="s">
        <v>8</v>
      </c>
      <c r="M1388" t="s">
        <v>9</v>
      </c>
    </row>
    <row r="1389" spans="1:13">
      <c r="A1389">
        <v>191</v>
      </c>
      <c r="B1389" s="5">
        <v>45737</v>
      </c>
      <c r="C1389" s="7">
        <v>0.39074074074074072</v>
      </c>
      <c r="D1389" t="s">
        <v>573</v>
      </c>
      <c r="G1389" s="1">
        <v>10800</v>
      </c>
      <c r="H1389" s="1" t="s">
        <v>964</v>
      </c>
      <c r="I1389" t="s">
        <v>264</v>
      </c>
      <c r="J1389" t="s">
        <v>711</v>
      </c>
      <c r="L1389" t="s">
        <v>8</v>
      </c>
      <c r="M1389" t="s">
        <v>9</v>
      </c>
    </row>
    <row r="1390" spans="1:13">
      <c r="A1390">
        <v>192</v>
      </c>
      <c r="B1390" s="5">
        <v>45737</v>
      </c>
      <c r="C1390" s="7">
        <v>0.39086805555555548</v>
      </c>
      <c r="D1390" t="s">
        <v>573</v>
      </c>
      <c r="F1390" s="1">
        <v>10800</v>
      </c>
      <c r="H1390" s="1" t="s">
        <v>963</v>
      </c>
      <c r="I1390" t="s">
        <v>264</v>
      </c>
      <c r="J1390" t="s">
        <v>711</v>
      </c>
      <c r="L1390" t="s">
        <v>8</v>
      </c>
      <c r="M1390" t="s">
        <v>9</v>
      </c>
    </row>
    <row r="1391" spans="1:13">
      <c r="A1391">
        <v>193</v>
      </c>
      <c r="B1391" s="5">
        <v>45737</v>
      </c>
      <c r="C1391" s="7">
        <v>0.40966435185185179</v>
      </c>
      <c r="D1391" t="s">
        <v>574</v>
      </c>
      <c r="G1391" s="1">
        <v>11100</v>
      </c>
      <c r="H1391" s="1" t="s">
        <v>965</v>
      </c>
      <c r="I1391" t="s">
        <v>264</v>
      </c>
      <c r="J1391" t="s">
        <v>711</v>
      </c>
      <c r="L1391" t="s">
        <v>8</v>
      </c>
      <c r="M1391" t="s">
        <v>9</v>
      </c>
    </row>
    <row r="1392" spans="1:13">
      <c r="A1392">
        <v>194</v>
      </c>
      <c r="B1392" s="5">
        <v>45737</v>
      </c>
      <c r="C1392" s="7">
        <v>0.62733796296296296</v>
      </c>
      <c r="D1392" t="s">
        <v>573</v>
      </c>
      <c r="G1392" s="1">
        <v>19400</v>
      </c>
      <c r="H1392" s="1" t="s">
        <v>966</v>
      </c>
      <c r="I1392" t="s">
        <v>264</v>
      </c>
      <c r="J1392" t="s">
        <v>711</v>
      </c>
      <c r="L1392" t="s">
        <v>8</v>
      </c>
      <c r="M1392" t="s">
        <v>9</v>
      </c>
    </row>
    <row r="1393" spans="1:13">
      <c r="A1393">
        <v>195</v>
      </c>
      <c r="B1393" s="5">
        <v>45737</v>
      </c>
      <c r="C1393" s="7">
        <v>0.62748842592592591</v>
      </c>
      <c r="D1393" t="s">
        <v>573</v>
      </c>
      <c r="F1393" s="1">
        <v>19400</v>
      </c>
      <c r="H1393" s="1" t="s">
        <v>965</v>
      </c>
      <c r="I1393" t="s">
        <v>264</v>
      </c>
      <c r="J1393" t="s">
        <v>711</v>
      </c>
      <c r="L1393" t="s">
        <v>8</v>
      </c>
      <c r="M1393" t="s">
        <v>9</v>
      </c>
    </row>
    <row r="1394" spans="1:13">
      <c r="A1394">
        <v>196</v>
      </c>
      <c r="B1394" s="5">
        <v>45737</v>
      </c>
      <c r="C1394" s="7">
        <v>0.66</v>
      </c>
      <c r="D1394" t="s">
        <v>574</v>
      </c>
      <c r="G1394" s="1">
        <v>17700</v>
      </c>
      <c r="H1394" s="1" t="s">
        <v>967</v>
      </c>
      <c r="I1394" t="s">
        <v>264</v>
      </c>
      <c r="J1394" t="s">
        <v>711</v>
      </c>
      <c r="L1394" t="s">
        <v>8</v>
      </c>
      <c r="M1394" t="s">
        <v>9</v>
      </c>
    </row>
    <row r="1395" spans="1:13">
      <c r="A1395">
        <v>197</v>
      </c>
      <c r="B1395" s="5">
        <v>45737</v>
      </c>
      <c r="C1395" s="7">
        <v>0.93641203703703701</v>
      </c>
      <c r="D1395" t="s">
        <v>573</v>
      </c>
      <c r="G1395" s="1">
        <v>9500</v>
      </c>
      <c r="H1395" s="1" t="s">
        <v>968</v>
      </c>
      <c r="I1395" t="s">
        <v>264</v>
      </c>
      <c r="J1395" t="s">
        <v>711</v>
      </c>
      <c r="L1395" t="s">
        <v>8</v>
      </c>
      <c r="M1395" t="s">
        <v>9</v>
      </c>
    </row>
    <row r="1396" spans="1:13">
      <c r="A1396">
        <v>198</v>
      </c>
      <c r="B1396" s="5">
        <v>45737</v>
      </c>
      <c r="C1396" s="7">
        <v>0.93653935185185189</v>
      </c>
      <c r="D1396" t="s">
        <v>573</v>
      </c>
      <c r="F1396" s="1">
        <v>9500</v>
      </c>
      <c r="H1396" s="1" t="s">
        <v>967</v>
      </c>
      <c r="I1396" t="s">
        <v>264</v>
      </c>
      <c r="J1396" t="s">
        <v>711</v>
      </c>
      <c r="L1396" t="s">
        <v>8</v>
      </c>
      <c r="M1396" t="s">
        <v>9</v>
      </c>
    </row>
    <row r="1397" spans="1:13">
      <c r="A1397">
        <v>199</v>
      </c>
      <c r="B1397" s="5">
        <v>45737</v>
      </c>
      <c r="C1397" s="7">
        <v>0.94876157407407402</v>
      </c>
      <c r="D1397" t="s">
        <v>650</v>
      </c>
      <c r="G1397" s="1">
        <v>9200</v>
      </c>
      <c r="H1397" s="1" t="s">
        <v>969</v>
      </c>
      <c r="I1397" t="s">
        <v>264</v>
      </c>
      <c r="J1397" t="s">
        <v>711</v>
      </c>
      <c r="L1397" t="s">
        <v>8</v>
      </c>
      <c r="M1397" t="s">
        <v>9</v>
      </c>
    </row>
    <row r="1398" spans="1:13">
      <c r="A1398">
        <v>200</v>
      </c>
      <c r="B1398" s="5">
        <v>45741</v>
      </c>
      <c r="C1398" s="7">
        <v>0.91621527777777778</v>
      </c>
      <c r="D1398" t="s">
        <v>573</v>
      </c>
      <c r="G1398" s="1">
        <v>11800</v>
      </c>
      <c r="H1398" s="1" t="s">
        <v>970</v>
      </c>
      <c r="I1398" t="s">
        <v>264</v>
      </c>
      <c r="J1398" t="s">
        <v>711</v>
      </c>
      <c r="L1398" t="s">
        <v>8</v>
      </c>
      <c r="M1398" t="s">
        <v>9</v>
      </c>
    </row>
    <row r="1399" spans="1:13">
      <c r="A1399">
        <v>201</v>
      </c>
      <c r="B1399" s="5">
        <v>45741</v>
      </c>
      <c r="C1399" s="7">
        <v>0.91635416666666669</v>
      </c>
      <c r="D1399" t="s">
        <v>573</v>
      </c>
      <c r="F1399" s="1">
        <v>11800</v>
      </c>
      <c r="H1399" s="1" t="s">
        <v>969</v>
      </c>
      <c r="I1399" t="s">
        <v>264</v>
      </c>
      <c r="J1399" t="s">
        <v>711</v>
      </c>
      <c r="L1399" t="s">
        <v>8</v>
      </c>
      <c r="M1399" t="s">
        <v>9</v>
      </c>
    </row>
    <row r="1400" spans="1:13">
      <c r="A1400">
        <v>202</v>
      </c>
      <c r="B1400" s="5">
        <v>45741</v>
      </c>
      <c r="C1400" s="7">
        <v>0.9321990740740741</v>
      </c>
      <c r="D1400" t="s">
        <v>574</v>
      </c>
      <c r="G1400" s="1">
        <v>13000</v>
      </c>
      <c r="H1400" s="1" t="s">
        <v>971</v>
      </c>
      <c r="I1400" t="s">
        <v>264</v>
      </c>
      <c r="J1400" t="s">
        <v>711</v>
      </c>
      <c r="L1400" t="s">
        <v>8</v>
      </c>
      <c r="M1400" t="s">
        <v>9</v>
      </c>
    </row>
    <row r="1401" spans="1:13">
      <c r="A1401">
        <v>203</v>
      </c>
      <c r="B1401" s="5">
        <v>45742</v>
      </c>
      <c r="C1401" s="7">
        <v>0.37908564814814821</v>
      </c>
      <c r="D1401" t="s">
        <v>573</v>
      </c>
      <c r="G1401" s="1">
        <v>11700</v>
      </c>
      <c r="H1401" s="1" t="s">
        <v>972</v>
      </c>
      <c r="I1401" t="s">
        <v>264</v>
      </c>
      <c r="J1401" t="s">
        <v>711</v>
      </c>
      <c r="L1401" t="s">
        <v>8</v>
      </c>
      <c r="M1401" t="s">
        <v>9</v>
      </c>
    </row>
    <row r="1402" spans="1:13">
      <c r="A1402">
        <v>204</v>
      </c>
      <c r="B1402" s="5">
        <v>45742</v>
      </c>
      <c r="C1402" s="7">
        <v>0.37920138888888888</v>
      </c>
      <c r="D1402" t="s">
        <v>573</v>
      </c>
      <c r="F1402" s="1">
        <v>11700</v>
      </c>
      <c r="H1402" s="1" t="s">
        <v>971</v>
      </c>
      <c r="I1402" t="s">
        <v>264</v>
      </c>
      <c r="J1402" t="s">
        <v>711</v>
      </c>
      <c r="L1402" t="s">
        <v>8</v>
      </c>
      <c r="M1402" t="s">
        <v>9</v>
      </c>
    </row>
    <row r="1403" spans="1:13">
      <c r="A1403">
        <v>205</v>
      </c>
      <c r="B1403" s="5">
        <v>45742</v>
      </c>
      <c r="C1403" s="7">
        <v>0.39421296296296299</v>
      </c>
      <c r="D1403" t="s">
        <v>650</v>
      </c>
      <c r="G1403" s="1">
        <v>10200</v>
      </c>
      <c r="H1403" s="1" t="s">
        <v>973</v>
      </c>
      <c r="I1403" t="s">
        <v>264</v>
      </c>
      <c r="J1403" t="s">
        <v>711</v>
      </c>
      <c r="L1403" t="s">
        <v>8</v>
      </c>
      <c r="M1403" t="s">
        <v>9</v>
      </c>
    </row>
    <row r="1404" spans="1:13">
      <c r="A1404">
        <v>206</v>
      </c>
      <c r="B1404" s="5">
        <v>45742</v>
      </c>
      <c r="C1404" s="7">
        <v>0.55281250000000004</v>
      </c>
      <c r="D1404" t="s">
        <v>710</v>
      </c>
      <c r="G1404" s="1">
        <v>10600</v>
      </c>
      <c r="H1404" s="1" t="s">
        <v>974</v>
      </c>
      <c r="I1404" t="s">
        <v>264</v>
      </c>
      <c r="J1404" t="s">
        <v>711</v>
      </c>
      <c r="L1404" t="s">
        <v>8</v>
      </c>
      <c r="M1404" t="s">
        <v>9</v>
      </c>
    </row>
    <row r="1405" spans="1:13">
      <c r="A1405">
        <v>1</v>
      </c>
      <c r="B1405" s="5">
        <v>45293</v>
      </c>
      <c r="C1405" s="6">
        <v>0.2097222222222222</v>
      </c>
      <c r="D1405" t="s">
        <v>290</v>
      </c>
      <c r="E1405" t="s">
        <v>291</v>
      </c>
      <c r="F1405" s="1">
        <v>1</v>
      </c>
      <c r="G1405" s="1">
        <v>0</v>
      </c>
      <c r="H1405" s="1">
        <v>1931370</v>
      </c>
      <c r="I1405" t="s">
        <v>292</v>
      </c>
      <c r="J1405" t="s">
        <v>293</v>
      </c>
      <c r="L1405" t="s">
        <v>12</v>
      </c>
      <c r="M1405" t="s">
        <v>13</v>
      </c>
    </row>
    <row r="1406" spans="1:13">
      <c r="A1406">
        <v>2</v>
      </c>
      <c r="B1406" s="5">
        <v>45320</v>
      </c>
      <c r="C1406" s="6">
        <v>0.19166666666666671</v>
      </c>
      <c r="D1406" t="s">
        <v>332</v>
      </c>
      <c r="F1406" s="1">
        <v>0</v>
      </c>
      <c r="G1406" s="1">
        <v>363005</v>
      </c>
      <c r="H1406" s="1">
        <v>1568365</v>
      </c>
      <c r="I1406" t="s">
        <v>295</v>
      </c>
      <c r="J1406" t="s">
        <v>300</v>
      </c>
      <c r="L1406" t="s">
        <v>12</v>
      </c>
      <c r="M1406" t="s">
        <v>13</v>
      </c>
    </row>
    <row r="1407" spans="1:13">
      <c r="A1407">
        <v>3</v>
      </c>
      <c r="B1407" s="5">
        <v>45320</v>
      </c>
      <c r="C1407" s="6">
        <v>0.2097222222222222</v>
      </c>
      <c r="D1407" t="s">
        <v>290</v>
      </c>
      <c r="E1407" t="s">
        <v>291</v>
      </c>
      <c r="F1407" s="1">
        <v>362605</v>
      </c>
      <c r="G1407" s="1">
        <v>0</v>
      </c>
      <c r="H1407" s="1">
        <v>1930970</v>
      </c>
      <c r="I1407" t="s">
        <v>292</v>
      </c>
      <c r="J1407" t="s">
        <v>293</v>
      </c>
      <c r="L1407" t="s">
        <v>12</v>
      </c>
      <c r="M1407" t="s">
        <v>13</v>
      </c>
    </row>
    <row r="1408" spans="1:13">
      <c r="A1408">
        <v>4</v>
      </c>
      <c r="B1408" s="5">
        <v>45321</v>
      </c>
      <c r="C1408" s="6">
        <v>0.71527777777777779</v>
      </c>
      <c r="D1408" t="s">
        <v>343</v>
      </c>
      <c r="F1408" s="1">
        <v>4500000</v>
      </c>
      <c r="G1408" s="1">
        <v>0</v>
      </c>
      <c r="H1408" s="1">
        <v>6430970</v>
      </c>
      <c r="I1408" t="s">
        <v>292</v>
      </c>
      <c r="J1408" t="s">
        <v>293</v>
      </c>
      <c r="L1408" t="s">
        <v>12</v>
      </c>
      <c r="M1408" t="s">
        <v>13</v>
      </c>
    </row>
    <row r="1409" spans="1:13">
      <c r="A1409">
        <v>5</v>
      </c>
      <c r="B1409" s="5">
        <v>45321</v>
      </c>
      <c r="C1409" s="6">
        <v>0.71527777777777779</v>
      </c>
      <c r="D1409" t="s">
        <v>342</v>
      </c>
      <c r="F1409" s="1">
        <v>0</v>
      </c>
      <c r="G1409" s="1">
        <v>4500000</v>
      </c>
      <c r="H1409" s="1">
        <v>1930970</v>
      </c>
      <c r="I1409" t="s">
        <v>292</v>
      </c>
      <c r="J1409" t="s">
        <v>293</v>
      </c>
      <c r="L1409" t="s">
        <v>12</v>
      </c>
      <c r="M1409" t="s">
        <v>13</v>
      </c>
    </row>
    <row r="1410" spans="1:13">
      <c r="A1410">
        <v>6</v>
      </c>
      <c r="B1410" s="5">
        <v>45322</v>
      </c>
      <c r="C1410" s="6">
        <v>0.43888888888888888</v>
      </c>
      <c r="D1410" t="s">
        <v>343</v>
      </c>
      <c r="F1410" s="1">
        <v>4780170</v>
      </c>
      <c r="G1410" s="1">
        <v>0</v>
      </c>
      <c r="H1410" s="1">
        <v>6711140</v>
      </c>
      <c r="I1410" t="s">
        <v>292</v>
      </c>
      <c r="J1410" t="s">
        <v>293</v>
      </c>
      <c r="L1410" t="s">
        <v>12</v>
      </c>
      <c r="M1410" t="s">
        <v>13</v>
      </c>
    </row>
    <row r="1411" spans="1:13">
      <c r="A1411">
        <v>7</v>
      </c>
      <c r="B1411" s="5">
        <v>45322</v>
      </c>
      <c r="C1411" s="6">
        <v>0.43888888888888888</v>
      </c>
      <c r="D1411" t="s">
        <v>347</v>
      </c>
      <c r="F1411" s="1">
        <v>0</v>
      </c>
      <c r="G1411" s="1">
        <v>4780170</v>
      </c>
      <c r="H1411" s="1">
        <v>1930970</v>
      </c>
      <c r="I1411" t="s">
        <v>292</v>
      </c>
      <c r="J1411" t="s">
        <v>293</v>
      </c>
      <c r="L1411" t="s">
        <v>12</v>
      </c>
      <c r="M1411" t="s">
        <v>13</v>
      </c>
    </row>
    <row r="1412" spans="1:13">
      <c r="A1412">
        <v>8</v>
      </c>
      <c r="B1412" s="5">
        <v>45322</v>
      </c>
      <c r="C1412" s="6">
        <v>0.43888888888888888</v>
      </c>
      <c r="D1412" t="s">
        <v>343</v>
      </c>
      <c r="F1412" s="1">
        <v>2529880</v>
      </c>
      <c r="G1412" s="1">
        <v>0</v>
      </c>
      <c r="H1412" s="1">
        <v>4460850</v>
      </c>
      <c r="I1412" t="s">
        <v>292</v>
      </c>
      <c r="J1412" t="s">
        <v>293</v>
      </c>
      <c r="L1412" t="s">
        <v>12</v>
      </c>
      <c r="M1412" t="s">
        <v>13</v>
      </c>
    </row>
    <row r="1413" spans="1:13">
      <c r="A1413">
        <v>9</v>
      </c>
      <c r="B1413" s="5">
        <v>45322</v>
      </c>
      <c r="C1413" s="6">
        <v>0.43888888888888888</v>
      </c>
      <c r="D1413" t="s">
        <v>348</v>
      </c>
      <c r="F1413" s="1">
        <v>0</v>
      </c>
      <c r="G1413" s="1">
        <v>2529880</v>
      </c>
      <c r="H1413" s="1">
        <v>1930970</v>
      </c>
      <c r="I1413" t="s">
        <v>292</v>
      </c>
      <c r="J1413" t="s">
        <v>293</v>
      </c>
      <c r="L1413" t="s">
        <v>12</v>
      </c>
      <c r="M1413" t="s">
        <v>13</v>
      </c>
    </row>
    <row r="1414" spans="1:13">
      <c r="A1414">
        <v>10</v>
      </c>
      <c r="B1414" s="5">
        <v>45322</v>
      </c>
      <c r="C1414" s="6">
        <v>0.43958333333333333</v>
      </c>
      <c r="D1414" t="s">
        <v>343</v>
      </c>
      <c r="F1414" s="1">
        <v>17709160</v>
      </c>
      <c r="G1414" s="1">
        <v>0</v>
      </c>
      <c r="H1414" s="1">
        <v>19640130</v>
      </c>
      <c r="I1414" t="s">
        <v>292</v>
      </c>
      <c r="J1414" t="s">
        <v>293</v>
      </c>
      <c r="L1414" t="s">
        <v>12</v>
      </c>
      <c r="M1414" t="s">
        <v>13</v>
      </c>
    </row>
    <row r="1415" spans="1:13">
      <c r="A1415">
        <v>11</v>
      </c>
      <c r="B1415" s="5">
        <v>45322</v>
      </c>
      <c r="C1415" s="6">
        <v>0.43958333333333333</v>
      </c>
      <c r="D1415" t="s">
        <v>349</v>
      </c>
      <c r="F1415" s="1">
        <v>0</v>
      </c>
      <c r="G1415" s="1">
        <v>17709160</v>
      </c>
      <c r="H1415" s="1">
        <v>1930970</v>
      </c>
      <c r="I1415" t="s">
        <v>292</v>
      </c>
      <c r="J1415" t="s">
        <v>293</v>
      </c>
      <c r="L1415" t="s">
        <v>12</v>
      </c>
      <c r="M1415" t="s">
        <v>13</v>
      </c>
    </row>
    <row r="1416" spans="1:13">
      <c r="A1416">
        <v>12</v>
      </c>
      <c r="B1416" s="5">
        <v>45327</v>
      </c>
      <c r="C1416" s="6">
        <v>0.56319444444444444</v>
      </c>
      <c r="D1416" t="s">
        <v>343</v>
      </c>
      <c r="F1416" s="1">
        <v>510902</v>
      </c>
      <c r="G1416" s="1">
        <v>0</v>
      </c>
      <c r="H1416" s="1">
        <v>2441872</v>
      </c>
      <c r="I1416" t="s">
        <v>292</v>
      </c>
      <c r="J1416" t="s">
        <v>293</v>
      </c>
      <c r="L1416" t="s">
        <v>12</v>
      </c>
      <c r="M1416" t="s">
        <v>13</v>
      </c>
    </row>
    <row r="1417" spans="1:13">
      <c r="A1417">
        <v>13</v>
      </c>
      <c r="B1417" s="5">
        <v>45327</v>
      </c>
      <c r="C1417" s="6">
        <v>0.56319444444444444</v>
      </c>
      <c r="D1417" t="s">
        <v>367</v>
      </c>
      <c r="F1417" s="1">
        <v>0</v>
      </c>
      <c r="G1417" s="1">
        <v>510902</v>
      </c>
      <c r="H1417" s="1">
        <v>1930970</v>
      </c>
      <c r="I1417" t="s">
        <v>292</v>
      </c>
      <c r="J1417" t="s">
        <v>293</v>
      </c>
      <c r="L1417" t="s">
        <v>12</v>
      </c>
      <c r="M1417" t="s">
        <v>13</v>
      </c>
    </row>
    <row r="1418" spans="1:13">
      <c r="A1418">
        <v>14</v>
      </c>
      <c r="B1418" s="5">
        <v>45343</v>
      </c>
      <c r="C1418" s="6">
        <v>0.44097222222222221</v>
      </c>
      <c r="D1418" t="s">
        <v>343</v>
      </c>
      <c r="F1418" s="1">
        <v>660000</v>
      </c>
      <c r="G1418" s="1">
        <v>0</v>
      </c>
      <c r="H1418" s="1">
        <v>2590970</v>
      </c>
      <c r="I1418" t="s">
        <v>292</v>
      </c>
      <c r="J1418" t="s">
        <v>293</v>
      </c>
      <c r="L1418" t="s">
        <v>12</v>
      </c>
      <c r="M1418" t="s">
        <v>13</v>
      </c>
    </row>
    <row r="1419" spans="1:13">
      <c r="A1419">
        <v>15</v>
      </c>
      <c r="B1419" s="5">
        <v>45343</v>
      </c>
      <c r="C1419" s="6">
        <v>0.44097222222222221</v>
      </c>
      <c r="D1419" t="s">
        <v>381</v>
      </c>
      <c r="F1419" s="1">
        <v>0</v>
      </c>
      <c r="G1419" s="1">
        <v>660000</v>
      </c>
      <c r="H1419" s="1">
        <v>1930970</v>
      </c>
      <c r="I1419" t="s">
        <v>292</v>
      </c>
      <c r="J1419" t="s">
        <v>293</v>
      </c>
      <c r="L1419" t="s">
        <v>12</v>
      </c>
      <c r="M1419" t="s">
        <v>13</v>
      </c>
    </row>
    <row r="1420" spans="1:13">
      <c r="A1420">
        <v>16</v>
      </c>
      <c r="B1420" s="5">
        <v>45343</v>
      </c>
      <c r="C1420" s="6">
        <v>0.44097222222222221</v>
      </c>
      <c r="D1420" t="s">
        <v>343</v>
      </c>
      <c r="F1420" s="1">
        <v>604587</v>
      </c>
      <c r="G1420" s="1">
        <v>0</v>
      </c>
      <c r="H1420" s="1">
        <v>2535557</v>
      </c>
      <c r="I1420" t="s">
        <v>292</v>
      </c>
      <c r="J1420" t="s">
        <v>293</v>
      </c>
      <c r="L1420" t="s">
        <v>12</v>
      </c>
      <c r="M1420" t="s">
        <v>13</v>
      </c>
    </row>
    <row r="1421" spans="1:13">
      <c r="A1421">
        <v>17</v>
      </c>
      <c r="B1421" s="5">
        <v>45343</v>
      </c>
      <c r="C1421" s="6">
        <v>0.44097222222222221</v>
      </c>
      <c r="D1421" t="s">
        <v>382</v>
      </c>
      <c r="F1421" s="1">
        <v>0</v>
      </c>
      <c r="G1421" s="1">
        <v>604587</v>
      </c>
      <c r="H1421" s="1">
        <v>1930970</v>
      </c>
      <c r="I1421" t="s">
        <v>292</v>
      </c>
      <c r="J1421" t="s">
        <v>293</v>
      </c>
      <c r="L1421" t="s">
        <v>12</v>
      </c>
      <c r="M1421" t="s">
        <v>13</v>
      </c>
    </row>
    <row r="1422" spans="1:13">
      <c r="A1422">
        <v>18</v>
      </c>
      <c r="B1422" s="5">
        <v>45349</v>
      </c>
      <c r="C1422" s="6">
        <v>0.18194444444444441</v>
      </c>
      <c r="D1422" t="s">
        <v>332</v>
      </c>
      <c r="F1422" s="1">
        <v>0</v>
      </c>
      <c r="G1422" s="1">
        <v>212040</v>
      </c>
      <c r="H1422" s="1">
        <v>1718930</v>
      </c>
      <c r="I1422" t="s">
        <v>295</v>
      </c>
      <c r="J1422" t="s">
        <v>300</v>
      </c>
      <c r="L1422" t="s">
        <v>12</v>
      </c>
      <c r="M1422" t="s">
        <v>13</v>
      </c>
    </row>
    <row r="1423" spans="1:13">
      <c r="A1423">
        <v>19</v>
      </c>
      <c r="B1423" s="5">
        <v>45349</v>
      </c>
      <c r="C1423" s="6">
        <v>0.2097222222222222</v>
      </c>
      <c r="D1423" t="s">
        <v>290</v>
      </c>
      <c r="E1423" t="s">
        <v>291</v>
      </c>
      <c r="F1423" s="1">
        <v>127400</v>
      </c>
      <c r="G1423" s="1">
        <v>0</v>
      </c>
      <c r="H1423" s="1">
        <v>1846330</v>
      </c>
      <c r="I1423" t="s">
        <v>292</v>
      </c>
      <c r="J1423" t="s">
        <v>293</v>
      </c>
      <c r="L1423" t="s">
        <v>12</v>
      </c>
      <c r="M1423" t="s">
        <v>13</v>
      </c>
    </row>
    <row r="1424" spans="1:13">
      <c r="A1424">
        <v>20</v>
      </c>
      <c r="B1424" s="5">
        <v>45349</v>
      </c>
      <c r="C1424" s="6">
        <v>0.2104166666666667</v>
      </c>
      <c r="D1424" t="s">
        <v>290</v>
      </c>
      <c r="E1424" t="s">
        <v>291</v>
      </c>
      <c r="F1424" s="1">
        <v>84240</v>
      </c>
      <c r="G1424" s="1">
        <v>0</v>
      </c>
      <c r="H1424" s="1">
        <v>1930570</v>
      </c>
      <c r="I1424" t="s">
        <v>292</v>
      </c>
      <c r="J1424" t="s">
        <v>293</v>
      </c>
      <c r="L1424" t="s">
        <v>12</v>
      </c>
      <c r="M1424" t="s">
        <v>13</v>
      </c>
    </row>
    <row r="1425" spans="1:13">
      <c r="A1425">
        <v>21</v>
      </c>
      <c r="B1425" s="5">
        <v>45349</v>
      </c>
      <c r="C1425" s="6">
        <v>0.40694444444444439</v>
      </c>
      <c r="D1425" t="s">
        <v>343</v>
      </c>
      <c r="F1425" s="1">
        <v>4865660</v>
      </c>
      <c r="G1425" s="1">
        <v>0</v>
      </c>
      <c r="H1425" s="1">
        <v>6796230</v>
      </c>
      <c r="I1425" t="s">
        <v>292</v>
      </c>
      <c r="J1425" t="s">
        <v>293</v>
      </c>
      <c r="L1425" t="s">
        <v>12</v>
      </c>
      <c r="M1425" t="s">
        <v>13</v>
      </c>
    </row>
    <row r="1426" spans="1:13">
      <c r="A1426">
        <v>22</v>
      </c>
      <c r="B1426" s="5">
        <v>45349</v>
      </c>
      <c r="C1426" s="6">
        <v>0.40694444444444439</v>
      </c>
      <c r="D1426" t="s">
        <v>389</v>
      </c>
      <c r="F1426" s="1">
        <v>0</v>
      </c>
      <c r="G1426" s="1">
        <v>4865660</v>
      </c>
      <c r="H1426" s="1">
        <v>1930570</v>
      </c>
      <c r="I1426" t="s">
        <v>292</v>
      </c>
      <c r="J1426" t="s">
        <v>293</v>
      </c>
      <c r="L1426" t="s">
        <v>12</v>
      </c>
      <c r="M1426" t="s">
        <v>13</v>
      </c>
    </row>
    <row r="1427" spans="1:13">
      <c r="A1427">
        <v>23</v>
      </c>
      <c r="B1427" s="5">
        <v>45349</v>
      </c>
      <c r="C1427" s="6">
        <v>0.40763888888888888</v>
      </c>
      <c r="D1427" t="s">
        <v>343</v>
      </c>
      <c r="F1427" s="1">
        <v>2280080</v>
      </c>
      <c r="G1427" s="1">
        <v>0</v>
      </c>
      <c r="H1427" s="1">
        <v>4210650</v>
      </c>
      <c r="I1427" t="s">
        <v>292</v>
      </c>
      <c r="J1427" t="s">
        <v>293</v>
      </c>
      <c r="L1427" t="s">
        <v>12</v>
      </c>
      <c r="M1427" t="s">
        <v>13</v>
      </c>
    </row>
    <row r="1428" spans="1:13">
      <c r="A1428">
        <v>24</v>
      </c>
      <c r="B1428" s="5">
        <v>45349</v>
      </c>
      <c r="C1428" s="6">
        <v>0.40763888888888888</v>
      </c>
      <c r="D1428" t="s">
        <v>390</v>
      </c>
      <c r="F1428" s="1">
        <v>0</v>
      </c>
      <c r="G1428" s="1">
        <v>2280080</v>
      </c>
      <c r="H1428" s="1">
        <v>1930570</v>
      </c>
      <c r="I1428" t="s">
        <v>292</v>
      </c>
      <c r="J1428" t="s">
        <v>293</v>
      </c>
      <c r="L1428" t="s">
        <v>12</v>
      </c>
      <c r="M1428" t="s">
        <v>13</v>
      </c>
    </row>
    <row r="1429" spans="1:13">
      <c r="A1429">
        <v>25</v>
      </c>
      <c r="B1429" s="5">
        <v>45349</v>
      </c>
      <c r="C1429" s="6">
        <v>0.40763888888888888</v>
      </c>
      <c r="D1429" t="s">
        <v>343</v>
      </c>
      <c r="F1429" s="1">
        <v>4630990</v>
      </c>
      <c r="G1429" s="1">
        <v>0</v>
      </c>
      <c r="H1429" s="1">
        <v>6561560</v>
      </c>
      <c r="I1429" t="s">
        <v>292</v>
      </c>
      <c r="J1429" t="s">
        <v>293</v>
      </c>
      <c r="L1429" t="s">
        <v>12</v>
      </c>
      <c r="M1429" t="s">
        <v>13</v>
      </c>
    </row>
    <row r="1430" spans="1:13">
      <c r="A1430">
        <v>26</v>
      </c>
      <c r="B1430" s="5">
        <v>45349</v>
      </c>
      <c r="C1430" s="6">
        <v>0.40763888888888888</v>
      </c>
      <c r="D1430" t="s">
        <v>391</v>
      </c>
      <c r="F1430" s="1">
        <v>0</v>
      </c>
      <c r="G1430" s="1">
        <v>4630990</v>
      </c>
      <c r="H1430" s="1">
        <v>1930570</v>
      </c>
      <c r="I1430" t="s">
        <v>292</v>
      </c>
      <c r="J1430" t="s">
        <v>293</v>
      </c>
      <c r="L1430" t="s">
        <v>12</v>
      </c>
      <c r="M1430" t="s">
        <v>13</v>
      </c>
    </row>
    <row r="1431" spans="1:13">
      <c r="A1431">
        <v>27</v>
      </c>
      <c r="B1431" s="5">
        <v>45349</v>
      </c>
      <c r="C1431" s="6">
        <v>0.40763888888888888</v>
      </c>
      <c r="D1431" t="s">
        <v>343</v>
      </c>
      <c r="F1431" s="1">
        <v>401430</v>
      </c>
      <c r="G1431" s="1">
        <v>0</v>
      </c>
      <c r="H1431" s="1">
        <v>2332000</v>
      </c>
      <c r="I1431" t="s">
        <v>292</v>
      </c>
      <c r="J1431" t="s">
        <v>293</v>
      </c>
      <c r="L1431" t="s">
        <v>12</v>
      </c>
      <c r="M1431" t="s">
        <v>13</v>
      </c>
    </row>
    <row r="1432" spans="1:13">
      <c r="A1432">
        <v>28</v>
      </c>
      <c r="B1432" s="5">
        <v>45349</v>
      </c>
      <c r="C1432" s="6">
        <v>0.40763888888888888</v>
      </c>
      <c r="D1432" t="s">
        <v>387</v>
      </c>
      <c r="F1432" s="1">
        <v>0</v>
      </c>
      <c r="G1432" s="1">
        <v>401430</v>
      </c>
      <c r="H1432" s="1">
        <v>1930570</v>
      </c>
      <c r="I1432" t="s">
        <v>292</v>
      </c>
      <c r="J1432" t="s">
        <v>293</v>
      </c>
      <c r="L1432" t="s">
        <v>12</v>
      </c>
      <c r="M1432" t="s">
        <v>13</v>
      </c>
    </row>
    <row r="1433" spans="1:13">
      <c r="A1433">
        <v>29</v>
      </c>
      <c r="B1433" s="5">
        <v>45349</v>
      </c>
      <c r="C1433" s="6">
        <v>0.46319444444444452</v>
      </c>
      <c r="D1433" t="s">
        <v>343</v>
      </c>
      <c r="F1433" s="1">
        <v>29920000</v>
      </c>
      <c r="G1433" s="1">
        <v>0</v>
      </c>
      <c r="H1433" s="1">
        <v>31850570</v>
      </c>
      <c r="I1433" t="s">
        <v>292</v>
      </c>
      <c r="J1433" t="s">
        <v>293</v>
      </c>
      <c r="L1433" t="s">
        <v>12</v>
      </c>
      <c r="M1433" t="s">
        <v>13</v>
      </c>
    </row>
    <row r="1434" spans="1:13">
      <c r="A1434">
        <v>30</v>
      </c>
      <c r="B1434" s="5">
        <v>45349</v>
      </c>
      <c r="C1434" s="6">
        <v>0.46319444444444452</v>
      </c>
      <c r="D1434" t="s">
        <v>392</v>
      </c>
      <c r="F1434" s="1">
        <v>0</v>
      </c>
      <c r="G1434" s="1">
        <v>29920000</v>
      </c>
      <c r="H1434" s="1">
        <v>1930570</v>
      </c>
      <c r="I1434" t="s">
        <v>292</v>
      </c>
      <c r="J1434" t="s">
        <v>293</v>
      </c>
      <c r="L1434" t="s">
        <v>12</v>
      </c>
      <c r="M1434" t="s">
        <v>13</v>
      </c>
    </row>
    <row r="1435" spans="1:13">
      <c r="A1435">
        <v>31</v>
      </c>
      <c r="B1435" s="5">
        <v>45358</v>
      </c>
      <c r="C1435" s="6">
        <v>0.37638888888888888</v>
      </c>
      <c r="D1435" t="s">
        <v>343</v>
      </c>
      <c r="F1435" s="1">
        <v>2555520</v>
      </c>
      <c r="G1435" s="1">
        <v>0</v>
      </c>
      <c r="H1435" s="1">
        <v>4486090</v>
      </c>
      <c r="I1435" t="s">
        <v>292</v>
      </c>
      <c r="J1435" t="s">
        <v>293</v>
      </c>
      <c r="L1435" t="s">
        <v>12</v>
      </c>
      <c r="M1435" t="s">
        <v>13</v>
      </c>
    </row>
    <row r="1436" spans="1:13">
      <c r="A1436">
        <v>32</v>
      </c>
      <c r="B1436" s="5">
        <v>45358</v>
      </c>
      <c r="C1436" s="6">
        <v>0.37638888888888888</v>
      </c>
      <c r="D1436" t="s">
        <v>400</v>
      </c>
      <c r="F1436" s="1">
        <v>0</v>
      </c>
      <c r="G1436" s="1">
        <v>2555520</v>
      </c>
      <c r="H1436" s="1">
        <v>1930570</v>
      </c>
      <c r="I1436" t="s">
        <v>292</v>
      </c>
      <c r="J1436" t="s">
        <v>293</v>
      </c>
      <c r="L1436" t="s">
        <v>12</v>
      </c>
      <c r="M1436" t="s">
        <v>13</v>
      </c>
    </row>
    <row r="1437" spans="1:13">
      <c r="A1437">
        <v>33</v>
      </c>
      <c r="B1437" s="5">
        <v>45364</v>
      </c>
      <c r="C1437" s="6">
        <v>0.20833333333333329</v>
      </c>
      <c r="D1437" t="s">
        <v>290</v>
      </c>
      <c r="E1437" t="s">
        <v>291</v>
      </c>
      <c r="F1437" s="1">
        <v>47273</v>
      </c>
      <c r="G1437" s="1">
        <v>0</v>
      </c>
      <c r="H1437" s="1">
        <v>1977843</v>
      </c>
      <c r="I1437" t="s">
        <v>292</v>
      </c>
      <c r="J1437" t="s">
        <v>293</v>
      </c>
      <c r="L1437" t="s">
        <v>12</v>
      </c>
      <c r="M1437" t="s">
        <v>13</v>
      </c>
    </row>
    <row r="1438" spans="1:13">
      <c r="A1438">
        <v>34</v>
      </c>
      <c r="B1438" s="5">
        <v>45364</v>
      </c>
      <c r="C1438" s="6">
        <v>0.4375</v>
      </c>
      <c r="D1438" t="s">
        <v>343</v>
      </c>
      <c r="F1438" s="1">
        <v>29920000</v>
      </c>
      <c r="G1438" s="1">
        <v>0</v>
      </c>
      <c r="H1438" s="1">
        <v>31897843</v>
      </c>
      <c r="I1438" t="s">
        <v>292</v>
      </c>
      <c r="J1438" t="s">
        <v>293</v>
      </c>
      <c r="L1438" t="s">
        <v>12</v>
      </c>
      <c r="M1438" t="s">
        <v>13</v>
      </c>
    </row>
    <row r="1439" spans="1:13">
      <c r="A1439">
        <v>35</v>
      </c>
      <c r="B1439" s="5">
        <v>45364</v>
      </c>
      <c r="C1439" s="6">
        <v>0.4375</v>
      </c>
      <c r="D1439" t="s">
        <v>392</v>
      </c>
      <c r="F1439" s="1">
        <v>0</v>
      </c>
      <c r="G1439" s="1">
        <v>29920000</v>
      </c>
      <c r="H1439" s="1">
        <v>1977843</v>
      </c>
      <c r="I1439" t="s">
        <v>292</v>
      </c>
      <c r="J1439" t="s">
        <v>293</v>
      </c>
      <c r="L1439" t="s">
        <v>12</v>
      </c>
      <c r="M1439" t="s">
        <v>13</v>
      </c>
    </row>
    <row r="1440" spans="1:13">
      <c r="A1440">
        <v>36</v>
      </c>
      <c r="B1440" s="5">
        <v>45367</v>
      </c>
      <c r="C1440" s="6">
        <v>0.13541666666666671</v>
      </c>
      <c r="F1440" s="1">
        <v>481</v>
      </c>
      <c r="G1440" s="1">
        <v>0</v>
      </c>
      <c r="H1440" s="1">
        <v>1978324</v>
      </c>
      <c r="I1440" t="s">
        <v>409</v>
      </c>
      <c r="J1440" t="s">
        <v>300</v>
      </c>
      <c r="L1440" t="s">
        <v>12</v>
      </c>
      <c r="M1440" t="s">
        <v>13</v>
      </c>
    </row>
    <row r="1441" spans="1:13">
      <c r="A1441">
        <v>37</v>
      </c>
      <c r="B1441" s="5">
        <v>45375</v>
      </c>
      <c r="C1441" s="6">
        <v>0.47083333333333333</v>
      </c>
      <c r="D1441" t="s">
        <v>413</v>
      </c>
      <c r="E1441" t="s">
        <v>413</v>
      </c>
      <c r="F1441" s="1">
        <v>6680</v>
      </c>
      <c r="G1441" s="1">
        <v>0</v>
      </c>
      <c r="H1441" s="1">
        <v>1985004</v>
      </c>
      <c r="I1441" t="s">
        <v>414</v>
      </c>
      <c r="J1441" t="s">
        <v>415</v>
      </c>
      <c r="L1441" t="s">
        <v>12</v>
      </c>
      <c r="M1441" t="s">
        <v>13</v>
      </c>
    </row>
    <row r="1442" spans="1:13">
      <c r="A1442">
        <v>38</v>
      </c>
      <c r="B1442" s="5">
        <v>45377</v>
      </c>
      <c r="C1442" s="6">
        <v>0.42916666666666659</v>
      </c>
      <c r="D1442" t="s">
        <v>343</v>
      </c>
      <c r="F1442" s="1">
        <v>1386000</v>
      </c>
      <c r="G1442" s="1">
        <v>0</v>
      </c>
      <c r="H1442" s="1">
        <v>3371004</v>
      </c>
      <c r="I1442" t="s">
        <v>292</v>
      </c>
      <c r="J1442" t="s">
        <v>293</v>
      </c>
      <c r="L1442" t="s">
        <v>12</v>
      </c>
      <c r="M1442" t="s">
        <v>13</v>
      </c>
    </row>
    <row r="1443" spans="1:13">
      <c r="A1443">
        <v>39</v>
      </c>
      <c r="B1443" s="5">
        <v>45377</v>
      </c>
      <c r="C1443" s="6">
        <v>0.42916666666666659</v>
      </c>
      <c r="D1443" t="s">
        <v>419</v>
      </c>
      <c r="F1443" s="1">
        <v>0</v>
      </c>
      <c r="G1443" s="1">
        <v>1386000</v>
      </c>
      <c r="H1443" s="1">
        <v>1985004</v>
      </c>
      <c r="I1443" t="s">
        <v>292</v>
      </c>
      <c r="J1443" t="s">
        <v>293</v>
      </c>
      <c r="L1443" t="s">
        <v>12</v>
      </c>
      <c r="M1443" t="s">
        <v>13</v>
      </c>
    </row>
    <row r="1444" spans="1:13">
      <c r="A1444">
        <v>40</v>
      </c>
      <c r="B1444" s="5">
        <v>45377</v>
      </c>
      <c r="C1444" s="6">
        <v>0.42986111111111108</v>
      </c>
      <c r="D1444" t="s">
        <v>343</v>
      </c>
      <c r="F1444" s="1">
        <v>1049155</v>
      </c>
      <c r="G1444" s="1">
        <v>0</v>
      </c>
      <c r="H1444" s="1">
        <v>3034159</v>
      </c>
      <c r="I1444" t="s">
        <v>292</v>
      </c>
      <c r="J1444" t="s">
        <v>293</v>
      </c>
      <c r="L1444" t="s">
        <v>12</v>
      </c>
      <c r="M1444" t="s">
        <v>13</v>
      </c>
    </row>
    <row r="1445" spans="1:13">
      <c r="A1445">
        <v>41</v>
      </c>
      <c r="B1445" s="5">
        <v>45377</v>
      </c>
      <c r="C1445" s="6">
        <v>0.42986111111111108</v>
      </c>
      <c r="D1445" t="s">
        <v>419</v>
      </c>
      <c r="F1445" s="1">
        <v>0</v>
      </c>
      <c r="G1445" s="1">
        <v>1049155</v>
      </c>
      <c r="H1445" s="1">
        <v>1985004</v>
      </c>
      <c r="I1445" t="s">
        <v>292</v>
      </c>
      <c r="J1445" t="s">
        <v>293</v>
      </c>
      <c r="L1445" t="s">
        <v>12</v>
      </c>
      <c r="M1445" t="s">
        <v>13</v>
      </c>
    </row>
    <row r="1446" spans="1:13">
      <c r="A1446">
        <v>42</v>
      </c>
      <c r="B1446" s="5">
        <v>45377</v>
      </c>
      <c r="C1446" s="6">
        <v>0.42986111111111108</v>
      </c>
      <c r="D1446" t="s">
        <v>343</v>
      </c>
      <c r="F1446" s="1">
        <v>550000</v>
      </c>
      <c r="G1446" s="1">
        <v>0</v>
      </c>
      <c r="H1446" s="1">
        <v>2535004</v>
      </c>
      <c r="I1446" t="s">
        <v>292</v>
      </c>
      <c r="J1446" t="s">
        <v>293</v>
      </c>
      <c r="L1446" t="s">
        <v>12</v>
      </c>
      <c r="M1446" t="s">
        <v>13</v>
      </c>
    </row>
    <row r="1447" spans="1:13">
      <c r="A1447">
        <v>43</v>
      </c>
      <c r="B1447" s="5">
        <v>45377</v>
      </c>
      <c r="C1447" s="6">
        <v>0.42986111111111108</v>
      </c>
      <c r="D1447" t="s">
        <v>420</v>
      </c>
      <c r="F1447" s="1">
        <v>0</v>
      </c>
      <c r="G1447" s="1">
        <v>550000</v>
      </c>
      <c r="H1447" s="1">
        <v>1985004</v>
      </c>
      <c r="I1447" t="s">
        <v>292</v>
      </c>
      <c r="J1447" t="s">
        <v>293</v>
      </c>
      <c r="L1447" t="s">
        <v>12</v>
      </c>
      <c r="M1447" t="s">
        <v>13</v>
      </c>
    </row>
    <row r="1448" spans="1:13">
      <c r="A1448">
        <v>44</v>
      </c>
      <c r="B1448" s="5">
        <v>45378</v>
      </c>
      <c r="C1448" s="6">
        <v>0.18124999999999999</v>
      </c>
      <c r="D1448" t="s">
        <v>332</v>
      </c>
      <c r="F1448" s="1">
        <v>0</v>
      </c>
      <c r="G1448" s="1">
        <v>1063210</v>
      </c>
      <c r="H1448" s="1">
        <v>921794</v>
      </c>
      <c r="I1448" t="s">
        <v>295</v>
      </c>
      <c r="J1448" t="s">
        <v>300</v>
      </c>
      <c r="L1448" t="s">
        <v>12</v>
      </c>
      <c r="M1448" t="s">
        <v>13</v>
      </c>
    </row>
    <row r="1449" spans="1:13">
      <c r="A1449">
        <v>45</v>
      </c>
      <c r="B1449" s="5">
        <v>45378</v>
      </c>
      <c r="C1449" s="6">
        <v>0.20902777777777781</v>
      </c>
      <c r="D1449" t="s">
        <v>290</v>
      </c>
      <c r="E1449" t="s">
        <v>291</v>
      </c>
      <c r="F1449" s="1">
        <v>1062410</v>
      </c>
      <c r="G1449" s="1">
        <v>0</v>
      </c>
      <c r="H1449" s="1">
        <v>1984204</v>
      </c>
      <c r="I1449" t="s">
        <v>292</v>
      </c>
      <c r="J1449" t="s">
        <v>293</v>
      </c>
      <c r="L1449" t="s">
        <v>12</v>
      </c>
      <c r="M1449" t="s">
        <v>13</v>
      </c>
    </row>
    <row r="1450" spans="1:13">
      <c r="A1450">
        <v>46</v>
      </c>
      <c r="B1450" s="5">
        <v>45380</v>
      </c>
      <c r="C1450" s="6">
        <v>0.64930555555555558</v>
      </c>
      <c r="D1450" t="s">
        <v>343</v>
      </c>
      <c r="F1450" s="1">
        <v>5116280</v>
      </c>
      <c r="G1450" s="1">
        <v>0</v>
      </c>
      <c r="H1450" s="1">
        <v>7100484</v>
      </c>
      <c r="I1450" t="s">
        <v>292</v>
      </c>
      <c r="J1450" t="s">
        <v>293</v>
      </c>
      <c r="L1450" t="s">
        <v>12</v>
      </c>
      <c r="M1450" t="s">
        <v>13</v>
      </c>
    </row>
    <row r="1451" spans="1:13">
      <c r="A1451">
        <v>47</v>
      </c>
      <c r="B1451" s="5">
        <v>45380</v>
      </c>
      <c r="C1451" s="6">
        <v>0.64930555555555558</v>
      </c>
      <c r="D1451" t="s">
        <v>431</v>
      </c>
      <c r="F1451" s="1">
        <v>0</v>
      </c>
      <c r="G1451" s="1">
        <v>5116280</v>
      </c>
      <c r="H1451" s="1">
        <v>1984204</v>
      </c>
      <c r="I1451" t="s">
        <v>292</v>
      </c>
      <c r="J1451" t="s">
        <v>293</v>
      </c>
      <c r="L1451" t="s">
        <v>12</v>
      </c>
      <c r="M1451" t="s">
        <v>13</v>
      </c>
    </row>
    <row r="1452" spans="1:13">
      <c r="A1452">
        <v>48</v>
      </c>
      <c r="B1452" s="5">
        <v>45386</v>
      </c>
      <c r="C1452" s="6">
        <v>0.20833333333333329</v>
      </c>
      <c r="D1452" t="s">
        <v>290</v>
      </c>
      <c r="E1452" t="s">
        <v>291</v>
      </c>
      <c r="F1452" s="1">
        <v>2727</v>
      </c>
      <c r="G1452" s="1">
        <v>0</v>
      </c>
      <c r="H1452" s="1">
        <v>1986931</v>
      </c>
      <c r="I1452" t="s">
        <v>292</v>
      </c>
      <c r="J1452" t="s">
        <v>293</v>
      </c>
      <c r="L1452" t="s">
        <v>12</v>
      </c>
      <c r="M1452" t="s">
        <v>13</v>
      </c>
    </row>
    <row r="1453" spans="1:13">
      <c r="A1453">
        <v>49</v>
      </c>
      <c r="B1453" s="5">
        <v>45386</v>
      </c>
      <c r="C1453" s="6">
        <v>0.40138888888888891</v>
      </c>
      <c r="D1453" t="s">
        <v>343</v>
      </c>
      <c r="F1453" s="1">
        <v>8900000</v>
      </c>
      <c r="G1453" s="1">
        <v>0</v>
      </c>
      <c r="H1453" s="1">
        <v>10886931</v>
      </c>
      <c r="I1453" t="s">
        <v>292</v>
      </c>
      <c r="J1453" t="s">
        <v>293</v>
      </c>
      <c r="L1453" t="s">
        <v>12</v>
      </c>
      <c r="M1453" t="s">
        <v>13</v>
      </c>
    </row>
    <row r="1454" spans="1:13">
      <c r="A1454">
        <v>50</v>
      </c>
      <c r="B1454" s="5">
        <v>45386</v>
      </c>
      <c r="C1454" s="6">
        <v>0.40138888888888891</v>
      </c>
      <c r="D1454" t="s">
        <v>392</v>
      </c>
      <c r="F1454" s="1">
        <v>0</v>
      </c>
      <c r="G1454" s="1">
        <v>8900000</v>
      </c>
      <c r="H1454" s="1">
        <v>1986931</v>
      </c>
      <c r="I1454" t="s">
        <v>292</v>
      </c>
      <c r="J1454" t="s">
        <v>293</v>
      </c>
      <c r="L1454" t="s">
        <v>12</v>
      </c>
      <c r="M1454" t="s">
        <v>13</v>
      </c>
    </row>
    <row r="1455" spans="1:13">
      <c r="A1455">
        <v>51</v>
      </c>
      <c r="B1455" s="5">
        <v>45386</v>
      </c>
      <c r="C1455" s="6">
        <v>0.40138888888888891</v>
      </c>
      <c r="D1455" t="s">
        <v>343</v>
      </c>
      <c r="F1455" s="1">
        <v>2840000</v>
      </c>
      <c r="G1455" s="1">
        <v>0</v>
      </c>
      <c r="H1455" s="1">
        <v>4826931</v>
      </c>
      <c r="I1455" t="s">
        <v>292</v>
      </c>
      <c r="J1455" t="s">
        <v>293</v>
      </c>
      <c r="L1455" t="s">
        <v>12</v>
      </c>
      <c r="M1455" t="s">
        <v>13</v>
      </c>
    </row>
    <row r="1456" spans="1:13">
      <c r="A1456">
        <v>52</v>
      </c>
      <c r="B1456" s="5">
        <v>45386</v>
      </c>
      <c r="C1456" s="6">
        <v>0.40138888888888891</v>
      </c>
      <c r="D1456" t="s">
        <v>392</v>
      </c>
      <c r="F1456" s="1">
        <v>0</v>
      </c>
      <c r="G1456" s="1">
        <v>2840000</v>
      </c>
      <c r="H1456" s="1">
        <v>1986931</v>
      </c>
      <c r="I1456" t="s">
        <v>292</v>
      </c>
      <c r="J1456" t="s">
        <v>293</v>
      </c>
      <c r="L1456" t="s">
        <v>12</v>
      </c>
      <c r="M1456" t="s">
        <v>13</v>
      </c>
    </row>
    <row r="1457" spans="1:13">
      <c r="A1457">
        <v>53</v>
      </c>
      <c r="B1457" s="5">
        <v>45411</v>
      </c>
      <c r="C1457" s="6">
        <v>0.18888888888888891</v>
      </c>
      <c r="D1457" t="s">
        <v>332</v>
      </c>
      <c r="F1457" s="1">
        <v>0</v>
      </c>
      <c r="G1457" s="1">
        <v>234900</v>
      </c>
      <c r="H1457" s="1">
        <v>1752031</v>
      </c>
      <c r="I1457" t="s">
        <v>295</v>
      </c>
      <c r="J1457" t="s">
        <v>300</v>
      </c>
      <c r="L1457" t="s">
        <v>12</v>
      </c>
      <c r="M1457" t="s">
        <v>13</v>
      </c>
    </row>
    <row r="1458" spans="1:13">
      <c r="A1458">
        <v>54</v>
      </c>
      <c r="B1458" s="5">
        <v>45411</v>
      </c>
      <c r="C1458" s="6">
        <v>0.20902777777777781</v>
      </c>
      <c r="D1458" t="s">
        <v>290</v>
      </c>
      <c r="E1458" t="s">
        <v>291</v>
      </c>
      <c r="F1458" s="1">
        <v>213185</v>
      </c>
      <c r="G1458" s="1">
        <v>0</v>
      </c>
      <c r="H1458" s="1">
        <v>1965216</v>
      </c>
      <c r="I1458" t="s">
        <v>292</v>
      </c>
      <c r="J1458" t="s">
        <v>293</v>
      </c>
      <c r="L1458" t="s">
        <v>12</v>
      </c>
      <c r="M1458" t="s">
        <v>13</v>
      </c>
    </row>
    <row r="1459" spans="1:13">
      <c r="A1459">
        <v>55</v>
      </c>
      <c r="B1459" s="5">
        <v>45415</v>
      </c>
      <c r="C1459" s="6">
        <v>0.68402777777777779</v>
      </c>
      <c r="D1459" t="s">
        <v>343</v>
      </c>
      <c r="F1459" s="1">
        <v>9029400</v>
      </c>
      <c r="G1459" s="1">
        <v>0</v>
      </c>
      <c r="H1459" s="1">
        <v>10994616</v>
      </c>
      <c r="I1459" t="s">
        <v>292</v>
      </c>
      <c r="J1459" t="s">
        <v>293</v>
      </c>
      <c r="L1459" t="s">
        <v>12</v>
      </c>
      <c r="M1459" t="s">
        <v>13</v>
      </c>
    </row>
    <row r="1460" spans="1:13">
      <c r="A1460">
        <v>56</v>
      </c>
      <c r="B1460" s="5">
        <v>45415</v>
      </c>
      <c r="C1460" s="6">
        <v>0.68402777777777779</v>
      </c>
      <c r="D1460" t="s">
        <v>462</v>
      </c>
      <c r="F1460" s="1">
        <v>0</v>
      </c>
      <c r="G1460" s="1">
        <v>9029400</v>
      </c>
      <c r="H1460" s="1">
        <v>1965216</v>
      </c>
      <c r="I1460" t="s">
        <v>292</v>
      </c>
      <c r="J1460" t="s">
        <v>293</v>
      </c>
      <c r="L1460" t="s">
        <v>12</v>
      </c>
      <c r="M1460" t="s">
        <v>13</v>
      </c>
    </row>
    <row r="1461" spans="1:13">
      <c r="A1461">
        <v>57</v>
      </c>
      <c r="B1461" s="5">
        <v>45415</v>
      </c>
      <c r="C1461" s="6">
        <v>0.68402777777777779</v>
      </c>
      <c r="D1461" t="s">
        <v>343</v>
      </c>
      <c r="F1461" s="1">
        <v>947641</v>
      </c>
      <c r="G1461" s="1">
        <v>0</v>
      </c>
      <c r="H1461" s="1">
        <v>2912857</v>
      </c>
      <c r="I1461" t="s">
        <v>292</v>
      </c>
      <c r="J1461" t="s">
        <v>293</v>
      </c>
      <c r="L1461" t="s">
        <v>12</v>
      </c>
      <c r="M1461" t="s">
        <v>13</v>
      </c>
    </row>
    <row r="1462" spans="1:13">
      <c r="A1462">
        <v>58</v>
      </c>
      <c r="B1462" s="5">
        <v>45415</v>
      </c>
      <c r="C1462" s="6">
        <v>0.68402777777777779</v>
      </c>
      <c r="D1462" t="s">
        <v>419</v>
      </c>
      <c r="F1462" s="1">
        <v>0</v>
      </c>
      <c r="G1462" s="1">
        <v>947641</v>
      </c>
      <c r="H1462" s="1">
        <v>1965216</v>
      </c>
      <c r="I1462" t="s">
        <v>292</v>
      </c>
      <c r="J1462" t="s">
        <v>293</v>
      </c>
      <c r="L1462" t="s">
        <v>12</v>
      </c>
      <c r="M1462" t="s">
        <v>13</v>
      </c>
    </row>
    <row r="1463" spans="1:13">
      <c r="A1463">
        <v>59</v>
      </c>
      <c r="B1463" s="5">
        <v>45415</v>
      </c>
      <c r="C1463" s="6">
        <v>0.68472222222222223</v>
      </c>
      <c r="D1463" t="s">
        <v>343</v>
      </c>
      <c r="F1463" s="1">
        <v>6930000</v>
      </c>
      <c r="G1463" s="1">
        <v>0</v>
      </c>
      <c r="H1463" s="1">
        <v>8895216</v>
      </c>
      <c r="I1463" t="s">
        <v>292</v>
      </c>
      <c r="J1463" t="s">
        <v>293</v>
      </c>
      <c r="L1463" t="s">
        <v>12</v>
      </c>
      <c r="M1463" t="s">
        <v>13</v>
      </c>
    </row>
    <row r="1464" spans="1:13">
      <c r="A1464">
        <v>60</v>
      </c>
      <c r="B1464" s="5">
        <v>45415</v>
      </c>
      <c r="C1464" s="6">
        <v>0.68472222222222223</v>
      </c>
      <c r="D1464" t="s">
        <v>463</v>
      </c>
      <c r="F1464" s="1">
        <v>0</v>
      </c>
      <c r="G1464" s="1">
        <v>6930000</v>
      </c>
      <c r="H1464" s="1">
        <v>1965216</v>
      </c>
      <c r="I1464" t="s">
        <v>292</v>
      </c>
      <c r="J1464" t="s">
        <v>293</v>
      </c>
      <c r="L1464" t="s">
        <v>12</v>
      </c>
      <c r="M1464" t="s">
        <v>13</v>
      </c>
    </row>
    <row r="1465" spans="1:13">
      <c r="A1465">
        <v>61</v>
      </c>
      <c r="B1465" s="5">
        <v>45415</v>
      </c>
      <c r="C1465" s="6">
        <v>0.68472222222222223</v>
      </c>
      <c r="D1465" t="s">
        <v>343</v>
      </c>
      <c r="F1465" s="1">
        <v>106800</v>
      </c>
      <c r="G1465" s="1">
        <v>0</v>
      </c>
      <c r="H1465" s="1">
        <v>2072016</v>
      </c>
      <c r="I1465" t="s">
        <v>292</v>
      </c>
      <c r="J1465" t="s">
        <v>293</v>
      </c>
      <c r="L1465" t="s">
        <v>12</v>
      </c>
      <c r="M1465" t="s">
        <v>13</v>
      </c>
    </row>
    <row r="1466" spans="1:13">
      <c r="A1466">
        <v>62</v>
      </c>
      <c r="B1466" s="5">
        <v>45415</v>
      </c>
      <c r="C1466" s="6">
        <v>0.68472222222222223</v>
      </c>
      <c r="D1466" t="s">
        <v>464</v>
      </c>
      <c r="F1466" s="1">
        <v>0</v>
      </c>
      <c r="G1466" s="1">
        <v>106800</v>
      </c>
      <c r="H1466" s="1">
        <v>1965216</v>
      </c>
      <c r="I1466" t="s">
        <v>292</v>
      </c>
      <c r="J1466" t="s">
        <v>293</v>
      </c>
      <c r="L1466" t="s">
        <v>12</v>
      </c>
      <c r="M1466" t="s">
        <v>13</v>
      </c>
    </row>
    <row r="1467" spans="1:13">
      <c r="A1467">
        <v>63</v>
      </c>
      <c r="B1467" s="5">
        <v>45435</v>
      </c>
      <c r="C1467" s="6">
        <v>0.68402777777777779</v>
      </c>
      <c r="D1467" t="s">
        <v>343</v>
      </c>
      <c r="F1467" s="1">
        <v>137400</v>
      </c>
      <c r="G1467" s="1">
        <v>0</v>
      </c>
      <c r="H1467" s="1">
        <v>2102616</v>
      </c>
      <c r="I1467" t="s">
        <v>292</v>
      </c>
      <c r="J1467" t="s">
        <v>293</v>
      </c>
      <c r="L1467" t="s">
        <v>12</v>
      </c>
      <c r="M1467" t="s">
        <v>13</v>
      </c>
    </row>
    <row r="1468" spans="1:13">
      <c r="A1468">
        <v>64</v>
      </c>
      <c r="B1468" s="5">
        <v>45435</v>
      </c>
      <c r="C1468" s="6">
        <v>0.68402777777777779</v>
      </c>
      <c r="D1468" t="s">
        <v>480</v>
      </c>
      <c r="F1468" s="1">
        <v>0</v>
      </c>
      <c r="G1468" s="1">
        <v>137400</v>
      </c>
      <c r="H1468" s="1">
        <v>1965216</v>
      </c>
      <c r="I1468" t="s">
        <v>292</v>
      </c>
      <c r="J1468" t="s">
        <v>293</v>
      </c>
      <c r="L1468" t="s">
        <v>12</v>
      </c>
      <c r="M1468" t="s">
        <v>13</v>
      </c>
    </row>
    <row r="1469" spans="1:13">
      <c r="A1469">
        <v>65</v>
      </c>
      <c r="B1469" s="5">
        <v>45435</v>
      </c>
      <c r="C1469" s="6">
        <v>0.68402777777777779</v>
      </c>
      <c r="D1469" t="s">
        <v>343</v>
      </c>
      <c r="F1469" s="1">
        <v>36800</v>
      </c>
      <c r="G1469" s="1">
        <v>0</v>
      </c>
      <c r="H1469" s="1">
        <v>2002016</v>
      </c>
      <c r="I1469" t="s">
        <v>292</v>
      </c>
      <c r="J1469" t="s">
        <v>293</v>
      </c>
      <c r="L1469" t="s">
        <v>12</v>
      </c>
      <c r="M1469" t="s">
        <v>13</v>
      </c>
    </row>
    <row r="1470" spans="1:13">
      <c r="A1470">
        <v>66</v>
      </c>
      <c r="B1470" s="5">
        <v>45435</v>
      </c>
      <c r="C1470" s="6">
        <v>0.68402777777777779</v>
      </c>
      <c r="D1470" t="s">
        <v>481</v>
      </c>
      <c r="F1470" s="1">
        <v>0</v>
      </c>
      <c r="G1470" s="1">
        <v>36800</v>
      </c>
      <c r="H1470" s="1">
        <v>1965216</v>
      </c>
      <c r="I1470" t="s">
        <v>292</v>
      </c>
      <c r="J1470" t="s">
        <v>293</v>
      </c>
      <c r="L1470" t="s">
        <v>12</v>
      </c>
      <c r="M1470" t="s">
        <v>13</v>
      </c>
    </row>
    <row r="1471" spans="1:13">
      <c r="A1471">
        <v>67</v>
      </c>
      <c r="B1471" s="5">
        <v>45435</v>
      </c>
      <c r="C1471" s="6">
        <v>0.68402777777777779</v>
      </c>
      <c r="D1471" t="s">
        <v>343</v>
      </c>
      <c r="F1471" s="1">
        <v>840517</v>
      </c>
      <c r="G1471" s="1">
        <v>0</v>
      </c>
      <c r="H1471" s="1">
        <v>2805733</v>
      </c>
      <c r="I1471" t="s">
        <v>292</v>
      </c>
      <c r="J1471" t="s">
        <v>293</v>
      </c>
      <c r="L1471" t="s">
        <v>12</v>
      </c>
      <c r="M1471" t="s">
        <v>13</v>
      </c>
    </row>
    <row r="1472" spans="1:13">
      <c r="A1472">
        <v>68</v>
      </c>
      <c r="B1472" s="5">
        <v>45435</v>
      </c>
      <c r="C1472" s="6">
        <v>0.68402777777777779</v>
      </c>
      <c r="D1472" t="s">
        <v>419</v>
      </c>
      <c r="F1472" s="1">
        <v>0</v>
      </c>
      <c r="G1472" s="1">
        <v>840517</v>
      </c>
      <c r="H1472" s="1">
        <v>1965216</v>
      </c>
      <c r="I1472" t="s">
        <v>292</v>
      </c>
      <c r="J1472" t="s">
        <v>293</v>
      </c>
      <c r="L1472" t="s">
        <v>12</v>
      </c>
      <c r="M1472" t="s">
        <v>13</v>
      </c>
    </row>
    <row r="1473" spans="1:13">
      <c r="A1473">
        <v>69</v>
      </c>
      <c r="B1473" s="5">
        <v>45439</v>
      </c>
      <c r="C1473" s="6">
        <v>0.19722222222222219</v>
      </c>
      <c r="D1473" t="s">
        <v>332</v>
      </c>
      <c r="F1473" s="1">
        <v>0</v>
      </c>
      <c r="G1473" s="1">
        <v>157100</v>
      </c>
      <c r="H1473" s="1">
        <v>1808116</v>
      </c>
      <c r="I1473" t="s">
        <v>295</v>
      </c>
      <c r="J1473" t="s">
        <v>300</v>
      </c>
      <c r="L1473" t="s">
        <v>12</v>
      </c>
      <c r="M1473" t="s">
        <v>13</v>
      </c>
    </row>
    <row r="1474" spans="1:13">
      <c r="A1474">
        <v>70</v>
      </c>
      <c r="B1474" s="5">
        <v>45439</v>
      </c>
      <c r="C1474" s="6">
        <v>0.21249999999999999</v>
      </c>
      <c r="D1474" t="s">
        <v>290</v>
      </c>
      <c r="E1474" t="s">
        <v>291</v>
      </c>
      <c r="F1474" s="1">
        <v>156700</v>
      </c>
      <c r="G1474" s="1">
        <v>0</v>
      </c>
      <c r="H1474" s="1">
        <v>1964816</v>
      </c>
      <c r="I1474" t="s">
        <v>292</v>
      </c>
      <c r="J1474" t="s">
        <v>293</v>
      </c>
      <c r="L1474" t="s">
        <v>12</v>
      </c>
      <c r="M1474" t="s">
        <v>13</v>
      </c>
    </row>
    <row r="1475" spans="1:13">
      <c r="A1475">
        <v>71</v>
      </c>
      <c r="B1475" s="5">
        <v>45450</v>
      </c>
      <c r="C1475" s="6">
        <v>0.38750000000000001</v>
      </c>
      <c r="D1475" t="s">
        <v>343</v>
      </c>
      <c r="F1475" s="1">
        <v>9029400</v>
      </c>
      <c r="G1475" s="1">
        <v>0</v>
      </c>
      <c r="H1475" s="1">
        <v>10994216</v>
      </c>
      <c r="I1475" t="s">
        <v>292</v>
      </c>
      <c r="J1475" t="s">
        <v>293</v>
      </c>
      <c r="L1475" t="s">
        <v>12</v>
      </c>
      <c r="M1475" t="s">
        <v>13</v>
      </c>
    </row>
    <row r="1476" spans="1:13">
      <c r="A1476">
        <v>72</v>
      </c>
      <c r="B1476" s="5">
        <v>45450</v>
      </c>
      <c r="C1476" s="6">
        <v>0.38750000000000001</v>
      </c>
      <c r="D1476" t="s">
        <v>493</v>
      </c>
      <c r="F1476" s="1">
        <v>0</v>
      </c>
      <c r="G1476" s="1">
        <v>9029400</v>
      </c>
      <c r="H1476" s="1">
        <v>1964816</v>
      </c>
      <c r="I1476" t="s">
        <v>292</v>
      </c>
      <c r="J1476" t="s">
        <v>293</v>
      </c>
      <c r="L1476" t="s">
        <v>12</v>
      </c>
      <c r="M1476" t="s">
        <v>13</v>
      </c>
    </row>
    <row r="1477" spans="1:13">
      <c r="A1477">
        <v>73</v>
      </c>
      <c r="B1477" s="5">
        <v>45458</v>
      </c>
      <c r="C1477" s="6">
        <v>0.1361111111111111</v>
      </c>
      <c r="F1477" s="1">
        <v>492</v>
      </c>
      <c r="G1477" s="1">
        <v>0</v>
      </c>
      <c r="H1477" s="1">
        <v>1965308</v>
      </c>
      <c r="I1477" t="s">
        <v>409</v>
      </c>
      <c r="J1477" t="s">
        <v>300</v>
      </c>
      <c r="L1477" t="s">
        <v>12</v>
      </c>
      <c r="M1477" t="s">
        <v>13</v>
      </c>
    </row>
    <row r="1478" spans="1:13">
      <c r="A1478">
        <v>74</v>
      </c>
      <c r="B1478" s="5">
        <v>45466</v>
      </c>
      <c r="C1478" s="6">
        <v>0.44097222222222221</v>
      </c>
      <c r="D1478" t="s">
        <v>413</v>
      </c>
      <c r="E1478" t="s">
        <v>413</v>
      </c>
      <c r="F1478" s="1">
        <v>12935</v>
      </c>
      <c r="G1478" s="1">
        <v>0</v>
      </c>
      <c r="H1478" s="1">
        <v>1978243</v>
      </c>
      <c r="I1478" t="s">
        <v>414</v>
      </c>
      <c r="J1478" t="s">
        <v>415</v>
      </c>
      <c r="L1478" t="s">
        <v>12</v>
      </c>
      <c r="M1478" t="s">
        <v>13</v>
      </c>
    </row>
    <row r="1479" spans="1:13">
      <c r="A1479">
        <v>75</v>
      </c>
      <c r="B1479" s="5">
        <v>45470</v>
      </c>
      <c r="C1479" s="6">
        <v>0.18124999999999999</v>
      </c>
      <c r="D1479" t="s">
        <v>332</v>
      </c>
      <c r="F1479" s="1">
        <v>0</v>
      </c>
      <c r="G1479" s="1">
        <v>268400</v>
      </c>
      <c r="H1479" s="1">
        <v>1709843</v>
      </c>
      <c r="I1479" t="s">
        <v>295</v>
      </c>
      <c r="J1479" t="s">
        <v>300</v>
      </c>
      <c r="L1479" t="s">
        <v>12</v>
      </c>
      <c r="M1479" t="s">
        <v>13</v>
      </c>
    </row>
    <row r="1480" spans="1:13">
      <c r="A1480">
        <v>76</v>
      </c>
      <c r="B1480" s="5">
        <v>45470</v>
      </c>
      <c r="C1480" s="6">
        <v>0.21388888888888891</v>
      </c>
      <c r="D1480" t="s">
        <v>290</v>
      </c>
      <c r="E1480" t="s">
        <v>291</v>
      </c>
      <c r="F1480" s="1">
        <v>268000</v>
      </c>
      <c r="G1480" s="1">
        <v>0</v>
      </c>
      <c r="H1480" s="1">
        <v>1977843</v>
      </c>
      <c r="I1480" t="s">
        <v>292</v>
      </c>
      <c r="J1480" t="s">
        <v>293</v>
      </c>
      <c r="L1480" t="s">
        <v>12</v>
      </c>
      <c r="M1480" t="s">
        <v>13</v>
      </c>
    </row>
    <row r="1481" spans="1:13">
      <c r="A1481">
        <v>77</v>
      </c>
      <c r="B1481" s="5">
        <v>45474</v>
      </c>
      <c r="C1481" s="6">
        <v>0.41458333333333341</v>
      </c>
      <c r="D1481" t="s">
        <v>343</v>
      </c>
      <c r="F1481" s="1">
        <v>820145</v>
      </c>
      <c r="G1481" s="1">
        <v>0</v>
      </c>
      <c r="H1481" s="1">
        <v>2797988</v>
      </c>
      <c r="I1481" t="s">
        <v>292</v>
      </c>
      <c r="J1481" t="s">
        <v>293</v>
      </c>
      <c r="L1481" t="s">
        <v>12</v>
      </c>
      <c r="M1481" t="s">
        <v>13</v>
      </c>
    </row>
    <row r="1482" spans="1:13">
      <c r="A1482">
        <v>78</v>
      </c>
      <c r="B1482" s="5">
        <v>45474</v>
      </c>
      <c r="C1482" s="6">
        <v>0.41458333333333341</v>
      </c>
      <c r="D1482" t="s">
        <v>419</v>
      </c>
      <c r="F1482" s="1">
        <v>0</v>
      </c>
      <c r="G1482" s="1">
        <v>820145</v>
      </c>
      <c r="H1482" s="1">
        <v>1977843</v>
      </c>
      <c r="I1482" t="s">
        <v>292</v>
      </c>
      <c r="J1482" t="s">
        <v>293</v>
      </c>
      <c r="L1482" t="s">
        <v>12</v>
      </c>
      <c r="M1482" t="s">
        <v>13</v>
      </c>
    </row>
    <row r="1483" spans="1:13">
      <c r="A1483">
        <v>79</v>
      </c>
      <c r="B1483" s="5">
        <v>45474</v>
      </c>
      <c r="C1483" s="6">
        <v>0.41458333333333341</v>
      </c>
      <c r="D1483" t="s">
        <v>343</v>
      </c>
      <c r="E1483" t="s">
        <v>291</v>
      </c>
      <c r="F1483" s="1">
        <v>9029400</v>
      </c>
      <c r="G1483" s="1">
        <v>0</v>
      </c>
      <c r="H1483" s="1">
        <v>11007243</v>
      </c>
      <c r="I1483" t="s">
        <v>292</v>
      </c>
      <c r="J1483" t="s">
        <v>293</v>
      </c>
      <c r="L1483" t="s">
        <v>12</v>
      </c>
      <c r="M1483" t="s">
        <v>13</v>
      </c>
    </row>
    <row r="1484" spans="1:13">
      <c r="A1484">
        <v>80</v>
      </c>
      <c r="B1484" s="5">
        <v>45477</v>
      </c>
      <c r="C1484" s="6">
        <v>0.69305555555555554</v>
      </c>
      <c r="D1484" t="s">
        <v>343</v>
      </c>
      <c r="F1484" s="1">
        <v>81600000</v>
      </c>
      <c r="G1484" s="1">
        <v>0</v>
      </c>
      <c r="H1484" s="1">
        <v>92607243</v>
      </c>
      <c r="I1484" t="s">
        <v>292</v>
      </c>
      <c r="J1484" t="s">
        <v>293</v>
      </c>
      <c r="L1484" t="s">
        <v>12</v>
      </c>
      <c r="M1484" t="s">
        <v>13</v>
      </c>
    </row>
    <row r="1485" spans="1:13">
      <c r="A1485">
        <v>81</v>
      </c>
      <c r="B1485" s="5">
        <v>45477</v>
      </c>
      <c r="C1485" s="6">
        <v>0.69305555555555554</v>
      </c>
      <c r="D1485" t="s">
        <v>392</v>
      </c>
      <c r="F1485" s="1">
        <v>0</v>
      </c>
      <c r="G1485" s="1">
        <v>81600000</v>
      </c>
      <c r="H1485" s="1">
        <v>11007243</v>
      </c>
      <c r="I1485" t="s">
        <v>292</v>
      </c>
      <c r="J1485" t="s">
        <v>293</v>
      </c>
      <c r="L1485" t="s">
        <v>12</v>
      </c>
      <c r="M1485" t="s">
        <v>13</v>
      </c>
    </row>
    <row r="1486" spans="1:13">
      <c r="A1486">
        <v>82</v>
      </c>
      <c r="B1486" s="5">
        <v>45481</v>
      </c>
      <c r="C1486" s="6">
        <v>0.70972222222222225</v>
      </c>
      <c r="D1486" t="s">
        <v>330</v>
      </c>
      <c r="E1486" t="s">
        <v>330</v>
      </c>
      <c r="F1486" s="1">
        <v>0</v>
      </c>
      <c r="G1486" s="1">
        <v>9029900</v>
      </c>
      <c r="H1486" s="1">
        <v>1977343</v>
      </c>
      <c r="I1486" t="s">
        <v>331</v>
      </c>
      <c r="J1486" t="s">
        <v>300</v>
      </c>
      <c r="L1486" t="s">
        <v>12</v>
      </c>
      <c r="M1486" t="s">
        <v>13</v>
      </c>
    </row>
    <row r="1487" spans="1:13">
      <c r="A1487">
        <v>83</v>
      </c>
      <c r="B1487" s="5">
        <v>45482</v>
      </c>
      <c r="C1487" s="6">
        <v>0.46805555555555561</v>
      </c>
      <c r="D1487" t="s">
        <v>343</v>
      </c>
      <c r="F1487" s="1">
        <v>9029400</v>
      </c>
      <c r="G1487" s="1">
        <v>0</v>
      </c>
      <c r="H1487" s="1">
        <v>11006743</v>
      </c>
      <c r="I1487" t="s">
        <v>292</v>
      </c>
      <c r="J1487" t="s">
        <v>293</v>
      </c>
      <c r="L1487" t="s">
        <v>12</v>
      </c>
      <c r="M1487" t="s">
        <v>13</v>
      </c>
    </row>
    <row r="1488" spans="1:13">
      <c r="A1488">
        <v>84</v>
      </c>
      <c r="B1488" s="5">
        <v>45482</v>
      </c>
      <c r="C1488" s="6">
        <v>0.46805555555555561</v>
      </c>
      <c r="D1488" t="s">
        <v>526</v>
      </c>
      <c r="F1488" s="1">
        <v>0</v>
      </c>
      <c r="G1488" s="1">
        <v>9029400</v>
      </c>
      <c r="H1488" s="1">
        <v>1977343</v>
      </c>
      <c r="I1488" t="s">
        <v>292</v>
      </c>
      <c r="J1488" t="s">
        <v>293</v>
      </c>
      <c r="L1488" t="s">
        <v>12</v>
      </c>
      <c r="M1488" t="s">
        <v>13</v>
      </c>
    </row>
    <row r="1489" spans="1:13">
      <c r="A1489">
        <v>85</v>
      </c>
      <c r="B1489" s="5">
        <v>45496</v>
      </c>
      <c r="C1489" s="6">
        <v>0.65</v>
      </c>
      <c r="D1489" t="s">
        <v>343</v>
      </c>
      <c r="F1489" s="1">
        <v>760662</v>
      </c>
      <c r="G1489" s="1">
        <v>0</v>
      </c>
      <c r="H1489" s="1">
        <v>2738005</v>
      </c>
      <c r="I1489" t="s">
        <v>292</v>
      </c>
      <c r="J1489" t="s">
        <v>293</v>
      </c>
      <c r="L1489" t="s">
        <v>12</v>
      </c>
      <c r="M1489" t="s">
        <v>13</v>
      </c>
    </row>
    <row r="1490" spans="1:13">
      <c r="A1490">
        <v>86</v>
      </c>
      <c r="B1490" s="5">
        <v>45496</v>
      </c>
      <c r="C1490" s="6">
        <v>0.65</v>
      </c>
      <c r="D1490" t="s">
        <v>419</v>
      </c>
      <c r="F1490" s="1">
        <v>0</v>
      </c>
      <c r="G1490" s="1">
        <v>760662</v>
      </c>
      <c r="H1490" s="1">
        <v>1977343</v>
      </c>
      <c r="I1490" t="s">
        <v>292</v>
      </c>
      <c r="J1490" t="s">
        <v>293</v>
      </c>
      <c r="L1490" t="s">
        <v>12</v>
      </c>
      <c r="M1490" t="s">
        <v>13</v>
      </c>
    </row>
    <row r="1491" spans="1:13">
      <c r="A1491">
        <v>87</v>
      </c>
      <c r="B1491" s="5">
        <v>45502</v>
      </c>
      <c r="C1491" s="6">
        <v>0.1902777777777778</v>
      </c>
      <c r="D1491" t="s">
        <v>332</v>
      </c>
      <c r="F1491" s="1">
        <v>0</v>
      </c>
      <c r="G1491" s="1">
        <v>282600</v>
      </c>
      <c r="H1491" s="1">
        <v>1694743</v>
      </c>
      <c r="I1491" t="s">
        <v>295</v>
      </c>
      <c r="J1491" t="s">
        <v>300</v>
      </c>
      <c r="L1491" t="s">
        <v>12</v>
      </c>
      <c r="M1491" t="s">
        <v>13</v>
      </c>
    </row>
    <row r="1492" spans="1:13">
      <c r="A1492">
        <v>88</v>
      </c>
      <c r="B1492" s="5">
        <v>45502</v>
      </c>
      <c r="C1492" s="6">
        <v>0.2097222222222222</v>
      </c>
      <c r="D1492" t="s">
        <v>290</v>
      </c>
      <c r="E1492" t="s">
        <v>291</v>
      </c>
      <c r="F1492" s="1">
        <v>282200</v>
      </c>
      <c r="G1492" s="1">
        <v>0</v>
      </c>
      <c r="H1492" s="1">
        <v>1976943</v>
      </c>
      <c r="I1492" t="s">
        <v>292</v>
      </c>
      <c r="J1492" t="s">
        <v>293</v>
      </c>
      <c r="L1492" t="s">
        <v>12</v>
      </c>
      <c r="M1492" t="s">
        <v>13</v>
      </c>
    </row>
    <row r="1493" spans="1:13">
      <c r="A1493">
        <v>89</v>
      </c>
      <c r="B1493" s="5">
        <v>45531</v>
      </c>
      <c r="C1493" s="6">
        <v>0.18055555555555561</v>
      </c>
      <c r="D1493" t="s">
        <v>332</v>
      </c>
      <c r="F1493" s="1">
        <v>0</v>
      </c>
      <c r="G1493" s="1">
        <v>400</v>
      </c>
      <c r="H1493" s="1">
        <v>1976543</v>
      </c>
      <c r="I1493" t="s">
        <v>295</v>
      </c>
      <c r="J1493" t="s">
        <v>300</v>
      </c>
      <c r="L1493" t="s">
        <v>12</v>
      </c>
      <c r="M1493" t="s">
        <v>13</v>
      </c>
    </row>
    <row r="1494" spans="1:13">
      <c r="A1494">
        <v>90</v>
      </c>
      <c r="B1494" s="5">
        <v>45538</v>
      </c>
      <c r="C1494" s="6">
        <v>0.55347222222222225</v>
      </c>
      <c r="D1494" t="s">
        <v>343</v>
      </c>
      <c r="F1494" s="1">
        <v>949924</v>
      </c>
      <c r="G1494" s="1">
        <v>0</v>
      </c>
      <c r="H1494" s="1">
        <v>2926467</v>
      </c>
      <c r="I1494" t="s">
        <v>292</v>
      </c>
      <c r="J1494" t="s">
        <v>293</v>
      </c>
      <c r="L1494" t="s">
        <v>12</v>
      </c>
      <c r="M1494" t="s">
        <v>13</v>
      </c>
    </row>
    <row r="1495" spans="1:13">
      <c r="A1495">
        <v>91</v>
      </c>
      <c r="B1495" s="5">
        <v>45538</v>
      </c>
      <c r="C1495" s="6">
        <v>0.55347222222222225</v>
      </c>
      <c r="D1495" t="s">
        <v>419</v>
      </c>
      <c r="F1495" s="1">
        <v>0</v>
      </c>
      <c r="G1495" s="1">
        <v>949924</v>
      </c>
      <c r="H1495" s="1">
        <v>1976543</v>
      </c>
      <c r="I1495" t="s">
        <v>292</v>
      </c>
      <c r="J1495" t="s">
        <v>293</v>
      </c>
      <c r="L1495" t="s">
        <v>12</v>
      </c>
      <c r="M1495" t="s">
        <v>13</v>
      </c>
    </row>
    <row r="1496" spans="1:13">
      <c r="A1496">
        <v>92</v>
      </c>
      <c r="B1496" s="5">
        <v>45556</v>
      </c>
      <c r="C1496" s="6">
        <v>0.19236111111111109</v>
      </c>
      <c r="F1496" s="1">
        <v>703</v>
      </c>
      <c r="G1496" s="1">
        <v>0</v>
      </c>
      <c r="H1496" s="1">
        <v>1977246</v>
      </c>
      <c r="I1496" t="s">
        <v>409</v>
      </c>
      <c r="J1496" t="s">
        <v>300</v>
      </c>
      <c r="L1496" t="s">
        <v>12</v>
      </c>
      <c r="M1496" t="s">
        <v>13</v>
      </c>
    </row>
    <row r="1497" spans="1:13">
      <c r="A1497">
        <v>93</v>
      </c>
      <c r="B1497" s="5">
        <v>45557</v>
      </c>
      <c r="C1497" s="6">
        <v>0.50694444444444442</v>
      </c>
      <c r="D1497" t="s">
        <v>413</v>
      </c>
      <c r="E1497" t="s">
        <v>413</v>
      </c>
      <c r="F1497" s="1">
        <v>6782</v>
      </c>
      <c r="G1497" s="1">
        <v>0</v>
      </c>
      <c r="H1497" s="1">
        <v>1984028</v>
      </c>
      <c r="I1497" t="s">
        <v>414</v>
      </c>
      <c r="J1497" t="s">
        <v>415</v>
      </c>
      <c r="L1497" t="s">
        <v>12</v>
      </c>
      <c r="M1497" t="s">
        <v>13</v>
      </c>
    </row>
    <row r="1498" spans="1:13">
      <c r="A1498">
        <v>94</v>
      </c>
      <c r="B1498" s="5">
        <v>45573</v>
      </c>
      <c r="C1498" s="6">
        <v>0.72986111111111107</v>
      </c>
      <c r="D1498" t="s">
        <v>343</v>
      </c>
      <c r="F1498" s="1">
        <v>959146</v>
      </c>
      <c r="G1498" s="1">
        <v>0</v>
      </c>
      <c r="H1498" s="1">
        <v>2943174</v>
      </c>
      <c r="I1498" t="s">
        <v>292</v>
      </c>
      <c r="J1498" t="s">
        <v>293</v>
      </c>
      <c r="L1498" t="s">
        <v>12</v>
      </c>
      <c r="M1498" t="s">
        <v>13</v>
      </c>
    </row>
    <row r="1499" spans="1:13">
      <c r="A1499">
        <v>95</v>
      </c>
      <c r="B1499" s="5">
        <v>45573</v>
      </c>
      <c r="C1499" s="6">
        <v>0.72986111111111107</v>
      </c>
      <c r="D1499" t="s">
        <v>419</v>
      </c>
      <c r="F1499" s="1">
        <v>0</v>
      </c>
      <c r="G1499" s="1">
        <v>959146</v>
      </c>
      <c r="H1499" s="1">
        <v>1984028</v>
      </c>
      <c r="I1499" t="s">
        <v>292</v>
      </c>
      <c r="J1499" t="s">
        <v>293</v>
      </c>
      <c r="L1499" t="s">
        <v>12</v>
      </c>
      <c r="M1499" t="s">
        <v>13</v>
      </c>
    </row>
    <row r="1500" spans="1:13">
      <c r="A1500">
        <v>96</v>
      </c>
      <c r="B1500" s="5">
        <v>45593</v>
      </c>
      <c r="C1500" s="6">
        <v>0.68055555555555558</v>
      </c>
      <c r="D1500" t="s">
        <v>343</v>
      </c>
      <c r="F1500" s="1">
        <v>1045927</v>
      </c>
      <c r="G1500" s="1">
        <v>0</v>
      </c>
      <c r="H1500" s="1">
        <v>3029955</v>
      </c>
      <c r="I1500" t="s">
        <v>292</v>
      </c>
      <c r="J1500" t="s">
        <v>293</v>
      </c>
      <c r="L1500" t="s">
        <v>12</v>
      </c>
      <c r="M1500" t="s">
        <v>13</v>
      </c>
    </row>
    <row r="1501" spans="1:13">
      <c r="A1501">
        <v>97</v>
      </c>
      <c r="B1501" s="5">
        <v>45593</v>
      </c>
      <c r="C1501" s="6">
        <v>0.68055555555555558</v>
      </c>
      <c r="D1501" t="s">
        <v>419</v>
      </c>
      <c r="F1501" s="1">
        <v>0</v>
      </c>
      <c r="G1501" s="1">
        <v>1045927</v>
      </c>
      <c r="H1501" s="1">
        <v>1984028</v>
      </c>
      <c r="I1501" t="s">
        <v>292</v>
      </c>
      <c r="J1501" t="s">
        <v>293</v>
      </c>
      <c r="L1501" t="s">
        <v>12</v>
      </c>
      <c r="M1501" t="s">
        <v>13</v>
      </c>
    </row>
    <row r="1502" spans="1:13">
      <c r="A1502">
        <v>98</v>
      </c>
      <c r="B1502" s="5">
        <v>45593</v>
      </c>
      <c r="C1502" s="6">
        <v>0.68055555555555558</v>
      </c>
      <c r="D1502" t="s">
        <v>343</v>
      </c>
      <c r="F1502" s="1">
        <v>4500000</v>
      </c>
      <c r="G1502" s="1">
        <v>0</v>
      </c>
      <c r="H1502" s="1">
        <v>6484028</v>
      </c>
      <c r="I1502" t="s">
        <v>292</v>
      </c>
      <c r="J1502" t="s">
        <v>293</v>
      </c>
      <c r="L1502" t="s">
        <v>12</v>
      </c>
      <c r="M1502" t="s">
        <v>13</v>
      </c>
    </row>
    <row r="1503" spans="1:13">
      <c r="A1503">
        <v>99</v>
      </c>
      <c r="B1503" s="5">
        <v>45593</v>
      </c>
      <c r="C1503" s="6">
        <v>0.68055555555555558</v>
      </c>
      <c r="D1503" t="s">
        <v>343</v>
      </c>
      <c r="F1503" s="1">
        <v>0</v>
      </c>
      <c r="G1503" s="1">
        <v>4500000</v>
      </c>
      <c r="H1503" s="1">
        <v>1984028</v>
      </c>
      <c r="I1503" t="s">
        <v>292</v>
      </c>
      <c r="J1503" t="s">
        <v>293</v>
      </c>
      <c r="L1503" t="s">
        <v>12</v>
      </c>
      <c r="M1503" t="s">
        <v>13</v>
      </c>
    </row>
    <row r="1504" spans="1:13">
      <c r="A1504">
        <v>100</v>
      </c>
      <c r="B1504" s="5">
        <v>45615</v>
      </c>
      <c r="C1504" s="6">
        <v>0.43819444444444439</v>
      </c>
      <c r="D1504" t="s">
        <v>343</v>
      </c>
      <c r="F1504" s="1">
        <v>942376</v>
      </c>
      <c r="G1504" s="1">
        <v>0</v>
      </c>
      <c r="H1504" s="1">
        <v>2926404</v>
      </c>
      <c r="I1504" t="s">
        <v>292</v>
      </c>
      <c r="J1504" t="s">
        <v>293</v>
      </c>
      <c r="L1504" t="s">
        <v>12</v>
      </c>
      <c r="M1504" t="s">
        <v>13</v>
      </c>
    </row>
    <row r="1505" spans="1:13">
      <c r="A1505">
        <v>101</v>
      </c>
      <c r="B1505" s="5">
        <v>45615</v>
      </c>
      <c r="C1505" s="6">
        <v>0.43819444444444439</v>
      </c>
      <c r="D1505" t="s">
        <v>419</v>
      </c>
      <c r="F1505" s="1">
        <v>0</v>
      </c>
      <c r="G1505" s="1">
        <v>942376</v>
      </c>
      <c r="H1505" s="1">
        <v>1984028</v>
      </c>
      <c r="I1505" t="s">
        <v>292</v>
      </c>
      <c r="J1505" t="s">
        <v>293</v>
      </c>
      <c r="L1505" t="s">
        <v>12</v>
      </c>
      <c r="M1505" t="s">
        <v>13</v>
      </c>
    </row>
    <row r="1506" spans="1:13">
      <c r="A1506">
        <v>102</v>
      </c>
      <c r="B1506" s="5">
        <v>45645</v>
      </c>
      <c r="C1506" s="6">
        <v>0.70694444444444449</v>
      </c>
      <c r="D1506" t="s">
        <v>343</v>
      </c>
      <c r="F1506" s="1">
        <v>6300000</v>
      </c>
      <c r="G1506" s="1">
        <v>0</v>
      </c>
      <c r="H1506" s="1">
        <v>8284028</v>
      </c>
      <c r="I1506" t="s">
        <v>292</v>
      </c>
      <c r="J1506" t="s">
        <v>293</v>
      </c>
      <c r="L1506" t="s">
        <v>12</v>
      </c>
      <c r="M1506" t="s">
        <v>13</v>
      </c>
    </row>
    <row r="1507" spans="1:13">
      <c r="A1507">
        <v>103</v>
      </c>
      <c r="B1507" s="5">
        <v>45645</v>
      </c>
      <c r="C1507" s="6">
        <v>0.70694444444444449</v>
      </c>
      <c r="D1507" t="s">
        <v>684</v>
      </c>
      <c r="F1507" s="1">
        <v>0</v>
      </c>
      <c r="G1507" s="1">
        <v>6300000</v>
      </c>
      <c r="H1507" s="1">
        <v>1984028</v>
      </c>
      <c r="I1507" t="s">
        <v>292</v>
      </c>
      <c r="J1507" t="s">
        <v>293</v>
      </c>
      <c r="L1507" t="s">
        <v>12</v>
      </c>
      <c r="M1507" t="s">
        <v>13</v>
      </c>
    </row>
    <row r="1508" spans="1:13">
      <c r="A1508">
        <v>104</v>
      </c>
      <c r="B1508" s="5">
        <v>45645</v>
      </c>
      <c r="C1508" s="6">
        <v>0.70694444444444449</v>
      </c>
      <c r="D1508" t="s">
        <v>343</v>
      </c>
      <c r="F1508" s="1">
        <v>1260000</v>
      </c>
      <c r="G1508" s="1">
        <v>0</v>
      </c>
      <c r="H1508" s="1">
        <v>3244028</v>
      </c>
      <c r="I1508" t="s">
        <v>292</v>
      </c>
      <c r="J1508" t="s">
        <v>293</v>
      </c>
      <c r="L1508" t="s">
        <v>12</v>
      </c>
      <c r="M1508" t="s">
        <v>13</v>
      </c>
    </row>
    <row r="1509" spans="1:13">
      <c r="A1509">
        <v>105</v>
      </c>
      <c r="B1509" s="5">
        <v>45645</v>
      </c>
      <c r="C1509" s="6">
        <v>0.70694444444444449</v>
      </c>
      <c r="D1509" t="s">
        <v>685</v>
      </c>
      <c r="F1509" s="1">
        <v>0</v>
      </c>
      <c r="G1509" s="1">
        <v>1260000</v>
      </c>
      <c r="H1509" s="1">
        <v>1984028</v>
      </c>
      <c r="I1509" t="s">
        <v>292</v>
      </c>
      <c r="J1509" t="s">
        <v>293</v>
      </c>
      <c r="L1509" t="s">
        <v>12</v>
      </c>
      <c r="M1509" t="s">
        <v>13</v>
      </c>
    </row>
    <row r="1510" spans="1:13">
      <c r="A1510">
        <v>106</v>
      </c>
      <c r="B1510" s="5">
        <v>45647</v>
      </c>
      <c r="C1510" s="6">
        <v>0.2013888888888889</v>
      </c>
      <c r="F1510" s="1">
        <v>494</v>
      </c>
      <c r="G1510" s="1">
        <v>0</v>
      </c>
      <c r="H1510" s="1">
        <v>1984522</v>
      </c>
      <c r="I1510" t="s">
        <v>409</v>
      </c>
      <c r="J1510" t="s">
        <v>300</v>
      </c>
      <c r="L1510" t="s">
        <v>12</v>
      </c>
      <c r="M1510" t="s">
        <v>13</v>
      </c>
    </row>
    <row r="1511" spans="1:13">
      <c r="A1511">
        <v>107</v>
      </c>
      <c r="B1511" s="5">
        <v>45648</v>
      </c>
      <c r="C1511" s="6">
        <v>0.4597222222222222</v>
      </c>
      <c r="D1511" t="s">
        <v>413</v>
      </c>
      <c r="E1511" t="s">
        <v>413</v>
      </c>
      <c r="F1511" s="1">
        <v>945</v>
      </c>
      <c r="G1511" s="1">
        <v>0</v>
      </c>
      <c r="H1511" s="1">
        <v>1985467</v>
      </c>
      <c r="I1511" t="s">
        <v>414</v>
      </c>
      <c r="J1511" t="s">
        <v>415</v>
      </c>
      <c r="L1511" t="s">
        <v>12</v>
      </c>
      <c r="M1511" t="s">
        <v>13</v>
      </c>
    </row>
    <row r="1512" spans="1:13">
      <c r="A1512">
        <v>108</v>
      </c>
      <c r="B1512" s="5">
        <v>45653</v>
      </c>
      <c r="C1512" s="6">
        <v>0.18124999999999999</v>
      </c>
      <c r="D1512" t="s">
        <v>332</v>
      </c>
      <c r="F1512" s="1">
        <v>0</v>
      </c>
      <c r="G1512" s="1">
        <v>9500</v>
      </c>
      <c r="H1512" s="1">
        <v>1975967</v>
      </c>
      <c r="I1512" t="s">
        <v>295</v>
      </c>
      <c r="J1512" t="s">
        <v>300</v>
      </c>
      <c r="L1512" t="s">
        <v>12</v>
      </c>
      <c r="M1512" t="s">
        <v>13</v>
      </c>
    </row>
    <row r="1513" spans="1:13">
      <c r="A1513">
        <v>109</v>
      </c>
      <c r="B1513" s="5">
        <v>45653</v>
      </c>
      <c r="C1513" s="6">
        <v>0.2097222222222222</v>
      </c>
      <c r="D1513" t="s">
        <v>290</v>
      </c>
      <c r="E1513" t="s">
        <v>291</v>
      </c>
      <c r="F1513" s="1">
        <v>9500</v>
      </c>
      <c r="G1513" s="1">
        <v>0</v>
      </c>
      <c r="H1513" s="1">
        <v>1985467</v>
      </c>
      <c r="I1513" t="s">
        <v>292</v>
      </c>
      <c r="J1513" t="s">
        <v>293</v>
      </c>
      <c r="L1513" t="s">
        <v>12</v>
      </c>
      <c r="M1513" t="s">
        <v>13</v>
      </c>
    </row>
    <row r="1514" spans="1:13">
      <c r="A1514">
        <v>1</v>
      </c>
      <c r="B1514" s="5">
        <v>45664</v>
      </c>
      <c r="C1514" s="7">
        <v>0.54059027777777779</v>
      </c>
      <c r="D1514" t="s">
        <v>203</v>
      </c>
      <c r="F1514" s="1">
        <v>863107</v>
      </c>
      <c r="H1514" s="1" t="s">
        <v>975</v>
      </c>
      <c r="I1514" t="s">
        <v>292</v>
      </c>
      <c r="J1514" t="s">
        <v>293</v>
      </c>
      <c r="L1514" t="s">
        <v>12</v>
      </c>
      <c r="M1514" t="s">
        <v>13</v>
      </c>
    </row>
    <row r="1515" spans="1:13">
      <c r="A1515">
        <v>2</v>
      </c>
      <c r="B1515" s="5">
        <v>45664</v>
      </c>
      <c r="C1515" s="7">
        <v>0.54059027777777779</v>
      </c>
      <c r="D1515" t="s">
        <v>712</v>
      </c>
      <c r="G1515" s="1">
        <v>863107</v>
      </c>
      <c r="H1515" s="1" t="s">
        <v>976</v>
      </c>
      <c r="I1515" t="s">
        <v>292</v>
      </c>
      <c r="J1515" t="s">
        <v>293</v>
      </c>
      <c r="L1515" t="s">
        <v>12</v>
      </c>
      <c r="M1515" t="s">
        <v>13</v>
      </c>
    </row>
    <row r="1516" spans="1:13">
      <c r="A1516">
        <v>3</v>
      </c>
      <c r="B1516" s="5">
        <v>45671</v>
      </c>
      <c r="C1516" s="7">
        <v>0.58163194444444444</v>
      </c>
      <c r="D1516" t="s">
        <v>203</v>
      </c>
      <c r="F1516" s="1">
        <v>9029400</v>
      </c>
      <c r="H1516" s="1" t="s">
        <v>977</v>
      </c>
      <c r="I1516" t="s">
        <v>292</v>
      </c>
      <c r="J1516" t="s">
        <v>293</v>
      </c>
      <c r="L1516" t="s">
        <v>12</v>
      </c>
      <c r="M1516" t="s">
        <v>13</v>
      </c>
    </row>
    <row r="1517" spans="1:13">
      <c r="A1517">
        <v>4</v>
      </c>
      <c r="B1517" s="5">
        <v>45671</v>
      </c>
      <c r="C1517" s="7">
        <v>0.58163194444444444</v>
      </c>
      <c r="D1517" t="s">
        <v>571</v>
      </c>
      <c r="G1517" s="1">
        <v>9029400</v>
      </c>
      <c r="H1517" s="1" t="s">
        <v>976</v>
      </c>
      <c r="I1517" t="s">
        <v>292</v>
      </c>
      <c r="J1517" t="s">
        <v>293</v>
      </c>
      <c r="L1517" t="s">
        <v>12</v>
      </c>
      <c r="M1517" t="s">
        <v>13</v>
      </c>
    </row>
    <row r="1518" spans="1:13">
      <c r="A1518">
        <v>5</v>
      </c>
      <c r="B1518" s="5">
        <v>45671</v>
      </c>
      <c r="C1518" s="7">
        <v>0.58170138888888889</v>
      </c>
      <c r="D1518" t="s">
        <v>203</v>
      </c>
      <c r="F1518" s="1">
        <v>9029400</v>
      </c>
      <c r="H1518" s="1" t="s">
        <v>977</v>
      </c>
      <c r="I1518" t="s">
        <v>292</v>
      </c>
      <c r="J1518" t="s">
        <v>293</v>
      </c>
      <c r="L1518" t="s">
        <v>12</v>
      </c>
      <c r="M1518" t="s">
        <v>13</v>
      </c>
    </row>
    <row r="1519" spans="1:13">
      <c r="A1519">
        <v>6</v>
      </c>
      <c r="B1519" s="5">
        <v>45671</v>
      </c>
      <c r="C1519" s="7">
        <v>0.58170138888888889</v>
      </c>
      <c r="D1519" t="s">
        <v>587</v>
      </c>
      <c r="G1519" s="1">
        <v>9029400</v>
      </c>
      <c r="H1519" s="1" t="s">
        <v>976</v>
      </c>
      <c r="I1519" t="s">
        <v>292</v>
      </c>
      <c r="J1519" t="s">
        <v>293</v>
      </c>
      <c r="L1519" t="s">
        <v>12</v>
      </c>
      <c r="M1519" t="s">
        <v>13</v>
      </c>
    </row>
    <row r="1520" spans="1:13">
      <c r="A1520">
        <v>7</v>
      </c>
      <c r="B1520" s="5">
        <v>45671</v>
      </c>
      <c r="C1520" s="7">
        <v>0.58177083333333335</v>
      </c>
      <c r="D1520" t="s">
        <v>203</v>
      </c>
      <c r="F1520" s="1">
        <v>9029400</v>
      </c>
      <c r="H1520" s="1" t="s">
        <v>977</v>
      </c>
      <c r="I1520" t="s">
        <v>292</v>
      </c>
      <c r="J1520" t="s">
        <v>293</v>
      </c>
      <c r="L1520" t="s">
        <v>12</v>
      </c>
      <c r="M1520" t="s">
        <v>13</v>
      </c>
    </row>
    <row r="1521" spans="1:13">
      <c r="A1521">
        <v>8</v>
      </c>
      <c r="B1521" s="5">
        <v>45671</v>
      </c>
      <c r="C1521" s="7">
        <v>0.58177083333333335</v>
      </c>
      <c r="D1521" t="s">
        <v>726</v>
      </c>
      <c r="G1521" s="1">
        <v>9029400</v>
      </c>
      <c r="H1521" s="1" t="s">
        <v>976</v>
      </c>
      <c r="I1521" t="s">
        <v>292</v>
      </c>
      <c r="J1521" t="s">
        <v>293</v>
      </c>
      <c r="L1521" t="s">
        <v>12</v>
      </c>
      <c r="M1521" t="s">
        <v>13</v>
      </c>
    </row>
    <row r="1522" spans="1:13">
      <c r="A1522">
        <v>9</v>
      </c>
      <c r="B1522" s="5">
        <v>45671</v>
      </c>
      <c r="C1522" s="7">
        <v>0.5818402777777778</v>
      </c>
      <c r="D1522" t="s">
        <v>203</v>
      </c>
      <c r="F1522" s="1">
        <v>9029400</v>
      </c>
      <c r="H1522" s="1" t="s">
        <v>977</v>
      </c>
      <c r="I1522" t="s">
        <v>292</v>
      </c>
      <c r="J1522" t="s">
        <v>293</v>
      </c>
      <c r="L1522" t="s">
        <v>12</v>
      </c>
      <c r="M1522" t="s">
        <v>13</v>
      </c>
    </row>
    <row r="1523" spans="1:13">
      <c r="A1523">
        <v>10</v>
      </c>
      <c r="B1523" s="5">
        <v>45671</v>
      </c>
      <c r="C1523" s="7">
        <v>0.5818402777777778</v>
      </c>
      <c r="D1523" t="s">
        <v>722</v>
      </c>
      <c r="G1523" s="1">
        <v>9029400</v>
      </c>
      <c r="H1523" s="1" t="s">
        <v>976</v>
      </c>
      <c r="I1523" t="s">
        <v>292</v>
      </c>
      <c r="J1523" t="s">
        <v>293</v>
      </c>
      <c r="L1523" t="s">
        <v>12</v>
      </c>
      <c r="M1523" t="s">
        <v>13</v>
      </c>
    </row>
    <row r="1524" spans="1:13">
      <c r="A1524">
        <v>11</v>
      </c>
      <c r="B1524" s="5">
        <v>45671</v>
      </c>
      <c r="C1524" s="7">
        <v>0.58190972222222226</v>
      </c>
      <c r="D1524" t="s">
        <v>203</v>
      </c>
      <c r="F1524" s="1">
        <v>19500000</v>
      </c>
      <c r="H1524" s="1" t="s">
        <v>978</v>
      </c>
      <c r="I1524" t="s">
        <v>292</v>
      </c>
      <c r="J1524" t="s">
        <v>293</v>
      </c>
      <c r="L1524" t="s">
        <v>12</v>
      </c>
      <c r="M1524" t="s">
        <v>13</v>
      </c>
    </row>
    <row r="1525" spans="1:13">
      <c r="A1525">
        <v>12</v>
      </c>
      <c r="B1525" s="5">
        <v>45671</v>
      </c>
      <c r="C1525" s="7">
        <v>0.58190972222222226</v>
      </c>
      <c r="D1525" t="s">
        <v>723</v>
      </c>
      <c r="G1525" s="1">
        <v>19500000</v>
      </c>
      <c r="H1525" s="1" t="s">
        <v>976</v>
      </c>
      <c r="I1525" t="s">
        <v>292</v>
      </c>
      <c r="J1525" t="s">
        <v>293</v>
      </c>
      <c r="L1525" t="s">
        <v>12</v>
      </c>
      <c r="M1525" t="s">
        <v>13</v>
      </c>
    </row>
    <row r="1526" spans="1:13">
      <c r="A1526">
        <v>13</v>
      </c>
      <c r="B1526" s="5">
        <v>45671</v>
      </c>
      <c r="C1526" s="7">
        <v>0.58199074074074075</v>
      </c>
      <c r="D1526" t="s">
        <v>203</v>
      </c>
      <c r="F1526" s="1">
        <v>10272900</v>
      </c>
      <c r="H1526" s="1" t="s">
        <v>979</v>
      </c>
      <c r="I1526" t="s">
        <v>292</v>
      </c>
      <c r="J1526" t="s">
        <v>293</v>
      </c>
      <c r="L1526" t="s">
        <v>12</v>
      </c>
      <c r="M1526" t="s">
        <v>13</v>
      </c>
    </row>
    <row r="1527" spans="1:13">
      <c r="A1527">
        <v>14</v>
      </c>
      <c r="B1527" s="5">
        <v>45671</v>
      </c>
      <c r="C1527" s="7">
        <v>0.58199074074074075</v>
      </c>
      <c r="D1527" t="s">
        <v>724</v>
      </c>
      <c r="G1527" s="1">
        <v>10272900</v>
      </c>
      <c r="H1527" s="1" t="s">
        <v>976</v>
      </c>
      <c r="I1527" t="s">
        <v>292</v>
      </c>
      <c r="J1527" t="s">
        <v>293</v>
      </c>
      <c r="L1527" t="s">
        <v>12</v>
      </c>
      <c r="M1527" t="s">
        <v>13</v>
      </c>
    </row>
    <row r="1528" spans="1:13">
      <c r="A1528">
        <v>15</v>
      </c>
      <c r="B1528" s="5">
        <v>45671</v>
      </c>
      <c r="C1528" s="7">
        <v>0.58206018518518521</v>
      </c>
      <c r="D1528" t="s">
        <v>203</v>
      </c>
      <c r="F1528" s="1">
        <v>10272900</v>
      </c>
      <c r="H1528" s="1" t="s">
        <v>979</v>
      </c>
      <c r="I1528" t="s">
        <v>292</v>
      </c>
      <c r="J1528" t="s">
        <v>293</v>
      </c>
      <c r="L1528" t="s">
        <v>12</v>
      </c>
      <c r="M1528" t="s">
        <v>13</v>
      </c>
    </row>
    <row r="1529" spans="1:13">
      <c r="A1529">
        <v>16</v>
      </c>
      <c r="B1529" s="5">
        <v>45671</v>
      </c>
      <c r="C1529" s="7">
        <v>0.58206018518518521</v>
      </c>
      <c r="D1529" t="s">
        <v>725</v>
      </c>
      <c r="G1529" s="1">
        <v>10272900</v>
      </c>
      <c r="H1529" s="1" t="s">
        <v>976</v>
      </c>
      <c r="I1529" t="s">
        <v>292</v>
      </c>
      <c r="J1529" t="s">
        <v>293</v>
      </c>
      <c r="L1529" t="s">
        <v>12</v>
      </c>
      <c r="M1529" t="s">
        <v>13</v>
      </c>
    </row>
    <row r="1530" spans="1:13">
      <c r="A1530">
        <v>17</v>
      </c>
      <c r="B1530" s="5">
        <v>45671</v>
      </c>
      <c r="C1530" s="7">
        <v>0.58212962962962966</v>
      </c>
      <c r="D1530" t="s">
        <v>203</v>
      </c>
      <c r="F1530" s="1">
        <v>7560000</v>
      </c>
      <c r="H1530" s="1" t="s">
        <v>980</v>
      </c>
      <c r="I1530" t="s">
        <v>292</v>
      </c>
      <c r="J1530" t="s">
        <v>293</v>
      </c>
      <c r="L1530" t="s">
        <v>12</v>
      </c>
      <c r="M1530" t="s">
        <v>13</v>
      </c>
    </row>
    <row r="1531" spans="1:13">
      <c r="A1531">
        <v>18</v>
      </c>
      <c r="B1531" s="5">
        <v>45671</v>
      </c>
      <c r="C1531" s="7">
        <v>0.58212962962962966</v>
      </c>
      <c r="D1531" t="s">
        <v>712</v>
      </c>
      <c r="G1531" s="1">
        <v>7560000</v>
      </c>
      <c r="H1531" s="1" t="s">
        <v>976</v>
      </c>
      <c r="I1531" t="s">
        <v>292</v>
      </c>
      <c r="J1531" t="s">
        <v>293</v>
      </c>
      <c r="L1531" t="s">
        <v>12</v>
      </c>
      <c r="M1531" t="s">
        <v>13</v>
      </c>
    </row>
    <row r="1532" spans="1:13">
      <c r="A1532">
        <v>19</v>
      </c>
      <c r="B1532" s="5">
        <v>45679</v>
      </c>
      <c r="C1532" s="7">
        <v>0.59704861111111107</v>
      </c>
      <c r="D1532" t="s">
        <v>203</v>
      </c>
      <c r="F1532" s="1">
        <v>3179000</v>
      </c>
      <c r="H1532" s="1" t="s">
        <v>981</v>
      </c>
      <c r="I1532" t="s">
        <v>292</v>
      </c>
      <c r="J1532" t="s">
        <v>293</v>
      </c>
      <c r="L1532" t="s">
        <v>12</v>
      </c>
      <c r="M1532" t="s">
        <v>13</v>
      </c>
    </row>
    <row r="1533" spans="1:13">
      <c r="A1533">
        <v>20</v>
      </c>
      <c r="B1533" s="5">
        <v>45679</v>
      </c>
      <c r="C1533" s="7">
        <v>0.59704861111111107</v>
      </c>
      <c r="D1533" t="s">
        <v>730</v>
      </c>
      <c r="G1533" s="1">
        <v>3179000</v>
      </c>
      <c r="H1533" s="1" t="s">
        <v>976</v>
      </c>
      <c r="I1533" t="s">
        <v>292</v>
      </c>
      <c r="J1533" t="s">
        <v>293</v>
      </c>
      <c r="L1533" t="s">
        <v>12</v>
      </c>
      <c r="M1533" t="s">
        <v>13</v>
      </c>
    </row>
    <row r="1534" spans="1:13">
      <c r="A1534">
        <v>21</v>
      </c>
      <c r="B1534" s="5">
        <v>45688</v>
      </c>
      <c r="C1534" s="7">
        <v>0.21431712962962959</v>
      </c>
      <c r="D1534" t="s">
        <v>332</v>
      </c>
      <c r="G1534" s="1">
        <v>400</v>
      </c>
      <c r="H1534" s="1" t="s">
        <v>982</v>
      </c>
      <c r="I1534" t="s">
        <v>295</v>
      </c>
      <c r="J1534" t="s">
        <v>300</v>
      </c>
      <c r="L1534" t="s">
        <v>12</v>
      </c>
      <c r="M1534" t="s">
        <v>13</v>
      </c>
    </row>
    <row r="1535" spans="1:13">
      <c r="A1535">
        <v>22</v>
      </c>
      <c r="B1535" s="5">
        <v>45691</v>
      </c>
      <c r="C1535" s="7">
        <v>0.44686342592592587</v>
      </c>
      <c r="D1535" t="s">
        <v>203</v>
      </c>
      <c r="F1535" s="1">
        <v>869631</v>
      </c>
      <c r="H1535" s="1" t="s">
        <v>983</v>
      </c>
      <c r="I1535" t="s">
        <v>292</v>
      </c>
      <c r="J1535" t="s">
        <v>293</v>
      </c>
      <c r="L1535" t="s">
        <v>12</v>
      </c>
      <c r="M1535" t="s">
        <v>13</v>
      </c>
    </row>
    <row r="1536" spans="1:13">
      <c r="A1536">
        <v>23</v>
      </c>
      <c r="B1536" s="5">
        <v>45691</v>
      </c>
      <c r="C1536" s="7">
        <v>0.44686342592592587</v>
      </c>
      <c r="D1536" t="s">
        <v>712</v>
      </c>
      <c r="G1536" s="1">
        <v>869631</v>
      </c>
      <c r="H1536" s="1" t="s">
        <v>982</v>
      </c>
      <c r="I1536" t="s">
        <v>292</v>
      </c>
      <c r="J1536" t="s">
        <v>293</v>
      </c>
      <c r="L1536" t="s">
        <v>12</v>
      </c>
      <c r="M1536" t="s">
        <v>13</v>
      </c>
    </row>
    <row r="1537" spans="1:13">
      <c r="A1537">
        <v>24</v>
      </c>
      <c r="B1537" s="5">
        <v>45695</v>
      </c>
      <c r="C1537" s="7">
        <v>0.57914351851851853</v>
      </c>
      <c r="D1537" t="s">
        <v>203</v>
      </c>
      <c r="F1537" s="1">
        <v>10272900</v>
      </c>
      <c r="H1537" s="1" t="s">
        <v>984</v>
      </c>
      <c r="I1537" t="s">
        <v>292</v>
      </c>
      <c r="J1537" t="s">
        <v>293</v>
      </c>
      <c r="L1537" t="s">
        <v>12</v>
      </c>
      <c r="M1537" t="s">
        <v>13</v>
      </c>
    </row>
    <row r="1538" spans="1:13">
      <c r="A1538">
        <v>25</v>
      </c>
      <c r="B1538" s="5">
        <v>45695</v>
      </c>
      <c r="C1538" s="7">
        <v>0.57914351851851853</v>
      </c>
      <c r="D1538" t="s">
        <v>740</v>
      </c>
      <c r="G1538" s="1">
        <v>10272900</v>
      </c>
      <c r="H1538" s="1" t="s">
        <v>982</v>
      </c>
      <c r="I1538" t="s">
        <v>292</v>
      </c>
      <c r="J1538" t="s">
        <v>293</v>
      </c>
      <c r="L1538" t="s">
        <v>12</v>
      </c>
      <c r="M1538" t="s">
        <v>13</v>
      </c>
    </row>
    <row r="1539" spans="1:13">
      <c r="A1539">
        <v>26</v>
      </c>
      <c r="B1539" s="5">
        <v>45720</v>
      </c>
      <c r="C1539" s="7">
        <v>0.56150462962962966</v>
      </c>
      <c r="D1539" t="s">
        <v>203</v>
      </c>
      <c r="F1539" s="1">
        <v>10272900</v>
      </c>
      <c r="H1539" s="1" t="s">
        <v>984</v>
      </c>
      <c r="I1539" t="s">
        <v>292</v>
      </c>
      <c r="J1539" t="s">
        <v>293</v>
      </c>
      <c r="L1539" t="s">
        <v>12</v>
      </c>
      <c r="M1539" t="s">
        <v>13</v>
      </c>
    </row>
    <row r="1540" spans="1:13">
      <c r="A1540">
        <v>27</v>
      </c>
      <c r="B1540" s="5">
        <v>45720</v>
      </c>
      <c r="C1540" s="7">
        <v>0.56150462962962966</v>
      </c>
      <c r="D1540" t="s">
        <v>756</v>
      </c>
      <c r="G1540" s="1">
        <v>10272900</v>
      </c>
      <c r="H1540" s="1" t="s">
        <v>982</v>
      </c>
      <c r="I1540" t="s">
        <v>292</v>
      </c>
      <c r="J1540" t="s">
        <v>293</v>
      </c>
      <c r="L1540" t="s">
        <v>12</v>
      </c>
      <c r="M1540" t="s">
        <v>13</v>
      </c>
    </row>
    <row r="1541" spans="1:13">
      <c r="A1541">
        <v>28</v>
      </c>
      <c r="B1541" s="5">
        <v>45720</v>
      </c>
      <c r="C1541" s="7">
        <v>0.56157407407407411</v>
      </c>
      <c r="D1541" t="s">
        <v>203</v>
      </c>
      <c r="F1541" s="1">
        <v>1097434</v>
      </c>
      <c r="H1541" s="1" t="s">
        <v>985</v>
      </c>
      <c r="I1541" t="s">
        <v>292</v>
      </c>
      <c r="J1541" t="s">
        <v>293</v>
      </c>
      <c r="L1541" t="s">
        <v>12</v>
      </c>
      <c r="M1541" t="s">
        <v>13</v>
      </c>
    </row>
    <row r="1542" spans="1:13">
      <c r="A1542">
        <v>29</v>
      </c>
      <c r="B1542" s="5">
        <v>45720</v>
      </c>
      <c r="C1542" s="7">
        <v>0.56157407407407411</v>
      </c>
      <c r="D1542" t="s">
        <v>712</v>
      </c>
      <c r="G1542" s="1">
        <v>1097434</v>
      </c>
      <c r="H1542" s="1" t="s">
        <v>982</v>
      </c>
      <c r="I1542" t="s">
        <v>292</v>
      </c>
      <c r="J1542" t="s">
        <v>293</v>
      </c>
      <c r="L1542" t="s">
        <v>12</v>
      </c>
      <c r="M1542" t="s">
        <v>13</v>
      </c>
    </row>
    <row r="1543" spans="1:13">
      <c r="A1543">
        <v>30</v>
      </c>
      <c r="B1543" s="5">
        <v>45731</v>
      </c>
      <c r="C1543" s="7">
        <v>0.18814814814814809</v>
      </c>
      <c r="F1543" s="1">
        <v>456</v>
      </c>
      <c r="H1543" s="1" t="s">
        <v>986</v>
      </c>
      <c r="I1543" t="s">
        <v>409</v>
      </c>
      <c r="J1543" t="s">
        <v>300</v>
      </c>
      <c r="K1543" t="s">
        <v>773</v>
      </c>
      <c r="L1543" t="s">
        <v>12</v>
      </c>
      <c r="M1543" t="s">
        <v>13</v>
      </c>
    </row>
    <row r="1544" spans="1:13">
      <c r="A1544">
        <v>31</v>
      </c>
      <c r="B1544" s="5">
        <v>45739</v>
      </c>
      <c r="C1544" s="7">
        <v>0.42258101851851848</v>
      </c>
      <c r="D1544" t="s">
        <v>413</v>
      </c>
      <c r="E1544" t="s">
        <v>413</v>
      </c>
      <c r="F1544" s="1">
        <v>113</v>
      </c>
      <c r="H1544" s="1" t="s">
        <v>987</v>
      </c>
      <c r="I1544" t="s">
        <v>414</v>
      </c>
      <c r="J1544" t="s">
        <v>780</v>
      </c>
      <c r="L1544" t="s">
        <v>12</v>
      </c>
      <c r="M1544" t="s">
        <v>13</v>
      </c>
    </row>
    <row r="1545" spans="1:13">
      <c r="A1545">
        <v>1</v>
      </c>
      <c r="B1545" s="5">
        <v>45302</v>
      </c>
      <c r="C1545" s="6">
        <v>0.74791666666666667</v>
      </c>
      <c r="D1545" t="s">
        <v>316</v>
      </c>
      <c r="E1545" t="s">
        <v>316</v>
      </c>
      <c r="F1545" s="1">
        <v>33667000</v>
      </c>
      <c r="G1545" s="1">
        <v>0</v>
      </c>
      <c r="H1545" s="1">
        <v>33762606</v>
      </c>
      <c r="I1545" t="s">
        <v>292</v>
      </c>
      <c r="J1545" t="s">
        <v>300</v>
      </c>
      <c r="L1545" t="s">
        <v>14</v>
      </c>
      <c r="M1545" t="s">
        <v>15</v>
      </c>
    </row>
    <row r="1546" spans="1:13">
      <c r="A1546">
        <v>2</v>
      </c>
      <c r="B1546" s="5">
        <v>45303</v>
      </c>
      <c r="C1546" s="6">
        <v>0.71388888888888891</v>
      </c>
      <c r="D1546" t="s">
        <v>316</v>
      </c>
      <c r="E1546" t="s">
        <v>316</v>
      </c>
      <c r="F1546" s="1">
        <v>0</v>
      </c>
      <c r="G1546" s="1">
        <v>33667000</v>
      </c>
      <c r="H1546" s="1">
        <v>95606</v>
      </c>
      <c r="I1546" t="s">
        <v>299</v>
      </c>
      <c r="J1546" t="s">
        <v>317</v>
      </c>
      <c r="L1546" t="s">
        <v>14</v>
      </c>
      <c r="M1546" t="s">
        <v>15</v>
      </c>
    </row>
    <row r="1547" spans="1:13">
      <c r="A1547">
        <v>3</v>
      </c>
      <c r="B1547" s="5">
        <v>45303</v>
      </c>
      <c r="C1547" s="6">
        <v>0.71458333333333335</v>
      </c>
      <c r="D1547" t="s">
        <v>316</v>
      </c>
      <c r="E1547" t="s">
        <v>316</v>
      </c>
      <c r="F1547" s="1">
        <v>32427000</v>
      </c>
      <c r="G1547" s="1">
        <v>0</v>
      </c>
      <c r="H1547" s="1">
        <v>32522606</v>
      </c>
      <c r="I1547" t="s">
        <v>292</v>
      </c>
      <c r="J1547" t="s">
        <v>300</v>
      </c>
      <c r="L1547" t="s">
        <v>14</v>
      </c>
      <c r="M1547" t="s">
        <v>15</v>
      </c>
    </row>
    <row r="1548" spans="1:13">
      <c r="A1548">
        <v>4</v>
      </c>
      <c r="B1548" s="5">
        <v>45315</v>
      </c>
      <c r="C1548" s="6">
        <v>0.62430555555555556</v>
      </c>
      <c r="D1548" t="s">
        <v>316</v>
      </c>
      <c r="E1548" t="s">
        <v>316</v>
      </c>
      <c r="F1548" s="1">
        <v>0</v>
      </c>
      <c r="G1548" s="1">
        <v>95606</v>
      </c>
      <c r="H1548" s="1">
        <v>32427000</v>
      </c>
      <c r="I1548" t="s">
        <v>299</v>
      </c>
      <c r="J1548" t="s">
        <v>317</v>
      </c>
      <c r="L1548" t="s">
        <v>14</v>
      </c>
      <c r="M1548" t="s">
        <v>15</v>
      </c>
    </row>
    <row r="1549" spans="1:13">
      <c r="A1549">
        <v>5</v>
      </c>
      <c r="B1549" s="5">
        <v>45350</v>
      </c>
      <c r="C1549" s="6">
        <v>0.53819444444444442</v>
      </c>
      <c r="D1549" t="s">
        <v>395</v>
      </c>
      <c r="F1549" s="1">
        <v>1103700</v>
      </c>
      <c r="G1549" s="1">
        <v>0</v>
      </c>
      <c r="H1549" s="1">
        <v>33530700</v>
      </c>
      <c r="I1549" t="s">
        <v>292</v>
      </c>
      <c r="J1549" t="s">
        <v>396</v>
      </c>
      <c r="L1549" t="s">
        <v>14</v>
      </c>
      <c r="M1549" t="s">
        <v>15</v>
      </c>
    </row>
    <row r="1550" spans="1:13">
      <c r="A1550">
        <v>6</v>
      </c>
      <c r="B1550" s="5">
        <v>45350</v>
      </c>
      <c r="C1550" s="6">
        <v>0.53819444444444442</v>
      </c>
      <c r="D1550" t="s">
        <v>395</v>
      </c>
      <c r="F1550" s="1">
        <v>0</v>
      </c>
      <c r="G1550" s="1">
        <v>1103700</v>
      </c>
      <c r="H1550" s="1">
        <v>32427000</v>
      </c>
      <c r="I1550" t="s">
        <v>292</v>
      </c>
      <c r="J1550" t="s">
        <v>396</v>
      </c>
      <c r="L1550" t="s">
        <v>14</v>
      </c>
      <c r="M1550" t="s">
        <v>15</v>
      </c>
    </row>
    <row r="1551" spans="1:13">
      <c r="A1551">
        <v>7</v>
      </c>
      <c r="B1551" s="5">
        <v>45351</v>
      </c>
      <c r="C1551" s="6">
        <v>0.58611111111111114</v>
      </c>
      <c r="D1551" t="s">
        <v>397</v>
      </c>
      <c r="F1551" s="1">
        <v>0</v>
      </c>
      <c r="G1551" s="1">
        <v>32427000</v>
      </c>
      <c r="H1551" s="1">
        <v>0</v>
      </c>
      <c r="I1551" t="s">
        <v>292</v>
      </c>
      <c r="J1551" t="s">
        <v>317</v>
      </c>
      <c r="L1551" t="s">
        <v>14</v>
      </c>
      <c r="M1551" t="s">
        <v>15</v>
      </c>
    </row>
    <row r="1552" spans="1:13">
      <c r="A1552">
        <v>8</v>
      </c>
      <c r="B1552" s="5">
        <v>45358</v>
      </c>
      <c r="C1552" s="6">
        <v>0.46388888888888891</v>
      </c>
      <c r="D1552" t="s">
        <v>399</v>
      </c>
      <c r="F1552" s="1">
        <v>1103700</v>
      </c>
      <c r="G1552" s="1">
        <v>0</v>
      </c>
      <c r="H1552" s="1">
        <v>1103700</v>
      </c>
      <c r="I1552" t="s">
        <v>292</v>
      </c>
      <c r="J1552" t="s">
        <v>396</v>
      </c>
      <c r="L1552" t="s">
        <v>14</v>
      </c>
      <c r="M1552" t="s">
        <v>15</v>
      </c>
    </row>
    <row r="1553" spans="1:13">
      <c r="A1553">
        <v>9</v>
      </c>
      <c r="B1553" s="5">
        <v>45358</v>
      </c>
      <c r="C1553" s="6">
        <v>0.46388888888888891</v>
      </c>
      <c r="D1553" t="s">
        <v>399</v>
      </c>
      <c r="F1553" s="1">
        <v>0</v>
      </c>
      <c r="G1553" s="1">
        <v>1103700</v>
      </c>
      <c r="H1553" s="1">
        <v>0</v>
      </c>
      <c r="I1553" t="s">
        <v>292</v>
      </c>
      <c r="J1553" t="s">
        <v>396</v>
      </c>
      <c r="L1553" t="s">
        <v>14</v>
      </c>
      <c r="M1553" t="s">
        <v>15</v>
      </c>
    </row>
    <row r="1554" spans="1:13">
      <c r="A1554">
        <v>10</v>
      </c>
      <c r="B1554" s="5">
        <v>45367</v>
      </c>
      <c r="C1554" s="6">
        <v>0.16111111111111109</v>
      </c>
      <c r="F1554" s="1">
        <v>4366</v>
      </c>
      <c r="G1554" s="1">
        <v>0</v>
      </c>
      <c r="H1554" s="1">
        <v>4366</v>
      </c>
      <c r="I1554" t="s">
        <v>409</v>
      </c>
      <c r="J1554" t="s">
        <v>317</v>
      </c>
      <c r="L1554" t="s">
        <v>14</v>
      </c>
      <c r="M1554" t="s">
        <v>15</v>
      </c>
    </row>
    <row r="1555" spans="1:13">
      <c r="A1555">
        <v>11</v>
      </c>
      <c r="B1555" s="5">
        <v>45377</v>
      </c>
      <c r="C1555" s="6">
        <v>0.43125000000000002</v>
      </c>
      <c r="D1555" t="s">
        <v>421</v>
      </c>
      <c r="F1555" s="1">
        <v>9966000</v>
      </c>
      <c r="G1555" s="1">
        <v>0</v>
      </c>
      <c r="H1555" s="1">
        <v>9970366</v>
      </c>
      <c r="I1555" t="s">
        <v>292</v>
      </c>
      <c r="J1555" t="s">
        <v>396</v>
      </c>
      <c r="L1555" t="s">
        <v>14</v>
      </c>
      <c r="M1555" t="s">
        <v>15</v>
      </c>
    </row>
    <row r="1556" spans="1:13">
      <c r="A1556">
        <v>12</v>
      </c>
      <c r="B1556" s="5">
        <v>45377</v>
      </c>
      <c r="C1556" s="6">
        <v>0.43125000000000002</v>
      </c>
      <c r="D1556" t="s">
        <v>422</v>
      </c>
      <c r="F1556" s="1">
        <v>0</v>
      </c>
      <c r="G1556" s="1">
        <v>9966000</v>
      </c>
      <c r="H1556" s="1">
        <v>4366</v>
      </c>
      <c r="I1556" t="s">
        <v>292</v>
      </c>
      <c r="J1556" t="s">
        <v>396</v>
      </c>
      <c r="L1556" t="s">
        <v>14</v>
      </c>
      <c r="M1556" t="s">
        <v>15</v>
      </c>
    </row>
    <row r="1557" spans="1:13">
      <c r="A1557">
        <v>13</v>
      </c>
      <c r="B1557" s="5">
        <v>45380</v>
      </c>
      <c r="C1557" s="6">
        <v>0.65</v>
      </c>
      <c r="D1557" t="s">
        <v>429</v>
      </c>
      <c r="F1557" s="1">
        <v>1103700</v>
      </c>
      <c r="G1557" s="1">
        <v>0</v>
      </c>
      <c r="H1557" s="1">
        <v>1108066</v>
      </c>
      <c r="I1557" t="s">
        <v>292</v>
      </c>
      <c r="J1557" t="s">
        <v>396</v>
      </c>
      <c r="L1557" t="s">
        <v>14</v>
      </c>
      <c r="M1557" t="s">
        <v>15</v>
      </c>
    </row>
    <row r="1558" spans="1:13">
      <c r="A1558">
        <v>14</v>
      </c>
      <c r="B1558" s="5">
        <v>45380</v>
      </c>
      <c r="C1558" s="6">
        <v>0.65</v>
      </c>
      <c r="D1558" t="s">
        <v>429</v>
      </c>
      <c r="F1558" s="1">
        <v>0</v>
      </c>
      <c r="G1558" s="1">
        <v>1103700</v>
      </c>
      <c r="H1558" s="1">
        <v>4366</v>
      </c>
      <c r="I1558" t="s">
        <v>292</v>
      </c>
      <c r="J1558" t="s">
        <v>396</v>
      </c>
      <c r="L1558" t="s">
        <v>14</v>
      </c>
      <c r="M1558" t="s">
        <v>15</v>
      </c>
    </row>
    <row r="1559" spans="1:13">
      <c r="A1559">
        <v>15</v>
      </c>
      <c r="B1559" s="5">
        <v>45386</v>
      </c>
      <c r="C1559" s="6">
        <v>0.40277777777777779</v>
      </c>
      <c r="D1559" t="s">
        <v>421</v>
      </c>
      <c r="F1559" s="1">
        <v>2970000</v>
      </c>
      <c r="G1559" s="1">
        <v>0</v>
      </c>
      <c r="H1559" s="1">
        <v>2974366</v>
      </c>
      <c r="I1559" t="s">
        <v>292</v>
      </c>
      <c r="J1559" t="s">
        <v>396</v>
      </c>
      <c r="L1559" t="s">
        <v>14</v>
      </c>
      <c r="M1559" t="s">
        <v>15</v>
      </c>
    </row>
    <row r="1560" spans="1:13">
      <c r="A1560">
        <v>16</v>
      </c>
      <c r="B1560" s="5">
        <v>45386</v>
      </c>
      <c r="C1560" s="6">
        <v>0.40277777777777779</v>
      </c>
      <c r="D1560" t="s">
        <v>435</v>
      </c>
      <c r="F1560" s="1">
        <v>0</v>
      </c>
      <c r="G1560" s="1">
        <v>2970000</v>
      </c>
      <c r="H1560" s="1">
        <v>4366</v>
      </c>
      <c r="I1560" t="s">
        <v>292</v>
      </c>
      <c r="J1560" t="s">
        <v>396</v>
      </c>
      <c r="L1560" t="s">
        <v>14</v>
      </c>
      <c r="M1560" t="s">
        <v>15</v>
      </c>
    </row>
    <row r="1561" spans="1:13">
      <c r="A1561">
        <v>17</v>
      </c>
      <c r="B1561" s="5">
        <v>45386</v>
      </c>
      <c r="C1561" s="6">
        <v>0.40277777777777779</v>
      </c>
      <c r="D1561" t="s">
        <v>436</v>
      </c>
      <c r="E1561" t="s">
        <v>210</v>
      </c>
      <c r="F1561" s="1">
        <v>795000</v>
      </c>
      <c r="G1561" s="1">
        <v>0</v>
      </c>
      <c r="H1561" s="1">
        <v>799366</v>
      </c>
      <c r="I1561" t="s">
        <v>292</v>
      </c>
      <c r="J1561" t="s">
        <v>396</v>
      </c>
      <c r="L1561" t="s">
        <v>14</v>
      </c>
      <c r="M1561" t="s">
        <v>15</v>
      </c>
    </row>
    <row r="1562" spans="1:13">
      <c r="A1562">
        <v>18</v>
      </c>
      <c r="B1562" s="5">
        <v>45386</v>
      </c>
      <c r="C1562" s="6">
        <v>0.40277777777777779</v>
      </c>
      <c r="D1562" t="s">
        <v>421</v>
      </c>
      <c r="F1562" s="1">
        <v>1100000</v>
      </c>
      <c r="G1562" s="1">
        <v>0</v>
      </c>
      <c r="H1562" s="1">
        <v>1899366</v>
      </c>
      <c r="I1562" t="s">
        <v>292</v>
      </c>
      <c r="J1562" t="s">
        <v>396</v>
      </c>
      <c r="L1562" t="s">
        <v>14</v>
      </c>
      <c r="M1562" t="s">
        <v>15</v>
      </c>
    </row>
    <row r="1563" spans="1:13">
      <c r="A1563">
        <v>19</v>
      </c>
      <c r="B1563" s="5">
        <v>45386</v>
      </c>
      <c r="C1563" s="6">
        <v>0.40277777777777779</v>
      </c>
      <c r="D1563" t="s">
        <v>437</v>
      </c>
      <c r="F1563" s="1">
        <v>0</v>
      </c>
      <c r="G1563" s="1">
        <v>1100000</v>
      </c>
      <c r="H1563" s="1">
        <v>799366</v>
      </c>
      <c r="I1563" t="s">
        <v>292</v>
      </c>
      <c r="J1563" t="s">
        <v>396</v>
      </c>
      <c r="L1563" t="s">
        <v>14</v>
      </c>
      <c r="M1563" t="s">
        <v>15</v>
      </c>
    </row>
    <row r="1564" spans="1:13">
      <c r="A1564">
        <v>20</v>
      </c>
      <c r="B1564" s="5">
        <v>45397</v>
      </c>
      <c r="C1564" s="6">
        <v>0.52638888888888891</v>
      </c>
      <c r="D1564" t="s">
        <v>421</v>
      </c>
      <c r="F1564" s="1">
        <v>5797000</v>
      </c>
      <c r="G1564" s="1">
        <v>0</v>
      </c>
      <c r="H1564" s="1">
        <v>6596366</v>
      </c>
      <c r="I1564" t="s">
        <v>292</v>
      </c>
      <c r="J1564" t="s">
        <v>396</v>
      </c>
      <c r="L1564" t="s">
        <v>14</v>
      </c>
      <c r="M1564" t="s">
        <v>15</v>
      </c>
    </row>
    <row r="1565" spans="1:13">
      <c r="A1565">
        <v>21</v>
      </c>
      <c r="B1565" s="5">
        <v>45397</v>
      </c>
      <c r="C1565" s="6">
        <v>0.52638888888888891</v>
      </c>
      <c r="D1565" t="s">
        <v>442</v>
      </c>
      <c r="F1565" s="1">
        <v>0</v>
      </c>
      <c r="G1565" s="1">
        <v>5797000</v>
      </c>
      <c r="H1565" s="1">
        <v>799366</v>
      </c>
      <c r="I1565" t="s">
        <v>292</v>
      </c>
      <c r="J1565" t="s">
        <v>396</v>
      </c>
      <c r="L1565" t="s">
        <v>14</v>
      </c>
      <c r="M1565" t="s">
        <v>15</v>
      </c>
    </row>
    <row r="1566" spans="1:13">
      <c r="A1566">
        <v>22</v>
      </c>
      <c r="B1566" s="5">
        <v>45406</v>
      </c>
      <c r="C1566" s="6">
        <v>0.60277777777777775</v>
      </c>
      <c r="D1566" t="s">
        <v>436</v>
      </c>
      <c r="E1566" t="s">
        <v>210</v>
      </c>
      <c r="F1566" s="1">
        <v>650000</v>
      </c>
      <c r="G1566" s="1">
        <v>0</v>
      </c>
      <c r="H1566" s="1">
        <v>1449366</v>
      </c>
      <c r="I1566" t="s">
        <v>292</v>
      </c>
      <c r="J1566" t="s">
        <v>396</v>
      </c>
      <c r="L1566" t="s">
        <v>14</v>
      </c>
      <c r="M1566" t="s">
        <v>15</v>
      </c>
    </row>
    <row r="1567" spans="1:13">
      <c r="A1567">
        <v>23</v>
      </c>
      <c r="B1567" s="5">
        <v>45407</v>
      </c>
      <c r="C1567" s="6">
        <v>0.18819444444444439</v>
      </c>
      <c r="D1567" t="s">
        <v>332</v>
      </c>
      <c r="F1567" s="1">
        <v>0</v>
      </c>
      <c r="G1567" s="1">
        <v>1445000</v>
      </c>
      <c r="H1567" s="1">
        <v>4366</v>
      </c>
      <c r="I1567" t="s">
        <v>295</v>
      </c>
      <c r="J1567" t="s">
        <v>317</v>
      </c>
      <c r="L1567" t="s">
        <v>14</v>
      </c>
      <c r="M1567" t="s">
        <v>15</v>
      </c>
    </row>
    <row r="1568" spans="1:13">
      <c r="A1568">
        <v>24</v>
      </c>
      <c r="B1568" s="5">
        <v>45415</v>
      </c>
      <c r="C1568" s="6">
        <v>0.68541666666666667</v>
      </c>
      <c r="D1568" t="s">
        <v>461</v>
      </c>
      <c r="F1568" s="1">
        <v>1103700</v>
      </c>
      <c r="G1568" s="1">
        <v>0</v>
      </c>
      <c r="H1568" s="1">
        <v>1108066</v>
      </c>
      <c r="I1568" t="s">
        <v>292</v>
      </c>
      <c r="J1568" t="s">
        <v>396</v>
      </c>
      <c r="L1568" t="s">
        <v>14</v>
      </c>
      <c r="M1568" t="s">
        <v>15</v>
      </c>
    </row>
    <row r="1569" spans="1:13">
      <c r="A1569">
        <v>25</v>
      </c>
      <c r="B1569" s="5">
        <v>45415</v>
      </c>
      <c r="C1569" s="6">
        <v>0.68541666666666667</v>
      </c>
      <c r="D1569" t="s">
        <v>461</v>
      </c>
      <c r="F1569" s="1">
        <v>0</v>
      </c>
      <c r="G1569" s="1">
        <v>1103700</v>
      </c>
      <c r="H1569" s="1">
        <v>4366</v>
      </c>
      <c r="I1569" t="s">
        <v>292</v>
      </c>
      <c r="J1569" t="s">
        <v>396</v>
      </c>
      <c r="L1569" t="s">
        <v>14</v>
      </c>
      <c r="M1569" t="s">
        <v>15</v>
      </c>
    </row>
    <row r="1570" spans="1:13">
      <c r="A1570">
        <v>26</v>
      </c>
      <c r="B1570" s="5">
        <v>45425</v>
      </c>
      <c r="C1570" s="6">
        <v>0.43125000000000002</v>
      </c>
      <c r="D1570" t="s">
        <v>421</v>
      </c>
      <c r="F1570" s="1">
        <v>9960500</v>
      </c>
      <c r="G1570" s="1">
        <v>0</v>
      </c>
      <c r="H1570" s="1">
        <v>9964866</v>
      </c>
      <c r="I1570" t="s">
        <v>292</v>
      </c>
      <c r="J1570" t="s">
        <v>396</v>
      </c>
      <c r="L1570" t="s">
        <v>14</v>
      </c>
      <c r="M1570" t="s">
        <v>15</v>
      </c>
    </row>
    <row r="1571" spans="1:13">
      <c r="A1571">
        <v>27</v>
      </c>
      <c r="B1571" s="5">
        <v>45425</v>
      </c>
      <c r="C1571" s="6">
        <v>0.43125000000000002</v>
      </c>
      <c r="D1571" t="s">
        <v>472</v>
      </c>
      <c r="F1571" s="1">
        <v>0</v>
      </c>
      <c r="G1571" s="1">
        <v>9960500</v>
      </c>
      <c r="H1571" s="1">
        <v>4366</v>
      </c>
      <c r="I1571" t="s">
        <v>292</v>
      </c>
      <c r="J1571" t="s">
        <v>396</v>
      </c>
      <c r="L1571" t="s">
        <v>14</v>
      </c>
      <c r="M1571" t="s">
        <v>15</v>
      </c>
    </row>
    <row r="1572" spans="1:13">
      <c r="A1572">
        <v>28</v>
      </c>
      <c r="B1572" s="5">
        <v>45433</v>
      </c>
      <c r="C1572" s="6">
        <v>0.46736111111111112</v>
      </c>
      <c r="D1572" t="s">
        <v>476</v>
      </c>
      <c r="F1572" s="1">
        <v>66800</v>
      </c>
      <c r="G1572" s="1">
        <v>0</v>
      </c>
      <c r="H1572" s="1">
        <v>71166</v>
      </c>
      <c r="I1572" t="s">
        <v>292</v>
      </c>
      <c r="J1572" t="s">
        <v>396</v>
      </c>
      <c r="L1572" t="s">
        <v>14</v>
      </c>
      <c r="M1572" t="s">
        <v>15</v>
      </c>
    </row>
    <row r="1573" spans="1:13">
      <c r="A1573">
        <v>29</v>
      </c>
      <c r="B1573" s="5">
        <v>45433</v>
      </c>
      <c r="C1573" s="6">
        <v>0.46736111111111112</v>
      </c>
      <c r="D1573" t="s">
        <v>476</v>
      </c>
      <c r="F1573" s="1">
        <v>0</v>
      </c>
      <c r="G1573" s="1">
        <v>66800</v>
      </c>
      <c r="H1573" s="1">
        <v>4366</v>
      </c>
      <c r="I1573" t="s">
        <v>292</v>
      </c>
      <c r="J1573" t="s">
        <v>396</v>
      </c>
      <c r="L1573" t="s">
        <v>14</v>
      </c>
      <c r="M1573" t="s">
        <v>15</v>
      </c>
    </row>
    <row r="1574" spans="1:13">
      <c r="A1574">
        <v>30</v>
      </c>
      <c r="B1574" s="5">
        <v>45435</v>
      </c>
      <c r="C1574" s="6">
        <v>0.68333333333333335</v>
      </c>
      <c r="D1574" t="s">
        <v>421</v>
      </c>
      <c r="F1574" s="1">
        <v>9900000</v>
      </c>
      <c r="G1574" s="1">
        <v>0</v>
      </c>
      <c r="H1574" s="1">
        <v>9904366</v>
      </c>
      <c r="I1574" t="s">
        <v>292</v>
      </c>
      <c r="J1574" t="s">
        <v>396</v>
      </c>
      <c r="L1574" t="s">
        <v>14</v>
      </c>
      <c r="M1574" t="s">
        <v>15</v>
      </c>
    </row>
    <row r="1575" spans="1:13">
      <c r="A1575">
        <v>31</v>
      </c>
      <c r="B1575" s="5">
        <v>45435</v>
      </c>
      <c r="C1575" s="6">
        <v>0.68333333333333335</v>
      </c>
      <c r="D1575" t="s">
        <v>422</v>
      </c>
      <c r="F1575" s="1">
        <v>0</v>
      </c>
      <c r="G1575" s="1">
        <v>9900000</v>
      </c>
      <c r="H1575" s="1">
        <v>4366</v>
      </c>
      <c r="I1575" t="s">
        <v>292</v>
      </c>
      <c r="J1575" t="s">
        <v>396</v>
      </c>
      <c r="L1575" t="s">
        <v>14</v>
      </c>
      <c r="M1575" t="s">
        <v>15</v>
      </c>
    </row>
    <row r="1576" spans="1:13">
      <c r="A1576">
        <v>32</v>
      </c>
      <c r="B1576" s="5">
        <v>45435</v>
      </c>
      <c r="C1576" s="6">
        <v>0.68333333333333335</v>
      </c>
      <c r="D1576" t="s">
        <v>421</v>
      </c>
      <c r="F1576" s="1">
        <v>9834000</v>
      </c>
      <c r="G1576" s="1">
        <v>0</v>
      </c>
      <c r="H1576" s="1">
        <v>9838366</v>
      </c>
      <c r="I1576" t="s">
        <v>292</v>
      </c>
      <c r="J1576" t="s">
        <v>396</v>
      </c>
      <c r="L1576" t="s">
        <v>14</v>
      </c>
      <c r="M1576" t="s">
        <v>15</v>
      </c>
    </row>
    <row r="1577" spans="1:13">
      <c r="A1577">
        <v>33</v>
      </c>
      <c r="B1577" s="5">
        <v>45435</v>
      </c>
      <c r="C1577" s="6">
        <v>0.68333333333333335</v>
      </c>
      <c r="D1577" t="s">
        <v>422</v>
      </c>
      <c r="F1577" s="1">
        <v>0</v>
      </c>
      <c r="G1577" s="1">
        <v>9834000</v>
      </c>
      <c r="H1577" s="1">
        <v>4366</v>
      </c>
      <c r="I1577" t="s">
        <v>292</v>
      </c>
      <c r="J1577" t="s">
        <v>396</v>
      </c>
      <c r="L1577" t="s">
        <v>14</v>
      </c>
      <c r="M1577" t="s">
        <v>15</v>
      </c>
    </row>
    <row r="1578" spans="1:13">
      <c r="A1578">
        <v>34</v>
      </c>
      <c r="B1578" s="5">
        <v>45441</v>
      </c>
      <c r="C1578" s="6">
        <v>0.66666666666666663</v>
      </c>
      <c r="D1578" t="s">
        <v>421</v>
      </c>
      <c r="F1578" s="1">
        <v>4385700</v>
      </c>
      <c r="G1578" s="1">
        <v>0</v>
      </c>
      <c r="H1578" s="1">
        <v>4390066</v>
      </c>
      <c r="I1578" t="s">
        <v>292</v>
      </c>
      <c r="J1578" t="s">
        <v>396</v>
      </c>
      <c r="L1578" t="s">
        <v>14</v>
      </c>
      <c r="M1578" t="s">
        <v>15</v>
      </c>
    </row>
    <row r="1579" spans="1:13">
      <c r="A1579">
        <v>35</v>
      </c>
      <c r="B1579" s="5">
        <v>45441</v>
      </c>
      <c r="C1579" s="6">
        <v>0.66666666666666663</v>
      </c>
      <c r="D1579" t="s">
        <v>422</v>
      </c>
      <c r="F1579" s="1">
        <v>0</v>
      </c>
      <c r="G1579" s="1">
        <v>4385700</v>
      </c>
      <c r="H1579" s="1">
        <v>4366</v>
      </c>
      <c r="I1579" t="s">
        <v>292</v>
      </c>
      <c r="J1579" t="s">
        <v>396</v>
      </c>
      <c r="L1579" t="s">
        <v>14</v>
      </c>
      <c r="M1579" t="s">
        <v>15</v>
      </c>
    </row>
    <row r="1580" spans="1:13">
      <c r="A1580">
        <v>36</v>
      </c>
      <c r="B1580" s="5">
        <v>45441</v>
      </c>
      <c r="C1580" s="6">
        <v>0.66666666666666663</v>
      </c>
      <c r="D1580" t="s">
        <v>421</v>
      </c>
      <c r="F1580" s="1">
        <v>9317000</v>
      </c>
      <c r="G1580" s="1">
        <v>0</v>
      </c>
      <c r="H1580" s="1">
        <v>9321366</v>
      </c>
      <c r="I1580" t="s">
        <v>292</v>
      </c>
      <c r="J1580" t="s">
        <v>396</v>
      </c>
      <c r="L1580" t="s">
        <v>14</v>
      </c>
      <c r="M1580" t="s">
        <v>15</v>
      </c>
    </row>
    <row r="1581" spans="1:13">
      <c r="A1581">
        <v>37</v>
      </c>
      <c r="B1581" s="5">
        <v>45441</v>
      </c>
      <c r="C1581" s="6">
        <v>0.66666666666666663</v>
      </c>
      <c r="D1581" t="s">
        <v>472</v>
      </c>
      <c r="F1581" s="1">
        <v>0</v>
      </c>
      <c r="G1581" s="1">
        <v>9317000</v>
      </c>
      <c r="H1581" s="1">
        <v>4366</v>
      </c>
      <c r="I1581" t="s">
        <v>292</v>
      </c>
      <c r="J1581" t="s">
        <v>396</v>
      </c>
      <c r="L1581" t="s">
        <v>14</v>
      </c>
      <c r="M1581" t="s">
        <v>15</v>
      </c>
    </row>
    <row r="1582" spans="1:13">
      <c r="A1582">
        <v>38</v>
      </c>
      <c r="B1582" s="5">
        <v>45441</v>
      </c>
      <c r="C1582" s="6">
        <v>0.66666666666666663</v>
      </c>
      <c r="D1582" t="s">
        <v>421</v>
      </c>
      <c r="F1582" s="1">
        <v>9900000</v>
      </c>
      <c r="G1582" s="1">
        <v>0</v>
      </c>
      <c r="H1582" s="1">
        <v>9904366</v>
      </c>
      <c r="I1582" t="s">
        <v>292</v>
      </c>
      <c r="J1582" t="s">
        <v>396</v>
      </c>
      <c r="L1582" t="s">
        <v>14</v>
      </c>
      <c r="M1582" t="s">
        <v>15</v>
      </c>
    </row>
    <row r="1583" spans="1:13">
      <c r="A1583">
        <v>39</v>
      </c>
      <c r="B1583" s="5">
        <v>45441</v>
      </c>
      <c r="C1583" s="6">
        <v>0.66666666666666663</v>
      </c>
      <c r="D1583" t="s">
        <v>435</v>
      </c>
      <c r="F1583" s="1">
        <v>0</v>
      </c>
      <c r="G1583" s="1">
        <v>9900000</v>
      </c>
      <c r="H1583" s="1">
        <v>4366</v>
      </c>
      <c r="I1583" t="s">
        <v>292</v>
      </c>
      <c r="J1583" t="s">
        <v>396</v>
      </c>
      <c r="L1583" t="s">
        <v>14</v>
      </c>
      <c r="M1583" t="s">
        <v>15</v>
      </c>
    </row>
    <row r="1584" spans="1:13">
      <c r="A1584">
        <v>40</v>
      </c>
      <c r="B1584" s="5">
        <v>45441</v>
      </c>
      <c r="C1584" s="6">
        <v>0.66736111111111107</v>
      </c>
      <c r="D1584" t="s">
        <v>421</v>
      </c>
      <c r="F1584" s="1">
        <v>8910000</v>
      </c>
      <c r="G1584" s="1">
        <v>0</v>
      </c>
      <c r="H1584" s="1">
        <v>8914366</v>
      </c>
      <c r="I1584" t="s">
        <v>292</v>
      </c>
      <c r="J1584" t="s">
        <v>396</v>
      </c>
      <c r="L1584" t="s">
        <v>14</v>
      </c>
      <c r="M1584" t="s">
        <v>15</v>
      </c>
    </row>
    <row r="1585" spans="1:13">
      <c r="A1585">
        <v>41</v>
      </c>
      <c r="B1585" s="5">
        <v>45441</v>
      </c>
      <c r="C1585" s="6">
        <v>0.66736111111111107</v>
      </c>
      <c r="D1585" t="s">
        <v>484</v>
      </c>
      <c r="F1585" s="1">
        <v>0</v>
      </c>
      <c r="G1585" s="1">
        <v>8910000</v>
      </c>
      <c r="H1585" s="1">
        <v>4366</v>
      </c>
      <c r="I1585" t="s">
        <v>292</v>
      </c>
      <c r="J1585" t="s">
        <v>396</v>
      </c>
      <c r="L1585" t="s">
        <v>14</v>
      </c>
      <c r="M1585" t="s">
        <v>15</v>
      </c>
    </row>
    <row r="1586" spans="1:13">
      <c r="A1586">
        <v>42</v>
      </c>
      <c r="B1586" s="5">
        <v>45441</v>
      </c>
      <c r="C1586" s="6">
        <v>0.66736111111111107</v>
      </c>
      <c r="D1586" t="s">
        <v>421</v>
      </c>
      <c r="F1586" s="1">
        <v>2970000</v>
      </c>
      <c r="G1586" s="1">
        <v>0</v>
      </c>
      <c r="H1586" s="1">
        <v>2974366</v>
      </c>
      <c r="I1586" t="s">
        <v>292</v>
      </c>
      <c r="J1586" t="s">
        <v>396</v>
      </c>
      <c r="L1586" t="s">
        <v>14</v>
      </c>
      <c r="M1586" t="s">
        <v>15</v>
      </c>
    </row>
    <row r="1587" spans="1:13">
      <c r="A1587">
        <v>43</v>
      </c>
      <c r="B1587" s="5">
        <v>45441</v>
      </c>
      <c r="C1587" s="6">
        <v>0.66736111111111107</v>
      </c>
      <c r="D1587" t="s">
        <v>442</v>
      </c>
      <c r="F1587" s="1">
        <v>0</v>
      </c>
      <c r="G1587" s="1">
        <v>2970000</v>
      </c>
      <c r="H1587" s="1">
        <v>4366</v>
      </c>
      <c r="I1587" t="s">
        <v>292</v>
      </c>
      <c r="J1587" t="s">
        <v>396</v>
      </c>
      <c r="L1587" t="s">
        <v>14</v>
      </c>
      <c r="M1587" t="s">
        <v>15</v>
      </c>
    </row>
    <row r="1588" spans="1:13">
      <c r="A1588">
        <v>44</v>
      </c>
      <c r="B1588" s="5">
        <v>45441</v>
      </c>
      <c r="C1588" s="6">
        <v>0.66736111111111107</v>
      </c>
      <c r="D1588" t="s">
        <v>483</v>
      </c>
      <c r="F1588" s="1">
        <v>1103700</v>
      </c>
      <c r="G1588" s="1">
        <v>0</v>
      </c>
      <c r="H1588" s="1">
        <v>1108066</v>
      </c>
      <c r="I1588" t="s">
        <v>292</v>
      </c>
      <c r="J1588" t="s">
        <v>396</v>
      </c>
      <c r="L1588" t="s">
        <v>14</v>
      </c>
      <c r="M1588" t="s">
        <v>15</v>
      </c>
    </row>
    <row r="1589" spans="1:13">
      <c r="A1589">
        <v>45</v>
      </c>
      <c r="B1589" s="5">
        <v>45441</v>
      </c>
      <c r="C1589" s="6">
        <v>0.66736111111111107</v>
      </c>
      <c r="D1589" t="s">
        <v>483</v>
      </c>
      <c r="F1589" s="1">
        <v>0</v>
      </c>
      <c r="G1589" s="1">
        <v>1103700</v>
      </c>
      <c r="H1589" s="1">
        <v>4366</v>
      </c>
      <c r="I1589" t="s">
        <v>292</v>
      </c>
      <c r="J1589" t="s">
        <v>396</v>
      </c>
      <c r="L1589" t="s">
        <v>14</v>
      </c>
      <c r="M1589" t="s">
        <v>15</v>
      </c>
    </row>
    <row r="1590" spans="1:13">
      <c r="A1590">
        <v>46</v>
      </c>
      <c r="B1590" s="5">
        <v>45442</v>
      </c>
      <c r="C1590" s="6">
        <v>0.73750000000000004</v>
      </c>
      <c r="D1590" t="s">
        <v>485</v>
      </c>
      <c r="E1590" t="s">
        <v>210</v>
      </c>
      <c r="F1590" s="1">
        <v>12000</v>
      </c>
      <c r="G1590" s="1">
        <v>0</v>
      </c>
      <c r="H1590" s="1">
        <v>16366</v>
      </c>
      <c r="I1590" t="s">
        <v>292</v>
      </c>
      <c r="J1590" t="s">
        <v>396</v>
      </c>
      <c r="L1590" t="s">
        <v>14</v>
      </c>
      <c r="M1590" t="s">
        <v>15</v>
      </c>
    </row>
    <row r="1591" spans="1:13">
      <c r="A1591">
        <v>47</v>
      </c>
      <c r="B1591" s="5">
        <v>45458</v>
      </c>
      <c r="C1591" s="6">
        <v>0.16666666666666671</v>
      </c>
      <c r="F1591" s="1">
        <v>49</v>
      </c>
      <c r="G1591" s="1">
        <v>0</v>
      </c>
      <c r="H1591" s="1">
        <v>16415</v>
      </c>
      <c r="I1591" t="s">
        <v>409</v>
      </c>
      <c r="J1591" t="s">
        <v>317</v>
      </c>
      <c r="L1591" t="s">
        <v>14</v>
      </c>
      <c r="M1591" t="s">
        <v>15</v>
      </c>
    </row>
    <row r="1592" spans="1:13">
      <c r="A1592">
        <v>48</v>
      </c>
      <c r="B1592" s="5">
        <v>45468</v>
      </c>
      <c r="C1592" s="6">
        <v>0.18819444444444439</v>
      </c>
      <c r="D1592" t="s">
        <v>332</v>
      </c>
      <c r="F1592" s="1">
        <v>0</v>
      </c>
      <c r="G1592" s="1">
        <v>12000</v>
      </c>
      <c r="H1592" s="1">
        <v>4415</v>
      </c>
      <c r="I1592" t="s">
        <v>295</v>
      </c>
      <c r="J1592" t="s">
        <v>317</v>
      </c>
      <c r="L1592" t="s">
        <v>14</v>
      </c>
      <c r="M1592" t="s">
        <v>15</v>
      </c>
    </row>
    <row r="1593" spans="1:13">
      <c r="A1593">
        <v>49</v>
      </c>
      <c r="B1593" s="5">
        <v>45475</v>
      </c>
      <c r="C1593" s="6">
        <v>0.64652777777777781</v>
      </c>
      <c r="D1593" t="s">
        <v>512</v>
      </c>
      <c r="F1593" s="1">
        <v>1103700</v>
      </c>
      <c r="G1593" s="1">
        <v>0</v>
      </c>
      <c r="H1593" s="1">
        <v>1108115</v>
      </c>
      <c r="I1593" t="s">
        <v>292</v>
      </c>
      <c r="J1593" t="s">
        <v>396</v>
      </c>
      <c r="L1593" t="s">
        <v>14</v>
      </c>
      <c r="M1593" t="s">
        <v>15</v>
      </c>
    </row>
    <row r="1594" spans="1:13">
      <c r="A1594">
        <v>50</v>
      </c>
      <c r="B1594" s="5">
        <v>45475</v>
      </c>
      <c r="C1594" s="6">
        <v>0.64652777777777781</v>
      </c>
      <c r="D1594" t="s">
        <v>512</v>
      </c>
      <c r="F1594" s="1">
        <v>0</v>
      </c>
      <c r="G1594" s="1">
        <v>1103700</v>
      </c>
      <c r="H1594" s="1">
        <v>4415</v>
      </c>
      <c r="I1594" t="s">
        <v>292</v>
      </c>
      <c r="J1594" t="s">
        <v>396</v>
      </c>
      <c r="L1594" t="s">
        <v>14</v>
      </c>
      <c r="M1594" t="s">
        <v>15</v>
      </c>
    </row>
    <row r="1595" spans="1:13">
      <c r="A1595">
        <v>51</v>
      </c>
      <c r="B1595" s="5">
        <v>45475</v>
      </c>
      <c r="C1595" s="6">
        <v>0.64652777777777781</v>
      </c>
      <c r="D1595" t="s">
        <v>421</v>
      </c>
      <c r="F1595" s="1">
        <v>198000</v>
      </c>
      <c r="G1595" s="1">
        <v>0</v>
      </c>
      <c r="H1595" s="1">
        <v>202415</v>
      </c>
      <c r="I1595" t="s">
        <v>292</v>
      </c>
      <c r="J1595" t="s">
        <v>396</v>
      </c>
      <c r="L1595" t="s">
        <v>14</v>
      </c>
      <c r="M1595" t="s">
        <v>15</v>
      </c>
    </row>
    <row r="1596" spans="1:13">
      <c r="A1596">
        <v>52</v>
      </c>
      <c r="B1596" s="5">
        <v>45475</v>
      </c>
      <c r="C1596" s="6">
        <v>0.64652777777777781</v>
      </c>
      <c r="D1596" t="s">
        <v>513</v>
      </c>
      <c r="F1596" s="1">
        <v>0</v>
      </c>
      <c r="G1596" s="1">
        <v>198000</v>
      </c>
      <c r="H1596" s="1">
        <v>4415</v>
      </c>
      <c r="I1596" t="s">
        <v>292</v>
      </c>
      <c r="J1596" t="s">
        <v>396</v>
      </c>
      <c r="L1596" t="s">
        <v>14</v>
      </c>
      <c r="M1596" t="s">
        <v>15</v>
      </c>
    </row>
    <row r="1597" spans="1:13">
      <c r="A1597">
        <v>53</v>
      </c>
      <c r="B1597" s="5">
        <v>45475</v>
      </c>
      <c r="C1597" s="6">
        <v>0.64652777777777781</v>
      </c>
      <c r="D1597" t="s">
        <v>421</v>
      </c>
      <c r="F1597" s="1">
        <v>4950000</v>
      </c>
      <c r="G1597" s="1">
        <v>0</v>
      </c>
      <c r="H1597" s="1">
        <v>4954415</v>
      </c>
      <c r="I1597" t="s">
        <v>292</v>
      </c>
      <c r="J1597" t="s">
        <v>396</v>
      </c>
      <c r="L1597" t="s">
        <v>14</v>
      </c>
      <c r="M1597" t="s">
        <v>15</v>
      </c>
    </row>
    <row r="1598" spans="1:13">
      <c r="A1598">
        <v>54</v>
      </c>
      <c r="B1598" s="5">
        <v>45475</v>
      </c>
      <c r="C1598" s="6">
        <v>0.64652777777777781</v>
      </c>
      <c r="D1598" t="s">
        <v>514</v>
      </c>
      <c r="F1598" s="1">
        <v>0</v>
      </c>
      <c r="G1598" s="1">
        <v>4950000</v>
      </c>
      <c r="H1598" s="1">
        <v>4415</v>
      </c>
      <c r="I1598" t="s">
        <v>292</v>
      </c>
      <c r="J1598" t="s">
        <v>396</v>
      </c>
      <c r="L1598" t="s">
        <v>14</v>
      </c>
      <c r="M1598" t="s">
        <v>15</v>
      </c>
    </row>
    <row r="1599" spans="1:13">
      <c r="A1599">
        <v>55</v>
      </c>
      <c r="B1599" s="5">
        <v>45478</v>
      </c>
      <c r="C1599" s="6">
        <v>0.55138888888888893</v>
      </c>
      <c r="D1599" t="s">
        <v>421</v>
      </c>
      <c r="F1599" s="1">
        <v>5665000</v>
      </c>
      <c r="G1599" s="1">
        <v>0</v>
      </c>
      <c r="H1599" s="1">
        <v>5669415</v>
      </c>
      <c r="I1599" t="s">
        <v>292</v>
      </c>
      <c r="J1599" t="s">
        <v>396</v>
      </c>
      <c r="L1599" t="s">
        <v>14</v>
      </c>
      <c r="M1599" t="s">
        <v>15</v>
      </c>
    </row>
    <row r="1600" spans="1:13">
      <c r="A1600">
        <v>56</v>
      </c>
      <c r="B1600" s="5">
        <v>45478</v>
      </c>
      <c r="C1600" s="6">
        <v>0.55138888888888893</v>
      </c>
      <c r="D1600" t="s">
        <v>521</v>
      </c>
      <c r="F1600" s="1">
        <v>0</v>
      </c>
      <c r="G1600" s="1">
        <v>5665000</v>
      </c>
      <c r="H1600" s="1">
        <v>4415</v>
      </c>
      <c r="I1600" t="s">
        <v>292</v>
      </c>
      <c r="J1600" t="s">
        <v>396</v>
      </c>
      <c r="L1600" t="s">
        <v>14</v>
      </c>
      <c r="M1600" t="s">
        <v>15</v>
      </c>
    </row>
    <row r="1601" spans="1:13">
      <c r="A1601">
        <v>57</v>
      </c>
      <c r="B1601" s="5">
        <v>45478</v>
      </c>
      <c r="C1601" s="6">
        <v>0.55138888888888893</v>
      </c>
      <c r="D1601" t="s">
        <v>421</v>
      </c>
      <c r="F1601" s="1">
        <v>9240000</v>
      </c>
      <c r="G1601" s="1">
        <v>0</v>
      </c>
      <c r="H1601" s="1">
        <v>9244415</v>
      </c>
      <c r="I1601" t="s">
        <v>292</v>
      </c>
      <c r="J1601" t="s">
        <v>396</v>
      </c>
      <c r="L1601" t="s">
        <v>14</v>
      </c>
      <c r="M1601" t="s">
        <v>15</v>
      </c>
    </row>
    <row r="1602" spans="1:13">
      <c r="A1602">
        <v>58</v>
      </c>
      <c r="B1602" s="5">
        <v>45478</v>
      </c>
      <c r="C1602" s="6">
        <v>0.55138888888888893</v>
      </c>
      <c r="D1602" t="s">
        <v>522</v>
      </c>
      <c r="F1602" s="1">
        <v>0</v>
      </c>
      <c r="G1602" s="1">
        <v>9240000</v>
      </c>
      <c r="H1602" s="1">
        <v>4415</v>
      </c>
      <c r="I1602" t="s">
        <v>292</v>
      </c>
      <c r="J1602" t="s">
        <v>396</v>
      </c>
      <c r="L1602" t="s">
        <v>14</v>
      </c>
      <c r="M1602" t="s">
        <v>15</v>
      </c>
    </row>
    <row r="1603" spans="1:13">
      <c r="A1603">
        <v>59</v>
      </c>
      <c r="B1603" s="5">
        <v>45478</v>
      </c>
      <c r="C1603" s="6">
        <v>0.55138888888888893</v>
      </c>
      <c r="D1603" t="s">
        <v>485</v>
      </c>
      <c r="E1603" t="s">
        <v>210</v>
      </c>
      <c r="F1603" s="1">
        <v>3860</v>
      </c>
      <c r="G1603" s="1">
        <v>0</v>
      </c>
      <c r="H1603" s="1">
        <v>8275</v>
      </c>
      <c r="I1603" t="s">
        <v>292</v>
      </c>
      <c r="J1603" t="s">
        <v>396</v>
      </c>
      <c r="L1603" t="s">
        <v>14</v>
      </c>
      <c r="M1603" t="s">
        <v>15</v>
      </c>
    </row>
    <row r="1604" spans="1:13">
      <c r="A1604">
        <v>60</v>
      </c>
      <c r="B1604" s="5">
        <v>45478</v>
      </c>
      <c r="C1604" s="6">
        <v>0.55138888888888893</v>
      </c>
      <c r="D1604" t="s">
        <v>485</v>
      </c>
      <c r="E1604" t="s">
        <v>210</v>
      </c>
      <c r="F1604" s="1">
        <v>150</v>
      </c>
      <c r="G1604" s="1">
        <v>0</v>
      </c>
      <c r="H1604" s="1">
        <v>8425</v>
      </c>
      <c r="I1604" t="s">
        <v>292</v>
      </c>
      <c r="J1604" t="s">
        <v>396</v>
      </c>
      <c r="L1604" t="s">
        <v>14</v>
      </c>
      <c r="M1604" t="s">
        <v>15</v>
      </c>
    </row>
    <row r="1605" spans="1:13">
      <c r="A1605">
        <v>61</v>
      </c>
      <c r="B1605" s="5">
        <v>45478</v>
      </c>
      <c r="C1605" s="6">
        <v>0.55138888888888893</v>
      </c>
      <c r="D1605" t="s">
        <v>485</v>
      </c>
      <c r="E1605" t="s">
        <v>210</v>
      </c>
      <c r="F1605" s="1">
        <v>4000</v>
      </c>
      <c r="G1605" s="1">
        <v>0</v>
      </c>
      <c r="H1605" s="1">
        <v>12425</v>
      </c>
      <c r="I1605" t="s">
        <v>292</v>
      </c>
      <c r="J1605" t="s">
        <v>396</v>
      </c>
      <c r="L1605" t="s">
        <v>14</v>
      </c>
      <c r="M1605" t="s">
        <v>15</v>
      </c>
    </row>
    <row r="1606" spans="1:13">
      <c r="A1606">
        <v>62</v>
      </c>
      <c r="B1606" s="5">
        <v>45478</v>
      </c>
      <c r="C1606" s="6">
        <v>0.55138888888888893</v>
      </c>
      <c r="D1606" t="s">
        <v>523</v>
      </c>
      <c r="E1606" t="s">
        <v>210</v>
      </c>
      <c r="F1606" s="1">
        <v>800</v>
      </c>
      <c r="G1606" s="1">
        <v>0</v>
      </c>
      <c r="H1606" s="1">
        <v>13225</v>
      </c>
      <c r="I1606" t="s">
        <v>292</v>
      </c>
      <c r="J1606" t="s">
        <v>396</v>
      </c>
      <c r="L1606" t="s">
        <v>14</v>
      </c>
      <c r="M1606" t="s">
        <v>15</v>
      </c>
    </row>
    <row r="1607" spans="1:13">
      <c r="A1607">
        <v>63</v>
      </c>
      <c r="B1607" s="5">
        <v>45498</v>
      </c>
      <c r="C1607" s="6">
        <v>0.18819444444444439</v>
      </c>
      <c r="D1607" t="s">
        <v>332</v>
      </c>
      <c r="F1607" s="1">
        <v>0</v>
      </c>
      <c r="G1607" s="1">
        <v>8810</v>
      </c>
      <c r="H1607" s="1">
        <v>4415</v>
      </c>
      <c r="I1607" t="s">
        <v>295</v>
      </c>
      <c r="J1607" t="s">
        <v>317</v>
      </c>
      <c r="L1607" t="s">
        <v>14</v>
      </c>
      <c r="M1607" t="s">
        <v>15</v>
      </c>
    </row>
    <row r="1608" spans="1:13">
      <c r="A1608">
        <v>64</v>
      </c>
      <c r="B1608" s="5">
        <v>45505</v>
      </c>
      <c r="C1608" s="6">
        <v>0.68194444444444446</v>
      </c>
      <c r="D1608" t="s">
        <v>571</v>
      </c>
      <c r="F1608" s="1">
        <v>1108150</v>
      </c>
      <c r="G1608" s="1">
        <v>0</v>
      </c>
      <c r="H1608" s="1">
        <v>1112565</v>
      </c>
      <c r="I1608" t="s">
        <v>292</v>
      </c>
      <c r="J1608" t="s">
        <v>396</v>
      </c>
      <c r="L1608" t="s">
        <v>14</v>
      </c>
      <c r="M1608" t="s">
        <v>15</v>
      </c>
    </row>
    <row r="1609" spans="1:13">
      <c r="A1609">
        <v>65</v>
      </c>
      <c r="B1609" s="5">
        <v>45505</v>
      </c>
      <c r="C1609" s="6">
        <v>0.68194444444444446</v>
      </c>
      <c r="D1609" t="s">
        <v>571</v>
      </c>
      <c r="F1609" s="1">
        <v>0</v>
      </c>
      <c r="G1609" s="1">
        <v>1108150</v>
      </c>
      <c r="H1609" s="1">
        <v>4415</v>
      </c>
      <c r="I1609" t="s">
        <v>292</v>
      </c>
      <c r="J1609" t="s">
        <v>396</v>
      </c>
      <c r="L1609" t="s">
        <v>14</v>
      </c>
      <c r="M1609" t="s">
        <v>15</v>
      </c>
    </row>
    <row r="1610" spans="1:13">
      <c r="A1610">
        <v>66</v>
      </c>
      <c r="B1610" s="5">
        <v>45512</v>
      </c>
      <c r="C1610" s="6">
        <v>0.64652777777777781</v>
      </c>
      <c r="D1610" t="s">
        <v>421</v>
      </c>
      <c r="F1610" s="1">
        <v>3828000</v>
      </c>
      <c r="G1610" s="1">
        <v>0</v>
      </c>
      <c r="H1610" s="1">
        <v>3832415</v>
      </c>
      <c r="I1610" t="s">
        <v>292</v>
      </c>
      <c r="J1610" t="s">
        <v>396</v>
      </c>
      <c r="L1610" t="s">
        <v>14</v>
      </c>
      <c r="M1610" t="s">
        <v>15</v>
      </c>
    </row>
    <row r="1611" spans="1:13">
      <c r="A1611">
        <v>67</v>
      </c>
      <c r="B1611" s="5">
        <v>45512</v>
      </c>
      <c r="C1611" s="6">
        <v>0.64652777777777781</v>
      </c>
      <c r="D1611" t="s">
        <v>579</v>
      </c>
      <c r="F1611" s="1">
        <v>0</v>
      </c>
      <c r="G1611" s="1">
        <v>3828000</v>
      </c>
      <c r="H1611" s="1">
        <v>4415</v>
      </c>
      <c r="I1611" t="s">
        <v>292</v>
      </c>
      <c r="J1611" t="s">
        <v>396</v>
      </c>
      <c r="L1611" t="s">
        <v>14</v>
      </c>
      <c r="M1611" t="s">
        <v>15</v>
      </c>
    </row>
    <row r="1612" spans="1:13">
      <c r="A1612">
        <v>68</v>
      </c>
      <c r="B1612" s="5">
        <v>45512</v>
      </c>
      <c r="C1612" s="6">
        <v>0.64722222222222225</v>
      </c>
      <c r="D1612" t="s">
        <v>421</v>
      </c>
      <c r="F1612" s="1">
        <v>3982000</v>
      </c>
      <c r="G1612" s="1">
        <v>0</v>
      </c>
      <c r="H1612" s="1">
        <v>3986415</v>
      </c>
      <c r="I1612" t="s">
        <v>292</v>
      </c>
      <c r="J1612" t="s">
        <v>396</v>
      </c>
      <c r="L1612" t="s">
        <v>14</v>
      </c>
      <c r="M1612" t="s">
        <v>15</v>
      </c>
    </row>
    <row r="1613" spans="1:13">
      <c r="A1613">
        <v>69</v>
      </c>
      <c r="B1613" s="5">
        <v>45512</v>
      </c>
      <c r="C1613" s="6">
        <v>0.64722222222222225</v>
      </c>
      <c r="D1613" t="s">
        <v>579</v>
      </c>
      <c r="F1613" s="1">
        <v>0</v>
      </c>
      <c r="G1613" s="1">
        <v>3982000</v>
      </c>
      <c r="H1613" s="1">
        <v>4415</v>
      </c>
      <c r="I1613" t="s">
        <v>292</v>
      </c>
      <c r="J1613" t="s">
        <v>396</v>
      </c>
      <c r="L1613" t="s">
        <v>14</v>
      </c>
      <c r="M1613" t="s">
        <v>15</v>
      </c>
    </row>
    <row r="1614" spans="1:13">
      <c r="A1614">
        <v>70</v>
      </c>
      <c r="B1614" s="5">
        <v>45525</v>
      </c>
      <c r="C1614" s="6">
        <v>0.58611111111111114</v>
      </c>
      <c r="D1614" t="s">
        <v>485</v>
      </c>
      <c r="E1614" t="s">
        <v>210</v>
      </c>
      <c r="F1614" s="1">
        <v>4500</v>
      </c>
      <c r="G1614" s="1">
        <v>0</v>
      </c>
      <c r="H1614" s="1">
        <v>8915</v>
      </c>
      <c r="I1614" t="s">
        <v>292</v>
      </c>
      <c r="J1614" t="s">
        <v>396</v>
      </c>
      <c r="L1614" t="s">
        <v>14</v>
      </c>
      <c r="M1614" t="s">
        <v>15</v>
      </c>
    </row>
    <row r="1615" spans="1:13">
      <c r="A1615">
        <v>71</v>
      </c>
      <c r="B1615" s="5">
        <v>45525</v>
      </c>
      <c r="C1615" s="6">
        <v>0.58611111111111114</v>
      </c>
      <c r="D1615" t="s">
        <v>485</v>
      </c>
      <c r="E1615" t="s">
        <v>210</v>
      </c>
      <c r="F1615" s="1">
        <v>4500</v>
      </c>
      <c r="G1615" s="1">
        <v>0</v>
      </c>
      <c r="H1615" s="1">
        <v>13415</v>
      </c>
      <c r="I1615" t="s">
        <v>292</v>
      </c>
      <c r="J1615" t="s">
        <v>396</v>
      </c>
      <c r="L1615" t="s">
        <v>14</v>
      </c>
      <c r="M1615" t="s">
        <v>15</v>
      </c>
    </row>
    <row r="1616" spans="1:13">
      <c r="A1616">
        <v>72</v>
      </c>
      <c r="B1616" s="5">
        <v>45525</v>
      </c>
      <c r="C1616" s="6">
        <v>0.58611111111111114</v>
      </c>
      <c r="D1616" t="s">
        <v>585</v>
      </c>
      <c r="E1616" t="s">
        <v>210</v>
      </c>
      <c r="F1616" s="1">
        <v>291500</v>
      </c>
      <c r="G1616" s="1">
        <v>0</v>
      </c>
      <c r="H1616" s="1">
        <v>304915</v>
      </c>
      <c r="I1616" t="s">
        <v>292</v>
      </c>
      <c r="J1616" t="s">
        <v>396</v>
      </c>
      <c r="L1616" t="s">
        <v>14</v>
      </c>
      <c r="M1616" t="s">
        <v>15</v>
      </c>
    </row>
    <row r="1617" spans="1:13">
      <c r="A1617">
        <v>73</v>
      </c>
      <c r="B1617" s="5">
        <v>45530</v>
      </c>
      <c r="C1617" s="6">
        <v>0.19375000000000001</v>
      </c>
      <c r="D1617" t="s">
        <v>332</v>
      </c>
      <c r="F1617" s="1">
        <v>0</v>
      </c>
      <c r="G1617" s="1">
        <v>296000</v>
      </c>
      <c r="H1617" s="1">
        <v>8915</v>
      </c>
      <c r="I1617" t="s">
        <v>295</v>
      </c>
      <c r="J1617" t="s">
        <v>317</v>
      </c>
      <c r="L1617" t="s">
        <v>14</v>
      </c>
      <c r="M1617" t="s">
        <v>15</v>
      </c>
    </row>
    <row r="1618" spans="1:13">
      <c r="A1618">
        <v>74</v>
      </c>
      <c r="B1618" s="5">
        <v>45532</v>
      </c>
      <c r="C1618" s="6">
        <v>0.43541666666666667</v>
      </c>
      <c r="D1618" t="s">
        <v>587</v>
      </c>
      <c r="F1618" s="1">
        <v>1108150</v>
      </c>
      <c r="G1618" s="1">
        <v>0</v>
      </c>
      <c r="H1618" s="1">
        <v>1117065</v>
      </c>
      <c r="I1618" t="s">
        <v>292</v>
      </c>
      <c r="J1618" t="s">
        <v>396</v>
      </c>
      <c r="L1618" t="s">
        <v>14</v>
      </c>
      <c r="M1618" t="s">
        <v>15</v>
      </c>
    </row>
    <row r="1619" spans="1:13">
      <c r="A1619">
        <v>75</v>
      </c>
      <c r="B1619" s="5">
        <v>45532</v>
      </c>
      <c r="C1619" s="6">
        <v>0.43541666666666667</v>
      </c>
      <c r="D1619" t="s">
        <v>587</v>
      </c>
      <c r="F1619" s="1">
        <v>0</v>
      </c>
      <c r="G1619" s="1">
        <v>1108150</v>
      </c>
      <c r="H1619" s="1">
        <v>8915</v>
      </c>
      <c r="I1619" t="s">
        <v>292</v>
      </c>
      <c r="J1619" t="s">
        <v>396</v>
      </c>
      <c r="L1619" t="s">
        <v>14</v>
      </c>
      <c r="M1619" t="s">
        <v>15</v>
      </c>
    </row>
    <row r="1620" spans="1:13">
      <c r="A1620">
        <v>76</v>
      </c>
      <c r="B1620" s="5">
        <v>45556</v>
      </c>
      <c r="C1620" s="6">
        <v>0.2166666666666667</v>
      </c>
      <c r="F1620" s="1">
        <v>6</v>
      </c>
      <c r="G1620" s="1">
        <v>0</v>
      </c>
      <c r="H1620" s="1">
        <v>8921</v>
      </c>
      <c r="I1620" t="s">
        <v>409</v>
      </c>
      <c r="J1620" t="s">
        <v>317</v>
      </c>
      <c r="L1620" t="s">
        <v>14</v>
      </c>
      <c r="M1620" t="s">
        <v>15</v>
      </c>
    </row>
    <row r="1621" spans="1:13">
      <c r="A1621">
        <v>77</v>
      </c>
      <c r="B1621" s="5">
        <v>45559</v>
      </c>
      <c r="C1621" s="6">
        <v>0.64583333333333337</v>
      </c>
      <c r="D1621" t="s">
        <v>585</v>
      </c>
      <c r="E1621" t="s">
        <v>210</v>
      </c>
      <c r="F1621" s="1">
        <v>210000</v>
      </c>
      <c r="G1621" s="1">
        <v>0</v>
      </c>
      <c r="H1621" s="1">
        <v>218921</v>
      </c>
      <c r="I1621" t="s">
        <v>292</v>
      </c>
      <c r="J1621" t="s">
        <v>396</v>
      </c>
      <c r="L1621" t="s">
        <v>14</v>
      </c>
      <c r="M1621" t="s">
        <v>15</v>
      </c>
    </row>
    <row r="1622" spans="1:13">
      <c r="A1622">
        <v>78</v>
      </c>
      <c r="B1622" s="5">
        <v>45559</v>
      </c>
      <c r="C1622" s="6">
        <v>0.64583333333333337</v>
      </c>
      <c r="D1622" t="s">
        <v>585</v>
      </c>
      <c r="E1622" t="s">
        <v>210</v>
      </c>
      <c r="F1622" s="1">
        <v>9900</v>
      </c>
      <c r="G1622" s="1">
        <v>0</v>
      </c>
      <c r="H1622" s="1">
        <v>228821</v>
      </c>
      <c r="I1622" t="s">
        <v>292</v>
      </c>
      <c r="J1622" t="s">
        <v>396</v>
      </c>
      <c r="L1622" t="s">
        <v>14</v>
      </c>
      <c r="M1622" t="s">
        <v>15</v>
      </c>
    </row>
    <row r="1623" spans="1:13">
      <c r="A1623">
        <v>79</v>
      </c>
      <c r="B1623" s="5">
        <v>45560</v>
      </c>
      <c r="C1623" s="6">
        <v>0.18888888888888891</v>
      </c>
      <c r="D1623" t="s">
        <v>332</v>
      </c>
      <c r="F1623" s="1">
        <v>0</v>
      </c>
      <c r="G1623" s="1">
        <v>224400</v>
      </c>
      <c r="H1623" s="1">
        <v>4421</v>
      </c>
      <c r="I1623" t="s">
        <v>295</v>
      </c>
      <c r="J1623" t="s">
        <v>317</v>
      </c>
      <c r="L1623" t="s">
        <v>14</v>
      </c>
      <c r="M1623" t="s">
        <v>15</v>
      </c>
    </row>
    <row r="1624" spans="1:13">
      <c r="A1624">
        <v>80</v>
      </c>
      <c r="B1624" s="5">
        <v>45573</v>
      </c>
      <c r="C1624" s="6">
        <v>0.68472222222222223</v>
      </c>
      <c r="D1624" t="s">
        <v>421</v>
      </c>
      <c r="F1624" s="1">
        <v>1980000</v>
      </c>
      <c r="G1624" s="1">
        <v>0</v>
      </c>
      <c r="H1624" s="1">
        <v>1984421</v>
      </c>
      <c r="I1624" t="s">
        <v>292</v>
      </c>
      <c r="J1624" t="s">
        <v>396</v>
      </c>
      <c r="L1624" t="s">
        <v>14</v>
      </c>
      <c r="M1624" t="s">
        <v>15</v>
      </c>
    </row>
    <row r="1625" spans="1:13">
      <c r="A1625">
        <v>81</v>
      </c>
      <c r="B1625" s="5">
        <v>45573</v>
      </c>
      <c r="C1625" s="6">
        <v>0.68472222222222223</v>
      </c>
      <c r="D1625" t="s">
        <v>606</v>
      </c>
      <c r="F1625" s="1">
        <v>0</v>
      </c>
      <c r="G1625" s="1">
        <v>1980000</v>
      </c>
      <c r="H1625" s="1">
        <v>4421</v>
      </c>
      <c r="I1625" t="s">
        <v>292</v>
      </c>
      <c r="J1625" t="s">
        <v>396</v>
      </c>
      <c r="L1625" t="s">
        <v>14</v>
      </c>
      <c r="M1625" t="s">
        <v>15</v>
      </c>
    </row>
    <row r="1626" spans="1:13">
      <c r="A1626">
        <v>82</v>
      </c>
      <c r="B1626" s="5">
        <v>45573</v>
      </c>
      <c r="C1626" s="6">
        <v>0.68472222222222223</v>
      </c>
      <c r="D1626" t="s">
        <v>585</v>
      </c>
      <c r="E1626" t="s">
        <v>210</v>
      </c>
      <c r="F1626" s="1">
        <v>8800</v>
      </c>
      <c r="G1626" s="1">
        <v>0</v>
      </c>
      <c r="H1626" s="1">
        <v>13221</v>
      </c>
      <c r="I1626" t="s">
        <v>292</v>
      </c>
      <c r="J1626" t="s">
        <v>396</v>
      </c>
      <c r="L1626" t="s">
        <v>14</v>
      </c>
      <c r="M1626" t="s">
        <v>15</v>
      </c>
    </row>
    <row r="1627" spans="1:13">
      <c r="A1627">
        <v>83</v>
      </c>
      <c r="B1627" s="5">
        <v>45573</v>
      </c>
      <c r="C1627" s="6">
        <v>0.68472222222222223</v>
      </c>
      <c r="D1627" t="s">
        <v>585</v>
      </c>
      <c r="E1627" t="s">
        <v>210</v>
      </c>
      <c r="F1627" s="1">
        <v>242000</v>
      </c>
      <c r="G1627" s="1">
        <v>0</v>
      </c>
      <c r="H1627" s="1">
        <v>255221</v>
      </c>
      <c r="I1627" t="s">
        <v>292</v>
      </c>
      <c r="J1627" t="s">
        <v>396</v>
      </c>
      <c r="L1627" t="s">
        <v>14</v>
      </c>
      <c r="M1627" t="s">
        <v>15</v>
      </c>
    </row>
    <row r="1628" spans="1:13">
      <c r="A1628">
        <v>84</v>
      </c>
      <c r="B1628" s="5">
        <v>45573</v>
      </c>
      <c r="C1628" s="6">
        <v>0.68472222222222223</v>
      </c>
      <c r="D1628" t="s">
        <v>585</v>
      </c>
      <c r="E1628" t="s">
        <v>210</v>
      </c>
      <c r="F1628" s="1">
        <v>4500</v>
      </c>
      <c r="G1628" s="1">
        <v>0</v>
      </c>
      <c r="H1628" s="1">
        <v>259721</v>
      </c>
      <c r="I1628" t="s">
        <v>292</v>
      </c>
      <c r="J1628" t="s">
        <v>396</v>
      </c>
      <c r="L1628" t="s">
        <v>14</v>
      </c>
      <c r="M1628" t="s">
        <v>15</v>
      </c>
    </row>
    <row r="1629" spans="1:13">
      <c r="A1629">
        <v>85</v>
      </c>
      <c r="B1629" s="5">
        <v>45573</v>
      </c>
      <c r="C1629" s="6">
        <v>0.68472222222222223</v>
      </c>
      <c r="D1629" t="s">
        <v>421</v>
      </c>
      <c r="F1629" s="1">
        <v>29700</v>
      </c>
      <c r="G1629" s="1">
        <v>0</v>
      </c>
      <c r="H1629" s="1">
        <v>289421</v>
      </c>
      <c r="I1629" t="s">
        <v>292</v>
      </c>
      <c r="J1629" t="s">
        <v>396</v>
      </c>
      <c r="L1629" t="s">
        <v>14</v>
      </c>
      <c r="M1629" t="s">
        <v>15</v>
      </c>
    </row>
    <row r="1630" spans="1:13">
      <c r="A1630">
        <v>86</v>
      </c>
      <c r="B1630" s="5">
        <v>45573</v>
      </c>
      <c r="C1630" s="6">
        <v>0.68472222222222223</v>
      </c>
      <c r="D1630" t="s">
        <v>607</v>
      </c>
      <c r="F1630" s="1">
        <v>0</v>
      </c>
      <c r="G1630" s="1">
        <v>29700</v>
      </c>
      <c r="H1630" s="1">
        <v>259721</v>
      </c>
      <c r="I1630" t="s">
        <v>292</v>
      </c>
      <c r="J1630" t="s">
        <v>396</v>
      </c>
      <c r="L1630" t="s">
        <v>14</v>
      </c>
      <c r="M1630" t="s">
        <v>15</v>
      </c>
    </row>
    <row r="1631" spans="1:13">
      <c r="A1631">
        <v>87</v>
      </c>
      <c r="B1631" s="5">
        <v>45573</v>
      </c>
      <c r="C1631" s="6">
        <v>0.68472222222222223</v>
      </c>
      <c r="D1631" t="s">
        <v>605</v>
      </c>
      <c r="F1631" s="1">
        <v>3200840</v>
      </c>
      <c r="G1631" s="1">
        <v>0</v>
      </c>
      <c r="H1631" s="1">
        <v>3460561</v>
      </c>
      <c r="I1631" t="s">
        <v>292</v>
      </c>
      <c r="J1631" t="s">
        <v>396</v>
      </c>
      <c r="L1631" t="s">
        <v>14</v>
      </c>
      <c r="M1631" t="s">
        <v>15</v>
      </c>
    </row>
    <row r="1632" spans="1:13">
      <c r="A1632">
        <v>88</v>
      </c>
      <c r="B1632" s="5">
        <v>45573</v>
      </c>
      <c r="C1632" s="6">
        <v>0.68472222222222223</v>
      </c>
      <c r="D1632" t="s">
        <v>605</v>
      </c>
      <c r="F1632" s="1">
        <v>0</v>
      </c>
      <c r="G1632" s="1">
        <v>3200840</v>
      </c>
      <c r="H1632" s="1">
        <v>259721</v>
      </c>
      <c r="I1632" t="s">
        <v>292</v>
      </c>
      <c r="J1632" t="s">
        <v>396</v>
      </c>
      <c r="L1632" t="s">
        <v>14</v>
      </c>
      <c r="M1632" t="s">
        <v>15</v>
      </c>
    </row>
    <row r="1633" spans="1:13">
      <c r="A1633">
        <v>89</v>
      </c>
      <c r="B1633" s="5">
        <v>45573</v>
      </c>
      <c r="C1633" s="6">
        <v>0.68472222222222223</v>
      </c>
      <c r="D1633" t="s">
        <v>421</v>
      </c>
      <c r="F1633" s="1">
        <v>1252900</v>
      </c>
      <c r="G1633" s="1">
        <v>0</v>
      </c>
      <c r="H1633" s="1">
        <v>1512621</v>
      </c>
      <c r="I1633" t="s">
        <v>292</v>
      </c>
      <c r="J1633" t="s">
        <v>396</v>
      </c>
      <c r="L1633" t="s">
        <v>14</v>
      </c>
      <c r="M1633" t="s">
        <v>15</v>
      </c>
    </row>
    <row r="1634" spans="1:13">
      <c r="A1634">
        <v>90</v>
      </c>
      <c r="B1634" s="5">
        <v>45573</v>
      </c>
      <c r="C1634" s="6">
        <v>0.68472222222222223</v>
      </c>
      <c r="D1634" t="s">
        <v>608</v>
      </c>
      <c r="F1634" s="1">
        <v>0</v>
      </c>
      <c r="G1634" s="1">
        <v>1252900</v>
      </c>
      <c r="H1634" s="1">
        <v>259721</v>
      </c>
      <c r="I1634" t="s">
        <v>292</v>
      </c>
      <c r="J1634" t="s">
        <v>396</v>
      </c>
      <c r="L1634" t="s">
        <v>14</v>
      </c>
      <c r="M1634" t="s">
        <v>15</v>
      </c>
    </row>
    <row r="1635" spans="1:13">
      <c r="A1635">
        <v>91</v>
      </c>
      <c r="B1635" s="5">
        <v>45573</v>
      </c>
      <c r="C1635" s="6">
        <v>0.68472222222222223</v>
      </c>
      <c r="D1635" t="s">
        <v>421</v>
      </c>
      <c r="F1635" s="1">
        <v>513546</v>
      </c>
      <c r="G1635" s="1">
        <v>0</v>
      </c>
      <c r="H1635" s="1">
        <v>773267</v>
      </c>
      <c r="I1635" t="s">
        <v>292</v>
      </c>
      <c r="J1635" t="s">
        <v>396</v>
      </c>
      <c r="L1635" t="s">
        <v>14</v>
      </c>
      <c r="M1635" t="s">
        <v>15</v>
      </c>
    </row>
    <row r="1636" spans="1:13">
      <c r="A1636">
        <v>92</v>
      </c>
      <c r="B1636" s="5">
        <v>45573</v>
      </c>
      <c r="C1636" s="6">
        <v>0.68472222222222223</v>
      </c>
      <c r="D1636" t="s">
        <v>609</v>
      </c>
      <c r="F1636" s="1">
        <v>0</v>
      </c>
      <c r="G1636" s="1">
        <v>513546</v>
      </c>
      <c r="H1636" s="1">
        <v>259721</v>
      </c>
      <c r="I1636" t="s">
        <v>292</v>
      </c>
      <c r="J1636" t="s">
        <v>396</v>
      </c>
      <c r="L1636" t="s">
        <v>14</v>
      </c>
      <c r="M1636" t="s">
        <v>15</v>
      </c>
    </row>
    <row r="1637" spans="1:13">
      <c r="A1637">
        <v>93</v>
      </c>
      <c r="B1637" s="5">
        <v>45573</v>
      </c>
      <c r="C1637" s="6">
        <v>0.68472222222222223</v>
      </c>
      <c r="D1637" t="s">
        <v>421</v>
      </c>
      <c r="F1637" s="1">
        <v>880000</v>
      </c>
      <c r="G1637" s="1">
        <v>0</v>
      </c>
      <c r="H1637" s="1">
        <v>1139721</v>
      </c>
      <c r="I1637" t="s">
        <v>292</v>
      </c>
      <c r="J1637" t="s">
        <v>396</v>
      </c>
      <c r="L1637" t="s">
        <v>14</v>
      </c>
      <c r="M1637" t="s">
        <v>15</v>
      </c>
    </row>
    <row r="1638" spans="1:13">
      <c r="A1638">
        <v>94</v>
      </c>
      <c r="B1638" s="5">
        <v>45573</v>
      </c>
      <c r="C1638" s="6">
        <v>0.68472222222222223</v>
      </c>
      <c r="D1638" t="s">
        <v>610</v>
      </c>
      <c r="F1638" s="1">
        <v>0</v>
      </c>
      <c r="G1638" s="1">
        <v>880000</v>
      </c>
      <c r="H1638" s="1">
        <v>259721</v>
      </c>
      <c r="I1638" t="s">
        <v>292</v>
      </c>
      <c r="J1638" t="s">
        <v>396</v>
      </c>
      <c r="L1638" t="s">
        <v>14</v>
      </c>
      <c r="M1638" t="s">
        <v>15</v>
      </c>
    </row>
    <row r="1639" spans="1:13">
      <c r="A1639">
        <v>95</v>
      </c>
      <c r="B1639" s="5">
        <v>45573</v>
      </c>
      <c r="C1639" s="6">
        <v>0.68472222222222223</v>
      </c>
      <c r="D1639" t="s">
        <v>421</v>
      </c>
      <c r="F1639" s="1">
        <v>2277000</v>
      </c>
      <c r="G1639" s="1">
        <v>0</v>
      </c>
      <c r="H1639" s="1">
        <v>2536721</v>
      </c>
      <c r="I1639" t="s">
        <v>292</v>
      </c>
      <c r="J1639" t="s">
        <v>396</v>
      </c>
      <c r="L1639" t="s">
        <v>14</v>
      </c>
      <c r="M1639" t="s">
        <v>15</v>
      </c>
    </row>
    <row r="1640" spans="1:13">
      <c r="A1640">
        <v>96</v>
      </c>
      <c r="B1640" s="5">
        <v>45573</v>
      </c>
      <c r="C1640" s="6">
        <v>0.68472222222222223</v>
      </c>
      <c r="D1640" t="s">
        <v>611</v>
      </c>
      <c r="F1640" s="1">
        <v>0</v>
      </c>
      <c r="G1640" s="1">
        <v>2277000</v>
      </c>
      <c r="H1640" s="1">
        <v>259721</v>
      </c>
      <c r="I1640" t="s">
        <v>292</v>
      </c>
      <c r="J1640" t="s">
        <v>396</v>
      </c>
      <c r="L1640" t="s">
        <v>14</v>
      </c>
      <c r="M1640" t="s">
        <v>15</v>
      </c>
    </row>
    <row r="1641" spans="1:13">
      <c r="A1641">
        <v>97</v>
      </c>
      <c r="B1641" s="5">
        <v>45573</v>
      </c>
      <c r="C1641" s="6">
        <v>0.68472222222222223</v>
      </c>
      <c r="D1641" t="s">
        <v>421</v>
      </c>
      <c r="F1641" s="1">
        <v>5775000</v>
      </c>
      <c r="G1641" s="1">
        <v>0</v>
      </c>
      <c r="H1641" s="1">
        <v>6034721</v>
      </c>
      <c r="I1641" t="s">
        <v>292</v>
      </c>
      <c r="J1641" t="s">
        <v>396</v>
      </c>
      <c r="L1641" t="s">
        <v>14</v>
      </c>
      <c r="M1641" t="s">
        <v>15</v>
      </c>
    </row>
    <row r="1642" spans="1:13">
      <c r="A1642">
        <v>98</v>
      </c>
      <c r="B1642" s="5">
        <v>45573</v>
      </c>
      <c r="C1642" s="6">
        <v>0.68472222222222223</v>
      </c>
      <c r="D1642" t="s">
        <v>521</v>
      </c>
      <c r="F1642" s="1">
        <v>0</v>
      </c>
      <c r="G1642" s="1">
        <v>5775000</v>
      </c>
      <c r="H1642" s="1">
        <v>259721</v>
      </c>
      <c r="I1642" t="s">
        <v>292</v>
      </c>
      <c r="J1642" t="s">
        <v>396</v>
      </c>
      <c r="L1642" t="s">
        <v>14</v>
      </c>
      <c r="M1642" t="s">
        <v>15</v>
      </c>
    </row>
    <row r="1643" spans="1:13">
      <c r="A1643">
        <v>99</v>
      </c>
      <c r="B1643" s="5">
        <v>45573</v>
      </c>
      <c r="C1643" s="6">
        <v>0.68472222222222223</v>
      </c>
      <c r="D1643" t="s">
        <v>421</v>
      </c>
      <c r="F1643" s="1">
        <v>5775000</v>
      </c>
      <c r="G1643" s="1">
        <v>0</v>
      </c>
      <c r="H1643" s="1">
        <v>6034721</v>
      </c>
      <c r="I1643" t="s">
        <v>292</v>
      </c>
      <c r="J1643" t="s">
        <v>396</v>
      </c>
      <c r="L1643" t="s">
        <v>14</v>
      </c>
      <c r="M1643" t="s">
        <v>15</v>
      </c>
    </row>
    <row r="1644" spans="1:13">
      <c r="A1644">
        <v>100</v>
      </c>
      <c r="B1644" s="5">
        <v>45573</v>
      </c>
      <c r="C1644" s="6">
        <v>0.68472222222222223</v>
      </c>
      <c r="D1644" t="s">
        <v>521</v>
      </c>
      <c r="F1644" s="1">
        <v>0</v>
      </c>
      <c r="G1644" s="1">
        <v>5775000</v>
      </c>
      <c r="H1644" s="1">
        <v>259721</v>
      </c>
      <c r="I1644" t="s">
        <v>292</v>
      </c>
      <c r="J1644" t="s">
        <v>396</v>
      </c>
      <c r="L1644" t="s">
        <v>14</v>
      </c>
      <c r="M1644" t="s">
        <v>15</v>
      </c>
    </row>
    <row r="1645" spans="1:13">
      <c r="A1645">
        <v>101</v>
      </c>
      <c r="B1645" s="5">
        <v>45573</v>
      </c>
      <c r="C1645" s="6">
        <v>0.68611111111111112</v>
      </c>
      <c r="D1645" t="s">
        <v>421</v>
      </c>
      <c r="F1645" s="1">
        <v>6490000</v>
      </c>
      <c r="G1645" s="1">
        <v>0</v>
      </c>
      <c r="H1645" s="1">
        <v>6749721</v>
      </c>
      <c r="I1645" t="s">
        <v>292</v>
      </c>
      <c r="J1645" t="s">
        <v>396</v>
      </c>
      <c r="L1645" t="s">
        <v>14</v>
      </c>
      <c r="M1645" t="s">
        <v>15</v>
      </c>
    </row>
    <row r="1646" spans="1:13">
      <c r="A1646">
        <v>102</v>
      </c>
      <c r="B1646" s="5">
        <v>45573</v>
      </c>
      <c r="C1646" s="6">
        <v>0.68611111111111112</v>
      </c>
      <c r="D1646" t="s">
        <v>422</v>
      </c>
      <c r="F1646" s="1">
        <v>0</v>
      </c>
      <c r="G1646" s="1">
        <v>6490000</v>
      </c>
      <c r="H1646" s="1">
        <v>259721</v>
      </c>
      <c r="I1646" t="s">
        <v>292</v>
      </c>
      <c r="J1646" t="s">
        <v>396</v>
      </c>
      <c r="L1646" t="s">
        <v>14</v>
      </c>
      <c r="M1646" t="s">
        <v>15</v>
      </c>
    </row>
    <row r="1647" spans="1:13">
      <c r="A1647">
        <v>103</v>
      </c>
      <c r="B1647" s="5">
        <v>45573</v>
      </c>
      <c r="C1647" s="6">
        <v>0.68611111111111112</v>
      </c>
      <c r="D1647" t="s">
        <v>421</v>
      </c>
      <c r="F1647" s="1">
        <v>385000</v>
      </c>
      <c r="G1647" s="1">
        <v>0</v>
      </c>
      <c r="H1647" s="1">
        <v>644721</v>
      </c>
      <c r="I1647" t="s">
        <v>292</v>
      </c>
      <c r="J1647" t="s">
        <v>396</v>
      </c>
      <c r="L1647" t="s">
        <v>14</v>
      </c>
      <c r="M1647" t="s">
        <v>15</v>
      </c>
    </row>
    <row r="1648" spans="1:13">
      <c r="A1648">
        <v>104</v>
      </c>
      <c r="B1648" s="5">
        <v>45573</v>
      </c>
      <c r="C1648" s="6">
        <v>0.68611111111111112</v>
      </c>
      <c r="D1648" t="s">
        <v>612</v>
      </c>
      <c r="F1648" s="1">
        <v>0</v>
      </c>
      <c r="G1648" s="1">
        <v>385000</v>
      </c>
      <c r="H1648" s="1">
        <v>259721</v>
      </c>
      <c r="I1648" t="s">
        <v>292</v>
      </c>
      <c r="J1648" t="s">
        <v>396</v>
      </c>
      <c r="L1648" t="s">
        <v>14</v>
      </c>
      <c r="M1648" t="s">
        <v>15</v>
      </c>
    </row>
    <row r="1649" spans="1:13">
      <c r="A1649">
        <v>105</v>
      </c>
      <c r="B1649" s="5">
        <v>45590</v>
      </c>
      <c r="C1649" s="6">
        <v>0.18888888888888891</v>
      </c>
      <c r="D1649" t="s">
        <v>332</v>
      </c>
      <c r="F1649" s="1">
        <v>0</v>
      </c>
      <c r="G1649" s="1">
        <v>255300</v>
      </c>
      <c r="H1649" s="1">
        <v>4421</v>
      </c>
      <c r="I1649" t="s">
        <v>295</v>
      </c>
      <c r="J1649" t="s">
        <v>317</v>
      </c>
      <c r="L1649" t="s">
        <v>14</v>
      </c>
      <c r="M1649" t="s">
        <v>15</v>
      </c>
    </row>
    <row r="1650" spans="1:13">
      <c r="A1650">
        <v>106</v>
      </c>
      <c r="B1650" s="5">
        <v>45593</v>
      </c>
      <c r="C1650" s="6">
        <v>0.69097222222222221</v>
      </c>
      <c r="D1650" t="s">
        <v>421</v>
      </c>
      <c r="F1650" s="1">
        <v>6600000</v>
      </c>
      <c r="G1650" s="1">
        <v>0</v>
      </c>
      <c r="H1650" s="1">
        <v>6604421</v>
      </c>
      <c r="I1650" t="s">
        <v>292</v>
      </c>
      <c r="J1650" t="s">
        <v>396</v>
      </c>
      <c r="L1650" t="s">
        <v>14</v>
      </c>
      <c r="M1650" t="s">
        <v>15</v>
      </c>
    </row>
    <row r="1651" spans="1:13">
      <c r="A1651">
        <v>107</v>
      </c>
      <c r="B1651" s="5">
        <v>45593</v>
      </c>
      <c r="C1651" s="6">
        <v>0.69097222222222221</v>
      </c>
      <c r="D1651" t="s">
        <v>521</v>
      </c>
      <c r="F1651" s="1">
        <v>0</v>
      </c>
      <c r="G1651" s="1">
        <v>6600000</v>
      </c>
      <c r="H1651" s="1">
        <v>4421</v>
      </c>
      <c r="I1651" t="s">
        <v>292</v>
      </c>
      <c r="J1651" t="s">
        <v>396</v>
      </c>
      <c r="L1651" t="s">
        <v>14</v>
      </c>
      <c r="M1651" t="s">
        <v>15</v>
      </c>
    </row>
    <row r="1652" spans="1:13">
      <c r="A1652">
        <v>108</v>
      </c>
      <c r="B1652" s="5">
        <v>45593</v>
      </c>
      <c r="C1652" s="6">
        <v>0.69097222222222221</v>
      </c>
      <c r="D1652" t="s">
        <v>421</v>
      </c>
      <c r="F1652" s="1">
        <v>4125000</v>
      </c>
      <c r="G1652" s="1">
        <v>0</v>
      </c>
      <c r="H1652" s="1">
        <v>4129421</v>
      </c>
      <c r="I1652" t="s">
        <v>292</v>
      </c>
      <c r="J1652" t="s">
        <v>396</v>
      </c>
      <c r="L1652" t="s">
        <v>14</v>
      </c>
      <c r="M1652" t="s">
        <v>15</v>
      </c>
    </row>
    <row r="1653" spans="1:13">
      <c r="A1653">
        <v>109</v>
      </c>
      <c r="B1653" s="5">
        <v>45593</v>
      </c>
      <c r="C1653" s="6">
        <v>0.69097222222222221</v>
      </c>
      <c r="D1653" t="s">
        <v>521</v>
      </c>
      <c r="F1653" s="1">
        <v>0</v>
      </c>
      <c r="G1653" s="1">
        <v>4125000</v>
      </c>
      <c r="H1653" s="1">
        <v>4421</v>
      </c>
      <c r="I1653" t="s">
        <v>292</v>
      </c>
      <c r="J1653" t="s">
        <v>396</v>
      </c>
      <c r="L1653" t="s">
        <v>14</v>
      </c>
      <c r="M1653" t="s">
        <v>15</v>
      </c>
    </row>
    <row r="1654" spans="1:13">
      <c r="A1654">
        <v>110</v>
      </c>
      <c r="B1654" s="5">
        <v>45593</v>
      </c>
      <c r="C1654" s="6">
        <v>0.69097222222222221</v>
      </c>
      <c r="D1654" t="s">
        <v>421</v>
      </c>
      <c r="F1654" s="1">
        <v>825000</v>
      </c>
      <c r="G1654" s="1">
        <v>0</v>
      </c>
      <c r="H1654" s="1">
        <v>829421</v>
      </c>
      <c r="I1654" t="s">
        <v>292</v>
      </c>
      <c r="J1654" t="s">
        <v>396</v>
      </c>
      <c r="L1654" t="s">
        <v>14</v>
      </c>
      <c r="M1654" t="s">
        <v>15</v>
      </c>
    </row>
    <row r="1655" spans="1:13">
      <c r="A1655">
        <v>111</v>
      </c>
      <c r="B1655" s="5">
        <v>45593</v>
      </c>
      <c r="C1655" s="6">
        <v>0.69097222222222221</v>
      </c>
      <c r="D1655" t="s">
        <v>521</v>
      </c>
      <c r="F1655" s="1">
        <v>0</v>
      </c>
      <c r="G1655" s="1">
        <v>825000</v>
      </c>
      <c r="H1655" s="1">
        <v>4421</v>
      </c>
      <c r="I1655" t="s">
        <v>292</v>
      </c>
      <c r="J1655" t="s">
        <v>396</v>
      </c>
      <c r="L1655" t="s">
        <v>14</v>
      </c>
      <c r="M1655" t="s">
        <v>15</v>
      </c>
    </row>
    <row r="1656" spans="1:13">
      <c r="A1656">
        <v>112</v>
      </c>
      <c r="B1656" s="5">
        <v>45593</v>
      </c>
      <c r="C1656" s="6">
        <v>0.69097222222222221</v>
      </c>
      <c r="D1656" t="s">
        <v>421</v>
      </c>
      <c r="F1656" s="1">
        <v>1650000</v>
      </c>
      <c r="G1656" s="1">
        <v>0</v>
      </c>
      <c r="H1656" s="1">
        <v>1654421</v>
      </c>
      <c r="I1656" t="s">
        <v>292</v>
      </c>
      <c r="J1656" t="s">
        <v>396</v>
      </c>
      <c r="L1656" t="s">
        <v>14</v>
      </c>
      <c r="M1656" t="s">
        <v>15</v>
      </c>
    </row>
    <row r="1657" spans="1:13">
      <c r="A1657">
        <v>113</v>
      </c>
      <c r="B1657" s="5">
        <v>45593</v>
      </c>
      <c r="C1657" s="6">
        <v>0.69097222222222221</v>
      </c>
      <c r="D1657" t="s">
        <v>521</v>
      </c>
      <c r="F1657" s="1">
        <v>0</v>
      </c>
      <c r="G1657" s="1">
        <v>1650000</v>
      </c>
      <c r="H1657" s="1">
        <v>4421</v>
      </c>
      <c r="I1657" t="s">
        <v>292</v>
      </c>
      <c r="J1657" t="s">
        <v>396</v>
      </c>
      <c r="L1657" t="s">
        <v>14</v>
      </c>
      <c r="M1657" t="s">
        <v>15</v>
      </c>
    </row>
    <row r="1658" spans="1:13">
      <c r="A1658">
        <v>114</v>
      </c>
      <c r="B1658" s="5">
        <v>45593</v>
      </c>
      <c r="C1658" s="6">
        <v>0.69097222222222221</v>
      </c>
      <c r="D1658" t="s">
        <v>421</v>
      </c>
      <c r="F1658" s="1">
        <v>2376000</v>
      </c>
      <c r="G1658" s="1">
        <v>0</v>
      </c>
      <c r="H1658" s="1">
        <v>2380421</v>
      </c>
      <c r="I1658" t="s">
        <v>292</v>
      </c>
      <c r="J1658" t="s">
        <v>396</v>
      </c>
      <c r="L1658" t="s">
        <v>14</v>
      </c>
      <c r="M1658" t="s">
        <v>15</v>
      </c>
    </row>
    <row r="1659" spans="1:13">
      <c r="A1659">
        <v>115</v>
      </c>
      <c r="B1659" s="5">
        <v>45593</v>
      </c>
      <c r="C1659" s="6">
        <v>0.69097222222222221</v>
      </c>
      <c r="D1659" t="s">
        <v>635</v>
      </c>
      <c r="F1659" s="1">
        <v>0</v>
      </c>
      <c r="G1659" s="1">
        <v>2376000</v>
      </c>
      <c r="H1659" s="1">
        <v>4421</v>
      </c>
      <c r="I1659" t="s">
        <v>292</v>
      </c>
      <c r="J1659" t="s">
        <v>396</v>
      </c>
      <c r="L1659" t="s">
        <v>14</v>
      </c>
      <c r="M1659" t="s">
        <v>15</v>
      </c>
    </row>
    <row r="1660" spans="1:13">
      <c r="A1660">
        <v>116</v>
      </c>
      <c r="B1660" s="5">
        <v>45593</v>
      </c>
      <c r="C1660" s="6">
        <v>0.69097222222222221</v>
      </c>
      <c r="D1660" t="s">
        <v>421</v>
      </c>
      <c r="F1660" s="1">
        <v>9817500</v>
      </c>
      <c r="G1660" s="1">
        <v>0</v>
      </c>
      <c r="H1660" s="1">
        <v>9821921</v>
      </c>
      <c r="I1660" t="s">
        <v>292</v>
      </c>
      <c r="J1660" t="s">
        <v>396</v>
      </c>
      <c r="L1660" t="s">
        <v>14</v>
      </c>
      <c r="M1660" t="s">
        <v>15</v>
      </c>
    </row>
    <row r="1661" spans="1:13">
      <c r="A1661">
        <v>117</v>
      </c>
      <c r="B1661" s="5">
        <v>45593</v>
      </c>
      <c r="C1661" s="6">
        <v>0.69097222222222221</v>
      </c>
      <c r="D1661" t="s">
        <v>472</v>
      </c>
      <c r="F1661" s="1">
        <v>0</v>
      </c>
      <c r="G1661" s="1">
        <v>9817500</v>
      </c>
      <c r="H1661" s="1">
        <v>4421</v>
      </c>
      <c r="I1661" t="s">
        <v>292</v>
      </c>
      <c r="J1661" t="s">
        <v>396</v>
      </c>
      <c r="L1661" t="s">
        <v>14</v>
      </c>
      <c r="M1661" t="s">
        <v>15</v>
      </c>
    </row>
    <row r="1662" spans="1:13">
      <c r="A1662">
        <v>118</v>
      </c>
      <c r="B1662" s="5">
        <v>45593</v>
      </c>
      <c r="C1662" s="6">
        <v>0.69097222222222221</v>
      </c>
      <c r="D1662" t="s">
        <v>636</v>
      </c>
      <c r="E1662" t="s">
        <v>210</v>
      </c>
      <c r="F1662" s="1">
        <v>205000</v>
      </c>
      <c r="G1662" s="1">
        <v>0</v>
      </c>
      <c r="H1662" s="1">
        <v>209421</v>
      </c>
      <c r="I1662" t="s">
        <v>292</v>
      </c>
      <c r="J1662" t="s">
        <v>396</v>
      </c>
      <c r="L1662" t="s">
        <v>14</v>
      </c>
      <c r="M1662" t="s">
        <v>15</v>
      </c>
    </row>
    <row r="1663" spans="1:13">
      <c r="A1663">
        <v>119</v>
      </c>
      <c r="B1663" s="5">
        <v>45593</v>
      </c>
      <c r="C1663" s="6">
        <v>0.69097222222222221</v>
      </c>
      <c r="D1663" t="s">
        <v>585</v>
      </c>
      <c r="E1663" t="s">
        <v>210</v>
      </c>
      <c r="F1663" s="1">
        <v>114400</v>
      </c>
      <c r="G1663" s="1">
        <v>0</v>
      </c>
      <c r="H1663" s="1">
        <v>323821</v>
      </c>
      <c r="I1663" t="s">
        <v>292</v>
      </c>
      <c r="J1663" t="s">
        <v>396</v>
      </c>
      <c r="L1663" t="s">
        <v>14</v>
      </c>
      <c r="M1663" t="s">
        <v>15</v>
      </c>
    </row>
    <row r="1664" spans="1:13">
      <c r="A1664">
        <v>120</v>
      </c>
      <c r="B1664" s="5">
        <v>45593</v>
      </c>
      <c r="C1664" s="6">
        <v>0.69097222222222221</v>
      </c>
      <c r="D1664" t="s">
        <v>585</v>
      </c>
      <c r="E1664" t="s">
        <v>210</v>
      </c>
      <c r="F1664" s="1">
        <v>275000</v>
      </c>
      <c r="G1664" s="1">
        <v>0</v>
      </c>
      <c r="H1664" s="1">
        <v>598821</v>
      </c>
      <c r="I1664" t="s">
        <v>292</v>
      </c>
      <c r="J1664" t="s">
        <v>396</v>
      </c>
      <c r="L1664" t="s">
        <v>14</v>
      </c>
      <c r="M1664" t="s">
        <v>15</v>
      </c>
    </row>
    <row r="1665" spans="1:13">
      <c r="A1665">
        <v>121</v>
      </c>
      <c r="B1665" s="5">
        <v>45593</v>
      </c>
      <c r="C1665" s="6">
        <v>0.69166666666666665</v>
      </c>
      <c r="D1665" t="s">
        <v>421</v>
      </c>
      <c r="F1665" s="1">
        <v>6044500</v>
      </c>
      <c r="G1665" s="1">
        <v>0</v>
      </c>
      <c r="H1665" s="1">
        <v>6643321</v>
      </c>
      <c r="I1665" t="s">
        <v>292</v>
      </c>
      <c r="J1665" t="s">
        <v>396</v>
      </c>
      <c r="L1665" t="s">
        <v>14</v>
      </c>
      <c r="M1665" t="s">
        <v>15</v>
      </c>
    </row>
    <row r="1666" spans="1:13">
      <c r="A1666">
        <v>122</v>
      </c>
      <c r="B1666" s="5">
        <v>45593</v>
      </c>
      <c r="C1666" s="6">
        <v>0.69166666666666665</v>
      </c>
      <c r="D1666" t="s">
        <v>422</v>
      </c>
      <c r="F1666" s="1">
        <v>0</v>
      </c>
      <c r="G1666" s="1">
        <v>6044500</v>
      </c>
      <c r="H1666" s="1">
        <v>598821</v>
      </c>
      <c r="I1666" t="s">
        <v>292</v>
      </c>
      <c r="J1666" t="s">
        <v>396</v>
      </c>
      <c r="L1666" t="s">
        <v>14</v>
      </c>
      <c r="M1666" t="s">
        <v>15</v>
      </c>
    </row>
    <row r="1667" spans="1:13">
      <c r="A1667">
        <v>123</v>
      </c>
      <c r="B1667" s="5">
        <v>45593</v>
      </c>
      <c r="C1667" s="6">
        <v>0.69166666666666665</v>
      </c>
      <c r="D1667" t="s">
        <v>421</v>
      </c>
      <c r="F1667" s="1">
        <v>9735000</v>
      </c>
      <c r="G1667" s="1">
        <v>0</v>
      </c>
      <c r="H1667" s="1">
        <v>10333821</v>
      </c>
      <c r="I1667" t="s">
        <v>292</v>
      </c>
      <c r="J1667" t="s">
        <v>396</v>
      </c>
      <c r="L1667" t="s">
        <v>14</v>
      </c>
      <c r="M1667" t="s">
        <v>15</v>
      </c>
    </row>
    <row r="1668" spans="1:13">
      <c r="A1668">
        <v>124</v>
      </c>
      <c r="B1668" s="5">
        <v>45593</v>
      </c>
      <c r="C1668" s="6">
        <v>0.69166666666666665</v>
      </c>
      <c r="D1668" t="s">
        <v>472</v>
      </c>
      <c r="F1668" s="1">
        <v>0</v>
      </c>
      <c r="G1668" s="1">
        <v>9735000</v>
      </c>
      <c r="H1668" s="1">
        <v>598821</v>
      </c>
      <c r="I1668" t="s">
        <v>292</v>
      </c>
      <c r="J1668" t="s">
        <v>396</v>
      </c>
      <c r="L1668" t="s">
        <v>14</v>
      </c>
      <c r="M1668" t="s">
        <v>15</v>
      </c>
    </row>
    <row r="1669" spans="1:13">
      <c r="A1669">
        <v>125</v>
      </c>
      <c r="B1669" s="5">
        <v>45593</v>
      </c>
      <c r="C1669" s="6">
        <v>0.69166666666666665</v>
      </c>
      <c r="D1669" t="s">
        <v>633</v>
      </c>
      <c r="F1669" s="1">
        <v>3200840</v>
      </c>
      <c r="G1669" s="1">
        <v>0</v>
      </c>
      <c r="H1669" s="1">
        <v>3799661</v>
      </c>
      <c r="I1669" t="s">
        <v>292</v>
      </c>
      <c r="J1669" t="s">
        <v>396</v>
      </c>
      <c r="L1669" t="s">
        <v>14</v>
      </c>
      <c r="M1669" t="s">
        <v>15</v>
      </c>
    </row>
    <row r="1670" spans="1:13">
      <c r="A1670">
        <v>126</v>
      </c>
      <c r="B1670" s="5">
        <v>45593</v>
      </c>
      <c r="C1670" s="6">
        <v>0.69166666666666665</v>
      </c>
      <c r="D1670" t="s">
        <v>633</v>
      </c>
      <c r="F1670" s="1">
        <v>0</v>
      </c>
      <c r="G1670" s="1">
        <v>3200840</v>
      </c>
      <c r="H1670" s="1">
        <v>598821</v>
      </c>
      <c r="I1670" t="s">
        <v>292</v>
      </c>
      <c r="J1670" t="s">
        <v>396</v>
      </c>
      <c r="L1670" t="s">
        <v>14</v>
      </c>
      <c r="M1670" t="s">
        <v>15</v>
      </c>
    </row>
    <row r="1671" spans="1:13">
      <c r="A1671">
        <v>127</v>
      </c>
      <c r="B1671" s="5">
        <v>45593</v>
      </c>
      <c r="C1671" s="6">
        <v>0.69166666666666665</v>
      </c>
      <c r="D1671" t="s">
        <v>634</v>
      </c>
      <c r="F1671" s="1">
        <v>11573000</v>
      </c>
      <c r="G1671" s="1">
        <v>0</v>
      </c>
      <c r="H1671" s="1">
        <v>12171821</v>
      </c>
      <c r="I1671" t="s">
        <v>292</v>
      </c>
      <c r="J1671" t="s">
        <v>396</v>
      </c>
      <c r="L1671" t="s">
        <v>14</v>
      </c>
      <c r="M1671" t="s">
        <v>15</v>
      </c>
    </row>
    <row r="1672" spans="1:13">
      <c r="A1672">
        <v>128</v>
      </c>
      <c r="B1672" s="5">
        <v>45593</v>
      </c>
      <c r="C1672" s="6">
        <v>0.69166666666666665</v>
      </c>
      <c r="D1672" t="s">
        <v>634</v>
      </c>
      <c r="F1672" s="1">
        <v>0</v>
      </c>
      <c r="G1672" s="1">
        <v>11573000</v>
      </c>
      <c r="H1672" s="1">
        <v>598821</v>
      </c>
      <c r="I1672" t="s">
        <v>292</v>
      </c>
      <c r="J1672" t="s">
        <v>396</v>
      </c>
      <c r="L1672" t="s">
        <v>14</v>
      </c>
      <c r="M1672" t="s">
        <v>15</v>
      </c>
    </row>
    <row r="1673" spans="1:13">
      <c r="A1673">
        <v>129</v>
      </c>
      <c r="B1673" s="5">
        <v>45607</v>
      </c>
      <c r="C1673" s="6">
        <v>0.41249999999999998</v>
      </c>
      <c r="D1673" t="s">
        <v>421</v>
      </c>
      <c r="F1673" s="1">
        <v>450000</v>
      </c>
      <c r="G1673" s="1">
        <v>0</v>
      </c>
      <c r="H1673" s="1">
        <v>1048821</v>
      </c>
      <c r="I1673" t="s">
        <v>292</v>
      </c>
      <c r="J1673" t="s">
        <v>396</v>
      </c>
      <c r="L1673" t="s">
        <v>14</v>
      </c>
      <c r="M1673" t="s">
        <v>15</v>
      </c>
    </row>
    <row r="1674" spans="1:13">
      <c r="A1674">
        <v>130</v>
      </c>
      <c r="B1674" s="5">
        <v>45607</v>
      </c>
      <c r="C1674" s="6">
        <v>0.41249999999999998</v>
      </c>
      <c r="D1674" t="s">
        <v>649</v>
      </c>
      <c r="F1674" s="1">
        <v>0</v>
      </c>
      <c r="G1674" s="1">
        <v>450000</v>
      </c>
      <c r="H1674" s="1">
        <v>598821</v>
      </c>
      <c r="I1674" t="s">
        <v>292</v>
      </c>
      <c r="J1674" t="s">
        <v>396</v>
      </c>
      <c r="L1674" t="s">
        <v>14</v>
      </c>
      <c r="M1674" t="s">
        <v>15</v>
      </c>
    </row>
    <row r="1675" spans="1:13">
      <c r="A1675">
        <v>131</v>
      </c>
      <c r="B1675" s="5">
        <v>45607</v>
      </c>
      <c r="C1675" s="6">
        <v>0.41249999999999998</v>
      </c>
      <c r="D1675" t="s">
        <v>421</v>
      </c>
      <c r="F1675" s="1">
        <v>1320000</v>
      </c>
      <c r="G1675" s="1">
        <v>0</v>
      </c>
      <c r="H1675" s="1">
        <v>1918821</v>
      </c>
      <c r="I1675" t="s">
        <v>292</v>
      </c>
      <c r="J1675" t="s">
        <v>396</v>
      </c>
      <c r="L1675" t="s">
        <v>14</v>
      </c>
      <c r="M1675" t="s">
        <v>15</v>
      </c>
    </row>
    <row r="1676" spans="1:13">
      <c r="A1676">
        <v>132</v>
      </c>
      <c r="B1676" s="5">
        <v>45607</v>
      </c>
      <c r="C1676" s="6">
        <v>0.41249999999999998</v>
      </c>
      <c r="D1676" t="s">
        <v>521</v>
      </c>
      <c r="F1676" s="1">
        <v>0</v>
      </c>
      <c r="G1676" s="1">
        <v>1320000</v>
      </c>
      <c r="H1676" s="1">
        <v>598821</v>
      </c>
      <c r="I1676" t="s">
        <v>292</v>
      </c>
      <c r="J1676" t="s">
        <v>396</v>
      </c>
      <c r="L1676" t="s">
        <v>14</v>
      </c>
      <c r="M1676" t="s">
        <v>15</v>
      </c>
    </row>
    <row r="1677" spans="1:13">
      <c r="A1677">
        <v>133</v>
      </c>
      <c r="B1677" s="5">
        <v>45614</v>
      </c>
      <c r="C1677" s="6">
        <v>0.70625000000000004</v>
      </c>
      <c r="D1677" t="s">
        <v>485</v>
      </c>
      <c r="E1677" t="s">
        <v>210</v>
      </c>
      <c r="F1677" s="1">
        <v>4000</v>
      </c>
      <c r="G1677" s="1">
        <v>0</v>
      </c>
      <c r="H1677" s="1">
        <v>602821</v>
      </c>
      <c r="I1677" t="s">
        <v>292</v>
      </c>
      <c r="J1677" t="s">
        <v>396</v>
      </c>
      <c r="L1677" t="s">
        <v>14</v>
      </c>
      <c r="M1677" t="s">
        <v>15</v>
      </c>
    </row>
    <row r="1678" spans="1:13">
      <c r="A1678">
        <v>134</v>
      </c>
      <c r="B1678" s="5">
        <v>45614</v>
      </c>
      <c r="C1678" s="6">
        <v>0.70625000000000004</v>
      </c>
      <c r="D1678" t="s">
        <v>485</v>
      </c>
      <c r="E1678" t="s">
        <v>210</v>
      </c>
      <c r="F1678" s="1">
        <v>4000</v>
      </c>
      <c r="G1678" s="1">
        <v>0</v>
      </c>
      <c r="H1678" s="1">
        <v>606821</v>
      </c>
      <c r="I1678" t="s">
        <v>292</v>
      </c>
      <c r="J1678" t="s">
        <v>396</v>
      </c>
      <c r="L1678" t="s">
        <v>14</v>
      </c>
      <c r="M1678" t="s">
        <v>15</v>
      </c>
    </row>
    <row r="1679" spans="1:13">
      <c r="A1679">
        <v>135</v>
      </c>
      <c r="B1679" s="5">
        <v>45614</v>
      </c>
      <c r="C1679" s="6">
        <v>0.70625000000000004</v>
      </c>
      <c r="D1679" t="s">
        <v>421</v>
      </c>
      <c r="F1679" s="1">
        <v>1265000</v>
      </c>
      <c r="G1679" s="1">
        <v>0</v>
      </c>
      <c r="H1679" s="1">
        <v>1871821</v>
      </c>
      <c r="I1679" t="s">
        <v>292</v>
      </c>
      <c r="J1679" t="s">
        <v>396</v>
      </c>
      <c r="L1679" t="s">
        <v>14</v>
      </c>
      <c r="M1679" t="s">
        <v>15</v>
      </c>
    </row>
    <row r="1680" spans="1:13">
      <c r="A1680">
        <v>136</v>
      </c>
      <c r="B1680" s="5">
        <v>45614</v>
      </c>
      <c r="C1680" s="6">
        <v>0.70625000000000004</v>
      </c>
      <c r="D1680" t="s">
        <v>658</v>
      </c>
      <c r="F1680" s="1">
        <v>0</v>
      </c>
      <c r="G1680" s="1">
        <v>1265000</v>
      </c>
      <c r="H1680" s="1">
        <v>606821</v>
      </c>
      <c r="I1680" t="s">
        <v>292</v>
      </c>
      <c r="J1680" t="s">
        <v>396</v>
      </c>
      <c r="L1680" t="s">
        <v>14</v>
      </c>
      <c r="M1680" t="s">
        <v>15</v>
      </c>
    </row>
    <row r="1681" spans="1:13">
      <c r="A1681">
        <v>137</v>
      </c>
      <c r="B1681" s="5">
        <v>45614</v>
      </c>
      <c r="C1681" s="6">
        <v>0.70625000000000004</v>
      </c>
      <c r="D1681" t="s">
        <v>421</v>
      </c>
      <c r="F1681" s="1">
        <v>897600</v>
      </c>
      <c r="G1681" s="1">
        <v>0</v>
      </c>
      <c r="H1681" s="1">
        <v>1504421</v>
      </c>
      <c r="I1681" t="s">
        <v>292</v>
      </c>
      <c r="J1681" t="s">
        <v>396</v>
      </c>
      <c r="L1681" t="s">
        <v>14</v>
      </c>
      <c r="M1681" t="s">
        <v>15</v>
      </c>
    </row>
    <row r="1682" spans="1:13">
      <c r="A1682">
        <v>138</v>
      </c>
      <c r="B1682" s="5">
        <v>45614</v>
      </c>
      <c r="C1682" s="6">
        <v>0.70625000000000004</v>
      </c>
      <c r="D1682" t="s">
        <v>659</v>
      </c>
      <c r="F1682" s="1">
        <v>0</v>
      </c>
      <c r="G1682" s="1">
        <v>897600</v>
      </c>
      <c r="H1682" s="1">
        <v>606821</v>
      </c>
      <c r="I1682" t="s">
        <v>292</v>
      </c>
      <c r="J1682" t="s">
        <v>396</v>
      </c>
      <c r="L1682" t="s">
        <v>14</v>
      </c>
      <c r="M1682" t="s">
        <v>15</v>
      </c>
    </row>
    <row r="1683" spans="1:13">
      <c r="A1683">
        <v>139</v>
      </c>
      <c r="B1683" s="5">
        <v>45617</v>
      </c>
      <c r="C1683" s="6">
        <v>0.4465277777777778</v>
      </c>
      <c r="D1683" t="s">
        <v>421</v>
      </c>
      <c r="F1683" s="1">
        <v>500000</v>
      </c>
      <c r="G1683" s="1">
        <v>0</v>
      </c>
      <c r="H1683" s="1">
        <v>1106821</v>
      </c>
      <c r="I1683" t="s">
        <v>292</v>
      </c>
      <c r="J1683" t="s">
        <v>396</v>
      </c>
      <c r="L1683" t="s">
        <v>14</v>
      </c>
      <c r="M1683" t="s">
        <v>15</v>
      </c>
    </row>
    <row r="1684" spans="1:13">
      <c r="A1684">
        <v>140</v>
      </c>
      <c r="B1684" s="5">
        <v>45617</v>
      </c>
      <c r="C1684" s="6">
        <v>0.4465277777777778</v>
      </c>
      <c r="D1684" t="s">
        <v>649</v>
      </c>
      <c r="F1684" s="1">
        <v>0</v>
      </c>
      <c r="G1684" s="1">
        <v>500000</v>
      </c>
      <c r="H1684" s="1">
        <v>606821</v>
      </c>
      <c r="I1684" t="s">
        <v>292</v>
      </c>
      <c r="J1684" t="s">
        <v>396</v>
      </c>
      <c r="L1684" t="s">
        <v>14</v>
      </c>
      <c r="M1684" t="s">
        <v>15</v>
      </c>
    </row>
    <row r="1685" spans="1:13">
      <c r="A1685">
        <v>141</v>
      </c>
      <c r="B1685" s="5">
        <v>45617</v>
      </c>
      <c r="C1685" s="6">
        <v>0.4465277777777778</v>
      </c>
      <c r="D1685" t="s">
        <v>421</v>
      </c>
      <c r="F1685" s="1">
        <v>99000</v>
      </c>
      <c r="G1685" s="1">
        <v>0</v>
      </c>
      <c r="H1685" s="1">
        <v>705821</v>
      </c>
      <c r="I1685" t="s">
        <v>292</v>
      </c>
      <c r="J1685" t="s">
        <v>396</v>
      </c>
      <c r="L1685" t="s">
        <v>14</v>
      </c>
      <c r="M1685" t="s">
        <v>15</v>
      </c>
    </row>
    <row r="1686" spans="1:13">
      <c r="A1686">
        <v>142</v>
      </c>
      <c r="B1686" s="5">
        <v>45617</v>
      </c>
      <c r="C1686" s="6">
        <v>0.4465277777777778</v>
      </c>
      <c r="D1686" t="s">
        <v>659</v>
      </c>
      <c r="F1686" s="1">
        <v>0</v>
      </c>
      <c r="G1686" s="1">
        <v>99000</v>
      </c>
      <c r="H1686" s="1">
        <v>606821</v>
      </c>
      <c r="I1686" t="s">
        <v>292</v>
      </c>
      <c r="J1686" t="s">
        <v>396</v>
      </c>
      <c r="L1686" t="s">
        <v>14</v>
      </c>
      <c r="M1686" t="s">
        <v>15</v>
      </c>
    </row>
    <row r="1687" spans="1:13">
      <c r="A1687">
        <v>143</v>
      </c>
      <c r="B1687" s="5">
        <v>45621</v>
      </c>
      <c r="C1687" s="6">
        <v>0.19791666666666671</v>
      </c>
      <c r="D1687" t="s">
        <v>332</v>
      </c>
      <c r="F1687" s="1">
        <v>0</v>
      </c>
      <c r="G1687" s="1">
        <v>598400</v>
      </c>
      <c r="H1687" s="1">
        <v>8421</v>
      </c>
      <c r="I1687" t="s">
        <v>295</v>
      </c>
      <c r="J1687" t="s">
        <v>317</v>
      </c>
      <c r="L1687" t="s">
        <v>14</v>
      </c>
      <c r="M1687" t="s">
        <v>15</v>
      </c>
    </row>
    <row r="1688" spans="1:13">
      <c r="A1688">
        <v>144</v>
      </c>
      <c r="B1688" s="5">
        <v>45623</v>
      </c>
      <c r="C1688" s="6">
        <v>0.74236111111111114</v>
      </c>
      <c r="D1688" t="s">
        <v>485</v>
      </c>
      <c r="E1688" t="s">
        <v>210</v>
      </c>
      <c r="F1688" s="1">
        <v>8500</v>
      </c>
      <c r="G1688" s="1">
        <v>0</v>
      </c>
      <c r="H1688" s="1">
        <v>16921</v>
      </c>
      <c r="I1688" t="s">
        <v>292</v>
      </c>
      <c r="J1688" t="s">
        <v>396</v>
      </c>
      <c r="L1688" t="s">
        <v>14</v>
      </c>
      <c r="M1688" t="s">
        <v>15</v>
      </c>
    </row>
    <row r="1689" spans="1:13">
      <c r="A1689">
        <v>145</v>
      </c>
      <c r="B1689" s="5">
        <v>45623</v>
      </c>
      <c r="C1689" s="6">
        <v>0.74236111111111114</v>
      </c>
      <c r="D1689" t="s">
        <v>664</v>
      </c>
      <c r="F1689" s="1">
        <v>3200840</v>
      </c>
      <c r="G1689" s="1">
        <v>0</v>
      </c>
      <c r="H1689" s="1">
        <v>3217761</v>
      </c>
      <c r="I1689" t="s">
        <v>292</v>
      </c>
      <c r="J1689" t="s">
        <v>396</v>
      </c>
      <c r="L1689" t="s">
        <v>14</v>
      </c>
      <c r="M1689" t="s">
        <v>15</v>
      </c>
    </row>
    <row r="1690" spans="1:13">
      <c r="A1690">
        <v>146</v>
      </c>
      <c r="B1690" s="5">
        <v>45623</v>
      </c>
      <c r="C1690" s="6">
        <v>0.74236111111111114</v>
      </c>
      <c r="D1690" t="s">
        <v>664</v>
      </c>
      <c r="F1690" s="1">
        <v>0</v>
      </c>
      <c r="G1690" s="1">
        <v>3200840</v>
      </c>
      <c r="H1690" s="1">
        <v>16921</v>
      </c>
      <c r="I1690" t="s">
        <v>292</v>
      </c>
      <c r="J1690" t="s">
        <v>396</v>
      </c>
      <c r="L1690" t="s">
        <v>14</v>
      </c>
      <c r="M1690" t="s">
        <v>15</v>
      </c>
    </row>
    <row r="1691" spans="1:13">
      <c r="A1691">
        <v>147</v>
      </c>
      <c r="B1691" s="5">
        <v>45647</v>
      </c>
      <c r="C1691" s="6">
        <v>0.22013888888888891</v>
      </c>
      <c r="F1691" s="1">
        <v>60</v>
      </c>
      <c r="G1691" s="1">
        <v>0</v>
      </c>
      <c r="H1691" s="1">
        <v>16981</v>
      </c>
      <c r="I1691" t="s">
        <v>409</v>
      </c>
      <c r="J1691" t="s">
        <v>317</v>
      </c>
      <c r="L1691" t="s">
        <v>14</v>
      </c>
      <c r="M1691" t="s">
        <v>15</v>
      </c>
    </row>
    <row r="1692" spans="1:13">
      <c r="A1692">
        <v>148</v>
      </c>
      <c r="B1692" s="5">
        <v>45652</v>
      </c>
      <c r="C1692" s="6">
        <v>0.19097222222222221</v>
      </c>
      <c r="D1692" t="s">
        <v>332</v>
      </c>
      <c r="F1692" s="1">
        <v>0</v>
      </c>
      <c r="G1692" s="1">
        <v>12500</v>
      </c>
      <c r="H1692" s="1">
        <v>4481</v>
      </c>
      <c r="I1692" t="s">
        <v>295</v>
      </c>
      <c r="J1692" t="s">
        <v>317</v>
      </c>
      <c r="L1692" t="s">
        <v>14</v>
      </c>
      <c r="M1692" t="s">
        <v>15</v>
      </c>
    </row>
    <row r="1693" spans="1:13">
      <c r="A1693">
        <v>1</v>
      </c>
      <c r="B1693" s="5">
        <v>45731</v>
      </c>
      <c r="C1693" s="7">
        <v>0.21050925925925931</v>
      </c>
      <c r="F1693" s="1">
        <v>1</v>
      </c>
      <c r="H1693" s="1" t="s">
        <v>988</v>
      </c>
      <c r="I1693" t="s">
        <v>409</v>
      </c>
      <c r="J1693" t="s">
        <v>317</v>
      </c>
      <c r="K1693" t="s">
        <v>774</v>
      </c>
      <c r="L1693" t="s">
        <v>14</v>
      </c>
      <c r="M1693" t="s">
        <v>15</v>
      </c>
    </row>
    <row r="1694" spans="1:13">
      <c r="A1694">
        <v>2</v>
      </c>
      <c r="B1694" s="5">
        <v>45734</v>
      </c>
      <c r="C1694" s="7">
        <v>0.72256944444444449</v>
      </c>
      <c r="D1694" t="s">
        <v>316</v>
      </c>
      <c r="E1694" t="s">
        <v>316</v>
      </c>
      <c r="F1694" s="1">
        <v>15600</v>
      </c>
      <c r="H1694" s="1" t="s">
        <v>989</v>
      </c>
      <c r="I1694" t="s">
        <v>292</v>
      </c>
      <c r="J1694" t="s">
        <v>707</v>
      </c>
      <c r="L1694" t="s">
        <v>14</v>
      </c>
      <c r="M1694" t="s">
        <v>15</v>
      </c>
    </row>
    <row r="1695" spans="1:13">
      <c r="A1695">
        <v>3</v>
      </c>
      <c r="B1695" s="5">
        <v>45741</v>
      </c>
      <c r="C1695" s="7">
        <v>0.1890162037037037</v>
      </c>
      <c r="D1695" t="s">
        <v>332</v>
      </c>
      <c r="G1695" s="1">
        <v>15600</v>
      </c>
      <c r="H1695" s="1" t="s">
        <v>988</v>
      </c>
      <c r="I1695" t="s">
        <v>295</v>
      </c>
      <c r="J1695" t="s">
        <v>317</v>
      </c>
      <c r="L1695" t="s">
        <v>14</v>
      </c>
      <c r="M1695" t="s">
        <v>15</v>
      </c>
    </row>
    <row r="1696" spans="1:13">
      <c r="A1696">
        <v>1</v>
      </c>
      <c r="B1696" s="5">
        <v>45421</v>
      </c>
      <c r="C1696" s="7">
        <v>0.57887731481481486</v>
      </c>
      <c r="D1696" t="s">
        <v>465</v>
      </c>
      <c r="F1696" s="1">
        <v>0</v>
      </c>
      <c r="G1696" s="1">
        <v>0</v>
      </c>
      <c r="H1696" s="1">
        <v>0</v>
      </c>
      <c r="J1696" t="s">
        <v>466</v>
      </c>
      <c r="L1696" t="s">
        <v>16</v>
      </c>
      <c r="M1696" t="s">
        <v>17</v>
      </c>
    </row>
    <row r="1697" spans="1:13">
      <c r="A1697">
        <v>2</v>
      </c>
      <c r="B1697" s="5">
        <v>45434</v>
      </c>
      <c r="C1697" s="7">
        <v>0.73895833333333338</v>
      </c>
      <c r="D1697" t="s">
        <v>477</v>
      </c>
      <c r="E1697" t="s">
        <v>478</v>
      </c>
      <c r="F1697" s="1">
        <v>1</v>
      </c>
      <c r="G1697" s="1">
        <v>0</v>
      </c>
      <c r="H1697" s="1">
        <v>1</v>
      </c>
      <c r="J1697" t="s">
        <v>479</v>
      </c>
      <c r="L1697" t="s">
        <v>16</v>
      </c>
      <c r="M1697" t="s">
        <v>17</v>
      </c>
    </row>
    <row r="1698" spans="1:13">
      <c r="A1698">
        <v>3</v>
      </c>
      <c r="B1698" s="5">
        <v>45465</v>
      </c>
      <c r="C1698" s="7">
        <v>0.1040625</v>
      </c>
      <c r="D1698" t="s">
        <v>503</v>
      </c>
      <c r="E1698" t="s">
        <v>504</v>
      </c>
      <c r="F1698" s="1">
        <v>0</v>
      </c>
      <c r="G1698" s="1">
        <v>0</v>
      </c>
      <c r="H1698" s="1">
        <v>1</v>
      </c>
      <c r="J1698" t="s">
        <v>466</v>
      </c>
      <c r="L1698" t="s">
        <v>16</v>
      </c>
      <c r="M1698" t="s">
        <v>17</v>
      </c>
    </row>
    <row r="1699" spans="1:13">
      <c r="A1699">
        <v>4</v>
      </c>
      <c r="B1699" s="5">
        <v>45469</v>
      </c>
      <c r="C1699" s="7">
        <v>0.47539351851851852</v>
      </c>
      <c r="D1699" t="s">
        <v>477</v>
      </c>
      <c r="E1699" t="s">
        <v>507</v>
      </c>
      <c r="F1699" s="1">
        <v>5400000</v>
      </c>
      <c r="G1699" s="1">
        <v>0</v>
      </c>
      <c r="H1699" s="1">
        <v>5400001</v>
      </c>
      <c r="J1699" t="s">
        <v>508</v>
      </c>
      <c r="L1699" t="s">
        <v>16</v>
      </c>
      <c r="M1699" t="s">
        <v>17</v>
      </c>
    </row>
    <row r="1700" spans="1:13">
      <c r="A1700">
        <v>5</v>
      </c>
      <c r="B1700" s="5">
        <v>45469</v>
      </c>
      <c r="C1700" s="7">
        <v>0.47539351851851852</v>
      </c>
      <c r="D1700" t="s">
        <v>509</v>
      </c>
      <c r="E1700" t="s">
        <v>507</v>
      </c>
      <c r="F1700" s="1">
        <v>0</v>
      </c>
      <c r="G1700" s="1">
        <v>5400000</v>
      </c>
      <c r="H1700" s="1">
        <v>1</v>
      </c>
      <c r="J1700" t="s">
        <v>508</v>
      </c>
      <c r="L1700" t="s">
        <v>16</v>
      </c>
      <c r="M1700" t="s">
        <v>17</v>
      </c>
    </row>
    <row r="1701" spans="1:13">
      <c r="A1701">
        <v>6</v>
      </c>
      <c r="B1701" s="5">
        <v>45476</v>
      </c>
      <c r="C1701" s="7">
        <v>0.63151620370370365</v>
      </c>
      <c r="D1701" t="s">
        <v>477</v>
      </c>
      <c r="E1701" t="s">
        <v>517</v>
      </c>
      <c r="F1701" s="1">
        <v>2500000</v>
      </c>
      <c r="G1701" s="1">
        <v>0</v>
      </c>
      <c r="H1701" s="1">
        <v>2500001</v>
      </c>
      <c r="J1701" t="s">
        <v>508</v>
      </c>
      <c r="L1701" t="s">
        <v>16</v>
      </c>
      <c r="M1701" t="s">
        <v>17</v>
      </c>
    </row>
    <row r="1702" spans="1:13">
      <c r="A1702">
        <v>7</v>
      </c>
      <c r="B1702" s="5">
        <v>45476</v>
      </c>
      <c r="C1702" s="7">
        <v>0.63151620370370365</v>
      </c>
      <c r="D1702" t="s">
        <v>509</v>
      </c>
      <c r="E1702" t="s">
        <v>517</v>
      </c>
      <c r="F1702" s="1">
        <v>0</v>
      </c>
      <c r="G1702" s="1">
        <v>2500000</v>
      </c>
      <c r="H1702" s="1">
        <v>1</v>
      </c>
      <c r="J1702" t="s">
        <v>508</v>
      </c>
      <c r="L1702" t="s">
        <v>16</v>
      </c>
      <c r="M1702" t="s">
        <v>17</v>
      </c>
    </row>
    <row r="1703" spans="1:13">
      <c r="A1703">
        <v>8</v>
      </c>
      <c r="B1703" s="5">
        <v>45483</v>
      </c>
      <c r="C1703" s="7">
        <v>0.29305555555555562</v>
      </c>
      <c r="D1703" t="s">
        <v>477</v>
      </c>
      <c r="E1703" t="s">
        <v>533</v>
      </c>
      <c r="F1703" s="1">
        <v>882627</v>
      </c>
      <c r="G1703" s="1">
        <v>0</v>
      </c>
      <c r="H1703" s="1">
        <v>882628</v>
      </c>
      <c r="J1703" t="s">
        <v>508</v>
      </c>
      <c r="L1703" t="s">
        <v>16</v>
      </c>
      <c r="M1703" t="s">
        <v>17</v>
      </c>
    </row>
    <row r="1704" spans="1:13">
      <c r="A1704">
        <v>9</v>
      </c>
      <c r="B1704" s="5">
        <v>45488</v>
      </c>
      <c r="C1704" s="7">
        <v>0.74605324074074075</v>
      </c>
      <c r="D1704" t="s">
        <v>542</v>
      </c>
      <c r="E1704" t="s">
        <v>543</v>
      </c>
      <c r="F1704" s="1">
        <v>155263</v>
      </c>
      <c r="G1704" s="1">
        <v>0</v>
      </c>
      <c r="H1704" s="1">
        <v>1037891</v>
      </c>
      <c r="J1704" t="s">
        <v>544</v>
      </c>
      <c r="L1704" t="s">
        <v>16</v>
      </c>
      <c r="M1704" t="s">
        <v>17</v>
      </c>
    </row>
    <row r="1705" spans="1:13">
      <c r="A1705">
        <v>10</v>
      </c>
      <c r="B1705" s="5">
        <v>45488</v>
      </c>
      <c r="C1705" s="7">
        <v>0.75325231481481481</v>
      </c>
      <c r="D1705" t="s">
        <v>545</v>
      </c>
      <c r="E1705" t="s">
        <v>546</v>
      </c>
      <c r="F1705" s="1">
        <v>0</v>
      </c>
      <c r="G1705" s="1">
        <v>1037891</v>
      </c>
      <c r="H1705" s="1">
        <v>0</v>
      </c>
      <c r="J1705" t="s">
        <v>547</v>
      </c>
      <c r="L1705" t="s">
        <v>16</v>
      </c>
      <c r="M1705" t="s">
        <v>17</v>
      </c>
    </row>
    <row r="1706" spans="1:13">
      <c r="A1706">
        <v>11</v>
      </c>
      <c r="B1706" s="5">
        <v>45489</v>
      </c>
      <c r="C1706" s="7">
        <v>0.69166666666666665</v>
      </c>
      <c r="D1706" t="s">
        <v>542</v>
      </c>
      <c r="E1706" t="s">
        <v>543</v>
      </c>
      <c r="F1706" s="1">
        <v>670000</v>
      </c>
      <c r="G1706" s="1">
        <v>0</v>
      </c>
      <c r="H1706" s="1">
        <v>670000</v>
      </c>
      <c r="J1706" t="s">
        <v>544</v>
      </c>
      <c r="L1706" t="s">
        <v>16</v>
      </c>
      <c r="M1706" t="s">
        <v>17</v>
      </c>
    </row>
    <row r="1707" spans="1:13">
      <c r="A1707">
        <v>12</v>
      </c>
      <c r="B1707" s="5">
        <v>45489</v>
      </c>
      <c r="C1707" s="7">
        <v>0.75097222222222226</v>
      </c>
      <c r="D1707" t="s">
        <v>545</v>
      </c>
      <c r="E1707" t="s">
        <v>546</v>
      </c>
      <c r="F1707" s="1">
        <v>0</v>
      </c>
      <c r="G1707" s="1">
        <v>670000</v>
      </c>
      <c r="H1707" s="1">
        <v>0</v>
      </c>
      <c r="J1707" t="s">
        <v>547</v>
      </c>
      <c r="L1707" t="s">
        <v>16</v>
      </c>
      <c r="M1707" t="s">
        <v>17</v>
      </c>
    </row>
    <row r="1708" spans="1:13">
      <c r="A1708">
        <v>13</v>
      </c>
      <c r="B1708" s="5">
        <v>45490</v>
      </c>
      <c r="C1708" s="7">
        <v>0.5465740740740741</v>
      </c>
      <c r="D1708" t="s">
        <v>477</v>
      </c>
      <c r="E1708" t="s">
        <v>553</v>
      </c>
      <c r="F1708" s="1">
        <v>1250000</v>
      </c>
      <c r="G1708" s="1">
        <v>0</v>
      </c>
      <c r="H1708" s="1">
        <v>1250000</v>
      </c>
      <c r="J1708" t="s">
        <v>508</v>
      </c>
      <c r="L1708" t="s">
        <v>16</v>
      </c>
      <c r="M1708" t="s">
        <v>17</v>
      </c>
    </row>
    <row r="1709" spans="1:13">
      <c r="A1709">
        <v>14</v>
      </c>
      <c r="B1709" s="5">
        <v>45490</v>
      </c>
      <c r="C1709" s="7">
        <v>0.5465740740740741</v>
      </c>
      <c r="D1709" t="s">
        <v>509</v>
      </c>
      <c r="E1709" t="s">
        <v>553</v>
      </c>
      <c r="F1709" s="1">
        <v>0</v>
      </c>
      <c r="G1709" s="1">
        <v>1250000</v>
      </c>
      <c r="H1709" s="1">
        <v>0</v>
      </c>
      <c r="J1709" t="s">
        <v>508</v>
      </c>
      <c r="L1709" t="s">
        <v>16</v>
      </c>
      <c r="M1709" t="s">
        <v>17</v>
      </c>
    </row>
    <row r="1710" spans="1:13">
      <c r="A1710">
        <v>15</v>
      </c>
      <c r="B1710" s="5">
        <v>45490</v>
      </c>
      <c r="C1710" s="7">
        <v>0.54675925925925928</v>
      </c>
      <c r="D1710" t="s">
        <v>477</v>
      </c>
      <c r="E1710" t="s">
        <v>554</v>
      </c>
      <c r="F1710" s="1">
        <v>1000000</v>
      </c>
      <c r="G1710" s="1">
        <v>0</v>
      </c>
      <c r="H1710" s="1">
        <v>1000000</v>
      </c>
      <c r="J1710" t="s">
        <v>508</v>
      </c>
      <c r="L1710" t="s">
        <v>16</v>
      </c>
      <c r="M1710" t="s">
        <v>17</v>
      </c>
    </row>
    <row r="1711" spans="1:13">
      <c r="A1711">
        <v>16</v>
      </c>
      <c r="B1711" s="5">
        <v>45490</v>
      </c>
      <c r="C1711" s="7">
        <v>0.75067129629629625</v>
      </c>
      <c r="D1711" t="s">
        <v>545</v>
      </c>
      <c r="E1711" t="s">
        <v>546</v>
      </c>
      <c r="F1711" s="1">
        <v>0</v>
      </c>
      <c r="G1711" s="1">
        <v>282</v>
      </c>
      <c r="H1711" s="1">
        <v>999718</v>
      </c>
      <c r="J1711" t="s">
        <v>547</v>
      </c>
      <c r="L1711" t="s">
        <v>16</v>
      </c>
      <c r="M1711" t="s">
        <v>17</v>
      </c>
    </row>
    <row r="1712" spans="1:13">
      <c r="A1712">
        <v>17</v>
      </c>
      <c r="B1712" s="5">
        <v>45491</v>
      </c>
      <c r="C1712" s="7">
        <v>0.29275462962962961</v>
      </c>
      <c r="D1712" t="s">
        <v>477</v>
      </c>
      <c r="E1712" t="s">
        <v>555</v>
      </c>
      <c r="F1712" s="1">
        <v>670000</v>
      </c>
      <c r="G1712" s="1">
        <v>0</v>
      </c>
      <c r="H1712" s="1">
        <v>1669718</v>
      </c>
      <c r="J1712" t="s">
        <v>508</v>
      </c>
      <c r="L1712" t="s">
        <v>16</v>
      </c>
      <c r="M1712" t="s">
        <v>17</v>
      </c>
    </row>
    <row r="1713" spans="1:13">
      <c r="A1713">
        <v>18</v>
      </c>
      <c r="B1713" s="5">
        <v>45495</v>
      </c>
      <c r="C1713" s="7">
        <v>0.45414351851851847</v>
      </c>
      <c r="D1713" t="s">
        <v>562</v>
      </c>
      <c r="E1713" t="s">
        <v>563</v>
      </c>
      <c r="F1713" s="1">
        <v>0</v>
      </c>
      <c r="G1713" s="1">
        <v>669718</v>
      </c>
      <c r="H1713" s="1">
        <v>1000000</v>
      </c>
      <c r="J1713" t="s">
        <v>564</v>
      </c>
      <c r="L1713" t="s">
        <v>16</v>
      </c>
      <c r="M1713" t="s">
        <v>17</v>
      </c>
    </row>
    <row r="1714" spans="1:13">
      <c r="A1714">
        <v>19</v>
      </c>
      <c r="B1714" s="5">
        <v>45495</v>
      </c>
      <c r="C1714" s="7">
        <v>0.45415509259259262</v>
      </c>
      <c r="D1714" t="s">
        <v>562</v>
      </c>
      <c r="E1714" t="s">
        <v>565</v>
      </c>
      <c r="F1714" s="1">
        <v>0</v>
      </c>
      <c r="G1714" s="1">
        <v>1000000</v>
      </c>
      <c r="H1714" s="1">
        <v>0</v>
      </c>
      <c r="J1714" t="s">
        <v>564</v>
      </c>
      <c r="L1714" t="s">
        <v>16</v>
      </c>
      <c r="M1714" t="s">
        <v>17</v>
      </c>
    </row>
    <row r="1715" spans="1:13">
      <c r="A1715">
        <v>20</v>
      </c>
      <c r="B1715" s="5">
        <v>45511</v>
      </c>
      <c r="C1715" s="7">
        <v>0.45672453703703703</v>
      </c>
      <c r="D1715" t="s">
        <v>477</v>
      </c>
      <c r="E1715" t="s">
        <v>576</v>
      </c>
      <c r="F1715" s="1">
        <v>4500000</v>
      </c>
      <c r="G1715" s="1">
        <v>0</v>
      </c>
      <c r="H1715" s="1">
        <v>4500000</v>
      </c>
      <c r="J1715" t="s">
        <v>508</v>
      </c>
      <c r="L1715" t="s">
        <v>16</v>
      </c>
      <c r="M1715" t="s">
        <v>17</v>
      </c>
    </row>
    <row r="1716" spans="1:13">
      <c r="A1716">
        <v>21</v>
      </c>
      <c r="B1716" s="5">
        <v>45511</v>
      </c>
      <c r="C1716" s="7">
        <v>0.45672453703703703</v>
      </c>
      <c r="D1716" t="s">
        <v>509</v>
      </c>
      <c r="E1716" t="s">
        <v>576</v>
      </c>
      <c r="F1716" s="1">
        <v>0</v>
      </c>
      <c r="G1716" s="1">
        <v>4500000</v>
      </c>
      <c r="H1716" s="1">
        <v>0</v>
      </c>
      <c r="J1716" t="s">
        <v>508</v>
      </c>
      <c r="L1716" t="s">
        <v>16</v>
      </c>
      <c r="M1716" t="s">
        <v>17</v>
      </c>
    </row>
    <row r="1717" spans="1:13">
      <c r="A1717">
        <v>22</v>
      </c>
      <c r="B1717" s="5">
        <v>45511</v>
      </c>
      <c r="C1717" s="7">
        <v>0.45672453703703703</v>
      </c>
      <c r="D1717" t="s">
        <v>477</v>
      </c>
      <c r="E1717" t="s">
        <v>577</v>
      </c>
      <c r="F1717" s="1">
        <v>1000000</v>
      </c>
      <c r="G1717" s="1">
        <v>0</v>
      </c>
      <c r="H1717" s="1">
        <v>1000000</v>
      </c>
      <c r="J1717" t="s">
        <v>508</v>
      </c>
      <c r="L1717" t="s">
        <v>16</v>
      </c>
      <c r="M1717" t="s">
        <v>17</v>
      </c>
    </row>
    <row r="1718" spans="1:13">
      <c r="A1718">
        <v>23</v>
      </c>
      <c r="B1718" s="5">
        <v>45525</v>
      </c>
      <c r="C1718" s="7">
        <v>0.60802083333333334</v>
      </c>
      <c r="D1718" t="s">
        <v>562</v>
      </c>
      <c r="E1718" t="s">
        <v>543</v>
      </c>
      <c r="F1718" s="1">
        <v>0</v>
      </c>
      <c r="G1718" s="1">
        <v>1000000</v>
      </c>
      <c r="H1718" s="1">
        <v>0</v>
      </c>
      <c r="J1718" t="s">
        <v>564</v>
      </c>
      <c r="L1718" t="s">
        <v>16</v>
      </c>
      <c r="M1718" t="s">
        <v>17</v>
      </c>
    </row>
    <row r="1719" spans="1:13">
      <c r="A1719">
        <v>24</v>
      </c>
      <c r="B1719" s="5">
        <v>45546</v>
      </c>
      <c r="C1719" s="7">
        <v>0.57322916666666668</v>
      </c>
      <c r="D1719" t="s">
        <v>477</v>
      </c>
      <c r="E1719" t="s">
        <v>598</v>
      </c>
      <c r="F1719" s="1">
        <v>1250000</v>
      </c>
      <c r="G1719" s="1">
        <v>0</v>
      </c>
      <c r="H1719" s="1">
        <v>1250000</v>
      </c>
      <c r="J1719" t="s">
        <v>508</v>
      </c>
      <c r="L1719" t="s">
        <v>16</v>
      </c>
      <c r="M1719" t="s">
        <v>17</v>
      </c>
    </row>
    <row r="1720" spans="1:13">
      <c r="A1720">
        <v>25</v>
      </c>
      <c r="B1720" s="5">
        <v>45546</v>
      </c>
      <c r="C1720" s="7">
        <v>0.57322916666666668</v>
      </c>
      <c r="D1720" t="s">
        <v>509</v>
      </c>
      <c r="E1720" t="s">
        <v>598</v>
      </c>
      <c r="F1720" s="1">
        <v>0</v>
      </c>
      <c r="G1720" s="1">
        <v>1250000</v>
      </c>
      <c r="H1720" s="1">
        <v>0</v>
      </c>
      <c r="J1720" t="s">
        <v>508</v>
      </c>
      <c r="L1720" t="s">
        <v>16</v>
      </c>
      <c r="M1720" t="s">
        <v>17</v>
      </c>
    </row>
    <row r="1721" spans="1:13">
      <c r="A1721">
        <v>26</v>
      </c>
      <c r="B1721" s="5">
        <v>45546</v>
      </c>
      <c r="C1721" s="7">
        <v>0.57361111111111107</v>
      </c>
      <c r="D1721" t="s">
        <v>477</v>
      </c>
      <c r="E1721" t="s">
        <v>599</v>
      </c>
      <c r="F1721" s="1">
        <v>1000000</v>
      </c>
      <c r="G1721" s="1">
        <v>0</v>
      </c>
      <c r="H1721" s="1">
        <v>1000000</v>
      </c>
      <c r="J1721" t="s">
        <v>508</v>
      </c>
      <c r="L1721" t="s">
        <v>16</v>
      </c>
      <c r="M1721" t="s">
        <v>17</v>
      </c>
    </row>
    <row r="1722" spans="1:13">
      <c r="A1722">
        <v>27</v>
      </c>
      <c r="B1722" s="5">
        <v>45548</v>
      </c>
      <c r="C1722" s="7">
        <v>0.87910879629629635</v>
      </c>
      <c r="D1722" t="s">
        <v>542</v>
      </c>
      <c r="E1722" t="s">
        <v>543</v>
      </c>
      <c r="F1722" s="1">
        <v>329454</v>
      </c>
      <c r="G1722" s="1">
        <v>0</v>
      </c>
      <c r="H1722" s="1">
        <v>1329454</v>
      </c>
      <c r="J1722" t="s">
        <v>544</v>
      </c>
      <c r="L1722" t="s">
        <v>16</v>
      </c>
      <c r="M1722" t="s">
        <v>17</v>
      </c>
    </row>
    <row r="1723" spans="1:13">
      <c r="A1723">
        <v>28</v>
      </c>
      <c r="B1723" s="5">
        <v>45567</v>
      </c>
      <c r="C1723" s="7">
        <v>0.5637268518518519</v>
      </c>
      <c r="D1723" t="s">
        <v>477</v>
      </c>
      <c r="E1723" t="s">
        <v>601</v>
      </c>
      <c r="F1723" s="1">
        <v>1700000</v>
      </c>
      <c r="G1723" s="1">
        <v>0</v>
      </c>
      <c r="H1723" s="1">
        <v>3029454</v>
      </c>
      <c r="J1723" t="s">
        <v>508</v>
      </c>
      <c r="L1723" t="s">
        <v>16</v>
      </c>
      <c r="M1723" t="s">
        <v>17</v>
      </c>
    </row>
    <row r="1724" spans="1:13">
      <c r="A1724">
        <v>29</v>
      </c>
      <c r="B1724" s="5">
        <v>45567</v>
      </c>
      <c r="C1724" s="7">
        <v>0.5637268518518519</v>
      </c>
      <c r="D1724" t="s">
        <v>509</v>
      </c>
      <c r="E1724" t="s">
        <v>601</v>
      </c>
      <c r="F1724" s="1">
        <v>0</v>
      </c>
      <c r="G1724" s="1">
        <v>1700000</v>
      </c>
      <c r="H1724" s="1">
        <v>1329454</v>
      </c>
      <c r="J1724" t="s">
        <v>508</v>
      </c>
      <c r="L1724" t="s">
        <v>16</v>
      </c>
      <c r="M1724" t="s">
        <v>17</v>
      </c>
    </row>
    <row r="1725" spans="1:13">
      <c r="A1725">
        <v>30</v>
      </c>
      <c r="B1725" s="5">
        <v>45575</v>
      </c>
      <c r="C1725" s="7">
        <v>0.29295138888888889</v>
      </c>
      <c r="D1725" t="s">
        <v>477</v>
      </c>
      <c r="E1725" t="s">
        <v>617</v>
      </c>
      <c r="F1725" s="1">
        <v>3294546</v>
      </c>
      <c r="G1725" s="1">
        <v>0</v>
      </c>
      <c r="H1725" s="1">
        <v>4624000</v>
      </c>
      <c r="J1725" t="s">
        <v>508</v>
      </c>
      <c r="L1725" t="s">
        <v>16</v>
      </c>
      <c r="M1725" t="s">
        <v>17</v>
      </c>
    </row>
    <row r="1726" spans="1:13">
      <c r="A1726">
        <v>31</v>
      </c>
      <c r="B1726" s="5">
        <v>45576</v>
      </c>
      <c r="C1726" s="7">
        <v>0.56923611111111116</v>
      </c>
      <c r="D1726" t="s">
        <v>477</v>
      </c>
      <c r="E1726" t="s">
        <v>618</v>
      </c>
      <c r="F1726" s="1">
        <v>1000000</v>
      </c>
      <c r="G1726" s="1">
        <v>0</v>
      </c>
      <c r="H1726" s="1">
        <v>5624000</v>
      </c>
      <c r="J1726" t="s">
        <v>508</v>
      </c>
      <c r="L1726" t="s">
        <v>16</v>
      </c>
      <c r="M1726" t="s">
        <v>17</v>
      </c>
    </row>
    <row r="1727" spans="1:13">
      <c r="A1727">
        <v>32</v>
      </c>
      <c r="B1727" s="5">
        <v>45580</v>
      </c>
      <c r="C1727" s="7">
        <v>0.64490740740740737</v>
      </c>
      <c r="D1727" t="s">
        <v>562</v>
      </c>
      <c r="E1727" t="s">
        <v>619</v>
      </c>
      <c r="F1727" s="1">
        <v>0</v>
      </c>
      <c r="G1727" s="1">
        <v>1000000</v>
      </c>
      <c r="H1727" s="1">
        <v>4624000</v>
      </c>
      <c r="J1727" t="s">
        <v>564</v>
      </c>
      <c r="L1727" t="s">
        <v>16</v>
      </c>
      <c r="M1727" t="s">
        <v>17</v>
      </c>
    </row>
    <row r="1728" spans="1:13">
      <c r="A1728">
        <v>33</v>
      </c>
      <c r="B1728" s="5">
        <v>45580</v>
      </c>
      <c r="C1728" s="7">
        <v>0.64490740740740737</v>
      </c>
      <c r="D1728" t="s">
        <v>562</v>
      </c>
      <c r="E1728" t="s">
        <v>620</v>
      </c>
      <c r="F1728" s="1">
        <v>0</v>
      </c>
      <c r="G1728" s="1">
        <v>1000000</v>
      </c>
      <c r="H1728" s="1">
        <v>3624000</v>
      </c>
      <c r="J1728" t="s">
        <v>564</v>
      </c>
      <c r="L1728" t="s">
        <v>16</v>
      </c>
      <c r="M1728" t="s">
        <v>17</v>
      </c>
    </row>
    <row r="1729" spans="1:13">
      <c r="A1729">
        <v>34</v>
      </c>
      <c r="B1729" s="5">
        <v>45580</v>
      </c>
      <c r="C1729" s="7">
        <v>0.75212962962962959</v>
      </c>
      <c r="D1729" t="s">
        <v>545</v>
      </c>
      <c r="E1729" t="s">
        <v>546</v>
      </c>
      <c r="F1729" s="1">
        <v>0</v>
      </c>
      <c r="G1729" s="1">
        <v>3624000</v>
      </c>
      <c r="H1729" s="1">
        <v>0</v>
      </c>
      <c r="J1729" t="s">
        <v>547</v>
      </c>
      <c r="L1729" t="s">
        <v>16</v>
      </c>
      <c r="M1729" t="s">
        <v>17</v>
      </c>
    </row>
    <row r="1730" spans="1:13">
      <c r="A1730">
        <v>35</v>
      </c>
      <c r="B1730" s="5">
        <v>45588</v>
      </c>
      <c r="C1730" s="7">
        <v>0.57136574074074076</v>
      </c>
      <c r="D1730" t="s">
        <v>477</v>
      </c>
      <c r="E1730" t="s">
        <v>628</v>
      </c>
      <c r="F1730" s="1">
        <v>4800000</v>
      </c>
      <c r="G1730" s="1">
        <v>0</v>
      </c>
      <c r="H1730" s="1">
        <v>4800000</v>
      </c>
      <c r="J1730" t="s">
        <v>508</v>
      </c>
      <c r="L1730" t="s">
        <v>16</v>
      </c>
      <c r="M1730" t="s">
        <v>17</v>
      </c>
    </row>
    <row r="1731" spans="1:13">
      <c r="A1731">
        <v>36</v>
      </c>
      <c r="B1731" s="5">
        <v>45588</v>
      </c>
      <c r="C1731" s="7">
        <v>0.57136574074074076</v>
      </c>
      <c r="D1731" t="s">
        <v>509</v>
      </c>
      <c r="E1731" t="s">
        <v>628</v>
      </c>
      <c r="F1731" s="1">
        <v>0</v>
      </c>
      <c r="G1731" s="1">
        <v>4800000</v>
      </c>
      <c r="H1731" s="1">
        <v>0</v>
      </c>
      <c r="J1731" t="s">
        <v>508</v>
      </c>
      <c r="L1731" t="s">
        <v>16</v>
      </c>
      <c r="M1731" t="s">
        <v>17</v>
      </c>
    </row>
    <row r="1732" spans="1:13">
      <c r="A1732">
        <v>37</v>
      </c>
      <c r="B1732" s="5">
        <v>45595</v>
      </c>
      <c r="C1732" s="7">
        <v>0.56879629629629624</v>
      </c>
      <c r="D1732" t="s">
        <v>477</v>
      </c>
      <c r="E1732" t="s">
        <v>639</v>
      </c>
      <c r="F1732" s="1">
        <v>350000</v>
      </c>
      <c r="G1732" s="1">
        <v>0</v>
      </c>
      <c r="H1732" s="1">
        <v>350000</v>
      </c>
      <c r="J1732" t="s">
        <v>508</v>
      </c>
      <c r="L1732" t="s">
        <v>16</v>
      </c>
      <c r="M1732" t="s">
        <v>17</v>
      </c>
    </row>
    <row r="1733" spans="1:13">
      <c r="A1733">
        <v>38</v>
      </c>
      <c r="B1733" s="5">
        <v>45595</v>
      </c>
      <c r="C1733" s="7">
        <v>0.56879629629629624</v>
      </c>
      <c r="D1733" t="s">
        <v>509</v>
      </c>
      <c r="E1733" t="s">
        <v>639</v>
      </c>
      <c r="F1733" s="1">
        <v>0</v>
      </c>
      <c r="G1733" s="1">
        <v>350000</v>
      </c>
      <c r="H1733" s="1">
        <v>0</v>
      </c>
      <c r="J1733" t="s">
        <v>508</v>
      </c>
      <c r="L1733" t="s">
        <v>16</v>
      </c>
      <c r="M1733" t="s">
        <v>17</v>
      </c>
    </row>
    <row r="1734" spans="1:13">
      <c r="A1734">
        <v>39</v>
      </c>
      <c r="B1734" s="5">
        <v>45609</v>
      </c>
      <c r="C1734" s="7">
        <v>0.5822222222222222</v>
      </c>
      <c r="D1734" t="s">
        <v>477</v>
      </c>
      <c r="E1734" t="s">
        <v>651</v>
      </c>
      <c r="F1734" s="1">
        <v>200000</v>
      </c>
      <c r="G1734" s="1">
        <v>0</v>
      </c>
      <c r="H1734" s="1">
        <v>200000</v>
      </c>
      <c r="J1734" t="s">
        <v>508</v>
      </c>
      <c r="L1734" t="s">
        <v>16</v>
      </c>
      <c r="M1734" t="s">
        <v>17</v>
      </c>
    </row>
    <row r="1735" spans="1:13">
      <c r="A1735">
        <v>40</v>
      </c>
      <c r="B1735" s="5">
        <v>45609</v>
      </c>
      <c r="C1735" s="7">
        <v>0.5822222222222222</v>
      </c>
      <c r="D1735" t="s">
        <v>509</v>
      </c>
      <c r="E1735" t="s">
        <v>651</v>
      </c>
      <c r="F1735" s="1">
        <v>0</v>
      </c>
      <c r="G1735" s="1">
        <v>200000</v>
      </c>
      <c r="H1735" s="1">
        <v>0</v>
      </c>
      <c r="J1735" t="s">
        <v>508</v>
      </c>
      <c r="L1735" t="s">
        <v>16</v>
      </c>
      <c r="M1735" t="s">
        <v>17</v>
      </c>
    </row>
    <row r="1736" spans="1:13">
      <c r="A1736">
        <v>41</v>
      </c>
      <c r="B1736" s="5">
        <v>45609</v>
      </c>
      <c r="C1736" s="7">
        <v>0.5822222222222222</v>
      </c>
      <c r="D1736" t="s">
        <v>477</v>
      </c>
      <c r="E1736" t="s">
        <v>652</v>
      </c>
      <c r="F1736" s="1">
        <v>4800000</v>
      </c>
      <c r="G1736" s="1">
        <v>0</v>
      </c>
      <c r="H1736" s="1">
        <v>4800000</v>
      </c>
      <c r="J1736" t="s">
        <v>508</v>
      </c>
      <c r="L1736" t="s">
        <v>16</v>
      </c>
      <c r="M1736" t="s">
        <v>17</v>
      </c>
    </row>
    <row r="1737" spans="1:13">
      <c r="A1737">
        <v>42</v>
      </c>
      <c r="B1737" s="5">
        <v>45609</v>
      </c>
      <c r="C1737" s="7">
        <v>0.5822222222222222</v>
      </c>
      <c r="D1737" t="s">
        <v>509</v>
      </c>
      <c r="E1737" t="s">
        <v>652</v>
      </c>
      <c r="F1737" s="1">
        <v>0</v>
      </c>
      <c r="G1737" s="1">
        <v>4800000</v>
      </c>
      <c r="H1737" s="1">
        <v>0</v>
      </c>
      <c r="J1737" t="s">
        <v>508</v>
      </c>
      <c r="L1737" t="s">
        <v>16</v>
      </c>
      <c r="M1737" t="s">
        <v>17</v>
      </c>
    </row>
    <row r="1738" spans="1:13">
      <c r="A1738">
        <v>43</v>
      </c>
      <c r="B1738" s="5">
        <v>45609</v>
      </c>
      <c r="C1738" s="7">
        <v>0.58223379629629635</v>
      </c>
      <c r="D1738" t="s">
        <v>477</v>
      </c>
      <c r="E1738" t="s">
        <v>653</v>
      </c>
      <c r="F1738" s="1">
        <v>3600000</v>
      </c>
      <c r="G1738" s="1">
        <v>0</v>
      </c>
      <c r="H1738" s="1">
        <v>3600000</v>
      </c>
      <c r="J1738" t="s">
        <v>508</v>
      </c>
      <c r="L1738" t="s">
        <v>16</v>
      </c>
      <c r="M1738" t="s">
        <v>17</v>
      </c>
    </row>
    <row r="1739" spans="1:13">
      <c r="A1739">
        <v>44</v>
      </c>
      <c r="B1739" s="5">
        <v>45609</v>
      </c>
      <c r="C1739" s="7">
        <v>0.58223379629629635</v>
      </c>
      <c r="D1739" t="s">
        <v>509</v>
      </c>
      <c r="E1739" t="s">
        <v>653</v>
      </c>
      <c r="F1739" s="1">
        <v>0</v>
      </c>
      <c r="G1739" s="1">
        <v>3600000</v>
      </c>
      <c r="H1739" s="1">
        <v>0</v>
      </c>
      <c r="J1739" t="s">
        <v>508</v>
      </c>
      <c r="L1739" t="s">
        <v>16</v>
      </c>
      <c r="M1739" t="s">
        <v>17</v>
      </c>
    </row>
    <row r="1740" spans="1:13">
      <c r="A1740">
        <v>45</v>
      </c>
      <c r="B1740" s="5">
        <v>45609</v>
      </c>
      <c r="C1740" s="7">
        <v>0.58224537037037039</v>
      </c>
      <c r="D1740" t="s">
        <v>477</v>
      </c>
      <c r="E1740" t="s">
        <v>654</v>
      </c>
      <c r="F1740" s="1">
        <v>1543200</v>
      </c>
      <c r="G1740" s="1">
        <v>0</v>
      </c>
      <c r="H1740" s="1">
        <v>1543200</v>
      </c>
      <c r="J1740" t="s">
        <v>508</v>
      </c>
      <c r="L1740" t="s">
        <v>16</v>
      </c>
      <c r="M1740" t="s">
        <v>17</v>
      </c>
    </row>
    <row r="1741" spans="1:13">
      <c r="A1741">
        <v>46</v>
      </c>
      <c r="B1741" s="5">
        <v>45609</v>
      </c>
      <c r="C1741" s="7">
        <v>0.58224537037037039</v>
      </c>
      <c r="D1741" t="s">
        <v>509</v>
      </c>
      <c r="E1741" t="s">
        <v>654</v>
      </c>
      <c r="F1741" s="1">
        <v>0</v>
      </c>
      <c r="G1741" s="1">
        <v>1543200</v>
      </c>
      <c r="H1741" s="1">
        <v>0</v>
      </c>
      <c r="J1741" t="s">
        <v>508</v>
      </c>
      <c r="L1741" t="s">
        <v>16</v>
      </c>
      <c r="M1741" t="s">
        <v>17</v>
      </c>
    </row>
    <row r="1742" spans="1:13">
      <c r="A1742">
        <v>47</v>
      </c>
      <c r="B1742" s="5">
        <v>45609</v>
      </c>
      <c r="C1742" s="7">
        <v>0.58224537037037039</v>
      </c>
      <c r="D1742" t="s">
        <v>477</v>
      </c>
      <c r="E1742" t="s">
        <v>655</v>
      </c>
      <c r="F1742" s="1">
        <v>1106000</v>
      </c>
      <c r="G1742" s="1">
        <v>0</v>
      </c>
      <c r="H1742" s="1">
        <v>1106000</v>
      </c>
      <c r="J1742" t="s">
        <v>508</v>
      </c>
      <c r="L1742" t="s">
        <v>16</v>
      </c>
      <c r="M1742" t="s">
        <v>17</v>
      </c>
    </row>
    <row r="1743" spans="1:13">
      <c r="A1743">
        <v>48</v>
      </c>
      <c r="B1743" s="5">
        <v>45609</v>
      </c>
      <c r="C1743" s="7">
        <v>0.58224537037037039</v>
      </c>
      <c r="D1743" t="s">
        <v>509</v>
      </c>
      <c r="E1743" t="s">
        <v>655</v>
      </c>
      <c r="F1743" s="1">
        <v>0</v>
      </c>
      <c r="G1743" s="1">
        <v>1106000</v>
      </c>
      <c r="H1743" s="1">
        <v>0</v>
      </c>
      <c r="J1743" t="s">
        <v>508</v>
      </c>
      <c r="L1743" t="s">
        <v>16</v>
      </c>
      <c r="M1743" t="s">
        <v>17</v>
      </c>
    </row>
    <row r="1744" spans="1:13">
      <c r="A1744">
        <v>49</v>
      </c>
      <c r="B1744" s="5">
        <v>45609</v>
      </c>
      <c r="C1744" s="7">
        <v>0.58225694444444442</v>
      </c>
      <c r="D1744" t="s">
        <v>477</v>
      </c>
      <c r="E1744" t="s">
        <v>656</v>
      </c>
      <c r="F1744" s="1">
        <v>1600000</v>
      </c>
      <c r="G1744" s="1">
        <v>0</v>
      </c>
      <c r="H1744" s="1">
        <v>1600000</v>
      </c>
      <c r="J1744" t="s">
        <v>508</v>
      </c>
      <c r="L1744" t="s">
        <v>16</v>
      </c>
      <c r="M1744" t="s">
        <v>17</v>
      </c>
    </row>
    <row r="1745" spans="1:13">
      <c r="A1745">
        <v>50</v>
      </c>
      <c r="B1745" s="5">
        <v>45609</v>
      </c>
      <c r="C1745" s="7">
        <v>0.58225694444444442</v>
      </c>
      <c r="D1745" t="s">
        <v>509</v>
      </c>
      <c r="E1745" t="s">
        <v>656</v>
      </c>
      <c r="F1745" s="1">
        <v>0</v>
      </c>
      <c r="G1745" s="1">
        <v>1600000</v>
      </c>
      <c r="H1745" s="1">
        <v>0</v>
      </c>
      <c r="J1745" t="s">
        <v>508</v>
      </c>
      <c r="L1745" t="s">
        <v>16</v>
      </c>
      <c r="M1745" t="s">
        <v>17</v>
      </c>
    </row>
    <row r="1746" spans="1:13">
      <c r="A1746">
        <v>51</v>
      </c>
      <c r="B1746" s="5">
        <v>45609</v>
      </c>
      <c r="C1746" s="7">
        <v>0.58226851851851846</v>
      </c>
      <c r="D1746" t="s">
        <v>477</v>
      </c>
      <c r="E1746" t="s">
        <v>657</v>
      </c>
      <c r="F1746" s="1">
        <v>30000</v>
      </c>
      <c r="G1746" s="1">
        <v>0</v>
      </c>
      <c r="H1746" s="1">
        <v>30000</v>
      </c>
      <c r="J1746" t="s">
        <v>508</v>
      </c>
      <c r="L1746" t="s">
        <v>16</v>
      </c>
      <c r="M1746" t="s">
        <v>17</v>
      </c>
    </row>
    <row r="1747" spans="1:13">
      <c r="A1747">
        <v>52</v>
      </c>
      <c r="B1747" s="5">
        <v>45609</v>
      </c>
      <c r="C1747" s="7">
        <v>0.58226851851851846</v>
      </c>
      <c r="D1747" t="s">
        <v>509</v>
      </c>
      <c r="E1747" t="s">
        <v>657</v>
      </c>
      <c r="F1747" s="1">
        <v>0</v>
      </c>
      <c r="G1747" s="1">
        <v>30000</v>
      </c>
      <c r="H1747" s="1">
        <v>0</v>
      </c>
      <c r="J1747" t="s">
        <v>508</v>
      </c>
      <c r="L1747" t="s">
        <v>16</v>
      </c>
      <c r="M1747" t="s">
        <v>17</v>
      </c>
    </row>
    <row r="1748" spans="1:13">
      <c r="A1748">
        <v>53</v>
      </c>
      <c r="B1748" s="5">
        <v>45616</v>
      </c>
      <c r="C1748" s="7">
        <v>0.47958333333333331</v>
      </c>
      <c r="D1748" t="s">
        <v>477</v>
      </c>
      <c r="E1748" t="s">
        <v>662</v>
      </c>
      <c r="F1748" s="1">
        <v>1900000</v>
      </c>
      <c r="G1748" s="1">
        <v>0</v>
      </c>
      <c r="H1748" s="1">
        <v>1900000</v>
      </c>
      <c r="J1748" t="s">
        <v>508</v>
      </c>
      <c r="L1748" t="s">
        <v>16</v>
      </c>
      <c r="M1748" t="s">
        <v>17</v>
      </c>
    </row>
    <row r="1749" spans="1:13">
      <c r="A1749">
        <v>54</v>
      </c>
      <c r="B1749" s="5">
        <v>45616</v>
      </c>
      <c r="C1749" s="7">
        <v>0.47958333333333331</v>
      </c>
      <c r="D1749" t="s">
        <v>509</v>
      </c>
      <c r="E1749" t="s">
        <v>662</v>
      </c>
      <c r="F1749" s="1">
        <v>0</v>
      </c>
      <c r="G1749" s="1">
        <v>1900000</v>
      </c>
      <c r="H1749" s="1">
        <v>0</v>
      </c>
      <c r="J1749" t="s">
        <v>508</v>
      </c>
      <c r="L1749" t="s">
        <v>16</v>
      </c>
      <c r="M1749" t="s">
        <v>17</v>
      </c>
    </row>
    <row r="1750" spans="1:13">
      <c r="A1750">
        <v>55</v>
      </c>
      <c r="B1750" s="5">
        <v>45623</v>
      </c>
      <c r="C1750" s="7">
        <v>0.56317129629629625</v>
      </c>
      <c r="D1750" t="s">
        <v>477</v>
      </c>
      <c r="E1750" t="s">
        <v>665</v>
      </c>
      <c r="F1750" s="1">
        <v>660000</v>
      </c>
      <c r="G1750" s="1">
        <v>0</v>
      </c>
      <c r="H1750" s="1">
        <v>660000</v>
      </c>
      <c r="J1750" t="s">
        <v>508</v>
      </c>
      <c r="L1750" t="s">
        <v>16</v>
      </c>
      <c r="M1750" t="s">
        <v>17</v>
      </c>
    </row>
    <row r="1751" spans="1:13">
      <c r="A1751">
        <v>56</v>
      </c>
      <c r="B1751" s="5">
        <v>45623</v>
      </c>
      <c r="C1751" s="7">
        <v>0.56317129629629625</v>
      </c>
      <c r="D1751" t="s">
        <v>509</v>
      </c>
      <c r="E1751" t="s">
        <v>665</v>
      </c>
      <c r="F1751" s="1">
        <v>0</v>
      </c>
      <c r="G1751" s="1">
        <v>660000</v>
      </c>
      <c r="H1751" s="1">
        <v>0</v>
      </c>
      <c r="J1751" t="s">
        <v>508</v>
      </c>
      <c r="L1751" t="s">
        <v>16</v>
      </c>
      <c r="M1751" t="s">
        <v>17</v>
      </c>
    </row>
    <row r="1752" spans="1:13">
      <c r="A1752">
        <v>57</v>
      </c>
      <c r="B1752" s="5">
        <v>45623</v>
      </c>
      <c r="C1752" s="7">
        <v>0.5631828703703704</v>
      </c>
      <c r="D1752" t="s">
        <v>477</v>
      </c>
      <c r="E1752" t="s">
        <v>666</v>
      </c>
      <c r="F1752" s="1">
        <v>9000000</v>
      </c>
      <c r="G1752" s="1">
        <v>0</v>
      </c>
      <c r="H1752" s="1">
        <v>9000000</v>
      </c>
      <c r="J1752" t="s">
        <v>508</v>
      </c>
      <c r="L1752" t="s">
        <v>16</v>
      </c>
      <c r="M1752" t="s">
        <v>17</v>
      </c>
    </row>
    <row r="1753" spans="1:13">
      <c r="A1753">
        <v>58</v>
      </c>
      <c r="B1753" s="5">
        <v>45623</v>
      </c>
      <c r="C1753" s="7">
        <v>0.5631828703703704</v>
      </c>
      <c r="D1753" t="s">
        <v>509</v>
      </c>
      <c r="E1753" t="s">
        <v>666</v>
      </c>
      <c r="F1753" s="1">
        <v>0</v>
      </c>
      <c r="G1753" s="1">
        <v>9000000</v>
      </c>
      <c r="H1753" s="1">
        <v>0</v>
      </c>
      <c r="J1753" t="s">
        <v>508</v>
      </c>
      <c r="L1753" t="s">
        <v>16</v>
      </c>
      <c r="M1753" t="s">
        <v>17</v>
      </c>
    </row>
    <row r="1754" spans="1:13">
      <c r="A1754">
        <v>59</v>
      </c>
      <c r="B1754" s="5">
        <v>45637</v>
      </c>
      <c r="C1754" s="7">
        <v>0.45925925925925931</v>
      </c>
      <c r="D1754" t="s">
        <v>477</v>
      </c>
      <c r="E1754" t="s">
        <v>675</v>
      </c>
      <c r="F1754" s="1">
        <v>1000000</v>
      </c>
      <c r="G1754" s="1">
        <v>0</v>
      </c>
      <c r="H1754" s="1">
        <v>1000000</v>
      </c>
      <c r="J1754" t="s">
        <v>508</v>
      </c>
      <c r="L1754" t="s">
        <v>16</v>
      </c>
      <c r="M1754" t="s">
        <v>17</v>
      </c>
    </row>
    <row r="1755" spans="1:13">
      <c r="A1755">
        <v>60</v>
      </c>
      <c r="B1755" s="5">
        <v>45637</v>
      </c>
      <c r="C1755" s="7">
        <v>0.45928240740740739</v>
      </c>
      <c r="D1755" t="s">
        <v>477</v>
      </c>
      <c r="E1755" t="s">
        <v>676</v>
      </c>
      <c r="F1755" s="1">
        <v>2090000</v>
      </c>
      <c r="G1755" s="1">
        <v>0</v>
      </c>
      <c r="H1755" s="1">
        <v>3090000</v>
      </c>
      <c r="J1755" t="s">
        <v>508</v>
      </c>
      <c r="L1755" t="s">
        <v>16</v>
      </c>
      <c r="M1755" t="s">
        <v>17</v>
      </c>
    </row>
    <row r="1756" spans="1:13">
      <c r="A1756">
        <v>61</v>
      </c>
      <c r="B1756" s="5">
        <v>45637</v>
      </c>
      <c r="C1756" s="7">
        <v>0.45928240740740739</v>
      </c>
      <c r="D1756" t="s">
        <v>509</v>
      </c>
      <c r="E1756" t="s">
        <v>676</v>
      </c>
      <c r="F1756" s="1">
        <v>0</v>
      </c>
      <c r="G1756" s="1">
        <v>2090000</v>
      </c>
      <c r="H1756" s="1">
        <v>1000000</v>
      </c>
      <c r="J1756" t="s">
        <v>508</v>
      </c>
      <c r="L1756" t="s">
        <v>16</v>
      </c>
      <c r="M1756" t="s">
        <v>17</v>
      </c>
    </row>
    <row r="1757" spans="1:13">
      <c r="A1757">
        <v>62</v>
      </c>
      <c r="B1757" s="5">
        <v>45637</v>
      </c>
      <c r="C1757" s="7">
        <v>0.45929398148148148</v>
      </c>
      <c r="D1757" t="s">
        <v>477</v>
      </c>
      <c r="E1757" t="s">
        <v>677</v>
      </c>
      <c r="F1757" s="1">
        <v>1000000</v>
      </c>
      <c r="G1757" s="1">
        <v>0</v>
      </c>
      <c r="H1757" s="1">
        <v>2000000</v>
      </c>
      <c r="J1757" t="s">
        <v>508</v>
      </c>
      <c r="L1757" t="s">
        <v>16</v>
      </c>
      <c r="M1757" t="s">
        <v>17</v>
      </c>
    </row>
    <row r="1758" spans="1:13">
      <c r="A1758">
        <v>63</v>
      </c>
      <c r="B1758" s="5">
        <v>45637</v>
      </c>
      <c r="C1758" s="7">
        <v>0.45930555555555558</v>
      </c>
      <c r="D1758" t="s">
        <v>477</v>
      </c>
      <c r="E1758" t="s">
        <v>678</v>
      </c>
      <c r="F1758" s="1">
        <v>770400</v>
      </c>
      <c r="G1758" s="1">
        <v>0</v>
      </c>
      <c r="H1758" s="1">
        <v>2770400</v>
      </c>
      <c r="J1758" t="s">
        <v>508</v>
      </c>
      <c r="L1758" t="s">
        <v>16</v>
      </c>
      <c r="M1758" t="s">
        <v>17</v>
      </c>
    </row>
    <row r="1759" spans="1:13">
      <c r="A1759">
        <v>64</v>
      </c>
      <c r="B1759" s="5">
        <v>45637</v>
      </c>
      <c r="C1759" s="7">
        <v>0.45930555555555558</v>
      </c>
      <c r="D1759" t="s">
        <v>509</v>
      </c>
      <c r="E1759" t="s">
        <v>678</v>
      </c>
      <c r="F1759" s="1">
        <v>0</v>
      </c>
      <c r="G1759" s="1">
        <v>770400</v>
      </c>
      <c r="H1759" s="1">
        <v>2000000</v>
      </c>
      <c r="J1759" t="s">
        <v>508</v>
      </c>
      <c r="L1759" t="s">
        <v>16</v>
      </c>
      <c r="M1759" t="s">
        <v>17</v>
      </c>
    </row>
    <row r="1760" spans="1:13">
      <c r="A1760">
        <v>65</v>
      </c>
      <c r="B1760" s="5">
        <v>45637</v>
      </c>
      <c r="C1760" s="7">
        <v>0.45931712962962962</v>
      </c>
      <c r="D1760" t="s">
        <v>477</v>
      </c>
      <c r="E1760" t="s">
        <v>679</v>
      </c>
      <c r="F1760" s="1">
        <v>1540000</v>
      </c>
      <c r="G1760" s="1">
        <v>0</v>
      </c>
      <c r="H1760" s="1">
        <v>3540000</v>
      </c>
      <c r="J1760" t="s">
        <v>508</v>
      </c>
      <c r="L1760" t="s">
        <v>16</v>
      </c>
      <c r="M1760" t="s">
        <v>17</v>
      </c>
    </row>
    <row r="1761" spans="1:13">
      <c r="A1761">
        <v>66</v>
      </c>
      <c r="B1761" s="5">
        <v>45637</v>
      </c>
      <c r="C1761" s="7">
        <v>0.45932870370370371</v>
      </c>
      <c r="D1761" t="s">
        <v>509</v>
      </c>
      <c r="E1761" t="s">
        <v>679</v>
      </c>
      <c r="F1761" s="1">
        <v>0</v>
      </c>
      <c r="G1761" s="1">
        <v>1540000</v>
      </c>
      <c r="H1761" s="1">
        <v>2000000</v>
      </c>
      <c r="J1761" t="s">
        <v>508</v>
      </c>
      <c r="L1761" t="s">
        <v>16</v>
      </c>
      <c r="M1761" t="s">
        <v>17</v>
      </c>
    </row>
    <row r="1762" spans="1:13">
      <c r="A1762">
        <v>67</v>
      </c>
      <c r="B1762" s="5">
        <v>45637</v>
      </c>
      <c r="C1762" s="7">
        <v>0.45932870370370371</v>
      </c>
      <c r="D1762" t="s">
        <v>477</v>
      </c>
      <c r="E1762" t="s">
        <v>680</v>
      </c>
      <c r="F1762" s="1">
        <v>600000</v>
      </c>
      <c r="G1762" s="1">
        <v>0</v>
      </c>
      <c r="H1762" s="1">
        <v>2600000</v>
      </c>
      <c r="J1762" t="s">
        <v>508</v>
      </c>
      <c r="L1762" t="s">
        <v>16</v>
      </c>
      <c r="M1762" t="s">
        <v>17</v>
      </c>
    </row>
    <row r="1763" spans="1:13">
      <c r="A1763">
        <v>68</v>
      </c>
      <c r="B1763" s="5">
        <v>45637</v>
      </c>
      <c r="C1763" s="7">
        <v>0.45932870370370371</v>
      </c>
      <c r="D1763" t="s">
        <v>509</v>
      </c>
      <c r="E1763" t="s">
        <v>680</v>
      </c>
      <c r="F1763" s="1">
        <v>0</v>
      </c>
      <c r="G1763" s="1">
        <v>600000</v>
      </c>
      <c r="H1763" s="1">
        <v>2000000</v>
      </c>
      <c r="J1763" t="s">
        <v>508</v>
      </c>
      <c r="L1763" t="s">
        <v>16</v>
      </c>
      <c r="M1763" t="s">
        <v>17</v>
      </c>
    </row>
    <row r="1764" spans="1:13">
      <c r="A1764">
        <v>69</v>
      </c>
      <c r="B1764" s="5">
        <v>45637</v>
      </c>
      <c r="C1764" s="7">
        <v>0.45934027777777781</v>
      </c>
      <c r="D1764" t="s">
        <v>477</v>
      </c>
      <c r="E1764" t="s">
        <v>681</v>
      </c>
      <c r="F1764" s="1">
        <v>4540000</v>
      </c>
      <c r="G1764" s="1">
        <v>0</v>
      </c>
      <c r="H1764" s="1">
        <v>6540000</v>
      </c>
      <c r="J1764" t="s">
        <v>508</v>
      </c>
      <c r="L1764" t="s">
        <v>16</v>
      </c>
      <c r="M1764" t="s">
        <v>17</v>
      </c>
    </row>
    <row r="1765" spans="1:13">
      <c r="A1765">
        <v>70</v>
      </c>
      <c r="B1765" s="5">
        <v>45637</v>
      </c>
      <c r="C1765" s="7">
        <v>0.45934027777777781</v>
      </c>
      <c r="D1765" t="s">
        <v>509</v>
      </c>
      <c r="E1765" t="s">
        <v>681</v>
      </c>
      <c r="F1765" s="1">
        <v>0</v>
      </c>
      <c r="G1765" s="1">
        <v>4540000</v>
      </c>
      <c r="H1765" s="1">
        <v>2000000</v>
      </c>
      <c r="J1765" t="s">
        <v>508</v>
      </c>
      <c r="L1765" t="s">
        <v>16</v>
      </c>
      <c r="M1765" t="s">
        <v>17</v>
      </c>
    </row>
    <row r="1766" spans="1:13">
      <c r="A1766">
        <v>71</v>
      </c>
      <c r="B1766" s="5">
        <v>45637</v>
      </c>
      <c r="C1766" s="7">
        <v>0.45934027777777781</v>
      </c>
      <c r="D1766" t="s">
        <v>477</v>
      </c>
      <c r="E1766" t="s">
        <v>682</v>
      </c>
      <c r="F1766" s="1">
        <v>360000</v>
      </c>
      <c r="G1766" s="1">
        <v>0</v>
      </c>
      <c r="H1766" s="1">
        <v>2360000</v>
      </c>
      <c r="J1766" t="s">
        <v>508</v>
      </c>
      <c r="L1766" t="s">
        <v>16</v>
      </c>
      <c r="M1766" t="s">
        <v>17</v>
      </c>
    </row>
    <row r="1767" spans="1:13">
      <c r="A1767">
        <v>72</v>
      </c>
      <c r="B1767" s="5">
        <v>45637</v>
      </c>
      <c r="C1767" s="7">
        <v>0.45934027777777781</v>
      </c>
      <c r="D1767" t="s">
        <v>509</v>
      </c>
      <c r="E1767" t="s">
        <v>682</v>
      </c>
      <c r="F1767" s="1">
        <v>0</v>
      </c>
      <c r="G1767" s="1">
        <v>360000</v>
      </c>
      <c r="H1767" s="1">
        <v>2000000</v>
      </c>
      <c r="J1767" t="s">
        <v>508</v>
      </c>
      <c r="L1767" t="s">
        <v>16</v>
      </c>
      <c r="M1767" t="s">
        <v>17</v>
      </c>
    </row>
    <row r="1768" spans="1:13">
      <c r="A1768">
        <v>73</v>
      </c>
      <c r="B1768" s="5">
        <v>45644</v>
      </c>
      <c r="C1768" s="7">
        <v>0.46258101851851852</v>
      </c>
      <c r="D1768" t="s">
        <v>562</v>
      </c>
      <c r="E1768" t="s">
        <v>543</v>
      </c>
      <c r="F1768" s="1">
        <v>0</v>
      </c>
      <c r="G1768" s="1">
        <v>2000000</v>
      </c>
      <c r="H1768" s="1">
        <v>0</v>
      </c>
      <c r="J1768" t="s">
        <v>564</v>
      </c>
      <c r="L1768" t="s">
        <v>16</v>
      </c>
      <c r="M1768" t="s">
        <v>17</v>
      </c>
    </row>
    <row r="1769" spans="1:13">
      <c r="A1769">
        <v>74</v>
      </c>
      <c r="B1769" s="5">
        <v>45647</v>
      </c>
      <c r="C1769" s="7">
        <v>0.10435185185185181</v>
      </c>
      <c r="D1769" t="s">
        <v>503</v>
      </c>
      <c r="E1769" t="s">
        <v>686</v>
      </c>
      <c r="F1769" s="1">
        <v>287</v>
      </c>
      <c r="G1769" s="1">
        <v>0</v>
      </c>
      <c r="H1769" s="1">
        <v>287</v>
      </c>
      <c r="J1769" t="s">
        <v>564</v>
      </c>
      <c r="L1769" t="s">
        <v>16</v>
      </c>
      <c r="M1769" t="s">
        <v>17</v>
      </c>
    </row>
    <row r="1770" spans="1:13">
      <c r="A1770">
        <v>75</v>
      </c>
      <c r="B1770" s="5">
        <v>45650</v>
      </c>
      <c r="C1770" s="7">
        <v>0.44942129629629629</v>
      </c>
      <c r="D1770" t="s">
        <v>477</v>
      </c>
      <c r="E1770" t="s">
        <v>693</v>
      </c>
      <c r="F1770" s="1">
        <v>87000</v>
      </c>
      <c r="G1770" s="1">
        <v>0</v>
      </c>
      <c r="H1770" s="1">
        <v>87287</v>
      </c>
      <c r="J1770" t="s">
        <v>508</v>
      </c>
      <c r="L1770" t="s">
        <v>16</v>
      </c>
      <c r="M1770" t="s">
        <v>17</v>
      </c>
    </row>
    <row r="1771" spans="1:13">
      <c r="A1771">
        <v>76</v>
      </c>
      <c r="B1771" s="5">
        <v>45650</v>
      </c>
      <c r="C1771" s="7">
        <v>0.44942129629629629</v>
      </c>
      <c r="D1771" t="s">
        <v>509</v>
      </c>
      <c r="E1771" t="s">
        <v>693</v>
      </c>
      <c r="F1771" s="1">
        <v>0</v>
      </c>
      <c r="G1771" s="1">
        <v>87000</v>
      </c>
      <c r="H1771" s="1">
        <v>287</v>
      </c>
      <c r="J1771" t="s">
        <v>508</v>
      </c>
      <c r="L1771" t="s">
        <v>16</v>
      </c>
      <c r="M1771" t="s">
        <v>17</v>
      </c>
    </row>
    <row r="1772" spans="1:13">
      <c r="A1772">
        <v>77</v>
      </c>
      <c r="B1772" s="5">
        <v>45650</v>
      </c>
      <c r="C1772" s="7">
        <v>0.44946759259259261</v>
      </c>
      <c r="D1772" t="s">
        <v>477</v>
      </c>
      <c r="E1772" t="s">
        <v>694</v>
      </c>
      <c r="F1772" s="1">
        <v>3825000</v>
      </c>
      <c r="G1772" s="1">
        <v>0</v>
      </c>
      <c r="H1772" s="1">
        <v>3825287</v>
      </c>
      <c r="J1772" t="s">
        <v>508</v>
      </c>
      <c r="L1772" t="s">
        <v>16</v>
      </c>
      <c r="M1772" t="s">
        <v>17</v>
      </c>
    </row>
    <row r="1773" spans="1:13">
      <c r="A1773">
        <v>78</v>
      </c>
      <c r="B1773" s="5">
        <v>45650</v>
      </c>
      <c r="C1773" s="7">
        <v>0.44946759259259261</v>
      </c>
      <c r="D1773" t="s">
        <v>509</v>
      </c>
      <c r="E1773" t="s">
        <v>694</v>
      </c>
      <c r="F1773" s="1">
        <v>0</v>
      </c>
      <c r="G1773" s="1">
        <v>3825000</v>
      </c>
      <c r="H1773" s="1">
        <v>287</v>
      </c>
      <c r="J1773" t="s">
        <v>508</v>
      </c>
      <c r="L1773" t="s">
        <v>16</v>
      </c>
      <c r="M1773" t="s">
        <v>17</v>
      </c>
    </row>
    <row r="1774" spans="1:13">
      <c r="A1774">
        <v>79</v>
      </c>
      <c r="B1774" s="5">
        <v>45650</v>
      </c>
      <c r="C1774" s="7">
        <v>0.44946759259259261</v>
      </c>
      <c r="D1774" t="s">
        <v>477</v>
      </c>
      <c r="E1774" t="s">
        <v>695</v>
      </c>
      <c r="F1774" s="1">
        <v>2630000</v>
      </c>
      <c r="G1774" s="1">
        <v>0</v>
      </c>
      <c r="H1774" s="1">
        <v>2630287</v>
      </c>
      <c r="J1774" t="s">
        <v>508</v>
      </c>
      <c r="L1774" t="s">
        <v>16</v>
      </c>
      <c r="M1774" t="s">
        <v>17</v>
      </c>
    </row>
    <row r="1775" spans="1:13">
      <c r="A1775">
        <v>80</v>
      </c>
      <c r="B1775" s="5">
        <v>45650</v>
      </c>
      <c r="C1775" s="7">
        <v>0.44946759259259261</v>
      </c>
      <c r="D1775" t="s">
        <v>509</v>
      </c>
      <c r="E1775" t="s">
        <v>695</v>
      </c>
      <c r="F1775" s="1">
        <v>0</v>
      </c>
      <c r="G1775" s="1">
        <v>2630000</v>
      </c>
      <c r="H1775" s="1">
        <v>287</v>
      </c>
      <c r="J1775" t="s">
        <v>508</v>
      </c>
      <c r="L1775" t="s">
        <v>16</v>
      </c>
      <c r="M1775" t="s">
        <v>17</v>
      </c>
    </row>
    <row r="1776" spans="1:13">
      <c r="A1776">
        <v>81</v>
      </c>
      <c r="B1776" s="5">
        <v>45650</v>
      </c>
      <c r="C1776" s="7">
        <v>0.44950231481481479</v>
      </c>
      <c r="D1776" t="s">
        <v>477</v>
      </c>
      <c r="E1776" t="s">
        <v>696</v>
      </c>
      <c r="F1776" s="1">
        <v>416000</v>
      </c>
      <c r="G1776" s="1">
        <v>0</v>
      </c>
      <c r="H1776" s="1">
        <v>416287</v>
      </c>
      <c r="J1776" t="s">
        <v>508</v>
      </c>
      <c r="L1776" t="s">
        <v>16</v>
      </c>
      <c r="M1776" t="s">
        <v>17</v>
      </c>
    </row>
    <row r="1777" spans="1:13">
      <c r="A1777">
        <v>82</v>
      </c>
      <c r="B1777" s="5">
        <v>45650</v>
      </c>
      <c r="C1777" s="7">
        <v>0.44950231481481479</v>
      </c>
      <c r="D1777" t="s">
        <v>509</v>
      </c>
      <c r="E1777" t="s">
        <v>696</v>
      </c>
      <c r="F1777" s="1">
        <v>0</v>
      </c>
      <c r="G1777" s="1">
        <v>416000</v>
      </c>
      <c r="H1777" s="1">
        <v>287</v>
      </c>
      <c r="J1777" t="s">
        <v>508</v>
      </c>
      <c r="L1777" t="s">
        <v>16</v>
      </c>
      <c r="M1777" t="s">
        <v>17</v>
      </c>
    </row>
    <row r="1778" spans="1:13">
      <c r="A1778">
        <v>83</v>
      </c>
      <c r="B1778" s="5">
        <v>45657</v>
      </c>
      <c r="C1778" s="7">
        <v>0.62512731481481476</v>
      </c>
      <c r="D1778" t="s">
        <v>477</v>
      </c>
      <c r="E1778" t="s">
        <v>699</v>
      </c>
      <c r="F1778" s="1">
        <v>1200000</v>
      </c>
      <c r="G1778" s="1">
        <v>0</v>
      </c>
      <c r="H1778" s="1">
        <v>1200287</v>
      </c>
      <c r="J1778" t="s">
        <v>508</v>
      </c>
      <c r="L1778" t="s">
        <v>16</v>
      </c>
      <c r="M1778" t="s">
        <v>17</v>
      </c>
    </row>
    <row r="1779" spans="1:13">
      <c r="A1779">
        <v>84</v>
      </c>
      <c r="B1779" s="5">
        <v>45657</v>
      </c>
      <c r="C1779" s="7">
        <v>0.62512731481481476</v>
      </c>
      <c r="D1779" t="s">
        <v>509</v>
      </c>
      <c r="E1779" t="s">
        <v>699</v>
      </c>
      <c r="F1779" s="1">
        <v>0</v>
      </c>
      <c r="G1779" s="1">
        <v>1200000</v>
      </c>
      <c r="H1779" s="1">
        <v>287</v>
      </c>
      <c r="J1779" t="s">
        <v>508</v>
      </c>
      <c r="L1779" t="s">
        <v>16</v>
      </c>
      <c r="M1779" t="s">
        <v>17</v>
      </c>
    </row>
    <row r="1780" spans="1:13">
      <c r="A1780">
        <v>85</v>
      </c>
      <c r="B1780" s="5">
        <v>45657</v>
      </c>
      <c r="C1780" s="7">
        <v>0.62513888888888891</v>
      </c>
      <c r="D1780" t="s">
        <v>477</v>
      </c>
      <c r="E1780" t="s">
        <v>700</v>
      </c>
      <c r="F1780" s="1">
        <v>851250</v>
      </c>
      <c r="G1780" s="1">
        <v>0</v>
      </c>
      <c r="H1780" s="1">
        <v>851537</v>
      </c>
      <c r="J1780" t="s">
        <v>508</v>
      </c>
      <c r="L1780" t="s">
        <v>16</v>
      </c>
      <c r="M1780" t="s">
        <v>17</v>
      </c>
    </row>
    <row r="1781" spans="1:13">
      <c r="A1781">
        <v>86</v>
      </c>
      <c r="B1781" s="5">
        <v>45657</v>
      </c>
      <c r="C1781" s="7">
        <v>0.62513888888888891</v>
      </c>
      <c r="D1781" t="s">
        <v>509</v>
      </c>
      <c r="E1781" t="s">
        <v>700</v>
      </c>
      <c r="F1781" s="1">
        <v>0</v>
      </c>
      <c r="G1781" s="1">
        <v>851250</v>
      </c>
      <c r="H1781" s="1">
        <v>287</v>
      </c>
      <c r="J1781" t="s">
        <v>508</v>
      </c>
      <c r="L1781" t="s">
        <v>16</v>
      </c>
      <c r="M1781" t="s">
        <v>17</v>
      </c>
    </row>
    <row r="1782" spans="1:13">
      <c r="A1782">
        <v>87</v>
      </c>
      <c r="B1782" s="5">
        <v>45657</v>
      </c>
      <c r="C1782" s="7">
        <v>0.62515046296296295</v>
      </c>
      <c r="D1782" t="s">
        <v>477</v>
      </c>
      <c r="E1782" t="s">
        <v>701</v>
      </c>
      <c r="F1782" s="1">
        <v>2436000</v>
      </c>
      <c r="G1782" s="1">
        <v>0</v>
      </c>
      <c r="H1782" s="1">
        <v>2436287</v>
      </c>
      <c r="J1782" t="s">
        <v>508</v>
      </c>
      <c r="L1782" t="s">
        <v>16</v>
      </c>
      <c r="M1782" t="s">
        <v>17</v>
      </c>
    </row>
    <row r="1783" spans="1:13">
      <c r="A1783">
        <v>88</v>
      </c>
      <c r="B1783" s="5">
        <v>45657</v>
      </c>
      <c r="C1783" s="7">
        <v>0.62515046296296295</v>
      </c>
      <c r="D1783" t="s">
        <v>509</v>
      </c>
      <c r="E1783" t="s">
        <v>701</v>
      </c>
      <c r="F1783" s="1">
        <v>0</v>
      </c>
      <c r="G1783" s="1">
        <v>2436000</v>
      </c>
      <c r="H1783" s="1">
        <v>287</v>
      </c>
      <c r="J1783" t="s">
        <v>508</v>
      </c>
      <c r="L1783" t="s">
        <v>16</v>
      </c>
      <c r="M1783" t="s">
        <v>17</v>
      </c>
    </row>
    <row r="1784" spans="1:13">
      <c r="A1784">
        <v>89</v>
      </c>
      <c r="B1784" s="5">
        <v>45657</v>
      </c>
      <c r="C1784" s="7">
        <v>0.62517361111111114</v>
      </c>
      <c r="D1784" t="s">
        <v>477</v>
      </c>
      <c r="E1784" t="s">
        <v>702</v>
      </c>
      <c r="F1784" s="1">
        <v>1400000</v>
      </c>
      <c r="G1784" s="1">
        <v>0</v>
      </c>
      <c r="H1784" s="1">
        <v>1400287</v>
      </c>
      <c r="J1784" t="s">
        <v>508</v>
      </c>
      <c r="L1784" t="s">
        <v>16</v>
      </c>
      <c r="M1784" t="s">
        <v>17</v>
      </c>
    </row>
    <row r="1785" spans="1:13">
      <c r="A1785">
        <v>90</v>
      </c>
      <c r="B1785" s="5">
        <v>45657</v>
      </c>
      <c r="C1785" s="7">
        <v>0.62517361111111114</v>
      </c>
      <c r="D1785" t="s">
        <v>509</v>
      </c>
      <c r="E1785" t="s">
        <v>702</v>
      </c>
      <c r="F1785" s="1">
        <v>0</v>
      </c>
      <c r="G1785" s="1">
        <v>1400000</v>
      </c>
      <c r="H1785" s="1">
        <v>287</v>
      </c>
      <c r="J1785" t="s">
        <v>508</v>
      </c>
      <c r="L1785" t="s">
        <v>16</v>
      </c>
      <c r="M1785" t="s">
        <v>17</v>
      </c>
    </row>
    <row r="1786" spans="1:13">
      <c r="A1786">
        <v>91</v>
      </c>
      <c r="B1786" s="5">
        <v>45657</v>
      </c>
      <c r="C1786" s="7">
        <v>0.62517361111111114</v>
      </c>
      <c r="D1786" t="s">
        <v>477</v>
      </c>
      <c r="E1786" t="s">
        <v>703</v>
      </c>
      <c r="F1786" s="1">
        <v>568800</v>
      </c>
      <c r="G1786" s="1">
        <v>0</v>
      </c>
      <c r="H1786" s="1">
        <v>569087</v>
      </c>
      <c r="J1786" t="s">
        <v>508</v>
      </c>
      <c r="L1786" t="s">
        <v>16</v>
      </c>
      <c r="M1786" t="s">
        <v>17</v>
      </c>
    </row>
    <row r="1787" spans="1:13">
      <c r="A1787">
        <v>92</v>
      </c>
      <c r="B1787" s="5">
        <v>45657</v>
      </c>
      <c r="C1787" s="7">
        <v>0.62517361111111114</v>
      </c>
      <c r="D1787" t="s">
        <v>509</v>
      </c>
      <c r="E1787" t="s">
        <v>703</v>
      </c>
      <c r="F1787" s="1">
        <v>0</v>
      </c>
      <c r="G1787" s="1">
        <v>568800</v>
      </c>
      <c r="H1787" s="1">
        <v>287</v>
      </c>
      <c r="J1787" t="s">
        <v>508</v>
      </c>
      <c r="L1787" t="s">
        <v>16</v>
      </c>
      <c r="M1787" t="s">
        <v>17</v>
      </c>
    </row>
    <row r="1788" spans="1:13">
      <c r="A1788">
        <v>93</v>
      </c>
      <c r="B1788" s="5">
        <v>45657</v>
      </c>
      <c r="C1788" s="7">
        <v>0.62518518518518518</v>
      </c>
      <c r="D1788" t="s">
        <v>477</v>
      </c>
      <c r="E1788" t="s">
        <v>704</v>
      </c>
      <c r="F1788" s="1">
        <v>5000000</v>
      </c>
      <c r="G1788" s="1">
        <v>0</v>
      </c>
      <c r="H1788" s="1">
        <v>5000287</v>
      </c>
      <c r="J1788" t="s">
        <v>508</v>
      </c>
      <c r="L1788" t="s">
        <v>16</v>
      </c>
      <c r="M1788" t="s">
        <v>17</v>
      </c>
    </row>
    <row r="1789" spans="1:13">
      <c r="A1789">
        <v>94</v>
      </c>
      <c r="B1789" s="5">
        <v>45657</v>
      </c>
      <c r="C1789" s="7">
        <v>0.62518518518518518</v>
      </c>
      <c r="D1789" t="s">
        <v>509</v>
      </c>
      <c r="E1789" t="s">
        <v>704</v>
      </c>
      <c r="F1789" s="1">
        <v>0</v>
      </c>
      <c r="G1789" s="1">
        <v>5000000</v>
      </c>
      <c r="H1789" s="1">
        <v>287</v>
      </c>
      <c r="J1789" t="s">
        <v>508</v>
      </c>
      <c r="L1789" t="s">
        <v>16</v>
      </c>
      <c r="M1789" t="s">
        <v>17</v>
      </c>
    </row>
    <row r="1790" spans="1:13">
      <c r="A1790">
        <v>95</v>
      </c>
      <c r="B1790" s="5">
        <v>45657</v>
      </c>
      <c r="C1790" s="7">
        <v>0.6252199074074074</v>
      </c>
      <c r="D1790" t="s">
        <v>477</v>
      </c>
      <c r="E1790" t="s">
        <v>705</v>
      </c>
      <c r="F1790" s="1">
        <v>5920000</v>
      </c>
      <c r="G1790" s="1">
        <v>0</v>
      </c>
      <c r="H1790" s="1">
        <v>5920287</v>
      </c>
      <c r="J1790" t="s">
        <v>508</v>
      </c>
      <c r="L1790" t="s">
        <v>16</v>
      </c>
      <c r="M1790" t="s">
        <v>17</v>
      </c>
    </row>
    <row r="1791" spans="1:13">
      <c r="A1791">
        <v>96</v>
      </c>
      <c r="B1791" s="5">
        <v>45657</v>
      </c>
      <c r="C1791" s="7">
        <v>0.6252199074074074</v>
      </c>
      <c r="D1791" t="s">
        <v>509</v>
      </c>
      <c r="E1791" t="s">
        <v>705</v>
      </c>
      <c r="F1791" s="1">
        <v>0</v>
      </c>
      <c r="G1791" s="1">
        <v>5920000</v>
      </c>
      <c r="H1791" s="1">
        <v>287</v>
      </c>
      <c r="J1791" t="s">
        <v>508</v>
      </c>
      <c r="L1791" t="s">
        <v>16</v>
      </c>
      <c r="M1791" t="s">
        <v>17</v>
      </c>
    </row>
    <row r="1792" spans="1:13">
      <c r="A1792">
        <v>97</v>
      </c>
      <c r="B1792" s="5">
        <v>45665</v>
      </c>
      <c r="C1792" s="7">
        <v>0.55344907407407407</v>
      </c>
      <c r="D1792" t="s">
        <v>477</v>
      </c>
      <c r="E1792" t="s">
        <v>713</v>
      </c>
      <c r="F1792" s="1">
        <v>1000000</v>
      </c>
      <c r="G1792" s="1">
        <v>0</v>
      </c>
      <c r="H1792" s="1">
        <v>1000287</v>
      </c>
      <c r="J1792" t="s">
        <v>508</v>
      </c>
      <c r="L1792" t="s">
        <v>16</v>
      </c>
      <c r="M1792" t="s">
        <v>17</v>
      </c>
    </row>
    <row r="1793" spans="1:13">
      <c r="A1793">
        <v>98</v>
      </c>
      <c r="B1793" s="5">
        <v>45672</v>
      </c>
      <c r="C1793" s="7">
        <v>0.67768518518518517</v>
      </c>
      <c r="D1793" t="s">
        <v>562</v>
      </c>
      <c r="E1793" t="s">
        <v>543</v>
      </c>
      <c r="F1793" s="1">
        <v>0</v>
      </c>
      <c r="G1793" s="1">
        <v>1000000</v>
      </c>
      <c r="H1793" s="1">
        <v>287</v>
      </c>
      <c r="J1793" t="s">
        <v>564</v>
      </c>
      <c r="L1793" t="s">
        <v>16</v>
      </c>
      <c r="M1793" t="s">
        <v>17</v>
      </c>
    </row>
    <row r="1794" spans="1:13">
      <c r="A1794">
        <v>99</v>
      </c>
      <c r="B1794" s="5">
        <v>45679</v>
      </c>
      <c r="C1794" s="7">
        <v>0.44189814814814821</v>
      </c>
      <c r="D1794" t="s">
        <v>477</v>
      </c>
      <c r="E1794" t="s">
        <v>731</v>
      </c>
      <c r="F1794" s="1">
        <v>520000</v>
      </c>
      <c r="G1794" s="1">
        <v>0</v>
      </c>
      <c r="H1794" s="1">
        <v>520287</v>
      </c>
      <c r="J1794" t="s">
        <v>508</v>
      </c>
      <c r="L1794" t="s">
        <v>16</v>
      </c>
      <c r="M1794" t="s">
        <v>17</v>
      </c>
    </row>
    <row r="1795" spans="1:13">
      <c r="A1795">
        <v>100</v>
      </c>
      <c r="B1795" s="5">
        <v>45679</v>
      </c>
      <c r="C1795" s="7">
        <v>0.44189814814814821</v>
      </c>
      <c r="D1795" t="s">
        <v>509</v>
      </c>
      <c r="E1795" t="s">
        <v>731</v>
      </c>
      <c r="F1795" s="1">
        <v>0</v>
      </c>
      <c r="G1795" s="1">
        <v>520000</v>
      </c>
      <c r="H1795" s="1">
        <v>287</v>
      </c>
      <c r="J1795" t="s">
        <v>508</v>
      </c>
      <c r="L1795" t="s">
        <v>16</v>
      </c>
      <c r="M1795" t="s">
        <v>17</v>
      </c>
    </row>
    <row r="1796" spans="1:13">
      <c r="A1796">
        <v>101</v>
      </c>
      <c r="B1796" s="5">
        <v>45679</v>
      </c>
      <c r="C1796" s="7">
        <v>0.44189814814814821</v>
      </c>
      <c r="D1796" t="s">
        <v>477</v>
      </c>
      <c r="E1796" t="s">
        <v>732</v>
      </c>
      <c r="F1796" s="1">
        <v>925000</v>
      </c>
      <c r="G1796" s="1">
        <v>0</v>
      </c>
      <c r="H1796" s="1">
        <v>925287</v>
      </c>
      <c r="J1796" t="s">
        <v>508</v>
      </c>
      <c r="L1796" t="s">
        <v>16</v>
      </c>
      <c r="M1796" t="s">
        <v>17</v>
      </c>
    </row>
    <row r="1797" spans="1:13">
      <c r="A1797">
        <v>102</v>
      </c>
      <c r="B1797" s="5">
        <v>45679</v>
      </c>
      <c r="C1797" s="7">
        <v>0.44189814814814821</v>
      </c>
      <c r="D1797" t="s">
        <v>509</v>
      </c>
      <c r="E1797" t="s">
        <v>732</v>
      </c>
      <c r="F1797" s="1">
        <v>0</v>
      </c>
      <c r="G1797" s="1">
        <v>925000</v>
      </c>
      <c r="H1797" s="1">
        <v>287</v>
      </c>
      <c r="J1797" t="s">
        <v>508</v>
      </c>
      <c r="L1797" t="s">
        <v>16</v>
      </c>
      <c r="M1797" t="s">
        <v>17</v>
      </c>
    </row>
    <row r="1798" spans="1:13">
      <c r="A1798">
        <v>103</v>
      </c>
      <c r="B1798" s="5">
        <v>45691</v>
      </c>
      <c r="C1798" s="7">
        <v>0.59482638888888884</v>
      </c>
      <c r="D1798" t="s">
        <v>477</v>
      </c>
      <c r="E1798" t="s">
        <v>737</v>
      </c>
      <c r="F1798" s="1">
        <v>325000</v>
      </c>
      <c r="G1798" s="1">
        <v>0</v>
      </c>
      <c r="H1798" s="1">
        <v>325287</v>
      </c>
      <c r="J1798" t="s">
        <v>508</v>
      </c>
      <c r="L1798" t="s">
        <v>16</v>
      </c>
      <c r="M1798" t="s">
        <v>17</v>
      </c>
    </row>
    <row r="1799" spans="1:13">
      <c r="A1799">
        <v>104</v>
      </c>
      <c r="B1799" s="5">
        <v>45691</v>
      </c>
      <c r="C1799" s="7">
        <v>0.59482638888888884</v>
      </c>
      <c r="D1799" t="s">
        <v>509</v>
      </c>
      <c r="E1799" t="s">
        <v>737</v>
      </c>
      <c r="F1799" s="1">
        <v>0</v>
      </c>
      <c r="G1799" s="1">
        <v>325000</v>
      </c>
      <c r="H1799" s="1">
        <v>287</v>
      </c>
      <c r="J1799" t="s">
        <v>508</v>
      </c>
      <c r="L1799" t="s">
        <v>16</v>
      </c>
      <c r="M1799" t="s">
        <v>17</v>
      </c>
    </row>
    <row r="1800" spans="1:13">
      <c r="A1800">
        <v>105</v>
      </c>
      <c r="B1800" s="5">
        <v>45691</v>
      </c>
      <c r="C1800" s="7">
        <v>0.59482638888888884</v>
      </c>
      <c r="D1800" t="s">
        <v>477</v>
      </c>
      <c r="E1800" t="s">
        <v>738</v>
      </c>
      <c r="F1800" s="1">
        <v>1300000</v>
      </c>
      <c r="G1800" s="1">
        <v>0</v>
      </c>
      <c r="H1800" s="1">
        <v>1300287</v>
      </c>
      <c r="J1800" t="s">
        <v>508</v>
      </c>
      <c r="L1800" t="s">
        <v>16</v>
      </c>
      <c r="M1800" t="s">
        <v>17</v>
      </c>
    </row>
    <row r="1801" spans="1:13">
      <c r="A1801">
        <v>106</v>
      </c>
      <c r="B1801" s="5">
        <v>45691</v>
      </c>
      <c r="C1801" s="7">
        <v>0.59482638888888884</v>
      </c>
      <c r="D1801" t="s">
        <v>509</v>
      </c>
      <c r="E1801" t="s">
        <v>738</v>
      </c>
      <c r="F1801" s="1">
        <v>0</v>
      </c>
      <c r="G1801" s="1">
        <v>1300000</v>
      </c>
      <c r="H1801" s="1">
        <v>287</v>
      </c>
      <c r="J1801" t="s">
        <v>508</v>
      </c>
      <c r="L1801" t="s">
        <v>16</v>
      </c>
      <c r="M1801" t="s">
        <v>17</v>
      </c>
    </row>
    <row r="1802" spans="1:13">
      <c r="A1802">
        <v>107</v>
      </c>
      <c r="B1802" s="5">
        <v>45700</v>
      </c>
      <c r="C1802" s="7">
        <v>0.47030092592592587</v>
      </c>
      <c r="D1802" t="s">
        <v>477</v>
      </c>
      <c r="E1802" t="s">
        <v>745</v>
      </c>
      <c r="F1802" s="1">
        <v>1000000</v>
      </c>
      <c r="G1802" s="1">
        <v>0</v>
      </c>
      <c r="H1802" s="1">
        <v>1000287</v>
      </c>
      <c r="J1802" t="s">
        <v>508</v>
      </c>
      <c r="L1802" t="s">
        <v>16</v>
      </c>
      <c r="M1802" t="s">
        <v>17</v>
      </c>
    </row>
    <row r="1803" spans="1:13">
      <c r="A1803">
        <v>108</v>
      </c>
      <c r="B1803" s="5">
        <v>45700</v>
      </c>
      <c r="C1803" s="7">
        <v>0.47030092592592587</v>
      </c>
      <c r="D1803" t="s">
        <v>477</v>
      </c>
      <c r="E1803" t="s">
        <v>746</v>
      </c>
      <c r="F1803" s="1">
        <v>500000</v>
      </c>
      <c r="G1803" s="1">
        <v>0</v>
      </c>
      <c r="H1803" s="1">
        <v>1500287</v>
      </c>
      <c r="J1803" t="s">
        <v>508</v>
      </c>
      <c r="L1803" t="s">
        <v>16</v>
      </c>
      <c r="M1803" t="s">
        <v>17</v>
      </c>
    </row>
    <row r="1804" spans="1:13">
      <c r="A1804">
        <v>109</v>
      </c>
      <c r="B1804" s="5">
        <v>45700</v>
      </c>
      <c r="C1804" s="7">
        <v>0.47030092592592587</v>
      </c>
      <c r="D1804" t="s">
        <v>509</v>
      </c>
      <c r="E1804" t="s">
        <v>746</v>
      </c>
      <c r="F1804" s="1">
        <v>0</v>
      </c>
      <c r="G1804" s="1">
        <v>500000</v>
      </c>
      <c r="H1804" s="1">
        <v>1000287</v>
      </c>
      <c r="J1804" t="s">
        <v>508</v>
      </c>
      <c r="L1804" t="s">
        <v>16</v>
      </c>
      <c r="M1804" t="s">
        <v>17</v>
      </c>
    </row>
    <row r="1805" spans="1:13">
      <c r="A1805">
        <v>1</v>
      </c>
      <c r="B1805" s="5">
        <v>45622</v>
      </c>
      <c r="C1805" s="7">
        <v>0.66578703703703701</v>
      </c>
      <c r="D1805" t="s">
        <v>465</v>
      </c>
      <c r="F1805" s="1">
        <v>0</v>
      </c>
      <c r="G1805" s="1">
        <v>0</v>
      </c>
      <c r="H1805" s="1">
        <v>0</v>
      </c>
      <c r="J1805" t="s">
        <v>564</v>
      </c>
      <c r="L1805" t="s">
        <v>18</v>
      </c>
      <c r="M1805" t="s">
        <v>19</v>
      </c>
    </row>
    <row r="1806" spans="1:13">
      <c r="A1806">
        <v>2</v>
      </c>
      <c r="B1806" s="5">
        <v>45647</v>
      </c>
      <c r="C1806" s="7">
        <v>0.1365625</v>
      </c>
      <c r="D1806" t="s">
        <v>503</v>
      </c>
      <c r="E1806" t="s">
        <v>990</v>
      </c>
      <c r="F1806" s="1">
        <v>0</v>
      </c>
      <c r="G1806" s="1">
        <v>0</v>
      </c>
      <c r="H1806" s="1">
        <v>0</v>
      </c>
      <c r="J1806" t="s">
        <v>564</v>
      </c>
      <c r="L1806" t="s">
        <v>18</v>
      </c>
      <c r="M1806" t="s">
        <v>19</v>
      </c>
    </row>
    <row r="1807" spans="1:13">
      <c r="A1807">
        <v>3</v>
      </c>
      <c r="B1807" s="5">
        <v>45726</v>
      </c>
      <c r="C1807" s="7">
        <v>0.74311342592592589</v>
      </c>
      <c r="D1807" t="s">
        <v>542</v>
      </c>
      <c r="E1807" t="s">
        <v>543</v>
      </c>
      <c r="F1807" s="1">
        <v>8885675</v>
      </c>
      <c r="G1807" s="1">
        <v>0</v>
      </c>
      <c r="H1807" s="1">
        <v>8885675</v>
      </c>
      <c r="J1807" t="s">
        <v>544</v>
      </c>
      <c r="L1807" t="s">
        <v>18</v>
      </c>
      <c r="M1807" t="s">
        <v>19</v>
      </c>
    </row>
    <row r="1808" spans="1:13">
      <c r="A1808">
        <v>4</v>
      </c>
      <c r="B1808" s="5">
        <v>45729</v>
      </c>
      <c r="C1808" s="7">
        <v>0.72430555555555554</v>
      </c>
      <c r="D1808" t="s">
        <v>477</v>
      </c>
      <c r="E1808" t="s">
        <v>991</v>
      </c>
      <c r="F1808" s="1">
        <v>2197000</v>
      </c>
      <c r="G1808" s="1">
        <v>0</v>
      </c>
      <c r="H1808" s="1">
        <v>11082675</v>
      </c>
      <c r="J1808" t="s">
        <v>508</v>
      </c>
      <c r="L1808" t="s">
        <v>18</v>
      </c>
      <c r="M1808" t="s">
        <v>19</v>
      </c>
    </row>
    <row r="1809" spans="1:13">
      <c r="A1809">
        <v>5</v>
      </c>
      <c r="B1809" s="5">
        <v>45729</v>
      </c>
      <c r="C1809" s="7">
        <v>0.72430555555555554</v>
      </c>
      <c r="D1809" t="s">
        <v>509</v>
      </c>
      <c r="E1809" t="s">
        <v>991</v>
      </c>
      <c r="F1809" s="1">
        <v>0</v>
      </c>
      <c r="G1809" s="1">
        <v>2197000</v>
      </c>
      <c r="H1809" s="1">
        <v>8885675</v>
      </c>
      <c r="J1809" t="s">
        <v>508</v>
      </c>
      <c r="L1809" t="s">
        <v>18</v>
      </c>
      <c r="M1809" t="s">
        <v>19</v>
      </c>
    </row>
    <row r="1810" spans="1:13">
      <c r="A1810">
        <v>6</v>
      </c>
      <c r="B1810" s="5">
        <v>45733</v>
      </c>
      <c r="C1810" s="7">
        <v>0.7510648148148148</v>
      </c>
      <c r="D1810" t="s">
        <v>545</v>
      </c>
      <c r="E1810" t="s">
        <v>546</v>
      </c>
      <c r="F1810" s="1">
        <v>0</v>
      </c>
      <c r="G1810" s="1">
        <v>8885675</v>
      </c>
      <c r="H1810" s="1">
        <v>0</v>
      </c>
      <c r="J1810" t="s">
        <v>547</v>
      </c>
      <c r="L1810" t="s">
        <v>18</v>
      </c>
      <c r="M1810" t="s">
        <v>19</v>
      </c>
    </row>
    <row r="1811" spans="1:13">
      <c r="A1811">
        <v>7</v>
      </c>
      <c r="B1811" s="5">
        <v>45736</v>
      </c>
      <c r="C1811" s="7">
        <v>0.73163194444444446</v>
      </c>
      <c r="D1811" t="s">
        <v>477</v>
      </c>
      <c r="E1811" t="s">
        <v>992</v>
      </c>
      <c r="F1811" s="1">
        <v>500000</v>
      </c>
      <c r="G1811" s="1">
        <v>0</v>
      </c>
      <c r="H1811" s="1">
        <v>500000</v>
      </c>
      <c r="J1811" t="s">
        <v>508</v>
      </c>
      <c r="L1811" t="s">
        <v>18</v>
      </c>
      <c r="M1811" t="s">
        <v>19</v>
      </c>
    </row>
    <row r="1812" spans="1:13">
      <c r="A1812">
        <v>8</v>
      </c>
      <c r="B1812" s="5">
        <v>45736</v>
      </c>
      <c r="C1812" s="7">
        <v>0.73163194444444446</v>
      </c>
      <c r="D1812" t="s">
        <v>509</v>
      </c>
      <c r="E1812" t="s">
        <v>992</v>
      </c>
      <c r="F1812" s="1">
        <v>0</v>
      </c>
      <c r="G1812" s="1">
        <v>500000</v>
      </c>
      <c r="H1812" s="1">
        <v>0</v>
      </c>
      <c r="J1812" t="s">
        <v>508</v>
      </c>
      <c r="L1812" t="s">
        <v>18</v>
      </c>
      <c r="M1812" t="s">
        <v>19</v>
      </c>
    </row>
    <row r="1813" spans="1:13">
      <c r="A1813">
        <v>9</v>
      </c>
      <c r="B1813" s="5">
        <v>45736</v>
      </c>
      <c r="C1813" s="7">
        <v>0.73178240740740741</v>
      </c>
      <c r="D1813" t="s">
        <v>477</v>
      </c>
      <c r="E1813" t="s">
        <v>993</v>
      </c>
      <c r="F1813" s="1">
        <v>500000</v>
      </c>
      <c r="G1813" s="1">
        <v>0</v>
      </c>
      <c r="H1813" s="1">
        <v>500000</v>
      </c>
      <c r="J1813" t="s">
        <v>508</v>
      </c>
      <c r="L1813" t="s">
        <v>18</v>
      </c>
      <c r="M1813" t="s">
        <v>19</v>
      </c>
    </row>
    <row r="1814" spans="1:13">
      <c r="A1814">
        <v>10</v>
      </c>
      <c r="B1814" s="5">
        <v>45736</v>
      </c>
      <c r="C1814" s="7">
        <v>0.73178240740740741</v>
      </c>
      <c r="D1814" t="s">
        <v>509</v>
      </c>
      <c r="E1814" t="s">
        <v>993</v>
      </c>
      <c r="F1814" s="1">
        <v>0</v>
      </c>
      <c r="G1814" s="1">
        <v>500000</v>
      </c>
      <c r="H1814" s="1">
        <v>0</v>
      </c>
      <c r="J1814" t="s">
        <v>508</v>
      </c>
      <c r="L1814" t="s">
        <v>18</v>
      </c>
      <c r="M1814" t="s">
        <v>19</v>
      </c>
    </row>
  </sheetData>
  <autoFilter ref="A1:M1814" xr:uid="{00000000-0009-0000-0000-000008000000}"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outlinePr summaryBelow="0" summaryRight="0"/>
  </sheetPr>
  <dimension ref="A2:N15"/>
  <sheetViews>
    <sheetView showGridLines="0" workbookViewId="0">
      <selection activeCell="O19" sqref="O19"/>
    </sheetView>
  </sheetViews>
  <sheetFormatPr defaultColWidth="12.59765625" defaultRowHeight="15.75" customHeight="1"/>
  <cols>
    <col min="1" max="1" width="12.59765625" style="232" customWidth="1"/>
    <col min="2" max="2" width="25.5" style="232" customWidth="1"/>
    <col min="3" max="3" width="17.3984375" style="232" customWidth="1"/>
    <col min="4" max="4" width="17" style="232" customWidth="1"/>
    <col min="5" max="5" width="16.8984375" style="232" customWidth="1"/>
    <col min="6" max="8" width="12.59765625" style="232" customWidth="1"/>
    <col min="9" max="9" width="19.59765625" style="232" customWidth="1"/>
    <col min="10" max="10" width="15.8984375" style="232" customWidth="1"/>
    <col min="11" max="11" width="12.59765625" style="232" customWidth="1"/>
    <col min="12" max="12" width="0" style="232" hidden="1"/>
    <col min="13" max="13" width="12.59765625" style="232" customWidth="1"/>
    <col min="14" max="16384" width="12.59765625" style="232"/>
  </cols>
  <sheetData>
    <row r="2" spans="1:14" ht="15.75" customHeight="1">
      <c r="A2" s="262" t="s">
        <v>271</v>
      </c>
      <c r="B2" s="263" t="s">
        <v>110</v>
      </c>
      <c r="C2" s="263" t="s">
        <v>111</v>
      </c>
      <c r="D2" s="263" t="s">
        <v>790</v>
      </c>
      <c r="E2" s="263" t="s">
        <v>791</v>
      </c>
      <c r="F2" s="263" t="s">
        <v>792</v>
      </c>
      <c r="G2" s="263" t="s">
        <v>793</v>
      </c>
      <c r="H2" s="263" t="s">
        <v>794</v>
      </c>
      <c r="I2" s="263" t="s">
        <v>795</v>
      </c>
      <c r="J2" s="263" t="s">
        <v>796</v>
      </c>
      <c r="K2" s="263" t="s">
        <v>797</v>
      </c>
      <c r="L2" s="263" t="s">
        <v>117</v>
      </c>
      <c r="M2" s="263" t="s">
        <v>39</v>
      </c>
      <c r="N2" s="231"/>
    </row>
    <row r="3" spans="1:14" ht="15.75" customHeight="1">
      <c r="A3" s="256">
        <v>1</v>
      </c>
      <c r="B3" s="259" t="s">
        <v>74</v>
      </c>
      <c r="C3" s="257" t="s">
        <v>333</v>
      </c>
      <c r="D3" s="257" t="s">
        <v>263</v>
      </c>
      <c r="E3" s="257" t="s">
        <v>333</v>
      </c>
      <c r="F3" s="257" t="s">
        <v>798</v>
      </c>
      <c r="G3" s="257" t="s">
        <v>799</v>
      </c>
      <c r="H3" s="257" t="s">
        <v>21</v>
      </c>
      <c r="I3" s="257" t="s">
        <v>10</v>
      </c>
      <c r="J3" s="257" t="s">
        <v>11</v>
      </c>
      <c r="K3" s="258">
        <v>16500000</v>
      </c>
      <c r="L3" s="257"/>
      <c r="M3" s="261" t="s">
        <v>800</v>
      </c>
      <c r="N3" s="231"/>
    </row>
    <row r="4" spans="1:14" ht="15.75" customHeight="1">
      <c r="A4" s="255">
        <f>A3+1</f>
        <v>2</v>
      </c>
      <c r="B4" s="260" t="s">
        <v>74</v>
      </c>
      <c r="C4" s="252" t="s">
        <v>353</v>
      </c>
      <c r="D4" s="252" t="s">
        <v>384</v>
      </c>
      <c r="E4" s="252" t="s">
        <v>353</v>
      </c>
      <c r="F4" s="252" t="s">
        <v>798</v>
      </c>
      <c r="G4" s="252" t="s">
        <v>801</v>
      </c>
      <c r="H4" s="252" t="s">
        <v>21</v>
      </c>
      <c r="I4" s="252" t="s">
        <v>10</v>
      </c>
      <c r="J4" s="252" t="s">
        <v>11</v>
      </c>
      <c r="K4" s="254">
        <v>2300000</v>
      </c>
      <c r="L4" s="252"/>
      <c r="M4" s="253" t="s">
        <v>800</v>
      </c>
      <c r="N4" s="231"/>
    </row>
    <row r="5" spans="1:14" ht="15.75" customHeight="1">
      <c r="A5" s="252">
        <f>A4+1</f>
        <v>3</v>
      </c>
      <c r="B5" s="260" t="s">
        <v>74</v>
      </c>
      <c r="C5" s="252" t="s">
        <v>311</v>
      </c>
      <c r="D5" s="252" t="s">
        <v>802</v>
      </c>
      <c r="E5" s="252" t="s">
        <v>802</v>
      </c>
      <c r="F5" s="252" t="s">
        <v>798</v>
      </c>
      <c r="G5" s="252" t="s">
        <v>801</v>
      </c>
      <c r="H5" s="252" t="s">
        <v>21</v>
      </c>
      <c r="I5" s="252" t="s">
        <v>10</v>
      </c>
      <c r="J5" s="252" t="s">
        <v>11</v>
      </c>
      <c r="K5" s="254">
        <v>2350000</v>
      </c>
      <c r="L5" s="252"/>
      <c r="M5" s="253" t="s">
        <v>800</v>
      </c>
      <c r="N5" s="231"/>
    </row>
    <row r="6" spans="1:14" ht="15.75" customHeight="1">
      <c r="A6" s="252">
        <f>A5+1</f>
        <v>4</v>
      </c>
      <c r="B6" s="260" t="s">
        <v>76</v>
      </c>
      <c r="C6" s="252" t="s">
        <v>301</v>
      </c>
      <c r="D6" s="252" t="s">
        <v>1141</v>
      </c>
      <c r="E6" s="252" t="s">
        <v>1142</v>
      </c>
      <c r="F6" s="252" t="s">
        <v>798</v>
      </c>
      <c r="G6" s="252" t="s">
        <v>803</v>
      </c>
      <c r="H6" s="252" t="s">
        <v>21</v>
      </c>
      <c r="I6" s="252" t="s">
        <v>10</v>
      </c>
      <c r="J6" s="252" t="s">
        <v>11</v>
      </c>
      <c r="K6" s="254">
        <v>550000</v>
      </c>
      <c r="L6" s="252"/>
      <c r="M6" s="253"/>
      <c r="N6" s="231"/>
    </row>
    <row r="7" spans="1:14" ht="15.75" customHeight="1">
      <c r="A7" s="252">
        <f>A6+1</f>
        <v>5</v>
      </c>
      <c r="B7" s="260" t="s">
        <v>76</v>
      </c>
      <c r="C7" s="252" t="s">
        <v>301</v>
      </c>
      <c r="D7" s="252" t="s">
        <v>301</v>
      </c>
      <c r="E7" s="252" t="s">
        <v>804</v>
      </c>
      <c r="F7" s="252" t="s">
        <v>798</v>
      </c>
      <c r="G7" s="252" t="s">
        <v>803</v>
      </c>
      <c r="H7" s="252" t="s">
        <v>21</v>
      </c>
      <c r="I7" s="252" t="s">
        <v>10</v>
      </c>
      <c r="J7" s="252" t="s">
        <v>11</v>
      </c>
      <c r="K7" s="254">
        <v>2200000</v>
      </c>
      <c r="L7" s="252"/>
      <c r="M7" s="253"/>
      <c r="N7" s="231"/>
    </row>
    <row r="8" spans="1:14" ht="15.75" customHeight="1">
      <c r="A8" s="252">
        <f>A7+1</f>
        <v>6</v>
      </c>
      <c r="B8" s="260" t="s">
        <v>76</v>
      </c>
      <c r="C8" s="252" t="s">
        <v>301</v>
      </c>
      <c r="D8" s="252" t="s">
        <v>179</v>
      </c>
      <c r="E8" s="252" t="s">
        <v>805</v>
      </c>
      <c r="F8" s="252" t="s">
        <v>798</v>
      </c>
      <c r="G8" s="252" t="s">
        <v>803</v>
      </c>
      <c r="H8" s="252" t="s">
        <v>21</v>
      </c>
      <c r="I8" s="252" t="s">
        <v>10</v>
      </c>
      <c r="J8" s="252" t="s">
        <v>11</v>
      </c>
      <c r="K8" s="254">
        <v>440000</v>
      </c>
      <c r="L8" s="252"/>
      <c r="M8" s="253"/>
      <c r="N8" s="231"/>
    </row>
    <row r="9" spans="1:14" ht="15.75" customHeight="1">
      <c r="A9" s="252">
        <f>A8+1</f>
        <v>7</v>
      </c>
      <c r="B9" s="260" t="s">
        <v>76</v>
      </c>
      <c r="C9" s="252" t="s">
        <v>301</v>
      </c>
      <c r="D9" s="252" t="s">
        <v>806</v>
      </c>
      <c r="E9" s="252" t="s">
        <v>807</v>
      </c>
      <c r="F9" s="252" t="s">
        <v>798</v>
      </c>
      <c r="G9" s="252" t="s">
        <v>808</v>
      </c>
      <c r="H9" s="252" t="s">
        <v>21</v>
      </c>
      <c r="I9" s="252" t="s">
        <v>8</v>
      </c>
      <c r="J9" s="252" t="s">
        <v>9</v>
      </c>
      <c r="K9" s="254">
        <v>39200</v>
      </c>
      <c r="L9" s="252"/>
      <c r="M9" s="253"/>
      <c r="N9" s="231"/>
    </row>
    <row r="10" spans="1:14" ht="15.75" customHeight="1">
      <c r="A10"/>
      <c r="B10"/>
      <c r="C10"/>
      <c r="D10"/>
      <c r="E10"/>
      <c r="F10"/>
      <c r="G10"/>
      <c r="H10"/>
      <c r="I10"/>
      <c r="J10"/>
      <c r="L10"/>
      <c r="M10"/>
      <c r="N10"/>
    </row>
    <row r="11" spans="1:14" ht="15.75" customHeight="1">
      <c r="A11" s="231"/>
      <c r="B11" s="231"/>
      <c r="C11" s="231"/>
      <c r="D11" s="231"/>
      <c r="E11" s="231"/>
      <c r="F11" s="231"/>
      <c r="G11" s="231"/>
      <c r="H11" s="231"/>
      <c r="I11" s="231"/>
      <c r="J11" s="231"/>
      <c r="L11" s="231"/>
      <c r="M11" s="231"/>
      <c r="N11" s="231"/>
    </row>
    <row r="12" spans="1:14" ht="15.75" customHeight="1">
      <c r="A12" s="231"/>
      <c r="B12" s="231"/>
      <c r="C12" s="231"/>
      <c r="E12"/>
      <c r="F12" s="231"/>
      <c r="G12" s="231"/>
      <c r="H12" s="231"/>
      <c r="I12" s="231"/>
      <c r="J12" s="231"/>
      <c r="L12" s="231"/>
      <c r="M12" s="231"/>
      <c r="N12" s="231"/>
    </row>
    <row r="13" spans="1:14" ht="15.75" customHeight="1">
      <c r="A13" s="231"/>
      <c r="B13" s="231"/>
      <c r="C13" s="231"/>
      <c r="E13"/>
      <c r="F13" s="231"/>
      <c r="G13" s="231"/>
      <c r="H13" s="231"/>
      <c r="I13" s="231"/>
      <c r="J13" s="231"/>
      <c r="L13" s="231"/>
      <c r="M13" s="231"/>
      <c r="N13" s="231"/>
    </row>
    <row r="14" spans="1:14" ht="15.75" customHeight="1">
      <c r="A14" s="231"/>
      <c r="B14" s="231"/>
      <c r="C14" s="231"/>
      <c r="G14" s="231"/>
      <c r="H14" s="231"/>
      <c r="I14" s="231"/>
      <c r="J14" s="231"/>
      <c r="L14" s="231"/>
      <c r="M14" s="231"/>
      <c r="N14" s="231"/>
    </row>
    <row r="15" spans="1:14" ht="15.75" customHeight="1">
      <c r="A15" s="231"/>
      <c r="B15" s="231"/>
      <c r="C15" s="231"/>
      <c r="G15" s="231"/>
      <c r="H15" s="231"/>
      <c r="I15" s="231"/>
      <c r="J15" s="231"/>
      <c r="L15" s="231"/>
      <c r="M15" s="231"/>
      <c r="N15" s="23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N138"/>
  <sheetViews>
    <sheetView showGridLines="0" zoomScale="70" zoomScaleNormal="70" workbookViewId="0"/>
  </sheetViews>
  <sheetFormatPr defaultRowHeight="17.399999999999999"/>
  <cols>
    <col min="1" max="1" width="14.296875" style="280" customWidth="1"/>
    <col min="2" max="2" width="28.19921875" style="280" customWidth="1"/>
    <col min="3" max="3" width="58.19921875" style="14" customWidth="1"/>
    <col min="4" max="4" width="30.796875" style="280" customWidth="1"/>
    <col min="5" max="5" width="17" style="280" customWidth="1"/>
    <col min="6" max="6" width="13.3984375" style="280" customWidth="1"/>
    <col min="7" max="7" width="21" style="280" customWidth="1"/>
    <col min="8" max="8" width="14.19921875" style="280" customWidth="1"/>
    <col min="9" max="9" width="32.19921875" style="280" customWidth="1"/>
    <col min="10" max="10" width="27.69921875" style="280" customWidth="1"/>
    <col min="14" max="14" width="26.59765625" style="280" customWidth="1"/>
  </cols>
  <sheetData>
    <row r="1" spans="1:11">
      <c r="A1" s="264" t="s">
        <v>809</v>
      </c>
      <c r="B1" s="264" t="s">
        <v>810</v>
      </c>
      <c r="C1" s="264" t="s">
        <v>114</v>
      </c>
      <c r="D1" s="264" t="s">
        <v>274</v>
      </c>
      <c r="E1" s="264" t="s">
        <v>34</v>
      </c>
      <c r="F1" s="264" t="s">
        <v>35</v>
      </c>
      <c r="G1" s="264" t="s">
        <v>276</v>
      </c>
      <c r="H1" s="264" t="s">
        <v>4</v>
      </c>
      <c r="I1" s="270" t="s">
        <v>278</v>
      </c>
      <c r="J1" s="270" t="s">
        <v>279</v>
      </c>
    </row>
    <row r="2" spans="1:11">
      <c r="A2" s="265">
        <v>1</v>
      </c>
      <c r="B2" s="266" t="s">
        <v>12</v>
      </c>
      <c r="C2" s="266" t="s">
        <v>811</v>
      </c>
      <c r="D2" s="266"/>
      <c r="E2" s="266"/>
      <c r="F2" s="266"/>
      <c r="G2" s="266"/>
      <c r="H2" s="266" t="s">
        <v>292</v>
      </c>
      <c r="I2" s="266" t="s">
        <v>344</v>
      </c>
      <c r="J2" s="266" t="s">
        <v>344</v>
      </c>
    </row>
    <row r="3" spans="1:11">
      <c r="A3" s="265">
        <f t="shared" ref="A3:A42" si="0">A2+1</f>
        <v>2</v>
      </c>
      <c r="B3" s="266" t="s">
        <v>14</v>
      </c>
      <c r="C3" s="267" t="s">
        <v>811</v>
      </c>
      <c r="D3" s="266"/>
      <c r="E3" s="266"/>
      <c r="F3" s="266"/>
      <c r="G3" s="266" t="s">
        <v>396</v>
      </c>
      <c r="H3" s="266" t="s">
        <v>292</v>
      </c>
      <c r="I3" s="266" t="s">
        <v>344</v>
      </c>
      <c r="J3" s="266" t="s">
        <v>344</v>
      </c>
    </row>
    <row r="4" spans="1:11">
      <c r="A4" s="265">
        <f t="shared" si="0"/>
        <v>3</v>
      </c>
      <c r="B4" s="266"/>
      <c r="C4" s="267" t="s">
        <v>812</v>
      </c>
      <c r="D4" s="266"/>
      <c r="E4" s="266"/>
      <c r="F4" s="266"/>
      <c r="G4" s="266"/>
      <c r="H4" s="266"/>
      <c r="I4" s="266" t="s">
        <v>344</v>
      </c>
      <c r="J4" s="266" t="s">
        <v>344</v>
      </c>
    </row>
    <row r="5" spans="1:11">
      <c r="A5" s="265">
        <f t="shared" si="0"/>
        <v>4</v>
      </c>
      <c r="B5" s="266" t="s">
        <v>813</v>
      </c>
      <c r="C5" s="267"/>
      <c r="D5" s="266"/>
      <c r="E5" s="266"/>
      <c r="F5" s="266"/>
      <c r="G5" s="266"/>
      <c r="H5" s="266" t="s">
        <v>409</v>
      </c>
      <c r="I5" s="266" t="s">
        <v>89</v>
      </c>
      <c r="J5" s="266" t="s">
        <v>410</v>
      </c>
    </row>
    <row r="6" spans="1:11">
      <c r="A6" s="265">
        <f t="shared" si="0"/>
        <v>5</v>
      </c>
      <c r="B6" s="266" t="s">
        <v>813</v>
      </c>
      <c r="C6" s="267"/>
      <c r="D6" s="266"/>
      <c r="E6" s="266"/>
      <c r="F6" s="266"/>
      <c r="G6" s="266"/>
      <c r="H6" s="266" t="s">
        <v>295</v>
      </c>
      <c r="I6" s="268" t="s">
        <v>75</v>
      </c>
      <c r="J6" s="268" t="s">
        <v>75</v>
      </c>
      <c r="K6" t="s">
        <v>814</v>
      </c>
    </row>
    <row r="7" spans="1:11" ht="52.2" customHeight="1">
      <c r="A7" s="265">
        <f t="shared" si="0"/>
        <v>6</v>
      </c>
      <c r="B7" s="271" t="s">
        <v>813</v>
      </c>
      <c r="C7" s="272" t="s">
        <v>815</v>
      </c>
      <c r="D7" s="271"/>
      <c r="E7" s="271"/>
      <c r="F7" s="271"/>
      <c r="G7" s="271"/>
      <c r="H7" s="271"/>
      <c r="I7" s="271" t="s">
        <v>76</v>
      </c>
      <c r="J7" s="271" t="s">
        <v>286</v>
      </c>
    </row>
    <row r="8" spans="1:11">
      <c r="A8" s="265">
        <f t="shared" si="0"/>
        <v>7</v>
      </c>
      <c r="B8" s="266" t="s">
        <v>813</v>
      </c>
      <c r="C8" s="267" t="s">
        <v>816</v>
      </c>
      <c r="D8" s="266"/>
      <c r="E8" s="266"/>
      <c r="F8" s="266"/>
      <c r="G8" s="266"/>
      <c r="H8" s="266"/>
      <c r="I8" s="266" t="s">
        <v>76</v>
      </c>
      <c r="J8" s="266" t="s">
        <v>286</v>
      </c>
    </row>
    <row r="9" spans="1:11">
      <c r="A9" s="265">
        <f t="shared" si="0"/>
        <v>8</v>
      </c>
      <c r="B9" s="266" t="s">
        <v>8</v>
      </c>
      <c r="C9" s="267" t="s">
        <v>211</v>
      </c>
      <c r="D9" s="266"/>
      <c r="E9" s="266"/>
      <c r="F9" s="266"/>
      <c r="G9" s="266"/>
      <c r="H9" s="266"/>
      <c r="I9" s="266" t="s">
        <v>90</v>
      </c>
      <c r="J9" s="266" t="s">
        <v>575</v>
      </c>
    </row>
    <row r="10" spans="1:11">
      <c r="A10" s="265">
        <f t="shared" si="0"/>
        <v>9</v>
      </c>
      <c r="B10" s="266" t="s">
        <v>813</v>
      </c>
      <c r="C10" s="267" t="s">
        <v>817</v>
      </c>
      <c r="D10" s="266"/>
      <c r="E10" s="266"/>
      <c r="F10" s="266"/>
      <c r="G10" s="266"/>
      <c r="H10" s="266"/>
      <c r="I10" s="266" t="s">
        <v>74</v>
      </c>
      <c r="J10" s="266" t="s">
        <v>311</v>
      </c>
    </row>
    <row r="11" spans="1:11">
      <c r="A11" s="265">
        <f t="shared" si="0"/>
        <v>10</v>
      </c>
      <c r="B11" s="266" t="s">
        <v>8</v>
      </c>
      <c r="C11" s="267" t="s">
        <v>818</v>
      </c>
      <c r="D11" s="266"/>
      <c r="E11" s="266"/>
      <c r="F11" s="266"/>
      <c r="G11" s="266"/>
      <c r="H11" s="266"/>
      <c r="I11" s="266" t="s">
        <v>86</v>
      </c>
      <c r="J11" s="266" t="s">
        <v>86</v>
      </c>
    </row>
    <row r="12" spans="1:11">
      <c r="A12" s="265">
        <f t="shared" si="0"/>
        <v>11</v>
      </c>
      <c r="B12" s="266" t="s">
        <v>813</v>
      </c>
      <c r="C12" s="267" t="s">
        <v>383</v>
      </c>
      <c r="D12" s="266"/>
      <c r="E12" s="265" t="s">
        <v>819</v>
      </c>
      <c r="F12" s="265"/>
      <c r="G12" s="266"/>
      <c r="H12" s="266"/>
      <c r="I12" s="266" t="s">
        <v>89</v>
      </c>
      <c r="J12" s="266" t="s">
        <v>384</v>
      </c>
    </row>
    <row r="13" spans="1:11">
      <c r="A13" s="265">
        <f t="shared" si="0"/>
        <v>12</v>
      </c>
      <c r="B13" s="266" t="s">
        <v>813</v>
      </c>
      <c r="C13" s="267" t="s">
        <v>383</v>
      </c>
      <c r="D13" s="266"/>
      <c r="E13" s="265"/>
      <c r="F13" s="265" t="s">
        <v>819</v>
      </c>
      <c r="G13" s="266"/>
      <c r="H13" s="266"/>
      <c r="I13" s="266" t="s">
        <v>74</v>
      </c>
      <c r="J13" s="266" t="s">
        <v>333</v>
      </c>
    </row>
    <row r="14" spans="1:11">
      <c r="A14" s="265">
        <f t="shared" si="0"/>
        <v>13</v>
      </c>
      <c r="B14" s="266" t="s">
        <v>813</v>
      </c>
      <c r="C14" s="267" t="s">
        <v>820</v>
      </c>
      <c r="D14" s="266"/>
      <c r="E14" s="266"/>
      <c r="F14" s="266"/>
      <c r="G14" s="266"/>
      <c r="H14" s="266"/>
      <c r="I14" s="266" t="s">
        <v>74</v>
      </c>
      <c r="J14" s="266" t="s">
        <v>333</v>
      </c>
    </row>
    <row r="15" spans="1:11">
      <c r="A15" s="265">
        <f t="shared" si="0"/>
        <v>14</v>
      </c>
      <c r="B15" s="266" t="s">
        <v>813</v>
      </c>
      <c r="C15" s="267"/>
      <c r="D15" s="266"/>
      <c r="E15" s="266"/>
      <c r="F15" s="266"/>
      <c r="G15" s="266"/>
      <c r="H15" s="266" t="s">
        <v>356</v>
      </c>
      <c r="I15" s="266" t="s">
        <v>74</v>
      </c>
      <c r="J15" s="266" t="s">
        <v>353</v>
      </c>
    </row>
    <row r="16" spans="1:11">
      <c r="A16" s="265">
        <f t="shared" si="0"/>
        <v>15</v>
      </c>
      <c r="B16" s="266" t="s">
        <v>813</v>
      </c>
      <c r="C16" s="267" t="s">
        <v>77</v>
      </c>
      <c r="D16" s="266"/>
      <c r="E16" s="266"/>
      <c r="F16" s="266"/>
      <c r="G16" s="266"/>
      <c r="H16" s="266"/>
      <c r="I16" s="266" t="s">
        <v>77</v>
      </c>
      <c r="J16" s="266" t="s">
        <v>77</v>
      </c>
    </row>
    <row r="17" spans="1:11">
      <c r="A17" s="265">
        <f t="shared" si="0"/>
        <v>16</v>
      </c>
      <c r="B17" s="266" t="s">
        <v>813</v>
      </c>
      <c r="C17" s="267" t="s">
        <v>456</v>
      </c>
      <c r="D17" s="266"/>
      <c r="E17" s="266"/>
      <c r="F17" s="266"/>
      <c r="G17" s="266"/>
      <c r="H17" s="266"/>
      <c r="I17" s="266" t="s">
        <v>76</v>
      </c>
      <c r="J17" s="266" t="s">
        <v>457</v>
      </c>
    </row>
    <row r="18" spans="1:11" ht="34.799999999999997" customHeight="1">
      <c r="A18" s="265">
        <f t="shared" si="0"/>
        <v>17</v>
      </c>
      <c r="B18" s="266" t="s">
        <v>813</v>
      </c>
      <c r="C18" s="267" t="s">
        <v>821</v>
      </c>
      <c r="D18" s="266"/>
      <c r="E18" s="266"/>
      <c r="F18" s="266"/>
      <c r="G18" s="266"/>
      <c r="H18" s="266"/>
      <c r="I18" s="266" t="s">
        <v>76</v>
      </c>
      <c r="J18" s="266" t="s">
        <v>301</v>
      </c>
    </row>
    <row r="19" spans="1:11">
      <c r="A19" s="265">
        <f t="shared" si="0"/>
        <v>18</v>
      </c>
      <c r="B19" s="266" t="s">
        <v>8</v>
      </c>
      <c r="C19" s="267" t="s">
        <v>822</v>
      </c>
      <c r="D19" s="266"/>
      <c r="E19" s="266"/>
      <c r="F19" s="266"/>
      <c r="G19" s="266"/>
      <c r="H19" s="266"/>
      <c r="I19" s="266" t="s">
        <v>86</v>
      </c>
      <c r="J19" s="266" t="s">
        <v>86</v>
      </c>
    </row>
    <row r="20" spans="1:11" ht="52.2" customHeight="1">
      <c r="A20" s="265">
        <f t="shared" si="0"/>
        <v>19</v>
      </c>
      <c r="B20" s="266" t="s">
        <v>10</v>
      </c>
      <c r="C20" s="267" t="s">
        <v>823</v>
      </c>
      <c r="D20" s="266"/>
      <c r="E20" s="266"/>
      <c r="F20" s="266"/>
      <c r="G20" s="266"/>
      <c r="H20" s="266"/>
      <c r="I20" s="266" t="s">
        <v>86</v>
      </c>
      <c r="J20" s="266" t="s">
        <v>86</v>
      </c>
    </row>
    <row r="21" spans="1:11">
      <c r="A21" s="265">
        <f t="shared" si="0"/>
        <v>20</v>
      </c>
      <c r="B21" s="266" t="s">
        <v>813</v>
      </c>
      <c r="C21" s="267" t="s">
        <v>660</v>
      </c>
      <c r="D21" s="266"/>
      <c r="E21" s="266"/>
      <c r="F21" s="266"/>
      <c r="G21" s="266"/>
      <c r="H21" s="266"/>
      <c r="I21" s="266" t="s">
        <v>76</v>
      </c>
      <c r="J21" s="266" t="s">
        <v>661</v>
      </c>
    </row>
    <row r="22" spans="1:11">
      <c r="A22" s="265">
        <f t="shared" si="0"/>
        <v>21</v>
      </c>
      <c r="B22" s="266" t="s">
        <v>813</v>
      </c>
      <c r="C22" s="267" t="s">
        <v>329</v>
      </c>
      <c r="D22" s="266"/>
      <c r="E22" s="266"/>
      <c r="F22" s="266"/>
      <c r="G22" s="266"/>
      <c r="H22" s="266"/>
      <c r="I22" s="268" t="s">
        <v>283</v>
      </c>
      <c r="J22" s="268" t="s">
        <v>283</v>
      </c>
    </row>
    <row r="23" spans="1:11">
      <c r="A23" s="265">
        <f t="shared" si="0"/>
        <v>22</v>
      </c>
      <c r="B23" s="266" t="s">
        <v>10</v>
      </c>
      <c r="C23" s="267" t="s">
        <v>714</v>
      </c>
      <c r="D23" s="266"/>
      <c r="E23" s="266"/>
      <c r="F23" s="266"/>
      <c r="G23" s="266"/>
      <c r="H23" s="266"/>
      <c r="I23" s="266" t="s">
        <v>76</v>
      </c>
      <c r="J23" s="266" t="s">
        <v>301</v>
      </c>
    </row>
    <row r="24" spans="1:11">
      <c r="A24" s="265">
        <f t="shared" si="0"/>
        <v>23</v>
      </c>
      <c r="B24" s="266" t="s">
        <v>10</v>
      </c>
      <c r="C24" s="267" t="s">
        <v>824</v>
      </c>
      <c r="D24" s="266"/>
      <c r="E24" s="266"/>
      <c r="F24" s="266"/>
      <c r="G24" s="266"/>
      <c r="H24" s="266"/>
      <c r="I24" s="266" t="s">
        <v>77</v>
      </c>
      <c r="J24" s="266" t="s">
        <v>77</v>
      </c>
    </row>
    <row r="25" spans="1:11">
      <c r="A25" s="265">
        <f t="shared" si="0"/>
        <v>24</v>
      </c>
      <c r="B25" s="266" t="s">
        <v>16</v>
      </c>
      <c r="C25" s="267" t="s">
        <v>478</v>
      </c>
      <c r="D25" s="266"/>
      <c r="E25" s="266"/>
      <c r="F25" s="266"/>
      <c r="G25" s="266"/>
      <c r="H25" s="266"/>
      <c r="I25" s="266" t="s">
        <v>89</v>
      </c>
      <c r="J25" s="266" t="s">
        <v>75</v>
      </c>
    </row>
    <row r="26" spans="1:11">
      <c r="A26" s="265">
        <f t="shared" si="0"/>
        <v>25</v>
      </c>
      <c r="B26" s="266" t="s">
        <v>16</v>
      </c>
      <c r="C26" s="267" t="s">
        <v>545</v>
      </c>
      <c r="D26" s="266"/>
      <c r="E26" s="266"/>
      <c r="F26" s="266"/>
      <c r="G26" s="266"/>
      <c r="H26" s="266"/>
      <c r="I26" s="268" t="s">
        <v>75</v>
      </c>
      <c r="J26" s="268" t="s">
        <v>75</v>
      </c>
      <c r="K26" t="s">
        <v>814</v>
      </c>
    </row>
    <row r="27" spans="1:11">
      <c r="A27" s="265">
        <f t="shared" si="0"/>
        <v>26</v>
      </c>
      <c r="B27" s="266" t="s">
        <v>10</v>
      </c>
      <c r="C27" s="267" t="s">
        <v>330</v>
      </c>
      <c r="D27" s="266"/>
      <c r="E27" s="266"/>
      <c r="F27" s="266"/>
      <c r="G27" s="266"/>
      <c r="H27" s="266"/>
      <c r="I27" s="266" t="s">
        <v>68</v>
      </c>
      <c r="J27" s="266" t="s">
        <v>68</v>
      </c>
    </row>
    <row r="28" spans="1:11">
      <c r="A28" s="265">
        <f t="shared" si="0"/>
        <v>27</v>
      </c>
      <c r="B28" s="266" t="s">
        <v>8</v>
      </c>
      <c r="C28" s="267" t="s">
        <v>330</v>
      </c>
      <c r="D28" s="266"/>
      <c r="E28" s="266"/>
      <c r="F28" s="266"/>
      <c r="G28" s="266"/>
      <c r="H28" s="266"/>
      <c r="I28" s="266" t="s">
        <v>86</v>
      </c>
      <c r="J28" s="266" t="s">
        <v>86</v>
      </c>
    </row>
    <row r="29" spans="1:11">
      <c r="A29" s="265">
        <f t="shared" si="0"/>
        <v>28</v>
      </c>
      <c r="B29" s="266" t="s">
        <v>12</v>
      </c>
      <c r="C29" s="267" t="s">
        <v>330</v>
      </c>
      <c r="D29" s="266"/>
      <c r="E29" s="266"/>
      <c r="F29" s="266"/>
      <c r="G29" s="266"/>
      <c r="H29" s="266"/>
      <c r="I29" s="266" t="s">
        <v>86</v>
      </c>
      <c r="J29" s="266" t="s">
        <v>86</v>
      </c>
    </row>
    <row r="30" spans="1:11">
      <c r="A30" s="265">
        <f t="shared" si="0"/>
        <v>29</v>
      </c>
      <c r="B30" s="266" t="s">
        <v>8</v>
      </c>
      <c r="C30" s="267" t="s">
        <v>421</v>
      </c>
      <c r="D30" s="266" t="s">
        <v>421</v>
      </c>
      <c r="E30" s="266"/>
      <c r="F30" s="266"/>
      <c r="G30" s="266"/>
      <c r="H30" s="266"/>
      <c r="I30" s="266" t="s">
        <v>86</v>
      </c>
      <c r="J30" s="266" t="s">
        <v>86</v>
      </c>
    </row>
    <row r="31" spans="1:11">
      <c r="A31" s="265">
        <f t="shared" si="0"/>
        <v>30</v>
      </c>
      <c r="B31" s="266" t="s">
        <v>10</v>
      </c>
      <c r="C31" s="267" t="s">
        <v>445</v>
      </c>
      <c r="D31" s="266"/>
      <c r="E31" s="266"/>
      <c r="F31" s="266"/>
      <c r="G31" s="266"/>
      <c r="H31" s="266"/>
      <c r="I31" s="266" t="s">
        <v>83</v>
      </c>
      <c r="J31" s="266" t="s">
        <v>83</v>
      </c>
    </row>
    <row r="32" spans="1:11">
      <c r="A32" s="265">
        <f t="shared" si="0"/>
        <v>31</v>
      </c>
      <c r="B32" s="266" t="s">
        <v>10</v>
      </c>
      <c r="C32" s="267" t="s">
        <v>622</v>
      </c>
      <c r="D32" s="266"/>
      <c r="E32" s="266"/>
      <c r="F32" s="266"/>
      <c r="G32" s="266"/>
      <c r="H32" s="266"/>
      <c r="I32" s="266" t="s">
        <v>83</v>
      </c>
      <c r="J32" s="266" t="s">
        <v>83</v>
      </c>
    </row>
    <row r="33" spans="1:11">
      <c r="A33" s="265">
        <f t="shared" si="0"/>
        <v>32</v>
      </c>
      <c r="B33" s="266" t="s">
        <v>10</v>
      </c>
      <c r="C33" s="267" t="s">
        <v>316</v>
      </c>
      <c r="D33" s="266"/>
      <c r="E33" s="266"/>
      <c r="F33" s="266"/>
      <c r="G33" s="266"/>
      <c r="H33" s="266"/>
      <c r="I33" s="266" t="s">
        <v>86</v>
      </c>
      <c r="J33" s="266" t="s">
        <v>86</v>
      </c>
    </row>
    <row r="34" spans="1:11">
      <c r="A34" s="265">
        <f t="shared" si="0"/>
        <v>33</v>
      </c>
      <c r="B34" s="266" t="s">
        <v>10</v>
      </c>
      <c r="C34" s="267" t="s">
        <v>421</v>
      </c>
      <c r="D34" s="266"/>
      <c r="E34" s="266"/>
      <c r="F34" s="266"/>
      <c r="G34" s="266"/>
      <c r="H34" s="266"/>
      <c r="I34" s="266" t="s">
        <v>86</v>
      </c>
      <c r="J34" s="266" t="s">
        <v>86</v>
      </c>
    </row>
    <row r="35" spans="1:11">
      <c r="A35" s="265">
        <f t="shared" si="0"/>
        <v>34</v>
      </c>
      <c r="B35" s="266" t="s">
        <v>10</v>
      </c>
      <c r="C35" s="267" t="s">
        <v>543</v>
      </c>
      <c r="D35" s="266"/>
      <c r="E35" s="266"/>
      <c r="F35" s="266"/>
      <c r="G35" s="266"/>
      <c r="H35" s="266"/>
      <c r="I35" s="266" t="s">
        <v>86</v>
      </c>
      <c r="J35" s="266" t="s">
        <v>86</v>
      </c>
    </row>
    <row r="36" spans="1:11">
      <c r="A36" s="265">
        <f t="shared" si="0"/>
        <v>35</v>
      </c>
      <c r="B36" s="266" t="s">
        <v>8</v>
      </c>
      <c r="C36" s="267" t="s">
        <v>316</v>
      </c>
      <c r="D36" s="266"/>
      <c r="E36" s="266"/>
      <c r="F36" s="266"/>
      <c r="G36" s="266"/>
      <c r="H36" s="266"/>
      <c r="I36" s="266" t="s">
        <v>86</v>
      </c>
      <c r="J36" s="266" t="s">
        <v>86</v>
      </c>
    </row>
    <row r="37" spans="1:11">
      <c r="A37" s="265">
        <f t="shared" si="0"/>
        <v>36</v>
      </c>
      <c r="B37" s="266" t="s">
        <v>8</v>
      </c>
      <c r="C37" s="267" t="s">
        <v>421</v>
      </c>
      <c r="D37" s="266"/>
      <c r="E37" s="266"/>
      <c r="F37" s="266"/>
      <c r="G37" s="266"/>
      <c r="H37" s="266"/>
      <c r="I37" s="266" t="s">
        <v>86</v>
      </c>
      <c r="J37" s="266" t="s">
        <v>86</v>
      </c>
    </row>
    <row r="38" spans="1:11">
      <c r="A38" s="269">
        <f t="shared" si="0"/>
        <v>37</v>
      </c>
      <c r="B38" s="268" t="s">
        <v>12</v>
      </c>
      <c r="C38" s="268"/>
      <c r="D38" s="268"/>
      <c r="E38" s="268"/>
      <c r="F38" s="268"/>
      <c r="G38" s="268"/>
      <c r="H38" s="268"/>
      <c r="I38" s="268" t="s">
        <v>281</v>
      </c>
      <c r="J38" s="268" t="s">
        <v>281</v>
      </c>
      <c r="K38" t="s">
        <v>825</v>
      </c>
    </row>
    <row r="39" spans="1:11">
      <c r="A39" s="269">
        <f t="shared" si="0"/>
        <v>38</v>
      </c>
      <c r="B39" s="268" t="s">
        <v>8</v>
      </c>
      <c r="C39" s="268"/>
      <c r="D39" s="268"/>
      <c r="E39" s="268"/>
      <c r="F39" s="268"/>
      <c r="G39" s="268"/>
      <c r="H39" s="268"/>
      <c r="I39" s="268" t="s">
        <v>282</v>
      </c>
      <c r="J39" s="268" t="s">
        <v>282</v>
      </c>
      <c r="K39" t="s">
        <v>825</v>
      </c>
    </row>
    <row r="40" spans="1:11">
      <c r="A40" s="269">
        <f t="shared" si="0"/>
        <v>39</v>
      </c>
      <c r="B40" s="268" t="s">
        <v>10</v>
      </c>
      <c r="C40" s="268"/>
      <c r="D40" s="268"/>
      <c r="E40" s="268"/>
      <c r="F40" s="268"/>
      <c r="G40" s="268"/>
      <c r="H40" s="268"/>
      <c r="I40" s="268" t="s">
        <v>281</v>
      </c>
      <c r="J40" s="268" t="s">
        <v>281</v>
      </c>
      <c r="K40" t="s">
        <v>825</v>
      </c>
    </row>
    <row r="41" spans="1:11">
      <c r="A41" s="269">
        <f t="shared" si="0"/>
        <v>40</v>
      </c>
      <c r="B41" s="268" t="s">
        <v>16</v>
      </c>
      <c r="C41" s="268"/>
      <c r="D41" s="268"/>
      <c r="E41" s="268"/>
      <c r="F41" s="268"/>
      <c r="G41" s="268"/>
      <c r="H41" s="268"/>
      <c r="I41" s="268" t="s">
        <v>281</v>
      </c>
      <c r="J41" s="268" t="s">
        <v>281</v>
      </c>
      <c r="K41" t="s">
        <v>825</v>
      </c>
    </row>
    <row r="42" spans="1:11">
      <c r="A42" s="269">
        <f t="shared" si="0"/>
        <v>41</v>
      </c>
      <c r="B42" s="268" t="s">
        <v>14</v>
      </c>
      <c r="C42" s="268"/>
      <c r="D42" s="268"/>
      <c r="E42" s="268"/>
      <c r="F42" s="268"/>
      <c r="G42" s="268"/>
      <c r="H42" s="268"/>
      <c r="I42" s="268" t="s">
        <v>281</v>
      </c>
      <c r="J42" s="268" t="s">
        <v>281</v>
      </c>
      <c r="K42" t="s">
        <v>825</v>
      </c>
    </row>
    <row r="43" spans="1:11">
      <c r="C43"/>
    </row>
    <row r="44" spans="1:11">
      <c r="C44"/>
    </row>
    <row r="45" spans="1:11">
      <c r="C45"/>
    </row>
    <row r="54" spans="1:5">
      <c r="D54" t="s">
        <v>344</v>
      </c>
    </row>
    <row r="55" spans="1:5">
      <c r="A55" t="s">
        <v>810</v>
      </c>
      <c r="B55" t="s">
        <v>114</v>
      </c>
      <c r="C55" s="14" t="s">
        <v>826</v>
      </c>
      <c r="D55" t="s">
        <v>827</v>
      </c>
      <c r="E55" t="s">
        <v>828</v>
      </c>
    </row>
    <row r="56" spans="1:5">
      <c r="A56" t="s">
        <v>12</v>
      </c>
      <c r="B56" t="s">
        <v>829</v>
      </c>
      <c r="D56" t="s">
        <v>89</v>
      </c>
      <c r="E56" t="s">
        <v>410</v>
      </c>
    </row>
    <row r="57" spans="1:5">
      <c r="A57" t="s">
        <v>12</v>
      </c>
      <c r="B57" t="s">
        <v>75</v>
      </c>
      <c r="D57" t="s">
        <v>830</v>
      </c>
    </row>
    <row r="58" spans="1:5" ht="18" customHeight="1" thickBot="1">
      <c r="A58" s="233" t="s">
        <v>12</v>
      </c>
      <c r="B58" s="233" t="s">
        <v>831</v>
      </c>
      <c r="C58" s="234"/>
      <c r="D58" s="233" t="s">
        <v>86</v>
      </c>
      <c r="E58" s="233" t="s">
        <v>86</v>
      </c>
    </row>
    <row r="59" spans="1:5" ht="18" customHeight="1" thickTop="1">
      <c r="A59" t="s">
        <v>14</v>
      </c>
      <c r="B59" t="s">
        <v>829</v>
      </c>
      <c r="D59" t="s">
        <v>89</v>
      </c>
      <c r="E59" t="s">
        <v>410</v>
      </c>
    </row>
    <row r="60" spans="1:5" ht="18" customHeight="1" thickBot="1">
      <c r="A60" s="233" t="s">
        <v>14</v>
      </c>
      <c r="B60" s="233" t="s">
        <v>831</v>
      </c>
      <c r="C60" s="234"/>
      <c r="D60" s="233" t="s">
        <v>86</v>
      </c>
      <c r="E60" s="233" t="s">
        <v>86</v>
      </c>
    </row>
    <row r="61" spans="1:5" ht="18" customHeight="1" thickTop="1">
      <c r="A61" t="s">
        <v>8</v>
      </c>
      <c r="B61" t="s">
        <v>832</v>
      </c>
      <c r="D61" t="s">
        <v>76</v>
      </c>
      <c r="E61" t="s">
        <v>286</v>
      </c>
    </row>
    <row r="62" spans="1:5">
      <c r="A62" t="s">
        <v>8</v>
      </c>
      <c r="B62" t="s">
        <v>833</v>
      </c>
      <c r="D62" t="s">
        <v>76</v>
      </c>
      <c r="E62" t="s">
        <v>286</v>
      </c>
    </row>
    <row r="63" spans="1:5">
      <c r="A63" t="s">
        <v>8</v>
      </c>
      <c r="B63" t="s">
        <v>501</v>
      </c>
      <c r="D63" t="s">
        <v>76</v>
      </c>
      <c r="E63" t="s">
        <v>286</v>
      </c>
    </row>
    <row r="64" spans="1:5">
      <c r="A64" t="s">
        <v>8</v>
      </c>
      <c r="B64" t="s">
        <v>430</v>
      </c>
      <c r="D64" t="s">
        <v>76</v>
      </c>
      <c r="E64" t="s">
        <v>286</v>
      </c>
    </row>
    <row r="65" spans="1:7">
      <c r="A65" t="s">
        <v>8</v>
      </c>
      <c r="B65" t="s">
        <v>401</v>
      </c>
      <c r="D65" t="s">
        <v>76</v>
      </c>
      <c r="E65" t="s">
        <v>286</v>
      </c>
    </row>
    <row r="66" spans="1:7">
      <c r="A66" t="s">
        <v>8</v>
      </c>
      <c r="B66" t="s">
        <v>458</v>
      </c>
      <c r="D66" t="s">
        <v>76</v>
      </c>
      <c r="E66" t="s">
        <v>286</v>
      </c>
    </row>
    <row r="67" spans="1:7">
      <c r="A67" t="s">
        <v>8</v>
      </c>
      <c r="B67" t="s">
        <v>412</v>
      </c>
      <c r="D67" t="s">
        <v>76</v>
      </c>
      <c r="E67" t="s">
        <v>286</v>
      </c>
    </row>
    <row r="68" spans="1:7">
      <c r="A68" t="s">
        <v>8</v>
      </c>
      <c r="B68" t="s">
        <v>423</v>
      </c>
      <c r="D68" t="s">
        <v>76</v>
      </c>
      <c r="E68" t="s">
        <v>286</v>
      </c>
    </row>
    <row r="69" spans="1:7">
      <c r="A69" t="s">
        <v>8</v>
      </c>
      <c r="B69" t="s">
        <v>829</v>
      </c>
      <c r="D69" t="s">
        <v>89</v>
      </c>
      <c r="E69" t="s">
        <v>410</v>
      </c>
    </row>
    <row r="70" spans="1:7">
      <c r="A70" t="s">
        <v>8</v>
      </c>
      <c r="B70" t="s">
        <v>834</v>
      </c>
      <c r="D70" t="s">
        <v>835</v>
      </c>
      <c r="E70" t="s">
        <v>835</v>
      </c>
    </row>
    <row r="71" spans="1:7">
      <c r="A71" t="s">
        <v>8</v>
      </c>
      <c r="B71" t="s">
        <v>836</v>
      </c>
      <c r="D71" t="s">
        <v>74</v>
      </c>
      <c r="E71" t="s">
        <v>311</v>
      </c>
    </row>
    <row r="72" spans="1:7">
      <c r="A72" t="s">
        <v>8</v>
      </c>
      <c r="B72" t="s">
        <v>837</v>
      </c>
      <c r="D72" t="s">
        <v>86</v>
      </c>
      <c r="E72" t="s">
        <v>86</v>
      </c>
    </row>
    <row r="73" spans="1:7">
      <c r="A73" t="s">
        <v>8</v>
      </c>
      <c r="B73" t="s">
        <v>838</v>
      </c>
      <c r="D73" t="s">
        <v>89</v>
      </c>
      <c r="E73" t="s">
        <v>384</v>
      </c>
    </row>
    <row r="74" spans="1:7">
      <c r="A74" t="s">
        <v>8</v>
      </c>
      <c r="B74" t="s">
        <v>839</v>
      </c>
      <c r="D74" t="s">
        <v>74</v>
      </c>
      <c r="E74" t="s">
        <v>333</v>
      </c>
    </row>
    <row r="75" spans="1:7">
      <c r="A75" t="s">
        <v>8</v>
      </c>
      <c r="B75" t="s">
        <v>840</v>
      </c>
      <c r="D75" t="s">
        <v>86</v>
      </c>
      <c r="E75" t="s">
        <v>86</v>
      </c>
    </row>
    <row r="76" spans="1:7">
      <c r="A76" t="s">
        <v>8</v>
      </c>
      <c r="B76" t="s">
        <v>841</v>
      </c>
      <c r="D76" t="s">
        <v>76</v>
      </c>
      <c r="E76" t="s">
        <v>301</v>
      </c>
    </row>
    <row r="77" spans="1:7">
      <c r="A77" t="s">
        <v>8</v>
      </c>
      <c r="B77" t="s">
        <v>842</v>
      </c>
      <c r="D77" t="s">
        <v>83</v>
      </c>
      <c r="E77" t="s">
        <v>83</v>
      </c>
      <c r="G77" t="s">
        <v>843</v>
      </c>
    </row>
    <row r="78" spans="1:7">
      <c r="A78" t="s">
        <v>8</v>
      </c>
      <c r="B78" t="s">
        <v>844</v>
      </c>
      <c r="D78" t="s">
        <v>86</v>
      </c>
      <c r="E78" t="s">
        <v>86</v>
      </c>
    </row>
    <row r="79" spans="1:7">
      <c r="A79" t="s">
        <v>8</v>
      </c>
      <c r="B79" t="s">
        <v>845</v>
      </c>
      <c r="D79" t="s">
        <v>86</v>
      </c>
      <c r="E79" t="s">
        <v>86</v>
      </c>
    </row>
    <row r="80" spans="1:7">
      <c r="A80" t="s">
        <v>8</v>
      </c>
      <c r="B80" t="s">
        <v>846</v>
      </c>
      <c r="D80" t="s">
        <v>76</v>
      </c>
      <c r="E80" t="s">
        <v>301</v>
      </c>
    </row>
    <row r="81" spans="1:5">
      <c r="A81" t="s">
        <v>8</v>
      </c>
      <c r="B81" t="s">
        <v>847</v>
      </c>
      <c r="D81" t="s">
        <v>76</v>
      </c>
      <c r="E81" t="s">
        <v>301</v>
      </c>
    </row>
    <row r="82" spans="1:5">
      <c r="A82" t="s">
        <v>8</v>
      </c>
      <c r="B82" t="s">
        <v>848</v>
      </c>
      <c r="D82" t="s">
        <v>830</v>
      </c>
    </row>
    <row r="83" spans="1:5">
      <c r="A83" t="s">
        <v>8</v>
      </c>
      <c r="B83" t="s">
        <v>849</v>
      </c>
      <c r="D83" t="s">
        <v>86</v>
      </c>
      <c r="E83" t="s">
        <v>86</v>
      </c>
    </row>
    <row r="84" spans="1:5">
      <c r="A84" t="s">
        <v>8</v>
      </c>
      <c r="B84" t="s">
        <v>456</v>
      </c>
      <c r="D84" t="s">
        <v>76</v>
      </c>
      <c r="E84" t="s">
        <v>457</v>
      </c>
    </row>
    <row r="85" spans="1:5">
      <c r="A85" t="s">
        <v>8</v>
      </c>
      <c r="B85" t="s">
        <v>850</v>
      </c>
      <c r="D85" t="s">
        <v>76</v>
      </c>
      <c r="E85" t="s">
        <v>301</v>
      </c>
    </row>
    <row r="86" spans="1:5">
      <c r="A86" t="s">
        <v>8</v>
      </c>
      <c r="B86" t="s">
        <v>851</v>
      </c>
      <c r="D86" t="s">
        <v>76</v>
      </c>
      <c r="E86" t="s">
        <v>301</v>
      </c>
    </row>
    <row r="87" spans="1:5" ht="18" customHeight="1" thickBot="1">
      <c r="A87" s="233" t="s">
        <v>8</v>
      </c>
      <c r="B87" s="233" t="s">
        <v>831</v>
      </c>
      <c r="C87" s="234"/>
      <c r="D87" s="233" t="s">
        <v>852</v>
      </c>
      <c r="E87" s="233" t="s">
        <v>852</v>
      </c>
    </row>
    <row r="88" spans="1:5" ht="18" customHeight="1" thickTop="1">
      <c r="A88" t="s">
        <v>10</v>
      </c>
      <c r="B88" t="s">
        <v>836</v>
      </c>
      <c r="D88" t="s">
        <v>74</v>
      </c>
      <c r="E88" t="s">
        <v>311</v>
      </c>
    </row>
    <row r="89" spans="1:5">
      <c r="A89" t="s">
        <v>10</v>
      </c>
      <c r="B89" t="s">
        <v>853</v>
      </c>
      <c r="D89" t="s">
        <v>74</v>
      </c>
      <c r="E89" t="s">
        <v>333</v>
      </c>
    </row>
    <row r="90" spans="1:5">
      <c r="A90" t="s">
        <v>10</v>
      </c>
      <c r="B90" t="s">
        <v>854</v>
      </c>
      <c r="D90" t="s">
        <v>76</v>
      </c>
      <c r="E90" t="s">
        <v>301</v>
      </c>
    </row>
    <row r="91" spans="1:5">
      <c r="A91" t="s">
        <v>10</v>
      </c>
      <c r="B91" t="s">
        <v>855</v>
      </c>
      <c r="D91" t="s">
        <v>76</v>
      </c>
      <c r="E91" t="s">
        <v>301</v>
      </c>
    </row>
    <row r="92" spans="1:5">
      <c r="A92" t="s">
        <v>10</v>
      </c>
      <c r="B92" t="s">
        <v>856</v>
      </c>
      <c r="D92" t="s">
        <v>74</v>
      </c>
      <c r="E92" t="s">
        <v>857</v>
      </c>
    </row>
    <row r="93" spans="1:5">
      <c r="A93" t="s">
        <v>10</v>
      </c>
      <c r="B93" t="s">
        <v>858</v>
      </c>
      <c r="D93" t="s">
        <v>74</v>
      </c>
      <c r="E93" t="s">
        <v>333</v>
      </c>
    </row>
    <row r="94" spans="1:5">
      <c r="A94" t="s">
        <v>10</v>
      </c>
      <c r="B94" t="s">
        <v>859</v>
      </c>
      <c r="D94" t="s">
        <v>86</v>
      </c>
      <c r="E94" t="s">
        <v>86</v>
      </c>
    </row>
    <row r="95" spans="1:5">
      <c r="A95" t="s">
        <v>10</v>
      </c>
      <c r="B95" t="s">
        <v>860</v>
      </c>
      <c r="D95" t="s">
        <v>76</v>
      </c>
      <c r="E95" t="s">
        <v>301</v>
      </c>
    </row>
    <row r="96" spans="1:5">
      <c r="A96" t="s">
        <v>10</v>
      </c>
      <c r="B96" t="s">
        <v>848</v>
      </c>
      <c r="D96" t="s">
        <v>830</v>
      </c>
    </row>
    <row r="97" spans="1:6">
      <c r="A97" t="s">
        <v>10</v>
      </c>
      <c r="B97" t="s">
        <v>861</v>
      </c>
      <c r="D97" t="s">
        <v>74</v>
      </c>
      <c r="E97" t="s">
        <v>333</v>
      </c>
    </row>
    <row r="98" spans="1:6">
      <c r="A98" t="s">
        <v>10</v>
      </c>
      <c r="B98" t="s">
        <v>862</v>
      </c>
      <c r="D98" t="s">
        <v>76</v>
      </c>
      <c r="E98" t="s">
        <v>301</v>
      </c>
    </row>
    <row r="99" spans="1:6">
      <c r="A99" t="s">
        <v>10</v>
      </c>
      <c r="B99" t="s">
        <v>863</v>
      </c>
      <c r="D99" t="s">
        <v>86</v>
      </c>
      <c r="E99" t="s">
        <v>86</v>
      </c>
    </row>
    <row r="100" spans="1:6">
      <c r="A100" t="s">
        <v>10</v>
      </c>
      <c r="B100" t="s">
        <v>864</v>
      </c>
      <c r="D100" t="s">
        <v>68</v>
      </c>
    </row>
    <row r="101" spans="1:6">
      <c r="A101" t="s">
        <v>10</v>
      </c>
      <c r="B101" t="s">
        <v>865</v>
      </c>
      <c r="D101" t="s">
        <v>866</v>
      </c>
    </row>
    <row r="102" spans="1:6">
      <c r="A102" t="s">
        <v>10</v>
      </c>
      <c r="B102" t="s">
        <v>865</v>
      </c>
    </row>
    <row r="103" spans="1:6">
      <c r="A103" t="s">
        <v>10</v>
      </c>
      <c r="B103" t="s">
        <v>867</v>
      </c>
      <c r="D103" t="s">
        <v>86</v>
      </c>
      <c r="E103" t="s">
        <v>86</v>
      </c>
    </row>
    <row r="104" spans="1:6">
      <c r="A104" t="s">
        <v>10</v>
      </c>
      <c r="B104" t="s">
        <v>868</v>
      </c>
      <c r="D104" t="s">
        <v>86</v>
      </c>
      <c r="E104" t="s">
        <v>86</v>
      </c>
    </row>
    <row r="105" spans="1:6">
      <c r="A105" t="s">
        <v>10</v>
      </c>
      <c r="B105" t="s">
        <v>832</v>
      </c>
      <c r="D105" t="s">
        <v>76</v>
      </c>
      <c r="E105" t="s">
        <v>286</v>
      </c>
    </row>
    <row r="106" spans="1:6">
      <c r="A106" t="s">
        <v>10</v>
      </c>
      <c r="B106" t="s">
        <v>869</v>
      </c>
      <c r="D106" t="s">
        <v>76</v>
      </c>
      <c r="E106" t="s">
        <v>286</v>
      </c>
    </row>
    <row r="107" spans="1:6">
      <c r="A107" t="s">
        <v>10</v>
      </c>
      <c r="B107" t="s">
        <v>870</v>
      </c>
      <c r="D107" t="s">
        <v>76</v>
      </c>
      <c r="E107" t="s">
        <v>301</v>
      </c>
    </row>
    <row r="108" spans="1:6">
      <c r="A108" t="s">
        <v>10</v>
      </c>
      <c r="B108" t="s">
        <v>840</v>
      </c>
      <c r="D108" t="s">
        <v>77</v>
      </c>
      <c r="E108" t="s">
        <v>77</v>
      </c>
    </row>
    <row r="109" spans="1:6">
      <c r="A109" t="s">
        <v>10</v>
      </c>
      <c r="B109" t="s">
        <v>871</v>
      </c>
      <c r="D109" t="s">
        <v>74</v>
      </c>
      <c r="E109" t="s">
        <v>333</v>
      </c>
      <c r="F109" t="s">
        <v>872</v>
      </c>
    </row>
    <row r="110" spans="1:6">
      <c r="A110" t="s">
        <v>10</v>
      </c>
      <c r="B110" t="s">
        <v>873</v>
      </c>
      <c r="D110" t="s">
        <v>76</v>
      </c>
      <c r="E110" t="s">
        <v>661</v>
      </c>
    </row>
    <row r="111" spans="1:6">
      <c r="A111" t="s">
        <v>10</v>
      </c>
      <c r="B111" t="s">
        <v>874</v>
      </c>
      <c r="D111" t="s">
        <v>86</v>
      </c>
      <c r="E111" t="s">
        <v>86</v>
      </c>
    </row>
    <row r="112" spans="1:6">
      <c r="A112" t="s">
        <v>10</v>
      </c>
      <c r="B112" t="s">
        <v>875</v>
      </c>
      <c r="D112" t="s">
        <v>876</v>
      </c>
    </row>
    <row r="113" spans="1:5">
      <c r="A113" t="s">
        <v>10</v>
      </c>
      <c r="B113" t="s">
        <v>877</v>
      </c>
      <c r="D113" t="s">
        <v>86</v>
      </c>
      <c r="E113" t="s">
        <v>86</v>
      </c>
    </row>
    <row r="114" spans="1:5">
      <c r="A114" t="s">
        <v>10</v>
      </c>
      <c r="B114" t="s">
        <v>851</v>
      </c>
      <c r="D114" t="s">
        <v>76</v>
      </c>
      <c r="E114" t="s">
        <v>301</v>
      </c>
    </row>
    <row r="115" spans="1:5">
      <c r="A115" t="s">
        <v>10</v>
      </c>
      <c r="B115" t="s">
        <v>878</v>
      </c>
      <c r="D115" t="s">
        <v>86</v>
      </c>
      <c r="E115" t="s">
        <v>86</v>
      </c>
    </row>
    <row r="116" spans="1:5">
      <c r="A116" t="s">
        <v>10</v>
      </c>
      <c r="B116" t="s">
        <v>644</v>
      </c>
      <c r="D116" t="s">
        <v>86</v>
      </c>
      <c r="E116" t="s">
        <v>86</v>
      </c>
    </row>
    <row r="117" spans="1:5">
      <c r="A117" t="s">
        <v>10</v>
      </c>
      <c r="B117" t="s">
        <v>643</v>
      </c>
      <c r="D117" t="s">
        <v>86</v>
      </c>
      <c r="E117" t="s">
        <v>86</v>
      </c>
    </row>
    <row r="118" spans="1:5">
      <c r="A118" t="s">
        <v>10</v>
      </c>
      <c r="B118" t="s">
        <v>610</v>
      </c>
      <c r="D118" t="s">
        <v>86</v>
      </c>
      <c r="E118" t="s">
        <v>86</v>
      </c>
    </row>
    <row r="119" spans="1:5">
      <c r="A119" t="s">
        <v>10</v>
      </c>
      <c r="B119" t="s">
        <v>642</v>
      </c>
      <c r="D119" t="s">
        <v>86</v>
      </c>
      <c r="E119" t="s">
        <v>86</v>
      </c>
    </row>
    <row r="120" spans="1:5">
      <c r="A120" t="s">
        <v>10</v>
      </c>
      <c r="B120" t="s">
        <v>879</v>
      </c>
      <c r="D120" t="s">
        <v>76</v>
      </c>
      <c r="E120" t="s">
        <v>301</v>
      </c>
    </row>
    <row r="121" spans="1:5">
      <c r="A121" t="s">
        <v>10</v>
      </c>
      <c r="B121" t="s">
        <v>880</v>
      </c>
      <c r="D121" t="s">
        <v>77</v>
      </c>
      <c r="E121" t="s">
        <v>77</v>
      </c>
    </row>
    <row r="122" spans="1:5">
      <c r="A122" t="s">
        <v>10</v>
      </c>
      <c r="B122" t="s">
        <v>831</v>
      </c>
      <c r="D122" t="s">
        <v>881</v>
      </c>
      <c r="E122" t="s">
        <v>86</v>
      </c>
    </row>
    <row r="123" spans="1:5" ht="18" customHeight="1" thickBot="1">
      <c r="A123" s="233" t="s">
        <v>10</v>
      </c>
      <c r="B123" s="233" t="s">
        <v>882</v>
      </c>
      <c r="C123" s="234"/>
      <c r="D123" s="233" t="s">
        <v>76</v>
      </c>
      <c r="E123" s="233" t="s">
        <v>301</v>
      </c>
    </row>
    <row r="124" spans="1:5" ht="18" customHeight="1" thickTop="1">
      <c r="A124" t="s">
        <v>16</v>
      </c>
      <c r="B124">
        <v>2851893</v>
      </c>
      <c r="D124" t="s">
        <v>86</v>
      </c>
    </row>
    <row r="125" spans="1:5">
      <c r="A125" t="s">
        <v>16</v>
      </c>
      <c r="B125">
        <v>2862345</v>
      </c>
      <c r="D125" t="s">
        <v>86</v>
      </c>
    </row>
    <row r="126" spans="1:5">
      <c r="A126" t="s">
        <v>16</v>
      </c>
      <c r="B126">
        <v>3024917</v>
      </c>
      <c r="D126" t="s">
        <v>86</v>
      </c>
    </row>
    <row r="127" spans="1:5">
      <c r="A127" t="s">
        <v>16</v>
      </c>
      <c r="B127">
        <v>3024918</v>
      </c>
      <c r="D127" t="s">
        <v>86</v>
      </c>
    </row>
    <row r="128" spans="1:5">
      <c r="A128" t="s">
        <v>16</v>
      </c>
      <c r="B128">
        <v>3028636</v>
      </c>
      <c r="D128" t="s">
        <v>86</v>
      </c>
    </row>
    <row r="129" spans="1:5">
      <c r="A129" t="s">
        <v>16</v>
      </c>
      <c r="B129">
        <v>3028637</v>
      </c>
      <c r="D129" t="s">
        <v>86</v>
      </c>
    </row>
    <row r="130" spans="1:5">
      <c r="A130" t="s">
        <v>16</v>
      </c>
      <c r="B130" t="s">
        <v>421</v>
      </c>
      <c r="D130" t="s">
        <v>86</v>
      </c>
    </row>
    <row r="131" spans="1:5">
      <c r="A131" t="s">
        <v>16</v>
      </c>
      <c r="B131" t="s">
        <v>478</v>
      </c>
      <c r="D131" t="s">
        <v>89</v>
      </c>
      <c r="E131" t="s">
        <v>83</v>
      </c>
    </row>
    <row r="132" spans="1:5">
      <c r="A132" t="s">
        <v>16</v>
      </c>
      <c r="B132" t="s">
        <v>562</v>
      </c>
      <c r="D132" t="s">
        <v>86</v>
      </c>
    </row>
    <row r="133" spans="1:5">
      <c r="A133" t="s">
        <v>16</v>
      </c>
      <c r="B133" t="s">
        <v>509</v>
      </c>
      <c r="D133" t="s">
        <v>86</v>
      </c>
    </row>
    <row r="134" spans="1:5">
      <c r="A134" t="s">
        <v>16</v>
      </c>
      <c r="B134" t="s">
        <v>477</v>
      </c>
      <c r="D134" t="s">
        <v>86</v>
      </c>
    </row>
    <row r="135" spans="1:5">
      <c r="A135" t="s">
        <v>16</v>
      </c>
      <c r="B135" t="s">
        <v>883</v>
      </c>
      <c r="D135" t="s">
        <v>89</v>
      </c>
      <c r="E135" t="s">
        <v>410</v>
      </c>
    </row>
    <row r="136" spans="1:5">
      <c r="A136" t="s">
        <v>16</v>
      </c>
      <c r="B136" t="s">
        <v>545</v>
      </c>
      <c r="C136" s="14" t="s">
        <v>546</v>
      </c>
      <c r="D136" t="s">
        <v>830</v>
      </c>
    </row>
    <row r="137" spans="1:5" ht="18" customHeight="1" thickBot="1">
      <c r="A137" s="233" t="s">
        <v>16</v>
      </c>
      <c r="B137" s="233" t="s">
        <v>542</v>
      </c>
      <c r="C137" s="234" t="s">
        <v>543</v>
      </c>
      <c r="D137" s="233" t="s">
        <v>86</v>
      </c>
      <c r="E137" s="233"/>
    </row>
    <row r="138" spans="1:5" ht="18" customHeight="1" thickTop="1"/>
  </sheetData>
  <autoFilter ref="A55:E137" xr:uid="{00000000-0009-0000-0000-000006000000}"/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2:F33"/>
  <sheetViews>
    <sheetView showGridLines="0" zoomScale="70" zoomScaleNormal="70" workbookViewId="0">
      <selection activeCell="L12" sqref="L12"/>
    </sheetView>
  </sheetViews>
  <sheetFormatPr defaultRowHeight="17.399999999999999"/>
  <cols>
    <col min="1" max="1" width="6.296875" style="280" customWidth="1"/>
    <col min="2" max="2" width="16.8984375" style="280" customWidth="1"/>
    <col min="3" max="3" width="16" style="280" customWidth="1"/>
    <col min="4" max="4" width="20.8984375" style="280" customWidth="1"/>
    <col min="5" max="5" width="29.69921875" style="280" customWidth="1"/>
    <col min="6" max="6" width="20" style="280" customWidth="1"/>
  </cols>
  <sheetData>
    <row r="2" spans="2:6">
      <c r="B2" s="17" t="s">
        <v>827</v>
      </c>
      <c r="C2" s="17" t="s">
        <v>884</v>
      </c>
      <c r="D2" s="17" t="s">
        <v>885</v>
      </c>
      <c r="E2" s="17" t="s">
        <v>110</v>
      </c>
      <c r="F2" s="17" t="s">
        <v>111</v>
      </c>
    </row>
    <row r="3" spans="2:6">
      <c r="B3" s="8" t="s">
        <v>55</v>
      </c>
      <c r="C3" s="9" t="s">
        <v>65</v>
      </c>
      <c r="D3" s="9" t="s">
        <v>66</v>
      </c>
      <c r="E3" s="9" t="s">
        <v>67</v>
      </c>
      <c r="F3" s="15" t="s">
        <v>67</v>
      </c>
    </row>
    <row r="4" spans="2:6">
      <c r="B4" s="10" t="s">
        <v>55</v>
      </c>
      <c r="C4" t="s">
        <v>65</v>
      </c>
      <c r="D4" t="s">
        <v>66</v>
      </c>
      <c r="E4" t="s">
        <v>68</v>
      </c>
      <c r="F4" s="13" t="s">
        <v>68</v>
      </c>
    </row>
    <row r="5" spans="2:6">
      <c r="B5" s="10" t="s">
        <v>55</v>
      </c>
      <c r="C5" t="s">
        <v>65</v>
      </c>
      <c r="D5" t="s">
        <v>66</v>
      </c>
      <c r="E5" t="s">
        <v>69</v>
      </c>
      <c r="F5" s="13" t="s">
        <v>69</v>
      </c>
    </row>
    <row r="6" spans="2:6">
      <c r="B6" s="10" t="s">
        <v>55</v>
      </c>
      <c r="C6" t="s">
        <v>65</v>
      </c>
      <c r="D6" t="s">
        <v>66</v>
      </c>
      <c r="E6" t="s">
        <v>70</v>
      </c>
      <c r="F6" s="13" t="s">
        <v>70</v>
      </c>
    </row>
    <row r="7" spans="2:6">
      <c r="B7" s="10" t="s">
        <v>55</v>
      </c>
      <c r="C7" t="s">
        <v>65</v>
      </c>
      <c r="D7" t="s">
        <v>73</v>
      </c>
      <c r="E7" t="s">
        <v>74</v>
      </c>
      <c r="F7" s="13" t="s">
        <v>333</v>
      </c>
    </row>
    <row r="8" spans="2:6">
      <c r="B8" s="10" t="s">
        <v>55</v>
      </c>
      <c r="C8" t="s">
        <v>65</v>
      </c>
      <c r="D8" t="s">
        <v>73</v>
      </c>
      <c r="E8" t="s">
        <v>74</v>
      </c>
      <c r="F8" s="13" t="s">
        <v>311</v>
      </c>
    </row>
    <row r="9" spans="2:6">
      <c r="B9" s="10" t="s">
        <v>55</v>
      </c>
      <c r="C9" t="s">
        <v>65</v>
      </c>
      <c r="D9" t="s">
        <v>73</v>
      </c>
      <c r="E9" t="s">
        <v>74</v>
      </c>
      <c r="F9" s="13" t="s">
        <v>353</v>
      </c>
    </row>
    <row r="10" spans="2:6">
      <c r="B10" s="10" t="s">
        <v>55</v>
      </c>
      <c r="C10" t="s">
        <v>65</v>
      </c>
      <c r="D10" t="s">
        <v>73</v>
      </c>
      <c r="E10" t="s">
        <v>74</v>
      </c>
      <c r="F10" s="13" t="s">
        <v>886</v>
      </c>
    </row>
    <row r="11" spans="2:6">
      <c r="B11" s="10" t="s">
        <v>55</v>
      </c>
      <c r="C11" t="s">
        <v>65</v>
      </c>
      <c r="D11" t="s">
        <v>73</v>
      </c>
      <c r="E11" t="s">
        <v>75</v>
      </c>
      <c r="F11" s="13" t="s">
        <v>75</v>
      </c>
    </row>
    <row r="12" spans="2:6">
      <c r="B12" s="10" t="s">
        <v>55</v>
      </c>
      <c r="C12" t="s">
        <v>65</v>
      </c>
      <c r="D12" t="s">
        <v>73</v>
      </c>
      <c r="E12" t="s">
        <v>76</v>
      </c>
      <c r="F12" s="13" t="s">
        <v>286</v>
      </c>
    </row>
    <row r="13" spans="2:6">
      <c r="B13" s="10" t="s">
        <v>55</v>
      </c>
      <c r="C13" t="s">
        <v>65</v>
      </c>
      <c r="D13" t="s">
        <v>73</v>
      </c>
      <c r="E13" t="s">
        <v>76</v>
      </c>
      <c r="F13" s="13" t="s">
        <v>301</v>
      </c>
    </row>
    <row r="14" spans="2:6">
      <c r="B14" s="10" t="s">
        <v>55</v>
      </c>
      <c r="C14" t="s">
        <v>65</v>
      </c>
      <c r="D14" t="s">
        <v>73</v>
      </c>
      <c r="E14" t="s">
        <v>76</v>
      </c>
      <c r="F14" s="13" t="s">
        <v>661</v>
      </c>
    </row>
    <row r="15" spans="2:6">
      <c r="B15" s="10" t="s">
        <v>55</v>
      </c>
      <c r="C15" t="s">
        <v>65</v>
      </c>
      <c r="D15" t="s">
        <v>73</v>
      </c>
      <c r="E15" t="s">
        <v>76</v>
      </c>
      <c r="F15" s="13" t="s">
        <v>457</v>
      </c>
    </row>
    <row r="16" spans="2:6">
      <c r="B16" s="10" t="s">
        <v>55</v>
      </c>
      <c r="C16" t="s">
        <v>65</v>
      </c>
      <c r="D16" t="s">
        <v>73</v>
      </c>
      <c r="E16" t="s">
        <v>77</v>
      </c>
      <c r="F16" s="13" t="s">
        <v>77</v>
      </c>
    </row>
    <row r="17" spans="2:6">
      <c r="B17" s="10" t="s">
        <v>55</v>
      </c>
      <c r="C17" t="s">
        <v>65</v>
      </c>
      <c r="D17" t="s">
        <v>73</v>
      </c>
      <c r="E17" t="s">
        <v>78</v>
      </c>
      <c r="F17" s="13" t="s">
        <v>78</v>
      </c>
    </row>
    <row r="18" spans="2:6">
      <c r="B18" s="10" t="s">
        <v>80</v>
      </c>
      <c r="C18" t="s">
        <v>56</v>
      </c>
      <c r="D18" t="s">
        <v>887</v>
      </c>
      <c r="E18" t="s">
        <v>81</v>
      </c>
      <c r="F18" s="13" t="s">
        <v>81</v>
      </c>
    </row>
    <row r="19" spans="2:6">
      <c r="B19" s="10" t="s">
        <v>80</v>
      </c>
      <c r="C19" t="s">
        <v>56</v>
      </c>
      <c r="D19" t="s">
        <v>887</v>
      </c>
      <c r="E19" t="s">
        <v>82</v>
      </c>
      <c r="F19" s="13" t="s">
        <v>82</v>
      </c>
    </row>
    <row r="20" spans="2:6">
      <c r="B20" s="10" t="s">
        <v>80</v>
      </c>
      <c r="C20" t="s">
        <v>65</v>
      </c>
      <c r="D20" t="s">
        <v>887</v>
      </c>
      <c r="E20" t="s">
        <v>84</v>
      </c>
      <c r="F20" s="13" t="s">
        <v>84</v>
      </c>
    </row>
    <row r="21" spans="2:6">
      <c r="B21" s="10" t="s">
        <v>80</v>
      </c>
      <c r="C21" t="s">
        <v>65</v>
      </c>
      <c r="D21" t="s">
        <v>887</v>
      </c>
      <c r="E21" t="s">
        <v>82</v>
      </c>
      <c r="F21" s="13" t="s">
        <v>82</v>
      </c>
    </row>
    <row r="22" spans="2:6">
      <c r="B22" s="10" t="s">
        <v>80</v>
      </c>
      <c r="C22" t="s">
        <v>65</v>
      </c>
      <c r="D22" t="s">
        <v>887</v>
      </c>
      <c r="E22" t="s">
        <v>83</v>
      </c>
      <c r="F22" s="13" t="s">
        <v>83</v>
      </c>
    </row>
    <row r="23" spans="2:6">
      <c r="B23" s="10" t="s">
        <v>85</v>
      </c>
      <c r="C23" t="s">
        <v>56</v>
      </c>
      <c r="D23" t="s">
        <v>887</v>
      </c>
      <c r="E23" t="s">
        <v>86</v>
      </c>
      <c r="F23" s="13" t="s">
        <v>86</v>
      </c>
    </row>
    <row r="24" spans="2:6">
      <c r="B24" s="10" t="s">
        <v>85</v>
      </c>
      <c r="C24" t="s">
        <v>56</v>
      </c>
      <c r="D24" t="s">
        <v>887</v>
      </c>
      <c r="E24" t="s">
        <v>87</v>
      </c>
      <c r="F24" s="13" t="s">
        <v>87</v>
      </c>
    </row>
    <row r="25" spans="2:6">
      <c r="B25" s="10" t="s">
        <v>85</v>
      </c>
      <c r="C25" t="s">
        <v>56</v>
      </c>
      <c r="D25" t="s">
        <v>887</v>
      </c>
      <c r="E25" t="s">
        <v>88</v>
      </c>
      <c r="F25" s="13" t="s">
        <v>88</v>
      </c>
    </row>
    <row r="26" spans="2:6">
      <c r="B26" s="10" t="s">
        <v>85</v>
      </c>
      <c r="C26" t="s">
        <v>56</v>
      </c>
      <c r="D26" t="s">
        <v>887</v>
      </c>
      <c r="E26" t="s">
        <v>89</v>
      </c>
      <c r="F26" s="13" t="s">
        <v>410</v>
      </c>
    </row>
    <row r="27" spans="2:6">
      <c r="B27" s="10" t="s">
        <v>85</v>
      </c>
      <c r="C27" t="s">
        <v>56</v>
      </c>
      <c r="D27" t="s">
        <v>887</v>
      </c>
      <c r="E27" t="s">
        <v>89</v>
      </c>
      <c r="F27" s="13" t="s">
        <v>384</v>
      </c>
    </row>
    <row r="28" spans="2:6">
      <c r="B28" s="10" t="s">
        <v>85</v>
      </c>
      <c r="C28" t="s">
        <v>56</v>
      </c>
      <c r="D28" t="s">
        <v>887</v>
      </c>
      <c r="E28" t="s">
        <v>89</v>
      </c>
      <c r="F28" s="13" t="s">
        <v>75</v>
      </c>
    </row>
    <row r="29" spans="2:6">
      <c r="B29" s="10" t="s">
        <v>85</v>
      </c>
      <c r="C29" t="s">
        <v>65</v>
      </c>
      <c r="D29" t="s">
        <v>887</v>
      </c>
      <c r="E29" t="s">
        <v>90</v>
      </c>
      <c r="F29" s="13" t="s">
        <v>90</v>
      </c>
    </row>
    <row r="30" spans="2:6">
      <c r="B30" s="10" t="s">
        <v>85</v>
      </c>
      <c r="C30" t="s">
        <v>65</v>
      </c>
      <c r="D30" t="s">
        <v>887</v>
      </c>
      <c r="E30" t="s">
        <v>91</v>
      </c>
      <c r="F30" s="13" t="s">
        <v>91</v>
      </c>
    </row>
    <row r="31" spans="2:6">
      <c r="B31" s="10" t="s">
        <v>85</v>
      </c>
      <c r="C31" t="s">
        <v>65</v>
      </c>
      <c r="D31" t="s">
        <v>887</v>
      </c>
      <c r="E31" t="s">
        <v>92</v>
      </c>
      <c r="F31" s="13" t="s">
        <v>92</v>
      </c>
    </row>
    <row r="32" spans="2:6">
      <c r="B32" s="10" t="s">
        <v>85</v>
      </c>
      <c r="C32" t="s">
        <v>65</v>
      </c>
      <c r="D32" t="s">
        <v>887</v>
      </c>
      <c r="E32" t="s">
        <v>93</v>
      </c>
      <c r="F32" s="13" t="s">
        <v>93</v>
      </c>
    </row>
    <row r="33" spans="2:6">
      <c r="B33" s="11"/>
      <c r="C33" s="12"/>
      <c r="D33" s="12"/>
      <c r="E33" s="12" t="s">
        <v>344</v>
      </c>
      <c r="F33" s="16" t="s">
        <v>344</v>
      </c>
    </row>
  </sheetData>
  <autoFilter ref="B2:F33" xr:uid="{00000000-0009-0000-0000-000007000000}"/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outlinePr summaryBelow="0" summaryRight="0"/>
  </sheetPr>
  <dimension ref="A1:AE1003"/>
  <sheetViews>
    <sheetView zoomScale="85" zoomScaleNormal="85" workbookViewId="0">
      <pane ySplit="5" topLeftCell="A6" activePane="bottomLeft" state="frozen"/>
      <selection activeCell="K28" sqref="K28"/>
      <selection pane="bottomLeft" activeCell="K28" sqref="K28"/>
    </sheetView>
  </sheetViews>
  <sheetFormatPr defaultColWidth="12.59765625" defaultRowHeight="15.75" customHeight="1"/>
  <cols>
    <col min="1" max="1" width="10.796875" style="163" customWidth="1"/>
    <col min="2" max="2" width="12.59765625" style="163" customWidth="1"/>
    <col min="3" max="3" width="20.3984375" style="163" customWidth="1"/>
    <col min="4" max="4" width="12.59765625" style="163" customWidth="1"/>
    <col min="5" max="5" width="16.59765625" style="163" customWidth="1"/>
    <col min="6" max="6" width="18.8984375" style="163" customWidth="1"/>
    <col min="7" max="7" width="12.59765625" style="163" customWidth="1"/>
    <col min="8" max="8" width="18.8984375" style="163" customWidth="1"/>
    <col min="9" max="10" width="12.59765625" style="163" customWidth="1"/>
    <col min="11" max="11" width="14.296875" style="163" customWidth="1"/>
    <col min="12" max="12" width="18.59765625" style="163" customWidth="1"/>
    <col min="13" max="13" width="5.59765625" style="163" customWidth="1"/>
    <col min="14" max="14" width="6.3984375" style="163" customWidth="1"/>
    <col min="15" max="15" width="12.59765625" style="163" customWidth="1"/>
    <col min="16" max="16384" width="12.59765625" style="163"/>
  </cols>
  <sheetData>
    <row r="1" spans="1:31" ht="15.75" customHeight="1">
      <c r="A1" s="162"/>
      <c r="C1" s="164" t="s">
        <v>994</v>
      </c>
      <c r="D1" s="162"/>
      <c r="E1" s="165"/>
      <c r="F1" s="162"/>
      <c r="G1" s="162"/>
      <c r="H1" s="162"/>
      <c r="I1" s="162"/>
      <c r="J1" s="162"/>
      <c r="K1" s="162"/>
      <c r="L1" s="162"/>
      <c r="M1" s="166"/>
      <c r="N1" s="166"/>
      <c r="O1" s="166"/>
      <c r="P1" s="166"/>
      <c r="Q1" s="166"/>
      <c r="R1" s="166"/>
      <c r="S1" s="166"/>
      <c r="T1" s="166"/>
      <c r="U1" s="166"/>
      <c r="V1" s="166"/>
      <c r="W1" s="166"/>
      <c r="X1" s="166"/>
      <c r="Y1" s="166"/>
      <c r="Z1" s="166"/>
      <c r="AA1" s="166"/>
      <c r="AB1" s="166"/>
      <c r="AC1" s="166"/>
      <c r="AD1" s="166"/>
      <c r="AE1" s="166"/>
    </row>
    <row r="2" spans="1:31" ht="15.75" customHeight="1">
      <c r="A2" s="162"/>
      <c r="C2" s="164" t="s">
        <v>995</v>
      </c>
      <c r="D2" s="162"/>
      <c r="E2" s="165"/>
      <c r="F2" s="162"/>
      <c r="G2" s="162"/>
      <c r="H2" s="162"/>
      <c r="I2" s="162"/>
      <c r="J2" s="162"/>
      <c r="K2" s="162"/>
      <c r="L2" s="162"/>
      <c r="M2" s="166"/>
      <c r="N2" s="166"/>
      <c r="O2" s="166"/>
      <c r="P2" s="166"/>
      <c r="Q2" s="166"/>
      <c r="R2" s="166"/>
      <c r="S2" s="166"/>
      <c r="T2" s="166"/>
      <c r="U2" s="166"/>
      <c r="V2" s="166"/>
      <c r="W2" s="166"/>
      <c r="X2" s="166"/>
      <c r="Y2" s="166"/>
      <c r="Z2" s="166"/>
      <c r="AA2" s="166"/>
      <c r="AB2" s="166"/>
      <c r="AC2" s="166"/>
      <c r="AD2" s="166"/>
      <c r="AE2" s="166"/>
    </row>
    <row r="3" spans="1:31" ht="15.75" customHeight="1">
      <c r="A3" s="162"/>
      <c r="C3" s="164" t="s">
        <v>996</v>
      </c>
      <c r="D3" s="162"/>
      <c r="E3" s="165"/>
      <c r="F3" s="162"/>
      <c r="G3" s="162"/>
      <c r="H3" s="162"/>
      <c r="I3" s="162"/>
      <c r="J3" s="162"/>
      <c r="K3" s="162"/>
      <c r="L3" s="162"/>
      <c r="M3" s="166"/>
      <c r="N3" s="166"/>
      <c r="O3" s="166"/>
      <c r="P3" s="166"/>
      <c r="Q3" s="166"/>
      <c r="R3" s="166"/>
      <c r="S3" s="166"/>
      <c r="T3" s="166"/>
      <c r="U3" s="166"/>
      <c r="V3" s="166"/>
      <c r="W3" s="166"/>
      <c r="X3" s="166"/>
      <c r="Y3" s="166"/>
      <c r="Z3" s="166"/>
      <c r="AA3" s="166"/>
      <c r="AB3" s="166"/>
      <c r="AC3" s="166"/>
      <c r="AD3" s="166"/>
      <c r="AE3" s="166"/>
    </row>
    <row r="4" spans="1:31" ht="15.75" customHeight="1">
      <c r="A4" s="162"/>
      <c r="B4" s="162"/>
      <c r="C4" s="165"/>
      <c r="D4" s="162"/>
      <c r="E4" s="165"/>
      <c r="F4" s="162"/>
      <c r="G4" s="162"/>
      <c r="H4" s="162"/>
      <c r="I4" s="162"/>
      <c r="J4" s="162"/>
      <c r="K4" s="162"/>
      <c r="L4" s="162"/>
      <c r="M4" s="166"/>
      <c r="N4" s="167" t="s">
        <v>997</v>
      </c>
      <c r="O4" s="166"/>
      <c r="P4" s="166"/>
      <c r="Q4" s="166"/>
      <c r="R4" s="166"/>
      <c r="S4" s="166"/>
      <c r="T4" s="166"/>
      <c r="U4" s="166"/>
      <c r="V4" s="166"/>
      <c r="W4" s="166"/>
      <c r="X4" s="166"/>
      <c r="Y4" s="166"/>
      <c r="Z4" s="166"/>
      <c r="AA4" s="166"/>
      <c r="AB4" s="166"/>
      <c r="AC4" s="166"/>
      <c r="AD4" s="166"/>
      <c r="AE4" s="166"/>
    </row>
    <row r="5" spans="1:31" ht="15.75" customHeight="1">
      <c r="A5" s="168" t="s">
        <v>998</v>
      </c>
      <c r="B5" s="169" t="s">
        <v>999</v>
      </c>
      <c r="C5" s="170" t="s">
        <v>1000</v>
      </c>
      <c r="D5" s="169" t="s">
        <v>1001</v>
      </c>
      <c r="E5" s="170" t="s">
        <v>1002</v>
      </c>
      <c r="F5" s="169" t="s">
        <v>1003</v>
      </c>
      <c r="G5" s="169" t="s">
        <v>4</v>
      </c>
      <c r="H5" s="169" t="s">
        <v>1004</v>
      </c>
      <c r="I5" s="169" t="s">
        <v>1005</v>
      </c>
      <c r="J5" s="169" t="s">
        <v>1006</v>
      </c>
      <c r="K5" s="171" t="s">
        <v>1007</v>
      </c>
      <c r="L5" s="172" t="s">
        <v>39</v>
      </c>
      <c r="M5" s="166"/>
      <c r="N5" s="166" t="s">
        <v>1008</v>
      </c>
      <c r="O5" s="166"/>
      <c r="P5" s="166"/>
      <c r="Q5" s="166"/>
      <c r="R5" s="166"/>
      <c r="S5" s="166"/>
      <c r="T5" s="166"/>
      <c r="U5" s="166"/>
      <c r="V5" s="166"/>
      <c r="W5" s="166"/>
      <c r="X5" s="166"/>
      <c r="Y5" s="166"/>
      <c r="Z5" s="166"/>
      <c r="AA5" s="166"/>
      <c r="AB5" s="166"/>
      <c r="AC5" s="166"/>
      <c r="AD5" s="166"/>
      <c r="AE5" s="166"/>
    </row>
    <row r="6" spans="1:31" ht="15.75" customHeight="1">
      <c r="A6" s="173" t="s">
        <v>1009</v>
      </c>
      <c r="B6" s="174">
        <v>45726</v>
      </c>
      <c r="C6" s="175">
        <v>5000000</v>
      </c>
      <c r="D6" s="174">
        <v>45744</v>
      </c>
      <c r="E6" s="175">
        <v>4800000</v>
      </c>
      <c r="F6" s="176" t="s">
        <v>1010</v>
      </c>
      <c r="G6" s="176" t="s">
        <v>1011</v>
      </c>
      <c r="H6" s="176" t="s">
        <v>1012</v>
      </c>
      <c r="I6" s="176" t="s">
        <v>1013</v>
      </c>
      <c r="J6" s="176" t="s">
        <v>1014</v>
      </c>
      <c r="K6" s="176" t="s">
        <v>1015</v>
      </c>
      <c r="L6" s="177"/>
      <c r="M6" s="166"/>
      <c r="N6" s="166" t="s">
        <v>1016</v>
      </c>
      <c r="O6" s="166"/>
      <c r="P6" s="166"/>
      <c r="Q6" s="166"/>
      <c r="R6" s="166"/>
      <c r="S6" s="166"/>
      <c r="T6" s="166"/>
      <c r="U6" s="166"/>
      <c r="V6" s="166"/>
      <c r="W6" s="166"/>
      <c r="X6" s="166"/>
      <c r="Y6" s="166"/>
      <c r="Z6" s="166"/>
      <c r="AA6" s="166"/>
      <c r="AB6" s="166"/>
      <c r="AC6" s="166"/>
      <c r="AD6" s="166"/>
      <c r="AE6" s="166"/>
    </row>
    <row r="7" spans="1:31" ht="15.75" customHeight="1">
      <c r="A7" s="178" t="e">
        <f t="array" aca="1" ref="A7:A26" ca="1">_xludf.sequence(COUNTA(C7:C100))</f>
        <v>#NAME?</v>
      </c>
      <c r="B7" s="180"/>
      <c r="C7" s="181">
        <v>10272900</v>
      </c>
      <c r="D7" s="182">
        <v>45720</v>
      </c>
      <c r="E7" s="181">
        <v>10272900</v>
      </c>
      <c r="F7" s="180" t="s">
        <v>1017</v>
      </c>
      <c r="G7" s="180" t="s">
        <v>263</v>
      </c>
      <c r="H7" s="180" t="s">
        <v>1018</v>
      </c>
      <c r="I7" s="180" t="s">
        <v>1019</v>
      </c>
      <c r="J7" s="180" t="s">
        <v>1020</v>
      </c>
      <c r="K7" s="180" t="s">
        <v>1021</v>
      </c>
      <c r="L7" s="183" t="s">
        <v>1022</v>
      </c>
      <c r="M7" s="166"/>
      <c r="N7" s="166" t="s">
        <v>1023</v>
      </c>
      <c r="O7" s="166"/>
      <c r="P7" s="166"/>
      <c r="Q7" s="166"/>
      <c r="R7" s="166"/>
      <c r="S7" s="166"/>
      <c r="T7" s="166"/>
      <c r="U7" s="166"/>
      <c r="V7" s="166"/>
      <c r="W7" s="166"/>
      <c r="X7" s="166"/>
      <c r="Y7" s="166"/>
      <c r="Z7" s="166"/>
      <c r="AA7" s="166"/>
      <c r="AB7" s="166"/>
      <c r="AC7" s="166"/>
      <c r="AD7" s="166"/>
      <c r="AE7" s="166"/>
    </row>
    <row r="8" spans="1:31" ht="15.75" customHeight="1">
      <c r="A8" s="173" t="e">
        <f ca="1"/>
        <v>#NAME?</v>
      </c>
      <c r="B8" s="176"/>
      <c r="C8" s="175">
        <v>2375600</v>
      </c>
      <c r="D8" s="184">
        <v>45729</v>
      </c>
      <c r="E8" s="175">
        <v>2375600</v>
      </c>
      <c r="F8" s="176" t="s">
        <v>1017</v>
      </c>
      <c r="G8" s="176" t="s">
        <v>263</v>
      </c>
      <c r="H8" s="176" t="s">
        <v>1018</v>
      </c>
      <c r="I8" s="176" t="s">
        <v>1024</v>
      </c>
      <c r="J8" s="176" t="s">
        <v>1025</v>
      </c>
      <c r="K8" s="176" t="s">
        <v>1021</v>
      </c>
      <c r="L8" s="177" t="s">
        <v>1022</v>
      </c>
      <c r="M8" s="166"/>
      <c r="N8" s="166" t="s">
        <v>1026</v>
      </c>
      <c r="O8" s="166"/>
      <c r="P8" s="166"/>
      <c r="Q8" s="166"/>
      <c r="R8" s="166"/>
      <c r="S8" s="166"/>
      <c r="T8" s="166"/>
      <c r="U8" s="166"/>
      <c r="V8" s="166"/>
      <c r="W8" s="166"/>
      <c r="X8" s="166"/>
      <c r="Y8" s="166"/>
      <c r="Z8" s="166"/>
      <c r="AA8" s="166"/>
      <c r="AB8" s="166"/>
      <c r="AC8" s="166"/>
      <c r="AD8" s="166"/>
      <c r="AE8" s="166"/>
    </row>
    <row r="9" spans="1:31" ht="15.75" customHeight="1">
      <c r="A9" s="178" t="e">
        <f ca="1"/>
        <v>#NAME?</v>
      </c>
      <c r="B9" s="180"/>
      <c r="C9" s="181">
        <v>1097434</v>
      </c>
      <c r="D9" s="182">
        <v>45720</v>
      </c>
      <c r="E9" s="181">
        <v>1097434</v>
      </c>
      <c r="F9" s="180" t="s">
        <v>1027</v>
      </c>
      <c r="G9" s="180" t="s">
        <v>1028</v>
      </c>
      <c r="H9" s="180" t="s">
        <v>1029</v>
      </c>
      <c r="I9" s="180" t="s">
        <v>1019</v>
      </c>
      <c r="J9" s="180" t="s">
        <v>1020</v>
      </c>
      <c r="K9" s="180" t="s">
        <v>1030</v>
      </c>
      <c r="L9" s="183" t="s">
        <v>1022</v>
      </c>
      <c r="M9" s="166"/>
      <c r="N9" s="166" t="s">
        <v>1031</v>
      </c>
      <c r="O9" s="166"/>
      <c r="P9" s="166"/>
      <c r="Q9" s="166"/>
      <c r="R9" s="166"/>
      <c r="S9" s="166"/>
      <c r="T9" s="166"/>
      <c r="U9" s="166"/>
      <c r="V9" s="166"/>
      <c r="W9" s="166"/>
      <c r="X9" s="166"/>
      <c r="Y9" s="166"/>
      <c r="Z9" s="166"/>
      <c r="AA9" s="166"/>
      <c r="AB9" s="166"/>
      <c r="AC9" s="166"/>
      <c r="AD9" s="166"/>
      <c r="AE9" s="166"/>
    </row>
    <row r="10" spans="1:31" ht="15.75" customHeight="1">
      <c r="A10" s="173" t="e">
        <f ca="1"/>
        <v>#NAME?</v>
      </c>
      <c r="B10" s="176"/>
      <c r="C10" s="175">
        <v>500000</v>
      </c>
      <c r="D10" s="184">
        <v>45736</v>
      </c>
      <c r="E10" s="175">
        <v>500000</v>
      </c>
      <c r="F10" s="176" t="s">
        <v>1017</v>
      </c>
      <c r="G10" s="176" t="s">
        <v>301</v>
      </c>
      <c r="H10" s="176" t="s">
        <v>1032</v>
      </c>
      <c r="I10" s="176" t="s">
        <v>1024</v>
      </c>
      <c r="J10" s="176" t="s">
        <v>1025</v>
      </c>
      <c r="K10" s="176" t="s">
        <v>1021</v>
      </c>
      <c r="L10" s="177" t="s">
        <v>1022</v>
      </c>
      <c r="M10" s="166"/>
      <c r="N10" s="166" t="s">
        <v>1033</v>
      </c>
      <c r="O10" s="166"/>
      <c r="P10" s="166"/>
      <c r="Q10" s="166"/>
      <c r="R10" s="166"/>
      <c r="S10" s="166"/>
      <c r="T10" s="166"/>
      <c r="U10" s="166"/>
      <c r="V10" s="166"/>
      <c r="W10" s="166"/>
      <c r="X10" s="166"/>
      <c r="Y10" s="166"/>
      <c r="Z10" s="166"/>
      <c r="AA10" s="166"/>
      <c r="AB10" s="166"/>
      <c r="AC10" s="166"/>
      <c r="AD10" s="166"/>
      <c r="AE10" s="166"/>
    </row>
    <row r="11" spans="1:31" ht="15.75" customHeight="1">
      <c r="A11" s="178" t="e">
        <f ca="1"/>
        <v>#NAME?</v>
      </c>
      <c r="B11" s="180"/>
      <c r="C11" s="181">
        <v>500000</v>
      </c>
      <c r="D11" s="182">
        <v>45736</v>
      </c>
      <c r="E11" s="181">
        <v>500000</v>
      </c>
      <c r="F11" s="180" t="s">
        <v>1017</v>
      </c>
      <c r="G11" s="180" t="s">
        <v>301</v>
      </c>
      <c r="H11" s="180" t="s">
        <v>1034</v>
      </c>
      <c r="I11" s="180" t="s">
        <v>1024</v>
      </c>
      <c r="J11" s="180" t="s">
        <v>1025</v>
      </c>
      <c r="K11" s="180" t="s">
        <v>1021</v>
      </c>
      <c r="L11" s="183" t="s">
        <v>1022</v>
      </c>
      <c r="M11" s="166"/>
      <c r="N11" s="166" t="s">
        <v>1035</v>
      </c>
      <c r="O11" s="166"/>
      <c r="P11" s="166"/>
      <c r="Q11" s="166"/>
      <c r="R11" s="166"/>
      <c r="S11" s="166"/>
      <c r="T11" s="166"/>
      <c r="U11" s="166"/>
      <c r="V11" s="166"/>
      <c r="W11" s="166"/>
      <c r="X11" s="166"/>
      <c r="Y11" s="166"/>
      <c r="Z11" s="166"/>
      <c r="AA11" s="166"/>
      <c r="AB11" s="166"/>
      <c r="AC11" s="166"/>
      <c r="AD11" s="166"/>
      <c r="AE11" s="166"/>
    </row>
    <row r="12" spans="1:31" ht="15.75" customHeight="1">
      <c r="A12" s="173" t="e">
        <f ca="1"/>
        <v>#NAME?</v>
      </c>
      <c r="B12" s="176"/>
      <c r="C12" s="175">
        <v>992090</v>
      </c>
      <c r="D12" s="184">
        <v>45734</v>
      </c>
      <c r="E12" s="175">
        <v>992090</v>
      </c>
      <c r="F12" s="176" t="s">
        <v>775</v>
      </c>
      <c r="G12" s="176" t="s">
        <v>301</v>
      </c>
      <c r="H12" s="176" t="s">
        <v>1036</v>
      </c>
      <c r="I12" s="176" t="s">
        <v>1037</v>
      </c>
      <c r="J12" s="176" t="s">
        <v>1038</v>
      </c>
      <c r="K12" s="176" t="s">
        <v>1030</v>
      </c>
      <c r="L12" s="185" t="s">
        <v>1039</v>
      </c>
      <c r="M12" s="166"/>
      <c r="N12" s="166" t="s">
        <v>1040</v>
      </c>
      <c r="O12" s="166"/>
      <c r="P12" s="166"/>
      <c r="Q12" s="166"/>
      <c r="R12" s="166"/>
      <c r="S12" s="166"/>
      <c r="T12" s="166"/>
      <c r="U12" s="166"/>
      <c r="V12" s="166"/>
      <c r="W12" s="166"/>
      <c r="X12" s="166"/>
      <c r="Y12" s="166"/>
      <c r="Z12" s="166"/>
      <c r="AA12" s="166"/>
      <c r="AB12" s="166"/>
      <c r="AC12" s="166"/>
      <c r="AD12" s="166"/>
      <c r="AE12" s="166"/>
    </row>
    <row r="13" spans="1:31" ht="15.75" customHeight="1">
      <c r="A13" s="178" t="e">
        <f ca="1"/>
        <v>#NAME?</v>
      </c>
      <c r="B13" s="180"/>
      <c r="C13" s="181">
        <v>31547000</v>
      </c>
      <c r="D13" s="180"/>
      <c r="E13" s="181">
        <v>31547000</v>
      </c>
      <c r="F13" s="180" t="s">
        <v>1017</v>
      </c>
      <c r="G13" s="180" t="s">
        <v>1041</v>
      </c>
      <c r="H13" s="180" t="s">
        <v>1042</v>
      </c>
      <c r="I13" s="180" t="s">
        <v>1037</v>
      </c>
      <c r="J13" s="180" t="s">
        <v>1038</v>
      </c>
      <c r="K13" s="180" t="s">
        <v>1030</v>
      </c>
      <c r="L13" s="183" t="s">
        <v>1043</v>
      </c>
      <c r="M13" s="166"/>
      <c r="N13" s="166" t="s">
        <v>1044</v>
      </c>
      <c r="O13" s="166"/>
      <c r="P13" s="166"/>
      <c r="Q13" s="166"/>
      <c r="R13" s="166"/>
      <c r="S13" s="166"/>
      <c r="T13" s="166"/>
      <c r="U13" s="166"/>
      <c r="V13" s="166"/>
      <c r="W13" s="166"/>
      <c r="X13" s="166"/>
      <c r="Y13" s="166"/>
      <c r="Z13" s="166"/>
      <c r="AA13" s="166"/>
      <c r="AB13" s="166"/>
      <c r="AC13" s="166"/>
      <c r="AD13" s="166"/>
      <c r="AE13" s="166"/>
    </row>
    <row r="14" spans="1:31" ht="15.75" customHeight="1">
      <c r="A14" s="173" t="e">
        <f ca="1"/>
        <v>#NAME?</v>
      </c>
      <c r="B14" s="176"/>
      <c r="C14" s="175">
        <v>8885675</v>
      </c>
      <c r="D14" s="184">
        <v>45726</v>
      </c>
      <c r="E14" s="175">
        <v>8885675</v>
      </c>
      <c r="F14" s="176" t="s">
        <v>1017</v>
      </c>
      <c r="G14" s="176" t="s">
        <v>1022</v>
      </c>
      <c r="H14" s="176" t="s">
        <v>1045</v>
      </c>
      <c r="I14" s="176" t="s">
        <v>1037</v>
      </c>
      <c r="J14" s="176" t="s">
        <v>1025</v>
      </c>
      <c r="K14" s="176" t="s">
        <v>1030</v>
      </c>
      <c r="L14" s="177" t="s">
        <v>1046</v>
      </c>
      <c r="M14" s="166"/>
      <c r="N14" s="166" t="s">
        <v>1047</v>
      </c>
      <c r="O14" s="166"/>
      <c r="P14" s="166"/>
      <c r="Q14" s="166"/>
      <c r="R14" s="166"/>
      <c r="S14" s="166"/>
      <c r="T14" s="166"/>
      <c r="U14" s="166"/>
      <c r="V14" s="166"/>
      <c r="W14" s="166"/>
      <c r="X14" s="166"/>
      <c r="Y14" s="166"/>
      <c r="Z14" s="166"/>
      <c r="AA14" s="166"/>
      <c r="AB14" s="166"/>
      <c r="AC14" s="166"/>
      <c r="AD14" s="166"/>
      <c r="AE14" s="166"/>
    </row>
    <row r="15" spans="1:31" ht="15.75" customHeight="1">
      <c r="A15" s="178" t="e">
        <f ca="1"/>
        <v>#NAME?</v>
      </c>
      <c r="B15" s="180"/>
      <c r="C15" s="181">
        <v>500000</v>
      </c>
      <c r="D15" s="180"/>
      <c r="E15" s="181">
        <v>500000</v>
      </c>
      <c r="F15" s="180" t="s">
        <v>1017</v>
      </c>
      <c r="G15" s="180" t="s">
        <v>301</v>
      </c>
      <c r="H15" s="180" t="s">
        <v>1048</v>
      </c>
      <c r="I15" s="180" t="s">
        <v>1024</v>
      </c>
      <c r="J15" s="180" t="s">
        <v>1025</v>
      </c>
      <c r="K15" s="180" t="s">
        <v>1021</v>
      </c>
      <c r="L15" s="183" t="s">
        <v>1043</v>
      </c>
      <c r="M15" s="166"/>
      <c r="N15" s="166"/>
      <c r="O15" s="166"/>
      <c r="P15" s="166"/>
      <c r="Q15" s="166"/>
      <c r="R15" s="166"/>
      <c r="S15" s="166"/>
      <c r="T15" s="166"/>
      <c r="U15" s="166"/>
      <c r="V15" s="166"/>
      <c r="W15" s="166"/>
      <c r="X15" s="166"/>
      <c r="Y15" s="166"/>
      <c r="Z15" s="166"/>
      <c r="AA15" s="166"/>
      <c r="AB15" s="166"/>
      <c r="AC15" s="166"/>
      <c r="AD15" s="166"/>
      <c r="AE15" s="166"/>
    </row>
    <row r="16" spans="1:31" ht="15.75" customHeight="1">
      <c r="A16" s="173" t="e">
        <f ca="1"/>
        <v>#NAME?</v>
      </c>
      <c r="B16" s="176"/>
      <c r="C16" s="175">
        <v>15193681</v>
      </c>
      <c r="D16" s="184">
        <v>45729</v>
      </c>
      <c r="E16" s="175">
        <v>15193681</v>
      </c>
      <c r="F16" s="176" t="s">
        <v>764</v>
      </c>
      <c r="G16" s="176" t="s">
        <v>301</v>
      </c>
      <c r="H16" s="176" t="s">
        <v>1049</v>
      </c>
      <c r="I16" s="176" t="s">
        <v>1037</v>
      </c>
      <c r="J16" s="176" t="s">
        <v>1025</v>
      </c>
      <c r="K16" s="176" t="s">
        <v>1030</v>
      </c>
      <c r="L16" s="185" t="s">
        <v>1050</v>
      </c>
      <c r="M16" s="166"/>
      <c r="N16" s="166" t="s">
        <v>1051</v>
      </c>
      <c r="O16" s="166"/>
      <c r="P16" s="166"/>
      <c r="Q16" s="166"/>
      <c r="R16" s="166"/>
      <c r="S16" s="166"/>
      <c r="T16" s="166"/>
      <c r="U16" s="166"/>
      <c r="V16" s="166"/>
      <c r="W16" s="166"/>
      <c r="X16" s="166"/>
      <c r="Y16" s="166"/>
      <c r="Z16" s="166"/>
      <c r="AA16" s="166"/>
      <c r="AB16" s="166"/>
      <c r="AC16" s="166"/>
      <c r="AD16" s="166"/>
      <c r="AE16" s="166"/>
    </row>
    <row r="17" spans="1:31" ht="15.75" customHeight="1">
      <c r="A17" s="178" t="e">
        <f ca="1"/>
        <v>#NAME?</v>
      </c>
      <c r="B17" s="180"/>
      <c r="C17" s="181">
        <v>15600</v>
      </c>
      <c r="D17" s="182">
        <v>45734</v>
      </c>
      <c r="E17" s="181">
        <v>15600</v>
      </c>
      <c r="F17" s="180" t="s">
        <v>1017</v>
      </c>
      <c r="G17" s="180" t="s">
        <v>1022</v>
      </c>
      <c r="H17" s="180" t="s">
        <v>1045</v>
      </c>
      <c r="I17" s="180" t="s">
        <v>1037</v>
      </c>
      <c r="J17" s="180" t="s">
        <v>1038</v>
      </c>
      <c r="K17" s="180" t="s">
        <v>1030</v>
      </c>
      <c r="L17" s="183" t="s">
        <v>1046</v>
      </c>
      <c r="M17" s="166"/>
      <c r="N17" s="166" t="s">
        <v>1052</v>
      </c>
      <c r="O17" s="166"/>
      <c r="P17" s="166"/>
      <c r="Q17" s="166"/>
      <c r="R17" s="166"/>
      <c r="S17" s="166"/>
      <c r="T17" s="166"/>
      <c r="U17" s="166"/>
      <c r="V17" s="166"/>
      <c r="W17" s="166"/>
      <c r="X17" s="166"/>
      <c r="Y17" s="166"/>
      <c r="Z17" s="166"/>
      <c r="AA17" s="166"/>
      <c r="AB17" s="166"/>
      <c r="AC17" s="166"/>
      <c r="AD17" s="166"/>
      <c r="AE17" s="166"/>
    </row>
    <row r="18" spans="1:31" ht="15.75" customHeight="1">
      <c r="A18" s="173" t="e">
        <f ca="1"/>
        <v>#NAME?</v>
      </c>
      <c r="B18" s="176"/>
      <c r="C18" s="175">
        <v>8885675</v>
      </c>
      <c r="D18" s="184">
        <v>45733</v>
      </c>
      <c r="E18" s="175">
        <v>8885675</v>
      </c>
      <c r="F18" s="176" t="s">
        <v>1017</v>
      </c>
      <c r="G18" s="176" t="s">
        <v>1022</v>
      </c>
      <c r="H18" s="176" t="s">
        <v>1045</v>
      </c>
      <c r="I18" s="176" t="s">
        <v>1053</v>
      </c>
      <c r="J18" s="176" t="s">
        <v>1025</v>
      </c>
      <c r="K18" s="176" t="s">
        <v>1030</v>
      </c>
      <c r="L18" s="185" t="s">
        <v>1054</v>
      </c>
      <c r="M18" s="166"/>
      <c r="N18" s="166" t="s">
        <v>1055</v>
      </c>
      <c r="O18" s="166"/>
      <c r="P18" s="166"/>
      <c r="Q18" s="166"/>
      <c r="R18" s="166"/>
      <c r="S18" s="166"/>
      <c r="T18" s="166"/>
      <c r="U18" s="166"/>
      <c r="V18" s="166"/>
      <c r="W18" s="166"/>
      <c r="X18" s="166"/>
      <c r="Y18" s="166"/>
      <c r="Z18" s="166"/>
      <c r="AA18" s="166"/>
      <c r="AB18" s="166"/>
      <c r="AC18" s="166"/>
      <c r="AD18" s="166"/>
      <c r="AE18" s="166"/>
    </row>
    <row r="19" spans="1:31" ht="15.75" customHeight="1">
      <c r="A19" s="178" t="e">
        <f ca="1"/>
        <v>#NAME?</v>
      </c>
      <c r="B19" s="180"/>
      <c r="C19" s="181">
        <v>15600</v>
      </c>
      <c r="D19" s="182">
        <v>45741</v>
      </c>
      <c r="E19" s="181">
        <v>15600</v>
      </c>
      <c r="F19" s="180" t="s">
        <v>1017</v>
      </c>
      <c r="G19" s="180" t="s">
        <v>1022</v>
      </c>
      <c r="H19" s="180" t="s">
        <v>1045</v>
      </c>
      <c r="I19" s="180" t="s">
        <v>1056</v>
      </c>
      <c r="J19" s="180" t="s">
        <v>1038</v>
      </c>
      <c r="K19" s="180" t="s">
        <v>1030</v>
      </c>
      <c r="L19" s="186" t="s">
        <v>1057</v>
      </c>
      <c r="M19" s="166"/>
      <c r="N19" s="166" t="s">
        <v>1058</v>
      </c>
      <c r="O19" s="166"/>
      <c r="P19" s="166"/>
      <c r="Q19" s="166"/>
      <c r="R19" s="166"/>
      <c r="S19" s="166"/>
      <c r="T19" s="166"/>
      <c r="U19" s="166"/>
      <c r="V19" s="166"/>
      <c r="W19" s="166"/>
      <c r="X19" s="166"/>
      <c r="Y19" s="166"/>
      <c r="Z19" s="166"/>
      <c r="AA19" s="166"/>
      <c r="AB19" s="166"/>
      <c r="AC19" s="166"/>
      <c r="AD19" s="166"/>
      <c r="AE19" s="166"/>
    </row>
    <row r="20" spans="1:31" ht="15.75" customHeight="1">
      <c r="A20" s="173" t="e">
        <f ca="1"/>
        <v>#NAME?</v>
      </c>
      <c r="B20" s="176"/>
      <c r="C20" s="175">
        <v>847000</v>
      </c>
      <c r="D20" s="184">
        <v>45735</v>
      </c>
      <c r="E20" s="175">
        <v>847000</v>
      </c>
      <c r="F20" s="176" t="s">
        <v>1059</v>
      </c>
      <c r="G20" s="176" t="s">
        <v>1060</v>
      </c>
      <c r="H20" s="176" t="s">
        <v>1061</v>
      </c>
      <c r="I20" s="176" t="s">
        <v>1037</v>
      </c>
      <c r="J20" s="176" t="s">
        <v>1025</v>
      </c>
      <c r="K20" s="176" t="s">
        <v>1030</v>
      </c>
      <c r="L20" s="185" t="s">
        <v>1062</v>
      </c>
      <c r="M20" s="166"/>
      <c r="O20" s="166"/>
      <c r="P20" s="166"/>
      <c r="Q20" s="166"/>
      <c r="R20" s="166"/>
      <c r="S20" s="166"/>
      <c r="T20" s="166"/>
      <c r="U20" s="166"/>
      <c r="V20" s="166"/>
      <c r="W20" s="166"/>
      <c r="X20" s="166"/>
      <c r="Y20" s="166"/>
      <c r="Z20" s="166"/>
      <c r="AA20" s="166"/>
      <c r="AB20" s="166"/>
      <c r="AC20" s="166"/>
      <c r="AD20" s="166"/>
      <c r="AE20" s="166"/>
    </row>
    <row r="21" spans="1:31" ht="15.75" customHeight="1">
      <c r="A21" s="178" t="e">
        <f ca="1"/>
        <v>#NAME?</v>
      </c>
      <c r="B21" s="180"/>
      <c r="C21" s="181">
        <v>1000000</v>
      </c>
      <c r="D21" s="182"/>
      <c r="E21" s="181">
        <v>1000000</v>
      </c>
      <c r="F21" s="180" t="s">
        <v>1017</v>
      </c>
      <c r="G21" s="180" t="s">
        <v>1060</v>
      </c>
      <c r="H21" s="180" t="s">
        <v>1063</v>
      </c>
      <c r="I21" s="180" t="s">
        <v>1024</v>
      </c>
      <c r="J21" s="180" t="s">
        <v>1025</v>
      </c>
      <c r="K21" s="180" t="s">
        <v>1021</v>
      </c>
      <c r="L21" s="183" t="s">
        <v>1064</v>
      </c>
      <c r="M21" s="166"/>
      <c r="N21" s="166"/>
      <c r="O21" s="166"/>
      <c r="P21" s="166"/>
      <c r="Q21" s="166"/>
      <c r="R21" s="166"/>
      <c r="S21" s="166"/>
      <c r="T21" s="166"/>
      <c r="U21" s="166"/>
      <c r="V21" s="166"/>
      <c r="W21" s="166"/>
      <c r="X21" s="166"/>
      <c r="Y21" s="166"/>
      <c r="Z21" s="166"/>
      <c r="AA21" s="166"/>
      <c r="AB21" s="166"/>
      <c r="AC21" s="166"/>
      <c r="AD21" s="166"/>
      <c r="AE21" s="166"/>
    </row>
    <row r="22" spans="1:31" ht="15.75" customHeight="1">
      <c r="A22" s="173" t="e">
        <f ca="1"/>
        <v>#NAME?</v>
      </c>
      <c r="B22" s="176"/>
      <c r="C22" s="175">
        <v>7776000</v>
      </c>
      <c r="D22" s="176"/>
      <c r="E22" s="175">
        <v>7776000</v>
      </c>
      <c r="F22" s="176" t="s">
        <v>1027</v>
      </c>
      <c r="G22" s="176" t="s">
        <v>301</v>
      </c>
      <c r="H22" s="176" t="s">
        <v>1065</v>
      </c>
      <c r="I22" s="176" t="s">
        <v>1024</v>
      </c>
      <c r="J22" s="176" t="s">
        <v>1025</v>
      </c>
      <c r="K22" s="176" t="s">
        <v>1030</v>
      </c>
      <c r="L22" s="177" t="s">
        <v>1043</v>
      </c>
      <c r="M22" s="166"/>
      <c r="N22" s="166"/>
      <c r="O22" s="166"/>
      <c r="P22" s="166"/>
      <c r="Q22" s="166"/>
      <c r="R22" s="166"/>
      <c r="S22" s="166"/>
      <c r="T22" s="166"/>
      <c r="U22" s="166"/>
      <c r="V22" s="166"/>
      <c r="W22" s="166"/>
      <c r="X22" s="166"/>
      <c r="Y22" s="166"/>
      <c r="Z22" s="166"/>
      <c r="AA22" s="166"/>
      <c r="AB22" s="166"/>
      <c r="AC22" s="166"/>
      <c r="AD22" s="166"/>
      <c r="AE22" s="166"/>
    </row>
    <row r="23" spans="1:31" ht="15.75" customHeight="1">
      <c r="A23" s="178" t="e">
        <f ca="1"/>
        <v>#NAME?</v>
      </c>
      <c r="B23" s="180"/>
      <c r="C23" s="181">
        <v>777600</v>
      </c>
      <c r="D23" s="182">
        <v>45740</v>
      </c>
      <c r="E23" s="181">
        <v>777600</v>
      </c>
      <c r="F23" s="180" t="s">
        <v>1027</v>
      </c>
      <c r="G23" s="180" t="s">
        <v>301</v>
      </c>
      <c r="H23" s="180" t="s">
        <v>1066</v>
      </c>
      <c r="I23" s="180" t="s">
        <v>1037</v>
      </c>
      <c r="J23" s="180" t="s">
        <v>1022</v>
      </c>
      <c r="K23" s="180" t="s">
        <v>1030</v>
      </c>
      <c r="L23" s="183" t="s">
        <v>1022</v>
      </c>
      <c r="M23" s="166"/>
      <c r="N23" s="166"/>
      <c r="O23" s="166"/>
      <c r="P23" s="166"/>
      <c r="Q23" s="166"/>
      <c r="R23" s="166"/>
      <c r="S23" s="166"/>
      <c r="T23" s="166"/>
      <c r="U23" s="166"/>
      <c r="V23" s="166"/>
      <c r="W23" s="166"/>
      <c r="X23" s="166"/>
      <c r="Y23" s="166"/>
      <c r="Z23" s="166"/>
      <c r="AA23" s="166"/>
      <c r="AB23" s="166"/>
      <c r="AC23" s="166"/>
      <c r="AD23" s="166"/>
      <c r="AE23" s="166"/>
    </row>
    <row r="24" spans="1:31" ht="15.75" customHeight="1">
      <c r="A24" s="173" t="e">
        <f ca="1"/>
        <v>#NAME?</v>
      </c>
      <c r="B24" s="176"/>
      <c r="C24" s="175">
        <v>479958</v>
      </c>
      <c r="D24" s="176"/>
      <c r="E24" s="175">
        <v>479958</v>
      </c>
      <c r="F24" s="176" t="s">
        <v>1027</v>
      </c>
      <c r="G24" s="176" t="s">
        <v>1028</v>
      </c>
      <c r="H24" s="176" t="s">
        <v>1067</v>
      </c>
      <c r="I24" s="176" t="s">
        <v>1019</v>
      </c>
      <c r="J24" s="176" t="s">
        <v>1020</v>
      </c>
      <c r="K24" s="176" t="s">
        <v>1030</v>
      </c>
      <c r="L24" s="177" t="s">
        <v>1043</v>
      </c>
      <c r="M24" s="166"/>
      <c r="N24" s="166"/>
      <c r="O24" s="166"/>
      <c r="P24" s="166"/>
      <c r="Q24" s="166"/>
      <c r="R24" s="166"/>
      <c r="S24" s="166"/>
      <c r="T24" s="166"/>
      <c r="U24" s="166"/>
      <c r="V24" s="166"/>
      <c r="W24" s="166"/>
      <c r="X24" s="166"/>
      <c r="Y24" s="166"/>
      <c r="Z24" s="166"/>
      <c r="AA24" s="166"/>
      <c r="AB24" s="166"/>
      <c r="AC24" s="166"/>
      <c r="AD24" s="166"/>
      <c r="AE24" s="166"/>
    </row>
    <row r="25" spans="1:31" ht="15.75" customHeight="1">
      <c r="A25" s="178" t="e">
        <f ca="1"/>
        <v>#NAME?</v>
      </c>
      <c r="B25" s="180"/>
      <c r="C25" s="181">
        <v>5310148</v>
      </c>
      <c r="D25" s="182">
        <v>45740</v>
      </c>
      <c r="E25" s="181">
        <v>5310148</v>
      </c>
      <c r="F25" s="180" t="s">
        <v>782</v>
      </c>
      <c r="G25" s="180" t="s">
        <v>301</v>
      </c>
      <c r="H25" s="180" t="s">
        <v>1068</v>
      </c>
      <c r="I25" s="180" t="s">
        <v>1037</v>
      </c>
      <c r="J25" s="180" t="s">
        <v>1025</v>
      </c>
      <c r="K25" s="180" t="s">
        <v>1030</v>
      </c>
      <c r="L25" s="186" t="s">
        <v>1069</v>
      </c>
      <c r="M25" s="166"/>
      <c r="N25" s="166"/>
      <c r="O25" s="166"/>
      <c r="P25" s="166"/>
      <c r="Q25" s="166"/>
      <c r="R25" s="166"/>
      <c r="S25" s="166"/>
      <c r="T25" s="166"/>
      <c r="U25" s="166"/>
      <c r="V25" s="166"/>
      <c r="W25" s="166"/>
      <c r="X25" s="166"/>
      <c r="Y25" s="166"/>
      <c r="Z25" s="166"/>
      <c r="AA25" s="166"/>
      <c r="AB25" s="166"/>
      <c r="AC25" s="166"/>
      <c r="AD25" s="166"/>
      <c r="AE25" s="166"/>
    </row>
    <row r="26" spans="1:31" ht="15.75" customHeight="1">
      <c r="A26" s="179" t="e">
        <f ca="1"/>
        <v>#NAME?</v>
      </c>
      <c r="B26" s="187"/>
      <c r="C26" s="188">
        <v>3126000</v>
      </c>
      <c r="D26" s="189"/>
      <c r="E26" s="188"/>
      <c r="F26" s="187" t="s">
        <v>1017</v>
      </c>
      <c r="G26" s="187" t="s">
        <v>1022</v>
      </c>
      <c r="H26" s="187" t="s">
        <v>1070</v>
      </c>
      <c r="I26" s="187" t="s">
        <v>1037</v>
      </c>
      <c r="J26" s="187" t="s">
        <v>1025</v>
      </c>
      <c r="K26" s="187" t="s">
        <v>1030</v>
      </c>
      <c r="L26" s="190" t="s">
        <v>1071</v>
      </c>
      <c r="M26" s="166"/>
      <c r="N26" s="166"/>
      <c r="O26" s="166"/>
      <c r="P26" s="166"/>
      <c r="Q26" s="166"/>
      <c r="R26" s="166"/>
      <c r="S26" s="166"/>
      <c r="T26" s="166"/>
      <c r="U26" s="166"/>
      <c r="V26" s="166"/>
      <c r="W26" s="166"/>
      <c r="X26" s="166"/>
      <c r="Y26" s="166"/>
      <c r="Z26" s="166"/>
      <c r="AA26" s="166"/>
      <c r="AB26" s="166"/>
      <c r="AC26" s="166"/>
      <c r="AD26" s="166"/>
      <c r="AE26" s="166"/>
    </row>
    <row r="27" spans="1:31" ht="15.75" customHeight="1">
      <c r="A27" s="162"/>
      <c r="B27" s="162"/>
      <c r="C27" s="165"/>
      <c r="D27" s="162"/>
      <c r="E27" s="165"/>
      <c r="F27" s="162"/>
      <c r="G27" s="162"/>
      <c r="H27" s="162"/>
      <c r="I27" s="162"/>
      <c r="J27" s="162"/>
      <c r="K27" s="162"/>
      <c r="L27" s="162"/>
      <c r="M27" s="166"/>
      <c r="N27" s="166"/>
      <c r="O27" s="166"/>
      <c r="P27" s="166"/>
      <c r="Q27" s="166"/>
      <c r="R27" s="166"/>
      <c r="S27" s="166"/>
      <c r="T27" s="166"/>
      <c r="U27" s="166"/>
      <c r="V27" s="166"/>
      <c r="W27" s="166"/>
      <c r="X27" s="166"/>
      <c r="Y27" s="166"/>
      <c r="Z27" s="166"/>
      <c r="AA27" s="166"/>
      <c r="AB27" s="166"/>
      <c r="AC27" s="166"/>
      <c r="AD27" s="166"/>
      <c r="AE27" s="166"/>
    </row>
    <row r="28" spans="1:31" ht="15.75" customHeight="1">
      <c r="A28" s="162"/>
      <c r="B28" s="162"/>
      <c r="C28" s="165"/>
      <c r="D28" s="162"/>
      <c r="E28" s="165"/>
      <c r="F28" s="162"/>
      <c r="G28" s="162"/>
      <c r="H28" s="162"/>
      <c r="I28" s="162"/>
      <c r="J28" s="162"/>
      <c r="K28" s="162"/>
      <c r="L28" s="162"/>
      <c r="M28" s="166"/>
      <c r="N28" s="166"/>
      <c r="O28" s="166"/>
      <c r="P28" s="166"/>
      <c r="Q28" s="166"/>
      <c r="R28" s="166"/>
      <c r="S28" s="166"/>
      <c r="T28" s="166"/>
      <c r="U28" s="166"/>
      <c r="V28" s="166"/>
      <c r="W28" s="166"/>
      <c r="X28" s="166"/>
      <c r="Y28" s="166"/>
      <c r="Z28" s="166"/>
      <c r="AA28" s="166"/>
      <c r="AB28" s="166"/>
      <c r="AC28" s="166"/>
      <c r="AD28" s="166"/>
      <c r="AE28" s="166"/>
    </row>
    <row r="29" spans="1:31" ht="15.75" customHeight="1">
      <c r="A29" s="162"/>
      <c r="B29" s="162"/>
      <c r="C29" s="165"/>
      <c r="D29" s="162"/>
      <c r="E29" s="165"/>
      <c r="F29" s="162"/>
      <c r="G29" s="162"/>
      <c r="H29" s="162"/>
      <c r="I29" s="162"/>
      <c r="J29" s="162"/>
      <c r="K29" s="162"/>
      <c r="L29" s="162"/>
      <c r="M29" s="166"/>
      <c r="N29" s="166"/>
      <c r="O29" s="166"/>
      <c r="P29" s="166"/>
      <c r="Q29" s="166"/>
      <c r="R29" s="166"/>
      <c r="S29" s="166"/>
      <c r="T29" s="166"/>
      <c r="U29" s="166"/>
      <c r="V29" s="166"/>
      <c r="W29" s="166"/>
      <c r="X29" s="166"/>
      <c r="Y29" s="166"/>
      <c r="Z29" s="166"/>
      <c r="AA29" s="166"/>
      <c r="AB29" s="166"/>
      <c r="AC29" s="166"/>
      <c r="AD29" s="166"/>
      <c r="AE29" s="166"/>
    </row>
    <row r="30" spans="1:31" ht="15.75" customHeight="1">
      <c r="A30" s="162"/>
      <c r="B30" s="162"/>
      <c r="C30" s="165"/>
      <c r="D30" s="162"/>
      <c r="E30" s="165"/>
      <c r="F30" s="162"/>
      <c r="G30" s="162"/>
      <c r="H30" s="162"/>
      <c r="I30" s="162"/>
      <c r="J30" s="162"/>
      <c r="K30" s="162"/>
      <c r="L30" s="162"/>
      <c r="M30" s="166"/>
      <c r="N30" s="166"/>
      <c r="O30" s="166"/>
      <c r="P30" s="166"/>
      <c r="Q30" s="166"/>
      <c r="R30" s="166"/>
      <c r="S30" s="166"/>
      <c r="T30" s="166"/>
      <c r="U30" s="166"/>
      <c r="V30" s="166"/>
      <c r="W30" s="166"/>
      <c r="X30" s="166"/>
      <c r="Y30" s="166"/>
      <c r="Z30" s="166"/>
      <c r="AA30" s="166"/>
      <c r="AB30" s="166"/>
      <c r="AC30" s="166"/>
      <c r="AD30" s="166"/>
      <c r="AE30" s="166"/>
    </row>
    <row r="31" spans="1:31" ht="15.75" customHeight="1">
      <c r="A31" s="162"/>
      <c r="B31" s="162"/>
      <c r="C31" s="165"/>
      <c r="D31" s="162"/>
      <c r="E31" s="165"/>
      <c r="F31" s="162"/>
      <c r="G31" s="162"/>
      <c r="H31" s="162"/>
      <c r="I31" s="162"/>
      <c r="J31" s="162"/>
      <c r="K31" s="162"/>
      <c r="L31" s="162"/>
      <c r="M31" s="166"/>
      <c r="N31" s="166"/>
      <c r="O31" s="166"/>
      <c r="P31" s="166"/>
      <c r="Q31" s="166"/>
      <c r="R31" s="166"/>
      <c r="S31" s="166"/>
      <c r="T31" s="166"/>
      <c r="U31" s="166"/>
      <c r="V31" s="166"/>
      <c r="W31" s="166"/>
      <c r="X31" s="166"/>
      <c r="Y31" s="166"/>
      <c r="Z31" s="166"/>
      <c r="AA31" s="166"/>
      <c r="AB31" s="166"/>
      <c r="AC31" s="166"/>
      <c r="AD31" s="166"/>
      <c r="AE31" s="166"/>
    </row>
    <row r="32" spans="1:31" ht="15.75" customHeight="1">
      <c r="A32" s="162"/>
      <c r="B32" s="162"/>
      <c r="C32" s="165"/>
      <c r="D32" s="162"/>
      <c r="E32" s="165"/>
      <c r="F32" s="162"/>
      <c r="G32" s="162"/>
      <c r="H32" s="162"/>
      <c r="I32" s="162"/>
      <c r="J32" s="162"/>
      <c r="K32" s="162"/>
      <c r="L32" s="162"/>
      <c r="M32" s="166"/>
      <c r="N32" s="166"/>
      <c r="O32" s="166"/>
      <c r="P32" s="166"/>
      <c r="Q32" s="166"/>
      <c r="R32" s="166"/>
      <c r="S32" s="166"/>
      <c r="T32" s="166"/>
      <c r="U32" s="166"/>
      <c r="V32" s="166"/>
      <c r="W32" s="166"/>
      <c r="X32" s="166"/>
      <c r="Y32" s="166"/>
      <c r="Z32" s="166"/>
      <c r="AA32" s="166"/>
      <c r="AB32" s="166"/>
      <c r="AC32" s="166"/>
      <c r="AD32" s="166"/>
      <c r="AE32" s="166"/>
    </row>
    <row r="33" spans="1:31" ht="15.75" customHeight="1">
      <c r="A33" s="162"/>
      <c r="B33" s="162"/>
      <c r="C33" s="165"/>
      <c r="D33" s="162"/>
      <c r="E33" s="165"/>
      <c r="F33" s="162"/>
      <c r="G33" s="162"/>
      <c r="H33" s="162"/>
      <c r="I33" s="162"/>
      <c r="J33" s="162"/>
      <c r="K33" s="162"/>
      <c r="L33" s="162"/>
      <c r="M33" s="166"/>
      <c r="N33" s="166"/>
      <c r="O33" s="166"/>
      <c r="P33" s="166"/>
      <c r="Q33" s="166"/>
      <c r="R33" s="166"/>
      <c r="S33" s="166"/>
      <c r="T33" s="166"/>
      <c r="U33" s="166"/>
      <c r="V33" s="166"/>
      <c r="W33" s="166"/>
      <c r="X33" s="166"/>
      <c r="Y33" s="166"/>
      <c r="Z33" s="166"/>
      <c r="AA33" s="166"/>
      <c r="AB33" s="166"/>
      <c r="AC33" s="166"/>
      <c r="AD33" s="166"/>
      <c r="AE33" s="166"/>
    </row>
    <row r="34" spans="1:31" ht="15.75" customHeight="1">
      <c r="A34" s="162"/>
      <c r="B34" s="162"/>
      <c r="C34" s="165"/>
      <c r="D34" s="162"/>
      <c r="E34" s="165"/>
      <c r="F34" s="162"/>
      <c r="G34" s="162"/>
      <c r="H34" s="162"/>
      <c r="I34" s="162"/>
      <c r="J34" s="162"/>
      <c r="K34" s="162"/>
      <c r="L34" s="162"/>
      <c r="M34" s="166"/>
      <c r="N34" s="166"/>
      <c r="O34" s="166"/>
      <c r="P34" s="166"/>
      <c r="Q34" s="166"/>
      <c r="R34" s="166"/>
      <c r="S34" s="166"/>
      <c r="T34" s="166"/>
      <c r="U34" s="166"/>
      <c r="V34" s="166"/>
      <c r="W34" s="166"/>
      <c r="X34" s="166"/>
      <c r="Y34" s="166"/>
      <c r="Z34" s="166"/>
      <c r="AA34" s="166"/>
      <c r="AB34" s="166"/>
      <c r="AC34" s="166"/>
      <c r="AD34" s="166"/>
      <c r="AE34" s="166"/>
    </row>
    <row r="35" spans="1:31" ht="15.75" customHeight="1">
      <c r="A35" s="162"/>
      <c r="B35" s="162"/>
      <c r="C35" s="165"/>
      <c r="D35" s="162"/>
      <c r="E35" s="165"/>
      <c r="F35" s="162"/>
      <c r="G35" s="162"/>
      <c r="H35" s="162"/>
      <c r="I35" s="162"/>
      <c r="J35" s="162"/>
      <c r="K35" s="162"/>
      <c r="L35" s="162"/>
      <c r="M35" s="166"/>
      <c r="N35" s="166"/>
      <c r="O35" s="166"/>
      <c r="P35" s="166"/>
      <c r="Q35" s="166"/>
      <c r="R35" s="166"/>
      <c r="S35" s="166"/>
      <c r="T35" s="166"/>
      <c r="U35" s="166"/>
      <c r="V35" s="166"/>
      <c r="W35" s="166"/>
      <c r="X35" s="166"/>
      <c r="Y35" s="166"/>
      <c r="Z35" s="166"/>
      <c r="AA35" s="166"/>
      <c r="AB35" s="166"/>
      <c r="AC35" s="166"/>
      <c r="AD35" s="166"/>
      <c r="AE35" s="166"/>
    </row>
    <row r="36" spans="1:31" ht="15.75" customHeight="1">
      <c r="A36" s="162"/>
      <c r="B36" s="162"/>
      <c r="C36" s="165"/>
      <c r="D36" s="162"/>
      <c r="E36" s="165"/>
      <c r="F36" s="162"/>
      <c r="G36" s="162"/>
      <c r="H36" s="162"/>
      <c r="I36" s="162"/>
      <c r="J36" s="162"/>
      <c r="K36" s="162"/>
      <c r="L36" s="162"/>
      <c r="M36" s="166"/>
      <c r="N36" s="166"/>
      <c r="O36" s="166"/>
      <c r="P36" s="166"/>
      <c r="Q36" s="166"/>
      <c r="R36" s="166"/>
      <c r="S36" s="166"/>
      <c r="T36" s="166"/>
      <c r="U36" s="166"/>
      <c r="V36" s="166"/>
      <c r="W36" s="166"/>
      <c r="X36" s="166"/>
      <c r="Y36" s="166"/>
      <c r="Z36" s="166"/>
      <c r="AA36" s="166"/>
      <c r="AB36" s="166"/>
      <c r="AC36" s="166"/>
      <c r="AD36" s="166"/>
      <c r="AE36" s="166"/>
    </row>
    <row r="37" spans="1:31" ht="15.75" customHeight="1">
      <c r="A37" s="162"/>
      <c r="B37" s="162"/>
      <c r="C37" s="165"/>
      <c r="D37" s="162"/>
      <c r="E37" s="165"/>
      <c r="F37" s="162"/>
      <c r="G37" s="162"/>
      <c r="H37" s="162"/>
      <c r="I37" s="162"/>
      <c r="J37" s="162"/>
      <c r="K37" s="162"/>
      <c r="L37" s="162"/>
      <c r="M37" s="166"/>
      <c r="N37" s="166"/>
      <c r="O37" s="166"/>
      <c r="P37" s="166"/>
      <c r="Q37" s="166"/>
      <c r="R37" s="166"/>
      <c r="S37" s="166"/>
      <c r="T37" s="166"/>
      <c r="U37" s="166"/>
      <c r="V37" s="166"/>
      <c r="W37" s="166"/>
      <c r="X37" s="166"/>
      <c r="Y37" s="166"/>
      <c r="Z37" s="166"/>
      <c r="AA37" s="166"/>
      <c r="AB37" s="166"/>
      <c r="AC37" s="166"/>
      <c r="AD37" s="166"/>
      <c r="AE37" s="166"/>
    </row>
    <row r="38" spans="1:31" ht="15.75" customHeight="1">
      <c r="A38" s="162"/>
      <c r="B38" s="162"/>
      <c r="C38" s="165"/>
      <c r="D38" s="162"/>
      <c r="E38" s="165"/>
      <c r="F38" s="162"/>
      <c r="G38" s="162"/>
      <c r="H38" s="162"/>
      <c r="I38" s="162"/>
      <c r="J38" s="162"/>
      <c r="K38" s="162"/>
      <c r="L38" s="162"/>
      <c r="M38" s="166"/>
      <c r="N38" s="166"/>
      <c r="O38" s="166"/>
      <c r="P38" s="166"/>
      <c r="Q38" s="166"/>
      <c r="R38" s="166"/>
      <c r="S38" s="166"/>
      <c r="T38" s="166"/>
      <c r="U38" s="166"/>
      <c r="V38" s="166"/>
      <c r="W38" s="166"/>
      <c r="X38" s="166"/>
      <c r="Y38" s="166"/>
      <c r="Z38" s="166"/>
      <c r="AA38" s="166"/>
      <c r="AB38" s="166"/>
      <c r="AC38" s="166"/>
      <c r="AD38" s="166"/>
      <c r="AE38" s="166"/>
    </row>
    <row r="39" spans="1:31" ht="15.75" customHeight="1">
      <c r="A39" s="162"/>
      <c r="B39" s="162"/>
      <c r="C39" s="165"/>
      <c r="D39" s="162"/>
      <c r="E39" s="165"/>
      <c r="F39" s="162"/>
      <c r="G39" s="162"/>
      <c r="H39" s="162"/>
      <c r="I39" s="162"/>
      <c r="J39" s="162"/>
      <c r="K39" s="162"/>
      <c r="L39" s="162"/>
      <c r="M39" s="166"/>
      <c r="N39" s="166"/>
      <c r="O39" s="166"/>
      <c r="P39" s="166"/>
      <c r="Q39" s="166"/>
      <c r="R39" s="166"/>
      <c r="S39" s="166"/>
      <c r="T39" s="166"/>
      <c r="U39" s="166"/>
      <c r="V39" s="166"/>
      <c r="W39" s="166"/>
      <c r="X39" s="166"/>
      <c r="Y39" s="166"/>
      <c r="Z39" s="166"/>
      <c r="AA39" s="166"/>
      <c r="AB39" s="166"/>
      <c r="AC39" s="166"/>
      <c r="AD39" s="166"/>
      <c r="AE39" s="166"/>
    </row>
    <row r="40" spans="1:31" ht="15.75" customHeight="1">
      <c r="A40" s="162"/>
      <c r="B40" s="162"/>
      <c r="C40" s="165"/>
      <c r="D40" s="162"/>
      <c r="E40" s="165"/>
      <c r="F40" s="162"/>
      <c r="G40" s="162"/>
      <c r="H40" s="162"/>
      <c r="I40" s="162"/>
      <c r="J40" s="162"/>
      <c r="K40" s="162"/>
      <c r="L40" s="162"/>
      <c r="M40" s="166"/>
      <c r="N40" s="166"/>
      <c r="O40" s="166"/>
      <c r="P40" s="166"/>
      <c r="Q40" s="166"/>
      <c r="R40" s="166"/>
      <c r="S40" s="166"/>
      <c r="T40" s="166"/>
      <c r="U40" s="166"/>
      <c r="V40" s="166"/>
      <c r="W40" s="166"/>
      <c r="X40" s="166"/>
      <c r="Y40" s="166"/>
      <c r="Z40" s="166"/>
      <c r="AA40" s="166"/>
      <c r="AB40" s="166"/>
      <c r="AC40" s="166"/>
      <c r="AD40" s="166"/>
      <c r="AE40" s="166"/>
    </row>
    <row r="41" spans="1:31" ht="15.75" customHeight="1">
      <c r="A41" s="162"/>
      <c r="B41" s="162"/>
      <c r="C41" s="165"/>
      <c r="D41" s="162"/>
      <c r="E41" s="165"/>
      <c r="F41" s="162"/>
      <c r="G41" s="162"/>
      <c r="H41" s="162"/>
      <c r="I41" s="162"/>
      <c r="J41" s="162"/>
      <c r="K41" s="162"/>
      <c r="L41" s="162"/>
      <c r="M41" s="166"/>
      <c r="N41" s="166"/>
      <c r="O41" s="166"/>
      <c r="P41" s="166"/>
      <c r="Q41" s="166"/>
      <c r="R41" s="166"/>
      <c r="S41" s="166"/>
      <c r="T41" s="166"/>
      <c r="U41" s="166"/>
      <c r="V41" s="166"/>
      <c r="W41" s="166"/>
      <c r="X41" s="166"/>
      <c r="Y41" s="166"/>
      <c r="Z41" s="166"/>
      <c r="AA41" s="166"/>
      <c r="AB41" s="166"/>
      <c r="AC41" s="166"/>
      <c r="AD41" s="166"/>
      <c r="AE41" s="166"/>
    </row>
    <row r="42" spans="1:31" ht="15.75" customHeight="1">
      <c r="A42" s="162"/>
      <c r="B42" s="162"/>
      <c r="C42" s="165"/>
      <c r="D42" s="162"/>
      <c r="E42" s="165"/>
      <c r="F42" s="162"/>
      <c r="G42" s="162"/>
      <c r="H42" s="162"/>
      <c r="I42" s="162"/>
      <c r="J42" s="162"/>
      <c r="K42" s="162"/>
      <c r="L42" s="162"/>
      <c r="M42" s="166"/>
      <c r="N42" s="166"/>
      <c r="O42" s="166"/>
      <c r="P42" s="166"/>
      <c r="Q42" s="166"/>
      <c r="R42" s="166"/>
      <c r="S42" s="166"/>
      <c r="T42" s="166"/>
      <c r="U42" s="166"/>
      <c r="V42" s="166"/>
      <c r="W42" s="166"/>
      <c r="X42" s="166"/>
      <c r="Y42" s="166"/>
      <c r="Z42" s="166"/>
      <c r="AA42" s="166"/>
      <c r="AB42" s="166"/>
      <c r="AC42" s="166"/>
      <c r="AD42" s="166"/>
      <c r="AE42" s="166"/>
    </row>
    <row r="43" spans="1:31" ht="15.75" customHeight="1">
      <c r="A43" s="162"/>
      <c r="B43" s="162"/>
      <c r="C43" s="165"/>
      <c r="D43" s="162"/>
      <c r="E43" s="165"/>
      <c r="F43" s="162"/>
      <c r="G43" s="162"/>
      <c r="H43" s="162"/>
      <c r="I43" s="162"/>
      <c r="J43" s="162"/>
      <c r="K43" s="162"/>
      <c r="L43" s="162"/>
      <c r="M43" s="166"/>
      <c r="N43" s="166"/>
      <c r="O43" s="166"/>
      <c r="P43" s="166"/>
      <c r="Q43" s="166"/>
      <c r="R43" s="166"/>
      <c r="S43" s="166"/>
      <c r="T43" s="166"/>
      <c r="U43" s="166"/>
      <c r="V43" s="166"/>
      <c r="W43" s="166"/>
      <c r="X43" s="166"/>
      <c r="Y43" s="166"/>
      <c r="Z43" s="166"/>
      <c r="AA43" s="166"/>
      <c r="AB43" s="166"/>
      <c r="AC43" s="166"/>
      <c r="AD43" s="166"/>
      <c r="AE43" s="166"/>
    </row>
    <row r="44" spans="1:31" ht="15.75" customHeight="1">
      <c r="A44" s="162"/>
      <c r="B44" s="162"/>
      <c r="C44" s="165"/>
      <c r="D44" s="162"/>
      <c r="E44" s="165"/>
      <c r="F44" s="162"/>
      <c r="G44" s="162"/>
      <c r="H44" s="162"/>
      <c r="I44" s="162"/>
      <c r="J44" s="162"/>
      <c r="K44" s="162"/>
      <c r="L44" s="162"/>
      <c r="M44" s="166"/>
      <c r="N44" s="166"/>
      <c r="O44" s="166"/>
      <c r="P44" s="166"/>
      <c r="Q44" s="166"/>
      <c r="R44" s="166"/>
      <c r="S44" s="166"/>
      <c r="T44" s="166"/>
      <c r="U44" s="166"/>
      <c r="V44" s="166"/>
      <c r="W44" s="166"/>
      <c r="X44" s="166"/>
      <c r="Y44" s="166"/>
      <c r="Z44" s="166"/>
      <c r="AA44" s="166"/>
      <c r="AB44" s="166"/>
      <c r="AC44" s="166"/>
      <c r="AD44" s="166"/>
      <c r="AE44" s="166"/>
    </row>
    <row r="45" spans="1:31" ht="15.75" customHeight="1">
      <c r="A45" s="162"/>
      <c r="B45" s="162"/>
      <c r="C45" s="165"/>
      <c r="D45" s="162"/>
      <c r="E45" s="165"/>
      <c r="F45" s="162"/>
      <c r="G45" s="162"/>
      <c r="H45" s="162"/>
      <c r="I45" s="162"/>
      <c r="J45" s="162"/>
      <c r="K45" s="162"/>
      <c r="L45" s="162"/>
      <c r="M45" s="166"/>
      <c r="N45" s="166"/>
      <c r="O45" s="166"/>
      <c r="P45" s="166"/>
      <c r="Q45" s="166"/>
      <c r="R45" s="166"/>
      <c r="S45" s="166"/>
      <c r="T45" s="166"/>
      <c r="U45" s="166"/>
      <c r="V45" s="166"/>
      <c r="W45" s="166"/>
      <c r="X45" s="166"/>
      <c r="Y45" s="166"/>
      <c r="Z45" s="166"/>
      <c r="AA45" s="166"/>
      <c r="AB45" s="166"/>
      <c r="AC45" s="166"/>
      <c r="AD45" s="166"/>
      <c r="AE45" s="166"/>
    </row>
    <row r="46" spans="1:31" ht="15.75" customHeight="1">
      <c r="A46" s="162"/>
      <c r="B46" s="162"/>
      <c r="C46" s="165"/>
      <c r="D46" s="162"/>
      <c r="E46" s="165"/>
      <c r="F46" s="162"/>
      <c r="G46" s="162"/>
      <c r="H46" s="162"/>
      <c r="I46" s="162"/>
      <c r="J46" s="162"/>
      <c r="K46" s="162"/>
      <c r="L46" s="162"/>
      <c r="M46" s="166"/>
      <c r="N46" s="166"/>
      <c r="O46" s="166"/>
      <c r="P46" s="166"/>
      <c r="Q46" s="166"/>
      <c r="R46" s="166"/>
      <c r="S46" s="166"/>
      <c r="T46" s="166"/>
      <c r="U46" s="166"/>
      <c r="V46" s="166"/>
      <c r="W46" s="166"/>
      <c r="X46" s="166"/>
      <c r="Y46" s="166"/>
      <c r="Z46" s="166"/>
      <c r="AA46" s="166"/>
      <c r="AB46" s="166"/>
      <c r="AC46" s="166"/>
      <c r="AD46" s="166"/>
      <c r="AE46" s="166"/>
    </row>
    <row r="47" spans="1:31" ht="15.75" customHeight="1">
      <c r="A47" s="162"/>
      <c r="B47" s="162"/>
      <c r="C47" s="165"/>
      <c r="D47" s="162"/>
      <c r="E47" s="165"/>
      <c r="F47" s="162"/>
      <c r="G47" s="162"/>
      <c r="H47" s="162"/>
      <c r="I47" s="162"/>
      <c r="J47" s="162"/>
      <c r="K47" s="162"/>
      <c r="L47" s="162"/>
      <c r="M47" s="166"/>
      <c r="N47" s="166"/>
      <c r="O47" s="166"/>
      <c r="P47" s="166"/>
      <c r="Q47" s="166"/>
      <c r="R47" s="166"/>
      <c r="S47" s="166"/>
      <c r="T47" s="166"/>
      <c r="U47" s="166"/>
      <c r="V47" s="166"/>
      <c r="W47" s="166"/>
      <c r="X47" s="166"/>
      <c r="Y47" s="166"/>
      <c r="Z47" s="166"/>
      <c r="AA47" s="166"/>
      <c r="AB47" s="166"/>
      <c r="AC47" s="166"/>
      <c r="AD47" s="166"/>
      <c r="AE47" s="166"/>
    </row>
    <row r="48" spans="1:31" ht="15.75" customHeight="1">
      <c r="A48" s="162"/>
      <c r="B48" s="162"/>
      <c r="C48" s="165"/>
      <c r="D48" s="162"/>
      <c r="E48" s="165"/>
      <c r="F48" s="162"/>
      <c r="G48" s="162"/>
      <c r="H48" s="162"/>
      <c r="I48" s="162"/>
      <c r="J48" s="162"/>
      <c r="K48" s="162"/>
      <c r="L48" s="162"/>
      <c r="M48" s="166"/>
      <c r="N48" s="166"/>
      <c r="O48" s="166"/>
      <c r="P48" s="166"/>
      <c r="Q48" s="166"/>
      <c r="R48" s="166"/>
      <c r="S48" s="166"/>
      <c r="T48" s="166"/>
      <c r="U48" s="166"/>
      <c r="V48" s="166"/>
      <c r="W48" s="166"/>
      <c r="X48" s="166"/>
      <c r="Y48" s="166"/>
      <c r="Z48" s="166"/>
      <c r="AA48" s="166"/>
      <c r="AB48" s="166"/>
      <c r="AC48" s="166"/>
      <c r="AD48" s="166"/>
      <c r="AE48" s="166"/>
    </row>
    <row r="49" spans="1:31" ht="15.75" customHeight="1">
      <c r="A49" s="162"/>
      <c r="B49" s="162"/>
      <c r="C49" s="165"/>
      <c r="D49" s="162"/>
      <c r="E49" s="165"/>
      <c r="F49" s="162"/>
      <c r="G49" s="162"/>
      <c r="H49" s="162"/>
      <c r="I49" s="162"/>
      <c r="J49" s="162"/>
      <c r="K49" s="162"/>
      <c r="L49" s="162"/>
      <c r="M49" s="166"/>
      <c r="N49" s="166"/>
      <c r="O49" s="166"/>
      <c r="P49" s="166"/>
      <c r="Q49" s="166"/>
      <c r="R49" s="166"/>
      <c r="S49" s="166"/>
      <c r="T49" s="166"/>
      <c r="U49" s="166"/>
      <c r="V49" s="166"/>
      <c r="W49" s="166"/>
      <c r="X49" s="166"/>
      <c r="Y49" s="166"/>
      <c r="Z49" s="166"/>
      <c r="AA49" s="166"/>
      <c r="AB49" s="166"/>
      <c r="AC49" s="166"/>
      <c r="AD49" s="166"/>
      <c r="AE49" s="166"/>
    </row>
    <row r="50" spans="1:31" ht="15.75" customHeight="1">
      <c r="A50" s="162"/>
      <c r="B50" s="162"/>
      <c r="C50" s="165"/>
      <c r="D50" s="162"/>
      <c r="E50" s="165"/>
      <c r="F50" s="162"/>
      <c r="G50" s="162"/>
      <c r="H50" s="162"/>
      <c r="I50" s="162"/>
      <c r="J50" s="162"/>
      <c r="K50" s="162"/>
      <c r="L50" s="162"/>
      <c r="M50" s="166"/>
      <c r="N50" s="166"/>
      <c r="O50" s="166"/>
      <c r="P50" s="166"/>
      <c r="Q50" s="166"/>
      <c r="R50" s="166"/>
      <c r="S50" s="166"/>
      <c r="T50" s="166"/>
      <c r="U50" s="166"/>
      <c r="V50" s="166"/>
      <c r="W50" s="166"/>
      <c r="X50" s="166"/>
      <c r="Y50" s="166"/>
      <c r="Z50" s="166"/>
      <c r="AA50" s="166"/>
      <c r="AB50" s="166"/>
      <c r="AC50" s="166"/>
      <c r="AD50" s="166"/>
      <c r="AE50" s="166"/>
    </row>
    <row r="51" spans="1:31" ht="15.75" customHeight="1">
      <c r="A51" s="162"/>
      <c r="B51" s="162"/>
      <c r="C51" s="165"/>
      <c r="D51" s="162"/>
      <c r="E51" s="165"/>
      <c r="F51" s="162"/>
      <c r="G51" s="162"/>
      <c r="H51" s="162"/>
      <c r="I51" s="162"/>
      <c r="J51" s="162"/>
      <c r="K51" s="162"/>
      <c r="L51" s="162"/>
      <c r="M51" s="166"/>
      <c r="N51" s="166"/>
      <c r="O51" s="166"/>
      <c r="P51" s="166"/>
      <c r="Q51" s="166"/>
      <c r="R51" s="166"/>
      <c r="S51" s="166"/>
      <c r="T51" s="166"/>
      <c r="U51" s="166"/>
      <c r="V51" s="166"/>
      <c r="W51" s="166"/>
      <c r="X51" s="166"/>
      <c r="Y51" s="166"/>
      <c r="Z51" s="166"/>
      <c r="AA51" s="166"/>
      <c r="AB51" s="166"/>
      <c r="AC51" s="166"/>
      <c r="AD51" s="166"/>
      <c r="AE51" s="166"/>
    </row>
    <row r="52" spans="1:31" ht="15.75" customHeight="1">
      <c r="A52" s="162"/>
      <c r="B52" s="162"/>
      <c r="C52" s="165"/>
      <c r="D52" s="162"/>
      <c r="E52" s="165"/>
      <c r="F52" s="162"/>
      <c r="G52" s="162"/>
      <c r="H52" s="162"/>
      <c r="I52" s="162"/>
      <c r="J52" s="162"/>
      <c r="K52" s="162"/>
      <c r="L52" s="162"/>
      <c r="M52" s="166"/>
      <c r="N52" s="166"/>
      <c r="O52" s="166"/>
      <c r="P52" s="166"/>
      <c r="Q52" s="166"/>
      <c r="R52" s="166"/>
      <c r="S52" s="166"/>
      <c r="T52" s="166"/>
      <c r="U52" s="166"/>
      <c r="V52" s="166"/>
      <c r="W52" s="166"/>
      <c r="X52" s="166"/>
      <c r="Y52" s="166"/>
      <c r="Z52" s="166"/>
      <c r="AA52" s="166"/>
      <c r="AB52" s="166"/>
      <c r="AC52" s="166"/>
      <c r="AD52" s="166"/>
      <c r="AE52" s="166"/>
    </row>
    <row r="53" spans="1:31" ht="15.75" customHeight="1">
      <c r="A53" s="162"/>
      <c r="B53" s="162"/>
      <c r="C53" s="165"/>
      <c r="D53" s="162"/>
      <c r="E53" s="165"/>
      <c r="F53" s="162"/>
      <c r="G53" s="162"/>
      <c r="H53" s="162"/>
      <c r="I53" s="162"/>
      <c r="J53" s="162"/>
      <c r="K53" s="162"/>
      <c r="L53" s="162"/>
      <c r="M53" s="166"/>
      <c r="N53" s="166"/>
      <c r="O53" s="166"/>
      <c r="P53" s="166"/>
      <c r="Q53" s="166"/>
      <c r="R53" s="166"/>
      <c r="S53" s="166"/>
      <c r="T53" s="166"/>
      <c r="U53" s="166"/>
      <c r="V53" s="166"/>
      <c r="W53" s="166"/>
      <c r="X53" s="166"/>
      <c r="Y53" s="166"/>
      <c r="Z53" s="166"/>
      <c r="AA53" s="166"/>
      <c r="AB53" s="166"/>
      <c r="AC53" s="166"/>
      <c r="AD53" s="166"/>
      <c r="AE53" s="166"/>
    </row>
    <row r="54" spans="1:31" ht="15.75" customHeight="1">
      <c r="A54" s="162"/>
      <c r="B54" s="162"/>
      <c r="C54" s="165"/>
      <c r="D54" s="162"/>
      <c r="E54" s="165"/>
      <c r="F54" s="162"/>
      <c r="G54" s="162"/>
      <c r="H54" s="162"/>
      <c r="I54" s="162"/>
      <c r="J54" s="162"/>
      <c r="K54" s="162"/>
      <c r="L54" s="162"/>
      <c r="M54" s="166"/>
      <c r="N54" s="166"/>
      <c r="O54" s="166"/>
      <c r="P54" s="166"/>
      <c r="Q54" s="166"/>
      <c r="R54" s="166"/>
      <c r="S54" s="166"/>
      <c r="T54" s="166"/>
      <c r="U54" s="166"/>
      <c r="V54" s="166"/>
      <c r="W54" s="166"/>
      <c r="X54" s="166"/>
      <c r="Y54" s="166"/>
      <c r="Z54" s="166"/>
      <c r="AA54" s="166"/>
      <c r="AB54" s="166"/>
      <c r="AC54" s="166"/>
      <c r="AD54" s="166"/>
      <c r="AE54" s="166"/>
    </row>
    <row r="55" spans="1:31" ht="15.75" customHeight="1">
      <c r="A55" s="162"/>
      <c r="B55" s="162"/>
      <c r="C55" s="165"/>
      <c r="D55" s="162"/>
      <c r="E55" s="165"/>
      <c r="F55" s="162"/>
      <c r="G55" s="162"/>
      <c r="H55" s="162"/>
      <c r="I55" s="162"/>
      <c r="J55" s="162"/>
      <c r="K55" s="162"/>
      <c r="L55" s="162"/>
      <c r="M55" s="166"/>
      <c r="N55" s="166"/>
      <c r="O55" s="166"/>
      <c r="P55" s="166"/>
      <c r="Q55" s="166"/>
      <c r="R55" s="166"/>
      <c r="S55" s="166"/>
      <c r="T55" s="166"/>
      <c r="U55" s="166"/>
      <c r="V55" s="166"/>
      <c r="W55" s="166"/>
      <c r="X55" s="166"/>
      <c r="Y55" s="166"/>
      <c r="Z55" s="166"/>
      <c r="AA55" s="166"/>
      <c r="AB55" s="166"/>
      <c r="AC55" s="166"/>
      <c r="AD55" s="166"/>
      <c r="AE55" s="166"/>
    </row>
    <row r="56" spans="1:31" ht="15.75" customHeight="1">
      <c r="A56" s="162"/>
      <c r="B56" s="162"/>
      <c r="C56" s="165"/>
      <c r="D56" s="162"/>
      <c r="E56" s="165"/>
      <c r="F56" s="162"/>
      <c r="G56" s="162"/>
      <c r="H56" s="162"/>
      <c r="I56" s="162"/>
      <c r="J56" s="162"/>
      <c r="K56" s="162"/>
      <c r="L56" s="162"/>
      <c r="M56" s="166"/>
      <c r="N56" s="166"/>
      <c r="O56" s="166"/>
      <c r="P56" s="166"/>
      <c r="Q56" s="166"/>
      <c r="R56" s="166"/>
      <c r="S56" s="166"/>
      <c r="T56" s="166"/>
      <c r="U56" s="166"/>
      <c r="V56" s="166"/>
      <c r="W56" s="166"/>
      <c r="X56" s="166"/>
      <c r="Y56" s="166"/>
      <c r="Z56" s="166"/>
      <c r="AA56" s="166"/>
      <c r="AB56" s="166"/>
      <c r="AC56" s="166"/>
      <c r="AD56" s="166"/>
      <c r="AE56" s="166"/>
    </row>
    <row r="57" spans="1:31" ht="15.75" customHeight="1">
      <c r="A57" s="162"/>
      <c r="B57" s="162"/>
      <c r="C57" s="165"/>
      <c r="D57" s="162"/>
      <c r="E57" s="165"/>
      <c r="F57" s="162"/>
      <c r="G57" s="162"/>
      <c r="H57" s="162"/>
      <c r="I57" s="162"/>
      <c r="J57" s="162"/>
      <c r="K57" s="162"/>
      <c r="L57" s="162"/>
      <c r="M57" s="166"/>
      <c r="N57" s="166"/>
      <c r="O57" s="166"/>
      <c r="P57" s="166"/>
      <c r="Q57" s="166"/>
      <c r="R57" s="166"/>
      <c r="S57" s="166"/>
      <c r="T57" s="166"/>
      <c r="U57" s="166"/>
      <c r="V57" s="166"/>
      <c r="W57" s="166"/>
      <c r="X57" s="166"/>
      <c r="Y57" s="166"/>
      <c r="Z57" s="166"/>
      <c r="AA57" s="166"/>
      <c r="AB57" s="166"/>
      <c r="AC57" s="166"/>
      <c r="AD57" s="166"/>
      <c r="AE57" s="166"/>
    </row>
    <row r="58" spans="1:31" ht="15.75" customHeight="1">
      <c r="A58" s="162"/>
      <c r="B58" s="162"/>
      <c r="C58" s="165"/>
      <c r="D58" s="162"/>
      <c r="E58" s="165"/>
      <c r="F58" s="162"/>
      <c r="G58" s="162"/>
      <c r="H58" s="162"/>
      <c r="I58" s="162"/>
      <c r="J58" s="162"/>
      <c r="K58" s="162"/>
      <c r="L58" s="162"/>
      <c r="M58" s="166"/>
      <c r="N58" s="166"/>
      <c r="O58" s="166"/>
      <c r="P58" s="166"/>
      <c r="Q58" s="166"/>
      <c r="R58" s="166"/>
      <c r="S58" s="166"/>
      <c r="T58" s="166"/>
      <c r="U58" s="166"/>
      <c r="V58" s="166"/>
      <c r="W58" s="166"/>
      <c r="X58" s="166"/>
      <c r="Y58" s="166"/>
      <c r="Z58" s="166"/>
      <c r="AA58" s="166"/>
      <c r="AB58" s="166"/>
      <c r="AC58" s="166"/>
      <c r="AD58" s="166"/>
      <c r="AE58" s="166"/>
    </row>
    <row r="59" spans="1:31" ht="15.75" customHeight="1">
      <c r="A59" s="162"/>
      <c r="B59" s="162"/>
      <c r="C59" s="165"/>
      <c r="D59" s="162"/>
      <c r="E59" s="165"/>
      <c r="F59" s="162"/>
      <c r="G59" s="162"/>
      <c r="H59" s="162"/>
      <c r="I59" s="162"/>
      <c r="J59" s="162"/>
      <c r="K59" s="162"/>
      <c r="L59" s="162"/>
      <c r="M59" s="166"/>
      <c r="N59" s="166"/>
      <c r="O59" s="166"/>
      <c r="P59" s="166"/>
      <c r="Q59" s="166"/>
      <c r="R59" s="166"/>
      <c r="S59" s="166"/>
      <c r="T59" s="166"/>
      <c r="U59" s="166"/>
      <c r="V59" s="166"/>
      <c r="W59" s="166"/>
      <c r="X59" s="166"/>
      <c r="Y59" s="166"/>
      <c r="Z59" s="166"/>
      <c r="AA59" s="166"/>
      <c r="AB59" s="166"/>
      <c r="AC59" s="166"/>
      <c r="AD59" s="166"/>
      <c r="AE59" s="166"/>
    </row>
    <row r="60" spans="1:31" ht="15.75" customHeight="1">
      <c r="A60" s="162"/>
      <c r="B60" s="162"/>
      <c r="C60" s="165"/>
      <c r="D60" s="162"/>
      <c r="E60" s="165"/>
      <c r="F60" s="162"/>
      <c r="G60" s="162"/>
      <c r="H60" s="162"/>
      <c r="I60" s="162"/>
      <c r="J60" s="162"/>
      <c r="K60" s="162"/>
      <c r="L60" s="162"/>
      <c r="M60" s="166"/>
      <c r="N60" s="166"/>
      <c r="O60" s="166"/>
      <c r="P60" s="166"/>
      <c r="Q60" s="166"/>
      <c r="R60" s="166"/>
      <c r="S60" s="166"/>
      <c r="T60" s="166"/>
      <c r="U60" s="166"/>
      <c r="V60" s="166"/>
      <c r="W60" s="166"/>
      <c r="X60" s="166"/>
      <c r="Y60" s="166"/>
      <c r="Z60" s="166"/>
      <c r="AA60" s="166"/>
      <c r="AB60" s="166"/>
      <c r="AC60" s="166"/>
      <c r="AD60" s="166"/>
      <c r="AE60" s="166"/>
    </row>
    <row r="61" spans="1:31" ht="15.75" customHeight="1">
      <c r="A61" s="162"/>
      <c r="B61" s="162"/>
      <c r="C61" s="165"/>
      <c r="D61" s="162"/>
      <c r="E61" s="165"/>
      <c r="F61" s="162"/>
      <c r="G61" s="162"/>
      <c r="H61" s="162"/>
      <c r="I61" s="162"/>
      <c r="J61" s="162"/>
      <c r="K61" s="162"/>
      <c r="L61" s="162"/>
      <c r="M61" s="166"/>
      <c r="N61" s="166"/>
      <c r="O61" s="166"/>
      <c r="P61" s="166"/>
      <c r="Q61" s="166"/>
      <c r="R61" s="166"/>
      <c r="S61" s="166"/>
      <c r="T61" s="166"/>
      <c r="U61" s="166"/>
      <c r="V61" s="166"/>
      <c r="W61" s="166"/>
      <c r="X61" s="166"/>
      <c r="Y61" s="166"/>
      <c r="Z61" s="166"/>
      <c r="AA61" s="166"/>
      <c r="AB61" s="166"/>
      <c r="AC61" s="166"/>
      <c r="AD61" s="166"/>
      <c r="AE61" s="166"/>
    </row>
    <row r="62" spans="1:31" ht="15.75" customHeight="1">
      <c r="A62" s="162"/>
      <c r="B62" s="162"/>
      <c r="C62" s="165"/>
      <c r="D62" s="162"/>
      <c r="E62" s="165"/>
      <c r="F62" s="162"/>
      <c r="G62" s="162"/>
      <c r="H62" s="162"/>
      <c r="I62" s="162"/>
      <c r="J62" s="162"/>
      <c r="K62" s="162"/>
      <c r="L62" s="162"/>
      <c r="M62" s="166"/>
      <c r="N62" s="166"/>
      <c r="O62" s="166"/>
      <c r="P62" s="166"/>
      <c r="Q62" s="166"/>
      <c r="R62" s="166"/>
      <c r="S62" s="166"/>
      <c r="T62" s="166"/>
      <c r="U62" s="166"/>
      <c r="V62" s="166"/>
      <c r="W62" s="166"/>
      <c r="X62" s="166"/>
      <c r="Y62" s="166"/>
      <c r="Z62" s="166"/>
      <c r="AA62" s="166"/>
      <c r="AB62" s="166"/>
      <c r="AC62" s="166"/>
      <c r="AD62" s="166"/>
      <c r="AE62" s="166"/>
    </row>
    <row r="63" spans="1:31" ht="15.75" customHeight="1">
      <c r="A63" s="162"/>
      <c r="B63" s="162"/>
      <c r="C63" s="165"/>
      <c r="D63" s="162"/>
      <c r="E63" s="165"/>
      <c r="F63" s="162"/>
      <c r="G63" s="162"/>
      <c r="H63" s="162"/>
      <c r="I63" s="162"/>
      <c r="J63" s="162"/>
      <c r="K63" s="162"/>
      <c r="L63" s="162"/>
      <c r="M63" s="166"/>
      <c r="N63" s="166"/>
      <c r="O63" s="166"/>
      <c r="P63" s="166"/>
      <c r="Q63" s="166"/>
      <c r="R63" s="166"/>
      <c r="S63" s="166"/>
      <c r="T63" s="166"/>
      <c r="U63" s="166"/>
      <c r="V63" s="166"/>
      <c r="W63" s="166"/>
      <c r="X63" s="166"/>
      <c r="Y63" s="166"/>
      <c r="Z63" s="166"/>
      <c r="AA63" s="166"/>
      <c r="AB63" s="166"/>
      <c r="AC63" s="166"/>
      <c r="AD63" s="166"/>
      <c r="AE63" s="166"/>
    </row>
    <row r="64" spans="1:31" ht="15.75" customHeight="1">
      <c r="A64" s="162"/>
      <c r="B64" s="162"/>
      <c r="C64" s="165"/>
      <c r="D64" s="162"/>
      <c r="E64" s="165"/>
      <c r="F64" s="162"/>
      <c r="G64" s="162"/>
      <c r="H64" s="162"/>
      <c r="I64" s="162"/>
      <c r="J64" s="162"/>
      <c r="K64" s="162"/>
      <c r="L64" s="162"/>
      <c r="M64" s="166"/>
      <c r="N64" s="166"/>
      <c r="O64" s="166"/>
      <c r="P64" s="166"/>
      <c r="Q64" s="166"/>
      <c r="R64" s="166"/>
      <c r="S64" s="166"/>
      <c r="T64" s="166"/>
      <c r="U64" s="166"/>
      <c r="V64" s="166"/>
      <c r="W64" s="166"/>
      <c r="X64" s="166"/>
      <c r="Y64" s="166"/>
      <c r="Z64" s="166"/>
      <c r="AA64" s="166"/>
      <c r="AB64" s="166"/>
      <c r="AC64" s="166"/>
      <c r="AD64" s="166"/>
      <c r="AE64" s="166"/>
    </row>
    <row r="65" spans="1:31" ht="15.75" customHeight="1">
      <c r="A65" s="162"/>
      <c r="B65" s="162"/>
      <c r="C65" s="165"/>
      <c r="D65" s="162"/>
      <c r="E65" s="165"/>
      <c r="F65" s="162"/>
      <c r="G65" s="162"/>
      <c r="H65" s="162"/>
      <c r="I65" s="162"/>
      <c r="J65" s="162"/>
      <c r="K65" s="162"/>
      <c r="L65" s="162"/>
      <c r="M65" s="166"/>
      <c r="N65" s="166"/>
      <c r="O65" s="166"/>
      <c r="P65" s="166"/>
      <c r="Q65" s="166"/>
      <c r="R65" s="166"/>
      <c r="S65" s="166"/>
      <c r="T65" s="166"/>
      <c r="U65" s="166"/>
      <c r="V65" s="166"/>
      <c r="W65" s="166"/>
      <c r="X65" s="166"/>
      <c r="Y65" s="166"/>
      <c r="Z65" s="166"/>
      <c r="AA65" s="166"/>
      <c r="AB65" s="166"/>
      <c r="AC65" s="166"/>
      <c r="AD65" s="166"/>
      <c r="AE65" s="166"/>
    </row>
    <row r="66" spans="1:31" ht="15.75" customHeight="1">
      <c r="A66" s="162"/>
      <c r="B66" s="162"/>
      <c r="C66" s="165"/>
      <c r="D66" s="162"/>
      <c r="E66" s="165"/>
      <c r="F66" s="162"/>
      <c r="G66" s="162"/>
      <c r="H66" s="162"/>
      <c r="I66" s="162"/>
      <c r="J66" s="162"/>
      <c r="K66" s="162"/>
      <c r="L66" s="162"/>
      <c r="M66" s="166"/>
      <c r="N66" s="166"/>
      <c r="O66" s="166"/>
      <c r="P66" s="166"/>
      <c r="Q66" s="166"/>
      <c r="R66" s="166"/>
      <c r="S66" s="166"/>
      <c r="T66" s="166"/>
      <c r="U66" s="166"/>
      <c r="V66" s="166"/>
      <c r="W66" s="166"/>
      <c r="X66" s="166"/>
      <c r="Y66" s="166"/>
      <c r="Z66" s="166"/>
      <c r="AA66" s="166"/>
      <c r="AB66" s="166"/>
      <c r="AC66" s="166"/>
      <c r="AD66" s="166"/>
      <c r="AE66" s="166"/>
    </row>
    <row r="67" spans="1:31" ht="15.75" customHeight="1">
      <c r="A67" s="162"/>
      <c r="B67" s="162"/>
      <c r="C67" s="165"/>
      <c r="D67" s="162"/>
      <c r="E67" s="165"/>
      <c r="F67" s="162"/>
      <c r="G67" s="162"/>
      <c r="H67" s="162"/>
      <c r="I67" s="162"/>
      <c r="J67" s="162"/>
      <c r="K67" s="162"/>
      <c r="L67" s="162"/>
      <c r="M67" s="166"/>
      <c r="N67" s="166"/>
      <c r="O67" s="166"/>
      <c r="P67" s="166"/>
      <c r="Q67" s="166"/>
      <c r="R67" s="166"/>
      <c r="S67" s="166"/>
      <c r="T67" s="166"/>
      <c r="U67" s="166"/>
      <c r="V67" s="166"/>
      <c r="W67" s="166"/>
      <c r="X67" s="166"/>
      <c r="Y67" s="166"/>
      <c r="Z67" s="166"/>
      <c r="AA67" s="166"/>
      <c r="AB67" s="166"/>
      <c r="AC67" s="166"/>
      <c r="AD67" s="166"/>
      <c r="AE67" s="166"/>
    </row>
    <row r="68" spans="1:31" ht="15.75" customHeight="1">
      <c r="A68" s="162"/>
      <c r="B68" s="162"/>
      <c r="C68" s="165"/>
      <c r="D68" s="162"/>
      <c r="E68" s="165"/>
      <c r="F68" s="162"/>
      <c r="G68" s="162"/>
      <c r="H68" s="162"/>
      <c r="I68" s="162"/>
      <c r="J68" s="162"/>
      <c r="K68" s="162"/>
      <c r="L68" s="162"/>
      <c r="M68" s="166"/>
      <c r="N68" s="166"/>
      <c r="O68" s="166"/>
      <c r="P68" s="166"/>
      <c r="Q68" s="166"/>
      <c r="R68" s="166"/>
      <c r="S68" s="166"/>
      <c r="T68" s="166"/>
      <c r="U68" s="166"/>
      <c r="V68" s="166"/>
      <c r="W68" s="166"/>
      <c r="X68" s="166"/>
      <c r="Y68" s="166"/>
      <c r="Z68" s="166"/>
      <c r="AA68" s="166"/>
      <c r="AB68" s="166"/>
      <c r="AC68" s="166"/>
      <c r="AD68" s="166"/>
      <c r="AE68" s="166"/>
    </row>
    <row r="69" spans="1:31" ht="15.75" customHeight="1">
      <c r="A69" s="162"/>
      <c r="B69" s="162"/>
      <c r="C69" s="165"/>
      <c r="D69" s="162"/>
      <c r="E69" s="165"/>
      <c r="F69" s="162"/>
      <c r="G69" s="162"/>
      <c r="H69" s="162"/>
      <c r="I69" s="162"/>
      <c r="J69" s="162"/>
      <c r="K69" s="162"/>
      <c r="L69" s="162"/>
      <c r="M69" s="166"/>
      <c r="N69" s="166"/>
      <c r="O69" s="166"/>
      <c r="P69" s="166"/>
      <c r="Q69" s="166"/>
      <c r="R69" s="166"/>
      <c r="S69" s="166"/>
      <c r="T69" s="166"/>
      <c r="U69" s="166"/>
      <c r="V69" s="166"/>
      <c r="W69" s="166"/>
      <c r="X69" s="166"/>
      <c r="Y69" s="166"/>
      <c r="Z69" s="166"/>
      <c r="AA69" s="166"/>
      <c r="AB69" s="166"/>
      <c r="AC69" s="166"/>
      <c r="AD69" s="166"/>
      <c r="AE69" s="166"/>
    </row>
    <row r="70" spans="1:31" ht="15.75" customHeight="1">
      <c r="A70" s="162"/>
      <c r="B70" s="162"/>
      <c r="C70" s="165"/>
      <c r="D70" s="162"/>
      <c r="E70" s="165"/>
      <c r="F70" s="162"/>
      <c r="G70" s="162"/>
      <c r="H70" s="162"/>
      <c r="I70" s="162"/>
      <c r="J70" s="162"/>
      <c r="K70" s="162"/>
      <c r="L70" s="162"/>
      <c r="M70" s="166"/>
      <c r="N70" s="166"/>
      <c r="O70" s="166"/>
      <c r="P70" s="166"/>
      <c r="Q70" s="166"/>
      <c r="R70" s="166"/>
      <c r="S70" s="166"/>
      <c r="T70" s="166"/>
      <c r="U70" s="166"/>
      <c r="V70" s="166"/>
      <c r="W70" s="166"/>
      <c r="X70" s="166"/>
      <c r="Y70" s="166"/>
      <c r="Z70" s="166"/>
      <c r="AA70" s="166"/>
      <c r="AB70" s="166"/>
      <c r="AC70" s="166"/>
      <c r="AD70" s="166"/>
      <c r="AE70" s="166"/>
    </row>
    <row r="71" spans="1:31" ht="15.75" customHeight="1">
      <c r="A71" s="162"/>
      <c r="B71" s="162"/>
      <c r="C71" s="165"/>
      <c r="D71" s="162"/>
      <c r="E71" s="165"/>
      <c r="F71" s="162"/>
      <c r="G71" s="162"/>
      <c r="H71" s="162"/>
      <c r="I71" s="162"/>
      <c r="J71" s="162"/>
      <c r="K71" s="162"/>
      <c r="L71" s="162"/>
      <c r="M71" s="166"/>
      <c r="N71" s="166"/>
      <c r="O71" s="166"/>
      <c r="P71" s="166"/>
      <c r="Q71" s="166"/>
      <c r="R71" s="166"/>
      <c r="S71" s="166"/>
      <c r="T71" s="166"/>
      <c r="U71" s="166"/>
      <c r="V71" s="166"/>
      <c r="W71" s="166"/>
      <c r="X71" s="166"/>
      <c r="Y71" s="166"/>
      <c r="Z71" s="166"/>
      <c r="AA71" s="166"/>
      <c r="AB71" s="166"/>
      <c r="AC71" s="166"/>
      <c r="AD71" s="166"/>
      <c r="AE71" s="166"/>
    </row>
    <row r="72" spans="1:31" ht="15.75" customHeight="1">
      <c r="A72" s="162"/>
      <c r="B72" s="162"/>
      <c r="C72" s="165"/>
      <c r="D72" s="162"/>
      <c r="E72" s="165"/>
      <c r="F72" s="162"/>
      <c r="G72" s="162"/>
      <c r="H72" s="162"/>
      <c r="I72" s="162"/>
      <c r="J72" s="162"/>
      <c r="K72" s="162"/>
      <c r="L72" s="162"/>
      <c r="M72" s="166"/>
      <c r="N72" s="166"/>
      <c r="O72" s="166"/>
      <c r="P72" s="166"/>
      <c r="Q72" s="166"/>
      <c r="R72" s="166"/>
      <c r="S72" s="166"/>
      <c r="T72" s="166"/>
      <c r="U72" s="166"/>
      <c r="V72" s="166"/>
      <c r="W72" s="166"/>
      <c r="X72" s="166"/>
      <c r="Y72" s="166"/>
      <c r="Z72" s="166"/>
      <c r="AA72" s="166"/>
      <c r="AB72" s="166"/>
      <c r="AC72" s="166"/>
      <c r="AD72" s="166"/>
      <c r="AE72" s="166"/>
    </row>
    <row r="73" spans="1:31" ht="15.75" customHeight="1">
      <c r="A73" s="162"/>
      <c r="B73" s="162"/>
      <c r="C73" s="165"/>
      <c r="D73" s="162"/>
      <c r="E73" s="165"/>
      <c r="F73" s="162"/>
      <c r="G73" s="162"/>
      <c r="H73" s="162"/>
      <c r="I73" s="162"/>
      <c r="J73" s="162"/>
      <c r="K73" s="162"/>
      <c r="L73" s="162"/>
      <c r="M73" s="166"/>
      <c r="N73" s="166"/>
      <c r="O73" s="166"/>
      <c r="P73" s="166"/>
      <c r="Q73" s="166"/>
      <c r="R73" s="166"/>
      <c r="S73" s="166"/>
      <c r="T73" s="166"/>
      <c r="U73" s="166"/>
      <c r="V73" s="166"/>
      <c r="W73" s="166"/>
      <c r="X73" s="166"/>
      <c r="Y73" s="166"/>
      <c r="Z73" s="166"/>
      <c r="AA73" s="166"/>
      <c r="AB73" s="166"/>
      <c r="AC73" s="166"/>
      <c r="AD73" s="166"/>
      <c r="AE73" s="166"/>
    </row>
    <row r="74" spans="1:31" ht="15.75" customHeight="1">
      <c r="A74" s="162"/>
      <c r="B74" s="162"/>
      <c r="C74" s="165"/>
      <c r="D74" s="162"/>
      <c r="E74" s="165"/>
      <c r="F74" s="162"/>
      <c r="G74" s="162"/>
      <c r="H74" s="162"/>
      <c r="I74" s="162"/>
      <c r="J74" s="162"/>
      <c r="K74" s="162"/>
      <c r="L74" s="162"/>
      <c r="M74" s="166"/>
      <c r="N74" s="166"/>
      <c r="O74" s="166"/>
      <c r="P74" s="166"/>
      <c r="Q74" s="166"/>
      <c r="R74" s="166"/>
      <c r="S74" s="166"/>
      <c r="T74" s="166"/>
      <c r="U74" s="166"/>
      <c r="V74" s="166"/>
      <c r="W74" s="166"/>
      <c r="X74" s="166"/>
      <c r="Y74" s="166"/>
      <c r="Z74" s="166"/>
      <c r="AA74" s="166"/>
      <c r="AB74" s="166"/>
      <c r="AC74" s="166"/>
      <c r="AD74" s="166"/>
      <c r="AE74" s="166"/>
    </row>
    <row r="75" spans="1:31" ht="15.75" customHeight="1">
      <c r="A75" s="162"/>
      <c r="B75" s="162"/>
      <c r="C75" s="165"/>
      <c r="D75" s="162"/>
      <c r="E75" s="165"/>
      <c r="F75" s="162"/>
      <c r="G75" s="162"/>
      <c r="H75" s="162"/>
      <c r="I75" s="162"/>
      <c r="J75" s="162"/>
      <c r="K75" s="162"/>
      <c r="L75" s="162"/>
      <c r="M75" s="166"/>
      <c r="N75" s="166"/>
      <c r="O75" s="166"/>
      <c r="P75" s="166"/>
      <c r="Q75" s="166"/>
      <c r="R75" s="166"/>
      <c r="S75" s="166"/>
      <c r="T75" s="166"/>
      <c r="U75" s="166"/>
      <c r="V75" s="166"/>
      <c r="W75" s="166"/>
      <c r="X75" s="166"/>
      <c r="Y75" s="166"/>
      <c r="Z75" s="166"/>
      <c r="AA75" s="166"/>
      <c r="AB75" s="166"/>
      <c r="AC75" s="166"/>
      <c r="AD75" s="166"/>
      <c r="AE75" s="166"/>
    </row>
    <row r="76" spans="1:31" ht="15.75" customHeight="1">
      <c r="A76" s="162"/>
      <c r="B76" s="162"/>
      <c r="C76" s="165"/>
      <c r="D76" s="162"/>
      <c r="E76" s="165"/>
      <c r="F76" s="162"/>
      <c r="G76" s="162"/>
      <c r="H76" s="162"/>
      <c r="I76" s="162"/>
      <c r="J76" s="162"/>
      <c r="K76" s="162"/>
      <c r="L76" s="162"/>
      <c r="M76" s="166"/>
      <c r="N76" s="166"/>
      <c r="O76" s="166"/>
      <c r="P76" s="166"/>
      <c r="Q76" s="166"/>
      <c r="R76" s="166"/>
      <c r="S76" s="166"/>
      <c r="T76" s="166"/>
      <c r="U76" s="166"/>
      <c r="V76" s="166"/>
      <c r="W76" s="166"/>
      <c r="X76" s="166"/>
      <c r="Y76" s="166"/>
      <c r="Z76" s="166"/>
      <c r="AA76" s="166"/>
      <c r="AB76" s="166"/>
      <c r="AC76" s="166"/>
      <c r="AD76" s="166"/>
      <c r="AE76" s="166"/>
    </row>
    <row r="77" spans="1:31" ht="15.75" customHeight="1">
      <c r="A77" s="162"/>
      <c r="B77" s="162"/>
      <c r="C77" s="165"/>
      <c r="D77" s="162"/>
      <c r="E77" s="165"/>
      <c r="F77" s="162"/>
      <c r="G77" s="162"/>
      <c r="H77" s="162"/>
      <c r="I77" s="162"/>
      <c r="J77" s="162"/>
      <c r="K77" s="162"/>
      <c r="L77" s="162"/>
      <c r="M77" s="166"/>
      <c r="N77" s="166"/>
      <c r="O77" s="166"/>
      <c r="P77" s="166"/>
      <c r="Q77" s="166"/>
      <c r="R77" s="166"/>
      <c r="S77" s="166"/>
      <c r="T77" s="166"/>
      <c r="U77" s="166"/>
      <c r="V77" s="166"/>
      <c r="W77" s="166"/>
      <c r="X77" s="166"/>
      <c r="Y77" s="166"/>
      <c r="Z77" s="166"/>
      <c r="AA77" s="166"/>
      <c r="AB77" s="166"/>
      <c r="AC77" s="166"/>
      <c r="AD77" s="166"/>
      <c r="AE77" s="166"/>
    </row>
    <row r="78" spans="1:31" ht="15.75" customHeight="1">
      <c r="A78" s="162"/>
      <c r="B78" s="162"/>
      <c r="C78" s="165"/>
      <c r="D78" s="162"/>
      <c r="E78" s="165"/>
      <c r="F78" s="162"/>
      <c r="G78" s="162"/>
      <c r="H78" s="162"/>
      <c r="I78" s="162"/>
      <c r="J78" s="162"/>
      <c r="K78" s="162"/>
      <c r="L78" s="162"/>
      <c r="M78" s="166"/>
      <c r="N78" s="166"/>
      <c r="O78" s="166"/>
      <c r="P78" s="166"/>
      <c r="Q78" s="166"/>
      <c r="R78" s="166"/>
      <c r="S78" s="166"/>
      <c r="T78" s="166"/>
      <c r="U78" s="166"/>
      <c r="V78" s="166"/>
      <c r="W78" s="166"/>
      <c r="X78" s="166"/>
      <c r="Y78" s="166"/>
      <c r="Z78" s="166"/>
      <c r="AA78" s="166"/>
      <c r="AB78" s="166"/>
      <c r="AC78" s="166"/>
      <c r="AD78" s="166"/>
      <c r="AE78" s="166"/>
    </row>
    <row r="79" spans="1:31" ht="15.75" customHeight="1">
      <c r="A79" s="162"/>
      <c r="B79" s="162"/>
      <c r="C79" s="165"/>
      <c r="D79" s="162"/>
      <c r="E79" s="165"/>
      <c r="F79" s="162"/>
      <c r="G79" s="162"/>
      <c r="H79" s="162"/>
      <c r="I79" s="162"/>
      <c r="J79" s="162"/>
      <c r="K79" s="162"/>
      <c r="L79" s="162"/>
      <c r="M79" s="166"/>
      <c r="N79" s="166"/>
      <c r="O79" s="166"/>
      <c r="P79" s="166"/>
      <c r="Q79" s="166"/>
      <c r="R79" s="166"/>
      <c r="S79" s="166"/>
      <c r="T79" s="166"/>
      <c r="U79" s="166"/>
      <c r="V79" s="166"/>
      <c r="W79" s="166"/>
      <c r="X79" s="166"/>
      <c r="Y79" s="166"/>
      <c r="Z79" s="166"/>
      <c r="AA79" s="166"/>
      <c r="AB79" s="166"/>
      <c r="AC79" s="166"/>
      <c r="AD79" s="166"/>
      <c r="AE79" s="166"/>
    </row>
    <row r="80" spans="1:31" ht="15.75" customHeight="1">
      <c r="A80" s="162"/>
      <c r="B80" s="162"/>
      <c r="C80" s="165"/>
      <c r="D80" s="162"/>
      <c r="E80" s="165"/>
      <c r="F80" s="162"/>
      <c r="G80" s="162"/>
      <c r="H80" s="162"/>
      <c r="I80" s="162"/>
      <c r="J80" s="162"/>
      <c r="K80" s="162"/>
      <c r="L80" s="162"/>
      <c r="M80" s="166"/>
      <c r="N80" s="166"/>
      <c r="O80" s="166"/>
      <c r="P80" s="166"/>
      <c r="Q80" s="166"/>
      <c r="R80" s="166"/>
      <c r="S80" s="166"/>
      <c r="T80" s="166"/>
      <c r="U80" s="166"/>
      <c r="V80" s="166"/>
      <c r="W80" s="166"/>
      <c r="X80" s="166"/>
      <c r="Y80" s="166"/>
      <c r="Z80" s="166"/>
      <c r="AA80" s="166"/>
      <c r="AB80" s="166"/>
      <c r="AC80" s="166"/>
      <c r="AD80" s="166"/>
      <c r="AE80" s="166"/>
    </row>
    <row r="81" spans="1:31" ht="15.75" customHeight="1">
      <c r="A81" s="162"/>
      <c r="B81" s="162"/>
      <c r="C81" s="165"/>
      <c r="D81" s="162"/>
      <c r="E81" s="165"/>
      <c r="F81" s="162"/>
      <c r="G81" s="162"/>
      <c r="H81" s="162"/>
      <c r="I81" s="162"/>
      <c r="J81" s="162"/>
      <c r="K81" s="162"/>
      <c r="L81" s="162"/>
      <c r="M81" s="166"/>
      <c r="N81" s="166"/>
      <c r="O81" s="166"/>
      <c r="P81" s="166"/>
      <c r="Q81" s="166"/>
      <c r="R81" s="166"/>
      <c r="S81" s="166"/>
      <c r="T81" s="166"/>
      <c r="U81" s="166"/>
      <c r="V81" s="166"/>
      <c r="W81" s="166"/>
      <c r="X81" s="166"/>
      <c r="Y81" s="166"/>
      <c r="Z81" s="166"/>
      <c r="AA81" s="166"/>
      <c r="AB81" s="166"/>
      <c r="AC81" s="166"/>
      <c r="AD81" s="166"/>
      <c r="AE81" s="166"/>
    </row>
    <row r="82" spans="1:31" ht="15.75" customHeight="1">
      <c r="A82" s="162"/>
      <c r="B82" s="162"/>
      <c r="C82" s="165"/>
      <c r="D82" s="162"/>
      <c r="E82" s="165"/>
      <c r="F82" s="162"/>
      <c r="G82" s="162"/>
      <c r="H82" s="162"/>
      <c r="I82" s="162"/>
      <c r="J82" s="162"/>
      <c r="K82" s="162"/>
      <c r="L82" s="162"/>
      <c r="M82" s="166"/>
      <c r="N82" s="166"/>
      <c r="O82" s="166"/>
      <c r="P82" s="166"/>
      <c r="Q82" s="166"/>
      <c r="R82" s="166"/>
      <c r="S82" s="166"/>
      <c r="T82" s="166"/>
      <c r="U82" s="166"/>
      <c r="V82" s="166"/>
      <c r="W82" s="166"/>
      <c r="X82" s="166"/>
      <c r="Y82" s="166"/>
      <c r="Z82" s="166"/>
      <c r="AA82" s="166"/>
      <c r="AB82" s="166"/>
      <c r="AC82" s="166"/>
      <c r="AD82" s="166"/>
      <c r="AE82" s="166"/>
    </row>
    <row r="83" spans="1:31" ht="15.75" customHeight="1">
      <c r="A83" s="162"/>
      <c r="B83" s="162"/>
      <c r="C83" s="165"/>
      <c r="D83" s="162"/>
      <c r="E83" s="165"/>
      <c r="F83" s="162"/>
      <c r="G83" s="162"/>
      <c r="H83" s="162"/>
      <c r="I83" s="162"/>
      <c r="J83" s="162"/>
      <c r="K83" s="162"/>
      <c r="L83" s="162"/>
      <c r="M83" s="166"/>
      <c r="N83" s="166"/>
      <c r="O83" s="166"/>
      <c r="P83" s="166"/>
      <c r="Q83" s="166"/>
      <c r="R83" s="166"/>
      <c r="S83" s="166"/>
      <c r="T83" s="166"/>
      <c r="U83" s="166"/>
      <c r="V83" s="166"/>
      <c r="W83" s="166"/>
      <c r="X83" s="166"/>
      <c r="Y83" s="166"/>
      <c r="Z83" s="166"/>
      <c r="AA83" s="166"/>
      <c r="AB83" s="166"/>
      <c r="AC83" s="166"/>
      <c r="AD83" s="166"/>
      <c r="AE83" s="166"/>
    </row>
    <row r="84" spans="1:31" ht="15.75" customHeight="1">
      <c r="A84" s="162"/>
      <c r="B84" s="162"/>
      <c r="C84" s="165"/>
      <c r="D84" s="162"/>
      <c r="E84" s="165"/>
      <c r="F84" s="162"/>
      <c r="G84" s="162"/>
      <c r="H84" s="162"/>
      <c r="I84" s="162"/>
      <c r="J84" s="162"/>
      <c r="K84" s="162"/>
      <c r="L84" s="162"/>
      <c r="M84" s="166"/>
      <c r="N84" s="166"/>
      <c r="O84" s="166"/>
      <c r="P84" s="166"/>
      <c r="Q84" s="166"/>
      <c r="R84" s="166"/>
      <c r="S84" s="166"/>
      <c r="T84" s="166"/>
      <c r="U84" s="166"/>
      <c r="V84" s="166"/>
      <c r="W84" s="166"/>
      <c r="X84" s="166"/>
      <c r="Y84" s="166"/>
      <c r="Z84" s="166"/>
      <c r="AA84" s="166"/>
      <c r="AB84" s="166"/>
      <c r="AC84" s="166"/>
      <c r="AD84" s="166"/>
      <c r="AE84" s="166"/>
    </row>
    <row r="85" spans="1:31" ht="15.75" customHeight="1">
      <c r="A85" s="162"/>
      <c r="B85" s="162"/>
      <c r="C85" s="165"/>
      <c r="D85" s="162"/>
      <c r="E85" s="165"/>
      <c r="F85" s="162"/>
      <c r="G85" s="162"/>
      <c r="H85" s="162"/>
      <c r="I85" s="162"/>
      <c r="J85" s="162"/>
      <c r="K85" s="162"/>
      <c r="L85" s="162"/>
      <c r="M85" s="166"/>
      <c r="N85" s="166"/>
      <c r="O85" s="166"/>
      <c r="P85" s="166"/>
      <c r="Q85" s="166"/>
      <c r="R85" s="166"/>
      <c r="S85" s="166"/>
      <c r="T85" s="166"/>
      <c r="U85" s="166"/>
      <c r="V85" s="166"/>
      <c r="W85" s="166"/>
      <c r="X85" s="166"/>
      <c r="Y85" s="166"/>
      <c r="Z85" s="166"/>
      <c r="AA85" s="166"/>
      <c r="AB85" s="166"/>
      <c r="AC85" s="166"/>
      <c r="AD85" s="166"/>
      <c r="AE85" s="166"/>
    </row>
    <row r="86" spans="1:31" ht="15.75" customHeight="1">
      <c r="A86" s="162"/>
      <c r="B86" s="162"/>
      <c r="C86" s="165"/>
      <c r="D86" s="162"/>
      <c r="E86" s="165"/>
      <c r="F86" s="162"/>
      <c r="G86" s="162"/>
      <c r="H86" s="162"/>
      <c r="I86" s="162"/>
      <c r="J86" s="162"/>
      <c r="K86" s="162"/>
      <c r="L86" s="162"/>
      <c r="M86" s="166"/>
      <c r="N86" s="166"/>
      <c r="O86" s="166"/>
      <c r="P86" s="166"/>
      <c r="Q86" s="166"/>
      <c r="R86" s="166"/>
      <c r="S86" s="166"/>
      <c r="T86" s="166"/>
      <c r="U86" s="166"/>
      <c r="V86" s="166"/>
      <c r="W86" s="166"/>
      <c r="X86" s="166"/>
      <c r="Y86" s="166"/>
      <c r="Z86" s="166"/>
      <c r="AA86" s="166"/>
      <c r="AB86" s="166"/>
      <c r="AC86" s="166"/>
      <c r="AD86" s="166"/>
      <c r="AE86" s="166"/>
    </row>
    <row r="87" spans="1:31" ht="15.75" customHeight="1">
      <c r="A87" s="162"/>
      <c r="B87" s="162"/>
      <c r="C87" s="165"/>
      <c r="D87" s="162"/>
      <c r="E87" s="165"/>
      <c r="F87" s="162"/>
      <c r="G87" s="162"/>
      <c r="H87" s="162"/>
      <c r="I87" s="162"/>
      <c r="J87" s="162"/>
      <c r="K87" s="162"/>
      <c r="L87" s="162"/>
      <c r="M87" s="166"/>
      <c r="N87" s="166"/>
      <c r="O87" s="166"/>
      <c r="P87" s="166"/>
      <c r="Q87" s="166"/>
      <c r="R87" s="166"/>
      <c r="S87" s="166"/>
      <c r="T87" s="166"/>
      <c r="U87" s="166"/>
      <c r="V87" s="166"/>
      <c r="W87" s="166"/>
      <c r="X87" s="166"/>
      <c r="Y87" s="166"/>
      <c r="Z87" s="166"/>
      <c r="AA87" s="166"/>
      <c r="AB87" s="166"/>
      <c r="AC87" s="166"/>
      <c r="AD87" s="166"/>
      <c r="AE87" s="166"/>
    </row>
    <row r="88" spans="1:31" ht="15.75" customHeight="1">
      <c r="A88" s="162"/>
      <c r="B88" s="162"/>
      <c r="C88" s="165"/>
      <c r="D88" s="162"/>
      <c r="E88" s="165"/>
      <c r="F88" s="162"/>
      <c r="G88" s="162"/>
      <c r="H88" s="162"/>
      <c r="I88" s="162"/>
      <c r="J88" s="162"/>
      <c r="K88" s="162"/>
      <c r="L88" s="162"/>
      <c r="M88" s="166"/>
      <c r="N88" s="166"/>
      <c r="O88" s="166"/>
      <c r="P88" s="166"/>
      <c r="Q88" s="166"/>
      <c r="R88" s="166"/>
      <c r="S88" s="166"/>
      <c r="T88" s="166"/>
      <c r="U88" s="166"/>
      <c r="V88" s="166"/>
      <c r="W88" s="166"/>
      <c r="X88" s="166"/>
      <c r="Y88" s="166"/>
      <c r="Z88" s="166"/>
      <c r="AA88" s="166"/>
      <c r="AB88" s="166"/>
      <c r="AC88" s="166"/>
      <c r="AD88" s="166"/>
      <c r="AE88" s="166"/>
    </row>
    <row r="89" spans="1:31" ht="15.75" customHeight="1">
      <c r="A89" s="162"/>
      <c r="B89" s="162"/>
      <c r="C89" s="165"/>
      <c r="D89" s="162"/>
      <c r="E89" s="165"/>
      <c r="F89" s="162"/>
      <c r="G89" s="162"/>
      <c r="H89" s="162"/>
      <c r="I89" s="162"/>
      <c r="J89" s="162"/>
      <c r="K89" s="162"/>
      <c r="L89" s="162"/>
      <c r="M89" s="166"/>
      <c r="N89" s="166"/>
      <c r="O89" s="166"/>
      <c r="P89" s="166"/>
      <c r="Q89" s="166"/>
      <c r="R89" s="166"/>
      <c r="S89" s="166"/>
      <c r="T89" s="166"/>
      <c r="U89" s="166"/>
      <c r="V89" s="166"/>
      <c r="W89" s="166"/>
      <c r="X89" s="166"/>
      <c r="Y89" s="166"/>
      <c r="Z89" s="166"/>
      <c r="AA89" s="166"/>
      <c r="AB89" s="166"/>
      <c r="AC89" s="166"/>
      <c r="AD89" s="166"/>
      <c r="AE89" s="166"/>
    </row>
    <row r="90" spans="1:31" ht="15.75" customHeight="1">
      <c r="A90" s="162"/>
      <c r="B90" s="162"/>
      <c r="C90" s="165"/>
      <c r="D90" s="162"/>
      <c r="E90" s="165"/>
      <c r="F90" s="162"/>
      <c r="G90" s="162"/>
      <c r="H90" s="162"/>
      <c r="I90" s="162"/>
      <c r="J90" s="162"/>
      <c r="K90" s="162"/>
      <c r="L90" s="162"/>
      <c r="M90" s="166"/>
      <c r="N90" s="166"/>
      <c r="O90" s="166"/>
      <c r="P90" s="166"/>
      <c r="Q90" s="166"/>
      <c r="R90" s="166"/>
      <c r="S90" s="166"/>
      <c r="T90" s="166"/>
      <c r="U90" s="166"/>
      <c r="V90" s="166"/>
      <c r="W90" s="166"/>
      <c r="X90" s="166"/>
      <c r="Y90" s="166"/>
      <c r="Z90" s="166"/>
      <c r="AA90" s="166"/>
      <c r="AB90" s="166"/>
      <c r="AC90" s="166"/>
      <c r="AD90" s="166"/>
      <c r="AE90" s="166"/>
    </row>
    <row r="91" spans="1:31" ht="15.75" customHeight="1">
      <c r="A91" s="162"/>
      <c r="B91" s="162"/>
      <c r="C91" s="165"/>
      <c r="D91" s="162"/>
      <c r="E91" s="165"/>
      <c r="F91" s="162"/>
      <c r="G91" s="162"/>
      <c r="H91" s="162"/>
      <c r="I91" s="162"/>
      <c r="J91" s="162"/>
      <c r="K91" s="162"/>
      <c r="L91" s="162"/>
      <c r="M91" s="166"/>
      <c r="N91" s="166"/>
      <c r="O91" s="166"/>
      <c r="P91" s="166"/>
      <c r="Q91" s="166"/>
      <c r="R91" s="166"/>
      <c r="S91" s="166"/>
      <c r="T91" s="166"/>
      <c r="U91" s="166"/>
      <c r="V91" s="166"/>
      <c r="W91" s="166"/>
      <c r="X91" s="166"/>
      <c r="Y91" s="166"/>
      <c r="Z91" s="166"/>
      <c r="AA91" s="166"/>
      <c r="AB91" s="166"/>
      <c r="AC91" s="166"/>
      <c r="AD91" s="166"/>
      <c r="AE91" s="166"/>
    </row>
    <row r="92" spans="1:31" ht="15.75" customHeight="1">
      <c r="A92" s="162"/>
      <c r="B92" s="162"/>
      <c r="C92" s="165"/>
      <c r="D92" s="162"/>
      <c r="E92" s="165"/>
      <c r="F92" s="162"/>
      <c r="G92" s="162"/>
      <c r="H92" s="162"/>
      <c r="I92" s="162"/>
      <c r="J92" s="162"/>
      <c r="K92" s="162"/>
      <c r="L92" s="162"/>
      <c r="M92" s="166"/>
      <c r="N92" s="166"/>
      <c r="O92" s="166"/>
      <c r="P92" s="166"/>
      <c r="Q92" s="166"/>
      <c r="R92" s="166"/>
      <c r="S92" s="166"/>
      <c r="T92" s="166"/>
      <c r="U92" s="166"/>
      <c r="V92" s="166"/>
      <c r="W92" s="166"/>
      <c r="X92" s="166"/>
      <c r="Y92" s="166"/>
      <c r="Z92" s="166"/>
      <c r="AA92" s="166"/>
      <c r="AB92" s="166"/>
      <c r="AC92" s="166"/>
      <c r="AD92" s="166"/>
      <c r="AE92" s="166"/>
    </row>
    <row r="93" spans="1:31" ht="15.75" customHeight="1">
      <c r="A93" s="162"/>
      <c r="B93" s="162"/>
      <c r="C93" s="165"/>
      <c r="D93" s="162"/>
      <c r="E93" s="165"/>
      <c r="F93" s="162"/>
      <c r="G93" s="162"/>
      <c r="H93" s="162"/>
      <c r="I93" s="162"/>
      <c r="J93" s="162"/>
      <c r="K93" s="162"/>
      <c r="L93" s="162"/>
      <c r="M93" s="166"/>
      <c r="N93" s="166"/>
      <c r="O93" s="166"/>
      <c r="P93" s="166"/>
      <c r="Q93" s="166"/>
      <c r="R93" s="166"/>
      <c r="S93" s="166"/>
      <c r="T93" s="166"/>
      <c r="U93" s="166"/>
      <c r="V93" s="166"/>
      <c r="W93" s="166"/>
      <c r="X93" s="166"/>
      <c r="Y93" s="166"/>
      <c r="Z93" s="166"/>
      <c r="AA93" s="166"/>
      <c r="AB93" s="166"/>
      <c r="AC93" s="166"/>
      <c r="AD93" s="166"/>
      <c r="AE93" s="166"/>
    </row>
    <row r="94" spans="1:31" ht="15.75" customHeight="1">
      <c r="A94" s="162"/>
      <c r="B94" s="162"/>
      <c r="C94" s="165"/>
      <c r="D94" s="162"/>
      <c r="E94" s="165"/>
      <c r="F94" s="162"/>
      <c r="G94" s="162"/>
      <c r="H94" s="162"/>
      <c r="I94" s="162"/>
      <c r="J94" s="162"/>
      <c r="K94" s="162"/>
      <c r="L94" s="162"/>
      <c r="M94" s="166"/>
      <c r="N94" s="166"/>
      <c r="O94" s="166"/>
      <c r="P94" s="166"/>
      <c r="Q94" s="166"/>
      <c r="R94" s="166"/>
      <c r="S94" s="166"/>
      <c r="T94" s="166"/>
      <c r="U94" s="166"/>
      <c r="V94" s="166"/>
      <c r="W94" s="166"/>
      <c r="X94" s="166"/>
      <c r="Y94" s="166"/>
      <c r="Z94" s="166"/>
      <c r="AA94" s="166"/>
      <c r="AB94" s="166"/>
      <c r="AC94" s="166"/>
      <c r="AD94" s="166"/>
      <c r="AE94" s="166"/>
    </row>
    <row r="95" spans="1:31" ht="15.75" customHeight="1">
      <c r="A95" s="162"/>
      <c r="B95" s="162"/>
      <c r="C95" s="165"/>
      <c r="D95" s="162"/>
      <c r="E95" s="165"/>
      <c r="F95" s="162"/>
      <c r="G95" s="162"/>
      <c r="H95" s="162"/>
      <c r="I95" s="162"/>
      <c r="J95" s="162"/>
      <c r="K95" s="162"/>
      <c r="L95" s="162"/>
      <c r="M95" s="166"/>
      <c r="N95" s="166"/>
      <c r="O95" s="166"/>
      <c r="P95" s="166"/>
      <c r="Q95" s="166"/>
      <c r="R95" s="166"/>
      <c r="S95" s="166"/>
      <c r="T95" s="166"/>
      <c r="U95" s="166"/>
      <c r="V95" s="166"/>
      <c r="W95" s="166"/>
      <c r="X95" s="166"/>
      <c r="Y95" s="166"/>
      <c r="Z95" s="166"/>
      <c r="AA95" s="166"/>
      <c r="AB95" s="166"/>
      <c r="AC95" s="166"/>
      <c r="AD95" s="166"/>
      <c r="AE95" s="166"/>
    </row>
    <row r="96" spans="1:31" ht="15.75" customHeight="1">
      <c r="A96" s="162"/>
      <c r="B96" s="162"/>
      <c r="C96" s="165"/>
      <c r="D96" s="162"/>
      <c r="E96" s="165"/>
      <c r="F96" s="162"/>
      <c r="G96" s="162"/>
      <c r="H96" s="162"/>
      <c r="I96" s="162"/>
      <c r="J96" s="162"/>
      <c r="K96" s="162"/>
      <c r="L96" s="162"/>
      <c r="M96" s="166"/>
      <c r="N96" s="166"/>
      <c r="O96" s="166"/>
      <c r="P96" s="166"/>
      <c r="Q96" s="166"/>
      <c r="R96" s="166"/>
      <c r="S96" s="166"/>
      <c r="T96" s="166"/>
      <c r="U96" s="166"/>
      <c r="V96" s="166"/>
      <c r="W96" s="166"/>
      <c r="X96" s="166"/>
      <c r="Y96" s="166"/>
      <c r="Z96" s="166"/>
      <c r="AA96" s="166"/>
      <c r="AB96" s="166"/>
      <c r="AC96" s="166"/>
      <c r="AD96" s="166"/>
      <c r="AE96" s="166"/>
    </row>
    <row r="97" spans="1:31" ht="15.75" customHeight="1">
      <c r="A97" s="162"/>
      <c r="B97" s="162"/>
      <c r="C97" s="165"/>
      <c r="D97" s="162"/>
      <c r="E97" s="165"/>
      <c r="F97" s="162"/>
      <c r="G97" s="162"/>
      <c r="H97" s="162"/>
      <c r="I97" s="162"/>
      <c r="J97" s="162"/>
      <c r="K97" s="162"/>
      <c r="L97" s="162"/>
      <c r="M97" s="166"/>
      <c r="N97" s="166"/>
      <c r="O97" s="166"/>
      <c r="P97" s="166"/>
      <c r="Q97" s="166"/>
      <c r="R97" s="166"/>
      <c r="S97" s="166"/>
      <c r="T97" s="166"/>
      <c r="U97" s="166"/>
      <c r="V97" s="166"/>
      <c r="W97" s="166"/>
      <c r="X97" s="166"/>
      <c r="Y97" s="166"/>
      <c r="Z97" s="166"/>
      <c r="AA97" s="166"/>
      <c r="AB97" s="166"/>
      <c r="AC97" s="166"/>
      <c r="AD97" s="166"/>
      <c r="AE97" s="166"/>
    </row>
    <row r="98" spans="1:31" ht="15.75" customHeight="1">
      <c r="A98" s="162"/>
      <c r="B98" s="162"/>
      <c r="C98" s="165"/>
      <c r="D98" s="162"/>
      <c r="E98" s="165"/>
      <c r="F98" s="162"/>
      <c r="G98" s="162"/>
      <c r="H98" s="162"/>
      <c r="I98" s="162"/>
      <c r="J98" s="162"/>
      <c r="K98" s="162"/>
      <c r="L98" s="162"/>
      <c r="M98" s="166"/>
      <c r="N98" s="166"/>
      <c r="O98" s="166"/>
      <c r="P98" s="166"/>
      <c r="Q98" s="166"/>
      <c r="R98" s="166"/>
      <c r="S98" s="166"/>
      <c r="T98" s="166"/>
      <c r="U98" s="166"/>
      <c r="V98" s="166"/>
      <c r="W98" s="166"/>
      <c r="X98" s="166"/>
      <c r="Y98" s="166"/>
      <c r="Z98" s="166"/>
      <c r="AA98" s="166"/>
      <c r="AB98" s="166"/>
      <c r="AC98" s="166"/>
      <c r="AD98" s="166"/>
      <c r="AE98" s="166"/>
    </row>
    <row r="99" spans="1:31" ht="15.75" customHeight="1">
      <c r="A99" s="162"/>
      <c r="B99" s="162"/>
      <c r="C99" s="165"/>
      <c r="D99" s="162"/>
      <c r="E99" s="165"/>
      <c r="F99" s="162"/>
      <c r="G99" s="162"/>
      <c r="H99" s="162"/>
      <c r="I99" s="162"/>
      <c r="J99" s="162"/>
      <c r="K99" s="162"/>
      <c r="L99" s="162"/>
      <c r="M99" s="166"/>
      <c r="N99" s="166"/>
      <c r="O99" s="166"/>
      <c r="P99" s="166"/>
      <c r="Q99" s="166"/>
      <c r="R99" s="166"/>
      <c r="S99" s="166"/>
      <c r="T99" s="166"/>
      <c r="U99" s="166"/>
      <c r="V99" s="166"/>
      <c r="W99" s="166"/>
      <c r="X99" s="166"/>
      <c r="Y99" s="166"/>
      <c r="Z99" s="166"/>
      <c r="AA99" s="166"/>
      <c r="AB99" s="166"/>
      <c r="AC99" s="166"/>
      <c r="AD99" s="166"/>
      <c r="AE99" s="166"/>
    </row>
    <row r="100" spans="1:31" ht="15.75" customHeight="1">
      <c r="A100" s="162"/>
      <c r="B100" s="162"/>
      <c r="C100" s="165"/>
      <c r="D100" s="162"/>
      <c r="E100" s="165"/>
      <c r="F100" s="162"/>
      <c r="G100" s="162"/>
      <c r="H100" s="162"/>
      <c r="I100" s="162"/>
      <c r="J100" s="162"/>
      <c r="K100" s="162"/>
      <c r="L100" s="162"/>
      <c r="M100" s="166"/>
      <c r="N100" s="166"/>
      <c r="O100" s="166"/>
      <c r="P100" s="166"/>
      <c r="Q100" s="166"/>
      <c r="R100" s="166"/>
      <c r="S100" s="166"/>
      <c r="T100" s="166"/>
      <c r="U100" s="166"/>
      <c r="V100" s="166"/>
      <c r="W100" s="166"/>
      <c r="X100" s="166"/>
      <c r="Y100" s="166"/>
      <c r="Z100" s="166"/>
      <c r="AA100" s="166"/>
      <c r="AB100" s="166"/>
      <c r="AC100" s="166"/>
      <c r="AD100" s="166"/>
      <c r="AE100" s="166"/>
    </row>
    <row r="101" spans="1:31" ht="15.75" customHeight="1">
      <c r="A101" s="162"/>
      <c r="B101" s="162"/>
      <c r="C101" s="165"/>
      <c r="D101" s="162"/>
      <c r="E101" s="165"/>
      <c r="F101" s="162"/>
      <c r="G101" s="162"/>
      <c r="H101" s="162"/>
      <c r="I101" s="162"/>
      <c r="J101" s="162"/>
      <c r="K101" s="162"/>
      <c r="L101" s="162"/>
      <c r="M101" s="166"/>
      <c r="N101" s="166"/>
      <c r="O101" s="166"/>
      <c r="P101" s="166"/>
      <c r="Q101" s="166"/>
      <c r="R101" s="166"/>
      <c r="S101" s="166"/>
      <c r="T101" s="166"/>
      <c r="U101" s="166"/>
      <c r="V101" s="166"/>
      <c r="W101" s="166"/>
      <c r="X101" s="166"/>
      <c r="Y101" s="166"/>
      <c r="Z101" s="166"/>
      <c r="AA101" s="166"/>
      <c r="AB101" s="166"/>
      <c r="AC101" s="166"/>
      <c r="AD101" s="166"/>
      <c r="AE101" s="166"/>
    </row>
    <row r="102" spans="1:31" ht="15.75" customHeight="1">
      <c r="A102" s="162"/>
      <c r="B102" s="162"/>
      <c r="C102" s="165"/>
      <c r="D102" s="162"/>
      <c r="E102" s="165"/>
      <c r="F102" s="162"/>
      <c r="G102" s="162"/>
      <c r="H102" s="162"/>
      <c r="I102" s="162"/>
      <c r="J102" s="162"/>
      <c r="K102" s="162"/>
      <c r="L102" s="162"/>
      <c r="M102" s="166"/>
      <c r="N102" s="166"/>
      <c r="O102" s="166"/>
      <c r="P102" s="166"/>
      <c r="Q102" s="166"/>
      <c r="R102" s="166"/>
      <c r="S102" s="166"/>
      <c r="T102" s="166"/>
      <c r="U102" s="166"/>
      <c r="V102" s="166"/>
      <c r="W102" s="166"/>
      <c r="X102" s="166"/>
      <c r="Y102" s="166"/>
      <c r="Z102" s="166"/>
      <c r="AA102" s="166"/>
      <c r="AB102" s="166"/>
      <c r="AC102" s="166"/>
      <c r="AD102" s="166"/>
      <c r="AE102" s="166"/>
    </row>
    <row r="103" spans="1:31" ht="15.75" customHeight="1">
      <c r="A103" s="162"/>
      <c r="B103" s="162"/>
      <c r="C103" s="165"/>
      <c r="D103" s="162"/>
      <c r="E103" s="165"/>
      <c r="F103" s="162"/>
      <c r="G103" s="162"/>
      <c r="H103" s="162"/>
      <c r="I103" s="162"/>
      <c r="J103" s="162"/>
      <c r="K103" s="162"/>
      <c r="L103" s="162"/>
      <c r="M103" s="166"/>
      <c r="N103" s="166"/>
      <c r="O103" s="166"/>
      <c r="P103" s="166"/>
      <c r="Q103" s="166"/>
      <c r="R103" s="166"/>
      <c r="S103" s="166"/>
      <c r="T103" s="166"/>
      <c r="U103" s="166"/>
      <c r="V103" s="166"/>
      <c r="W103" s="166"/>
      <c r="X103" s="166"/>
      <c r="Y103" s="166"/>
      <c r="Z103" s="166"/>
      <c r="AA103" s="166"/>
      <c r="AB103" s="166"/>
      <c r="AC103" s="166"/>
      <c r="AD103" s="166"/>
      <c r="AE103" s="166"/>
    </row>
    <row r="104" spans="1:31" ht="15.75" customHeight="1">
      <c r="A104" s="162"/>
      <c r="B104" s="162"/>
      <c r="C104" s="165"/>
      <c r="D104" s="162"/>
      <c r="E104" s="165"/>
      <c r="F104" s="162"/>
      <c r="G104" s="162"/>
      <c r="H104" s="162"/>
      <c r="I104" s="162"/>
      <c r="J104" s="162"/>
      <c r="K104" s="162"/>
      <c r="L104" s="162"/>
      <c r="M104" s="166"/>
      <c r="N104" s="166"/>
      <c r="O104" s="166"/>
      <c r="P104" s="166"/>
      <c r="Q104" s="166"/>
      <c r="R104" s="166"/>
      <c r="S104" s="166"/>
      <c r="T104" s="166"/>
      <c r="U104" s="166"/>
      <c r="V104" s="166"/>
      <c r="W104" s="166"/>
      <c r="X104" s="166"/>
      <c r="Y104" s="166"/>
      <c r="Z104" s="166"/>
      <c r="AA104" s="166"/>
      <c r="AB104" s="166"/>
      <c r="AC104" s="166"/>
      <c r="AD104" s="166"/>
      <c r="AE104" s="166"/>
    </row>
    <row r="105" spans="1:31" ht="15.75" customHeight="1">
      <c r="A105" s="162"/>
      <c r="B105" s="162"/>
      <c r="C105" s="165"/>
      <c r="D105" s="162"/>
      <c r="E105" s="165"/>
      <c r="F105" s="162"/>
      <c r="G105" s="162"/>
      <c r="H105" s="162"/>
      <c r="I105" s="162"/>
      <c r="J105" s="162"/>
      <c r="K105" s="162"/>
      <c r="L105" s="162"/>
      <c r="M105" s="166"/>
      <c r="N105" s="166"/>
      <c r="O105" s="166"/>
      <c r="P105" s="166"/>
      <c r="Q105" s="166"/>
      <c r="R105" s="166"/>
      <c r="S105" s="166"/>
      <c r="T105" s="166"/>
      <c r="U105" s="166"/>
      <c r="V105" s="166"/>
      <c r="W105" s="166"/>
      <c r="X105" s="166"/>
      <c r="Y105" s="166"/>
      <c r="Z105" s="166"/>
      <c r="AA105" s="166"/>
      <c r="AB105" s="166"/>
      <c r="AC105" s="166"/>
      <c r="AD105" s="166"/>
      <c r="AE105" s="166"/>
    </row>
    <row r="106" spans="1:31" ht="15.75" customHeight="1">
      <c r="A106" s="162"/>
      <c r="B106" s="162"/>
      <c r="C106" s="165"/>
      <c r="D106" s="162"/>
      <c r="E106" s="165"/>
      <c r="F106" s="162"/>
      <c r="G106" s="162"/>
      <c r="H106" s="162"/>
      <c r="I106" s="162"/>
      <c r="J106" s="162"/>
      <c r="K106" s="162"/>
      <c r="L106" s="162"/>
      <c r="M106" s="166"/>
      <c r="N106" s="166"/>
      <c r="O106" s="166"/>
      <c r="P106" s="166"/>
      <c r="Q106" s="166"/>
      <c r="R106" s="166"/>
      <c r="S106" s="166"/>
      <c r="T106" s="166"/>
      <c r="U106" s="166"/>
      <c r="V106" s="166"/>
      <c r="W106" s="166"/>
      <c r="X106" s="166"/>
      <c r="Y106" s="166"/>
      <c r="Z106" s="166"/>
      <c r="AA106" s="166"/>
      <c r="AB106" s="166"/>
      <c r="AC106" s="166"/>
      <c r="AD106" s="166"/>
      <c r="AE106" s="166"/>
    </row>
    <row r="107" spans="1:31" ht="15.75" customHeight="1">
      <c r="A107" s="162"/>
      <c r="B107" s="162"/>
      <c r="C107" s="165"/>
      <c r="D107" s="162"/>
      <c r="E107" s="165"/>
      <c r="F107" s="162"/>
      <c r="G107" s="162"/>
      <c r="H107" s="162"/>
      <c r="I107" s="162"/>
      <c r="J107" s="162"/>
      <c r="K107" s="162"/>
      <c r="L107" s="162"/>
      <c r="M107" s="166"/>
      <c r="N107" s="166"/>
      <c r="O107" s="166"/>
      <c r="P107" s="166"/>
      <c r="Q107" s="166"/>
      <c r="R107" s="166"/>
      <c r="S107" s="166"/>
      <c r="T107" s="166"/>
      <c r="U107" s="166"/>
      <c r="V107" s="166"/>
      <c r="W107" s="166"/>
      <c r="X107" s="166"/>
      <c r="Y107" s="166"/>
      <c r="Z107" s="166"/>
      <c r="AA107" s="166"/>
      <c r="AB107" s="166"/>
      <c r="AC107" s="166"/>
      <c r="AD107" s="166"/>
      <c r="AE107" s="166"/>
    </row>
    <row r="108" spans="1:31" ht="15.75" customHeight="1">
      <c r="A108" s="162"/>
      <c r="B108" s="162"/>
      <c r="C108" s="165"/>
      <c r="D108" s="162"/>
      <c r="E108" s="165"/>
      <c r="F108" s="162"/>
      <c r="G108" s="162"/>
      <c r="H108" s="162"/>
      <c r="I108" s="162"/>
      <c r="J108" s="162"/>
      <c r="K108" s="162"/>
      <c r="L108" s="162"/>
      <c r="M108" s="166"/>
      <c r="N108" s="166"/>
      <c r="O108" s="166"/>
      <c r="P108" s="166"/>
      <c r="Q108" s="166"/>
      <c r="R108" s="166"/>
      <c r="S108" s="166"/>
      <c r="T108" s="166"/>
      <c r="U108" s="166"/>
      <c r="V108" s="166"/>
      <c r="W108" s="166"/>
      <c r="X108" s="166"/>
      <c r="Y108" s="166"/>
      <c r="Z108" s="166"/>
      <c r="AA108" s="166"/>
      <c r="AB108" s="166"/>
      <c r="AC108" s="166"/>
      <c r="AD108" s="166"/>
      <c r="AE108" s="166"/>
    </row>
    <row r="109" spans="1:31" ht="15.75" customHeight="1">
      <c r="A109" s="162"/>
      <c r="B109" s="162"/>
      <c r="C109" s="165"/>
      <c r="D109" s="162"/>
      <c r="E109" s="165"/>
      <c r="F109" s="162"/>
      <c r="G109" s="162"/>
      <c r="H109" s="162"/>
      <c r="I109" s="162"/>
      <c r="J109" s="162"/>
      <c r="K109" s="162"/>
      <c r="L109" s="162"/>
      <c r="M109" s="166"/>
      <c r="N109" s="166"/>
      <c r="O109" s="166"/>
      <c r="P109" s="166"/>
      <c r="Q109" s="166"/>
      <c r="R109" s="166"/>
      <c r="S109" s="166"/>
      <c r="T109" s="166"/>
      <c r="U109" s="166"/>
      <c r="V109" s="166"/>
      <c r="W109" s="166"/>
      <c r="X109" s="166"/>
      <c r="Y109" s="166"/>
      <c r="Z109" s="166"/>
      <c r="AA109" s="166"/>
      <c r="AB109" s="166"/>
      <c r="AC109" s="166"/>
      <c r="AD109" s="166"/>
      <c r="AE109" s="166"/>
    </row>
    <row r="110" spans="1:31" ht="15.75" customHeight="1">
      <c r="A110" s="162"/>
      <c r="B110" s="162"/>
      <c r="C110" s="165"/>
      <c r="D110" s="162"/>
      <c r="E110" s="165"/>
      <c r="F110" s="162"/>
      <c r="G110" s="162"/>
      <c r="H110" s="162"/>
      <c r="I110" s="162"/>
      <c r="J110" s="162"/>
      <c r="K110" s="162"/>
      <c r="L110" s="162"/>
      <c r="M110" s="166"/>
      <c r="N110" s="166"/>
      <c r="O110" s="166"/>
      <c r="P110" s="166"/>
      <c r="Q110" s="166"/>
      <c r="R110" s="166"/>
      <c r="S110" s="166"/>
      <c r="T110" s="166"/>
      <c r="U110" s="166"/>
      <c r="V110" s="166"/>
      <c r="W110" s="166"/>
      <c r="X110" s="166"/>
      <c r="Y110" s="166"/>
      <c r="Z110" s="166"/>
      <c r="AA110" s="166"/>
      <c r="AB110" s="166"/>
      <c r="AC110" s="166"/>
      <c r="AD110" s="166"/>
      <c r="AE110" s="166"/>
    </row>
    <row r="111" spans="1:31" ht="15.75" customHeight="1">
      <c r="A111" s="162"/>
      <c r="B111" s="162"/>
      <c r="C111" s="165"/>
      <c r="D111" s="162"/>
      <c r="E111" s="165"/>
      <c r="F111" s="162"/>
      <c r="G111" s="162"/>
      <c r="H111" s="162"/>
      <c r="I111" s="162"/>
      <c r="J111" s="162"/>
      <c r="K111" s="162"/>
      <c r="L111" s="162"/>
      <c r="M111" s="166"/>
      <c r="N111" s="166"/>
      <c r="O111" s="166"/>
      <c r="P111" s="166"/>
      <c r="Q111" s="166"/>
      <c r="R111" s="166"/>
      <c r="S111" s="166"/>
      <c r="T111" s="166"/>
      <c r="U111" s="166"/>
      <c r="V111" s="166"/>
      <c r="W111" s="166"/>
      <c r="X111" s="166"/>
      <c r="Y111" s="166"/>
      <c r="Z111" s="166"/>
      <c r="AA111" s="166"/>
      <c r="AB111" s="166"/>
      <c r="AC111" s="166"/>
      <c r="AD111" s="166"/>
      <c r="AE111" s="166"/>
    </row>
    <row r="112" spans="1:31" ht="15.75" customHeight="1">
      <c r="A112" s="162"/>
      <c r="B112" s="162"/>
      <c r="C112" s="165"/>
      <c r="D112" s="162"/>
      <c r="E112" s="165"/>
      <c r="F112" s="162"/>
      <c r="G112" s="162"/>
      <c r="H112" s="162"/>
      <c r="I112" s="162"/>
      <c r="J112" s="162"/>
      <c r="K112" s="162"/>
      <c r="L112" s="162"/>
      <c r="M112" s="166"/>
      <c r="N112" s="166"/>
      <c r="O112" s="166"/>
      <c r="P112" s="166"/>
      <c r="Q112" s="166"/>
      <c r="R112" s="166"/>
      <c r="S112" s="166"/>
      <c r="T112" s="166"/>
      <c r="U112" s="166"/>
      <c r="V112" s="166"/>
      <c r="W112" s="166"/>
      <c r="X112" s="166"/>
      <c r="Y112" s="166"/>
      <c r="Z112" s="166"/>
      <c r="AA112" s="166"/>
      <c r="AB112" s="166"/>
      <c r="AC112" s="166"/>
      <c r="AD112" s="166"/>
      <c r="AE112" s="166"/>
    </row>
    <row r="113" spans="1:31" ht="15.75" customHeight="1">
      <c r="A113" s="162"/>
      <c r="B113" s="162"/>
      <c r="C113" s="165"/>
      <c r="D113" s="162"/>
      <c r="E113" s="165"/>
      <c r="F113" s="162"/>
      <c r="G113" s="162"/>
      <c r="H113" s="162"/>
      <c r="I113" s="162"/>
      <c r="J113" s="162"/>
      <c r="K113" s="162"/>
      <c r="L113" s="162"/>
      <c r="M113" s="166"/>
      <c r="N113" s="166"/>
      <c r="O113" s="166"/>
      <c r="P113" s="166"/>
      <c r="Q113" s="166"/>
      <c r="R113" s="166"/>
      <c r="S113" s="166"/>
      <c r="T113" s="166"/>
      <c r="U113" s="166"/>
      <c r="V113" s="166"/>
      <c r="W113" s="166"/>
      <c r="X113" s="166"/>
      <c r="Y113" s="166"/>
      <c r="Z113" s="166"/>
      <c r="AA113" s="166"/>
      <c r="AB113" s="166"/>
      <c r="AC113" s="166"/>
      <c r="AD113" s="166"/>
      <c r="AE113" s="166"/>
    </row>
    <row r="114" spans="1:31" ht="15.75" customHeight="1">
      <c r="A114" s="162"/>
      <c r="B114" s="162"/>
      <c r="C114" s="165"/>
      <c r="D114" s="162"/>
      <c r="E114" s="165"/>
      <c r="F114" s="162"/>
      <c r="G114" s="162"/>
      <c r="H114" s="162"/>
      <c r="I114" s="162"/>
      <c r="J114" s="162"/>
      <c r="K114" s="162"/>
      <c r="L114" s="162"/>
      <c r="M114" s="166"/>
      <c r="N114" s="166"/>
      <c r="O114" s="166"/>
      <c r="P114" s="166"/>
      <c r="Q114" s="166"/>
      <c r="R114" s="166"/>
      <c r="S114" s="166"/>
      <c r="T114" s="166"/>
      <c r="U114" s="166"/>
      <c r="V114" s="166"/>
      <c r="W114" s="166"/>
      <c r="X114" s="166"/>
      <c r="Y114" s="166"/>
      <c r="Z114" s="166"/>
      <c r="AA114" s="166"/>
      <c r="AB114" s="166"/>
      <c r="AC114" s="166"/>
      <c r="AD114" s="166"/>
      <c r="AE114" s="166"/>
    </row>
    <row r="115" spans="1:31" ht="15.75" customHeight="1">
      <c r="A115" s="162"/>
      <c r="B115" s="162"/>
      <c r="C115" s="165"/>
      <c r="D115" s="162"/>
      <c r="E115" s="165"/>
      <c r="F115" s="162"/>
      <c r="G115" s="162"/>
      <c r="H115" s="162"/>
      <c r="I115" s="162"/>
      <c r="J115" s="162"/>
      <c r="K115" s="162"/>
      <c r="L115" s="162"/>
      <c r="M115" s="166"/>
      <c r="N115" s="166"/>
      <c r="O115" s="166"/>
      <c r="P115" s="166"/>
      <c r="Q115" s="166"/>
      <c r="R115" s="166"/>
      <c r="S115" s="166"/>
      <c r="T115" s="166"/>
      <c r="U115" s="166"/>
      <c r="V115" s="166"/>
      <c r="W115" s="166"/>
      <c r="X115" s="166"/>
      <c r="Y115" s="166"/>
      <c r="Z115" s="166"/>
      <c r="AA115" s="166"/>
      <c r="AB115" s="166"/>
      <c r="AC115" s="166"/>
      <c r="AD115" s="166"/>
      <c r="AE115" s="166"/>
    </row>
    <row r="116" spans="1:31" ht="15.75" customHeight="1">
      <c r="A116" s="162"/>
      <c r="B116" s="162"/>
      <c r="C116" s="165"/>
      <c r="D116" s="162"/>
      <c r="E116" s="165"/>
      <c r="F116" s="162"/>
      <c r="G116" s="162"/>
      <c r="H116" s="162"/>
      <c r="I116" s="162"/>
      <c r="J116" s="162"/>
      <c r="K116" s="162"/>
      <c r="L116" s="162"/>
      <c r="M116" s="166"/>
      <c r="N116" s="166"/>
      <c r="O116" s="166"/>
      <c r="P116" s="166"/>
      <c r="Q116" s="166"/>
      <c r="R116" s="166"/>
      <c r="S116" s="166"/>
      <c r="T116" s="166"/>
      <c r="U116" s="166"/>
      <c r="V116" s="166"/>
      <c r="W116" s="166"/>
      <c r="X116" s="166"/>
      <c r="Y116" s="166"/>
      <c r="Z116" s="166"/>
      <c r="AA116" s="166"/>
      <c r="AB116" s="166"/>
      <c r="AC116" s="166"/>
      <c r="AD116" s="166"/>
      <c r="AE116" s="166"/>
    </row>
    <row r="117" spans="1:31" ht="15.75" customHeight="1">
      <c r="A117" s="162"/>
      <c r="B117" s="162"/>
      <c r="C117" s="165"/>
      <c r="D117" s="162"/>
      <c r="E117" s="165"/>
      <c r="F117" s="162"/>
      <c r="G117" s="162"/>
      <c r="H117" s="162"/>
      <c r="I117" s="162"/>
      <c r="J117" s="162"/>
      <c r="K117" s="162"/>
      <c r="L117" s="162"/>
      <c r="M117" s="166"/>
      <c r="N117" s="166"/>
      <c r="O117" s="166"/>
      <c r="P117" s="166"/>
      <c r="Q117" s="166"/>
      <c r="R117" s="166"/>
      <c r="S117" s="166"/>
      <c r="T117" s="166"/>
      <c r="U117" s="166"/>
      <c r="V117" s="166"/>
      <c r="W117" s="166"/>
      <c r="X117" s="166"/>
      <c r="Y117" s="166"/>
      <c r="Z117" s="166"/>
      <c r="AA117" s="166"/>
      <c r="AB117" s="166"/>
      <c r="AC117" s="166"/>
      <c r="AD117" s="166"/>
      <c r="AE117" s="166"/>
    </row>
    <row r="118" spans="1:31" ht="15.75" customHeight="1">
      <c r="A118" s="162"/>
      <c r="B118" s="162"/>
      <c r="C118" s="165"/>
      <c r="D118" s="162"/>
      <c r="E118" s="165"/>
      <c r="F118" s="162"/>
      <c r="G118" s="162"/>
      <c r="H118" s="162"/>
      <c r="I118" s="162"/>
      <c r="J118" s="162"/>
      <c r="K118" s="162"/>
      <c r="L118" s="162"/>
      <c r="M118" s="166"/>
      <c r="N118" s="166"/>
      <c r="O118" s="166"/>
      <c r="P118" s="166"/>
      <c r="Q118" s="166"/>
      <c r="R118" s="166"/>
      <c r="S118" s="166"/>
      <c r="T118" s="166"/>
      <c r="U118" s="166"/>
      <c r="V118" s="166"/>
      <c r="W118" s="166"/>
      <c r="X118" s="166"/>
      <c r="Y118" s="166"/>
      <c r="Z118" s="166"/>
      <c r="AA118" s="166"/>
      <c r="AB118" s="166"/>
      <c r="AC118" s="166"/>
      <c r="AD118" s="166"/>
      <c r="AE118" s="166"/>
    </row>
    <row r="119" spans="1:31" ht="15.75" customHeight="1">
      <c r="A119" s="162"/>
      <c r="B119" s="162"/>
      <c r="C119" s="165"/>
      <c r="D119" s="162"/>
      <c r="E119" s="165"/>
      <c r="F119" s="162"/>
      <c r="G119" s="162"/>
      <c r="H119" s="162"/>
      <c r="I119" s="162"/>
      <c r="J119" s="162"/>
      <c r="K119" s="162"/>
      <c r="L119" s="162"/>
      <c r="M119" s="166"/>
      <c r="N119" s="166"/>
      <c r="O119" s="166"/>
      <c r="P119" s="166"/>
      <c r="Q119" s="166"/>
      <c r="R119" s="166"/>
      <c r="S119" s="166"/>
      <c r="T119" s="166"/>
      <c r="U119" s="166"/>
      <c r="V119" s="166"/>
      <c r="W119" s="166"/>
      <c r="X119" s="166"/>
      <c r="Y119" s="166"/>
      <c r="Z119" s="166"/>
      <c r="AA119" s="166"/>
      <c r="AB119" s="166"/>
      <c r="AC119" s="166"/>
      <c r="AD119" s="166"/>
      <c r="AE119" s="166"/>
    </row>
    <row r="120" spans="1:31" ht="15.75" customHeight="1">
      <c r="A120" s="162"/>
      <c r="B120" s="162"/>
      <c r="C120" s="165"/>
      <c r="D120" s="162"/>
      <c r="E120" s="165"/>
      <c r="F120" s="162"/>
      <c r="G120" s="162"/>
      <c r="H120" s="162"/>
      <c r="I120" s="162"/>
      <c r="J120" s="162"/>
      <c r="K120" s="162"/>
      <c r="L120" s="162"/>
      <c r="M120" s="166"/>
      <c r="N120" s="166"/>
      <c r="O120" s="166"/>
      <c r="P120" s="166"/>
      <c r="Q120" s="166"/>
      <c r="R120" s="166"/>
      <c r="S120" s="166"/>
      <c r="T120" s="166"/>
      <c r="U120" s="166"/>
      <c r="V120" s="166"/>
      <c r="W120" s="166"/>
      <c r="X120" s="166"/>
      <c r="Y120" s="166"/>
      <c r="Z120" s="166"/>
      <c r="AA120" s="166"/>
      <c r="AB120" s="166"/>
      <c r="AC120" s="166"/>
      <c r="AD120" s="166"/>
      <c r="AE120" s="166"/>
    </row>
    <row r="121" spans="1:31" ht="15.75" customHeight="1">
      <c r="A121" s="162"/>
      <c r="B121" s="162"/>
      <c r="C121" s="165"/>
      <c r="D121" s="162"/>
      <c r="E121" s="165"/>
      <c r="F121" s="162"/>
      <c r="G121" s="162"/>
      <c r="H121" s="162"/>
      <c r="I121" s="162"/>
      <c r="J121" s="162"/>
      <c r="K121" s="162"/>
      <c r="L121" s="162"/>
      <c r="M121" s="166"/>
      <c r="N121" s="166"/>
      <c r="O121" s="166"/>
      <c r="P121" s="166"/>
      <c r="Q121" s="166"/>
      <c r="R121" s="166"/>
      <c r="S121" s="166"/>
      <c r="T121" s="166"/>
      <c r="U121" s="166"/>
      <c r="V121" s="166"/>
      <c r="W121" s="166"/>
      <c r="X121" s="166"/>
      <c r="Y121" s="166"/>
      <c r="Z121" s="166"/>
      <c r="AA121" s="166"/>
      <c r="AB121" s="166"/>
      <c r="AC121" s="166"/>
      <c r="AD121" s="166"/>
      <c r="AE121" s="166"/>
    </row>
    <row r="122" spans="1:31" ht="15.75" customHeight="1">
      <c r="A122" s="162"/>
      <c r="B122" s="162"/>
      <c r="C122" s="165"/>
      <c r="D122" s="162"/>
      <c r="E122" s="165"/>
      <c r="F122" s="162"/>
      <c r="G122" s="162"/>
      <c r="H122" s="162"/>
      <c r="I122" s="162"/>
      <c r="J122" s="162"/>
      <c r="K122" s="162"/>
      <c r="L122" s="162"/>
      <c r="M122" s="166"/>
      <c r="N122" s="166"/>
      <c r="O122" s="166"/>
      <c r="P122" s="166"/>
      <c r="Q122" s="166"/>
      <c r="R122" s="166"/>
      <c r="S122" s="166"/>
      <c r="T122" s="166"/>
      <c r="U122" s="166"/>
      <c r="V122" s="166"/>
      <c r="W122" s="166"/>
      <c r="X122" s="166"/>
      <c r="Y122" s="166"/>
      <c r="Z122" s="166"/>
      <c r="AA122" s="166"/>
      <c r="AB122" s="166"/>
      <c r="AC122" s="166"/>
      <c r="AD122" s="166"/>
      <c r="AE122" s="166"/>
    </row>
    <row r="123" spans="1:31" ht="15.75" customHeight="1">
      <c r="A123" s="162"/>
      <c r="B123" s="162"/>
      <c r="C123" s="165"/>
      <c r="D123" s="162"/>
      <c r="E123" s="165"/>
      <c r="F123" s="162"/>
      <c r="G123" s="162"/>
      <c r="H123" s="162"/>
      <c r="I123" s="162"/>
      <c r="J123" s="162"/>
      <c r="K123" s="162"/>
      <c r="L123" s="162"/>
      <c r="M123" s="166"/>
      <c r="N123" s="166"/>
      <c r="O123" s="166"/>
      <c r="P123" s="166"/>
      <c r="Q123" s="166"/>
      <c r="R123" s="166"/>
      <c r="S123" s="166"/>
      <c r="T123" s="166"/>
      <c r="U123" s="166"/>
      <c r="V123" s="166"/>
      <c r="W123" s="166"/>
      <c r="X123" s="166"/>
      <c r="Y123" s="166"/>
      <c r="Z123" s="166"/>
      <c r="AA123" s="166"/>
      <c r="AB123" s="166"/>
      <c r="AC123" s="166"/>
      <c r="AD123" s="166"/>
      <c r="AE123" s="166"/>
    </row>
    <row r="124" spans="1:31" ht="15.75" customHeight="1">
      <c r="A124" s="162"/>
      <c r="B124" s="162"/>
      <c r="C124" s="165"/>
      <c r="D124" s="162"/>
      <c r="E124" s="165"/>
      <c r="F124" s="162"/>
      <c r="G124" s="162"/>
      <c r="H124" s="162"/>
      <c r="I124" s="162"/>
      <c r="J124" s="162"/>
      <c r="K124" s="162"/>
      <c r="L124" s="162"/>
      <c r="M124" s="166"/>
      <c r="N124" s="166"/>
      <c r="O124" s="166"/>
      <c r="P124" s="166"/>
      <c r="Q124" s="166"/>
      <c r="R124" s="166"/>
      <c r="S124" s="166"/>
      <c r="T124" s="166"/>
      <c r="U124" s="166"/>
      <c r="V124" s="166"/>
      <c r="W124" s="166"/>
      <c r="X124" s="166"/>
      <c r="Y124" s="166"/>
      <c r="Z124" s="166"/>
      <c r="AA124" s="166"/>
      <c r="AB124" s="166"/>
      <c r="AC124" s="166"/>
      <c r="AD124" s="166"/>
      <c r="AE124" s="166"/>
    </row>
    <row r="125" spans="1:31" ht="15.75" customHeight="1">
      <c r="A125" s="162"/>
      <c r="B125" s="162"/>
      <c r="C125" s="165"/>
      <c r="D125" s="162"/>
      <c r="E125" s="165"/>
      <c r="F125" s="162"/>
      <c r="G125" s="162"/>
      <c r="H125" s="162"/>
      <c r="I125" s="162"/>
      <c r="J125" s="162"/>
      <c r="K125" s="162"/>
      <c r="L125" s="162"/>
      <c r="M125" s="166"/>
      <c r="N125" s="166"/>
      <c r="O125" s="166"/>
      <c r="P125" s="166"/>
      <c r="Q125" s="166"/>
      <c r="R125" s="166"/>
      <c r="S125" s="166"/>
      <c r="T125" s="166"/>
      <c r="U125" s="166"/>
      <c r="V125" s="166"/>
      <c r="W125" s="166"/>
      <c r="X125" s="166"/>
      <c r="Y125" s="166"/>
      <c r="Z125" s="166"/>
      <c r="AA125" s="166"/>
      <c r="AB125" s="166"/>
      <c r="AC125" s="166"/>
      <c r="AD125" s="166"/>
      <c r="AE125" s="166"/>
    </row>
    <row r="126" spans="1:31" ht="15.75" customHeight="1">
      <c r="A126" s="162"/>
      <c r="B126" s="162"/>
      <c r="C126" s="165"/>
      <c r="D126" s="162"/>
      <c r="E126" s="165"/>
      <c r="F126" s="162"/>
      <c r="G126" s="162"/>
      <c r="H126" s="162"/>
      <c r="I126" s="162"/>
      <c r="J126" s="162"/>
      <c r="K126" s="162"/>
      <c r="L126" s="162"/>
      <c r="M126" s="166"/>
      <c r="N126" s="166"/>
      <c r="O126" s="166"/>
      <c r="P126" s="166"/>
      <c r="Q126" s="166"/>
      <c r="R126" s="166"/>
      <c r="S126" s="166"/>
      <c r="T126" s="166"/>
      <c r="U126" s="166"/>
      <c r="V126" s="166"/>
      <c r="W126" s="166"/>
      <c r="X126" s="166"/>
      <c r="Y126" s="166"/>
      <c r="Z126" s="166"/>
      <c r="AA126" s="166"/>
      <c r="AB126" s="166"/>
      <c r="AC126" s="166"/>
      <c r="AD126" s="166"/>
      <c r="AE126" s="166"/>
    </row>
    <row r="127" spans="1:31" ht="15.75" customHeight="1">
      <c r="A127" s="162"/>
      <c r="B127" s="162"/>
      <c r="C127" s="165"/>
      <c r="D127" s="162"/>
      <c r="E127" s="165"/>
      <c r="F127" s="162"/>
      <c r="G127" s="162"/>
      <c r="H127" s="162"/>
      <c r="I127" s="162"/>
      <c r="J127" s="162"/>
      <c r="K127" s="162"/>
      <c r="L127" s="162"/>
      <c r="M127" s="166"/>
      <c r="N127" s="166"/>
      <c r="O127" s="166"/>
      <c r="P127" s="166"/>
      <c r="Q127" s="166"/>
      <c r="R127" s="166"/>
      <c r="S127" s="166"/>
      <c r="T127" s="166"/>
      <c r="U127" s="166"/>
      <c r="V127" s="166"/>
      <c r="W127" s="166"/>
      <c r="X127" s="166"/>
      <c r="Y127" s="166"/>
      <c r="Z127" s="166"/>
      <c r="AA127" s="166"/>
      <c r="AB127" s="166"/>
      <c r="AC127" s="166"/>
      <c r="AD127" s="166"/>
      <c r="AE127" s="166"/>
    </row>
    <row r="128" spans="1:31" ht="15.75" customHeight="1">
      <c r="A128" s="162"/>
      <c r="B128" s="162"/>
      <c r="C128" s="165"/>
      <c r="D128" s="162"/>
      <c r="E128" s="165"/>
      <c r="F128" s="162"/>
      <c r="G128" s="162"/>
      <c r="H128" s="162"/>
      <c r="I128" s="162"/>
      <c r="J128" s="162"/>
      <c r="K128" s="162"/>
      <c r="L128" s="162"/>
      <c r="M128" s="166"/>
      <c r="N128" s="166"/>
      <c r="O128" s="166"/>
      <c r="P128" s="166"/>
      <c r="Q128" s="166"/>
      <c r="R128" s="166"/>
      <c r="S128" s="166"/>
      <c r="T128" s="166"/>
      <c r="U128" s="166"/>
      <c r="V128" s="166"/>
      <c r="W128" s="166"/>
      <c r="X128" s="166"/>
      <c r="Y128" s="166"/>
      <c r="Z128" s="166"/>
      <c r="AA128" s="166"/>
      <c r="AB128" s="166"/>
      <c r="AC128" s="166"/>
      <c r="AD128" s="166"/>
      <c r="AE128" s="166"/>
    </row>
    <row r="129" spans="1:31" ht="15.75" customHeight="1">
      <c r="A129" s="162"/>
      <c r="B129" s="162"/>
      <c r="C129" s="165"/>
      <c r="D129" s="162"/>
      <c r="E129" s="165"/>
      <c r="F129" s="162"/>
      <c r="G129" s="162"/>
      <c r="H129" s="162"/>
      <c r="I129" s="162"/>
      <c r="J129" s="162"/>
      <c r="K129" s="162"/>
      <c r="L129" s="162"/>
      <c r="M129" s="166"/>
      <c r="N129" s="166"/>
      <c r="O129" s="166"/>
      <c r="P129" s="166"/>
      <c r="Q129" s="166"/>
      <c r="R129" s="166"/>
      <c r="S129" s="166"/>
      <c r="T129" s="166"/>
      <c r="U129" s="166"/>
      <c r="V129" s="166"/>
      <c r="W129" s="166"/>
      <c r="X129" s="166"/>
      <c r="Y129" s="166"/>
      <c r="Z129" s="166"/>
      <c r="AA129" s="166"/>
      <c r="AB129" s="166"/>
      <c r="AC129" s="166"/>
      <c r="AD129" s="166"/>
      <c r="AE129" s="166"/>
    </row>
    <row r="130" spans="1:31" ht="15.75" customHeight="1">
      <c r="A130" s="162"/>
      <c r="B130" s="162"/>
      <c r="C130" s="165"/>
      <c r="D130" s="162"/>
      <c r="E130" s="165"/>
      <c r="F130" s="162"/>
      <c r="G130" s="162"/>
      <c r="H130" s="162"/>
      <c r="I130" s="162"/>
      <c r="J130" s="162"/>
      <c r="K130" s="162"/>
      <c r="L130" s="162"/>
      <c r="M130" s="166"/>
      <c r="N130" s="166"/>
      <c r="O130" s="166"/>
      <c r="P130" s="166"/>
      <c r="Q130" s="166"/>
      <c r="R130" s="166"/>
      <c r="S130" s="166"/>
      <c r="T130" s="166"/>
      <c r="U130" s="166"/>
      <c r="V130" s="166"/>
      <c r="W130" s="166"/>
      <c r="X130" s="166"/>
      <c r="Y130" s="166"/>
      <c r="Z130" s="166"/>
      <c r="AA130" s="166"/>
      <c r="AB130" s="166"/>
      <c r="AC130" s="166"/>
      <c r="AD130" s="166"/>
      <c r="AE130" s="166"/>
    </row>
    <row r="131" spans="1:31" ht="15.75" customHeight="1">
      <c r="A131" s="162"/>
      <c r="B131" s="162"/>
      <c r="C131" s="165"/>
      <c r="D131" s="162"/>
      <c r="E131" s="165"/>
      <c r="F131" s="162"/>
      <c r="G131" s="162"/>
      <c r="H131" s="162"/>
      <c r="I131" s="162"/>
      <c r="J131" s="162"/>
      <c r="K131" s="162"/>
      <c r="L131" s="162"/>
      <c r="M131" s="166"/>
      <c r="N131" s="166"/>
      <c r="O131" s="166"/>
      <c r="P131" s="166"/>
      <c r="Q131" s="166"/>
      <c r="R131" s="166"/>
      <c r="S131" s="166"/>
      <c r="T131" s="166"/>
      <c r="U131" s="166"/>
      <c r="V131" s="166"/>
      <c r="W131" s="166"/>
      <c r="X131" s="166"/>
      <c r="Y131" s="166"/>
      <c r="Z131" s="166"/>
      <c r="AA131" s="166"/>
      <c r="AB131" s="166"/>
      <c r="AC131" s="166"/>
      <c r="AD131" s="166"/>
      <c r="AE131" s="166"/>
    </row>
    <row r="132" spans="1:31" ht="15.75" customHeight="1">
      <c r="A132" s="162"/>
      <c r="B132" s="162"/>
      <c r="C132" s="165"/>
      <c r="D132" s="162"/>
      <c r="E132" s="165"/>
      <c r="F132" s="162"/>
      <c r="G132" s="162"/>
      <c r="H132" s="162"/>
      <c r="I132" s="162"/>
      <c r="J132" s="162"/>
      <c r="K132" s="162"/>
      <c r="L132" s="162"/>
      <c r="M132" s="166"/>
      <c r="N132" s="166"/>
      <c r="O132" s="166"/>
      <c r="P132" s="166"/>
      <c r="Q132" s="166"/>
      <c r="R132" s="166"/>
      <c r="S132" s="166"/>
      <c r="T132" s="166"/>
      <c r="U132" s="166"/>
      <c r="V132" s="166"/>
      <c r="W132" s="166"/>
      <c r="X132" s="166"/>
      <c r="Y132" s="166"/>
      <c r="Z132" s="166"/>
      <c r="AA132" s="166"/>
      <c r="AB132" s="166"/>
      <c r="AC132" s="166"/>
      <c r="AD132" s="166"/>
      <c r="AE132" s="166"/>
    </row>
    <row r="133" spans="1:31" ht="15.75" customHeight="1">
      <c r="A133" s="162"/>
      <c r="B133" s="162"/>
      <c r="C133" s="165"/>
      <c r="D133" s="162"/>
      <c r="E133" s="165"/>
      <c r="F133" s="162"/>
      <c r="G133" s="162"/>
      <c r="H133" s="162"/>
      <c r="I133" s="162"/>
      <c r="J133" s="162"/>
      <c r="K133" s="162"/>
      <c r="L133" s="162"/>
      <c r="M133" s="166"/>
      <c r="N133" s="166"/>
      <c r="O133" s="166"/>
      <c r="P133" s="166"/>
      <c r="Q133" s="166"/>
      <c r="R133" s="166"/>
      <c r="S133" s="166"/>
      <c r="T133" s="166"/>
      <c r="U133" s="166"/>
      <c r="V133" s="166"/>
      <c r="W133" s="166"/>
      <c r="X133" s="166"/>
      <c r="Y133" s="166"/>
      <c r="Z133" s="166"/>
      <c r="AA133" s="166"/>
      <c r="AB133" s="166"/>
      <c r="AC133" s="166"/>
      <c r="AD133" s="166"/>
      <c r="AE133" s="166"/>
    </row>
    <row r="134" spans="1:31" ht="15.75" customHeight="1">
      <c r="A134" s="162"/>
      <c r="B134" s="162"/>
      <c r="C134" s="165"/>
      <c r="D134" s="162"/>
      <c r="E134" s="165"/>
      <c r="F134" s="162"/>
      <c r="G134" s="162"/>
      <c r="H134" s="162"/>
      <c r="I134" s="162"/>
      <c r="J134" s="162"/>
      <c r="K134" s="162"/>
      <c r="L134" s="162"/>
      <c r="M134" s="166"/>
      <c r="N134" s="166"/>
      <c r="O134" s="166"/>
      <c r="P134" s="166"/>
      <c r="Q134" s="166"/>
      <c r="R134" s="166"/>
      <c r="S134" s="166"/>
      <c r="T134" s="166"/>
      <c r="U134" s="166"/>
      <c r="V134" s="166"/>
      <c r="W134" s="166"/>
      <c r="X134" s="166"/>
      <c r="Y134" s="166"/>
      <c r="Z134" s="166"/>
      <c r="AA134" s="166"/>
      <c r="AB134" s="166"/>
      <c r="AC134" s="166"/>
      <c r="AD134" s="166"/>
      <c r="AE134" s="166"/>
    </row>
    <row r="135" spans="1:31" ht="15.75" customHeight="1">
      <c r="A135" s="162"/>
      <c r="B135" s="162"/>
      <c r="C135" s="165"/>
      <c r="D135" s="162"/>
      <c r="E135" s="165"/>
      <c r="F135" s="162"/>
      <c r="G135" s="162"/>
      <c r="H135" s="162"/>
      <c r="I135" s="162"/>
      <c r="J135" s="162"/>
      <c r="K135" s="162"/>
      <c r="L135" s="162"/>
      <c r="M135" s="166"/>
      <c r="N135" s="166"/>
      <c r="O135" s="166"/>
      <c r="P135" s="166"/>
      <c r="Q135" s="166"/>
      <c r="R135" s="166"/>
      <c r="S135" s="166"/>
      <c r="T135" s="166"/>
      <c r="U135" s="166"/>
      <c r="V135" s="166"/>
      <c r="W135" s="166"/>
      <c r="X135" s="166"/>
      <c r="Y135" s="166"/>
      <c r="Z135" s="166"/>
      <c r="AA135" s="166"/>
      <c r="AB135" s="166"/>
      <c r="AC135" s="166"/>
      <c r="AD135" s="166"/>
      <c r="AE135" s="166"/>
    </row>
    <row r="136" spans="1:31" ht="15.75" customHeight="1">
      <c r="A136" s="162"/>
      <c r="B136" s="162"/>
      <c r="C136" s="165"/>
      <c r="D136" s="162"/>
      <c r="E136" s="165"/>
      <c r="F136" s="162"/>
      <c r="G136" s="162"/>
      <c r="H136" s="162"/>
      <c r="I136" s="162"/>
      <c r="J136" s="162"/>
      <c r="K136" s="162"/>
      <c r="L136" s="162"/>
      <c r="M136" s="166"/>
      <c r="N136" s="166"/>
      <c r="O136" s="166"/>
      <c r="P136" s="166"/>
      <c r="Q136" s="166"/>
      <c r="R136" s="166"/>
      <c r="S136" s="166"/>
      <c r="T136" s="166"/>
      <c r="U136" s="166"/>
      <c r="V136" s="166"/>
      <c r="W136" s="166"/>
      <c r="X136" s="166"/>
      <c r="Y136" s="166"/>
      <c r="Z136" s="166"/>
      <c r="AA136" s="166"/>
      <c r="AB136" s="166"/>
      <c r="AC136" s="166"/>
      <c r="AD136" s="166"/>
      <c r="AE136" s="166"/>
    </row>
    <row r="137" spans="1:31" ht="15.75" customHeight="1">
      <c r="A137" s="162"/>
      <c r="B137" s="162"/>
      <c r="C137" s="165"/>
      <c r="D137" s="162"/>
      <c r="E137" s="165"/>
      <c r="F137" s="162"/>
      <c r="G137" s="162"/>
      <c r="H137" s="162"/>
      <c r="I137" s="162"/>
      <c r="J137" s="162"/>
      <c r="K137" s="162"/>
      <c r="L137" s="162"/>
      <c r="M137" s="166"/>
      <c r="N137" s="166"/>
      <c r="O137" s="166"/>
      <c r="P137" s="166"/>
      <c r="Q137" s="166"/>
      <c r="R137" s="166"/>
      <c r="S137" s="166"/>
      <c r="T137" s="166"/>
      <c r="U137" s="166"/>
      <c r="V137" s="166"/>
      <c r="W137" s="166"/>
      <c r="X137" s="166"/>
      <c r="Y137" s="166"/>
      <c r="Z137" s="166"/>
      <c r="AA137" s="166"/>
      <c r="AB137" s="166"/>
      <c r="AC137" s="166"/>
      <c r="AD137" s="166"/>
      <c r="AE137" s="166"/>
    </row>
    <row r="138" spans="1:31" ht="15.75" customHeight="1">
      <c r="A138" s="162"/>
      <c r="B138" s="162"/>
      <c r="C138" s="165"/>
      <c r="D138" s="162"/>
      <c r="E138" s="165"/>
      <c r="F138" s="162"/>
      <c r="G138" s="162"/>
      <c r="H138" s="162"/>
      <c r="I138" s="162"/>
      <c r="J138" s="162"/>
      <c r="K138" s="162"/>
      <c r="L138" s="162"/>
      <c r="M138" s="166"/>
      <c r="N138" s="166"/>
      <c r="O138" s="166"/>
      <c r="P138" s="166"/>
      <c r="Q138" s="166"/>
      <c r="R138" s="166"/>
      <c r="S138" s="166"/>
      <c r="T138" s="166"/>
      <c r="U138" s="166"/>
      <c r="V138" s="166"/>
      <c r="W138" s="166"/>
      <c r="X138" s="166"/>
      <c r="Y138" s="166"/>
      <c r="Z138" s="166"/>
      <c r="AA138" s="166"/>
      <c r="AB138" s="166"/>
      <c r="AC138" s="166"/>
      <c r="AD138" s="166"/>
      <c r="AE138" s="166"/>
    </row>
    <row r="139" spans="1:31" ht="15.75" customHeight="1">
      <c r="A139" s="162"/>
      <c r="B139" s="162"/>
      <c r="C139" s="165"/>
      <c r="D139" s="162"/>
      <c r="E139" s="165"/>
      <c r="F139" s="162"/>
      <c r="G139" s="162"/>
      <c r="H139" s="162"/>
      <c r="I139" s="162"/>
      <c r="J139" s="162"/>
      <c r="K139" s="162"/>
      <c r="L139" s="162"/>
      <c r="M139" s="166"/>
      <c r="N139" s="166"/>
      <c r="O139" s="166"/>
      <c r="P139" s="166"/>
      <c r="Q139" s="166"/>
      <c r="R139" s="166"/>
      <c r="S139" s="166"/>
      <c r="T139" s="166"/>
      <c r="U139" s="166"/>
      <c r="V139" s="166"/>
      <c r="W139" s="166"/>
      <c r="X139" s="166"/>
      <c r="Y139" s="166"/>
      <c r="Z139" s="166"/>
      <c r="AA139" s="166"/>
      <c r="AB139" s="166"/>
      <c r="AC139" s="166"/>
      <c r="AD139" s="166"/>
      <c r="AE139" s="166"/>
    </row>
    <row r="140" spans="1:31" ht="15.75" customHeight="1">
      <c r="A140" s="162"/>
      <c r="B140" s="162"/>
      <c r="C140" s="165"/>
      <c r="D140" s="162"/>
      <c r="E140" s="165"/>
      <c r="F140" s="162"/>
      <c r="G140" s="162"/>
      <c r="H140" s="162"/>
      <c r="I140" s="162"/>
      <c r="J140" s="162"/>
      <c r="K140" s="162"/>
      <c r="L140" s="162"/>
      <c r="M140" s="166"/>
      <c r="N140" s="166"/>
      <c r="O140" s="166"/>
      <c r="P140" s="166"/>
      <c r="Q140" s="166"/>
      <c r="R140" s="166"/>
      <c r="S140" s="166"/>
      <c r="T140" s="166"/>
      <c r="U140" s="166"/>
      <c r="V140" s="166"/>
      <c r="W140" s="166"/>
      <c r="X140" s="166"/>
      <c r="Y140" s="166"/>
      <c r="Z140" s="166"/>
      <c r="AA140" s="166"/>
      <c r="AB140" s="166"/>
      <c r="AC140" s="166"/>
      <c r="AD140" s="166"/>
      <c r="AE140" s="166"/>
    </row>
    <row r="141" spans="1:31" ht="15.75" customHeight="1">
      <c r="A141" s="162"/>
      <c r="B141" s="162"/>
      <c r="C141" s="165"/>
      <c r="D141" s="162"/>
      <c r="E141" s="165"/>
      <c r="F141" s="162"/>
      <c r="G141" s="162"/>
      <c r="H141" s="162"/>
      <c r="I141" s="162"/>
      <c r="J141" s="162"/>
      <c r="K141" s="162"/>
      <c r="L141" s="162"/>
      <c r="M141" s="166"/>
      <c r="N141" s="166"/>
      <c r="O141" s="166"/>
      <c r="P141" s="166"/>
      <c r="Q141" s="166"/>
      <c r="R141" s="166"/>
      <c r="S141" s="166"/>
      <c r="T141" s="166"/>
      <c r="U141" s="166"/>
      <c r="V141" s="166"/>
      <c r="W141" s="166"/>
      <c r="X141" s="166"/>
      <c r="Y141" s="166"/>
      <c r="Z141" s="166"/>
      <c r="AA141" s="166"/>
      <c r="AB141" s="166"/>
      <c r="AC141" s="166"/>
      <c r="AD141" s="166"/>
      <c r="AE141" s="166"/>
    </row>
    <row r="142" spans="1:31" ht="15.75" customHeight="1">
      <c r="A142" s="162"/>
      <c r="B142" s="162"/>
      <c r="C142" s="165"/>
      <c r="D142" s="162"/>
      <c r="E142" s="165"/>
      <c r="F142" s="162"/>
      <c r="G142" s="162"/>
      <c r="H142" s="162"/>
      <c r="I142" s="162"/>
      <c r="J142" s="162"/>
      <c r="K142" s="162"/>
      <c r="L142" s="162"/>
      <c r="M142" s="166"/>
      <c r="N142" s="166"/>
      <c r="O142" s="166"/>
      <c r="P142" s="166"/>
      <c r="Q142" s="166"/>
      <c r="R142" s="166"/>
      <c r="S142" s="166"/>
      <c r="T142" s="166"/>
      <c r="U142" s="166"/>
      <c r="V142" s="166"/>
      <c r="W142" s="166"/>
      <c r="X142" s="166"/>
      <c r="Y142" s="166"/>
      <c r="Z142" s="166"/>
      <c r="AA142" s="166"/>
      <c r="AB142" s="166"/>
      <c r="AC142" s="166"/>
      <c r="AD142" s="166"/>
      <c r="AE142" s="166"/>
    </row>
    <row r="143" spans="1:31" ht="15.75" customHeight="1">
      <c r="A143" s="162"/>
      <c r="B143" s="162"/>
      <c r="C143" s="165"/>
      <c r="D143" s="162"/>
      <c r="E143" s="165"/>
      <c r="F143" s="162"/>
      <c r="G143" s="162"/>
      <c r="H143" s="162"/>
      <c r="I143" s="162"/>
      <c r="J143" s="162"/>
      <c r="K143" s="162"/>
      <c r="L143" s="162"/>
      <c r="M143" s="166"/>
      <c r="N143" s="166"/>
      <c r="O143" s="166"/>
      <c r="P143" s="166"/>
      <c r="Q143" s="166"/>
      <c r="R143" s="166"/>
      <c r="S143" s="166"/>
      <c r="T143" s="166"/>
      <c r="U143" s="166"/>
      <c r="V143" s="166"/>
      <c r="W143" s="166"/>
      <c r="X143" s="166"/>
      <c r="Y143" s="166"/>
      <c r="Z143" s="166"/>
      <c r="AA143" s="166"/>
      <c r="AB143" s="166"/>
      <c r="AC143" s="166"/>
      <c r="AD143" s="166"/>
      <c r="AE143" s="166"/>
    </row>
    <row r="144" spans="1:31" ht="15.75" customHeight="1">
      <c r="A144" s="162"/>
      <c r="B144" s="162"/>
      <c r="C144" s="165"/>
      <c r="D144" s="162"/>
      <c r="E144" s="165"/>
      <c r="F144" s="162"/>
      <c r="G144" s="162"/>
      <c r="H144" s="162"/>
      <c r="I144" s="162"/>
      <c r="J144" s="162"/>
      <c r="K144" s="162"/>
      <c r="L144" s="162"/>
      <c r="M144" s="166"/>
      <c r="N144" s="166"/>
      <c r="O144" s="166"/>
      <c r="P144" s="166"/>
      <c r="Q144" s="166"/>
      <c r="R144" s="166"/>
      <c r="S144" s="166"/>
      <c r="T144" s="166"/>
      <c r="U144" s="166"/>
      <c r="V144" s="166"/>
      <c r="W144" s="166"/>
      <c r="X144" s="166"/>
      <c r="Y144" s="166"/>
      <c r="Z144" s="166"/>
      <c r="AA144" s="166"/>
      <c r="AB144" s="166"/>
      <c r="AC144" s="166"/>
      <c r="AD144" s="166"/>
      <c r="AE144" s="166"/>
    </row>
    <row r="145" spans="1:31" ht="15.75" customHeight="1">
      <c r="A145" s="162"/>
      <c r="B145" s="162"/>
      <c r="C145" s="165"/>
      <c r="D145" s="162"/>
      <c r="E145" s="165"/>
      <c r="F145" s="162"/>
      <c r="G145" s="162"/>
      <c r="H145" s="162"/>
      <c r="I145" s="162"/>
      <c r="J145" s="162"/>
      <c r="K145" s="162"/>
      <c r="L145" s="162"/>
      <c r="M145" s="166"/>
      <c r="N145" s="166"/>
      <c r="O145" s="166"/>
      <c r="P145" s="166"/>
      <c r="Q145" s="166"/>
      <c r="R145" s="166"/>
      <c r="S145" s="166"/>
      <c r="T145" s="166"/>
      <c r="U145" s="166"/>
      <c r="V145" s="166"/>
      <c r="W145" s="166"/>
      <c r="X145" s="166"/>
      <c r="Y145" s="166"/>
      <c r="Z145" s="166"/>
      <c r="AA145" s="166"/>
      <c r="AB145" s="166"/>
      <c r="AC145" s="166"/>
      <c r="AD145" s="166"/>
      <c r="AE145" s="166"/>
    </row>
    <row r="146" spans="1:31" ht="15.75" customHeight="1">
      <c r="A146" s="162"/>
      <c r="B146" s="162"/>
      <c r="C146" s="165"/>
      <c r="D146" s="162"/>
      <c r="E146" s="165"/>
      <c r="F146" s="162"/>
      <c r="G146" s="162"/>
      <c r="H146" s="162"/>
      <c r="I146" s="162"/>
      <c r="J146" s="162"/>
      <c r="K146" s="162"/>
      <c r="L146" s="162"/>
      <c r="M146" s="166"/>
      <c r="N146" s="166"/>
      <c r="O146" s="166"/>
      <c r="P146" s="166"/>
      <c r="Q146" s="166"/>
      <c r="R146" s="166"/>
      <c r="S146" s="166"/>
      <c r="T146" s="166"/>
      <c r="U146" s="166"/>
      <c r="V146" s="166"/>
      <c r="W146" s="166"/>
      <c r="X146" s="166"/>
      <c r="Y146" s="166"/>
      <c r="Z146" s="166"/>
      <c r="AA146" s="166"/>
      <c r="AB146" s="166"/>
      <c r="AC146" s="166"/>
      <c r="AD146" s="166"/>
      <c r="AE146" s="166"/>
    </row>
    <row r="147" spans="1:31" ht="15.75" customHeight="1">
      <c r="A147" s="162"/>
      <c r="B147" s="162"/>
      <c r="C147" s="165"/>
      <c r="D147" s="162"/>
      <c r="E147" s="165"/>
      <c r="F147" s="162"/>
      <c r="G147" s="162"/>
      <c r="H147" s="162"/>
      <c r="I147" s="162"/>
      <c r="J147" s="162"/>
      <c r="K147" s="162"/>
      <c r="L147" s="162"/>
      <c r="M147" s="166"/>
      <c r="N147" s="166"/>
      <c r="O147" s="166"/>
      <c r="P147" s="166"/>
      <c r="Q147" s="166"/>
      <c r="R147" s="166"/>
      <c r="S147" s="166"/>
      <c r="T147" s="166"/>
      <c r="U147" s="166"/>
      <c r="V147" s="166"/>
      <c r="W147" s="166"/>
      <c r="X147" s="166"/>
      <c r="Y147" s="166"/>
      <c r="Z147" s="166"/>
      <c r="AA147" s="166"/>
      <c r="AB147" s="166"/>
      <c r="AC147" s="166"/>
      <c r="AD147" s="166"/>
      <c r="AE147" s="166"/>
    </row>
    <row r="148" spans="1:31" ht="15.75" customHeight="1">
      <c r="A148" s="162"/>
      <c r="B148" s="162"/>
      <c r="C148" s="165"/>
      <c r="D148" s="162"/>
      <c r="E148" s="165"/>
      <c r="F148" s="162"/>
      <c r="G148" s="162"/>
      <c r="H148" s="162"/>
      <c r="I148" s="162"/>
      <c r="J148" s="162"/>
      <c r="K148" s="162"/>
      <c r="L148" s="162"/>
      <c r="M148" s="166"/>
      <c r="N148" s="166"/>
      <c r="O148" s="166"/>
      <c r="P148" s="166"/>
      <c r="Q148" s="166"/>
      <c r="R148" s="166"/>
      <c r="S148" s="166"/>
      <c r="T148" s="166"/>
      <c r="U148" s="166"/>
      <c r="V148" s="166"/>
      <c r="W148" s="166"/>
      <c r="X148" s="166"/>
      <c r="Y148" s="166"/>
      <c r="Z148" s="166"/>
      <c r="AA148" s="166"/>
      <c r="AB148" s="166"/>
      <c r="AC148" s="166"/>
      <c r="AD148" s="166"/>
      <c r="AE148" s="166"/>
    </row>
    <row r="149" spans="1:31" ht="15.75" customHeight="1">
      <c r="A149" s="162"/>
      <c r="B149" s="162"/>
      <c r="C149" s="165"/>
      <c r="D149" s="162"/>
      <c r="E149" s="165"/>
      <c r="F149" s="162"/>
      <c r="G149" s="162"/>
      <c r="H149" s="162"/>
      <c r="I149" s="162"/>
      <c r="J149" s="162"/>
      <c r="K149" s="162"/>
      <c r="L149" s="162"/>
      <c r="M149" s="166"/>
      <c r="N149" s="166"/>
      <c r="O149" s="166"/>
      <c r="P149" s="166"/>
      <c r="Q149" s="166"/>
      <c r="R149" s="166"/>
      <c r="S149" s="166"/>
      <c r="T149" s="166"/>
      <c r="U149" s="166"/>
      <c r="V149" s="166"/>
      <c r="W149" s="166"/>
      <c r="X149" s="166"/>
      <c r="Y149" s="166"/>
      <c r="Z149" s="166"/>
      <c r="AA149" s="166"/>
      <c r="AB149" s="166"/>
      <c r="AC149" s="166"/>
      <c r="AD149" s="166"/>
      <c r="AE149" s="166"/>
    </row>
    <row r="150" spans="1:31" ht="15.75" customHeight="1">
      <c r="A150" s="162"/>
      <c r="B150" s="162"/>
      <c r="C150" s="165"/>
      <c r="D150" s="162"/>
      <c r="E150" s="165"/>
      <c r="F150" s="162"/>
      <c r="G150" s="162"/>
      <c r="H150" s="162"/>
      <c r="I150" s="162"/>
      <c r="J150" s="162"/>
      <c r="K150" s="162"/>
      <c r="L150" s="162"/>
      <c r="M150" s="166"/>
      <c r="N150" s="166"/>
      <c r="O150" s="166"/>
      <c r="P150" s="166"/>
      <c r="Q150" s="166"/>
      <c r="R150" s="166"/>
      <c r="S150" s="166"/>
      <c r="T150" s="166"/>
      <c r="U150" s="166"/>
      <c r="V150" s="166"/>
      <c r="W150" s="166"/>
      <c r="X150" s="166"/>
      <c r="Y150" s="166"/>
      <c r="Z150" s="166"/>
      <c r="AA150" s="166"/>
      <c r="AB150" s="166"/>
      <c r="AC150" s="166"/>
      <c r="AD150" s="166"/>
      <c r="AE150" s="166"/>
    </row>
    <row r="151" spans="1:31" ht="15.75" customHeight="1">
      <c r="A151" s="162"/>
      <c r="B151" s="162"/>
      <c r="C151" s="165"/>
      <c r="D151" s="162"/>
      <c r="E151" s="165"/>
      <c r="F151" s="162"/>
      <c r="G151" s="162"/>
      <c r="H151" s="162"/>
      <c r="I151" s="162"/>
      <c r="J151" s="162"/>
      <c r="K151" s="162"/>
      <c r="L151" s="162"/>
      <c r="M151" s="166"/>
      <c r="N151" s="166"/>
      <c r="O151" s="166"/>
      <c r="P151" s="166"/>
      <c r="Q151" s="166"/>
      <c r="R151" s="166"/>
      <c r="S151" s="166"/>
      <c r="T151" s="166"/>
      <c r="U151" s="166"/>
      <c r="V151" s="166"/>
      <c r="W151" s="166"/>
      <c r="X151" s="166"/>
      <c r="Y151" s="166"/>
      <c r="Z151" s="166"/>
      <c r="AA151" s="166"/>
      <c r="AB151" s="166"/>
      <c r="AC151" s="166"/>
      <c r="AD151" s="166"/>
      <c r="AE151" s="166"/>
    </row>
    <row r="152" spans="1:31" ht="15.75" customHeight="1">
      <c r="A152" s="162"/>
      <c r="B152" s="162"/>
      <c r="C152" s="165"/>
      <c r="D152" s="162"/>
      <c r="E152" s="165"/>
      <c r="F152" s="162"/>
      <c r="G152" s="162"/>
      <c r="H152" s="162"/>
      <c r="I152" s="162"/>
      <c r="J152" s="162"/>
      <c r="K152" s="162"/>
      <c r="L152" s="162"/>
      <c r="M152" s="166"/>
      <c r="N152" s="166"/>
      <c r="O152" s="166"/>
      <c r="P152" s="166"/>
      <c r="Q152" s="166"/>
      <c r="R152" s="166"/>
      <c r="S152" s="166"/>
      <c r="T152" s="166"/>
      <c r="U152" s="166"/>
      <c r="V152" s="166"/>
      <c r="W152" s="166"/>
      <c r="X152" s="166"/>
      <c r="Y152" s="166"/>
      <c r="Z152" s="166"/>
      <c r="AA152" s="166"/>
      <c r="AB152" s="166"/>
      <c r="AC152" s="166"/>
      <c r="AD152" s="166"/>
      <c r="AE152" s="166"/>
    </row>
    <row r="153" spans="1:31" ht="15.75" customHeight="1">
      <c r="A153" s="162"/>
      <c r="B153" s="162"/>
      <c r="C153" s="165"/>
      <c r="D153" s="162"/>
      <c r="E153" s="165"/>
      <c r="F153" s="162"/>
      <c r="G153" s="162"/>
      <c r="H153" s="162"/>
      <c r="I153" s="162"/>
      <c r="J153" s="162"/>
      <c r="K153" s="162"/>
      <c r="L153" s="162"/>
      <c r="M153" s="166"/>
      <c r="N153" s="166"/>
      <c r="O153" s="166"/>
      <c r="P153" s="166"/>
      <c r="Q153" s="166"/>
      <c r="R153" s="166"/>
      <c r="S153" s="166"/>
      <c r="T153" s="166"/>
      <c r="U153" s="166"/>
      <c r="V153" s="166"/>
      <c r="W153" s="166"/>
      <c r="X153" s="166"/>
      <c r="Y153" s="166"/>
      <c r="Z153" s="166"/>
      <c r="AA153" s="166"/>
      <c r="AB153" s="166"/>
      <c r="AC153" s="166"/>
      <c r="AD153" s="166"/>
      <c r="AE153" s="166"/>
    </row>
    <row r="154" spans="1:31" ht="15.75" customHeight="1">
      <c r="A154" s="162"/>
      <c r="B154" s="162"/>
      <c r="C154" s="165"/>
      <c r="D154" s="162"/>
      <c r="E154" s="165"/>
      <c r="F154" s="162"/>
      <c r="G154" s="162"/>
      <c r="H154" s="162"/>
      <c r="I154" s="162"/>
      <c r="J154" s="162"/>
      <c r="K154" s="162"/>
      <c r="L154" s="162"/>
      <c r="M154" s="166"/>
      <c r="N154" s="166"/>
      <c r="O154" s="166"/>
      <c r="P154" s="166"/>
      <c r="Q154" s="166"/>
      <c r="R154" s="166"/>
      <c r="S154" s="166"/>
      <c r="T154" s="166"/>
      <c r="U154" s="166"/>
      <c r="V154" s="166"/>
      <c r="W154" s="166"/>
      <c r="X154" s="166"/>
      <c r="Y154" s="166"/>
      <c r="Z154" s="166"/>
      <c r="AA154" s="166"/>
      <c r="AB154" s="166"/>
      <c r="AC154" s="166"/>
      <c r="AD154" s="166"/>
      <c r="AE154" s="166"/>
    </row>
    <row r="155" spans="1:31" ht="15.75" customHeight="1">
      <c r="A155" s="162"/>
      <c r="B155" s="162"/>
      <c r="C155" s="165"/>
      <c r="D155" s="162"/>
      <c r="E155" s="165"/>
      <c r="F155" s="162"/>
      <c r="G155" s="162"/>
      <c r="H155" s="162"/>
      <c r="I155" s="162"/>
      <c r="J155" s="162"/>
      <c r="K155" s="162"/>
      <c r="L155" s="162"/>
      <c r="M155" s="166"/>
      <c r="N155" s="166"/>
      <c r="O155" s="166"/>
      <c r="P155" s="166"/>
      <c r="Q155" s="166"/>
      <c r="R155" s="166"/>
      <c r="S155" s="166"/>
      <c r="T155" s="166"/>
      <c r="U155" s="166"/>
      <c r="V155" s="166"/>
      <c r="W155" s="166"/>
      <c r="X155" s="166"/>
      <c r="Y155" s="166"/>
      <c r="Z155" s="166"/>
      <c r="AA155" s="166"/>
      <c r="AB155" s="166"/>
      <c r="AC155" s="166"/>
      <c r="AD155" s="166"/>
      <c r="AE155" s="166"/>
    </row>
    <row r="156" spans="1:31" ht="15.75" customHeight="1">
      <c r="A156" s="162"/>
      <c r="B156" s="162"/>
      <c r="C156" s="165"/>
      <c r="D156" s="162"/>
      <c r="E156" s="165"/>
      <c r="F156" s="162"/>
      <c r="G156" s="162"/>
      <c r="H156" s="162"/>
      <c r="I156" s="162"/>
      <c r="J156" s="162"/>
      <c r="K156" s="162"/>
      <c r="L156" s="162"/>
      <c r="M156" s="166"/>
      <c r="N156" s="166"/>
      <c r="O156" s="166"/>
      <c r="P156" s="166"/>
      <c r="Q156" s="166"/>
      <c r="R156" s="166"/>
      <c r="S156" s="166"/>
      <c r="T156" s="166"/>
      <c r="U156" s="166"/>
      <c r="V156" s="166"/>
      <c r="W156" s="166"/>
      <c r="X156" s="166"/>
      <c r="Y156" s="166"/>
      <c r="Z156" s="166"/>
      <c r="AA156" s="166"/>
      <c r="AB156" s="166"/>
      <c r="AC156" s="166"/>
      <c r="AD156" s="166"/>
      <c r="AE156" s="166"/>
    </row>
    <row r="157" spans="1:31" ht="15.75" customHeight="1">
      <c r="A157" s="162"/>
      <c r="B157" s="162"/>
      <c r="C157" s="165"/>
      <c r="D157" s="162"/>
      <c r="E157" s="165"/>
      <c r="F157" s="162"/>
      <c r="G157" s="162"/>
      <c r="H157" s="162"/>
      <c r="I157" s="162"/>
      <c r="J157" s="162"/>
      <c r="K157" s="162"/>
      <c r="L157" s="162"/>
      <c r="M157" s="166"/>
      <c r="N157" s="166"/>
      <c r="O157" s="166"/>
      <c r="P157" s="166"/>
      <c r="Q157" s="166"/>
      <c r="R157" s="166"/>
      <c r="S157" s="166"/>
      <c r="T157" s="166"/>
      <c r="U157" s="166"/>
      <c r="V157" s="166"/>
      <c r="W157" s="166"/>
      <c r="X157" s="166"/>
      <c r="Y157" s="166"/>
      <c r="Z157" s="166"/>
      <c r="AA157" s="166"/>
      <c r="AB157" s="166"/>
      <c r="AC157" s="166"/>
      <c r="AD157" s="166"/>
      <c r="AE157" s="166"/>
    </row>
    <row r="158" spans="1:31" ht="15.75" customHeight="1">
      <c r="A158" s="162"/>
      <c r="B158" s="162"/>
      <c r="C158" s="165"/>
      <c r="D158" s="162"/>
      <c r="E158" s="165"/>
      <c r="F158" s="162"/>
      <c r="G158" s="162"/>
      <c r="H158" s="162"/>
      <c r="I158" s="162"/>
      <c r="J158" s="162"/>
      <c r="K158" s="162"/>
      <c r="L158" s="162"/>
      <c r="M158" s="166"/>
      <c r="N158" s="166"/>
      <c r="O158" s="166"/>
      <c r="P158" s="166"/>
      <c r="Q158" s="166"/>
      <c r="R158" s="166"/>
      <c r="S158" s="166"/>
      <c r="T158" s="166"/>
      <c r="U158" s="166"/>
      <c r="V158" s="166"/>
      <c r="W158" s="166"/>
      <c r="X158" s="166"/>
      <c r="Y158" s="166"/>
      <c r="Z158" s="166"/>
      <c r="AA158" s="166"/>
      <c r="AB158" s="166"/>
      <c r="AC158" s="166"/>
      <c r="AD158" s="166"/>
      <c r="AE158" s="166"/>
    </row>
    <row r="159" spans="1:31" ht="15.75" customHeight="1">
      <c r="A159" s="162"/>
      <c r="B159" s="162"/>
      <c r="C159" s="165"/>
      <c r="D159" s="162"/>
      <c r="E159" s="165"/>
      <c r="F159" s="162"/>
      <c r="G159" s="162"/>
      <c r="H159" s="162"/>
      <c r="I159" s="162"/>
      <c r="J159" s="162"/>
      <c r="K159" s="162"/>
      <c r="L159" s="162"/>
      <c r="M159" s="166"/>
      <c r="N159" s="166"/>
      <c r="O159" s="166"/>
      <c r="P159" s="166"/>
      <c r="Q159" s="166"/>
      <c r="R159" s="166"/>
      <c r="S159" s="166"/>
      <c r="T159" s="166"/>
      <c r="U159" s="166"/>
      <c r="V159" s="166"/>
      <c r="W159" s="166"/>
      <c r="X159" s="166"/>
      <c r="Y159" s="166"/>
      <c r="Z159" s="166"/>
      <c r="AA159" s="166"/>
      <c r="AB159" s="166"/>
      <c r="AC159" s="166"/>
      <c r="AD159" s="166"/>
      <c r="AE159" s="166"/>
    </row>
    <row r="160" spans="1:31" ht="15.75" customHeight="1">
      <c r="A160" s="162"/>
      <c r="B160" s="162"/>
      <c r="C160" s="165"/>
      <c r="D160" s="162"/>
      <c r="E160" s="165"/>
      <c r="F160" s="162"/>
      <c r="G160" s="162"/>
      <c r="H160" s="162"/>
      <c r="I160" s="162"/>
      <c r="J160" s="162"/>
      <c r="K160" s="162"/>
      <c r="L160" s="162"/>
      <c r="M160" s="166"/>
      <c r="N160" s="166"/>
      <c r="O160" s="166"/>
      <c r="P160" s="166"/>
      <c r="Q160" s="166"/>
      <c r="R160" s="166"/>
      <c r="S160" s="166"/>
      <c r="T160" s="166"/>
      <c r="U160" s="166"/>
      <c r="V160" s="166"/>
      <c r="W160" s="166"/>
      <c r="X160" s="166"/>
      <c r="Y160" s="166"/>
      <c r="Z160" s="166"/>
      <c r="AA160" s="166"/>
      <c r="AB160" s="166"/>
      <c r="AC160" s="166"/>
      <c r="AD160" s="166"/>
      <c r="AE160" s="166"/>
    </row>
    <row r="161" spans="1:31" ht="15.75" customHeight="1">
      <c r="A161" s="162"/>
      <c r="B161" s="162"/>
      <c r="C161" s="165"/>
      <c r="D161" s="162"/>
      <c r="E161" s="165"/>
      <c r="F161" s="162"/>
      <c r="G161" s="162"/>
      <c r="H161" s="162"/>
      <c r="I161" s="162"/>
      <c r="J161" s="162"/>
      <c r="K161" s="162"/>
      <c r="L161" s="162"/>
      <c r="M161" s="166"/>
      <c r="N161" s="166"/>
      <c r="O161" s="166"/>
      <c r="P161" s="166"/>
      <c r="Q161" s="166"/>
      <c r="R161" s="166"/>
      <c r="S161" s="166"/>
      <c r="T161" s="166"/>
      <c r="U161" s="166"/>
      <c r="V161" s="166"/>
      <c r="W161" s="166"/>
      <c r="X161" s="166"/>
      <c r="Y161" s="166"/>
      <c r="Z161" s="166"/>
      <c r="AA161" s="166"/>
      <c r="AB161" s="166"/>
      <c r="AC161" s="166"/>
      <c r="AD161" s="166"/>
      <c r="AE161" s="166"/>
    </row>
    <row r="162" spans="1:31" ht="15.75" customHeight="1">
      <c r="A162" s="162"/>
      <c r="B162" s="162"/>
      <c r="C162" s="165"/>
      <c r="D162" s="162"/>
      <c r="E162" s="165"/>
      <c r="F162" s="162"/>
      <c r="G162" s="162"/>
      <c r="H162" s="162"/>
      <c r="I162" s="162"/>
      <c r="J162" s="162"/>
      <c r="K162" s="162"/>
      <c r="L162" s="162"/>
      <c r="M162" s="166"/>
      <c r="N162" s="166"/>
      <c r="O162" s="166"/>
      <c r="P162" s="166"/>
      <c r="Q162" s="166"/>
      <c r="R162" s="166"/>
      <c r="S162" s="166"/>
      <c r="T162" s="166"/>
      <c r="U162" s="166"/>
      <c r="V162" s="166"/>
      <c r="W162" s="166"/>
      <c r="X162" s="166"/>
      <c r="Y162" s="166"/>
      <c r="Z162" s="166"/>
      <c r="AA162" s="166"/>
      <c r="AB162" s="166"/>
      <c r="AC162" s="166"/>
      <c r="AD162" s="166"/>
      <c r="AE162" s="166"/>
    </row>
    <row r="163" spans="1:31" ht="15.75" customHeight="1">
      <c r="A163" s="162"/>
      <c r="B163" s="162"/>
      <c r="C163" s="165"/>
      <c r="D163" s="162"/>
      <c r="E163" s="165"/>
      <c r="F163" s="162"/>
      <c r="G163" s="162"/>
      <c r="H163" s="162"/>
      <c r="I163" s="162"/>
      <c r="J163" s="162"/>
      <c r="K163" s="162"/>
      <c r="L163" s="162"/>
      <c r="M163" s="166"/>
      <c r="N163" s="166"/>
      <c r="O163" s="166"/>
      <c r="P163" s="166"/>
      <c r="Q163" s="166"/>
      <c r="R163" s="166"/>
      <c r="S163" s="166"/>
      <c r="T163" s="166"/>
      <c r="U163" s="166"/>
      <c r="V163" s="166"/>
      <c r="W163" s="166"/>
      <c r="X163" s="166"/>
      <c r="Y163" s="166"/>
      <c r="Z163" s="166"/>
      <c r="AA163" s="166"/>
      <c r="AB163" s="166"/>
      <c r="AC163" s="166"/>
      <c r="AD163" s="166"/>
      <c r="AE163" s="166"/>
    </row>
    <row r="164" spans="1:31" ht="15.75" customHeight="1">
      <c r="A164" s="162"/>
      <c r="B164" s="162"/>
      <c r="C164" s="165"/>
      <c r="D164" s="162"/>
      <c r="E164" s="165"/>
      <c r="F164" s="162"/>
      <c r="G164" s="162"/>
      <c r="H164" s="162"/>
      <c r="I164" s="162"/>
      <c r="J164" s="162"/>
      <c r="K164" s="162"/>
      <c r="L164" s="162"/>
      <c r="M164" s="166"/>
      <c r="N164" s="166"/>
      <c r="O164" s="166"/>
      <c r="P164" s="166"/>
      <c r="Q164" s="166"/>
      <c r="R164" s="166"/>
      <c r="S164" s="166"/>
      <c r="T164" s="166"/>
      <c r="U164" s="166"/>
      <c r="V164" s="166"/>
      <c r="W164" s="166"/>
      <c r="X164" s="166"/>
      <c r="Y164" s="166"/>
      <c r="Z164" s="166"/>
      <c r="AA164" s="166"/>
      <c r="AB164" s="166"/>
      <c r="AC164" s="166"/>
      <c r="AD164" s="166"/>
      <c r="AE164" s="166"/>
    </row>
    <row r="165" spans="1:31" ht="15.75" customHeight="1">
      <c r="A165" s="162"/>
      <c r="B165" s="162"/>
      <c r="C165" s="165"/>
      <c r="D165" s="162"/>
      <c r="E165" s="165"/>
      <c r="F165" s="162"/>
      <c r="G165" s="162"/>
      <c r="H165" s="162"/>
      <c r="I165" s="162"/>
      <c r="J165" s="162"/>
      <c r="K165" s="162"/>
      <c r="L165" s="162"/>
      <c r="M165" s="166"/>
      <c r="N165" s="166"/>
      <c r="O165" s="166"/>
      <c r="P165" s="166"/>
      <c r="Q165" s="166"/>
      <c r="R165" s="166"/>
      <c r="S165" s="166"/>
      <c r="T165" s="166"/>
      <c r="U165" s="166"/>
      <c r="V165" s="166"/>
      <c r="W165" s="166"/>
      <c r="X165" s="166"/>
      <c r="Y165" s="166"/>
      <c r="Z165" s="166"/>
      <c r="AA165" s="166"/>
      <c r="AB165" s="166"/>
      <c r="AC165" s="166"/>
      <c r="AD165" s="166"/>
      <c r="AE165" s="166"/>
    </row>
    <row r="166" spans="1:31" ht="15.75" customHeight="1">
      <c r="A166" s="162"/>
      <c r="B166" s="162"/>
      <c r="C166" s="165"/>
      <c r="D166" s="162"/>
      <c r="E166" s="165"/>
      <c r="F166" s="162"/>
      <c r="G166" s="162"/>
      <c r="H166" s="162"/>
      <c r="I166" s="162"/>
      <c r="J166" s="162"/>
      <c r="K166" s="162"/>
      <c r="L166" s="162"/>
      <c r="M166" s="166"/>
      <c r="N166" s="166"/>
      <c r="O166" s="166"/>
      <c r="P166" s="166"/>
      <c r="Q166" s="166"/>
      <c r="R166" s="166"/>
      <c r="S166" s="166"/>
      <c r="T166" s="166"/>
      <c r="U166" s="166"/>
      <c r="V166" s="166"/>
      <c r="W166" s="166"/>
      <c r="X166" s="166"/>
      <c r="Y166" s="166"/>
      <c r="Z166" s="166"/>
      <c r="AA166" s="166"/>
      <c r="AB166" s="166"/>
      <c r="AC166" s="166"/>
      <c r="AD166" s="166"/>
      <c r="AE166" s="166"/>
    </row>
    <row r="167" spans="1:31" ht="15.75" customHeight="1">
      <c r="A167" s="162"/>
      <c r="B167" s="162"/>
      <c r="C167" s="165"/>
      <c r="D167" s="162"/>
      <c r="E167" s="165"/>
      <c r="F167" s="162"/>
      <c r="G167" s="162"/>
      <c r="H167" s="162"/>
      <c r="I167" s="162"/>
      <c r="J167" s="162"/>
      <c r="K167" s="162"/>
      <c r="L167" s="162"/>
      <c r="M167" s="166"/>
      <c r="N167" s="166"/>
      <c r="O167" s="166"/>
      <c r="P167" s="166"/>
      <c r="Q167" s="166"/>
      <c r="R167" s="166"/>
      <c r="S167" s="166"/>
      <c r="T167" s="166"/>
      <c r="U167" s="166"/>
      <c r="V167" s="166"/>
      <c r="W167" s="166"/>
      <c r="X167" s="166"/>
      <c r="Y167" s="166"/>
      <c r="Z167" s="166"/>
      <c r="AA167" s="166"/>
      <c r="AB167" s="166"/>
      <c r="AC167" s="166"/>
      <c r="AD167" s="166"/>
      <c r="AE167" s="166"/>
    </row>
    <row r="168" spans="1:31" ht="15.75" customHeight="1">
      <c r="A168" s="162"/>
      <c r="B168" s="162"/>
      <c r="C168" s="165"/>
      <c r="D168" s="162"/>
      <c r="E168" s="165"/>
      <c r="F168" s="162"/>
      <c r="G168" s="162"/>
      <c r="H168" s="162"/>
      <c r="I168" s="162"/>
      <c r="J168" s="162"/>
      <c r="K168" s="162"/>
      <c r="L168" s="162"/>
      <c r="M168" s="166"/>
      <c r="N168" s="166"/>
      <c r="O168" s="166"/>
      <c r="P168" s="166"/>
      <c r="Q168" s="166"/>
      <c r="R168" s="166"/>
      <c r="S168" s="166"/>
      <c r="T168" s="166"/>
      <c r="U168" s="166"/>
      <c r="V168" s="166"/>
      <c r="W168" s="166"/>
      <c r="X168" s="166"/>
      <c r="Y168" s="166"/>
      <c r="Z168" s="166"/>
      <c r="AA168" s="166"/>
      <c r="AB168" s="166"/>
      <c r="AC168" s="166"/>
      <c r="AD168" s="166"/>
      <c r="AE168" s="166"/>
    </row>
    <row r="169" spans="1:31" ht="15.75" customHeight="1">
      <c r="A169" s="162"/>
      <c r="B169" s="162"/>
      <c r="C169" s="165"/>
      <c r="D169" s="162"/>
      <c r="E169" s="165"/>
      <c r="F169" s="162"/>
      <c r="G169" s="162"/>
      <c r="H169" s="162"/>
      <c r="I169" s="162"/>
      <c r="J169" s="162"/>
      <c r="K169" s="162"/>
      <c r="L169" s="162"/>
      <c r="M169" s="166"/>
      <c r="N169" s="166"/>
      <c r="O169" s="166"/>
      <c r="P169" s="166"/>
      <c r="Q169" s="166"/>
      <c r="R169" s="166"/>
      <c r="S169" s="166"/>
      <c r="T169" s="166"/>
      <c r="U169" s="166"/>
      <c r="V169" s="166"/>
      <c r="W169" s="166"/>
      <c r="X169" s="166"/>
      <c r="Y169" s="166"/>
      <c r="Z169" s="166"/>
      <c r="AA169" s="166"/>
      <c r="AB169" s="166"/>
      <c r="AC169" s="166"/>
      <c r="AD169" s="166"/>
      <c r="AE169" s="166"/>
    </row>
    <row r="170" spans="1:31" ht="15.75" customHeight="1">
      <c r="A170" s="162"/>
      <c r="B170" s="162"/>
      <c r="C170" s="165"/>
      <c r="D170" s="162"/>
      <c r="E170" s="165"/>
      <c r="F170" s="162"/>
      <c r="G170" s="162"/>
      <c r="H170" s="162"/>
      <c r="I170" s="162"/>
      <c r="J170" s="162"/>
      <c r="K170" s="162"/>
      <c r="L170" s="162"/>
      <c r="M170" s="166"/>
      <c r="N170" s="166"/>
      <c r="O170" s="166"/>
      <c r="P170" s="166"/>
      <c r="Q170" s="166"/>
      <c r="R170" s="166"/>
      <c r="S170" s="166"/>
      <c r="T170" s="166"/>
      <c r="U170" s="166"/>
      <c r="V170" s="166"/>
      <c r="W170" s="166"/>
      <c r="X170" s="166"/>
      <c r="Y170" s="166"/>
      <c r="Z170" s="166"/>
      <c r="AA170" s="166"/>
      <c r="AB170" s="166"/>
      <c r="AC170" s="166"/>
      <c r="AD170" s="166"/>
      <c r="AE170" s="166"/>
    </row>
    <row r="171" spans="1:31" ht="15.75" customHeight="1">
      <c r="A171" s="162"/>
      <c r="B171" s="162"/>
      <c r="C171" s="165"/>
      <c r="D171" s="162"/>
      <c r="E171" s="165"/>
      <c r="F171" s="162"/>
      <c r="G171" s="162"/>
      <c r="H171" s="162"/>
      <c r="I171" s="162"/>
      <c r="J171" s="162"/>
      <c r="K171" s="162"/>
      <c r="L171" s="162"/>
      <c r="M171" s="166"/>
      <c r="N171" s="166"/>
      <c r="O171" s="166"/>
      <c r="P171" s="166"/>
      <c r="Q171" s="166"/>
      <c r="R171" s="166"/>
      <c r="S171" s="166"/>
      <c r="T171" s="166"/>
      <c r="U171" s="166"/>
      <c r="V171" s="166"/>
      <c r="W171" s="166"/>
      <c r="X171" s="166"/>
      <c r="Y171" s="166"/>
      <c r="Z171" s="166"/>
      <c r="AA171" s="166"/>
      <c r="AB171" s="166"/>
      <c r="AC171" s="166"/>
      <c r="AD171" s="166"/>
      <c r="AE171" s="166"/>
    </row>
    <row r="172" spans="1:31" ht="15.75" customHeight="1">
      <c r="A172" s="162"/>
      <c r="B172" s="162"/>
      <c r="C172" s="165"/>
      <c r="D172" s="162"/>
      <c r="E172" s="165"/>
      <c r="F172" s="162"/>
      <c r="G172" s="162"/>
      <c r="H172" s="162"/>
      <c r="I172" s="162"/>
      <c r="J172" s="162"/>
      <c r="K172" s="162"/>
      <c r="L172" s="162"/>
      <c r="M172" s="166"/>
      <c r="N172" s="166"/>
      <c r="O172" s="166"/>
      <c r="P172" s="166"/>
      <c r="Q172" s="166"/>
      <c r="R172" s="166"/>
      <c r="S172" s="166"/>
      <c r="T172" s="166"/>
      <c r="U172" s="166"/>
      <c r="V172" s="166"/>
      <c r="W172" s="166"/>
      <c r="X172" s="166"/>
      <c r="Y172" s="166"/>
      <c r="Z172" s="166"/>
      <c r="AA172" s="166"/>
      <c r="AB172" s="166"/>
      <c r="AC172" s="166"/>
      <c r="AD172" s="166"/>
      <c r="AE172" s="166"/>
    </row>
    <row r="173" spans="1:31" ht="15.75" customHeight="1">
      <c r="A173" s="162"/>
      <c r="B173" s="162"/>
      <c r="C173" s="165"/>
      <c r="D173" s="162"/>
      <c r="E173" s="165"/>
      <c r="F173" s="162"/>
      <c r="G173" s="162"/>
      <c r="H173" s="162"/>
      <c r="I173" s="162"/>
      <c r="J173" s="162"/>
      <c r="K173" s="162"/>
      <c r="L173" s="162"/>
      <c r="M173" s="166"/>
      <c r="N173" s="166"/>
      <c r="O173" s="166"/>
      <c r="P173" s="166"/>
      <c r="Q173" s="166"/>
      <c r="R173" s="166"/>
      <c r="S173" s="166"/>
      <c r="T173" s="166"/>
      <c r="U173" s="166"/>
      <c r="V173" s="166"/>
      <c r="W173" s="166"/>
      <c r="X173" s="166"/>
      <c r="Y173" s="166"/>
      <c r="Z173" s="166"/>
      <c r="AA173" s="166"/>
      <c r="AB173" s="166"/>
      <c r="AC173" s="166"/>
      <c r="AD173" s="166"/>
      <c r="AE173" s="166"/>
    </row>
    <row r="174" spans="1:31" ht="15.75" customHeight="1">
      <c r="A174" s="162"/>
      <c r="B174" s="162"/>
      <c r="C174" s="165"/>
      <c r="D174" s="162"/>
      <c r="E174" s="165"/>
      <c r="F174" s="162"/>
      <c r="G174" s="162"/>
      <c r="H174" s="162"/>
      <c r="I174" s="162"/>
      <c r="J174" s="162"/>
      <c r="K174" s="162"/>
      <c r="L174" s="162"/>
      <c r="M174" s="166"/>
      <c r="N174" s="166"/>
      <c r="O174" s="166"/>
      <c r="P174" s="166"/>
      <c r="Q174" s="166"/>
      <c r="R174" s="166"/>
      <c r="S174" s="166"/>
      <c r="T174" s="166"/>
      <c r="U174" s="166"/>
      <c r="V174" s="166"/>
      <c r="W174" s="166"/>
      <c r="X174" s="166"/>
      <c r="Y174" s="166"/>
      <c r="Z174" s="166"/>
      <c r="AA174" s="166"/>
      <c r="AB174" s="166"/>
      <c r="AC174" s="166"/>
      <c r="AD174" s="166"/>
      <c r="AE174" s="166"/>
    </row>
    <row r="175" spans="1:31" ht="15.75" customHeight="1">
      <c r="A175" s="162"/>
      <c r="B175" s="162"/>
      <c r="C175" s="165"/>
      <c r="D175" s="162"/>
      <c r="E175" s="165"/>
      <c r="F175" s="162"/>
      <c r="G175" s="162"/>
      <c r="H175" s="162"/>
      <c r="I175" s="162"/>
      <c r="J175" s="162"/>
      <c r="K175" s="162"/>
      <c r="L175" s="162"/>
      <c r="M175" s="166"/>
      <c r="N175" s="166"/>
      <c r="O175" s="166"/>
      <c r="P175" s="166"/>
      <c r="Q175" s="166"/>
      <c r="R175" s="166"/>
      <c r="S175" s="166"/>
      <c r="T175" s="166"/>
      <c r="U175" s="166"/>
      <c r="V175" s="166"/>
      <c r="W175" s="166"/>
      <c r="X175" s="166"/>
      <c r="Y175" s="166"/>
      <c r="Z175" s="166"/>
      <c r="AA175" s="166"/>
      <c r="AB175" s="166"/>
      <c r="AC175" s="166"/>
      <c r="AD175" s="166"/>
      <c r="AE175" s="166"/>
    </row>
    <row r="176" spans="1:31" ht="15.75" customHeight="1">
      <c r="A176" s="162"/>
      <c r="B176" s="162"/>
      <c r="C176" s="165"/>
      <c r="D176" s="162"/>
      <c r="E176" s="165"/>
      <c r="F176" s="162"/>
      <c r="G176" s="162"/>
      <c r="H176" s="162"/>
      <c r="I176" s="162"/>
      <c r="J176" s="162"/>
      <c r="K176" s="162"/>
      <c r="L176" s="162"/>
      <c r="M176" s="166"/>
      <c r="N176" s="166"/>
      <c r="O176" s="166"/>
      <c r="P176" s="166"/>
      <c r="Q176" s="166"/>
      <c r="R176" s="166"/>
      <c r="S176" s="166"/>
      <c r="T176" s="166"/>
      <c r="U176" s="166"/>
      <c r="V176" s="166"/>
      <c r="W176" s="166"/>
      <c r="X176" s="166"/>
      <c r="Y176" s="166"/>
      <c r="Z176" s="166"/>
      <c r="AA176" s="166"/>
      <c r="AB176" s="166"/>
      <c r="AC176" s="166"/>
      <c r="AD176" s="166"/>
      <c r="AE176" s="166"/>
    </row>
    <row r="177" spans="1:31" ht="15.75" customHeight="1">
      <c r="A177" s="162"/>
      <c r="B177" s="162"/>
      <c r="C177" s="165"/>
      <c r="D177" s="162"/>
      <c r="E177" s="165"/>
      <c r="F177" s="162"/>
      <c r="G177" s="162"/>
      <c r="H177" s="162"/>
      <c r="I177" s="162"/>
      <c r="J177" s="162"/>
      <c r="K177" s="162"/>
      <c r="L177" s="162"/>
      <c r="M177" s="166"/>
      <c r="N177" s="166"/>
      <c r="O177" s="166"/>
      <c r="P177" s="166"/>
      <c r="Q177" s="166"/>
      <c r="R177" s="166"/>
      <c r="S177" s="166"/>
      <c r="T177" s="166"/>
      <c r="U177" s="166"/>
      <c r="V177" s="166"/>
      <c r="W177" s="166"/>
      <c r="X177" s="166"/>
      <c r="Y177" s="166"/>
      <c r="Z177" s="166"/>
      <c r="AA177" s="166"/>
      <c r="AB177" s="166"/>
      <c r="AC177" s="166"/>
      <c r="AD177" s="166"/>
      <c r="AE177" s="166"/>
    </row>
    <row r="178" spans="1:31" ht="15.75" customHeight="1">
      <c r="A178" s="162"/>
      <c r="B178" s="162"/>
      <c r="C178" s="165"/>
      <c r="D178" s="162"/>
      <c r="E178" s="165"/>
      <c r="F178" s="162"/>
      <c r="G178" s="162"/>
      <c r="H178" s="162"/>
      <c r="I178" s="162"/>
      <c r="J178" s="162"/>
      <c r="K178" s="162"/>
      <c r="L178" s="162"/>
      <c r="M178" s="166"/>
      <c r="N178" s="166"/>
      <c r="O178" s="166"/>
      <c r="P178" s="166"/>
      <c r="Q178" s="166"/>
      <c r="R178" s="166"/>
      <c r="S178" s="166"/>
      <c r="T178" s="166"/>
      <c r="U178" s="166"/>
      <c r="V178" s="166"/>
      <c r="W178" s="166"/>
      <c r="X178" s="166"/>
      <c r="Y178" s="166"/>
      <c r="Z178" s="166"/>
      <c r="AA178" s="166"/>
      <c r="AB178" s="166"/>
      <c r="AC178" s="166"/>
      <c r="AD178" s="166"/>
      <c r="AE178" s="166"/>
    </row>
    <row r="179" spans="1:31" ht="15.75" customHeight="1">
      <c r="A179" s="162"/>
      <c r="B179" s="162"/>
      <c r="C179" s="165"/>
      <c r="D179" s="162"/>
      <c r="E179" s="165"/>
      <c r="F179" s="162"/>
      <c r="G179" s="162"/>
      <c r="H179" s="162"/>
      <c r="I179" s="162"/>
      <c r="J179" s="162"/>
      <c r="K179" s="162"/>
      <c r="L179" s="162"/>
      <c r="M179" s="166"/>
      <c r="N179" s="166"/>
      <c r="O179" s="166"/>
      <c r="P179" s="166"/>
      <c r="Q179" s="166"/>
      <c r="R179" s="166"/>
      <c r="S179" s="166"/>
      <c r="T179" s="166"/>
      <c r="U179" s="166"/>
      <c r="V179" s="166"/>
      <c r="W179" s="166"/>
      <c r="X179" s="166"/>
      <c r="Y179" s="166"/>
      <c r="Z179" s="166"/>
      <c r="AA179" s="166"/>
      <c r="AB179" s="166"/>
      <c r="AC179" s="166"/>
      <c r="AD179" s="166"/>
      <c r="AE179" s="166"/>
    </row>
    <row r="180" spans="1:31" ht="15.75" customHeight="1">
      <c r="A180" s="162"/>
      <c r="B180" s="162"/>
      <c r="C180" s="165"/>
      <c r="D180" s="162"/>
      <c r="E180" s="165"/>
      <c r="F180" s="162"/>
      <c r="G180" s="162"/>
      <c r="H180" s="162"/>
      <c r="I180" s="162"/>
      <c r="J180" s="162"/>
      <c r="K180" s="162"/>
      <c r="L180" s="162"/>
      <c r="M180" s="166"/>
      <c r="N180" s="166"/>
      <c r="O180" s="166"/>
      <c r="P180" s="166"/>
      <c r="Q180" s="166"/>
      <c r="R180" s="166"/>
      <c r="S180" s="166"/>
      <c r="T180" s="166"/>
      <c r="U180" s="166"/>
      <c r="V180" s="166"/>
      <c r="W180" s="166"/>
      <c r="X180" s="166"/>
      <c r="Y180" s="166"/>
      <c r="Z180" s="166"/>
      <c r="AA180" s="166"/>
      <c r="AB180" s="166"/>
      <c r="AC180" s="166"/>
      <c r="AD180" s="166"/>
      <c r="AE180" s="166"/>
    </row>
    <row r="181" spans="1:31" ht="15.75" customHeight="1">
      <c r="A181" s="162"/>
      <c r="B181" s="162"/>
      <c r="C181" s="165"/>
      <c r="D181" s="162"/>
      <c r="E181" s="165"/>
      <c r="F181" s="162"/>
      <c r="G181" s="162"/>
      <c r="H181" s="162"/>
      <c r="I181" s="162"/>
      <c r="J181" s="162"/>
      <c r="K181" s="162"/>
      <c r="L181" s="162"/>
      <c r="M181" s="166"/>
      <c r="N181" s="166"/>
      <c r="O181" s="166"/>
      <c r="P181" s="166"/>
      <c r="Q181" s="166"/>
      <c r="R181" s="166"/>
      <c r="S181" s="166"/>
      <c r="T181" s="166"/>
      <c r="U181" s="166"/>
      <c r="V181" s="166"/>
      <c r="W181" s="166"/>
      <c r="X181" s="166"/>
      <c r="Y181" s="166"/>
      <c r="Z181" s="166"/>
      <c r="AA181" s="166"/>
      <c r="AB181" s="166"/>
      <c r="AC181" s="166"/>
      <c r="AD181" s="166"/>
      <c r="AE181" s="166"/>
    </row>
    <row r="182" spans="1:31" ht="15.75" customHeight="1">
      <c r="A182" s="162"/>
      <c r="B182" s="162"/>
      <c r="C182" s="165"/>
      <c r="D182" s="162"/>
      <c r="E182" s="165"/>
      <c r="F182" s="162"/>
      <c r="G182" s="162"/>
      <c r="H182" s="162"/>
      <c r="I182" s="162"/>
      <c r="J182" s="162"/>
      <c r="K182" s="162"/>
      <c r="L182" s="162"/>
      <c r="M182" s="166"/>
      <c r="N182" s="166"/>
      <c r="O182" s="166"/>
      <c r="P182" s="166"/>
      <c r="Q182" s="166"/>
      <c r="R182" s="166"/>
      <c r="S182" s="166"/>
      <c r="T182" s="166"/>
      <c r="U182" s="166"/>
      <c r="V182" s="166"/>
      <c r="W182" s="166"/>
      <c r="X182" s="166"/>
      <c r="Y182" s="166"/>
      <c r="Z182" s="166"/>
      <c r="AA182" s="166"/>
      <c r="AB182" s="166"/>
      <c r="AC182" s="166"/>
      <c r="AD182" s="166"/>
      <c r="AE182" s="166"/>
    </row>
    <row r="183" spans="1:31" ht="15.75" customHeight="1">
      <c r="A183" s="162"/>
      <c r="B183" s="162"/>
      <c r="C183" s="165"/>
      <c r="D183" s="162"/>
      <c r="E183" s="165"/>
      <c r="F183" s="162"/>
      <c r="G183" s="162"/>
      <c r="H183" s="162"/>
      <c r="I183" s="162"/>
      <c r="J183" s="162"/>
      <c r="K183" s="162"/>
      <c r="L183" s="162"/>
      <c r="M183" s="166"/>
      <c r="N183" s="166"/>
      <c r="O183" s="166"/>
      <c r="P183" s="166"/>
      <c r="Q183" s="166"/>
      <c r="R183" s="166"/>
      <c r="S183" s="166"/>
      <c r="T183" s="166"/>
      <c r="U183" s="166"/>
      <c r="V183" s="166"/>
      <c r="W183" s="166"/>
      <c r="X183" s="166"/>
      <c r="Y183" s="166"/>
      <c r="Z183" s="166"/>
      <c r="AA183" s="166"/>
      <c r="AB183" s="166"/>
      <c r="AC183" s="166"/>
      <c r="AD183" s="166"/>
      <c r="AE183" s="166"/>
    </row>
    <row r="184" spans="1:31" ht="15.75" customHeight="1">
      <c r="A184" s="162"/>
      <c r="B184" s="162"/>
      <c r="C184" s="165"/>
      <c r="D184" s="162"/>
      <c r="E184" s="165"/>
      <c r="F184" s="162"/>
      <c r="G184" s="162"/>
      <c r="H184" s="162"/>
      <c r="I184" s="162"/>
      <c r="J184" s="162"/>
      <c r="K184" s="162"/>
      <c r="L184" s="162"/>
      <c r="M184" s="166"/>
      <c r="N184" s="166"/>
      <c r="O184" s="166"/>
      <c r="P184" s="166"/>
      <c r="Q184" s="166"/>
      <c r="R184" s="166"/>
      <c r="S184" s="166"/>
      <c r="T184" s="166"/>
      <c r="U184" s="166"/>
      <c r="V184" s="166"/>
      <c r="W184" s="166"/>
      <c r="X184" s="166"/>
      <c r="Y184" s="166"/>
      <c r="Z184" s="166"/>
      <c r="AA184" s="166"/>
      <c r="AB184" s="166"/>
      <c r="AC184" s="166"/>
      <c r="AD184" s="166"/>
      <c r="AE184" s="166"/>
    </row>
    <row r="185" spans="1:31" ht="15.75" customHeight="1">
      <c r="A185" s="162"/>
      <c r="B185" s="162"/>
      <c r="C185" s="165"/>
      <c r="D185" s="162"/>
      <c r="E185" s="165"/>
      <c r="F185" s="162"/>
      <c r="G185" s="162"/>
      <c r="H185" s="162"/>
      <c r="I185" s="162"/>
      <c r="J185" s="162"/>
      <c r="K185" s="162"/>
      <c r="L185" s="162"/>
      <c r="M185" s="166"/>
      <c r="N185" s="166"/>
      <c r="O185" s="166"/>
      <c r="P185" s="166"/>
      <c r="Q185" s="166"/>
      <c r="R185" s="166"/>
      <c r="S185" s="166"/>
      <c r="T185" s="166"/>
      <c r="U185" s="166"/>
      <c r="V185" s="166"/>
      <c r="W185" s="166"/>
      <c r="X185" s="166"/>
      <c r="Y185" s="166"/>
      <c r="Z185" s="166"/>
      <c r="AA185" s="166"/>
      <c r="AB185" s="166"/>
      <c r="AC185" s="166"/>
      <c r="AD185" s="166"/>
      <c r="AE185" s="166"/>
    </row>
    <row r="186" spans="1:31" ht="15.75" customHeight="1">
      <c r="A186" s="162"/>
      <c r="B186" s="162"/>
      <c r="C186" s="165"/>
      <c r="D186" s="162"/>
      <c r="E186" s="165"/>
      <c r="F186" s="162"/>
      <c r="G186" s="162"/>
      <c r="H186" s="162"/>
      <c r="I186" s="162"/>
      <c r="J186" s="162"/>
      <c r="K186" s="162"/>
      <c r="L186" s="162"/>
      <c r="M186" s="166"/>
      <c r="N186" s="166"/>
      <c r="O186" s="166"/>
      <c r="P186" s="166"/>
      <c r="Q186" s="166"/>
      <c r="R186" s="166"/>
      <c r="S186" s="166"/>
      <c r="T186" s="166"/>
      <c r="U186" s="166"/>
      <c r="V186" s="166"/>
      <c r="W186" s="166"/>
      <c r="X186" s="166"/>
      <c r="Y186" s="166"/>
      <c r="Z186" s="166"/>
      <c r="AA186" s="166"/>
      <c r="AB186" s="166"/>
      <c r="AC186" s="166"/>
      <c r="AD186" s="166"/>
      <c r="AE186" s="166"/>
    </row>
    <row r="187" spans="1:31" ht="15.75" customHeight="1">
      <c r="A187" s="162"/>
      <c r="B187" s="162"/>
      <c r="C187" s="165"/>
      <c r="D187" s="162"/>
      <c r="E187" s="165"/>
      <c r="F187" s="162"/>
      <c r="G187" s="162"/>
      <c r="H187" s="162"/>
      <c r="I187" s="162"/>
      <c r="J187" s="162"/>
      <c r="K187" s="162"/>
      <c r="L187" s="162"/>
      <c r="M187" s="166"/>
      <c r="N187" s="166"/>
      <c r="O187" s="166"/>
      <c r="P187" s="166"/>
      <c r="Q187" s="166"/>
      <c r="R187" s="166"/>
      <c r="S187" s="166"/>
      <c r="T187" s="166"/>
      <c r="U187" s="166"/>
      <c r="V187" s="166"/>
      <c r="W187" s="166"/>
      <c r="X187" s="166"/>
      <c r="Y187" s="166"/>
      <c r="Z187" s="166"/>
      <c r="AA187" s="166"/>
      <c r="AB187" s="166"/>
      <c r="AC187" s="166"/>
      <c r="AD187" s="166"/>
      <c r="AE187" s="166"/>
    </row>
    <row r="188" spans="1:31" ht="15.75" customHeight="1">
      <c r="A188" s="162"/>
      <c r="B188" s="162"/>
      <c r="C188" s="165"/>
      <c r="D188" s="162"/>
      <c r="E188" s="165"/>
      <c r="F188" s="162"/>
      <c r="G188" s="162"/>
      <c r="H188" s="162"/>
      <c r="I188" s="162"/>
      <c r="J188" s="162"/>
      <c r="K188" s="162"/>
      <c r="L188" s="162"/>
      <c r="M188" s="166"/>
      <c r="N188" s="166"/>
      <c r="O188" s="166"/>
      <c r="P188" s="166"/>
      <c r="Q188" s="166"/>
      <c r="R188" s="166"/>
      <c r="S188" s="166"/>
      <c r="T188" s="166"/>
      <c r="U188" s="166"/>
      <c r="V188" s="166"/>
      <c r="W188" s="166"/>
      <c r="X188" s="166"/>
      <c r="Y188" s="166"/>
      <c r="Z188" s="166"/>
      <c r="AA188" s="166"/>
      <c r="AB188" s="166"/>
      <c r="AC188" s="166"/>
      <c r="AD188" s="166"/>
      <c r="AE188" s="166"/>
    </row>
    <row r="189" spans="1:31" ht="15.75" customHeight="1">
      <c r="A189" s="162"/>
      <c r="B189" s="162"/>
      <c r="C189" s="165"/>
      <c r="D189" s="162"/>
      <c r="E189" s="165"/>
      <c r="F189" s="162"/>
      <c r="G189" s="162"/>
      <c r="H189" s="162"/>
      <c r="I189" s="162"/>
      <c r="J189" s="162"/>
      <c r="K189" s="162"/>
      <c r="L189" s="162"/>
      <c r="M189" s="166"/>
      <c r="N189" s="166"/>
      <c r="O189" s="166"/>
      <c r="P189" s="166"/>
      <c r="Q189" s="166"/>
      <c r="R189" s="166"/>
      <c r="S189" s="166"/>
      <c r="T189" s="166"/>
      <c r="U189" s="166"/>
      <c r="V189" s="166"/>
      <c r="W189" s="166"/>
      <c r="X189" s="166"/>
      <c r="Y189" s="166"/>
      <c r="Z189" s="166"/>
      <c r="AA189" s="166"/>
      <c r="AB189" s="166"/>
      <c r="AC189" s="166"/>
      <c r="AD189" s="166"/>
      <c r="AE189" s="166"/>
    </row>
    <row r="190" spans="1:31" ht="15.75" customHeight="1">
      <c r="A190" s="162"/>
      <c r="B190" s="162"/>
      <c r="C190" s="165"/>
      <c r="D190" s="162"/>
      <c r="E190" s="165"/>
      <c r="F190" s="162"/>
      <c r="G190" s="162"/>
      <c r="H190" s="162"/>
      <c r="I190" s="162"/>
      <c r="J190" s="162"/>
      <c r="K190" s="162"/>
      <c r="L190" s="162"/>
      <c r="M190" s="166"/>
      <c r="N190" s="166"/>
      <c r="O190" s="166"/>
      <c r="P190" s="166"/>
      <c r="Q190" s="166"/>
      <c r="R190" s="166"/>
      <c r="S190" s="166"/>
      <c r="T190" s="166"/>
      <c r="U190" s="166"/>
      <c r="V190" s="166"/>
      <c r="W190" s="166"/>
      <c r="X190" s="166"/>
      <c r="Y190" s="166"/>
      <c r="Z190" s="166"/>
      <c r="AA190" s="166"/>
      <c r="AB190" s="166"/>
      <c r="AC190" s="166"/>
      <c r="AD190" s="166"/>
      <c r="AE190" s="166"/>
    </row>
    <row r="191" spans="1:31" ht="15.75" customHeight="1">
      <c r="A191" s="162"/>
      <c r="B191" s="162"/>
      <c r="C191" s="165"/>
      <c r="D191" s="162"/>
      <c r="E191" s="165"/>
      <c r="F191" s="162"/>
      <c r="G191" s="162"/>
      <c r="H191" s="162"/>
      <c r="I191" s="162"/>
      <c r="J191" s="162"/>
      <c r="K191" s="162"/>
      <c r="L191" s="162"/>
      <c r="M191" s="166"/>
      <c r="N191" s="166"/>
      <c r="O191" s="166"/>
      <c r="P191" s="166"/>
      <c r="Q191" s="166"/>
      <c r="R191" s="166"/>
      <c r="S191" s="166"/>
      <c r="T191" s="166"/>
      <c r="U191" s="166"/>
      <c r="V191" s="166"/>
      <c r="W191" s="166"/>
      <c r="X191" s="166"/>
      <c r="Y191" s="166"/>
      <c r="Z191" s="166"/>
      <c r="AA191" s="166"/>
      <c r="AB191" s="166"/>
      <c r="AC191" s="166"/>
      <c r="AD191" s="166"/>
      <c r="AE191" s="166"/>
    </row>
    <row r="192" spans="1:31" ht="15.75" customHeight="1">
      <c r="A192" s="162"/>
      <c r="B192" s="162"/>
      <c r="C192" s="165"/>
      <c r="D192" s="162"/>
      <c r="E192" s="165"/>
      <c r="F192" s="162"/>
      <c r="G192" s="162"/>
      <c r="H192" s="162"/>
      <c r="I192" s="162"/>
      <c r="J192" s="162"/>
      <c r="K192" s="162"/>
      <c r="L192" s="162"/>
      <c r="M192" s="166"/>
      <c r="N192" s="166"/>
      <c r="O192" s="166"/>
      <c r="P192" s="166"/>
      <c r="Q192" s="166"/>
      <c r="R192" s="166"/>
      <c r="S192" s="166"/>
      <c r="T192" s="166"/>
      <c r="U192" s="166"/>
      <c r="V192" s="166"/>
      <c r="W192" s="166"/>
      <c r="X192" s="166"/>
      <c r="Y192" s="166"/>
      <c r="Z192" s="166"/>
      <c r="AA192" s="166"/>
      <c r="AB192" s="166"/>
      <c r="AC192" s="166"/>
      <c r="AD192" s="166"/>
      <c r="AE192" s="166"/>
    </row>
    <row r="193" spans="1:31" ht="15.75" customHeight="1">
      <c r="A193" s="162"/>
      <c r="B193" s="162"/>
      <c r="C193" s="165"/>
      <c r="D193" s="162"/>
      <c r="E193" s="165"/>
      <c r="F193" s="162"/>
      <c r="G193" s="162"/>
      <c r="H193" s="162"/>
      <c r="I193" s="162"/>
      <c r="J193" s="162"/>
      <c r="K193" s="162"/>
      <c r="L193" s="162"/>
      <c r="M193" s="166"/>
      <c r="N193" s="166"/>
      <c r="O193" s="166"/>
      <c r="P193" s="166"/>
      <c r="Q193" s="166"/>
      <c r="R193" s="166"/>
      <c r="S193" s="166"/>
      <c r="T193" s="166"/>
      <c r="U193" s="166"/>
      <c r="V193" s="166"/>
      <c r="W193" s="166"/>
      <c r="X193" s="166"/>
      <c r="Y193" s="166"/>
      <c r="Z193" s="166"/>
      <c r="AA193" s="166"/>
      <c r="AB193" s="166"/>
      <c r="AC193" s="166"/>
      <c r="AD193" s="166"/>
      <c r="AE193" s="166"/>
    </row>
    <row r="194" spans="1:31" ht="15.75" customHeight="1">
      <c r="A194" s="162"/>
      <c r="B194" s="162"/>
      <c r="C194" s="165"/>
      <c r="D194" s="162"/>
      <c r="E194" s="165"/>
      <c r="F194" s="162"/>
      <c r="G194" s="162"/>
      <c r="H194" s="162"/>
      <c r="I194" s="162"/>
      <c r="J194" s="162"/>
      <c r="K194" s="162"/>
      <c r="L194" s="162"/>
      <c r="M194" s="166"/>
      <c r="N194" s="166"/>
      <c r="O194" s="166"/>
      <c r="P194" s="166"/>
      <c r="Q194" s="166"/>
      <c r="R194" s="166"/>
      <c r="S194" s="166"/>
      <c r="T194" s="166"/>
      <c r="U194" s="166"/>
      <c r="V194" s="166"/>
      <c r="W194" s="166"/>
      <c r="X194" s="166"/>
      <c r="Y194" s="166"/>
      <c r="Z194" s="166"/>
      <c r="AA194" s="166"/>
      <c r="AB194" s="166"/>
      <c r="AC194" s="166"/>
      <c r="AD194" s="166"/>
      <c r="AE194" s="166"/>
    </row>
    <row r="195" spans="1:31" ht="15.75" customHeight="1">
      <c r="A195" s="162"/>
      <c r="B195" s="162"/>
      <c r="C195" s="165"/>
      <c r="D195" s="162"/>
      <c r="E195" s="165"/>
      <c r="F195" s="162"/>
      <c r="G195" s="162"/>
      <c r="H195" s="162"/>
      <c r="I195" s="162"/>
      <c r="J195" s="162"/>
      <c r="K195" s="162"/>
      <c r="L195" s="162"/>
      <c r="M195" s="166"/>
      <c r="N195" s="166"/>
      <c r="O195" s="166"/>
      <c r="P195" s="166"/>
      <c r="Q195" s="166"/>
      <c r="R195" s="166"/>
      <c r="S195" s="166"/>
      <c r="T195" s="166"/>
      <c r="U195" s="166"/>
      <c r="V195" s="166"/>
      <c r="W195" s="166"/>
      <c r="X195" s="166"/>
      <c r="Y195" s="166"/>
      <c r="Z195" s="166"/>
      <c r="AA195" s="166"/>
      <c r="AB195" s="166"/>
      <c r="AC195" s="166"/>
      <c r="AD195" s="166"/>
      <c r="AE195" s="166"/>
    </row>
    <row r="196" spans="1:31" ht="15.75" customHeight="1">
      <c r="A196" s="162"/>
      <c r="B196" s="162"/>
      <c r="C196" s="165"/>
      <c r="D196" s="162"/>
      <c r="E196" s="165"/>
      <c r="F196" s="162"/>
      <c r="G196" s="162"/>
      <c r="H196" s="162"/>
      <c r="I196" s="162"/>
      <c r="J196" s="162"/>
      <c r="K196" s="162"/>
      <c r="L196" s="162"/>
      <c r="M196" s="166"/>
      <c r="N196" s="166"/>
      <c r="O196" s="166"/>
      <c r="P196" s="166"/>
      <c r="Q196" s="166"/>
      <c r="R196" s="166"/>
      <c r="S196" s="166"/>
      <c r="T196" s="166"/>
      <c r="U196" s="166"/>
      <c r="V196" s="166"/>
      <c r="W196" s="166"/>
      <c r="X196" s="166"/>
      <c r="Y196" s="166"/>
      <c r="Z196" s="166"/>
      <c r="AA196" s="166"/>
      <c r="AB196" s="166"/>
      <c r="AC196" s="166"/>
      <c r="AD196" s="166"/>
      <c r="AE196" s="166"/>
    </row>
    <row r="197" spans="1:31" ht="15.75" customHeight="1">
      <c r="A197" s="162"/>
      <c r="B197" s="162"/>
      <c r="C197" s="165"/>
      <c r="D197" s="162"/>
      <c r="E197" s="165"/>
      <c r="F197" s="162"/>
      <c r="G197" s="162"/>
      <c r="H197" s="162"/>
      <c r="I197" s="162"/>
      <c r="J197" s="162"/>
      <c r="K197" s="162"/>
      <c r="L197" s="162"/>
      <c r="M197" s="166"/>
      <c r="N197" s="166"/>
      <c r="O197" s="166"/>
      <c r="P197" s="166"/>
      <c r="Q197" s="166"/>
      <c r="R197" s="166"/>
      <c r="S197" s="166"/>
      <c r="T197" s="166"/>
      <c r="U197" s="166"/>
      <c r="V197" s="166"/>
      <c r="W197" s="166"/>
      <c r="X197" s="166"/>
      <c r="Y197" s="166"/>
      <c r="Z197" s="166"/>
      <c r="AA197" s="166"/>
      <c r="AB197" s="166"/>
      <c r="AC197" s="166"/>
      <c r="AD197" s="166"/>
      <c r="AE197" s="166"/>
    </row>
    <row r="198" spans="1:31" ht="15.75" customHeight="1">
      <c r="A198" s="162"/>
      <c r="B198" s="162"/>
      <c r="C198" s="165"/>
      <c r="D198" s="162"/>
      <c r="E198" s="165"/>
      <c r="F198" s="162"/>
      <c r="G198" s="162"/>
      <c r="H198" s="162"/>
      <c r="I198" s="162"/>
      <c r="J198" s="162"/>
      <c r="K198" s="162"/>
      <c r="L198" s="162"/>
      <c r="M198" s="166"/>
      <c r="N198" s="166"/>
      <c r="O198" s="166"/>
      <c r="P198" s="166"/>
      <c r="Q198" s="166"/>
      <c r="R198" s="166"/>
      <c r="S198" s="166"/>
      <c r="T198" s="166"/>
      <c r="U198" s="166"/>
      <c r="V198" s="166"/>
      <c r="W198" s="166"/>
      <c r="X198" s="166"/>
      <c r="Y198" s="166"/>
      <c r="Z198" s="166"/>
      <c r="AA198" s="166"/>
      <c r="AB198" s="166"/>
      <c r="AC198" s="166"/>
      <c r="AD198" s="166"/>
      <c r="AE198" s="166"/>
    </row>
    <row r="199" spans="1:31" ht="15.75" customHeight="1">
      <c r="A199" s="162"/>
      <c r="B199" s="162"/>
      <c r="C199" s="165"/>
      <c r="D199" s="162"/>
      <c r="E199" s="165"/>
      <c r="F199" s="162"/>
      <c r="G199" s="162"/>
      <c r="H199" s="162"/>
      <c r="I199" s="162"/>
      <c r="J199" s="162"/>
      <c r="K199" s="162"/>
      <c r="L199" s="162"/>
      <c r="M199" s="166"/>
      <c r="N199" s="166"/>
      <c r="O199" s="166"/>
      <c r="P199" s="166"/>
      <c r="Q199" s="166"/>
      <c r="R199" s="166"/>
      <c r="S199" s="166"/>
      <c r="T199" s="166"/>
      <c r="U199" s="166"/>
      <c r="V199" s="166"/>
      <c r="W199" s="166"/>
      <c r="X199" s="166"/>
      <c r="Y199" s="166"/>
      <c r="Z199" s="166"/>
      <c r="AA199" s="166"/>
      <c r="AB199" s="166"/>
      <c r="AC199" s="166"/>
      <c r="AD199" s="166"/>
      <c r="AE199" s="166"/>
    </row>
    <row r="200" spans="1:31" ht="15.75" customHeight="1">
      <c r="A200" s="162"/>
      <c r="B200" s="162"/>
      <c r="C200" s="165"/>
      <c r="D200" s="162"/>
      <c r="E200" s="165"/>
      <c r="F200" s="162"/>
      <c r="G200" s="162"/>
      <c r="H200" s="162"/>
      <c r="I200" s="162"/>
      <c r="J200" s="162"/>
      <c r="K200" s="162"/>
      <c r="L200" s="162"/>
      <c r="M200" s="166"/>
      <c r="N200" s="166"/>
      <c r="O200" s="166"/>
      <c r="P200" s="166"/>
      <c r="Q200" s="166"/>
      <c r="R200" s="166"/>
      <c r="S200" s="166"/>
      <c r="T200" s="166"/>
      <c r="U200" s="166"/>
      <c r="V200" s="166"/>
      <c r="W200" s="166"/>
      <c r="X200" s="166"/>
      <c r="Y200" s="166"/>
      <c r="Z200" s="166"/>
      <c r="AA200" s="166"/>
      <c r="AB200" s="166"/>
      <c r="AC200" s="166"/>
      <c r="AD200" s="166"/>
      <c r="AE200" s="166"/>
    </row>
    <row r="201" spans="1:31" ht="15.75" customHeight="1">
      <c r="A201" s="162"/>
      <c r="B201" s="162"/>
      <c r="C201" s="165"/>
      <c r="D201" s="162"/>
      <c r="E201" s="165"/>
      <c r="F201" s="162"/>
      <c r="G201" s="162"/>
      <c r="H201" s="162"/>
      <c r="I201" s="162"/>
      <c r="J201" s="162"/>
      <c r="K201" s="162"/>
      <c r="L201" s="162"/>
      <c r="M201" s="166"/>
      <c r="N201" s="166"/>
      <c r="O201" s="166"/>
      <c r="P201" s="166"/>
      <c r="Q201" s="166"/>
      <c r="R201" s="166"/>
      <c r="S201" s="166"/>
      <c r="T201" s="166"/>
      <c r="U201" s="166"/>
      <c r="V201" s="166"/>
      <c r="W201" s="166"/>
      <c r="X201" s="166"/>
      <c r="Y201" s="166"/>
      <c r="Z201" s="166"/>
      <c r="AA201" s="166"/>
      <c r="AB201" s="166"/>
      <c r="AC201" s="166"/>
      <c r="AD201" s="166"/>
      <c r="AE201" s="166"/>
    </row>
    <row r="202" spans="1:31" ht="15.75" customHeight="1">
      <c r="A202" s="162"/>
      <c r="B202" s="162"/>
      <c r="C202" s="165"/>
      <c r="D202" s="162"/>
      <c r="E202" s="165"/>
      <c r="F202" s="162"/>
      <c r="G202" s="162"/>
      <c r="H202" s="162"/>
      <c r="I202" s="162"/>
      <c r="J202" s="162"/>
      <c r="K202" s="162"/>
      <c r="L202" s="162"/>
      <c r="M202" s="166"/>
      <c r="N202" s="166"/>
      <c r="O202" s="166"/>
      <c r="P202" s="166"/>
      <c r="Q202" s="166"/>
      <c r="R202" s="166"/>
      <c r="S202" s="166"/>
      <c r="T202" s="166"/>
      <c r="U202" s="166"/>
      <c r="V202" s="166"/>
      <c r="W202" s="166"/>
      <c r="X202" s="166"/>
      <c r="Y202" s="166"/>
      <c r="Z202" s="166"/>
      <c r="AA202" s="166"/>
      <c r="AB202" s="166"/>
      <c r="AC202" s="166"/>
      <c r="AD202" s="166"/>
      <c r="AE202" s="166"/>
    </row>
    <row r="203" spans="1:31" ht="15.75" customHeight="1">
      <c r="A203" s="162"/>
      <c r="B203" s="162"/>
      <c r="C203" s="165"/>
      <c r="D203" s="162"/>
      <c r="E203" s="165"/>
      <c r="F203" s="162"/>
      <c r="G203" s="162"/>
      <c r="H203" s="162"/>
      <c r="I203" s="162"/>
      <c r="J203" s="162"/>
      <c r="K203" s="162"/>
      <c r="L203" s="162"/>
      <c r="M203" s="166"/>
      <c r="N203" s="166"/>
      <c r="O203" s="166"/>
      <c r="P203" s="166"/>
      <c r="Q203" s="166"/>
      <c r="R203" s="166"/>
      <c r="S203" s="166"/>
      <c r="T203" s="166"/>
      <c r="U203" s="166"/>
      <c r="V203" s="166"/>
      <c r="W203" s="166"/>
      <c r="X203" s="166"/>
      <c r="Y203" s="166"/>
      <c r="Z203" s="166"/>
      <c r="AA203" s="166"/>
      <c r="AB203" s="166"/>
      <c r="AC203" s="166"/>
      <c r="AD203" s="166"/>
      <c r="AE203" s="166"/>
    </row>
    <row r="204" spans="1:31" ht="15.75" customHeight="1">
      <c r="A204" s="162"/>
      <c r="B204" s="162"/>
      <c r="C204" s="165"/>
      <c r="D204" s="162"/>
      <c r="E204" s="165"/>
      <c r="F204" s="162"/>
      <c r="G204" s="162"/>
      <c r="H204" s="162"/>
      <c r="I204" s="162"/>
      <c r="J204" s="162"/>
      <c r="K204" s="162"/>
      <c r="L204" s="162"/>
      <c r="M204" s="166"/>
      <c r="N204" s="166"/>
      <c r="O204" s="166"/>
      <c r="P204" s="166"/>
      <c r="Q204" s="166"/>
      <c r="R204" s="166"/>
      <c r="S204" s="166"/>
      <c r="T204" s="166"/>
      <c r="U204" s="166"/>
      <c r="V204" s="166"/>
      <c r="W204" s="166"/>
      <c r="X204" s="166"/>
      <c r="Y204" s="166"/>
      <c r="Z204" s="166"/>
      <c r="AA204" s="166"/>
      <c r="AB204" s="166"/>
      <c r="AC204" s="166"/>
      <c r="AD204" s="166"/>
      <c r="AE204" s="166"/>
    </row>
    <row r="205" spans="1:31" ht="15.75" customHeight="1">
      <c r="A205" s="162"/>
      <c r="B205" s="162"/>
      <c r="C205" s="165"/>
      <c r="D205" s="162"/>
      <c r="E205" s="165"/>
      <c r="F205" s="162"/>
      <c r="G205" s="162"/>
      <c r="H205" s="162"/>
      <c r="I205" s="162"/>
      <c r="J205" s="162"/>
      <c r="K205" s="162"/>
      <c r="L205" s="162"/>
      <c r="M205" s="166"/>
      <c r="N205" s="166"/>
      <c r="O205" s="166"/>
      <c r="P205" s="166"/>
      <c r="Q205" s="166"/>
      <c r="R205" s="166"/>
      <c r="S205" s="166"/>
      <c r="T205" s="166"/>
      <c r="U205" s="166"/>
      <c r="V205" s="166"/>
      <c r="W205" s="166"/>
      <c r="X205" s="166"/>
      <c r="Y205" s="166"/>
      <c r="Z205" s="166"/>
      <c r="AA205" s="166"/>
      <c r="AB205" s="166"/>
      <c r="AC205" s="166"/>
      <c r="AD205" s="166"/>
      <c r="AE205" s="166"/>
    </row>
    <row r="206" spans="1:31" ht="15.75" customHeight="1">
      <c r="A206" s="162"/>
      <c r="B206" s="162"/>
      <c r="C206" s="165"/>
      <c r="D206" s="162"/>
      <c r="E206" s="165"/>
      <c r="F206" s="162"/>
      <c r="G206" s="162"/>
      <c r="H206" s="162"/>
      <c r="I206" s="162"/>
      <c r="J206" s="162"/>
      <c r="K206" s="162"/>
      <c r="L206" s="162"/>
      <c r="M206" s="166"/>
      <c r="N206" s="166"/>
      <c r="O206" s="166"/>
      <c r="P206" s="166"/>
      <c r="Q206" s="166"/>
      <c r="R206" s="166"/>
      <c r="S206" s="166"/>
      <c r="T206" s="166"/>
      <c r="U206" s="166"/>
      <c r="V206" s="166"/>
      <c r="W206" s="166"/>
      <c r="X206" s="166"/>
      <c r="Y206" s="166"/>
      <c r="Z206" s="166"/>
      <c r="AA206" s="166"/>
      <c r="AB206" s="166"/>
      <c r="AC206" s="166"/>
      <c r="AD206" s="166"/>
      <c r="AE206" s="166"/>
    </row>
    <row r="207" spans="1:31" ht="15.75" customHeight="1">
      <c r="A207" s="162"/>
      <c r="B207" s="162"/>
      <c r="C207" s="165"/>
      <c r="D207" s="162"/>
      <c r="E207" s="165"/>
      <c r="F207" s="162"/>
      <c r="G207" s="162"/>
      <c r="H207" s="162"/>
      <c r="I207" s="162"/>
      <c r="J207" s="162"/>
      <c r="K207" s="162"/>
      <c r="L207" s="162"/>
      <c r="M207" s="166"/>
      <c r="N207" s="166"/>
      <c r="O207" s="166"/>
      <c r="P207" s="166"/>
      <c r="Q207" s="166"/>
      <c r="R207" s="166"/>
      <c r="S207" s="166"/>
      <c r="T207" s="166"/>
      <c r="U207" s="166"/>
      <c r="V207" s="166"/>
      <c r="W207" s="166"/>
      <c r="X207" s="166"/>
      <c r="Y207" s="166"/>
      <c r="Z207" s="166"/>
      <c r="AA207" s="166"/>
      <c r="AB207" s="166"/>
      <c r="AC207" s="166"/>
      <c r="AD207" s="166"/>
      <c r="AE207" s="166"/>
    </row>
    <row r="208" spans="1:31" ht="15.75" customHeight="1">
      <c r="A208" s="162"/>
      <c r="B208" s="162"/>
      <c r="C208" s="165"/>
      <c r="D208" s="162"/>
      <c r="E208" s="165"/>
      <c r="F208" s="162"/>
      <c r="G208" s="162"/>
      <c r="H208" s="162"/>
      <c r="I208" s="162"/>
      <c r="J208" s="162"/>
      <c r="K208" s="162"/>
      <c r="L208" s="162"/>
      <c r="M208" s="166"/>
      <c r="N208" s="166"/>
      <c r="O208" s="166"/>
      <c r="P208" s="166"/>
      <c r="Q208" s="166"/>
      <c r="R208" s="166"/>
      <c r="S208" s="166"/>
      <c r="T208" s="166"/>
      <c r="U208" s="166"/>
      <c r="V208" s="166"/>
      <c r="W208" s="166"/>
      <c r="X208" s="166"/>
      <c r="Y208" s="166"/>
      <c r="Z208" s="166"/>
      <c r="AA208" s="166"/>
      <c r="AB208" s="166"/>
      <c r="AC208" s="166"/>
      <c r="AD208" s="166"/>
      <c r="AE208" s="166"/>
    </row>
    <row r="209" spans="1:31" ht="15.75" customHeight="1">
      <c r="A209" s="162"/>
      <c r="B209" s="162"/>
      <c r="C209" s="165"/>
      <c r="D209" s="162"/>
      <c r="E209" s="165"/>
      <c r="F209" s="162"/>
      <c r="G209" s="162"/>
      <c r="H209" s="162"/>
      <c r="I209" s="162"/>
      <c r="J209" s="162"/>
      <c r="K209" s="162"/>
      <c r="L209" s="162"/>
      <c r="M209" s="166"/>
      <c r="N209" s="166"/>
      <c r="O209" s="166"/>
      <c r="P209" s="166"/>
      <c r="Q209" s="166"/>
      <c r="R209" s="166"/>
      <c r="S209" s="166"/>
      <c r="T209" s="166"/>
      <c r="U209" s="166"/>
      <c r="V209" s="166"/>
      <c r="W209" s="166"/>
      <c r="X209" s="166"/>
      <c r="Y209" s="166"/>
      <c r="Z209" s="166"/>
      <c r="AA209" s="166"/>
      <c r="AB209" s="166"/>
      <c r="AC209" s="166"/>
      <c r="AD209" s="166"/>
      <c r="AE209" s="166"/>
    </row>
    <row r="210" spans="1:31" ht="15.75" customHeight="1">
      <c r="A210" s="162"/>
      <c r="B210" s="162"/>
      <c r="C210" s="165"/>
      <c r="D210" s="162"/>
      <c r="E210" s="165"/>
      <c r="F210" s="162"/>
      <c r="G210" s="162"/>
      <c r="H210" s="162"/>
      <c r="I210" s="162"/>
      <c r="J210" s="162"/>
      <c r="K210" s="162"/>
      <c r="L210" s="162"/>
      <c r="M210" s="166"/>
      <c r="N210" s="166"/>
      <c r="O210" s="166"/>
      <c r="P210" s="166"/>
      <c r="Q210" s="166"/>
      <c r="R210" s="166"/>
      <c r="S210" s="166"/>
      <c r="T210" s="166"/>
      <c r="U210" s="166"/>
      <c r="V210" s="166"/>
      <c r="W210" s="166"/>
      <c r="X210" s="166"/>
      <c r="Y210" s="166"/>
      <c r="Z210" s="166"/>
      <c r="AA210" s="166"/>
      <c r="AB210" s="166"/>
      <c r="AC210" s="166"/>
      <c r="AD210" s="166"/>
      <c r="AE210" s="166"/>
    </row>
    <row r="211" spans="1:31" ht="15.75" customHeight="1">
      <c r="A211" s="162"/>
      <c r="B211" s="162"/>
      <c r="C211" s="165"/>
      <c r="D211" s="162"/>
      <c r="E211" s="165"/>
      <c r="F211" s="162"/>
      <c r="G211" s="162"/>
      <c r="H211" s="162"/>
      <c r="I211" s="162"/>
      <c r="J211" s="162"/>
      <c r="K211" s="162"/>
      <c r="L211" s="162"/>
      <c r="M211" s="166"/>
      <c r="N211" s="166"/>
      <c r="O211" s="166"/>
      <c r="P211" s="166"/>
      <c r="Q211" s="166"/>
      <c r="R211" s="166"/>
      <c r="S211" s="166"/>
      <c r="T211" s="166"/>
      <c r="U211" s="166"/>
      <c r="V211" s="166"/>
      <c r="W211" s="166"/>
      <c r="X211" s="166"/>
      <c r="Y211" s="166"/>
      <c r="Z211" s="166"/>
      <c r="AA211" s="166"/>
      <c r="AB211" s="166"/>
      <c r="AC211" s="166"/>
      <c r="AD211" s="166"/>
      <c r="AE211" s="166"/>
    </row>
    <row r="212" spans="1:31" ht="15.75" customHeight="1">
      <c r="A212" s="162"/>
      <c r="B212" s="162"/>
      <c r="C212" s="165"/>
      <c r="D212" s="162"/>
      <c r="E212" s="165"/>
      <c r="F212" s="162"/>
      <c r="G212" s="162"/>
      <c r="H212" s="162"/>
      <c r="I212" s="162"/>
      <c r="J212" s="162"/>
      <c r="K212" s="162"/>
      <c r="L212" s="162"/>
      <c r="M212" s="166"/>
      <c r="N212" s="166"/>
      <c r="O212" s="166"/>
      <c r="P212" s="166"/>
      <c r="Q212" s="166"/>
      <c r="R212" s="166"/>
      <c r="S212" s="166"/>
      <c r="T212" s="166"/>
      <c r="U212" s="166"/>
      <c r="V212" s="166"/>
      <c r="W212" s="166"/>
      <c r="X212" s="166"/>
      <c r="Y212" s="166"/>
      <c r="Z212" s="166"/>
      <c r="AA212" s="166"/>
      <c r="AB212" s="166"/>
      <c r="AC212" s="166"/>
      <c r="AD212" s="166"/>
      <c r="AE212" s="166"/>
    </row>
    <row r="213" spans="1:31" ht="15.75" customHeight="1">
      <c r="A213" s="162"/>
      <c r="B213" s="162"/>
      <c r="C213" s="165"/>
      <c r="D213" s="162"/>
      <c r="E213" s="165"/>
      <c r="F213" s="162"/>
      <c r="G213" s="162"/>
      <c r="H213" s="162"/>
      <c r="I213" s="162"/>
      <c r="J213" s="162"/>
      <c r="K213" s="162"/>
      <c r="L213" s="162"/>
      <c r="M213" s="166"/>
      <c r="N213" s="166"/>
      <c r="O213" s="166"/>
      <c r="P213" s="166"/>
      <c r="Q213" s="166"/>
      <c r="R213" s="166"/>
      <c r="S213" s="166"/>
      <c r="T213" s="166"/>
      <c r="U213" s="166"/>
      <c r="V213" s="166"/>
      <c r="W213" s="166"/>
      <c r="X213" s="166"/>
      <c r="Y213" s="166"/>
      <c r="Z213" s="166"/>
      <c r="AA213" s="166"/>
      <c r="AB213" s="166"/>
      <c r="AC213" s="166"/>
      <c r="AD213" s="166"/>
      <c r="AE213" s="166"/>
    </row>
    <row r="214" spans="1:31" ht="15.75" customHeight="1">
      <c r="A214" s="162"/>
      <c r="B214" s="162"/>
      <c r="C214" s="165"/>
      <c r="D214" s="162"/>
      <c r="E214" s="165"/>
      <c r="F214" s="162"/>
      <c r="G214" s="162"/>
      <c r="H214" s="162"/>
      <c r="I214" s="162"/>
      <c r="J214" s="162"/>
      <c r="K214" s="162"/>
      <c r="L214" s="162"/>
      <c r="M214" s="166"/>
      <c r="N214" s="166"/>
      <c r="O214" s="166"/>
      <c r="P214" s="166"/>
      <c r="Q214" s="166"/>
      <c r="R214" s="166"/>
      <c r="S214" s="166"/>
      <c r="T214" s="166"/>
      <c r="U214" s="166"/>
      <c r="V214" s="166"/>
      <c r="W214" s="166"/>
      <c r="X214" s="166"/>
      <c r="Y214" s="166"/>
      <c r="Z214" s="166"/>
      <c r="AA214" s="166"/>
      <c r="AB214" s="166"/>
      <c r="AC214" s="166"/>
      <c r="AD214" s="166"/>
      <c r="AE214" s="166"/>
    </row>
    <row r="215" spans="1:31" ht="15.75" customHeight="1">
      <c r="A215" s="162"/>
      <c r="B215" s="162"/>
      <c r="C215" s="165"/>
      <c r="D215" s="162"/>
      <c r="E215" s="165"/>
      <c r="F215" s="162"/>
      <c r="G215" s="162"/>
      <c r="H215" s="162"/>
      <c r="I215" s="162"/>
      <c r="J215" s="162"/>
      <c r="K215" s="162"/>
      <c r="L215" s="162"/>
      <c r="M215" s="166"/>
      <c r="N215" s="166"/>
      <c r="O215" s="166"/>
      <c r="P215" s="166"/>
      <c r="Q215" s="166"/>
      <c r="R215" s="166"/>
      <c r="S215" s="166"/>
      <c r="T215" s="166"/>
      <c r="U215" s="166"/>
      <c r="V215" s="166"/>
      <c r="W215" s="166"/>
      <c r="X215" s="166"/>
      <c r="Y215" s="166"/>
      <c r="Z215" s="166"/>
      <c r="AA215" s="166"/>
      <c r="AB215" s="166"/>
      <c r="AC215" s="166"/>
      <c r="AD215" s="166"/>
      <c r="AE215" s="166"/>
    </row>
    <row r="216" spans="1:31" ht="15.75" customHeight="1">
      <c r="A216" s="162"/>
      <c r="B216" s="162"/>
      <c r="C216" s="165"/>
      <c r="D216" s="162"/>
      <c r="E216" s="165"/>
      <c r="F216" s="162"/>
      <c r="G216" s="162"/>
      <c r="H216" s="162"/>
      <c r="I216" s="162"/>
      <c r="J216" s="162"/>
      <c r="K216" s="162"/>
      <c r="L216" s="162"/>
      <c r="M216" s="166"/>
      <c r="N216" s="166"/>
      <c r="O216" s="166"/>
      <c r="P216" s="166"/>
      <c r="Q216" s="166"/>
      <c r="R216" s="166"/>
      <c r="S216" s="166"/>
      <c r="T216" s="166"/>
      <c r="U216" s="166"/>
      <c r="V216" s="166"/>
      <c r="W216" s="166"/>
      <c r="X216" s="166"/>
      <c r="Y216" s="166"/>
      <c r="Z216" s="166"/>
      <c r="AA216" s="166"/>
      <c r="AB216" s="166"/>
      <c r="AC216" s="166"/>
      <c r="AD216" s="166"/>
      <c r="AE216" s="166"/>
    </row>
    <row r="217" spans="1:31" ht="15.75" customHeight="1">
      <c r="A217" s="162"/>
      <c r="B217" s="162"/>
      <c r="C217" s="165"/>
      <c r="D217" s="162"/>
      <c r="E217" s="165"/>
      <c r="F217" s="162"/>
      <c r="G217" s="162"/>
      <c r="H217" s="162"/>
      <c r="I217" s="162"/>
      <c r="J217" s="162"/>
      <c r="K217" s="162"/>
      <c r="L217" s="162"/>
      <c r="M217" s="166"/>
      <c r="N217" s="166"/>
      <c r="O217" s="166"/>
      <c r="P217" s="166"/>
      <c r="Q217" s="166"/>
      <c r="R217" s="166"/>
      <c r="S217" s="166"/>
      <c r="T217" s="166"/>
      <c r="U217" s="166"/>
      <c r="V217" s="166"/>
      <c r="W217" s="166"/>
      <c r="X217" s="166"/>
      <c r="Y217" s="166"/>
      <c r="Z217" s="166"/>
      <c r="AA217" s="166"/>
      <c r="AB217" s="166"/>
      <c r="AC217" s="166"/>
      <c r="AD217" s="166"/>
      <c r="AE217" s="166"/>
    </row>
    <row r="218" spans="1:31" ht="15.75" customHeight="1">
      <c r="A218" s="162"/>
      <c r="B218" s="162"/>
      <c r="C218" s="165"/>
      <c r="D218" s="162"/>
      <c r="E218" s="165"/>
      <c r="F218" s="162"/>
      <c r="G218" s="162"/>
      <c r="H218" s="162"/>
      <c r="I218" s="162"/>
      <c r="J218" s="162"/>
      <c r="K218" s="162"/>
      <c r="L218" s="162"/>
      <c r="M218" s="166"/>
      <c r="N218" s="166"/>
      <c r="O218" s="166"/>
      <c r="P218" s="166"/>
      <c r="Q218" s="166"/>
      <c r="R218" s="166"/>
      <c r="S218" s="166"/>
      <c r="T218" s="166"/>
      <c r="U218" s="166"/>
      <c r="V218" s="166"/>
      <c r="W218" s="166"/>
      <c r="X218" s="166"/>
      <c r="Y218" s="166"/>
      <c r="Z218" s="166"/>
      <c r="AA218" s="166"/>
      <c r="AB218" s="166"/>
      <c r="AC218" s="166"/>
      <c r="AD218" s="166"/>
      <c r="AE218" s="166"/>
    </row>
    <row r="219" spans="1:31" ht="15.75" customHeight="1">
      <c r="A219" s="162"/>
      <c r="B219" s="162"/>
      <c r="C219" s="165"/>
      <c r="D219" s="162"/>
      <c r="E219" s="165"/>
      <c r="F219" s="162"/>
      <c r="G219" s="162"/>
      <c r="H219" s="162"/>
      <c r="I219" s="162"/>
      <c r="J219" s="162"/>
      <c r="K219" s="162"/>
      <c r="L219" s="162"/>
      <c r="M219" s="166"/>
      <c r="N219" s="166"/>
      <c r="O219" s="166"/>
      <c r="P219" s="166"/>
      <c r="Q219" s="166"/>
      <c r="R219" s="166"/>
      <c r="S219" s="166"/>
      <c r="T219" s="166"/>
      <c r="U219" s="166"/>
      <c r="V219" s="166"/>
      <c r="W219" s="166"/>
      <c r="X219" s="166"/>
      <c r="Y219" s="166"/>
      <c r="Z219" s="166"/>
      <c r="AA219" s="166"/>
      <c r="AB219" s="166"/>
      <c r="AC219" s="166"/>
      <c r="AD219" s="166"/>
      <c r="AE219" s="166"/>
    </row>
    <row r="220" spans="1:31" ht="15.75" customHeight="1">
      <c r="A220" s="162"/>
      <c r="B220" s="162"/>
      <c r="C220" s="165"/>
      <c r="D220" s="162"/>
      <c r="E220" s="165"/>
      <c r="F220" s="162"/>
      <c r="G220" s="162"/>
      <c r="H220" s="162"/>
      <c r="I220" s="162"/>
      <c r="J220" s="162"/>
      <c r="K220" s="162"/>
      <c r="L220" s="162"/>
      <c r="M220" s="166"/>
      <c r="N220" s="166"/>
      <c r="O220" s="166"/>
      <c r="P220" s="166"/>
      <c r="Q220" s="166"/>
      <c r="R220" s="166"/>
      <c r="S220" s="166"/>
      <c r="T220" s="166"/>
      <c r="U220" s="166"/>
      <c r="V220" s="166"/>
      <c r="W220" s="166"/>
      <c r="X220" s="166"/>
      <c r="Y220" s="166"/>
      <c r="Z220" s="166"/>
      <c r="AA220" s="166"/>
      <c r="AB220" s="166"/>
      <c r="AC220" s="166"/>
      <c r="AD220" s="166"/>
      <c r="AE220" s="166"/>
    </row>
    <row r="221" spans="1:31" ht="15.75" customHeight="1">
      <c r="A221" s="162"/>
      <c r="B221" s="162"/>
      <c r="C221" s="165"/>
      <c r="D221" s="162"/>
      <c r="E221" s="165"/>
      <c r="F221" s="162"/>
      <c r="G221" s="162"/>
      <c r="H221" s="162"/>
      <c r="I221" s="162"/>
      <c r="J221" s="162"/>
      <c r="K221" s="162"/>
      <c r="L221" s="162"/>
      <c r="M221" s="166"/>
      <c r="N221" s="166"/>
      <c r="O221" s="166"/>
      <c r="P221" s="166"/>
      <c r="Q221" s="166"/>
      <c r="R221" s="166"/>
      <c r="S221" s="166"/>
      <c r="T221" s="166"/>
      <c r="U221" s="166"/>
      <c r="V221" s="166"/>
      <c r="W221" s="166"/>
      <c r="X221" s="166"/>
      <c r="Y221" s="166"/>
      <c r="Z221" s="166"/>
      <c r="AA221" s="166"/>
      <c r="AB221" s="166"/>
      <c r="AC221" s="166"/>
      <c r="AD221" s="166"/>
      <c r="AE221" s="166"/>
    </row>
    <row r="222" spans="1:31" ht="15.75" customHeight="1">
      <c r="A222" s="162"/>
      <c r="B222" s="162"/>
      <c r="C222" s="165"/>
      <c r="D222" s="162"/>
      <c r="E222" s="165"/>
      <c r="F222" s="162"/>
      <c r="G222" s="162"/>
      <c r="H222" s="162"/>
      <c r="I222" s="162"/>
      <c r="J222" s="162"/>
      <c r="K222" s="162"/>
      <c r="L222" s="162"/>
      <c r="M222" s="166"/>
      <c r="N222" s="166"/>
      <c r="O222" s="166"/>
      <c r="P222" s="166"/>
      <c r="Q222" s="166"/>
      <c r="R222" s="166"/>
      <c r="S222" s="166"/>
      <c r="T222" s="166"/>
      <c r="U222" s="166"/>
      <c r="V222" s="166"/>
      <c r="W222" s="166"/>
      <c r="X222" s="166"/>
      <c r="Y222" s="166"/>
      <c r="Z222" s="166"/>
      <c r="AA222" s="166"/>
      <c r="AB222" s="166"/>
      <c r="AC222" s="166"/>
      <c r="AD222" s="166"/>
      <c r="AE222" s="166"/>
    </row>
    <row r="223" spans="1:31" ht="15.75" customHeight="1">
      <c r="A223" s="162"/>
      <c r="B223" s="162"/>
      <c r="C223" s="165"/>
      <c r="D223" s="162"/>
      <c r="E223" s="165"/>
      <c r="F223" s="162"/>
      <c r="G223" s="162"/>
      <c r="H223" s="162"/>
      <c r="I223" s="162"/>
      <c r="J223" s="162"/>
      <c r="K223" s="162"/>
      <c r="L223" s="162"/>
      <c r="M223" s="166"/>
      <c r="N223" s="166"/>
      <c r="O223" s="166"/>
      <c r="P223" s="166"/>
      <c r="Q223" s="166"/>
      <c r="R223" s="166"/>
      <c r="S223" s="166"/>
      <c r="T223" s="166"/>
      <c r="U223" s="166"/>
      <c r="V223" s="166"/>
      <c r="W223" s="166"/>
      <c r="X223" s="166"/>
      <c r="Y223" s="166"/>
      <c r="Z223" s="166"/>
      <c r="AA223" s="166"/>
      <c r="AB223" s="166"/>
      <c r="AC223" s="166"/>
      <c r="AD223" s="166"/>
      <c r="AE223" s="166"/>
    </row>
    <row r="224" spans="1:31" ht="15.75" customHeight="1">
      <c r="A224" s="162"/>
      <c r="B224" s="162"/>
      <c r="C224" s="165"/>
      <c r="D224" s="162"/>
      <c r="E224" s="165"/>
      <c r="F224" s="162"/>
      <c r="G224" s="162"/>
      <c r="H224" s="162"/>
      <c r="I224" s="162"/>
      <c r="J224" s="162"/>
      <c r="K224" s="162"/>
      <c r="L224" s="162"/>
      <c r="M224" s="166"/>
      <c r="N224" s="166"/>
      <c r="O224" s="166"/>
      <c r="P224" s="166"/>
      <c r="Q224" s="166"/>
      <c r="R224" s="166"/>
      <c r="S224" s="166"/>
      <c r="T224" s="166"/>
      <c r="U224" s="166"/>
      <c r="V224" s="166"/>
      <c r="W224" s="166"/>
      <c r="X224" s="166"/>
      <c r="Y224" s="166"/>
      <c r="Z224" s="166"/>
      <c r="AA224" s="166"/>
      <c r="AB224" s="166"/>
      <c r="AC224" s="166"/>
      <c r="AD224" s="166"/>
      <c r="AE224" s="166"/>
    </row>
    <row r="225" spans="1:31" ht="15.75" customHeight="1">
      <c r="A225" s="162"/>
      <c r="B225" s="162"/>
      <c r="C225" s="165"/>
      <c r="D225" s="162"/>
      <c r="E225" s="165"/>
      <c r="F225" s="162"/>
      <c r="G225" s="162"/>
      <c r="H225" s="162"/>
      <c r="I225" s="162"/>
      <c r="J225" s="162"/>
      <c r="K225" s="162"/>
      <c r="L225" s="162"/>
      <c r="M225" s="166"/>
      <c r="N225" s="166"/>
      <c r="O225" s="166"/>
      <c r="P225" s="166"/>
      <c r="Q225" s="166"/>
      <c r="R225" s="166"/>
      <c r="S225" s="166"/>
      <c r="T225" s="166"/>
      <c r="U225" s="166"/>
      <c r="V225" s="166"/>
      <c r="W225" s="166"/>
      <c r="X225" s="166"/>
      <c r="Y225" s="166"/>
      <c r="Z225" s="166"/>
      <c r="AA225" s="166"/>
      <c r="AB225" s="166"/>
      <c r="AC225" s="166"/>
      <c r="AD225" s="166"/>
      <c r="AE225" s="166"/>
    </row>
    <row r="226" spans="1:31" ht="15.75" customHeight="1">
      <c r="A226" s="162"/>
      <c r="B226" s="162"/>
      <c r="C226" s="165"/>
      <c r="D226" s="162"/>
      <c r="E226" s="165"/>
      <c r="F226" s="162"/>
      <c r="G226" s="162"/>
      <c r="H226" s="162"/>
      <c r="I226" s="162"/>
      <c r="J226" s="162"/>
      <c r="K226" s="162"/>
      <c r="L226" s="162"/>
      <c r="M226" s="166"/>
      <c r="N226" s="166"/>
      <c r="O226" s="166"/>
      <c r="P226" s="166"/>
      <c r="Q226" s="166"/>
      <c r="R226" s="166"/>
      <c r="S226" s="166"/>
      <c r="T226" s="166"/>
      <c r="U226" s="166"/>
      <c r="V226" s="166"/>
      <c r="W226" s="166"/>
      <c r="X226" s="166"/>
      <c r="Y226" s="166"/>
      <c r="Z226" s="166"/>
      <c r="AA226" s="166"/>
      <c r="AB226" s="166"/>
      <c r="AC226" s="166"/>
      <c r="AD226" s="166"/>
      <c r="AE226" s="166"/>
    </row>
    <row r="227" spans="1:31" ht="15.75" customHeight="1">
      <c r="A227" s="162"/>
      <c r="B227" s="162"/>
      <c r="C227" s="165"/>
      <c r="D227" s="162"/>
      <c r="E227" s="165"/>
      <c r="F227" s="162"/>
      <c r="G227" s="162"/>
      <c r="H227" s="162"/>
      <c r="I227" s="162"/>
      <c r="J227" s="162"/>
      <c r="K227" s="162"/>
      <c r="L227" s="162"/>
      <c r="M227" s="166"/>
      <c r="N227" s="166"/>
      <c r="O227" s="166"/>
      <c r="P227" s="166"/>
      <c r="Q227" s="166"/>
      <c r="R227" s="166"/>
      <c r="S227" s="166"/>
      <c r="T227" s="166"/>
      <c r="U227" s="166"/>
      <c r="V227" s="166"/>
      <c r="W227" s="166"/>
      <c r="X227" s="166"/>
      <c r="Y227" s="166"/>
      <c r="Z227" s="166"/>
      <c r="AA227" s="166"/>
      <c r="AB227" s="166"/>
      <c r="AC227" s="166"/>
      <c r="AD227" s="166"/>
      <c r="AE227" s="166"/>
    </row>
    <row r="228" spans="1:31" ht="15.75" customHeight="1">
      <c r="A228" s="162"/>
      <c r="B228" s="162"/>
      <c r="C228" s="165"/>
      <c r="D228" s="162"/>
      <c r="E228" s="165"/>
      <c r="F228" s="162"/>
      <c r="G228" s="162"/>
      <c r="H228" s="162"/>
      <c r="I228" s="162"/>
      <c r="J228" s="162"/>
      <c r="K228" s="162"/>
      <c r="L228" s="162"/>
      <c r="M228" s="166"/>
      <c r="N228" s="166"/>
      <c r="O228" s="166"/>
      <c r="P228" s="166"/>
      <c r="Q228" s="166"/>
      <c r="R228" s="166"/>
      <c r="S228" s="166"/>
      <c r="T228" s="166"/>
      <c r="U228" s="166"/>
      <c r="V228" s="166"/>
      <c r="W228" s="166"/>
      <c r="X228" s="166"/>
      <c r="Y228" s="166"/>
      <c r="Z228" s="166"/>
      <c r="AA228" s="166"/>
      <c r="AB228" s="166"/>
      <c r="AC228" s="166"/>
      <c r="AD228" s="166"/>
      <c r="AE228" s="166"/>
    </row>
    <row r="229" spans="1:31" ht="15.75" customHeight="1">
      <c r="A229" s="162"/>
      <c r="B229" s="162"/>
      <c r="C229" s="165"/>
      <c r="D229" s="162"/>
      <c r="E229" s="165"/>
      <c r="F229" s="162"/>
      <c r="G229" s="162"/>
      <c r="H229" s="162"/>
      <c r="I229" s="162"/>
      <c r="J229" s="162"/>
      <c r="K229" s="162"/>
      <c r="L229" s="162"/>
      <c r="M229" s="166"/>
      <c r="N229" s="166"/>
      <c r="O229" s="166"/>
      <c r="P229" s="166"/>
      <c r="Q229" s="166"/>
      <c r="R229" s="166"/>
      <c r="S229" s="166"/>
      <c r="T229" s="166"/>
      <c r="U229" s="166"/>
      <c r="V229" s="166"/>
      <c r="W229" s="166"/>
      <c r="X229" s="166"/>
      <c r="Y229" s="166"/>
      <c r="Z229" s="166"/>
      <c r="AA229" s="166"/>
      <c r="AB229" s="166"/>
      <c r="AC229" s="166"/>
      <c r="AD229" s="166"/>
      <c r="AE229" s="166"/>
    </row>
    <row r="230" spans="1:31" ht="15.75" customHeight="1">
      <c r="A230" s="162"/>
      <c r="B230" s="162"/>
      <c r="C230" s="165"/>
      <c r="D230" s="162"/>
      <c r="E230" s="165"/>
      <c r="F230" s="162"/>
      <c r="G230" s="162"/>
      <c r="H230" s="162"/>
      <c r="I230" s="162"/>
      <c r="J230" s="162"/>
      <c r="K230" s="162"/>
      <c r="L230" s="162"/>
      <c r="M230" s="166"/>
      <c r="N230" s="166"/>
      <c r="O230" s="166"/>
      <c r="P230" s="166"/>
      <c r="Q230" s="166"/>
      <c r="R230" s="166"/>
      <c r="S230" s="166"/>
      <c r="T230" s="166"/>
      <c r="U230" s="166"/>
      <c r="V230" s="166"/>
      <c r="W230" s="166"/>
      <c r="X230" s="166"/>
      <c r="Y230" s="166"/>
      <c r="Z230" s="166"/>
      <c r="AA230" s="166"/>
      <c r="AB230" s="166"/>
      <c r="AC230" s="166"/>
      <c r="AD230" s="166"/>
      <c r="AE230" s="166"/>
    </row>
    <row r="231" spans="1:31" ht="15.75" customHeight="1">
      <c r="A231" s="162"/>
      <c r="B231" s="162"/>
      <c r="C231" s="165"/>
      <c r="D231" s="162"/>
      <c r="E231" s="165"/>
      <c r="F231" s="162"/>
      <c r="G231" s="162"/>
      <c r="H231" s="162"/>
      <c r="I231" s="162"/>
      <c r="J231" s="162"/>
      <c r="K231" s="162"/>
      <c r="L231" s="162"/>
      <c r="M231" s="166"/>
      <c r="N231" s="166"/>
      <c r="O231" s="166"/>
      <c r="P231" s="166"/>
      <c r="Q231" s="166"/>
      <c r="R231" s="166"/>
      <c r="S231" s="166"/>
      <c r="T231" s="166"/>
      <c r="U231" s="166"/>
      <c r="V231" s="166"/>
      <c r="W231" s="166"/>
      <c r="X231" s="166"/>
      <c r="Y231" s="166"/>
      <c r="Z231" s="166"/>
      <c r="AA231" s="166"/>
      <c r="AB231" s="166"/>
      <c r="AC231" s="166"/>
      <c r="AD231" s="166"/>
      <c r="AE231" s="166"/>
    </row>
    <row r="232" spans="1:31" ht="15.75" customHeight="1">
      <c r="A232" s="162"/>
      <c r="B232" s="162"/>
      <c r="C232" s="165"/>
      <c r="D232" s="162"/>
      <c r="E232" s="165"/>
      <c r="F232" s="162"/>
      <c r="G232" s="162"/>
      <c r="H232" s="162"/>
      <c r="I232" s="162"/>
      <c r="J232" s="162"/>
      <c r="K232" s="162"/>
      <c r="L232" s="162"/>
      <c r="M232" s="166"/>
      <c r="N232" s="166"/>
      <c r="O232" s="166"/>
      <c r="P232" s="166"/>
      <c r="Q232" s="166"/>
      <c r="R232" s="166"/>
      <c r="S232" s="166"/>
      <c r="T232" s="166"/>
      <c r="U232" s="166"/>
      <c r="V232" s="166"/>
      <c r="W232" s="166"/>
      <c r="X232" s="166"/>
      <c r="Y232" s="166"/>
      <c r="Z232" s="166"/>
      <c r="AA232" s="166"/>
      <c r="AB232" s="166"/>
      <c r="AC232" s="166"/>
      <c r="AD232" s="166"/>
      <c r="AE232" s="166"/>
    </row>
    <row r="233" spans="1:31" ht="15.75" customHeight="1">
      <c r="A233" s="162"/>
      <c r="B233" s="162"/>
      <c r="C233" s="165"/>
      <c r="D233" s="162"/>
      <c r="E233" s="165"/>
      <c r="F233" s="162"/>
      <c r="G233" s="162"/>
      <c r="H233" s="162"/>
      <c r="I233" s="162"/>
      <c r="J233" s="162"/>
      <c r="K233" s="162"/>
      <c r="L233" s="162"/>
      <c r="M233" s="166"/>
      <c r="N233" s="166"/>
      <c r="O233" s="166"/>
      <c r="P233" s="166"/>
      <c r="Q233" s="166"/>
      <c r="R233" s="166"/>
      <c r="S233" s="166"/>
      <c r="T233" s="166"/>
      <c r="U233" s="166"/>
      <c r="V233" s="166"/>
      <c r="W233" s="166"/>
      <c r="X233" s="166"/>
      <c r="Y233" s="166"/>
      <c r="Z233" s="166"/>
      <c r="AA233" s="166"/>
      <c r="AB233" s="166"/>
      <c r="AC233" s="166"/>
      <c r="AD233" s="166"/>
      <c r="AE233" s="166"/>
    </row>
    <row r="234" spans="1:31" ht="15.75" customHeight="1">
      <c r="A234" s="162"/>
      <c r="B234" s="162"/>
      <c r="C234" s="165"/>
      <c r="D234" s="162"/>
      <c r="E234" s="165"/>
      <c r="F234" s="162"/>
      <c r="G234" s="162"/>
      <c r="H234" s="162"/>
      <c r="I234" s="162"/>
      <c r="J234" s="162"/>
      <c r="K234" s="162"/>
      <c r="L234" s="162"/>
      <c r="M234" s="166"/>
      <c r="N234" s="166"/>
      <c r="O234" s="166"/>
      <c r="P234" s="166"/>
      <c r="Q234" s="166"/>
      <c r="R234" s="166"/>
      <c r="S234" s="166"/>
      <c r="T234" s="166"/>
      <c r="U234" s="166"/>
      <c r="V234" s="166"/>
      <c r="W234" s="166"/>
      <c r="X234" s="166"/>
      <c r="Y234" s="166"/>
      <c r="Z234" s="166"/>
      <c r="AA234" s="166"/>
      <c r="AB234" s="166"/>
      <c r="AC234" s="166"/>
      <c r="AD234" s="166"/>
      <c r="AE234" s="166"/>
    </row>
    <row r="235" spans="1:31" ht="15.75" customHeight="1">
      <c r="A235" s="162"/>
      <c r="B235" s="162"/>
      <c r="C235" s="165"/>
      <c r="D235" s="162"/>
      <c r="E235" s="165"/>
      <c r="F235" s="162"/>
      <c r="G235" s="162"/>
      <c r="H235" s="162"/>
      <c r="I235" s="162"/>
      <c r="J235" s="162"/>
      <c r="K235" s="162"/>
      <c r="L235" s="162"/>
      <c r="M235" s="166"/>
      <c r="N235" s="166"/>
      <c r="O235" s="166"/>
      <c r="P235" s="166"/>
      <c r="Q235" s="166"/>
      <c r="R235" s="166"/>
      <c r="S235" s="166"/>
      <c r="T235" s="166"/>
      <c r="U235" s="166"/>
      <c r="V235" s="166"/>
      <c r="W235" s="166"/>
      <c r="X235" s="166"/>
      <c r="Y235" s="166"/>
      <c r="Z235" s="166"/>
      <c r="AA235" s="166"/>
      <c r="AB235" s="166"/>
      <c r="AC235" s="166"/>
      <c r="AD235" s="166"/>
      <c r="AE235" s="166"/>
    </row>
    <row r="236" spans="1:31" ht="15.75" customHeight="1">
      <c r="A236" s="162"/>
      <c r="B236" s="162"/>
      <c r="C236" s="165"/>
      <c r="D236" s="162"/>
      <c r="E236" s="165"/>
      <c r="F236" s="162"/>
      <c r="G236" s="162"/>
      <c r="H236" s="162"/>
      <c r="I236" s="162"/>
      <c r="J236" s="162"/>
      <c r="K236" s="162"/>
      <c r="L236" s="162"/>
      <c r="M236" s="166"/>
      <c r="N236" s="166"/>
      <c r="O236" s="166"/>
      <c r="P236" s="166"/>
      <c r="Q236" s="166"/>
      <c r="R236" s="166"/>
      <c r="S236" s="166"/>
      <c r="T236" s="166"/>
      <c r="U236" s="166"/>
      <c r="V236" s="166"/>
      <c r="W236" s="166"/>
      <c r="X236" s="166"/>
      <c r="Y236" s="166"/>
      <c r="Z236" s="166"/>
      <c r="AA236" s="166"/>
      <c r="AB236" s="166"/>
      <c r="AC236" s="166"/>
      <c r="AD236" s="166"/>
      <c r="AE236" s="166"/>
    </row>
    <row r="237" spans="1:31" ht="15.75" customHeight="1">
      <c r="A237" s="162"/>
      <c r="B237" s="162"/>
      <c r="C237" s="165"/>
      <c r="D237" s="162"/>
      <c r="E237" s="165"/>
      <c r="F237" s="162"/>
      <c r="G237" s="162"/>
      <c r="H237" s="162"/>
      <c r="I237" s="162"/>
      <c r="J237" s="162"/>
      <c r="K237" s="162"/>
      <c r="L237" s="162"/>
      <c r="M237" s="166"/>
      <c r="N237" s="166"/>
      <c r="O237" s="166"/>
      <c r="P237" s="166"/>
      <c r="Q237" s="166"/>
      <c r="R237" s="166"/>
      <c r="S237" s="166"/>
      <c r="T237" s="166"/>
      <c r="U237" s="166"/>
      <c r="V237" s="166"/>
      <c r="W237" s="166"/>
      <c r="X237" s="166"/>
      <c r="Y237" s="166"/>
      <c r="Z237" s="166"/>
      <c r="AA237" s="166"/>
      <c r="AB237" s="166"/>
      <c r="AC237" s="166"/>
      <c r="AD237" s="166"/>
      <c r="AE237" s="166"/>
    </row>
    <row r="238" spans="1:31" ht="15.75" customHeight="1">
      <c r="A238" s="162"/>
      <c r="B238" s="162"/>
      <c r="C238" s="165"/>
      <c r="D238" s="162"/>
      <c r="E238" s="165"/>
      <c r="F238" s="162"/>
      <c r="G238" s="162"/>
      <c r="H238" s="162"/>
      <c r="I238" s="162"/>
      <c r="J238" s="162"/>
      <c r="K238" s="162"/>
      <c r="L238" s="162"/>
      <c r="M238" s="166"/>
      <c r="N238" s="166"/>
      <c r="O238" s="166"/>
      <c r="P238" s="166"/>
      <c r="Q238" s="166"/>
      <c r="R238" s="166"/>
      <c r="S238" s="166"/>
      <c r="T238" s="166"/>
      <c r="U238" s="166"/>
      <c r="V238" s="166"/>
      <c r="W238" s="166"/>
      <c r="X238" s="166"/>
      <c r="Y238" s="166"/>
      <c r="Z238" s="166"/>
      <c r="AA238" s="166"/>
      <c r="AB238" s="166"/>
      <c r="AC238" s="166"/>
      <c r="AD238" s="166"/>
      <c r="AE238" s="166"/>
    </row>
    <row r="239" spans="1:31" ht="15.75" customHeight="1">
      <c r="A239" s="162"/>
      <c r="B239" s="162"/>
      <c r="C239" s="165"/>
      <c r="D239" s="162"/>
      <c r="E239" s="165"/>
      <c r="F239" s="162"/>
      <c r="G239" s="162"/>
      <c r="H239" s="162"/>
      <c r="I239" s="162"/>
      <c r="J239" s="162"/>
      <c r="K239" s="162"/>
      <c r="L239" s="162"/>
      <c r="M239" s="166"/>
      <c r="N239" s="166"/>
      <c r="O239" s="166"/>
      <c r="P239" s="166"/>
      <c r="Q239" s="166"/>
      <c r="R239" s="166"/>
      <c r="S239" s="166"/>
      <c r="T239" s="166"/>
      <c r="U239" s="166"/>
      <c r="V239" s="166"/>
      <c r="W239" s="166"/>
      <c r="X239" s="166"/>
      <c r="Y239" s="166"/>
      <c r="Z239" s="166"/>
      <c r="AA239" s="166"/>
      <c r="AB239" s="166"/>
      <c r="AC239" s="166"/>
      <c r="AD239" s="166"/>
      <c r="AE239" s="166"/>
    </row>
    <row r="240" spans="1:31" ht="15.75" customHeight="1">
      <c r="A240" s="162"/>
      <c r="B240" s="162"/>
      <c r="C240" s="165"/>
      <c r="D240" s="162"/>
      <c r="E240" s="165"/>
      <c r="F240" s="162"/>
      <c r="G240" s="162"/>
      <c r="H240" s="162"/>
      <c r="I240" s="162"/>
      <c r="J240" s="162"/>
      <c r="K240" s="162"/>
      <c r="L240" s="162"/>
      <c r="M240" s="166"/>
      <c r="N240" s="166"/>
      <c r="O240" s="166"/>
      <c r="P240" s="166"/>
      <c r="Q240" s="166"/>
      <c r="R240" s="166"/>
      <c r="S240" s="166"/>
      <c r="T240" s="166"/>
      <c r="U240" s="166"/>
      <c r="V240" s="166"/>
      <c r="W240" s="166"/>
      <c r="X240" s="166"/>
      <c r="Y240" s="166"/>
      <c r="Z240" s="166"/>
      <c r="AA240" s="166"/>
      <c r="AB240" s="166"/>
      <c r="AC240" s="166"/>
      <c r="AD240" s="166"/>
      <c r="AE240" s="166"/>
    </row>
    <row r="241" spans="1:31" ht="15.75" customHeight="1">
      <c r="A241" s="162"/>
      <c r="B241" s="162"/>
      <c r="C241" s="165"/>
      <c r="D241" s="162"/>
      <c r="E241" s="165"/>
      <c r="F241" s="162"/>
      <c r="G241" s="162"/>
      <c r="H241" s="162"/>
      <c r="I241" s="162"/>
      <c r="J241" s="162"/>
      <c r="K241" s="162"/>
      <c r="L241" s="162"/>
      <c r="M241" s="166"/>
      <c r="N241" s="166"/>
      <c r="O241" s="166"/>
      <c r="P241" s="166"/>
      <c r="Q241" s="166"/>
      <c r="R241" s="166"/>
      <c r="S241" s="166"/>
      <c r="T241" s="166"/>
      <c r="U241" s="166"/>
      <c r="V241" s="166"/>
      <c r="W241" s="166"/>
      <c r="X241" s="166"/>
      <c r="Y241" s="166"/>
      <c r="Z241" s="166"/>
      <c r="AA241" s="166"/>
      <c r="AB241" s="166"/>
      <c r="AC241" s="166"/>
      <c r="AD241" s="166"/>
      <c r="AE241" s="166"/>
    </row>
    <row r="242" spans="1:31" ht="15.75" customHeight="1">
      <c r="A242" s="162"/>
      <c r="B242" s="162"/>
      <c r="C242" s="165"/>
      <c r="D242" s="162"/>
      <c r="E242" s="165"/>
      <c r="F242" s="162"/>
      <c r="G242" s="162"/>
      <c r="H242" s="162"/>
      <c r="I242" s="162"/>
      <c r="J242" s="162"/>
      <c r="K242" s="162"/>
      <c r="L242" s="162"/>
      <c r="M242" s="166"/>
      <c r="N242" s="166"/>
      <c r="O242" s="166"/>
      <c r="P242" s="166"/>
      <c r="Q242" s="166"/>
      <c r="R242" s="166"/>
      <c r="S242" s="166"/>
      <c r="T242" s="166"/>
      <c r="U242" s="166"/>
      <c r="V242" s="166"/>
      <c r="W242" s="166"/>
      <c r="X242" s="166"/>
      <c r="Y242" s="166"/>
      <c r="Z242" s="166"/>
      <c r="AA242" s="166"/>
      <c r="AB242" s="166"/>
      <c r="AC242" s="166"/>
      <c r="AD242" s="166"/>
      <c r="AE242" s="166"/>
    </row>
    <row r="243" spans="1:31" ht="15.75" customHeight="1">
      <c r="A243" s="162"/>
      <c r="B243" s="162"/>
      <c r="C243" s="165"/>
      <c r="D243" s="162"/>
      <c r="E243" s="165"/>
      <c r="F243" s="162"/>
      <c r="G243" s="162"/>
      <c r="H243" s="162"/>
      <c r="I243" s="162"/>
      <c r="J243" s="162"/>
      <c r="K243" s="162"/>
      <c r="L243" s="162"/>
      <c r="M243" s="166"/>
      <c r="N243" s="166"/>
      <c r="O243" s="166"/>
      <c r="P243" s="166"/>
      <c r="Q243" s="166"/>
      <c r="R243" s="166"/>
      <c r="S243" s="166"/>
      <c r="T243" s="166"/>
      <c r="U243" s="166"/>
      <c r="V243" s="166"/>
      <c r="W243" s="166"/>
      <c r="X243" s="166"/>
      <c r="Y243" s="166"/>
      <c r="Z243" s="166"/>
      <c r="AA243" s="166"/>
      <c r="AB243" s="166"/>
      <c r="AC243" s="166"/>
      <c r="AD243" s="166"/>
      <c r="AE243" s="166"/>
    </row>
    <row r="244" spans="1:31" ht="15.75" customHeight="1">
      <c r="A244" s="162"/>
      <c r="B244" s="162"/>
      <c r="C244" s="165"/>
      <c r="D244" s="162"/>
      <c r="E244" s="165"/>
      <c r="F244" s="162"/>
      <c r="G244" s="162"/>
      <c r="H244" s="162"/>
      <c r="I244" s="162"/>
      <c r="J244" s="162"/>
      <c r="K244" s="162"/>
      <c r="L244" s="162"/>
      <c r="M244" s="166"/>
      <c r="N244" s="166"/>
      <c r="O244" s="166"/>
      <c r="P244" s="166"/>
      <c r="Q244" s="166"/>
      <c r="R244" s="166"/>
      <c r="S244" s="166"/>
      <c r="T244" s="166"/>
      <c r="U244" s="166"/>
      <c r="V244" s="166"/>
      <c r="W244" s="166"/>
      <c r="X244" s="166"/>
      <c r="Y244" s="166"/>
      <c r="Z244" s="166"/>
      <c r="AA244" s="166"/>
      <c r="AB244" s="166"/>
      <c r="AC244" s="166"/>
      <c r="AD244" s="166"/>
      <c r="AE244" s="166"/>
    </row>
    <row r="245" spans="1:31" ht="15.75" customHeight="1">
      <c r="A245" s="162"/>
      <c r="B245" s="162"/>
      <c r="C245" s="165"/>
      <c r="D245" s="162"/>
      <c r="E245" s="165"/>
      <c r="F245" s="162"/>
      <c r="G245" s="162"/>
      <c r="H245" s="162"/>
      <c r="I245" s="162"/>
      <c r="J245" s="162"/>
      <c r="K245" s="162"/>
      <c r="L245" s="162"/>
      <c r="M245" s="166"/>
      <c r="N245" s="166"/>
      <c r="O245" s="166"/>
      <c r="P245" s="166"/>
      <c r="Q245" s="166"/>
      <c r="R245" s="166"/>
      <c r="S245" s="166"/>
      <c r="T245" s="166"/>
      <c r="U245" s="166"/>
      <c r="V245" s="166"/>
      <c r="W245" s="166"/>
      <c r="X245" s="166"/>
      <c r="Y245" s="166"/>
      <c r="Z245" s="166"/>
      <c r="AA245" s="166"/>
      <c r="AB245" s="166"/>
      <c r="AC245" s="166"/>
      <c r="AD245" s="166"/>
      <c r="AE245" s="166"/>
    </row>
    <row r="246" spans="1:31" ht="15.75" customHeight="1">
      <c r="A246" s="162"/>
      <c r="B246" s="162"/>
      <c r="C246" s="165"/>
      <c r="D246" s="162"/>
      <c r="E246" s="165"/>
      <c r="F246" s="162"/>
      <c r="G246" s="162"/>
      <c r="H246" s="162"/>
      <c r="I246" s="162"/>
      <c r="J246" s="162"/>
      <c r="K246" s="162"/>
      <c r="L246" s="162"/>
      <c r="M246" s="166"/>
      <c r="N246" s="166"/>
      <c r="O246" s="166"/>
      <c r="P246" s="166"/>
      <c r="Q246" s="166"/>
      <c r="R246" s="166"/>
      <c r="S246" s="166"/>
      <c r="T246" s="166"/>
      <c r="U246" s="166"/>
      <c r="V246" s="166"/>
      <c r="W246" s="166"/>
      <c r="X246" s="166"/>
      <c r="Y246" s="166"/>
      <c r="Z246" s="166"/>
      <c r="AA246" s="166"/>
      <c r="AB246" s="166"/>
      <c r="AC246" s="166"/>
      <c r="AD246" s="166"/>
      <c r="AE246" s="166"/>
    </row>
    <row r="247" spans="1:31" ht="15.75" customHeight="1">
      <c r="A247" s="162"/>
      <c r="B247" s="162"/>
      <c r="C247" s="165"/>
      <c r="D247" s="162"/>
      <c r="E247" s="165"/>
      <c r="F247" s="162"/>
      <c r="G247" s="162"/>
      <c r="H247" s="162"/>
      <c r="I247" s="162"/>
      <c r="J247" s="162"/>
      <c r="K247" s="162"/>
      <c r="L247" s="162"/>
      <c r="M247" s="166"/>
      <c r="N247" s="166"/>
      <c r="O247" s="166"/>
      <c r="P247" s="166"/>
      <c r="Q247" s="166"/>
      <c r="R247" s="166"/>
      <c r="S247" s="166"/>
      <c r="T247" s="166"/>
      <c r="U247" s="166"/>
      <c r="V247" s="166"/>
      <c r="W247" s="166"/>
      <c r="X247" s="166"/>
      <c r="Y247" s="166"/>
      <c r="Z247" s="166"/>
      <c r="AA247" s="166"/>
      <c r="AB247" s="166"/>
      <c r="AC247" s="166"/>
      <c r="AD247" s="166"/>
      <c r="AE247" s="166"/>
    </row>
    <row r="248" spans="1:31" ht="15.75" customHeight="1">
      <c r="A248" s="162"/>
      <c r="B248" s="162"/>
      <c r="C248" s="165"/>
      <c r="D248" s="162"/>
      <c r="E248" s="165"/>
      <c r="F248" s="162"/>
      <c r="G248" s="162"/>
      <c r="H248" s="162"/>
      <c r="I248" s="162"/>
      <c r="J248" s="162"/>
      <c r="K248" s="162"/>
      <c r="L248" s="162"/>
      <c r="M248" s="166"/>
      <c r="N248" s="166"/>
      <c r="O248" s="166"/>
      <c r="P248" s="166"/>
      <c r="Q248" s="166"/>
      <c r="R248" s="166"/>
      <c r="S248" s="166"/>
      <c r="T248" s="166"/>
      <c r="U248" s="166"/>
      <c r="V248" s="166"/>
      <c r="W248" s="166"/>
      <c r="X248" s="166"/>
      <c r="Y248" s="166"/>
      <c r="Z248" s="166"/>
      <c r="AA248" s="166"/>
      <c r="AB248" s="166"/>
      <c r="AC248" s="166"/>
      <c r="AD248" s="166"/>
      <c r="AE248" s="166"/>
    </row>
    <row r="249" spans="1:31" ht="15.75" customHeight="1">
      <c r="A249" s="162"/>
      <c r="B249" s="162"/>
      <c r="C249" s="165"/>
      <c r="D249" s="162"/>
      <c r="E249" s="165"/>
      <c r="F249" s="162"/>
      <c r="G249" s="162"/>
      <c r="H249" s="162"/>
      <c r="I249" s="162"/>
      <c r="J249" s="162"/>
      <c r="K249" s="162"/>
      <c r="L249" s="162"/>
      <c r="M249" s="166"/>
      <c r="N249" s="166"/>
      <c r="O249" s="166"/>
      <c r="P249" s="166"/>
      <c r="Q249" s="166"/>
      <c r="R249" s="166"/>
      <c r="S249" s="166"/>
      <c r="T249" s="166"/>
      <c r="U249" s="166"/>
      <c r="V249" s="166"/>
      <c r="W249" s="166"/>
      <c r="X249" s="166"/>
      <c r="Y249" s="166"/>
      <c r="Z249" s="166"/>
      <c r="AA249" s="166"/>
      <c r="AB249" s="166"/>
      <c r="AC249" s="166"/>
      <c r="AD249" s="166"/>
      <c r="AE249" s="166"/>
    </row>
    <row r="250" spans="1:31" ht="15.75" customHeight="1">
      <c r="A250" s="162"/>
      <c r="B250" s="162"/>
      <c r="C250" s="165"/>
      <c r="D250" s="162"/>
      <c r="E250" s="165"/>
      <c r="F250" s="162"/>
      <c r="G250" s="162"/>
      <c r="H250" s="162"/>
      <c r="I250" s="162"/>
      <c r="J250" s="162"/>
      <c r="K250" s="162"/>
      <c r="L250" s="162"/>
      <c r="M250" s="166"/>
      <c r="N250" s="166"/>
      <c r="O250" s="166"/>
      <c r="P250" s="166"/>
      <c r="Q250" s="166"/>
      <c r="R250" s="166"/>
      <c r="S250" s="166"/>
      <c r="T250" s="166"/>
      <c r="U250" s="166"/>
      <c r="V250" s="166"/>
      <c r="W250" s="166"/>
      <c r="X250" s="166"/>
      <c r="Y250" s="166"/>
      <c r="Z250" s="166"/>
      <c r="AA250" s="166"/>
      <c r="AB250" s="166"/>
      <c r="AC250" s="166"/>
      <c r="AD250" s="166"/>
      <c r="AE250" s="166"/>
    </row>
    <row r="251" spans="1:31" ht="15.75" customHeight="1">
      <c r="A251" s="162"/>
      <c r="B251" s="162"/>
      <c r="C251" s="165"/>
      <c r="D251" s="162"/>
      <c r="E251" s="165"/>
      <c r="F251" s="162"/>
      <c r="G251" s="162"/>
      <c r="H251" s="162"/>
      <c r="I251" s="162"/>
      <c r="J251" s="162"/>
      <c r="K251" s="162"/>
      <c r="L251" s="162"/>
      <c r="M251" s="166"/>
      <c r="N251" s="166"/>
      <c r="O251" s="166"/>
      <c r="P251" s="166"/>
      <c r="Q251" s="166"/>
      <c r="R251" s="166"/>
      <c r="S251" s="166"/>
      <c r="T251" s="166"/>
      <c r="U251" s="166"/>
      <c r="V251" s="166"/>
      <c r="W251" s="166"/>
      <c r="X251" s="166"/>
      <c r="Y251" s="166"/>
      <c r="Z251" s="166"/>
      <c r="AA251" s="166"/>
      <c r="AB251" s="166"/>
      <c r="AC251" s="166"/>
      <c r="AD251" s="166"/>
      <c r="AE251" s="166"/>
    </row>
    <row r="252" spans="1:31" ht="15.75" customHeight="1">
      <c r="A252" s="162"/>
      <c r="B252" s="162"/>
      <c r="C252" s="165"/>
      <c r="D252" s="162"/>
      <c r="E252" s="165"/>
      <c r="F252" s="162"/>
      <c r="G252" s="162"/>
      <c r="H252" s="162"/>
      <c r="I252" s="162"/>
      <c r="J252" s="162"/>
      <c r="K252" s="162"/>
      <c r="L252" s="162"/>
      <c r="M252" s="166"/>
      <c r="N252" s="166"/>
      <c r="O252" s="166"/>
      <c r="P252" s="166"/>
      <c r="Q252" s="166"/>
      <c r="R252" s="166"/>
      <c r="S252" s="166"/>
      <c r="T252" s="166"/>
      <c r="U252" s="166"/>
      <c r="V252" s="166"/>
      <c r="W252" s="166"/>
      <c r="X252" s="166"/>
      <c r="Y252" s="166"/>
      <c r="Z252" s="166"/>
      <c r="AA252" s="166"/>
      <c r="AB252" s="166"/>
      <c r="AC252" s="166"/>
      <c r="AD252" s="166"/>
      <c r="AE252" s="166"/>
    </row>
    <row r="253" spans="1:31" ht="15.75" customHeight="1">
      <c r="A253" s="162"/>
      <c r="B253" s="162"/>
      <c r="C253" s="165"/>
      <c r="D253" s="162"/>
      <c r="E253" s="165"/>
      <c r="F253" s="162"/>
      <c r="G253" s="162"/>
      <c r="H253" s="162"/>
      <c r="I253" s="162"/>
      <c r="J253" s="162"/>
      <c r="K253" s="162"/>
      <c r="L253" s="162"/>
      <c r="M253" s="166"/>
      <c r="N253" s="166"/>
      <c r="O253" s="166"/>
      <c r="P253" s="166"/>
      <c r="Q253" s="166"/>
      <c r="R253" s="166"/>
      <c r="S253" s="166"/>
      <c r="T253" s="166"/>
      <c r="U253" s="166"/>
      <c r="V253" s="166"/>
      <c r="W253" s="166"/>
      <c r="X253" s="166"/>
      <c r="Y253" s="166"/>
      <c r="Z253" s="166"/>
      <c r="AA253" s="166"/>
      <c r="AB253" s="166"/>
      <c r="AC253" s="166"/>
      <c r="AD253" s="166"/>
      <c r="AE253" s="166"/>
    </row>
    <row r="254" spans="1:31" ht="15.75" customHeight="1">
      <c r="A254" s="162"/>
      <c r="B254" s="162"/>
      <c r="C254" s="165"/>
      <c r="D254" s="162"/>
      <c r="E254" s="165"/>
      <c r="F254" s="162"/>
      <c r="G254" s="162"/>
      <c r="H254" s="162"/>
      <c r="I254" s="162"/>
      <c r="J254" s="162"/>
      <c r="K254" s="162"/>
      <c r="L254" s="162"/>
      <c r="M254" s="166"/>
      <c r="N254" s="166"/>
      <c r="O254" s="166"/>
      <c r="P254" s="166"/>
      <c r="Q254" s="166"/>
      <c r="R254" s="166"/>
      <c r="S254" s="166"/>
      <c r="T254" s="166"/>
      <c r="U254" s="166"/>
      <c r="V254" s="166"/>
      <c r="W254" s="166"/>
      <c r="X254" s="166"/>
      <c r="Y254" s="166"/>
      <c r="Z254" s="166"/>
      <c r="AA254" s="166"/>
      <c r="AB254" s="166"/>
      <c r="AC254" s="166"/>
      <c r="AD254" s="166"/>
      <c r="AE254" s="166"/>
    </row>
    <row r="255" spans="1:31" ht="15.75" customHeight="1">
      <c r="A255" s="162"/>
      <c r="B255" s="162"/>
      <c r="C255" s="165"/>
      <c r="D255" s="162"/>
      <c r="E255" s="165"/>
      <c r="F255" s="162"/>
      <c r="G255" s="162"/>
      <c r="H255" s="162"/>
      <c r="I255" s="162"/>
      <c r="J255" s="162"/>
      <c r="K255" s="162"/>
      <c r="L255" s="162"/>
      <c r="M255" s="166"/>
      <c r="N255" s="166"/>
      <c r="O255" s="166"/>
      <c r="P255" s="166"/>
      <c r="Q255" s="166"/>
      <c r="R255" s="166"/>
      <c r="S255" s="166"/>
      <c r="T255" s="166"/>
      <c r="U255" s="166"/>
      <c r="V255" s="166"/>
      <c r="W255" s="166"/>
      <c r="X255" s="166"/>
      <c r="Y255" s="166"/>
      <c r="Z255" s="166"/>
      <c r="AA255" s="166"/>
      <c r="AB255" s="166"/>
      <c r="AC255" s="166"/>
      <c r="AD255" s="166"/>
      <c r="AE255" s="166"/>
    </row>
    <row r="256" spans="1:31" ht="15.75" customHeight="1">
      <c r="A256" s="162"/>
      <c r="B256" s="162"/>
      <c r="C256" s="165"/>
      <c r="D256" s="162"/>
      <c r="E256" s="165"/>
      <c r="F256" s="162"/>
      <c r="G256" s="162"/>
      <c r="H256" s="162"/>
      <c r="I256" s="162"/>
      <c r="J256" s="162"/>
      <c r="K256" s="162"/>
      <c r="L256" s="162"/>
      <c r="M256" s="166"/>
      <c r="N256" s="166"/>
      <c r="O256" s="166"/>
      <c r="P256" s="166"/>
      <c r="Q256" s="166"/>
      <c r="R256" s="166"/>
      <c r="S256" s="166"/>
      <c r="T256" s="166"/>
      <c r="U256" s="166"/>
      <c r="V256" s="166"/>
      <c r="W256" s="166"/>
      <c r="X256" s="166"/>
      <c r="Y256" s="166"/>
      <c r="Z256" s="166"/>
      <c r="AA256" s="166"/>
      <c r="AB256" s="166"/>
      <c r="AC256" s="166"/>
      <c r="AD256" s="166"/>
      <c r="AE256" s="166"/>
    </row>
    <row r="257" spans="1:31" ht="15.75" customHeight="1">
      <c r="A257" s="162"/>
      <c r="B257" s="162"/>
      <c r="C257" s="165"/>
      <c r="D257" s="162"/>
      <c r="E257" s="165"/>
      <c r="F257" s="162"/>
      <c r="G257" s="162"/>
      <c r="H257" s="162"/>
      <c r="I257" s="162"/>
      <c r="J257" s="162"/>
      <c r="K257" s="162"/>
      <c r="L257" s="162"/>
      <c r="M257" s="166"/>
      <c r="N257" s="166"/>
      <c r="O257" s="166"/>
      <c r="P257" s="166"/>
      <c r="Q257" s="166"/>
      <c r="R257" s="166"/>
      <c r="S257" s="166"/>
      <c r="T257" s="166"/>
      <c r="U257" s="166"/>
      <c r="V257" s="166"/>
      <c r="W257" s="166"/>
      <c r="X257" s="166"/>
      <c r="Y257" s="166"/>
      <c r="Z257" s="166"/>
      <c r="AA257" s="166"/>
      <c r="AB257" s="166"/>
      <c r="AC257" s="166"/>
      <c r="AD257" s="166"/>
      <c r="AE257" s="166"/>
    </row>
    <row r="258" spans="1:31" ht="15.75" customHeight="1">
      <c r="A258" s="162"/>
      <c r="B258" s="162"/>
      <c r="C258" s="165"/>
      <c r="D258" s="162"/>
      <c r="E258" s="165"/>
      <c r="F258" s="162"/>
      <c r="G258" s="162"/>
      <c r="H258" s="162"/>
      <c r="I258" s="162"/>
      <c r="J258" s="162"/>
      <c r="K258" s="162"/>
      <c r="L258" s="162"/>
      <c r="M258" s="166"/>
      <c r="N258" s="166"/>
      <c r="O258" s="166"/>
      <c r="P258" s="166"/>
      <c r="Q258" s="166"/>
      <c r="R258" s="166"/>
      <c r="S258" s="166"/>
      <c r="T258" s="166"/>
      <c r="U258" s="166"/>
      <c r="V258" s="166"/>
      <c r="W258" s="166"/>
      <c r="X258" s="166"/>
      <c r="Y258" s="166"/>
      <c r="Z258" s="166"/>
      <c r="AA258" s="166"/>
      <c r="AB258" s="166"/>
      <c r="AC258" s="166"/>
      <c r="AD258" s="166"/>
      <c r="AE258" s="166"/>
    </row>
    <row r="259" spans="1:31" ht="15.75" customHeight="1">
      <c r="A259" s="162"/>
      <c r="B259" s="162"/>
      <c r="C259" s="165"/>
      <c r="D259" s="162"/>
      <c r="E259" s="165"/>
      <c r="F259" s="162"/>
      <c r="G259" s="162"/>
      <c r="H259" s="162"/>
      <c r="I259" s="162"/>
      <c r="J259" s="162"/>
      <c r="K259" s="162"/>
      <c r="L259" s="162"/>
      <c r="M259" s="166"/>
      <c r="N259" s="166"/>
      <c r="O259" s="166"/>
      <c r="P259" s="166"/>
      <c r="Q259" s="166"/>
      <c r="R259" s="166"/>
      <c r="S259" s="166"/>
      <c r="T259" s="166"/>
      <c r="U259" s="166"/>
      <c r="V259" s="166"/>
      <c r="W259" s="166"/>
      <c r="X259" s="166"/>
      <c r="Y259" s="166"/>
      <c r="Z259" s="166"/>
      <c r="AA259" s="166"/>
      <c r="AB259" s="166"/>
      <c r="AC259" s="166"/>
      <c r="AD259" s="166"/>
      <c r="AE259" s="166"/>
    </row>
    <row r="260" spans="1:31" ht="15.75" customHeight="1">
      <c r="A260" s="162"/>
      <c r="B260" s="162"/>
      <c r="C260" s="165"/>
      <c r="D260" s="162"/>
      <c r="E260" s="165"/>
      <c r="F260" s="162"/>
      <c r="G260" s="162"/>
      <c r="H260" s="162"/>
      <c r="I260" s="162"/>
      <c r="J260" s="162"/>
      <c r="K260" s="162"/>
      <c r="L260" s="162"/>
      <c r="M260" s="166"/>
      <c r="N260" s="166"/>
      <c r="O260" s="166"/>
      <c r="P260" s="166"/>
      <c r="Q260" s="166"/>
      <c r="R260" s="166"/>
      <c r="S260" s="166"/>
      <c r="T260" s="166"/>
      <c r="U260" s="166"/>
      <c r="V260" s="166"/>
      <c r="W260" s="166"/>
      <c r="X260" s="166"/>
      <c r="Y260" s="166"/>
      <c r="Z260" s="166"/>
      <c r="AA260" s="166"/>
      <c r="AB260" s="166"/>
      <c r="AC260" s="166"/>
      <c r="AD260" s="166"/>
      <c r="AE260" s="166"/>
    </row>
    <row r="261" spans="1:31" ht="15.75" customHeight="1">
      <c r="A261" s="162"/>
      <c r="B261" s="162"/>
      <c r="C261" s="165"/>
      <c r="D261" s="162"/>
      <c r="E261" s="165"/>
      <c r="F261" s="162"/>
      <c r="G261" s="162"/>
      <c r="H261" s="162"/>
      <c r="I261" s="162"/>
      <c r="J261" s="162"/>
      <c r="K261" s="162"/>
      <c r="L261" s="162"/>
      <c r="M261" s="166"/>
      <c r="N261" s="166"/>
      <c r="O261" s="166"/>
      <c r="P261" s="166"/>
      <c r="Q261" s="166"/>
      <c r="R261" s="166"/>
      <c r="S261" s="166"/>
      <c r="T261" s="166"/>
      <c r="U261" s="166"/>
      <c r="V261" s="166"/>
      <c r="W261" s="166"/>
      <c r="X261" s="166"/>
      <c r="Y261" s="166"/>
      <c r="Z261" s="166"/>
      <c r="AA261" s="166"/>
      <c r="AB261" s="166"/>
      <c r="AC261" s="166"/>
      <c r="AD261" s="166"/>
      <c r="AE261" s="166"/>
    </row>
    <row r="262" spans="1:31" ht="15.75" customHeight="1">
      <c r="A262" s="162"/>
      <c r="B262" s="162"/>
      <c r="C262" s="165"/>
      <c r="D262" s="162"/>
      <c r="E262" s="165"/>
      <c r="F262" s="162"/>
      <c r="G262" s="162"/>
      <c r="H262" s="162"/>
      <c r="I262" s="162"/>
      <c r="J262" s="162"/>
      <c r="K262" s="162"/>
      <c r="L262" s="162"/>
      <c r="M262" s="166"/>
      <c r="N262" s="166"/>
      <c r="O262" s="166"/>
      <c r="P262" s="166"/>
      <c r="Q262" s="166"/>
      <c r="R262" s="166"/>
      <c r="S262" s="166"/>
      <c r="T262" s="166"/>
      <c r="U262" s="166"/>
      <c r="V262" s="166"/>
      <c r="W262" s="166"/>
      <c r="X262" s="166"/>
      <c r="Y262" s="166"/>
      <c r="Z262" s="166"/>
      <c r="AA262" s="166"/>
      <c r="AB262" s="166"/>
      <c r="AC262" s="166"/>
      <c r="AD262" s="166"/>
      <c r="AE262" s="166"/>
    </row>
    <row r="263" spans="1:31" ht="15.75" customHeight="1">
      <c r="A263" s="162"/>
      <c r="B263" s="162"/>
      <c r="C263" s="165"/>
      <c r="D263" s="162"/>
      <c r="E263" s="165"/>
      <c r="F263" s="162"/>
      <c r="G263" s="162"/>
      <c r="H263" s="162"/>
      <c r="I263" s="162"/>
      <c r="J263" s="162"/>
      <c r="K263" s="162"/>
      <c r="L263" s="162"/>
      <c r="M263" s="166"/>
      <c r="N263" s="166"/>
      <c r="O263" s="166"/>
      <c r="P263" s="166"/>
      <c r="Q263" s="166"/>
      <c r="R263" s="166"/>
      <c r="S263" s="166"/>
      <c r="T263" s="166"/>
      <c r="U263" s="166"/>
      <c r="V263" s="166"/>
      <c r="W263" s="166"/>
      <c r="X263" s="166"/>
      <c r="Y263" s="166"/>
      <c r="Z263" s="166"/>
      <c r="AA263" s="166"/>
      <c r="AB263" s="166"/>
      <c r="AC263" s="166"/>
      <c r="AD263" s="166"/>
      <c r="AE263" s="166"/>
    </row>
    <row r="264" spans="1:31" ht="15.75" customHeight="1">
      <c r="A264" s="162"/>
      <c r="B264" s="162"/>
      <c r="C264" s="165"/>
      <c r="D264" s="162"/>
      <c r="E264" s="165"/>
      <c r="F264" s="162"/>
      <c r="G264" s="162"/>
      <c r="H264" s="162"/>
      <c r="I264" s="162"/>
      <c r="J264" s="162"/>
      <c r="K264" s="162"/>
      <c r="L264" s="162"/>
      <c r="M264" s="166"/>
      <c r="N264" s="166"/>
      <c r="O264" s="166"/>
      <c r="P264" s="166"/>
      <c r="Q264" s="166"/>
      <c r="R264" s="166"/>
      <c r="S264" s="166"/>
      <c r="T264" s="166"/>
      <c r="U264" s="166"/>
      <c r="V264" s="166"/>
      <c r="W264" s="166"/>
      <c r="X264" s="166"/>
      <c r="Y264" s="166"/>
      <c r="Z264" s="166"/>
      <c r="AA264" s="166"/>
      <c r="AB264" s="166"/>
      <c r="AC264" s="166"/>
      <c r="AD264" s="166"/>
      <c r="AE264" s="166"/>
    </row>
    <row r="265" spans="1:31" ht="15.75" customHeight="1">
      <c r="A265" s="162"/>
      <c r="B265" s="162"/>
      <c r="C265" s="165"/>
      <c r="D265" s="162"/>
      <c r="E265" s="165"/>
      <c r="F265" s="162"/>
      <c r="G265" s="162"/>
      <c r="H265" s="162"/>
      <c r="I265" s="162"/>
      <c r="J265" s="162"/>
      <c r="K265" s="162"/>
      <c r="L265" s="162"/>
      <c r="M265" s="166"/>
      <c r="N265" s="166"/>
      <c r="O265" s="166"/>
      <c r="P265" s="166"/>
      <c r="Q265" s="166"/>
      <c r="R265" s="166"/>
      <c r="S265" s="166"/>
      <c r="T265" s="166"/>
      <c r="U265" s="166"/>
      <c r="V265" s="166"/>
      <c r="W265" s="166"/>
      <c r="X265" s="166"/>
      <c r="Y265" s="166"/>
      <c r="Z265" s="166"/>
      <c r="AA265" s="166"/>
      <c r="AB265" s="166"/>
      <c r="AC265" s="166"/>
      <c r="AD265" s="166"/>
      <c r="AE265" s="166"/>
    </row>
    <row r="266" spans="1:31" ht="15.75" customHeight="1">
      <c r="A266" s="162"/>
      <c r="B266" s="162"/>
      <c r="C266" s="165"/>
      <c r="D266" s="162"/>
      <c r="E266" s="165"/>
      <c r="F266" s="162"/>
      <c r="G266" s="162"/>
      <c r="H266" s="162"/>
      <c r="I266" s="162"/>
      <c r="J266" s="162"/>
      <c r="K266" s="162"/>
      <c r="L266" s="162"/>
      <c r="M266" s="166"/>
      <c r="N266" s="166"/>
      <c r="O266" s="166"/>
      <c r="P266" s="166"/>
      <c r="Q266" s="166"/>
      <c r="R266" s="166"/>
      <c r="S266" s="166"/>
      <c r="T266" s="166"/>
      <c r="U266" s="166"/>
      <c r="V266" s="166"/>
      <c r="W266" s="166"/>
      <c r="X266" s="166"/>
      <c r="Y266" s="166"/>
      <c r="Z266" s="166"/>
      <c r="AA266" s="166"/>
      <c r="AB266" s="166"/>
      <c r="AC266" s="166"/>
      <c r="AD266" s="166"/>
      <c r="AE266" s="166"/>
    </row>
    <row r="267" spans="1:31" ht="15.75" customHeight="1">
      <c r="A267" s="162"/>
      <c r="B267" s="162"/>
      <c r="C267" s="165"/>
      <c r="D267" s="162"/>
      <c r="E267" s="165"/>
      <c r="F267" s="162"/>
      <c r="G267" s="162"/>
      <c r="H267" s="162"/>
      <c r="I267" s="162"/>
      <c r="J267" s="162"/>
      <c r="K267" s="162"/>
      <c r="L267" s="162"/>
      <c r="M267" s="166"/>
      <c r="N267" s="166"/>
      <c r="O267" s="166"/>
      <c r="P267" s="166"/>
      <c r="Q267" s="166"/>
      <c r="R267" s="166"/>
      <c r="S267" s="166"/>
      <c r="T267" s="166"/>
      <c r="U267" s="166"/>
      <c r="V267" s="166"/>
      <c r="W267" s="166"/>
      <c r="X267" s="166"/>
      <c r="Y267" s="166"/>
      <c r="Z267" s="166"/>
      <c r="AA267" s="166"/>
      <c r="AB267" s="166"/>
      <c r="AC267" s="166"/>
      <c r="AD267" s="166"/>
      <c r="AE267" s="166"/>
    </row>
    <row r="268" spans="1:31" ht="15.75" customHeight="1">
      <c r="A268" s="162"/>
      <c r="B268" s="162"/>
      <c r="C268" s="165"/>
      <c r="D268" s="162"/>
      <c r="E268" s="165"/>
      <c r="F268" s="162"/>
      <c r="G268" s="162"/>
      <c r="H268" s="162"/>
      <c r="I268" s="162"/>
      <c r="J268" s="162"/>
      <c r="K268" s="162"/>
      <c r="L268" s="162"/>
      <c r="M268" s="166"/>
      <c r="N268" s="166"/>
      <c r="O268" s="166"/>
      <c r="P268" s="166"/>
      <c r="Q268" s="166"/>
      <c r="R268" s="166"/>
      <c r="S268" s="166"/>
      <c r="T268" s="166"/>
      <c r="U268" s="166"/>
      <c r="V268" s="166"/>
      <c r="W268" s="166"/>
      <c r="X268" s="166"/>
      <c r="Y268" s="166"/>
      <c r="Z268" s="166"/>
      <c r="AA268" s="166"/>
      <c r="AB268" s="166"/>
      <c r="AC268" s="166"/>
      <c r="AD268" s="166"/>
      <c r="AE268" s="166"/>
    </row>
    <row r="269" spans="1:31" ht="15.75" customHeight="1">
      <c r="A269" s="162"/>
      <c r="B269" s="162"/>
      <c r="C269" s="165"/>
      <c r="D269" s="162"/>
      <c r="E269" s="165"/>
      <c r="F269" s="162"/>
      <c r="G269" s="162"/>
      <c r="H269" s="162"/>
      <c r="I269" s="162"/>
      <c r="J269" s="162"/>
      <c r="K269" s="162"/>
      <c r="L269" s="162"/>
      <c r="M269" s="166"/>
      <c r="N269" s="166"/>
      <c r="O269" s="166"/>
      <c r="P269" s="166"/>
      <c r="Q269" s="166"/>
      <c r="R269" s="166"/>
      <c r="S269" s="166"/>
      <c r="T269" s="166"/>
      <c r="U269" s="166"/>
      <c r="V269" s="166"/>
      <c r="W269" s="166"/>
      <c r="X269" s="166"/>
      <c r="Y269" s="166"/>
      <c r="Z269" s="166"/>
      <c r="AA269" s="166"/>
      <c r="AB269" s="166"/>
      <c r="AC269" s="166"/>
      <c r="AD269" s="166"/>
      <c r="AE269" s="166"/>
    </row>
    <row r="270" spans="1:31" ht="15.75" customHeight="1">
      <c r="A270" s="162"/>
      <c r="B270" s="162"/>
      <c r="C270" s="165"/>
      <c r="D270" s="162"/>
      <c r="E270" s="165"/>
      <c r="F270" s="162"/>
      <c r="G270" s="162"/>
      <c r="H270" s="162"/>
      <c r="I270" s="162"/>
      <c r="J270" s="162"/>
      <c r="K270" s="162"/>
      <c r="L270" s="162"/>
      <c r="M270" s="166"/>
      <c r="N270" s="166"/>
      <c r="O270" s="166"/>
      <c r="P270" s="166"/>
      <c r="Q270" s="166"/>
      <c r="R270" s="166"/>
      <c r="S270" s="166"/>
      <c r="T270" s="166"/>
      <c r="U270" s="166"/>
      <c r="V270" s="166"/>
      <c r="W270" s="166"/>
      <c r="X270" s="166"/>
      <c r="Y270" s="166"/>
      <c r="Z270" s="166"/>
      <c r="AA270" s="166"/>
      <c r="AB270" s="166"/>
      <c r="AC270" s="166"/>
      <c r="AD270" s="166"/>
      <c r="AE270" s="166"/>
    </row>
    <row r="271" spans="1:31" ht="15.75" customHeight="1">
      <c r="A271" s="162"/>
      <c r="B271" s="162"/>
      <c r="C271" s="165"/>
      <c r="D271" s="162"/>
      <c r="E271" s="165"/>
      <c r="F271" s="162"/>
      <c r="G271" s="162"/>
      <c r="H271" s="162"/>
      <c r="I271" s="162"/>
      <c r="J271" s="162"/>
      <c r="K271" s="162"/>
      <c r="L271" s="162"/>
      <c r="M271" s="166"/>
      <c r="N271" s="166"/>
      <c r="O271" s="166"/>
      <c r="P271" s="166"/>
      <c r="Q271" s="166"/>
      <c r="R271" s="166"/>
      <c r="S271" s="166"/>
      <c r="T271" s="166"/>
      <c r="U271" s="166"/>
      <c r="V271" s="166"/>
      <c r="W271" s="166"/>
      <c r="X271" s="166"/>
      <c r="Y271" s="166"/>
      <c r="Z271" s="166"/>
      <c r="AA271" s="166"/>
      <c r="AB271" s="166"/>
      <c r="AC271" s="166"/>
      <c r="AD271" s="166"/>
      <c r="AE271" s="166"/>
    </row>
    <row r="272" spans="1:31" ht="15.75" customHeight="1">
      <c r="A272" s="162"/>
      <c r="B272" s="162"/>
      <c r="C272" s="165"/>
      <c r="D272" s="162"/>
      <c r="E272" s="165"/>
      <c r="F272" s="162"/>
      <c r="G272" s="162"/>
      <c r="H272" s="162"/>
      <c r="I272" s="162"/>
      <c r="J272" s="162"/>
      <c r="K272" s="162"/>
      <c r="L272" s="162"/>
      <c r="M272" s="166"/>
      <c r="N272" s="166"/>
      <c r="O272" s="166"/>
      <c r="P272" s="166"/>
      <c r="Q272" s="166"/>
      <c r="R272" s="166"/>
      <c r="S272" s="166"/>
      <c r="T272" s="166"/>
      <c r="U272" s="166"/>
      <c r="V272" s="166"/>
      <c r="W272" s="166"/>
      <c r="X272" s="166"/>
      <c r="Y272" s="166"/>
      <c r="Z272" s="166"/>
      <c r="AA272" s="166"/>
      <c r="AB272" s="166"/>
      <c r="AC272" s="166"/>
      <c r="AD272" s="166"/>
      <c r="AE272" s="166"/>
    </row>
    <row r="273" spans="1:31" ht="15.75" customHeight="1">
      <c r="A273" s="162"/>
      <c r="B273" s="162"/>
      <c r="C273" s="165"/>
      <c r="D273" s="162"/>
      <c r="E273" s="165"/>
      <c r="F273" s="162"/>
      <c r="G273" s="162"/>
      <c r="H273" s="162"/>
      <c r="I273" s="162"/>
      <c r="J273" s="162"/>
      <c r="K273" s="162"/>
      <c r="L273" s="162"/>
      <c r="M273" s="166"/>
      <c r="N273" s="166"/>
      <c r="O273" s="166"/>
      <c r="P273" s="166"/>
      <c r="Q273" s="166"/>
      <c r="R273" s="166"/>
      <c r="S273" s="166"/>
      <c r="T273" s="166"/>
      <c r="U273" s="166"/>
      <c r="V273" s="166"/>
      <c r="W273" s="166"/>
      <c r="X273" s="166"/>
      <c r="Y273" s="166"/>
      <c r="Z273" s="166"/>
      <c r="AA273" s="166"/>
      <c r="AB273" s="166"/>
      <c r="AC273" s="166"/>
      <c r="AD273" s="166"/>
      <c r="AE273" s="166"/>
    </row>
    <row r="274" spans="1:31" ht="15.75" customHeight="1">
      <c r="A274" s="162"/>
      <c r="B274" s="162"/>
      <c r="C274" s="165"/>
      <c r="D274" s="162"/>
      <c r="E274" s="165"/>
      <c r="F274" s="162"/>
      <c r="G274" s="162"/>
      <c r="H274" s="162"/>
      <c r="I274" s="162"/>
      <c r="J274" s="162"/>
      <c r="K274" s="162"/>
      <c r="L274" s="162"/>
      <c r="M274" s="166"/>
      <c r="N274" s="166"/>
      <c r="O274" s="166"/>
      <c r="P274" s="166"/>
      <c r="Q274" s="166"/>
      <c r="R274" s="166"/>
      <c r="S274" s="166"/>
      <c r="T274" s="166"/>
      <c r="U274" s="166"/>
      <c r="V274" s="166"/>
      <c r="W274" s="166"/>
      <c r="X274" s="166"/>
      <c r="Y274" s="166"/>
      <c r="Z274" s="166"/>
      <c r="AA274" s="166"/>
      <c r="AB274" s="166"/>
      <c r="AC274" s="166"/>
      <c r="AD274" s="166"/>
      <c r="AE274" s="166"/>
    </row>
    <row r="275" spans="1:31" ht="15.75" customHeight="1">
      <c r="A275" s="162"/>
      <c r="B275" s="162"/>
      <c r="C275" s="165"/>
      <c r="D275" s="162"/>
      <c r="E275" s="165"/>
      <c r="F275" s="162"/>
      <c r="G275" s="162"/>
      <c r="H275" s="162"/>
      <c r="I275" s="162"/>
      <c r="J275" s="162"/>
      <c r="K275" s="162"/>
      <c r="L275" s="162"/>
      <c r="M275" s="166"/>
      <c r="N275" s="166"/>
      <c r="O275" s="166"/>
      <c r="P275" s="166"/>
      <c r="Q275" s="166"/>
      <c r="R275" s="166"/>
      <c r="S275" s="166"/>
      <c r="T275" s="166"/>
      <c r="U275" s="166"/>
      <c r="V275" s="166"/>
      <c r="W275" s="166"/>
      <c r="X275" s="166"/>
      <c r="Y275" s="166"/>
      <c r="Z275" s="166"/>
      <c r="AA275" s="166"/>
      <c r="AB275" s="166"/>
      <c r="AC275" s="166"/>
      <c r="AD275" s="166"/>
      <c r="AE275" s="166"/>
    </row>
    <row r="276" spans="1:31" ht="15.75" customHeight="1">
      <c r="A276" s="162"/>
      <c r="B276" s="162"/>
      <c r="C276" s="165"/>
      <c r="D276" s="162"/>
      <c r="E276" s="165"/>
      <c r="F276" s="162"/>
      <c r="G276" s="162"/>
      <c r="H276" s="162"/>
      <c r="I276" s="162"/>
      <c r="J276" s="162"/>
      <c r="K276" s="162"/>
      <c r="L276" s="162"/>
      <c r="M276" s="166"/>
      <c r="N276" s="166"/>
      <c r="O276" s="166"/>
      <c r="P276" s="166"/>
      <c r="Q276" s="166"/>
      <c r="R276" s="166"/>
      <c r="S276" s="166"/>
      <c r="T276" s="166"/>
      <c r="U276" s="166"/>
      <c r="V276" s="166"/>
      <c r="W276" s="166"/>
      <c r="X276" s="166"/>
      <c r="Y276" s="166"/>
      <c r="Z276" s="166"/>
      <c r="AA276" s="166"/>
      <c r="AB276" s="166"/>
      <c r="AC276" s="166"/>
      <c r="AD276" s="166"/>
      <c r="AE276" s="166"/>
    </row>
    <row r="277" spans="1:31" ht="15.75" customHeight="1">
      <c r="A277" s="162"/>
      <c r="B277" s="162"/>
      <c r="C277" s="165"/>
      <c r="D277" s="162"/>
      <c r="E277" s="165"/>
      <c r="F277" s="162"/>
      <c r="G277" s="162"/>
      <c r="H277" s="162"/>
      <c r="I277" s="162"/>
      <c r="J277" s="162"/>
      <c r="K277" s="162"/>
      <c r="L277" s="162"/>
      <c r="M277" s="166"/>
      <c r="N277" s="166"/>
      <c r="O277" s="166"/>
      <c r="P277" s="166"/>
      <c r="Q277" s="166"/>
      <c r="R277" s="166"/>
      <c r="S277" s="166"/>
      <c r="T277" s="166"/>
      <c r="U277" s="166"/>
      <c r="V277" s="166"/>
      <c r="W277" s="166"/>
      <c r="X277" s="166"/>
      <c r="Y277" s="166"/>
      <c r="Z277" s="166"/>
      <c r="AA277" s="166"/>
      <c r="AB277" s="166"/>
      <c r="AC277" s="166"/>
      <c r="AD277" s="166"/>
      <c r="AE277" s="166"/>
    </row>
    <row r="278" spans="1:31" ht="15.75" customHeight="1">
      <c r="A278" s="162"/>
      <c r="B278" s="162"/>
      <c r="C278" s="165"/>
      <c r="D278" s="162"/>
      <c r="E278" s="165"/>
      <c r="F278" s="162"/>
      <c r="G278" s="162"/>
      <c r="H278" s="162"/>
      <c r="I278" s="162"/>
      <c r="J278" s="162"/>
      <c r="K278" s="162"/>
      <c r="L278" s="162"/>
      <c r="M278" s="166"/>
      <c r="N278" s="166"/>
      <c r="O278" s="166"/>
      <c r="P278" s="166"/>
      <c r="Q278" s="166"/>
      <c r="R278" s="166"/>
      <c r="S278" s="166"/>
      <c r="T278" s="166"/>
      <c r="U278" s="166"/>
      <c r="V278" s="166"/>
      <c r="W278" s="166"/>
      <c r="X278" s="166"/>
      <c r="Y278" s="166"/>
      <c r="Z278" s="166"/>
      <c r="AA278" s="166"/>
      <c r="AB278" s="166"/>
      <c r="AC278" s="166"/>
      <c r="AD278" s="166"/>
      <c r="AE278" s="166"/>
    </row>
    <row r="279" spans="1:31" ht="15.75" customHeight="1">
      <c r="A279" s="162"/>
      <c r="B279" s="162"/>
      <c r="C279" s="165"/>
      <c r="D279" s="162"/>
      <c r="E279" s="165"/>
      <c r="F279" s="162"/>
      <c r="G279" s="162"/>
      <c r="H279" s="162"/>
      <c r="I279" s="162"/>
      <c r="J279" s="162"/>
      <c r="K279" s="162"/>
      <c r="L279" s="162"/>
      <c r="M279" s="166"/>
      <c r="N279" s="166"/>
      <c r="O279" s="166"/>
      <c r="P279" s="166"/>
      <c r="Q279" s="166"/>
      <c r="R279" s="166"/>
      <c r="S279" s="166"/>
      <c r="T279" s="166"/>
      <c r="U279" s="166"/>
      <c r="V279" s="166"/>
      <c r="W279" s="166"/>
      <c r="X279" s="166"/>
      <c r="Y279" s="166"/>
      <c r="Z279" s="166"/>
      <c r="AA279" s="166"/>
      <c r="AB279" s="166"/>
      <c r="AC279" s="166"/>
      <c r="AD279" s="166"/>
      <c r="AE279" s="166"/>
    </row>
    <row r="280" spans="1:31" ht="15.75" customHeight="1">
      <c r="A280" s="162"/>
      <c r="B280" s="162"/>
      <c r="C280" s="165"/>
      <c r="D280" s="162"/>
      <c r="E280" s="165"/>
      <c r="F280" s="162"/>
      <c r="G280" s="162"/>
      <c r="H280" s="162"/>
      <c r="I280" s="162"/>
      <c r="J280" s="162"/>
      <c r="K280" s="162"/>
      <c r="L280" s="162"/>
      <c r="M280" s="166"/>
      <c r="N280" s="166"/>
      <c r="O280" s="166"/>
      <c r="P280" s="166"/>
      <c r="Q280" s="166"/>
      <c r="R280" s="166"/>
      <c r="S280" s="166"/>
      <c r="T280" s="166"/>
      <c r="U280" s="166"/>
      <c r="V280" s="166"/>
      <c r="W280" s="166"/>
      <c r="X280" s="166"/>
      <c r="Y280" s="166"/>
      <c r="Z280" s="166"/>
      <c r="AA280" s="166"/>
      <c r="AB280" s="166"/>
      <c r="AC280" s="166"/>
      <c r="AD280" s="166"/>
      <c r="AE280" s="166"/>
    </row>
    <row r="281" spans="1:31" ht="15.75" customHeight="1">
      <c r="A281" s="162"/>
      <c r="B281" s="162"/>
      <c r="C281" s="165"/>
      <c r="D281" s="162"/>
      <c r="E281" s="165"/>
      <c r="F281" s="162"/>
      <c r="G281" s="162"/>
      <c r="H281" s="162"/>
      <c r="I281" s="162"/>
      <c r="J281" s="162"/>
      <c r="K281" s="162"/>
      <c r="L281" s="162"/>
      <c r="M281" s="166"/>
      <c r="N281" s="166"/>
      <c r="O281" s="166"/>
      <c r="P281" s="166"/>
      <c r="Q281" s="166"/>
      <c r="R281" s="166"/>
      <c r="S281" s="166"/>
      <c r="T281" s="166"/>
      <c r="U281" s="166"/>
      <c r="V281" s="166"/>
      <c r="W281" s="166"/>
      <c r="X281" s="166"/>
      <c r="Y281" s="166"/>
      <c r="Z281" s="166"/>
      <c r="AA281" s="166"/>
      <c r="AB281" s="166"/>
      <c r="AC281" s="166"/>
      <c r="AD281" s="166"/>
      <c r="AE281" s="166"/>
    </row>
    <row r="282" spans="1:31" ht="15.75" customHeight="1">
      <c r="A282" s="162"/>
      <c r="B282" s="162"/>
      <c r="C282" s="165"/>
      <c r="D282" s="162"/>
      <c r="E282" s="165"/>
      <c r="F282" s="162"/>
      <c r="G282" s="162"/>
      <c r="H282" s="162"/>
      <c r="I282" s="162"/>
      <c r="J282" s="162"/>
      <c r="K282" s="162"/>
      <c r="L282" s="162"/>
      <c r="M282" s="166"/>
      <c r="N282" s="166"/>
      <c r="O282" s="166"/>
      <c r="P282" s="166"/>
      <c r="Q282" s="166"/>
      <c r="R282" s="166"/>
      <c r="S282" s="166"/>
      <c r="T282" s="166"/>
      <c r="U282" s="166"/>
      <c r="V282" s="166"/>
      <c r="W282" s="166"/>
      <c r="X282" s="166"/>
      <c r="Y282" s="166"/>
      <c r="Z282" s="166"/>
      <c r="AA282" s="166"/>
      <c r="AB282" s="166"/>
      <c r="AC282" s="166"/>
      <c r="AD282" s="166"/>
      <c r="AE282" s="166"/>
    </row>
    <row r="283" spans="1:31" ht="15.75" customHeight="1">
      <c r="A283" s="162"/>
      <c r="B283" s="162"/>
      <c r="C283" s="165"/>
      <c r="D283" s="162"/>
      <c r="E283" s="165"/>
      <c r="F283" s="162"/>
      <c r="G283" s="162"/>
      <c r="H283" s="162"/>
      <c r="I283" s="162"/>
      <c r="J283" s="162"/>
      <c r="K283" s="162"/>
      <c r="L283" s="162"/>
      <c r="M283" s="166"/>
      <c r="N283" s="166"/>
      <c r="O283" s="166"/>
      <c r="P283" s="166"/>
      <c r="Q283" s="166"/>
      <c r="R283" s="166"/>
      <c r="S283" s="166"/>
      <c r="T283" s="166"/>
      <c r="U283" s="166"/>
      <c r="V283" s="166"/>
      <c r="W283" s="166"/>
      <c r="X283" s="166"/>
      <c r="Y283" s="166"/>
      <c r="Z283" s="166"/>
      <c r="AA283" s="166"/>
      <c r="AB283" s="166"/>
      <c r="AC283" s="166"/>
      <c r="AD283" s="166"/>
      <c r="AE283" s="166"/>
    </row>
    <row r="284" spans="1:31" ht="15.75" customHeight="1">
      <c r="A284" s="162"/>
      <c r="B284" s="162"/>
      <c r="C284" s="165"/>
      <c r="D284" s="162"/>
      <c r="E284" s="165"/>
      <c r="F284" s="162"/>
      <c r="G284" s="162"/>
      <c r="H284" s="162"/>
      <c r="I284" s="162"/>
      <c r="J284" s="162"/>
      <c r="K284" s="162"/>
      <c r="L284" s="162"/>
      <c r="M284" s="166"/>
      <c r="N284" s="166"/>
      <c r="O284" s="166"/>
      <c r="P284" s="166"/>
      <c r="Q284" s="166"/>
      <c r="R284" s="166"/>
      <c r="S284" s="166"/>
      <c r="T284" s="166"/>
      <c r="U284" s="166"/>
      <c r="V284" s="166"/>
      <c r="W284" s="166"/>
      <c r="X284" s="166"/>
      <c r="Y284" s="166"/>
      <c r="Z284" s="166"/>
      <c r="AA284" s="166"/>
      <c r="AB284" s="166"/>
      <c r="AC284" s="166"/>
      <c r="AD284" s="166"/>
      <c r="AE284" s="166"/>
    </row>
    <row r="285" spans="1:31" ht="15.75" customHeight="1">
      <c r="A285" s="162"/>
      <c r="B285" s="162"/>
      <c r="C285" s="165"/>
      <c r="D285" s="162"/>
      <c r="E285" s="165"/>
      <c r="F285" s="162"/>
      <c r="G285" s="162"/>
      <c r="H285" s="162"/>
      <c r="I285" s="162"/>
      <c r="J285" s="162"/>
      <c r="K285" s="162"/>
      <c r="L285" s="162"/>
      <c r="M285" s="166"/>
      <c r="N285" s="166"/>
      <c r="O285" s="166"/>
      <c r="P285" s="166"/>
      <c r="Q285" s="166"/>
      <c r="R285" s="166"/>
      <c r="S285" s="166"/>
      <c r="T285" s="166"/>
      <c r="U285" s="166"/>
      <c r="V285" s="166"/>
      <c r="W285" s="166"/>
      <c r="X285" s="166"/>
      <c r="Y285" s="166"/>
      <c r="Z285" s="166"/>
      <c r="AA285" s="166"/>
      <c r="AB285" s="166"/>
      <c r="AC285" s="166"/>
      <c r="AD285" s="166"/>
      <c r="AE285" s="166"/>
    </row>
    <row r="286" spans="1:31" ht="15.75" customHeight="1">
      <c r="A286" s="162"/>
      <c r="B286" s="162"/>
      <c r="C286" s="165"/>
      <c r="D286" s="162"/>
      <c r="E286" s="165"/>
      <c r="F286" s="162"/>
      <c r="G286" s="162"/>
      <c r="H286" s="162"/>
      <c r="I286" s="162"/>
      <c r="J286" s="162"/>
      <c r="K286" s="162"/>
      <c r="L286" s="162"/>
      <c r="M286" s="166"/>
      <c r="N286" s="166"/>
      <c r="O286" s="166"/>
      <c r="P286" s="166"/>
      <c r="Q286" s="166"/>
      <c r="R286" s="166"/>
      <c r="S286" s="166"/>
      <c r="T286" s="166"/>
      <c r="U286" s="166"/>
      <c r="V286" s="166"/>
      <c r="W286" s="166"/>
      <c r="X286" s="166"/>
      <c r="Y286" s="166"/>
      <c r="Z286" s="166"/>
      <c r="AA286" s="166"/>
      <c r="AB286" s="166"/>
      <c r="AC286" s="166"/>
      <c r="AD286" s="166"/>
      <c r="AE286" s="166"/>
    </row>
    <row r="287" spans="1:31" ht="15.75" customHeight="1">
      <c r="A287" s="162"/>
      <c r="B287" s="162"/>
      <c r="C287" s="165"/>
      <c r="D287" s="162"/>
      <c r="E287" s="165"/>
      <c r="F287" s="162"/>
      <c r="G287" s="162"/>
      <c r="H287" s="162"/>
      <c r="I287" s="162"/>
      <c r="J287" s="162"/>
      <c r="K287" s="162"/>
      <c r="L287" s="162"/>
      <c r="M287" s="166"/>
      <c r="N287" s="166"/>
      <c r="O287" s="166"/>
      <c r="P287" s="166"/>
      <c r="Q287" s="166"/>
      <c r="R287" s="166"/>
      <c r="S287" s="166"/>
      <c r="T287" s="166"/>
      <c r="U287" s="166"/>
      <c r="V287" s="166"/>
      <c r="W287" s="166"/>
      <c r="X287" s="166"/>
      <c r="Y287" s="166"/>
      <c r="Z287" s="166"/>
      <c r="AA287" s="166"/>
      <c r="AB287" s="166"/>
      <c r="AC287" s="166"/>
      <c r="AD287" s="166"/>
      <c r="AE287" s="166"/>
    </row>
    <row r="288" spans="1:31" ht="15.75" customHeight="1">
      <c r="A288" s="162"/>
      <c r="B288" s="162"/>
      <c r="C288" s="165"/>
      <c r="D288" s="162"/>
      <c r="E288" s="165"/>
      <c r="F288" s="162"/>
      <c r="G288" s="162"/>
      <c r="H288" s="162"/>
      <c r="I288" s="162"/>
      <c r="J288" s="162"/>
      <c r="K288" s="162"/>
      <c r="L288" s="162"/>
      <c r="M288" s="166"/>
      <c r="N288" s="166"/>
      <c r="O288" s="166"/>
      <c r="P288" s="166"/>
      <c r="Q288" s="166"/>
      <c r="R288" s="166"/>
      <c r="S288" s="166"/>
      <c r="T288" s="166"/>
      <c r="U288" s="166"/>
      <c r="V288" s="166"/>
      <c r="W288" s="166"/>
      <c r="X288" s="166"/>
      <c r="Y288" s="166"/>
      <c r="Z288" s="166"/>
      <c r="AA288" s="166"/>
      <c r="AB288" s="166"/>
      <c r="AC288" s="166"/>
      <c r="AD288" s="166"/>
      <c r="AE288" s="166"/>
    </row>
    <row r="289" spans="1:31" ht="15.75" customHeight="1">
      <c r="A289" s="162"/>
      <c r="B289" s="162"/>
      <c r="C289" s="165"/>
      <c r="D289" s="162"/>
      <c r="E289" s="165"/>
      <c r="F289" s="162"/>
      <c r="G289" s="162"/>
      <c r="H289" s="162"/>
      <c r="I289" s="162"/>
      <c r="J289" s="162"/>
      <c r="K289" s="162"/>
      <c r="L289" s="162"/>
      <c r="M289" s="166"/>
      <c r="N289" s="166"/>
      <c r="O289" s="166"/>
      <c r="P289" s="166"/>
      <c r="Q289" s="166"/>
      <c r="R289" s="166"/>
      <c r="S289" s="166"/>
      <c r="T289" s="166"/>
      <c r="U289" s="166"/>
      <c r="V289" s="166"/>
      <c r="W289" s="166"/>
      <c r="X289" s="166"/>
      <c r="Y289" s="166"/>
      <c r="Z289" s="166"/>
      <c r="AA289" s="166"/>
      <c r="AB289" s="166"/>
      <c r="AC289" s="166"/>
      <c r="AD289" s="166"/>
      <c r="AE289" s="166"/>
    </row>
    <row r="290" spans="1:31" ht="15.75" customHeight="1">
      <c r="A290" s="162"/>
      <c r="B290" s="162"/>
      <c r="C290" s="165"/>
      <c r="D290" s="162"/>
      <c r="E290" s="165"/>
      <c r="F290" s="162"/>
      <c r="G290" s="162"/>
      <c r="H290" s="162"/>
      <c r="I290" s="162"/>
      <c r="J290" s="162"/>
      <c r="K290" s="162"/>
      <c r="L290" s="162"/>
      <c r="M290" s="166"/>
      <c r="N290" s="166"/>
      <c r="O290" s="166"/>
      <c r="P290" s="166"/>
      <c r="Q290" s="166"/>
      <c r="R290" s="166"/>
      <c r="S290" s="166"/>
      <c r="T290" s="166"/>
      <c r="U290" s="166"/>
      <c r="V290" s="166"/>
      <c r="W290" s="166"/>
      <c r="X290" s="166"/>
      <c r="Y290" s="166"/>
      <c r="Z290" s="166"/>
      <c r="AA290" s="166"/>
      <c r="AB290" s="166"/>
      <c r="AC290" s="166"/>
      <c r="AD290" s="166"/>
      <c r="AE290" s="166"/>
    </row>
    <row r="291" spans="1:31" ht="15.75" customHeight="1">
      <c r="A291" s="162"/>
      <c r="B291" s="162"/>
      <c r="C291" s="165"/>
      <c r="D291" s="162"/>
      <c r="E291" s="165"/>
      <c r="F291" s="162"/>
      <c r="G291" s="162"/>
      <c r="H291" s="162"/>
      <c r="I291" s="162"/>
      <c r="J291" s="162"/>
      <c r="K291" s="162"/>
      <c r="L291" s="162"/>
      <c r="M291" s="166"/>
      <c r="N291" s="166"/>
      <c r="O291" s="166"/>
      <c r="P291" s="166"/>
      <c r="Q291" s="166"/>
      <c r="R291" s="166"/>
      <c r="S291" s="166"/>
      <c r="T291" s="166"/>
      <c r="U291" s="166"/>
      <c r="V291" s="166"/>
      <c r="W291" s="166"/>
      <c r="X291" s="166"/>
      <c r="Y291" s="166"/>
      <c r="Z291" s="166"/>
      <c r="AA291" s="166"/>
      <c r="AB291" s="166"/>
      <c r="AC291" s="166"/>
      <c r="AD291" s="166"/>
      <c r="AE291" s="166"/>
    </row>
    <row r="292" spans="1:31" ht="15.75" customHeight="1">
      <c r="A292" s="162"/>
      <c r="B292" s="162"/>
      <c r="C292" s="165"/>
      <c r="D292" s="162"/>
      <c r="E292" s="165"/>
      <c r="F292" s="162"/>
      <c r="G292" s="162"/>
      <c r="H292" s="162"/>
      <c r="I292" s="162"/>
      <c r="J292" s="162"/>
      <c r="K292" s="162"/>
      <c r="L292" s="162"/>
      <c r="M292" s="166"/>
      <c r="N292" s="166"/>
      <c r="O292" s="166"/>
      <c r="P292" s="166"/>
      <c r="Q292" s="166"/>
      <c r="R292" s="166"/>
      <c r="S292" s="166"/>
      <c r="T292" s="166"/>
      <c r="U292" s="166"/>
      <c r="V292" s="166"/>
      <c r="W292" s="166"/>
      <c r="X292" s="166"/>
      <c r="Y292" s="166"/>
      <c r="Z292" s="166"/>
      <c r="AA292" s="166"/>
      <c r="AB292" s="166"/>
      <c r="AC292" s="166"/>
      <c r="AD292" s="166"/>
      <c r="AE292" s="166"/>
    </row>
    <row r="293" spans="1:31" ht="15.75" customHeight="1">
      <c r="A293" s="162"/>
      <c r="B293" s="162"/>
      <c r="C293" s="165"/>
      <c r="D293" s="162"/>
      <c r="E293" s="165"/>
      <c r="F293" s="162"/>
      <c r="G293" s="162"/>
      <c r="H293" s="162"/>
      <c r="I293" s="162"/>
      <c r="J293" s="162"/>
      <c r="K293" s="162"/>
      <c r="L293" s="162"/>
      <c r="M293" s="166"/>
      <c r="N293" s="166"/>
      <c r="O293" s="166"/>
      <c r="P293" s="166"/>
      <c r="Q293" s="166"/>
      <c r="R293" s="166"/>
      <c r="S293" s="166"/>
      <c r="T293" s="166"/>
      <c r="U293" s="166"/>
      <c r="V293" s="166"/>
      <c r="W293" s="166"/>
      <c r="X293" s="166"/>
      <c r="Y293" s="166"/>
      <c r="Z293" s="166"/>
      <c r="AA293" s="166"/>
      <c r="AB293" s="166"/>
      <c r="AC293" s="166"/>
      <c r="AD293" s="166"/>
      <c r="AE293" s="166"/>
    </row>
    <row r="294" spans="1:31" ht="15.75" customHeight="1">
      <c r="A294" s="162"/>
      <c r="B294" s="162"/>
      <c r="C294" s="165"/>
      <c r="D294" s="162"/>
      <c r="E294" s="165"/>
      <c r="F294" s="162"/>
      <c r="G294" s="162"/>
      <c r="H294" s="162"/>
      <c r="I294" s="162"/>
      <c r="J294" s="162"/>
      <c r="K294" s="162"/>
      <c r="L294" s="162"/>
      <c r="M294" s="166"/>
      <c r="N294" s="166"/>
      <c r="O294" s="166"/>
      <c r="P294" s="166"/>
      <c r="Q294" s="166"/>
      <c r="R294" s="166"/>
      <c r="S294" s="166"/>
      <c r="T294" s="166"/>
      <c r="U294" s="166"/>
      <c r="V294" s="166"/>
      <c r="W294" s="166"/>
      <c r="X294" s="166"/>
      <c r="Y294" s="166"/>
      <c r="Z294" s="166"/>
      <c r="AA294" s="166"/>
      <c r="AB294" s="166"/>
      <c r="AC294" s="166"/>
      <c r="AD294" s="166"/>
      <c r="AE294" s="166"/>
    </row>
    <row r="295" spans="1:31" ht="15.75" customHeight="1">
      <c r="A295" s="162"/>
      <c r="B295" s="162"/>
      <c r="C295" s="165"/>
      <c r="D295" s="162"/>
      <c r="E295" s="165"/>
      <c r="F295" s="162"/>
      <c r="G295" s="162"/>
      <c r="H295" s="162"/>
      <c r="I295" s="162"/>
      <c r="J295" s="162"/>
      <c r="K295" s="162"/>
      <c r="L295" s="162"/>
      <c r="M295" s="166"/>
      <c r="N295" s="166"/>
      <c r="O295" s="166"/>
      <c r="P295" s="166"/>
      <c r="Q295" s="166"/>
      <c r="R295" s="166"/>
      <c r="S295" s="166"/>
      <c r="T295" s="166"/>
      <c r="U295" s="166"/>
      <c r="V295" s="166"/>
      <c r="W295" s="166"/>
      <c r="X295" s="166"/>
      <c r="Y295" s="166"/>
      <c r="Z295" s="166"/>
      <c r="AA295" s="166"/>
      <c r="AB295" s="166"/>
      <c r="AC295" s="166"/>
      <c r="AD295" s="166"/>
      <c r="AE295" s="166"/>
    </row>
    <row r="296" spans="1:31" ht="15.75" customHeight="1">
      <c r="A296" s="162"/>
      <c r="B296" s="162"/>
      <c r="C296" s="165"/>
      <c r="D296" s="162"/>
      <c r="E296" s="165"/>
      <c r="F296" s="162"/>
      <c r="G296" s="162"/>
      <c r="H296" s="162"/>
      <c r="I296" s="162"/>
      <c r="J296" s="162"/>
      <c r="K296" s="162"/>
      <c r="L296" s="162"/>
      <c r="M296" s="166"/>
      <c r="N296" s="166"/>
      <c r="O296" s="166"/>
      <c r="P296" s="166"/>
      <c r="Q296" s="166"/>
      <c r="R296" s="166"/>
      <c r="S296" s="166"/>
      <c r="T296" s="166"/>
      <c r="U296" s="166"/>
      <c r="V296" s="166"/>
      <c r="W296" s="166"/>
      <c r="X296" s="166"/>
      <c r="Y296" s="166"/>
      <c r="Z296" s="166"/>
      <c r="AA296" s="166"/>
      <c r="AB296" s="166"/>
      <c r="AC296" s="166"/>
      <c r="AD296" s="166"/>
      <c r="AE296" s="166"/>
    </row>
    <row r="297" spans="1:31" ht="15.75" customHeight="1">
      <c r="A297" s="162"/>
      <c r="B297" s="162"/>
      <c r="C297" s="165"/>
      <c r="D297" s="162"/>
      <c r="E297" s="165"/>
      <c r="F297" s="162"/>
      <c r="G297" s="162"/>
      <c r="H297" s="162"/>
      <c r="I297" s="162"/>
      <c r="J297" s="162"/>
      <c r="K297" s="162"/>
      <c r="L297" s="162"/>
      <c r="M297" s="166"/>
      <c r="N297" s="166"/>
      <c r="O297" s="166"/>
      <c r="P297" s="166"/>
      <c r="Q297" s="166"/>
      <c r="R297" s="166"/>
      <c r="S297" s="166"/>
      <c r="T297" s="166"/>
      <c r="U297" s="166"/>
      <c r="V297" s="166"/>
      <c r="W297" s="166"/>
      <c r="X297" s="166"/>
      <c r="Y297" s="166"/>
      <c r="Z297" s="166"/>
      <c r="AA297" s="166"/>
      <c r="AB297" s="166"/>
      <c r="AC297" s="166"/>
      <c r="AD297" s="166"/>
      <c r="AE297" s="166"/>
    </row>
    <row r="298" spans="1:31" ht="15.75" customHeight="1">
      <c r="A298" s="162"/>
      <c r="B298" s="162"/>
      <c r="C298" s="165"/>
      <c r="D298" s="162"/>
      <c r="E298" s="165"/>
      <c r="F298" s="162"/>
      <c r="G298" s="162"/>
      <c r="H298" s="162"/>
      <c r="I298" s="162"/>
      <c r="J298" s="162"/>
      <c r="K298" s="162"/>
      <c r="L298" s="162"/>
      <c r="M298" s="166"/>
      <c r="N298" s="166"/>
      <c r="O298" s="166"/>
      <c r="P298" s="166"/>
      <c r="Q298" s="166"/>
      <c r="R298" s="166"/>
      <c r="S298" s="166"/>
      <c r="T298" s="166"/>
      <c r="U298" s="166"/>
      <c r="V298" s="166"/>
      <c r="W298" s="166"/>
      <c r="X298" s="166"/>
      <c r="Y298" s="166"/>
      <c r="Z298" s="166"/>
      <c r="AA298" s="166"/>
      <c r="AB298" s="166"/>
      <c r="AC298" s="166"/>
      <c r="AD298" s="166"/>
      <c r="AE298" s="166"/>
    </row>
    <row r="299" spans="1:31" ht="15.75" customHeight="1">
      <c r="A299" s="162"/>
      <c r="B299" s="162"/>
      <c r="C299" s="165"/>
      <c r="D299" s="162"/>
      <c r="E299" s="165"/>
      <c r="F299" s="162"/>
      <c r="G299" s="162"/>
      <c r="H299" s="162"/>
      <c r="I299" s="162"/>
      <c r="J299" s="162"/>
      <c r="K299" s="162"/>
      <c r="L299" s="162"/>
      <c r="M299" s="166"/>
      <c r="N299" s="166"/>
      <c r="O299" s="166"/>
      <c r="P299" s="166"/>
      <c r="Q299" s="166"/>
      <c r="R299" s="166"/>
      <c r="S299" s="166"/>
      <c r="T299" s="166"/>
      <c r="U299" s="166"/>
      <c r="V299" s="166"/>
      <c r="W299" s="166"/>
      <c r="X299" s="166"/>
      <c r="Y299" s="166"/>
      <c r="Z299" s="166"/>
      <c r="AA299" s="166"/>
      <c r="AB299" s="166"/>
      <c r="AC299" s="166"/>
      <c r="AD299" s="166"/>
      <c r="AE299" s="166"/>
    </row>
    <row r="300" spans="1:31" ht="15.75" customHeight="1">
      <c r="A300" s="162"/>
      <c r="B300" s="162"/>
      <c r="C300" s="165"/>
      <c r="D300" s="162"/>
      <c r="E300" s="165"/>
      <c r="F300" s="162"/>
      <c r="G300" s="162"/>
      <c r="H300" s="162"/>
      <c r="I300" s="162"/>
      <c r="J300" s="162"/>
      <c r="K300" s="162"/>
      <c r="L300" s="162"/>
      <c r="M300" s="166"/>
      <c r="N300" s="166"/>
      <c r="O300" s="166"/>
      <c r="P300" s="166"/>
      <c r="Q300" s="166"/>
      <c r="R300" s="166"/>
      <c r="S300" s="166"/>
      <c r="T300" s="166"/>
      <c r="U300" s="166"/>
      <c r="V300" s="166"/>
      <c r="W300" s="166"/>
      <c r="X300" s="166"/>
      <c r="Y300" s="166"/>
      <c r="Z300" s="166"/>
      <c r="AA300" s="166"/>
      <c r="AB300" s="166"/>
      <c r="AC300" s="166"/>
      <c r="AD300" s="166"/>
      <c r="AE300" s="166"/>
    </row>
    <row r="301" spans="1:31" ht="15.75" customHeight="1">
      <c r="A301" s="162"/>
      <c r="B301" s="162"/>
      <c r="C301" s="165"/>
      <c r="D301" s="162"/>
      <c r="E301" s="165"/>
      <c r="F301" s="162"/>
      <c r="G301" s="162"/>
      <c r="H301" s="162"/>
      <c r="I301" s="162"/>
      <c r="J301" s="162"/>
      <c r="K301" s="162"/>
      <c r="L301" s="162"/>
      <c r="M301" s="166"/>
      <c r="N301" s="166"/>
      <c r="O301" s="166"/>
      <c r="P301" s="166"/>
      <c r="Q301" s="166"/>
      <c r="R301" s="166"/>
      <c r="S301" s="166"/>
      <c r="T301" s="166"/>
      <c r="U301" s="166"/>
      <c r="V301" s="166"/>
      <c r="W301" s="166"/>
      <c r="X301" s="166"/>
      <c r="Y301" s="166"/>
      <c r="Z301" s="166"/>
      <c r="AA301" s="166"/>
      <c r="AB301" s="166"/>
      <c r="AC301" s="166"/>
      <c r="AD301" s="166"/>
      <c r="AE301" s="166"/>
    </row>
    <row r="302" spans="1:31" ht="15.75" customHeight="1">
      <c r="A302" s="162"/>
      <c r="B302" s="162"/>
      <c r="C302" s="165"/>
      <c r="D302" s="162"/>
      <c r="E302" s="165"/>
      <c r="F302" s="162"/>
      <c r="G302" s="162"/>
      <c r="H302" s="162"/>
      <c r="I302" s="162"/>
      <c r="J302" s="162"/>
      <c r="K302" s="162"/>
      <c r="L302" s="162"/>
      <c r="M302" s="166"/>
      <c r="N302" s="166"/>
      <c r="O302" s="166"/>
      <c r="P302" s="166"/>
      <c r="Q302" s="166"/>
      <c r="R302" s="166"/>
      <c r="S302" s="166"/>
      <c r="T302" s="166"/>
      <c r="U302" s="166"/>
      <c r="V302" s="166"/>
      <c r="W302" s="166"/>
      <c r="X302" s="166"/>
      <c r="Y302" s="166"/>
      <c r="Z302" s="166"/>
      <c r="AA302" s="166"/>
      <c r="AB302" s="166"/>
      <c r="AC302" s="166"/>
      <c r="AD302" s="166"/>
      <c r="AE302" s="166"/>
    </row>
    <row r="303" spans="1:31" ht="15.75" customHeight="1">
      <c r="A303" s="162"/>
      <c r="B303" s="162"/>
      <c r="C303" s="165"/>
      <c r="D303" s="162"/>
      <c r="E303" s="165"/>
      <c r="F303" s="162"/>
      <c r="G303" s="162"/>
      <c r="H303" s="162"/>
      <c r="I303" s="162"/>
      <c r="J303" s="162"/>
      <c r="K303" s="162"/>
      <c r="L303" s="162"/>
      <c r="M303" s="166"/>
      <c r="N303" s="166"/>
      <c r="O303" s="166"/>
      <c r="P303" s="166"/>
      <c r="Q303" s="166"/>
      <c r="R303" s="166"/>
      <c r="S303" s="166"/>
      <c r="T303" s="166"/>
      <c r="U303" s="166"/>
      <c r="V303" s="166"/>
      <c r="W303" s="166"/>
      <c r="X303" s="166"/>
      <c r="Y303" s="166"/>
      <c r="Z303" s="166"/>
      <c r="AA303" s="166"/>
      <c r="AB303" s="166"/>
      <c r="AC303" s="166"/>
      <c r="AD303" s="166"/>
      <c r="AE303" s="166"/>
    </row>
    <row r="304" spans="1:31" ht="15.75" customHeight="1">
      <c r="A304" s="162"/>
      <c r="B304" s="162"/>
      <c r="C304" s="165"/>
      <c r="D304" s="162"/>
      <c r="E304" s="165"/>
      <c r="F304" s="162"/>
      <c r="G304" s="162"/>
      <c r="H304" s="162"/>
      <c r="I304" s="162"/>
      <c r="J304" s="162"/>
      <c r="K304" s="162"/>
      <c r="L304" s="162"/>
      <c r="M304" s="166"/>
      <c r="N304" s="166"/>
      <c r="O304" s="166"/>
      <c r="P304" s="166"/>
      <c r="Q304" s="166"/>
      <c r="R304" s="166"/>
      <c r="S304" s="166"/>
      <c r="T304" s="166"/>
      <c r="U304" s="166"/>
      <c r="V304" s="166"/>
      <c r="W304" s="166"/>
      <c r="X304" s="166"/>
      <c r="Y304" s="166"/>
      <c r="Z304" s="166"/>
      <c r="AA304" s="166"/>
      <c r="AB304" s="166"/>
      <c r="AC304" s="166"/>
      <c r="AD304" s="166"/>
      <c r="AE304" s="166"/>
    </row>
    <row r="305" spans="1:31" ht="15.75" customHeight="1">
      <c r="A305" s="162"/>
      <c r="B305" s="162"/>
      <c r="C305" s="165"/>
      <c r="D305" s="162"/>
      <c r="E305" s="165"/>
      <c r="F305" s="162"/>
      <c r="G305" s="162"/>
      <c r="H305" s="162"/>
      <c r="I305" s="162"/>
      <c r="J305" s="162"/>
      <c r="K305" s="162"/>
      <c r="L305" s="162"/>
      <c r="M305" s="166"/>
      <c r="N305" s="166"/>
      <c r="O305" s="166"/>
      <c r="P305" s="166"/>
      <c r="Q305" s="166"/>
      <c r="R305" s="166"/>
      <c r="S305" s="166"/>
      <c r="T305" s="166"/>
      <c r="U305" s="166"/>
      <c r="V305" s="166"/>
      <c r="W305" s="166"/>
      <c r="X305" s="166"/>
      <c r="Y305" s="166"/>
      <c r="Z305" s="166"/>
      <c r="AA305" s="166"/>
      <c r="AB305" s="166"/>
      <c r="AC305" s="166"/>
      <c r="AD305" s="166"/>
      <c r="AE305" s="166"/>
    </row>
    <row r="306" spans="1:31" ht="15.75" customHeight="1">
      <c r="A306" s="162"/>
      <c r="B306" s="162"/>
      <c r="C306" s="165"/>
      <c r="D306" s="162"/>
      <c r="E306" s="165"/>
      <c r="F306" s="162"/>
      <c r="G306" s="162"/>
      <c r="H306" s="162"/>
      <c r="I306" s="162"/>
      <c r="J306" s="162"/>
      <c r="K306" s="162"/>
      <c r="L306" s="162"/>
      <c r="M306" s="166"/>
      <c r="N306" s="166"/>
      <c r="O306" s="166"/>
      <c r="P306" s="166"/>
      <c r="Q306" s="166"/>
      <c r="R306" s="166"/>
      <c r="S306" s="166"/>
      <c r="T306" s="166"/>
      <c r="U306" s="166"/>
      <c r="V306" s="166"/>
      <c r="W306" s="166"/>
      <c r="X306" s="166"/>
      <c r="Y306" s="166"/>
      <c r="Z306" s="166"/>
      <c r="AA306" s="166"/>
      <c r="AB306" s="166"/>
      <c r="AC306" s="166"/>
      <c r="AD306" s="166"/>
      <c r="AE306" s="166"/>
    </row>
    <row r="307" spans="1:31" ht="15.75" customHeight="1">
      <c r="A307" s="162"/>
      <c r="B307" s="162"/>
      <c r="C307" s="165"/>
      <c r="D307" s="162"/>
      <c r="E307" s="165"/>
      <c r="F307" s="162"/>
      <c r="G307" s="162"/>
      <c r="H307" s="162"/>
      <c r="I307" s="162"/>
      <c r="J307" s="162"/>
      <c r="K307" s="162"/>
      <c r="L307" s="162"/>
      <c r="M307" s="166"/>
      <c r="N307" s="166"/>
      <c r="O307" s="166"/>
      <c r="P307" s="166"/>
      <c r="Q307" s="166"/>
      <c r="R307" s="166"/>
      <c r="S307" s="166"/>
      <c r="T307" s="166"/>
      <c r="U307" s="166"/>
      <c r="V307" s="166"/>
      <c r="W307" s="166"/>
      <c r="X307" s="166"/>
      <c r="Y307" s="166"/>
      <c r="Z307" s="166"/>
      <c r="AA307" s="166"/>
      <c r="AB307" s="166"/>
      <c r="AC307" s="166"/>
      <c r="AD307" s="166"/>
      <c r="AE307" s="166"/>
    </row>
    <row r="308" spans="1:31" ht="15.75" customHeight="1">
      <c r="A308" s="162"/>
      <c r="B308" s="162"/>
      <c r="C308" s="165"/>
      <c r="D308" s="162"/>
      <c r="E308" s="165"/>
      <c r="F308" s="162"/>
      <c r="G308" s="162"/>
      <c r="H308" s="162"/>
      <c r="I308" s="162"/>
      <c r="J308" s="162"/>
      <c r="K308" s="162"/>
      <c r="L308" s="162"/>
      <c r="M308" s="166"/>
      <c r="N308" s="166"/>
      <c r="O308" s="166"/>
      <c r="P308" s="166"/>
      <c r="Q308" s="166"/>
      <c r="R308" s="166"/>
      <c r="S308" s="166"/>
      <c r="T308" s="166"/>
      <c r="U308" s="166"/>
      <c r="V308" s="166"/>
      <c r="W308" s="166"/>
      <c r="X308" s="166"/>
      <c r="Y308" s="166"/>
      <c r="Z308" s="166"/>
      <c r="AA308" s="166"/>
      <c r="AB308" s="166"/>
      <c r="AC308" s="166"/>
      <c r="AD308" s="166"/>
      <c r="AE308" s="166"/>
    </row>
    <row r="309" spans="1:31" ht="15.75" customHeight="1">
      <c r="A309" s="162"/>
      <c r="B309" s="162"/>
      <c r="C309" s="165"/>
      <c r="D309" s="162"/>
      <c r="E309" s="165"/>
      <c r="F309" s="162"/>
      <c r="G309" s="162"/>
      <c r="H309" s="162"/>
      <c r="I309" s="162"/>
      <c r="J309" s="162"/>
      <c r="K309" s="162"/>
      <c r="L309" s="162"/>
      <c r="M309" s="166"/>
      <c r="N309" s="166"/>
      <c r="O309" s="166"/>
      <c r="P309" s="166"/>
      <c r="Q309" s="166"/>
      <c r="R309" s="166"/>
      <c r="S309" s="166"/>
      <c r="T309" s="166"/>
      <c r="U309" s="166"/>
      <c r="V309" s="166"/>
      <c r="W309" s="166"/>
      <c r="X309" s="166"/>
      <c r="Y309" s="166"/>
      <c r="Z309" s="166"/>
      <c r="AA309" s="166"/>
      <c r="AB309" s="166"/>
      <c r="AC309" s="166"/>
      <c r="AD309" s="166"/>
      <c r="AE309" s="166"/>
    </row>
    <row r="310" spans="1:31" ht="15.75" customHeight="1">
      <c r="A310" s="162"/>
      <c r="B310" s="162"/>
      <c r="C310" s="165"/>
      <c r="D310" s="162"/>
      <c r="E310" s="165"/>
      <c r="F310" s="162"/>
      <c r="G310" s="162"/>
      <c r="H310" s="162"/>
      <c r="I310" s="162"/>
      <c r="J310" s="162"/>
      <c r="K310" s="162"/>
      <c r="L310" s="162"/>
      <c r="M310" s="166"/>
      <c r="N310" s="166"/>
      <c r="O310" s="166"/>
      <c r="P310" s="166"/>
      <c r="Q310" s="166"/>
      <c r="R310" s="166"/>
      <c r="S310" s="166"/>
      <c r="T310" s="166"/>
      <c r="U310" s="166"/>
      <c r="V310" s="166"/>
      <c r="W310" s="166"/>
      <c r="X310" s="166"/>
      <c r="Y310" s="166"/>
      <c r="Z310" s="166"/>
      <c r="AA310" s="166"/>
      <c r="AB310" s="166"/>
      <c r="AC310" s="166"/>
      <c r="AD310" s="166"/>
      <c r="AE310" s="166"/>
    </row>
    <row r="311" spans="1:31" ht="15.75" customHeight="1">
      <c r="A311" s="162"/>
      <c r="B311" s="162"/>
      <c r="C311" s="165"/>
      <c r="D311" s="162"/>
      <c r="E311" s="165"/>
      <c r="F311" s="162"/>
      <c r="G311" s="162"/>
      <c r="H311" s="162"/>
      <c r="I311" s="162"/>
      <c r="J311" s="162"/>
      <c r="K311" s="162"/>
      <c r="L311" s="162"/>
      <c r="M311" s="166"/>
      <c r="N311" s="166"/>
      <c r="O311" s="166"/>
      <c r="P311" s="166"/>
      <c r="Q311" s="166"/>
      <c r="R311" s="166"/>
      <c r="S311" s="166"/>
      <c r="T311" s="166"/>
      <c r="U311" s="166"/>
      <c r="V311" s="166"/>
      <c r="W311" s="166"/>
      <c r="X311" s="166"/>
      <c r="Y311" s="166"/>
      <c r="Z311" s="166"/>
      <c r="AA311" s="166"/>
      <c r="AB311" s="166"/>
      <c r="AC311" s="166"/>
      <c r="AD311" s="166"/>
      <c r="AE311" s="166"/>
    </row>
    <row r="312" spans="1:31" ht="15.75" customHeight="1">
      <c r="A312" s="162"/>
      <c r="B312" s="162"/>
      <c r="C312" s="165"/>
      <c r="D312" s="162"/>
      <c r="E312" s="165"/>
      <c r="F312" s="162"/>
      <c r="G312" s="162"/>
      <c r="H312" s="162"/>
      <c r="I312" s="162"/>
      <c r="J312" s="162"/>
      <c r="K312" s="162"/>
      <c r="L312" s="162"/>
      <c r="M312" s="166"/>
      <c r="N312" s="166"/>
      <c r="O312" s="166"/>
      <c r="P312" s="166"/>
      <c r="Q312" s="166"/>
      <c r="R312" s="166"/>
      <c r="S312" s="166"/>
      <c r="T312" s="166"/>
      <c r="U312" s="166"/>
      <c r="V312" s="166"/>
      <c r="W312" s="166"/>
      <c r="X312" s="166"/>
      <c r="Y312" s="166"/>
      <c r="Z312" s="166"/>
      <c r="AA312" s="166"/>
      <c r="AB312" s="166"/>
      <c r="AC312" s="166"/>
      <c r="AD312" s="166"/>
      <c r="AE312" s="166"/>
    </row>
    <row r="313" spans="1:31" ht="15.75" customHeight="1">
      <c r="A313" s="162"/>
      <c r="B313" s="162"/>
      <c r="C313" s="165"/>
      <c r="D313" s="162"/>
      <c r="E313" s="165"/>
      <c r="F313" s="162"/>
      <c r="G313" s="162"/>
      <c r="H313" s="162"/>
      <c r="I313" s="162"/>
      <c r="J313" s="162"/>
      <c r="K313" s="162"/>
      <c r="L313" s="162"/>
      <c r="M313" s="166"/>
      <c r="N313" s="166"/>
      <c r="O313" s="166"/>
      <c r="P313" s="166"/>
      <c r="Q313" s="166"/>
      <c r="R313" s="166"/>
      <c r="S313" s="166"/>
      <c r="T313" s="166"/>
      <c r="U313" s="166"/>
      <c r="V313" s="166"/>
      <c r="W313" s="166"/>
      <c r="X313" s="166"/>
      <c r="Y313" s="166"/>
      <c r="Z313" s="166"/>
      <c r="AA313" s="166"/>
      <c r="AB313" s="166"/>
      <c r="AC313" s="166"/>
      <c r="AD313" s="166"/>
      <c r="AE313" s="166"/>
    </row>
    <row r="314" spans="1:31" ht="15.75" customHeight="1">
      <c r="A314" s="162"/>
      <c r="B314" s="162"/>
      <c r="C314" s="165"/>
      <c r="D314" s="162"/>
      <c r="E314" s="165"/>
      <c r="F314" s="162"/>
      <c r="G314" s="162"/>
      <c r="H314" s="162"/>
      <c r="I314" s="162"/>
      <c r="J314" s="162"/>
      <c r="K314" s="162"/>
      <c r="L314" s="162"/>
      <c r="M314" s="166"/>
      <c r="N314" s="166"/>
      <c r="O314" s="166"/>
      <c r="P314" s="166"/>
      <c r="Q314" s="166"/>
      <c r="R314" s="166"/>
      <c r="S314" s="166"/>
      <c r="T314" s="166"/>
      <c r="U314" s="166"/>
      <c r="V314" s="166"/>
      <c r="W314" s="166"/>
      <c r="X314" s="166"/>
      <c r="Y314" s="166"/>
      <c r="Z314" s="166"/>
      <c r="AA314" s="166"/>
      <c r="AB314" s="166"/>
      <c r="AC314" s="166"/>
      <c r="AD314" s="166"/>
      <c r="AE314" s="166"/>
    </row>
    <row r="315" spans="1:31" ht="15.75" customHeight="1">
      <c r="A315" s="162"/>
      <c r="B315" s="162"/>
      <c r="C315" s="165"/>
      <c r="D315" s="162"/>
      <c r="E315" s="165"/>
      <c r="F315" s="162"/>
      <c r="G315" s="162"/>
      <c r="H315" s="162"/>
      <c r="I315" s="162"/>
      <c r="J315" s="162"/>
      <c r="K315" s="162"/>
      <c r="L315" s="162"/>
      <c r="M315" s="166"/>
      <c r="N315" s="166"/>
      <c r="O315" s="166"/>
      <c r="P315" s="166"/>
      <c r="Q315" s="166"/>
      <c r="R315" s="166"/>
      <c r="S315" s="166"/>
      <c r="T315" s="166"/>
      <c r="U315" s="166"/>
      <c r="V315" s="166"/>
      <c r="W315" s="166"/>
      <c r="X315" s="166"/>
      <c r="Y315" s="166"/>
      <c r="Z315" s="166"/>
      <c r="AA315" s="166"/>
      <c r="AB315" s="166"/>
      <c r="AC315" s="166"/>
      <c r="AD315" s="166"/>
      <c r="AE315" s="166"/>
    </row>
    <row r="316" spans="1:31" ht="15.75" customHeight="1">
      <c r="A316" s="162"/>
      <c r="B316" s="162"/>
      <c r="C316" s="165"/>
      <c r="D316" s="162"/>
      <c r="E316" s="165"/>
      <c r="F316" s="162"/>
      <c r="G316" s="162"/>
      <c r="H316" s="162"/>
      <c r="I316" s="162"/>
      <c r="J316" s="162"/>
      <c r="K316" s="162"/>
      <c r="L316" s="162"/>
      <c r="M316" s="166"/>
      <c r="N316" s="166"/>
      <c r="O316" s="166"/>
      <c r="P316" s="166"/>
      <c r="Q316" s="166"/>
      <c r="R316" s="166"/>
      <c r="S316" s="166"/>
      <c r="T316" s="166"/>
      <c r="U316" s="166"/>
      <c r="V316" s="166"/>
      <c r="W316" s="166"/>
      <c r="X316" s="166"/>
      <c r="Y316" s="166"/>
      <c r="Z316" s="166"/>
      <c r="AA316" s="166"/>
      <c r="AB316" s="166"/>
      <c r="AC316" s="166"/>
      <c r="AD316" s="166"/>
      <c r="AE316" s="166"/>
    </row>
    <row r="317" spans="1:31" ht="15.75" customHeight="1">
      <c r="A317" s="162"/>
      <c r="B317" s="162"/>
      <c r="C317" s="165"/>
      <c r="D317" s="162"/>
      <c r="E317" s="165"/>
      <c r="F317" s="162"/>
      <c r="G317" s="162"/>
      <c r="H317" s="162"/>
      <c r="I317" s="162"/>
      <c r="J317" s="162"/>
      <c r="K317" s="162"/>
      <c r="L317" s="162"/>
      <c r="M317" s="166"/>
      <c r="N317" s="166"/>
      <c r="O317" s="166"/>
      <c r="P317" s="166"/>
      <c r="Q317" s="166"/>
      <c r="R317" s="166"/>
      <c r="S317" s="166"/>
      <c r="T317" s="166"/>
      <c r="U317" s="166"/>
      <c r="V317" s="166"/>
      <c r="W317" s="166"/>
      <c r="X317" s="166"/>
      <c r="Y317" s="166"/>
      <c r="Z317" s="166"/>
      <c r="AA317" s="166"/>
      <c r="AB317" s="166"/>
      <c r="AC317" s="166"/>
      <c r="AD317" s="166"/>
      <c r="AE317" s="166"/>
    </row>
    <row r="318" spans="1:31" ht="15.75" customHeight="1">
      <c r="A318" s="162"/>
      <c r="B318" s="162"/>
      <c r="C318" s="165"/>
      <c r="D318" s="162"/>
      <c r="E318" s="165"/>
      <c r="F318" s="162"/>
      <c r="G318" s="162"/>
      <c r="H318" s="162"/>
      <c r="I318" s="162"/>
      <c r="J318" s="162"/>
      <c r="K318" s="162"/>
      <c r="L318" s="162"/>
      <c r="M318" s="166"/>
      <c r="N318" s="166"/>
      <c r="O318" s="166"/>
      <c r="P318" s="166"/>
      <c r="Q318" s="166"/>
      <c r="R318" s="166"/>
      <c r="S318" s="166"/>
      <c r="T318" s="166"/>
      <c r="U318" s="166"/>
      <c r="V318" s="166"/>
      <c r="W318" s="166"/>
      <c r="X318" s="166"/>
      <c r="Y318" s="166"/>
      <c r="Z318" s="166"/>
      <c r="AA318" s="166"/>
      <c r="AB318" s="166"/>
      <c r="AC318" s="166"/>
      <c r="AD318" s="166"/>
      <c r="AE318" s="166"/>
    </row>
    <row r="319" spans="1:31" ht="15.75" customHeight="1">
      <c r="A319" s="162"/>
      <c r="B319" s="162"/>
      <c r="C319" s="165"/>
      <c r="D319" s="162"/>
      <c r="E319" s="165"/>
      <c r="F319" s="162"/>
      <c r="G319" s="162"/>
      <c r="H319" s="162"/>
      <c r="I319" s="162"/>
      <c r="J319" s="162"/>
      <c r="K319" s="162"/>
      <c r="L319" s="162"/>
      <c r="M319" s="166"/>
      <c r="N319" s="166"/>
      <c r="O319" s="166"/>
      <c r="P319" s="166"/>
      <c r="Q319" s="166"/>
      <c r="R319" s="166"/>
      <c r="S319" s="166"/>
      <c r="T319" s="166"/>
      <c r="U319" s="166"/>
      <c r="V319" s="166"/>
      <c r="W319" s="166"/>
      <c r="X319" s="166"/>
      <c r="Y319" s="166"/>
      <c r="Z319" s="166"/>
      <c r="AA319" s="166"/>
      <c r="AB319" s="166"/>
      <c r="AC319" s="166"/>
      <c r="AD319" s="166"/>
      <c r="AE319" s="166"/>
    </row>
    <row r="320" spans="1:31" ht="15.75" customHeight="1">
      <c r="A320" s="162"/>
      <c r="B320" s="162"/>
      <c r="C320" s="165"/>
      <c r="D320" s="162"/>
      <c r="E320" s="165"/>
      <c r="F320" s="162"/>
      <c r="G320" s="162"/>
      <c r="H320" s="162"/>
      <c r="I320" s="162"/>
      <c r="J320" s="162"/>
      <c r="K320" s="162"/>
      <c r="L320" s="162"/>
      <c r="M320" s="166"/>
      <c r="N320" s="166"/>
      <c r="O320" s="166"/>
      <c r="P320" s="166"/>
      <c r="Q320" s="166"/>
      <c r="R320" s="166"/>
      <c r="S320" s="166"/>
      <c r="T320" s="166"/>
      <c r="U320" s="166"/>
      <c r="V320" s="166"/>
      <c r="W320" s="166"/>
      <c r="X320" s="166"/>
      <c r="Y320" s="166"/>
      <c r="Z320" s="166"/>
      <c r="AA320" s="166"/>
      <c r="AB320" s="166"/>
      <c r="AC320" s="166"/>
      <c r="AD320" s="166"/>
      <c r="AE320" s="166"/>
    </row>
    <row r="321" spans="1:31" ht="15.75" customHeight="1">
      <c r="A321" s="162"/>
      <c r="B321" s="162"/>
      <c r="C321" s="165"/>
      <c r="D321" s="162"/>
      <c r="E321" s="165"/>
      <c r="F321" s="162"/>
      <c r="G321" s="162"/>
      <c r="H321" s="162"/>
      <c r="I321" s="162"/>
      <c r="J321" s="162"/>
      <c r="K321" s="162"/>
      <c r="L321" s="162"/>
      <c r="M321" s="166"/>
      <c r="N321" s="166"/>
      <c r="O321" s="166"/>
      <c r="P321" s="166"/>
      <c r="Q321" s="166"/>
      <c r="R321" s="166"/>
      <c r="S321" s="166"/>
      <c r="T321" s="166"/>
      <c r="U321" s="166"/>
      <c r="V321" s="166"/>
      <c r="W321" s="166"/>
      <c r="X321" s="166"/>
      <c r="Y321" s="166"/>
      <c r="Z321" s="166"/>
      <c r="AA321" s="166"/>
      <c r="AB321" s="166"/>
      <c r="AC321" s="166"/>
      <c r="AD321" s="166"/>
      <c r="AE321" s="166"/>
    </row>
    <row r="322" spans="1:31" ht="15.75" customHeight="1">
      <c r="A322" s="162"/>
      <c r="B322" s="162"/>
      <c r="C322" s="165"/>
      <c r="D322" s="162"/>
      <c r="E322" s="165"/>
      <c r="F322" s="162"/>
      <c r="G322" s="162"/>
      <c r="H322" s="162"/>
      <c r="I322" s="162"/>
      <c r="J322" s="162"/>
      <c r="K322" s="162"/>
      <c r="L322" s="162"/>
      <c r="M322" s="166"/>
      <c r="N322" s="166"/>
      <c r="O322" s="166"/>
      <c r="P322" s="166"/>
      <c r="Q322" s="166"/>
      <c r="R322" s="166"/>
      <c r="S322" s="166"/>
      <c r="T322" s="166"/>
      <c r="U322" s="166"/>
      <c r="V322" s="166"/>
      <c r="W322" s="166"/>
      <c r="X322" s="166"/>
      <c r="Y322" s="166"/>
      <c r="Z322" s="166"/>
      <c r="AA322" s="166"/>
      <c r="AB322" s="166"/>
      <c r="AC322" s="166"/>
      <c r="AD322" s="166"/>
      <c r="AE322" s="166"/>
    </row>
    <row r="323" spans="1:31" ht="15.75" customHeight="1">
      <c r="A323" s="162"/>
      <c r="B323" s="162"/>
      <c r="C323" s="165"/>
      <c r="D323" s="162"/>
      <c r="E323" s="165"/>
      <c r="F323" s="162"/>
      <c r="G323" s="162"/>
      <c r="H323" s="162"/>
      <c r="I323" s="162"/>
      <c r="J323" s="162"/>
      <c r="K323" s="162"/>
      <c r="L323" s="162"/>
      <c r="M323" s="166"/>
      <c r="N323" s="166"/>
      <c r="O323" s="166"/>
      <c r="P323" s="166"/>
      <c r="Q323" s="166"/>
      <c r="R323" s="166"/>
      <c r="S323" s="166"/>
      <c r="T323" s="166"/>
      <c r="U323" s="166"/>
      <c r="V323" s="166"/>
      <c r="W323" s="166"/>
      <c r="X323" s="166"/>
      <c r="Y323" s="166"/>
      <c r="Z323" s="166"/>
      <c r="AA323" s="166"/>
      <c r="AB323" s="166"/>
      <c r="AC323" s="166"/>
      <c r="AD323" s="166"/>
      <c r="AE323" s="166"/>
    </row>
    <row r="324" spans="1:31" ht="15.75" customHeight="1">
      <c r="A324" s="162"/>
      <c r="B324" s="162"/>
      <c r="C324" s="165"/>
      <c r="D324" s="162"/>
      <c r="E324" s="165"/>
      <c r="F324" s="162"/>
      <c r="G324" s="162"/>
      <c r="H324" s="162"/>
      <c r="I324" s="162"/>
      <c r="J324" s="162"/>
      <c r="K324" s="162"/>
      <c r="L324" s="162"/>
      <c r="M324" s="166"/>
      <c r="N324" s="166"/>
      <c r="O324" s="166"/>
      <c r="P324" s="166"/>
      <c r="Q324" s="166"/>
      <c r="R324" s="166"/>
      <c r="S324" s="166"/>
      <c r="T324" s="166"/>
      <c r="U324" s="166"/>
      <c r="V324" s="166"/>
      <c r="W324" s="166"/>
      <c r="X324" s="166"/>
      <c r="Y324" s="166"/>
      <c r="Z324" s="166"/>
      <c r="AA324" s="166"/>
      <c r="AB324" s="166"/>
      <c r="AC324" s="166"/>
      <c r="AD324" s="166"/>
      <c r="AE324" s="166"/>
    </row>
    <row r="325" spans="1:31" ht="15.75" customHeight="1">
      <c r="A325" s="162"/>
      <c r="B325" s="162"/>
      <c r="C325" s="165"/>
      <c r="D325" s="162"/>
      <c r="E325" s="165"/>
      <c r="F325" s="162"/>
      <c r="G325" s="162"/>
      <c r="H325" s="162"/>
      <c r="I325" s="162"/>
      <c r="J325" s="162"/>
      <c r="K325" s="162"/>
      <c r="L325" s="162"/>
      <c r="M325" s="166"/>
      <c r="N325" s="166"/>
      <c r="O325" s="166"/>
      <c r="P325" s="166"/>
      <c r="Q325" s="166"/>
      <c r="R325" s="166"/>
      <c r="S325" s="166"/>
      <c r="T325" s="166"/>
      <c r="U325" s="166"/>
      <c r="V325" s="166"/>
      <c r="W325" s="166"/>
      <c r="X325" s="166"/>
      <c r="Y325" s="166"/>
      <c r="Z325" s="166"/>
      <c r="AA325" s="166"/>
      <c r="AB325" s="166"/>
      <c r="AC325" s="166"/>
      <c r="AD325" s="166"/>
      <c r="AE325" s="166"/>
    </row>
    <row r="326" spans="1:31" ht="15.75" customHeight="1">
      <c r="A326" s="162"/>
      <c r="B326" s="162"/>
      <c r="C326" s="165"/>
      <c r="D326" s="162"/>
      <c r="E326" s="165"/>
      <c r="F326" s="162"/>
      <c r="G326" s="162"/>
      <c r="H326" s="162"/>
      <c r="I326" s="162"/>
      <c r="J326" s="162"/>
      <c r="K326" s="162"/>
      <c r="L326" s="162"/>
      <c r="M326" s="166"/>
      <c r="N326" s="166"/>
      <c r="O326" s="166"/>
      <c r="P326" s="166"/>
      <c r="Q326" s="166"/>
      <c r="R326" s="166"/>
      <c r="S326" s="166"/>
      <c r="T326" s="166"/>
      <c r="U326" s="166"/>
      <c r="V326" s="166"/>
      <c r="W326" s="166"/>
      <c r="X326" s="166"/>
      <c r="Y326" s="166"/>
      <c r="Z326" s="166"/>
      <c r="AA326" s="166"/>
      <c r="AB326" s="166"/>
      <c r="AC326" s="166"/>
      <c r="AD326" s="166"/>
      <c r="AE326" s="166"/>
    </row>
    <row r="327" spans="1:31" ht="15.75" customHeight="1">
      <c r="A327" s="162"/>
      <c r="B327" s="162"/>
      <c r="C327" s="165"/>
      <c r="D327" s="162"/>
      <c r="E327" s="165"/>
      <c r="F327" s="162"/>
      <c r="G327" s="162"/>
      <c r="H327" s="162"/>
      <c r="I327" s="162"/>
      <c r="J327" s="162"/>
      <c r="K327" s="162"/>
      <c r="L327" s="162"/>
      <c r="M327" s="166"/>
      <c r="N327" s="166"/>
      <c r="O327" s="166"/>
      <c r="P327" s="166"/>
      <c r="Q327" s="166"/>
      <c r="R327" s="166"/>
      <c r="S327" s="166"/>
      <c r="T327" s="166"/>
      <c r="U327" s="166"/>
      <c r="V327" s="166"/>
      <c r="W327" s="166"/>
      <c r="X327" s="166"/>
      <c r="Y327" s="166"/>
      <c r="Z327" s="166"/>
      <c r="AA327" s="166"/>
      <c r="AB327" s="166"/>
      <c r="AC327" s="166"/>
      <c r="AD327" s="166"/>
      <c r="AE327" s="166"/>
    </row>
    <row r="328" spans="1:31" ht="15.75" customHeight="1">
      <c r="A328" s="162"/>
      <c r="B328" s="162"/>
      <c r="C328" s="165"/>
      <c r="D328" s="162"/>
      <c r="E328" s="165"/>
      <c r="F328" s="162"/>
      <c r="G328" s="162"/>
      <c r="H328" s="162"/>
      <c r="I328" s="162"/>
      <c r="J328" s="162"/>
      <c r="K328" s="162"/>
      <c r="L328" s="162"/>
      <c r="M328" s="166"/>
      <c r="N328" s="166"/>
      <c r="O328" s="166"/>
      <c r="P328" s="166"/>
      <c r="Q328" s="166"/>
      <c r="R328" s="166"/>
      <c r="S328" s="166"/>
      <c r="T328" s="166"/>
      <c r="U328" s="166"/>
      <c r="V328" s="166"/>
      <c r="W328" s="166"/>
      <c r="X328" s="166"/>
      <c r="Y328" s="166"/>
      <c r="Z328" s="166"/>
      <c r="AA328" s="166"/>
      <c r="AB328" s="166"/>
      <c r="AC328" s="166"/>
      <c r="AD328" s="166"/>
      <c r="AE328" s="166"/>
    </row>
    <row r="329" spans="1:31" ht="15.75" customHeight="1">
      <c r="A329" s="162"/>
      <c r="B329" s="162"/>
      <c r="C329" s="165"/>
      <c r="D329" s="162"/>
      <c r="E329" s="165"/>
      <c r="F329" s="162"/>
      <c r="G329" s="162"/>
      <c r="H329" s="162"/>
      <c r="I329" s="162"/>
      <c r="J329" s="162"/>
      <c r="K329" s="162"/>
      <c r="L329" s="162"/>
      <c r="M329" s="166"/>
      <c r="N329" s="166"/>
      <c r="O329" s="166"/>
      <c r="P329" s="166"/>
      <c r="Q329" s="166"/>
      <c r="R329" s="166"/>
      <c r="S329" s="166"/>
      <c r="T329" s="166"/>
      <c r="U329" s="166"/>
      <c r="V329" s="166"/>
      <c r="W329" s="166"/>
      <c r="X329" s="166"/>
      <c r="Y329" s="166"/>
      <c r="Z329" s="166"/>
      <c r="AA329" s="166"/>
      <c r="AB329" s="166"/>
      <c r="AC329" s="166"/>
      <c r="AD329" s="166"/>
      <c r="AE329" s="166"/>
    </row>
    <row r="330" spans="1:31" ht="15.75" customHeight="1">
      <c r="A330" s="162"/>
      <c r="B330" s="162"/>
      <c r="C330" s="165"/>
      <c r="D330" s="162"/>
      <c r="E330" s="165"/>
      <c r="F330" s="162"/>
      <c r="G330" s="162"/>
      <c r="H330" s="162"/>
      <c r="I330" s="162"/>
      <c r="J330" s="162"/>
      <c r="K330" s="162"/>
      <c r="L330" s="162"/>
      <c r="M330" s="166"/>
      <c r="N330" s="166"/>
      <c r="O330" s="166"/>
      <c r="P330" s="166"/>
      <c r="Q330" s="166"/>
      <c r="R330" s="166"/>
      <c r="S330" s="166"/>
      <c r="T330" s="166"/>
      <c r="U330" s="166"/>
      <c r="V330" s="166"/>
      <c r="W330" s="166"/>
      <c r="X330" s="166"/>
      <c r="Y330" s="166"/>
      <c r="Z330" s="166"/>
      <c r="AA330" s="166"/>
      <c r="AB330" s="166"/>
      <c r="AC330" s="166"/>
      <c r="AD330" s="166"/>
      <c r="AE330" s="166"/>
    </row>
    <row r="331" spans="1:31" ht="15.75" customHeight="1">
      <c r="A331" s="162"/>
      <c r="B331" s="162"/>
      <c r="C331" s="165"/>
      <c r="D331" s="162"/>
      <c r="E331" s="165"/>
      <c r="F331" s="162"/>
      <c r="G331" s="162"/>
      <c r="H331" s="162"/>
      <c r="I331" s="162"/>
      <c r="J331" s="162"/>
      <c r="K331" s="162"/>
      <c r="L331" s="162"/>
      <c r="M331" s="166"/>
      <c r="N331" s="166"/>
      <c r="O331" s="166"/>
      <c r="P331" s="166"/>
      <c r="Q331" s="166"/>
      <c r="R331" s="166"/>
      <c r="S331" s="166"/>
      <c r="T331" s="166"/>
      <c r="U331" s="166"/>
      <c r="V331" s="166"/>
      <c r="W331" s="166"/>
      <c r="X331" s="166"/>
      <c r="Y331" s="166"/>
      <c r="Z331" s="166"/>
      <c r="AA331" s="166"/>
      <c r="AB331" s="166"/>
      <c r="AC331" s="166"/>
      <c r="AD331" s="166"/>
      <c r="AE331" s="166"/>
    </row>
    <row r="332" spans="1:31" ht="15.75" customHeight="1">
      <c r="A332" s="162"/>
      <c r="B332" s="162"/>
      <c r="C332" s="165"/>
      <c r="D332" s="162"/>
      <c r="E332" s="165"/>
      <c r="F332" s="162"/>
      <c r="G332" s="162"/>
      <c r="H332" s="162"/>
      <c r="I332" s="162"/>
      <c r="J332" s="162"/>
      <c r="K332" s="162"/>
      <c r="L332" s="162"/>
      <c r="M332" s="166"/>
      <c r="N332" s="166"/>
      <c r="O332" s="166"/>
      <c r="P332" s="166"/>
      <c r="Q332" s="166"/>
      <c r="R332" s="166"/>
      <c r="S332" s="166"/>
      <c r="T332" s="166"/>
      <c r="U332" s="166"/>
      <c r="V332" s="166"/>
      <c r="W332" s="166"/>
      <c r="X332" s="166"/>
      <c r="Y332" s="166"/>
      <c r="Z332" s="166"/>
      <c r="AA332" s="166"/>
      <c r="AB332" s="166"/>
      <c r="AC332" s="166"/>
      <c r="AD332" s="166"/>
      <c r="AE332" s="166"/>
    </row>
    <row r="333" spans="1:31" ht="15.75" customHeight="1">
      <c r="A333" s="162"/>
      <c r="B333" s="162"/>
      <c r="C333" s="165"/>
      <c r="D333" s="162"/>
      <c r="E333" s="165"/>
      <c r="F333" s="162"/>
      <c r="G333" s="162"/>
      <c r="H333" s="162"/>
      <c r="I333" s="162"/>
      <c r="J333" s="162"/>
      <c r="K333" s="162"/>
      <c r="L333" s="162"/>
      <c r="M333" s="166"/>
      <c r="N333" s="166"/>
      <c r="O333" s="166"/>
      <c r="P333" s="166"/>
      <c r="Q333" s="166"/>
      <c r="R333" s="166"/>
      <c r="S333" s="166"/>
      <c r="T333" s="166"/>
      <c r="U333" s="166"/>
      <c r="V333" s="166"/>
      <c r="W333" s="166"/>
      <c r="X333" s="166"/>
      <c r="Y333" s="166"/>
      <c r="Z333" s="166"/>
      <c r="AA333" s="166"/>
      <c r="AB333" s="166"/>
      <c r="AC333" s="166"/>
      <c r="AD333" s="166"/>
      <c r="AE333" s="166"/>
    </row>
    <row r="334" spans="1:31" ht="15.75" customHeight="1">
      <c r="A334" s="162"/>
      <c r="B334" s="162"/>
      <c r="C334" s="165"/>
      <c r="D334" s="162"/>
      <c r="E334" s="165"/>
      <c r="F334" s="162"/>
      <c r="G334" s="162"/>
      <c r="H334" s="162"/>
      <c r="I334" s="162"/>
      <c r="J334" s="162"/>
      <c r="K334" s="162"/>
      <c r="L334" s="162"/>
      <c r="M334" s="166"/>
      <c r="N334" s="166"/>
      <c r="O334" s="166"/>
      <c r="P334" s="166"/>
      <c r="Q334" s="166"/>
      <c r="R334" s="166"/>
      <c r="S334" s="166"/>
      <c r="T334" s="166"/>
      <c r="U334" s="166"/>
      <c r="V334" s="166"/>
      <c r="W334" s="166"/>
      <c r="X334" s="166"/>
      <c r="Y334" s="166"/>
      <c r="Z334" s="166"/>
      <c r="AA334" s="166"/>
      <c r="AB334" s="166"/>
      <c r="AC334" s="166"/>
      <c r="AD334" s="166"/>
      <c r="AE334" s="166"/>
    </row>
    <row r="335" spans="1:31" ht="15.75" customHeight="1">
      <c r="A335" s="162"/>
      <c r="B335" s="162"/>
      <c r="C335" s="165"/>
      <c r="D335" s="162"/>
      <c r="E335" s="165"/>
      <c r="F335" s="162"/>
      <c r="G335" s="162"/>
      <c r="H335" s="162"/>
      <c r="I335" s="162"/>
      <c r="J335" s="162"/>
      <c r="K335" s="162"/>
      <c r="L335" s="162"/>
      <c r="M335" s="166"/>
      <c r="N335" s="166"/>
      <c r="O335" s="166"/>
      <c r="P335" s="166"/>
      <c r="Q335" s="166"/>
      <c r="R335" s="166"/>
      <c r="S335" s="166"/>
      <c r="T335" s="166"/>
      <c r="U335" s="166"/>
      <c r="V335" s="166"/>
      <c r="W335" s="166"/>
      <c r="X335" s="166"/>
      <c r="Y335" s="166"/>
      <c r="Z335" s="166"/>
      <c r="AA335" s="166"/>
      <c r="AB335" s="166"/>
      <c r="AC335" s="166"/>
      <c r="AD335" s="166"/>
      <c r="AE335" s="166"/>
    </row>
    <row r="336" spans="1:31" ht="15.75" customHeight="1">
      <c r="A336" s="162"/>
      <c r="B336" s="162"/>
      <c r="C336" s="165"/>
      <c r="D336" s="162"/>
      <c r="E336" s="165"/>
      <c r="F336" s="162"/>
      <c r="G336" s="162"/>
      <c r="H336" s="162"/>
      <c r="I336" s="162"/>
      <c r="J336" s="162"/>
      <c r="K336" s="162"/>
      <c r="L336" s="162"/>
      <c r="M336" s="166"/>
      <c r="N336" s="166"/>
      <c r="O336" s="166"/>
      <c r="P336" s="166"/>
      <c r="Q336" s="166"/>
      <c r="R336" s="166"/>
      <c r="S336" s="166"/>
      <c r="T336" s="166"/>
      <c r="U336" s="166"/>
      <c r="V336" s="166"/>
      <c r="W336" s="166"/>
      <c r="X336" s="166"/>
      <c r="Y336" s="166"/>
      <c r="Z336" s="166"/>
      <c r="AA336" s="166"/>
      <c r="AB336" s="166"/>
      <c r="AC336" s="166"/>
      <c r="AD336" s="166"/>
      <c r="AE336" s="166"/>
    </row>
    <row r="337" spans="1:31" ht="15.75" customHeight="1">
      <c r="A337" s="162"/>
      <c r="B337" s="162"/>
      <c r="C337" s="165"/>
      <c r="D337" s="162"/>
      <c r="E337" s="165"/>
      <c r="F337" s="162"/>
      <c r="G337" s="162"/>
      <c r="H337" s="162"/>
      <c r="I337" s="162"/>
      <c r="J337" s="162"/>
      <c r="K337" s="162"/>
      <c r="L337" s="162"/>
      <c r="M337" s="166"/>
      <c r="N337" s="166"/>
      <c r="O337" s="166"/>
      <c r="P337" s="166"/>
      <c r="Q337" s="166"/>
      <c r="R337" s="166"/>
      <c r="S337" s="166"/>
      <c r="T337" s="166"/>
      <c r="U337" s="166"/>
      <c r="V337" s="166"/>
      <c r="W337" s="166"/>
      <c r="X337" s="166"/>
      <c r="Y337" s="166"/>
      <c r="Z337" s="166"/>
      <c r="AA337" s="166"/>
      <c r="AB337" s="166"/>
      <c r="AC337" s="166"/>
      <c r="AD337" s="166"/>
      <c r="AE337" s="166"/>
    </row>
    <row r="338" spans="1:31" ht="15.75" customHeight="1">
      <c r="A338" s="162"/>
      <c r="B338" s="162"/>
      <c r="C338" s="165"/>
      <c r="D338" s="162"/>
      <c r="E338" s="165"/>
      <c r="F338" s="162"/>
      <c r="G338" s="162"/>
      <c r="H338" s="162"/>
      <c r="I338" s="162"/>
      <c r="J338" s="162"/>
      <c r="K338" s="162"/>
      <c r="L338" s="162"/>
      <c r="M338" s="166"/>
      <c r="N338" s="166"/>
      <c r="O338" s="166"/>
      <c r="P338" s="166"/>
      <c r="Q338" s="166"/>
      <c r="R338" s="166"/>
      <c r="S338" s="166"/>
      <c r="T338" s="166"/>
      <c r="U338" s="166"/>
      <c r="V338" s="166"/>
      <c r="W338" s="166"/>
      <c r="X338" s="166"/>
      <c r="Y338" s="166"/>
      <c r="Z338" s="166"/>
      <c r="AA338" s="166"/>
      <c r="AB338" s="166"/>
      <c r="AC338" s="166"/>
      <c r="AD338" s="166"/>
      <c r="AE338" s="166"/>
    </row>
    <row r="339" spans="1:31" ht="15.75" customHeight="1">
      <c r="A339" s="162"/>
      <c r="B339" s="162"/>
      <c r="C339" s="165"/>
      <c r="D339" s="162"/>
      <c r="E339" s="165"/>
      <c r="F339" s="162"/>
      <c r="G339" s="162"/>
      <c r="H339" s="162"/>
      <c r="I339" s="162"/>
      <c r="J339" s="162"/>
      <c r="K339" s="162"/>
      <c r="L339" s="162"/>
      <c r="M339" s="166"/>
      <c r="N339" s="166"/>
      <c r="O339" s="166"/>
      <c r="P339" s="166"/>
      <c r="Q339" s="166"/>
      <c r="R339" s="166"/>
      <c r="S339" s="166"/>
      <c r="T339" s="166"/>
      <c r="U339" s="166"/>
      <c r="V339" s="166"/>
      <c r="W339" s="166"/>
      <c r="X339" s="166"/>
      <c r="Y339" s="166"/>
      <c r="Z339" s="166"/>
      <c r="AA339" s="166"/>
      <c r="AB339" s="166"/>
      <c r="AC339" s="166"/>
      <c r="AD339" s="166"/>
      <c r="AE339" s="166"/>
    </row>
    <row r="340" spans="1:31" ht="15.75" customHeight="1">
      <c r="A340" s="162"/>
      <c r="B340" s="162"/>
      <c r="C340" s="165"/>
      <c r="D340" s="162"/>
      <c r="E340" s="165"/>
      <c r="F340" s="162"/>
      <c r="G340" s="162"/>
      <c r="H340" s="162"/>
      <c r="I340" s="162"/>
      <c r="J340" s="162"/>
      <c r="K340" s="162"/>
      <c r="L340" s="162"/>
      <c r="M340" s="166"/>
      <c r="N340" s="166"/>
      <c r="O340" s="166"/>
      <c r="P340" s="166"/>
      <c r="Q340" s="166"/>
      <c r="R340" s="166"/>
      <c r="S340" s="166"/>
      <c r="T340" s="166"/>
      <c r="U340" s="166"/>
      <c r="V340" s="166"/>
      <c r="W340" s="166"/>
      <c r="X340" s="166"/>
      <c r="Y340" s="166"/>
      <c r="Z340" s="166"/>
      <c r="AA340" s="166"/>
      <c r="AB340" s="166"/>
      <c r="AC340" s="166"/>
      <c r="AD340" s="166"/>
      <c r="AE340" s="166"/>
    </row>
    <row r="341" spans="1:31" ht="15.75" customHeight="1">
      <c r="A341" s="162"/>
      <c r="B341" s="162"/>
      <c r="C341" s="165"/>
      <c r="D341" s="162"/>
      <c r="E341" s="165"/>
      <c r="F341" s="162"/>
      <c r="G341" s="162"/>
      <c r="H341" s="162"/>
      <c r="I341" s="162"/>
      <c r="J341" s="162"/>
      <c r="K341" s="162"/>
      <c r="L341" s="162"/>
      <c r="M341" s="166"/>
      <c r="N341" s="166"/>
      <c r="O341" s="166"/>
      <c r="P341" s="166"/>
      <c r="Q341" s="166"/>
      <c r="R341" s="166"/>
      <c r="S341" s="166"/>
      <c r="T341" s="166"/>
      <c r="U341" s="166"/>
      <c r="V341" s="166"/>
      <c r="W341" s="166"/>
      <c r="X341" s="166"/>
      <c r="Y341" s="166"/>
      <c r="Z341" s="166"/>
      <c r="AA341" s="166"/>
      <c r="AB341" s="166"/>
      <c r="AC341" s="166"/>
      <c r="AD341" s="166"/>
      <c r="AE341" s="166"/>
    </row>
    <row r="342" spans="1:31" ht="15.75" customHeight="1">
      <c r="A342" s="162"/>
      <c r="B342" s="162"/>
      <c r="C342" s="165"/>
      <c r="D342" s="162"/>
      <c r="E342" s="165"/>
      <c r="F342" s="162"/>
      <c r="G342" s="162"/>
      <c r="H342" s="162"/>
      <c r="I342" s="162"/>
      <c r="J342" s="162"/>
      <c r="K342" s="162"/>
      <c r="L342" s="162"/>
      <c r="M342" s="166"/>
      <c r="N342" s="166"/>
      <c r="O342" s="166"/>
      <c r="P342" s="166"/>
      <c r="Q342" s="166"/>
      <c r="R342" s="166"/>
      <c r="S342" s="166"/>
      <c r="T342" s="166"/>
      <c r="U342" s="166"/>
      <c r="V342" s="166"/>
      <c r="W342" s="166"/>
      <c r="X342" s="166"/>
      <c r="Y342" s="166"/>
      <c r="Z342" s="166"/>
      <c r="AA342" s="166"/>
      <c r="AB342" s="166"/>
      <c r="AC342" s="166"/>
      <c r="AD342" s="166"/>
      <c r="AE342" s="166"/>
    </row>
    <row r="343" spans="1:31" ht="15.75" customHeight="1">
      <c r="A343" s="162"/>
      <c r="B343" s="162"/>
      <c r="C343" s="165"/>
      <c r="D343" s="162"/>
      <c r="E343" s="165"/>
      <c r="F343" s="162"/>
      <c r="G343" s="162"/>
      <c r="H343" s="162"/>
      <c r="I343" s="162"/>
      <c r="J343" s="162"/>
      <c r="K343" s="162"/>
      <c r="L343" s="162"/>
      <c r="M343" s="166"/>
      <c r="N343" s="166"/>
      <c r="O343" s="166"/>
      <c r="P343" s="166"/>
      <c r="Q343" s="166"/>
      <c r="R343" s="166"/>
      <c r="S343" s="166"/>
      <c r="T343" s="166"/>
      <c r="U343" s="166"/>
      <c r="V343" s="166"/>
      <c r="W343" s="166"/>
      <c r="X343" s="166"/>
      <c r="Y343" s="166"/>
      <c r="Z343" s="166"/>
      <c r="AA343" s="166"/>
      <c r="AB343" s="166"/>
      <c r="AC343" s="166"/>
      <c r="AD343" s="166"/>
      <c r="AE343" s="166"/>
    </row>
    <row r="344" spans="1:31" ht="15.75" customHeight="1">
      <c r="A344" s="162"/>
      <c r="B344" s="162"/>
      <c r="C344" s="165"/>
      <c r="D344" s="162"/>
      <c r="E344" s="165"/>
      <c r="F344" s="162"/>
      <c r="G344" s="162"/>
      <c r="H344" s="162"/>
      <c r="I344" s="162"/>
      <c r="J344" s="162"/>
      <c r="K344" s="162"/>
      <c r="L344" s="162"/>
      <c r="M344" s="166"/>
      <c r="N344" s="166"/>
      <c r="O344" s="166"/>
      <c r="P344" s="166"/>
      <c r="Q344" s="166"/>
      <c r="R344" s="166"/>
      <c r="S344" s="166"/>
      <c r="T344" s="166"/>
      <c r="U344" s="166"/>
      <c r="V344" s="166"/>
      <c r="W344" s="166"/>
      <c r="X344" s="166"/>
      <c r="Y344" s="166"/>
      <c r="Z344" s="166"/>
      <c r="AA344" s="166"/>
      <c r="AB344" s="166"/>
      <c r="AC344" s="166"/>
      <c r="AD344" s="166"/>
      <c r="AE344" s="166"/>
    </row>
    <row r="345" spans="1:31" ht="15.75" customHeight="1">
      <c r="A345" s="162"/>
      <c r="B345" s="162"/>
      <c r="C345" s="165"/>
      <c r="D345" s="162"/>
      <c r="E345" s="165"/>
      <c r="F345" s="162"/>
      <c r="G345" s="162"/>
      <c r="H345" s="162"/>
      <c r="I345" s="162"/>
      <c r="J345" s="162"/>
      <c r="K345" s="162"/>
      <c r="L345" s="162"/>
      <c r="M345" s="166"/>
      <c r="N345" s="166"/>
      <c r="O345" s="166"/>
      <c r="P345" s="166"/>
      <c r="Q345" s="166"/>
      <c r="R345" s="166"/>
      <c r="S345" s="166"/>
      <c r="T345" s="166"/>
      <c r="U345" s="166"/>
      <c r="V345" s="166"/>
      <c r="W345" s="166"/>
      <c r="X345" s="166"/>
      <c r="Y345" s="166"/>
      <c r="Z345" s="166"/>
      <c r="AA345" s="166"/>
      <c r="AB345" s="166"/>
      <c r="AC345" s="166"/>
      <c r="AD345" s="166"/>
      <c r="AE345" s="166"/>
    </row>
    <row r="346" spans="1:31" ht="15.75" customHeight="1">
      <c r="A346" s="162"/>
      <c r="B346" s="162"/>
      <c r="C346" s="165"/>
      <c r="D346" s="162"/>
      <c r="E346" s="165"/>
      <c r="F346" s="162"/>
      <c r="G346" s="162"/>
      <c r="H346" s="162"/>
      <c r="I346" s="162"/>
      <c r="J346" s="162"/>
      <c r="K346" s="162"/>
      <c r="L346" s="162"/>
      <c r="M346" s="166"/>
      <c r="N346" s="166"/>
      <c r="O346" s="166"/>
      <c r="P346" s="166"/>
      <c r="Q346" s="166"/>
      <c r="R346" s="166"/>
      <c r="S346" s="166"/>
      <c r="T346" s="166"/>
      <c r="U346" s="166"/>
      <c r="V346" s="166"/>
      <c r="W346" s="166"/>
      <c r="X346" s="166"/>
      <c r="Y346" s="166"/>
      <c r="Z346" s="166"/>
      <c r="AA346" s="166"/>
      <c r="AB346" s="166"/>
      <c r="AC346" s="166"/>
      <c r="AD346" s="166"/>
      <c r="AE346" s="166"/>
    </row>
    <row r="347" spans="1:31" ht="15.75" customHeight="1">
      <c r="A347" s="162"/>
      <c r="B347" s="162"/>
      <c r="C347" s="165"/>
      <c r="D347" s="162"/>
      <c r="E347" s="165"/>
      <c r="F347" s="162"/>
      <c r="G347" s="162"/>
      <c r="H347" s="162"/>
      <c r="I347" s="162"/>
      <c r="J347" s="162"/>
      <c r="K347" s="162"/>
      <c r="L347" s="162"/>
      <c r="M347" s="166"/>
      <c r="N347" s="166"/>
      <c r="O347" s="166"/>
      <c r="P347" s="166"/>
      <c r="Q347" s="166"/>
      <c r="R347" s="166"/>
      <c r="S347" s="166"/>
      <c r="T347" s="166"/>
      <c r="U347" s="166"/>
      <c r="V347" s="166"/>
      <c r="W347" s="166"/>
      <c r="X347" s="166"/>
      <c r="Y347" s="166"/>
      <c r="Z347" s="166"/>
      <c r="AA347" s="166"/>
      <c r="AB347" s="166"/>
      <c r="AC347" s="166"/>
      <c r="AD347" s="166"/>
      <c r="AE347" s="166"/>
    </row>
    <row r="348" spans="1:31" ht="15.75" customHeight="1">
      <c r="A348" s="162"/>
      <c r="B348" s="162"/>
      <c r="C348" s="165"/>
      <c r="D348" s="162"/>
      <c r="E348" s="165"/>
      <c r="F348" s="162"/>
      <c r="G348" s="162"/>
      <c r="H348" s="162"/>
      <c r="I348" s="162"/>
      <c r="J348" s="162"/>
      <c r="K348" s="162"/>
      <c r="L348" s="162"/>
      <c r="M348" s="166"/>
      <c r="N348" s="166"/>
      <c r="O348" s="166"/>
      <c r="P348" s="166"/>
      <c r="Q348" s="166"/>
      <c r="R348" s="166"/>
      <c r="S348" s="166"/>
      <c r="T348" s="166"/>
      <c r="U348" s="166"/>
      <c r="V348" s="166"/>
      <c r="W348" s="166"/>
      <c r="X348" s="166"/>
      <c r="Y348" s="166"/>
      <c r="Z348" s="166"/>
      <c r="AA348" s="166"/>
      <c r="AB348" s="166"/>
      <c r="AC348" s="166"/>
      <c r="AD348" s="166"/>
      <c r="AE348" s="166"/>
    </row>
    <row r="349" spans="1:31" ht="15.75" customHeight="1">
      <c r="A349" s="162"/>
      <c r="B349" s="162"/>
      <c r="C349" s="165"/>
      <c r="D349" s="162"/>
      <c r="E349" s="165"/>
      <c r="F349" s="162"/>
      <c r="G349" s="162"/>
      <c r="H349" s="162"/>
      <c r="I349" s="162"/>
      <c r="J349" s="162"/>
      <c r="K349" s="162"/>
      <c r="L349" s="162"/>
      <c r="M349" s="166"/>
      <c r="N349" s="166"/>
      <c r="O349" s="166"/>
      <c r="P349" s="166"/>
      <c r="Q349" s="166"/>
      <c r="R349" s="166"/>
      <c r="S349" s="166"/>
      <c r="T349" s="166"/>
      <c r="U349" s="166"/>
      <c r="V349" s="166"/>
      <c r="W349" s="166"/>
      <c r="X349" s="166"/>
      <c r="Y349" s="166"/>
      <c r="Z349" s="166"/>
      <c r="AA349" s="166"/>
      <c r="AB349" s="166"/>
      <c r="AC349" s="166"/>
      <c r="AD349" s="166"/>
      <c r="AE349" s="166"/>
    </row>
    <row r="350" spans="1:31" ht="15.75" customHeight="1">
      <c r="A350" s="162"/>
      <c r="B350" s="162"/>
      <c r="C350" s="165"/>
      <c r="D350" s="162"/>
      <c r="E350" s="165"/>
      <c r="F350" s="162"/>
      <c r="G350" s="162"/>
      <c r="H350" s="162"/>
      <c r="I350" s="162"/>
      <c r="J350" s="162"/>
      <c r="K350" s="162"/>
      <c r="L350" s="162"/>
      <c r="M350" s="166"/>
      <c r="N350" s="166"/>
      <c r="O350" s="166"/>
      <c r="P350" s="166"/>
      <c r="Q350" s="166"/>
      <c r="R350" s="166"/>
      <c r="S350" s="166"/>
      <c r="T350" s="166"/>
      <c r="U350" s="166"/>
      <c r="V350" s="166"/>
      <c r="W350" s="166"/>
      <c r="X350" s="166"/>
      <c r="Y350" s="166"/>
      <c r="Z350" s="166"/>
      <c r="AA350" s="166"/>
      <c r="AB350" s="166"/>
      <c r="AC350" s="166"/>
      <c r="AD350" s="166"/>
      <c r="AE350" s="166"/>
    </row>
    <row r="351" spans="1:31" ht="15.75" customHeight="1">
      <c r="A351" s="162"/>
      <c r="B351" s="162"/>
      <c r="C351" s="165"/>
      <c r="D351" s="162"/>
      <c r="E351" s="165"/>
      <c r="F351" s="162"/>
      <c r="G351" s="162"/>
      <c r="H351" s="162"/>
      <c r="I351" s="162"/>
      <c r="J351" s="162"/>
      <c r="K351" s="162"/>
      <c r="L351" s="162"/>
      <c r="M351" s="166"/>
      <c r="N351" s="166"/>
      <c r="O351" s="166"/>
      <c r="P351" s="166"/>
      <c r="Q351" s="166"/>
      <c r="R351" s="166"/>
      <c r="S351" s="166"/>
      <c r="T351" s="166"/>
      <c r="U351" s="166"/>
      <c r="V351" s="166"/>
      <c r="W351" s="166"/>
      <c r="X351" s="166"/>
      <c r="Y351" s="166"/>
      <c r="Z351" s="166"/>
      <c r="AA351" s="166"/>
      <c r="AB351" s="166"/>
      <c r="AC351" s="166"/>
      <c r="AD351" s="166"/>
      <c r="AE351" s="166"/>
    </row>
    <row r="352" spans="1:31" ht="15.75" customHeight="1">
      <c r="A352" s="162"/>
      <c r="B352" s="162"/>
      <c r="C352" s="165"/>
      <c r="D352" s="162"/>
      <c r="E352" s="165"/>
      <c r="F352" s="162"/>
      <c r="G352" s="162"/>
      <c r="H352" s="162"/>
      <c r="I352" s="162"/>
      <c r="J352" s="162"/>
      <c r="K352" s="162"/>
      <c r="L352" s="162"/>
      <c r="M352" s="166"/>
      <c r="N352" s="166"/>
      <c r="O352" s="166"/>
      <c r="P352" s="166"/>
      <c r="Q352" s="166"/>
      <c r="R352" s="166"/>
      <c r="S352" s="166"/>
      <c r="T352" s="166"/>
      <c r="U352" s="166"/>
      <c r="V352" s="166"/>
      <c r="W352" s="166"/>
      <c r="X352" s="166"/>
      <c r="Y352" s="166"/>
      <c r="Z352" s="166"/>
      <c r="AA352" s="166"/>
      <c r="AB352" s="166"/>
      <c r="AC352" s="166"/>
      <c r="AD352" s="166"/>
      <c r="AE352" s="166"/>
    </row>
    <row r="353" spans="1:31" ht="15.75" customHeight="1">
      <c r="A353" s="162"/>
      <c r="B353" s="162"/>
      <c r="C353" s="165"/>
      <c r="D353" s="162"/>
      <c r="E353" s="165"/>
      <c r="F353" s="162"/>
      <c r="G353" s="162"/>
      <c r="H353" s="162"/>
      <c r="I353" s="162"/>
      <c r="J353" s="162"/>
      <c r="K353" s="162"/>
      <c r="L353" s="162"/>
      <c r="M353" s="166"/>
      <c r="N353" s="166"/>
      <c r="O353" s="166"/>
      <c r="P353" s="166"/>
      <c r="Q353" s="166"/>
      <c r="R353" s="166"/>
      <c r="S353" s="166"/>
      <c r="T353" s="166"/>
      <c r="U353" s="166"/>
      <c r="V353" s="166"/>
      <c r="W353" s="166"/>
      <c r="X353" s="166"/>
      <c r="Y353" s="166"/>
      <c r="Z353" s="166"/>
      <c r="AA353" s="166"/>
      <c r="AB353" s="166"/>
      <c r="AC353" s="166"/>
      <c r="AD353" s="166"/>
      <c r="AE353" s="166"/>
    </row>
    <row r="354" spans="1:31" ht="15.75" customHeight="1">
      <c r="A354" s="162"/>
      <c r="B354" s="162"/>
      <c r="C354" s="165"/>
      <c r="D354" s="162"/>
      <c r="E354" s="165"/>
      <c r="F354" s="162"/>
      <c r="G354" s="162"/>
      <c r="H354" s="162"/>
      <c r="I354" s="162"/>
      <c r="J354" s="162"/>
      <c r="K354" s="162"/>
      <c r="L354" s="162"/>
      <c r="M354" s="166"/>
      <c r="N354" s="166"/>
      <c r="O354" s="166"/>
      <c r="P354" s="166"/>
      <c r="Q354" s="166"/>
      <c r="R354" s="166"/>
      <c r="S354" s="166"/>
      <c r="T354" s="166"/>
      <c r="U354" s="166"/>
      <c r="V354" s="166"/>
      <c r="W354" s="166"/>
      <c r="X354" s="166"/>
      <c r="Y354" s="166"/>
      <c r="Z354" s="166"/>
      <c r="AA354" s="166"/>
      <c r="AB354" s="166"/>
      <c r="AC354" s="166"/>
      <c r="AD354" s="166"/>
      <c r="AE354" s="166"/>
    </row>
    <row r="355" spans="1:31" ht="15.75" customHeight="1">
      <c r="A355" s="162"/>
      <c r="B355" s="162"/>
      <c r="C355" s="165"/>
      <c r="D355" s="162"/>
      <c r="E355" s="165"/>
      <c r="F355" s="162"/>
      <c r="G355" s="162"/>
      <c r="H355" s="162"/>
      <c r="I355" s="162"/>
      <c r="J355" s="162"/>
      <c r="K355" s="162"/>
      <c r="L355" s="162"/>
      <c r="M355" s="166"/>
      <c r="N355" s="166"/>
      <c r="O355" s="166"/>
      <c r="P355" s="166"/>
      <c r="Q355" s="166"/>
      <c r="R355" s="166"/>
      <c r="S355" s="166"/>
      <c r="T355" s="166"/>
      <c r="U355" s="166"/>
      <c r="V355" s="166"/>
      <c r="W355" s="166"/>
      <c r="X355" s="166"/>
      <c r="Y355" s="166"/>
      <c r="Z355" s="166"/>
      <c r="AA355" s="166"/>
      <c r="AB355" s="166"/>
      <c r="AC355" s="166"/>
      <c r="AD355" s="166"/>
      <c r="AE355" s="166"/>
    </row>
    <row r="356" spans="1:31" ht="15.75" customHeight="1">
      <c r="A356" s="162"/>
      <c r="B356" s="162"/>
      <c r="C356" s="165"/>
      <c r="D356" s="162"/>
      <c r="E356" s="165"/>
      <c r="F356" s="162"/>
      <c r="G356" s="162"/>
      <c r="H356" s="162"/>
      <c r="I356" s="162"/>
      <c r="J356" s="162"/>
      <c r="K356" s="162"/>
      <c r="L356" s="162"/>
      <c r="M356" s="166"/>
      <c r="N356" s="166"/>
      <c r="O356" s="166"/>
      <c r="P356" s="166"/>
      <c r="Q356" s="166"/>
      <c r="R356" s="166"/>
      <c r="S356" s="166"/>
      <c r="T356" s="166"/>
      <c r="U356" s="166"/>
      <c r="V356" s="166"/>
      <c r="W356" s="166"/>
      <c r="X356" s="166"/>
      <c r="Y356" s="166"/>
      <c r="Z356" s="166"/>
      <c r="AA356" s="166"/>
      <c r="AB356" s="166"/>
      <c r="AC356" s="166"/>
      <c r="AD356" s="166"/>
      <c r="AE356" s="166"/>
    </row>
    <row r="357" spans="1:31" ht="15.75" customHeight="1">
      <c r="A357" s="162"/>
      <c r="B357" s="162"/>
      <c r="C357" s="165"/>
      <c r="D357" s="162"/>
      <c r="E357" s="165"/>
      <c r="F357" s="162"/>
      <c r="G357" s="162"/>
      <c r="H357" s="162"/>
      <c r="I357" s="162"/>
      <c r="J357" s="162"/>
      <c r="K357" s="162"/>
      <c r="L357" s="162"/>
      <c r="M357" s="166"/>
      <c r="N357" s="166"/>
      <c r="O357" s="166"/>
      <c r="P357" s="166"/>
      <c r="Q357" s="166"/>
      <c r="R357" s="166"/>
      <c r="S357" s="166"/>
      <c r="T357" s="166"/>
      <c r="U357" s="166"/>
      <c r="V357" s="166"/>
      <c r="W357" s="166"/>
      <c r="X357" s="166"/>
      <c r="Y357" s="166"/>
      <c r="Z357" s="166"/>
      <c r="AA357" s="166"/>
      <c r="AB357" s="166"/>
      <c r="AC357" s="166"/>
      <c r="AD357" s="166"/>
      <c r="AE357" s="166"/>
    </row>
    <row r="358" spans="1:31" ht="15.75" customHeight="1">
      <c r="A358" s="162"/>
      <c r="B358" s="162"/>
      <c r="C358" s="165"/>
      <c r="D358" s="162"/>
      <c r="E358" s="165"/>
      <c r="F358" s="162"/>
      <c r="G358" s="162"/>
      <c r="H358" s="162"/>
      <c r="I358" s="162"/>
      <c r="J358" s="162"/>
      <c r="K358" s="162"/>
      <c r="L358" s="162"/>
      <c r="M358" s="166"/>
      <c r="N358" s="166"/>
      <c r="O358" s="166"/>
      <c r="P358" s="166"/>
      <c r="Q358" s="166"/>
      <c r="R358" s="166"/>
      <c r="S358" s="166"/>
      <c r="T358" s="166"/>
      <c r="U358" s="166"/>
      <c r="V358" s="166"/>
      <c r="W358" s="166"/>
      <c r="X358" s="166"/>
      <c r="Y358" s="166"/>
      <c r="Z358" s="166"/>
      <c r="AA358" s="166"/>
      <c r="AB358" s="166"/>
      <c r="AC358" s="166"/>
      <c r="AD358" s="166"/>
      <c r="AE358" s="166"/>
    </row>
    <row r="359" spans="1:31" ht="15.75" customHeight="1">
      <c r="A359" s="162"/>
      <c r="B359" s="162"/>
      <c r="C359" s="165"/>
      <c r="D359" s="162"/>
      <c r="E359" s="165"/>
      <c r="F359" s="162"/>
      <c r="G359" s="162"/>
      <c r="H359" s="162"/>
      <c r="I359" s="162"/>
      <c r="J359" s="162"/>
      <c r="K359" s="162"/>
      <c r="L359" s="162"/>
      <c r="M359" s="166"/>
      <c r="N359" s="166"/>
      <c r="O359" s="166"/>
      <c r="P359" s="166"/>
      <c r="Q359" s="166"/>
      <c r="R359" s="166"/>
      <c r="S359" s="166"/>
      <c r="T359" s="166"/>
      <c r="U359" s="166"/>
      <c r="V359" s="166"/>
      <c r="W359" s="166"/>
      <c r="X359" s="166"/>
      <c r="Y359" s="166"/>
      <c r="Z359" s="166"/>
      <c r="AA359" s="166"/>
      <c r="AB359" s="166"/>
      <c r="AC359" s="166"/>
      <c r="AD359" s="166"/>
      <c r="AE359" s="166"/>
    </row>
    <row r="360" spans="1:31" ht="15.75" customHeight="1">
      <c r="A360" s="162"/>
      <c r="B360" s="162"/>
      <c r="C360" s="165"/>
      <c r="D360" s="162"/>
      <c r="E360" s="165"/>
      <c r="F360" s="162"/>
      <c r="G360" s="162"/>
      <c r="H360" s="162"/>
      <c r="I360" s="162"/>
      <c r="J360" s="162"/>
      <c r="K360" s="162"/>
      <c r="L360" s="162"/>
      <c r="M360" s="166"/>
      <c r="N360" s="166"/>
      <c r="O360" s="166"/>
      <c r="P360" s="166"/>
      <c r="Q360" s="166"/>
      <c r="R360" s="166"/>
      <c r="S360" s="166"/>
      <c r="T360" s="166"/>
      <c r="U360" s="166"/>
      <c r="V360" s="166"/>
      <c r="W360" s="166"/>
      <c r="X360" s="166"/>
      <c r="Y360" s="166"/>
      <c r="Z360" s="166"/>
      <c r="AA360" s="166"/>
      <c r="AB360" s="166"/>
      <c r="AC360" s="166"/>
      <c r="AD360" s="166"/>
      <c r="AE360" s="166"/>
    </row>
    <row r="361" spans="1:31" ht="15.75" customHeight="1">
      <c r="A361" s="162"/>
      <c r="B361" s="162"/>
      <c r="C361" s="165"/>
      <c r="D361" s="162"/>
      <c r="E361" s="165"/>
      <c r="F361" s="162"/>
      <c r="G361" s="162"/>
      <c r="H361" s="162"/>
      <c r="I361" s="162"/>
      <c r="J361" s="162"/>
      <c r="K361" s="162"/>
      <c r="L361" s="162"/>
      <c r="M361" s="166"/>
      <c r="N361" s="166"/>
      <c r="O361" s="166"/>
      <c r="P361" s="166"/>
      <c r="Q361" s="166"/>
      <c r="R361" s="166"/>
      <c r="S361" s="166"/>
      <c r="T361" s="166"/>
      <c r="U361" s="166"/>
      <c r="V361" s="166"/>
      <c r="W361" s="166"/>
      <c r="X361" s="166"/>
      <c r="Y361" s="166"/>
      <c r="Z361" s="166"/>
      <c r="AA361" s="166"/>
      <c r="AB361" s="166"/>
      <c r="AC361" s="166"/>
      <c r="AD361" s="166"/>
      <c r="AE361" s="166"/>
    </row>
    <row r="362" spans="1:31" ht="15.75" customHeight="1">
      <c r="A362" s="162"/>
      <c r="B362" s="162"/>
      <c r="C362" s="165"/>
      <c r="D362" s="162"/>
      <c r="E362" s="165"/>
      <c r="F362" s="162"/>
      <c r="G362" s="162"/>
      <c r="H362" s="162"/>
      <c r="I362" s="162"/>
      <c r="J362" s="162"/>
      <c r="K362" s="162"/>
      <c r="L362" s="162"/>
      <c r="M362" s="166"/>
      <c r="N362" s="166"/>
      <c r="O362" s="166"/>
      <c r="P362" s="166"/>
      <c r="Q362" s="166"/>
      <c r="R362" s="166"/>
      <c r="S362" s="166"/>
      <c r="T362" s="166"/>
      <c r="U362" s="166"/>
      <c r="V362" s="166"/>
      <c r="W362" s="166"/>
      <c r="X362" s="166"/>
      <c r="Y362" s="166"/>
      <c r="Z362" s="166"/>
      <c r="AA362" s="166"/>
      <c r="AB362" s="166"/>
      <c r="AC362" s="166"/>
      <c r="AD362" s="166"/>
      <c r="AE362" s="166"/>
    </row>
    <row r="363" spans="1:31" ht="15.75" customHeight="1">
      <c r="A363" s="162"/>
      <c r="B363" s="162"/>
      <c r="C363" s="165"/>
      <c r="D363" s="162"/>
      <c r="E363" s="165"/>
      <c r="F363" s="162"/>
      <c r="G363" s="162"/>
      <c r="H363" s="162"/>
      <c r="I363" s="162"/>
      <c r="J363" s="162"/>
      <c r="K363" s="162"/>
      <c r="L363" s="162"/>
      <c r="M363" s="166"/>
      <c r="N363" s="166"/>
      <c r="O363" s="166"/>
      <c r="P363" s="166"/>
      <c r="Q363" s="166"/>
      <c r="R363" s="166"/>
      <c r="S363" s="166"/>
      <c r="T363" s="166"/>
      <c r="U363" s="166"/>
      <c r="V363" s="166"/>
      <c r="W363" s="166"/>
      <c r="X363" s="166"/>
      <c r="Y363" s="166"/>
      <c r="Z363" s="166"/>
      <c r="AA363" s="166"/>
      <c r="AB363" s="166"/>
      <c r="AC363" s="166"/>
      <c r="AD363" s="166"/>
      <c r="AE363" s="166"/>
    </row>
    <row r="364" spans="1:31" ht="15.75" customHeight="1">
      <c r="A364" s="162"/>
      <c r="B364" s="162"/>
      <c r="C364" s="165"/>
      <c r="D364" s="162"/>
      <c r="E364" s="165"/>
      <c r="F364" s="162"/>
      <c r="G364" s="162"/>
      <c r="H364" s="162"/>
      <c r="I364" s="162"/>
      <c r="J364" s="162"/>
      <c r="K364" s="162"/>
      <c r="L364" s="162"/>
      <c r="M364" s="166"/>
      <c r="N364" s="166"/>
      <c r="O364" s="166"/>
      <c r="P364" s="166"/>
      <c r="Q364" s="166"/>
      <c r="R364" s="166"/>
      <c r="S364" s="166"/>
      <c r="T364" s="166"/>
      <c r="U364" s="166"/>
      <c r="V364" s="166"/>
      <c r="W364" s="166"/>
      <c r="X364" s="166"/>
      <c r="Y364" s="166"/>
      <c r="Z364" s="166"/>
      <c r="AA364" s="166"/>
      <c r="AB364" s="166"/>
      <c r="AC364" s="166"/>
      <c r="AD364" s="166"/>
      <c r="AE364" s="166"/>
    </row>
    <row r="365" spans="1:31" ht="15.75" customHeight="1">
      <c r="A365" s="162"/>
      <c r="B365" s="162"/>
      <c r="C365" s="165"/>
      <c r="D365" s="162"/>
      <c r="E365" s="165"/>
      <c r="F365" s="162"/>
      <c r="G365" s="162"/>
      <c r="H365" s="162"/>
      <c r="I365" s="162"/>
      <c r="J365" s="162"/>
      <c r="K365" s="162"/>
      <c r="L365" s="162"/>
      <c r="M365" s="166"/>
      <c r="N365" s="166"/>
      <c r="O365" s="166"/>
      <c r="P365" s="166"/>
      <c r="Q365" s="166"/>
      <c r="R365" s="166"/>
      <c r="S365" s="166"/>
      <c r="T365" s="166"/>
      <c r="U365" s="166"/>
      <c r="V365" s="166"/>
      <c r="W365" s="166"/>
      <c r="X365" s="166"/>
      <c r="Y365" s="166"/>
      <c r="Z365" s="166"/>
      <c r="AA365" s="166"/>
      <c r="AB365" s="166"/>
      <c r="AC365" s="166"/>
      <c r="AD365" s="166"/>
      <c r="AE365" s="166"/>
    </row>
    <row r="366" spans="1:31" ht="15.75" customHeight="1">
      <c r="A366" s="162"/>
      <c r="B366" s="162"/>
      <c r="C366" s="165"/>
      <c r="D366" s="162"/>
      <c r="E366" s="165"/>
      <c r="F366" s="162"/>
      <c r="G366" s="162"/>
      <c r="H366" s="162"/>
      <c r="I366" s="162"/>
      <c r="J366" s="162"/>
      <c r="K366" s="162"/>
      <c r="L366" s="162"/>
      <c r="M366" s="166"/>
      <c r="N366" s="166"/>
      <c r="O366" s="166"/>
      <c r="P366" s="166"/>
      <c r="Q366" s="166"/>
      <c r="R366" s="166"/>
      <c r="S366" s="166"/>
      <c r="T366" s="166"/>
      <c r="U366" s="166"/>
      <c r="V366" s="166"/>
      <c r="W366" s="166"/>
      <c r="X366" s="166"/>
      <c r="Y366" s="166"/>
      <c r="Z366" s="166"/>
      <c r="AA366" s="166"/>
      <c r="AB366" s="166"/>
      <c r="AC366" s="166"/>
      <c r="AD366" s="166"/>
      <c r="AE366" s="166"/>
    </row>
    <row r="367" spans="1:31" ht="15.75" customHeight="1">
      <c r="A367" s="162"/>
      <c r="B367" s="162"/>
      <c r="C367" s="165"/>
      <c r="D367" s="162"/>
      <c r="E367" s="165"/>
      <c r="F367" s="162"/>
      <c r="G367" s="162"/>
      <c r="H367" s="162"/>
      <c r="I367" s="162"/>
      <c r="J367" s="162"/>
      <c r="K367" s="162"/>
      <c r="L367" s="162"/>
      <c r="M367" s="166"/>
      <c r="N367" s="166"/>
      <c r="O367" s="166"/>
      <c r="P367" s="166"/>
      <c r="Q367" s="166"/>
      <c r="R367" s="166"/>
      <c r="S367" s="166"/>
      <c r="T367" s="166"/>
      <c r="U367" s="166"/>
      <c r="V367" s="166"/>
      <c r="W367" s="166"/>
      <c r="X367" s="166"/>
      <c r="Y367" s="166"/>
      <c r="Z367" s="166"/>
      <c r="AA367" s="166"/>
      <c r="AB367" s="166"/>
      <c r="AC367" s="166"/>
      <c r="AD367" s="166"/>
      <c r="AE367" s="166"/>
    </row>
    <row r="368" spans="1:31" ht="15.75" customHeight="1">
      <c r="A368" s="162"/>
      <c r="B368" s="162"/>
      <c r="C368" s="165"/>
      <c r="D368" s="162"/>
      <c r="E368" s="165"/>
      <c r="F368" s="162"/>
      <c r="G368" s="162"/>
      <c r="H368" s="162"/>
      <c r="I368" s="162"/>
      <c r="J368" s="162"/>
      <c r="K368" s="162"/>
      <c r="L368" s="162"/>
      <c r="M368" s="166"/>
      <c r="N368" s="166"/>
      <c r="O368" s="166"/>
      <c r="P368" s="166"/>
      <c r="Q368" s="166"/>
      <c r="R368" s="166"/>
      <c r="S368" s="166"/>
      <c r="T368" s="166"/>
      <c r="U368" s="166"/>
      <c r="V368" s="166"/>
      <c r="W368" s="166"/>
      <c r="X368" s="166"/>
      <c r="Y368" s="166"/>
      <c r="Z368" s="166"/>
      <c r="AA368" s="166"/>
      <c r="AB368" s="166"/>
      <c r="AC368" s="166"/>
      <c r="AD368" s="166"/>
      <c r="AE368" s="166"/>
    </row>
    <row r="369" spans="1:31" ht="15.75" customHeight="1">
      <c r="A369" s="162"/>
      <c r="B369" s="162"/>
      <c r="C369" s="165"/>
      <c r="D369" s="162"/>
      <c r="E369" s="165"/>
      <c r="F369" s="162"/>
      <c r="G369" s="162"/>
      <c r="H369" s="162"/>
      <c r="I369" s="162"/>
      <c r="J369" s="162"/>
      <c r="K369" s="162"/>
      <c r="L369" s="162"/>
      <c r="M369" s="166"/>
      <c r="N369" s="166"/>
      <c r="O369" s="166"/>
      <c r="P369" s="166"/>
      <c r="Q369" s="166"/>
      <c r="R369" s="166"/>
      <c r="S369" s="166"/>
      <c r="T369" s="166"/>
      <c r="U369" s="166"/>
      <c r="V369" s="166"/>
      <c r="W369" s="166"/>
      <c r="X369" s="166"/>
      <c r="Y369" s="166"/>
      <c r="Z369" s="166"/>
      <c r="AA369" s="166"/>
      <c r="AB369" s="166"/>
      <c r="AC369" s="166"/>
      <c r="AD369" s="166"/>
      <c r="AE369" s="166"/>
    </row>
    <row r="370" spans="1:31" ht="15.75" customHeight="1">
      <c r="A370" s="162"/>
      <c r="B370" s="162"/>
      <c r="C370" s="165"/>
      <c r="D370" s="162"/>
      <c r="E370" s="165"/>
      <c r="F370" s="162"/>
      <c r="G370" s="162"/>
      <c r="H370" s="162"/>
      <c r="I370" s="162"/>
      <c r="J370" s="162"/>
      <c r="K370" s="162"/>
      <c r="L370" s="162"/>
      <c r="M370" s="166"/>
      <c r="N370" s="166"/>
      <c r="O370" s="166"/>
      <c r="P370" s="166"/>
      <c r="Q370" s="166"/>
      <c r="R370" s="166"/>
      <c r="S370" s="166"/>
      <c r="T370" s="166"/>
      <c r="U370" s="166"/>
      <c r="V370" s="166"/>
      <c r="W370" s="166"/>
      <c r="X370" s="166"/>
      <c r="Y370" s="166"/>
      <c r="Z370" s="166"/>
      <c r="AA370" s="166"/>
      <c r="AB370" s="166"/>
      <c r="AC370" s="166"/>
      <c r="AD370" s="166"/>
      <c r="AE370" s="166"/>
    </row>
    <row r="371" spans="1:31" ht="15.75" customHeight="1">
      <c r="A371" s="162"/>
      <c r="B371" s="162"/>
      <c r="C371" s="165"/>
      <c r="D371" s="162"/>
      <c r="E371" s="165"/>
      <c r="F371" s="162"/>
      <c r="G371" s="162"/>
      <c r="H371" s="162"/>
      <c r="I371" s="162"/>
      <c r="J371" s="162"/>
      <c r="K371" s="162"/>
      <c r="L371" s="162"/>
      <c r="M371" s="166"/>
      <c r="N371" s="166"/>
      <c r="O371" s="166"/>
      <c r="P371" s="166"/>
      <c r="Q371" s="166"/>
      <c r="R371" s="166"/>
      <c r="S371" s="166"/>
      <c r="T371" s="166"/>
      <c r="U371" s="166"/>
      <c r="V371" s="166"/>
      <c r="W371" s="166"/>
      <c r="X371" s="166"/>
      <c r="Y371" s="166"/>
      <c r="Z371" s="166"/>
      <c r="AA371" s="166"/>
      <c r="AB371" s="166"/>
      <c r="AC371" s="166"/>
      <c r="AD371" s="166"/>
      <c r="AE371" s="166"/>
    </row>
    <row r="372" spans="1:31" ht="15.75" customHeight="1">
      <c r="A372" s="162"/>
      <c r="B372" s="162"/>
      <c r="C372" s="165"/>
      <c r="D372" s="162"/>
      <c r="E372" s="165"/>
      <c r="F372" s="162"/>
      <c r="G372" s="162"/>
      <c r="H372" s="162"/>
      <c r="I372" s="162"/>
      <c r="J372" s="162"/>
      <c r="K372" s="162"/>
      <c r="L372" s="162"/>
      <c r="M372" s="166"/>
      <c r="N372" s="166"/>
      <c r="O372" s="166"/>
      <c r="P372" s="166"/>
      <c r="Q372" s="166"/>
      <c r="R372" s="166"/>
      <c r="S372" s="166"/>
      <c r="T372" s="166"/>
      <c r="U372" s="166"/>
      <c r="V372" s="166"/>
      <c r="W372" s="166"/>
      <c r="X372" s="166"/>
      <c r="Y372" s="166"/>
      <c r="Z372" s="166"/>
      <c r="AA372" s="166"/>
      <c r="AB372" s="166"/>
      <c r="AC372" s="166"/>
      <c r="AD372" s="166"/>
      <c r="AE372" s="166"/>
    </row>
    <row r="373" spans="1:31" ht="15.75" customHeight="1">
      <c r="A373" s="162"/>
      <c r="B373" s="162"/>
      <c r="C373" s="165"/>
      <c r="D373" s="162"/>
      <c r="E373" s="165"/>
      <c r="F373" s="162"/>
      <c r="G373" s="162"/>
      <c r="H373" s="162"/>
      <c r="I373" s="162"/>
      <c r="J373" s="162"/>
      <c r="K373" s="162"/>
      <c r="L373" s="162"/>
      <c r="M373" s="166"/>
      <c r="N373" s="166"/>
      <c r="O373" s="166"/>
      <c r="P373" s="166"/>
      <c r="Q373" s="166"/>
      <c r="R373" s="166"/>
      <c r="S373" s="166"/>
      <c r="T373" s="166"/>
      <c r="U373" s="166"/>
      <c r="V373" s="166"/>
      <c r="W373" s="166"/>
      <c r="X373" s="166"/>
      <c r="Y373" s="166"/>
      <c r="Z373" s="166"/>
      <c r="AA373" s="166"/>
      <c r="AB373" s="166"/>
      <c r="AC373" s="166"/>
      <c r="AD373" s="166"/>
      <c r="AE373" s="166"/>
    </row>
    <row r="374" spans="1:31" ht="15.75" customHeight="1">
      <c r="A374" s="162"/>
      <c r="B374" s="162"/>
      <c r="C374" s="165"/>
      <c r="D374" s="162"/>
      <c r="E374" s="165"/>
      <c r="F374" s="162"/>
      <c r="G374" s="162"/>
      <c r="H374" s="162"/>
      <c r="I374" s="162"/>
      <c r="J374" s="162"/>
      <c r="K374" s="162"/>
      <c r="L374" s="162"/>
      <c r="M374" s="166"/>
      <c r="N374" s="166"/>
      <c r="O374" s="166"/>
      <c r="P374" s="166"/>
      <c r="Q374" s="166"/>
      <c r="R374" s="166"/>
      <c r="S374" s="166"/>
      <c r="T374" s="166"/>
      <c r="U374" s="166"/>
      <c r="V374" s="166"/>
      <c r="W374" s="166"/>
      <c r="X374" s="166"/>
      <c r="Y374" s="166"/>
      <c r="Z374" s="166"/>
      <c r="AA374" s="166"/>
      <c r="AB374" s="166"/>
      <c r="AC374" s="166"/>
      <c r="AD374" s="166"/>
      <c r="AE374" s="166"/>
    </row>
    <row r="375" spans="1:31" ht="15.75" customHeight="1">
      <c r="A375" s="162"/>
      <c r="B375" s="162"/>
      <c r="C375" s="165"/>
      <c r="D375" s="162"/>
      <c r="E375" s="165"/>
      <c r="F375" s="162"/>
      <c r="G375" s="162"/>
      <c r="H375" s="162"/>
      <c r="I375" s="162"/>
      <c r="J375" s="162"/>
      <c r="K375" s="162"/>
      <c r="L375" s="162"/>
      <c r="M375" s="166"/>
      <c r="N375" s="166"/>
      <c r="O375" s="166"/>
      <c r="P375" s="166"/>
      <c r="Q375" s="166"/>
      <c r="R375" s="166"/>
      <c r="S375" s="166"/>
      <c r="T375" s="166"/>
      <c r="U375" s="166"/>
      <c r="V375" s="166"/>
      <c r="W375" s="166"/>
      <c r="X375" s="166"/>
      <c r="Y375" s="166"/>
      <c r="Z375" s="166"/>
      <c r="AA375" s="166"/>
      <c r="AB375" s="166"/>
      <c r="AC375" s="166"/>
      <c r="AD375" s="166"/>
      <c r="AE375" s="166"/>
    </row>
    <row r="376" spans="1:31" ht="15.75" customHeight="1">
      <c r="A376" s="162"/>
      <c r="B376" s="162"/>
      <c r="C376" s="165"/>
      <c r="D376" s="162"/>
      <c r="E376" s="165"/>
      <c r="F376" s="162"/>
      <c r="G376" s="162"/>
      <c r="H376" s="162"/>
      <c r="I376" s="162"/>
      <c r="J376" s="162"/>
      <c r="K376" s="162"/>
      <c r="L376" s="162"/>
      <c r="M376" s="166"/>
      <c r="N376" s="166"/>
      <c r="O376" s="166"/>
      <c r="P376" s="166"/>
      <c r="Q376" s="166"/>
      <c r="R376" s="166"/>
      <c r="S376" s="166"/>
      <c r="T376" s="166"/>
      <c r="U376" s="166"/>
      <c r="V376" s="166"/>
      <c r="W376" s="166"/>
      <c r="X376" s="166"/>
      <c r="Y376" s="166"/>
      <c r="Z376" s="166"/>
      <c r="AA376" s="166"/>
      <c r="AB376" s="166"/>
      <c r="AC376" s="166"/>
      <c r="AD376" s="166"/>
      <c r="AE376" s="166"/>
    </row>
    <row r="377" spans="1:31" ht="15.75" customHeight="1">
      <c r="A377" s="162"/>
      <c r="B377" s="162"/>
      <c r="C377" s="165"/>
      <c r="D377" s="162"/>
      <c r="E377" s="165"/>
      <c r="F377" s="162"/>
      <c r="G377" s="162"/>
      <c r="H377" s="162"/>
      <c r="I377" s="162"/>
      <c r="J377" s="162"/>
      <c r="K377" s="162"/>
      <c r="L377" s="162"/>
      <c r="M377" s="166"/>
      <c r="N377" s="166"/>
      <c r="O377" s="166"/>
      <c r="P377" s="166"/>
      <c r="Q377" s="166"/>
      <c r="R377" s="166"/>
      <c r="S377" s="166"/>
      <c r="T377" s="166"/>
      <c r="U377" s="166"/>
      <c r="V377" s="166"/>
      <c r="W377" s="166"/>
      <c r="X377" s="166"/>
      <c r="Y377" s="166"/>
      <c r="Z377" s="166"/>
      <c r="AA377" s="166"/>
      <c r="AB377" s="166"/>
      <c r="AC377" s="166"/>
      <c r="AD377" s="166"/>
      <c r="AE377" s="166"/>
    </row>
    <row r="378" spans="1:31" ht="15.75" customHeight="1">
      <c r="A378" s="162"/>
      <c r="B378" s="162"/>
      <c r="C378" s="165"/>
      <c r="D378" s="162"/>
      <c r="E378" s="165"/>
      <c r="F378" s="162"/>
      <c r="G378" s="162"/>
      <c r="H378" s="162"/>
      <c r="I378" s="162"/>
      <c r="J378" s="162"/>
      <c r="K378" s="162"/>
      <c r="L378" s="162"/>
      <c r="M378" s="166"/>
      <c r="N378" s="166"/>
      <c r="O378" s="166"/>
      <c r="P378" s="166"/>
      <c r="Q378" s="166"/>
      <c r="R378" s="166"/>
      <c r="S378" s="166"/>
      <c r="T378" s="166"/>
      <c r="U378" s="166"/>
      <c r="V378" s="166"/>
      <c r="W378" s="166"/>
      <c r="X378" s="166"/>
      <c r="Y378" s="166"/>
      <c r="Z378" s="166"/>
      <c r="AA378" s="166"/>
      <c r="AB378" s="166"/>
      <c r="AC378" s="166"/>
      <c r="AD378" s="166"/>
      <c r="AE378" s="166"/>
    </row>
    <row r="379" spans="1:31" ht="15.75" customHeight="1">
      <c r="A379" s="162"/>
      <c r="B379" s="162"/>
      <c r="C379" s="165"/>
      <c r="D379" s="162"/>
      <c r="E379" s="165"/>
      <c r="F379" s="162"/>
      <c r="G379" s="162"/>
      <c r="H379" s="162"/>
      <c r="I379" s="162"/>
      <c r="J379" s="162"/>
      <c r="K379" s="162"/>
      <c r="L379" s="162"/>
      <c r="M379" s="166"/>
      <c r="N379" s="166"/>
      <c r="O379" s="166"/>
      <c r="P379" s="166"/>
      <c r="Q379" s="166"/>
      <c r="R379" s="166"/>
      <c r="S379" s="166"/>
      <c r="T379" s="166"/>
      <c r="U379" s="166"/>
      <c r="V379" s="166"/>
      <c r="W379" s="166"/>
      <c r="X379" s="166"/>
      <c r="Y379" s="166"/>
      <c r="Z379" s="166"/>
      <c r="AA379" s="166"/>
      <c r="AB379" s="166"/>
      <c r="AC379" s="166"/>
      <c r="AD379" s="166"/>
      <c r="AE379" s="166"/>
    </row>
    <row r="380" spans="1:31" ht="15.75" customHeight="1">
      <c r="A380" s="162"/>
      <c r="B380" s="162"/>
      <c r="C380" s="165"/>
      <c r="D380" s="162"/>
      <c r="E380" s="165"/>
      <c r="F380" s="162"/>
      <c r="G380" s="162"/>
      <c r="H380" s="162"/>
      <c r="I380" s="162"/>
      <c r="J380" s="162"/>
      <c r="K380" s="162"/>
      <c r="L380" s="162"/>
      <c r="M380" s="166"/>
      <c r="N380" s="166"/>
      <c r="O380" s="166"/>
      <c r="P380" s="166"/>
      <c r="Q380" s="166"/>
      <c r="R380" s="166"/>
      <c r="S380" s="166"/>
      <c r="T380" s="166"/>
      <c r="U380" s="166"/>
      <c r="V380" s="166"/>
      <c r="W380" s="166"/>
      <c r="X380" s="166"/>
      <c r="Y380" s="166"/>
      <c r="Z380" s="166"/>
      <c r="AA380" s="166"/>
      <c r="AB380" s="166"/>
      <c r="AC380" s="166"/>
      <c r="AD380" s="166"/>
      <c r="AE380" s="166"/>
    </row>
    <row r="381" spans="1:31" ht="15.75" customHeight="1">
      <c r="A381" s="162"/>
      <c r="B381" s="162"/>
      <c r="C381" s="165"/>
      <c r="D381" s="162"/>
      <c r="E381" s="165"/>
      <c r="F381" s="162"/>
      <c r="G381" s="162"/>
      <c r="H381" s="162"/>
      <c r="I381" s="162"/>
      <c r="J381" s="162"/>
      <c r="K381" s="162"/>
      <c r="L381" s="162"/>
      <c r="M381" s="166"/>
      <c r="N381" s="166"/>
      <c r="O381" s="166"/>
      <c r="P381" s="166"/>
      <c r="Q381" s="166"/>
      <c r="R381" s="166"/>
      <c r="S381" s="166"/>
      <c r="T381" s="166"/>
      <c r="U381" s="166"/>
      <c r="V381" s="166"/>
      <c r="W381" s="166"/>
      <c r="X381" s="166"/>
      <c r="Y381" s="166"/>
      <c r="Z381" s="166"/>
      <c r="AA381" s="166"/>
      <c r="AB381" s="166"/>
      <c r="AC381" s="166"/>
      <c r="AD381" s="166"/>
      <c r="AE381" s="166"/>
    </row>
    <row r="382" spans="1:31" ht="15.75" customHeight="1">
      <c r="A382" s="162"/>
      <c r="B382" s="162"/>
      <c r="C382" s="165"/>
      <c r="D382" s="162"/>
      <c r="E382" s="165"/>
      <c r="F382" s="162"/>
      <c r="G382" s="162"/>
      <c r="H382" s="162"/>
      <c r="I382" s="162"/>
      <c r="J382" s="162"/>
      <c r="K382" s="162"/>
      <c r="L382" s="162"/>
      <c r="M382" s="166"/>
      <c r="N382" s="166"/>
      <c r="O382" s="166"/>
      <c r="P382" s="166"/>
      <c r="Q382" s="166"/>
      <c r="R382" s="166"/>
      <c r="S382" s="166"/>
      <c r="T382" s="166"/>
      <c r="U382" s="166"/>
      <c r="V382" s="166"/>
      <c r="W382" s="166"/>
      <c r="X382" s="166"/>
      <c r="Y382" s="166"/>
      <c r="Z382" s="166"/>
      <c r="AA382" s="166"/>
      <c r="AB382" s="166"/>
      <c r="AC382" s="166"/>
      <c r="AD382" s="166"/>
      <c r="AE382" s="166"/>
    </row>
    <row r="383" spans="1:31" ht="15.75" customHeight="1">
      <c r="A383" s="162"/>
      <c r="B383" s="162"/>
      <c r="C383" s="165"/>
      <c r="D383" s="162"/>
      <c r="E383" s="165"/>
      <c r="F383" s="162"/>
      <c r="G383" s="162"/>
      <c r="H383" s="162"/>
      <c r="I383" s="162"/>
      <c r="J383" s="162"/>
      <c r="K383" s="162"/>
      <c r="L383" s="162"/>
      <c r="M383" s="166"/>
      <c r="N383" s="166"/>
      <c r="O383" s="166"/>
      <c r="P383" s="166"/>
      <c r="Q383" s="166"/>
      <c r="R383" s="166"/>
      <c r="S383" s="166"/>
      <c r="T383" s="166"/>
      <c r="U383" s="166"/>
      <c r="V383" s="166"/>
      <c r="W383" s="166"/>
      <c r="X383" s="166"/>
      <c r="Y383" s="166"/>
      <c r="Z383" s="166"/>
      <c r="AA383" s="166"/>
      <c r="AB383" s="166"/>
      <c r="AC383" s="166"/>
      <c r="AD383" s="166"/>
      <c r="AE383" s="166"/>
    </row>
    <row r="384" spans="1:31" ht="15.75" customHeight="1">
      <c r="A384" s="162"/>
      <c r="B384" s="162"/>
      <c r="C384" s="165"/>
      <c r="D384" s="162"/>
      <c r="E384" s="165"/>
      <c r="F384" s="162"/>
      <c r="G384" s="162"/>
      <c r="H384" s="162"/>
      <c r="I384" s="162"/>
      <c r="J384" s="162"/>
      <c r="K384" s="162"/>
      <c r="L384" s="162"/>
      <c r="M384" s="166"/>
      <c r="N384" s="166"/>
      <c r="O384" s="166"/>
      <c r="P384" s="166"/>
      <c r="Q384" s="166"/>
      <c r="R384" s="166"/>
      <c r="S384" s="166"/>
      <c r="T384" s="166"/>
      <c r="U384" s="166"/>
      <c r="V384" s="166"/>
      <c r="W384" s="166"/>
      <c r="X384" s="166"/>
      <c r="Y384" s="166"/>
      <c r="Z384" s="166"/>
      <c r="AA384" s="166"/>
      <c r="AB384" s="166"/>
      <c r="AC384" s="166"/>
      <c r="AD384" s="166"/>
      <c r="AE384" s="166"/>
    </row>
    <row r="385" spans="1:31" ht="15.75" customHeight="1">
      <c r="A385" s="162"/>
      <c r="B385" s="162"/>
      <c r="C385" s="165"/>
      <c r="D385" s="162"/>
      <c r="E385" s="165"/>
      <c r="F385" s="162"/>
      <c r="G385" s="162"/>
      <c r="H385" s="162"/>
      <c r="I385" s="162"/>
      <c r="J385" s="162"/>
      <c r="K385" s="162"/>
      <c r="L385" s="162"/>
      <c r="M385" s="166"/>
      <c r="N385" s="166"/>
      <c r="O385" s="166"/>
      <c r="P385" s="166"/>
      <c r="Q385" s="166"/>
      <c r="R385" s="166"/>
      <c r="S385" s="166"/>
      <c r="T385" s="166"/>
      <c r="U385" s="166"/>
      <c r="V385" s="166"/>
      <c r="W385" s="166"/>
      <c r="X385" s="166"/>
      <c r="Y385" s="166"/>
      <c r="Z385" s="166"/>
      <c r="AA385" s="166"/>
      <c r="AB385" s="166"/>
      <c r="AC385" s="166"/>
      <c r="AD385" s="166"/>
      <c r="AE385" s="166"/>
    </row>
    <row r="386" spans="1:31" ht="15.75" customHeight="1">
      <c r="A386" s="162"/>
      <c r="B386" s="162"/>
      <c r="C386" s="165"/>
      <c r="D386" s="162"/>
      <c r="E386" s="165"/>
      <c r="F386" s="162"/>
      <c r="G386" s="162"/>
      <c r="H386" s="162"/>
      <c r="I386" s="162"/>
      <c r="J386" s="162"/>
      <c r="K386" s="162"/>
      <c r="L386" s="162"/>
      <c r="M386" s="166"/>
      <c r="N386" s="166"/>
      <c r="O386" s="166"/>
      <c r="P386" s="166"/>
      <c r="Q386" s="166"/>
      <c r="R386" s="166"/>
      <c r="S386" s="166"/>
      <c r="T386" s="166"/>
      <c r="U386" s="166"/>
      <c r="V386" s="166"/>
      <c r="W386" s="166"/>
      <c r="X386" s="166"/>
      <c r="Y386" s="166"/>
      <c r="Z386" s="166"/>
      <c r="AA386" s="166"/>
      <c r="AB386" s="166"/>
      <c r="AC386" s="166"/>
      <c r="AD386" s="166"/>
      <c r="AE386" s="166"/>
    </row>
    <row r="387" spans="1:31" ht="15.75" customHeight="1">
      <c r="A387" s="162"/>
      <c r="B387" s="162"/>
      <c r="C387" s="165"/>
      <c r="D387" s="162"/>
      <c r="E387" s="165"/>
      <c r="F387" s="162"/>
      <c r="G387" s="162"/>
      <c r="H387" s="162"/>
      <c r="I387" s="162"/>
      <c r="J387" s="162"/>
      <c r="K387" s="162"/>
      <c r="L387" s="162"/>
      <c r="M387" s="166"/>
      <c r="N387" s="166"/>
      <c r="O387" s="166"/>
      <c r="P387" s="166"/>
      <c r="Q387" s="166"/>
      <c r="R387" s="166"/>
      <c r="S387" s="166"/>
      <c r="T387" s="166"/>
      <c r="U387" s="166"/>
      <c r="V387" s="166"/>
      <c r="W387" s="166"/>
      <c r="X387" s="166"/>
      <c r="Y387" s="166"/>
      <c r="Z387" s="166"/>
      <c r="AA387" s="166"/>
      <c r="AB387" s="166"/>
      <c r="AC387" s="166"/>
      <c r="AD387" s="166"/>
      <c r="AE387" s="166"/>
    </row>
    <row r="388" spans="1:31" ht="15.75" customHeight="1">
      <c r="A388" s="162"/>
      <c r="B388" s="162"/>
      <c r="C388" s="165"/>
      <c r="D388" s="162"/>
      <c r="E388" s="165"/>
      <c r="F388" s="162"/>
      <c r="G388" s="162"/>
      <c r="H388" s="162"/>
      <c r="I388" s="162"/>
      <c r="J388" s="162"/>
      <c r="K388" s="162"/>
      <c r="L388" s="162"/>
      <c r="M388" s="166"/>
      <c r="N388" s="166"/>
      <c r="O388" s="166"/>
      <c r="P388" s="166"/>
      <c r="Q388" s="166"/>
      <c r="R388" s="166"/>
      <c r="S388" s="166"/>
      <c r="T388" s="166"/>
      <c r="U388" s="166"/>
      <c r="V388" s="166"/>
      <c r="W388" s="166"/>
      <c r="X388" s="166"/>
      <c r="Y388" s="166"/>
      <c r="Z388" s="166"/>
      <c r="AA388" s="166"/>
      <c r="AB388" s="166"/>
      <c r="AC388" s="166"/>
      <c r="AD388" s="166"/>
      <c r="AE388" s="166"/>
    </row>
    <row r="389" spans="1:31" ht="15.75" customHeight="1">
      <c r="A389" s="162"/>
      <c r="B389" s="162"/>
      <c r="C389" s="165"/>
      <c r="D389" s="162"/>
      <c r="E389" s="165"/>
      <c r="F389" s="162"/>
      <c r="G389" s="162"/>
      <c r="H389" s="162"/>
      <c r="I389" s="162"/>
      <c r="J389" s="162"/>
      <c r="K389" s="162"/>
      <c r="L389" s="162"/>
      <c r="M389" s="166"/>
      <c r="N389" s="166"/>
      <c r="O389" s="166"/>
      <c r="P389" s="166"/>
      <c r="Q389" s="166"/>
      <c r="R389" s="166"/>
      <c r="S389" s="166"/>
      <c r="T389" s="166"/>
      <c r="U389" s="166"/>
      <c r="V389" s="166"/>
      <c r="W389" s="166"/>
      <c r="X389" s="166"/>
      <c r="Y389" s="166"/>
      <c r="Z389" s="166"/>
      <c r="AA389" s="166"/>
      <c r="AB389" s="166"/>
      <c r="AC389" s="166"/>
      <c r="AD389" s="166"/>
      <c r="AE389" s="166"/>
    </row>
    <row r="390" spans="1:31" ht="15.75" customHeight="1">
      <c r="A390" s="162"/>
      <c r="B390" s="162"/>
      <c r="C390" s="165"/>
      <c r="D390" s="162"/>
      <c r="E390" s="165"/>
      <c r="F390" s="162"/>
      <c r="G390" s="162"/>
      <c r="H390" s="162"/>
      <c r="I390" s="162"/>
      <c r="J390" s="162"/>
      <c r="K390" s="162"/>
      <c r="L390" s="162"/>
      <c r="M390" s="166"/>
      <c r="N390" s="166"/>
      <c r="O390" s="166"/>
      <c r="P390" s="166"/>
      <c r="Q390" s="166"/>
      <c r="R390" s="166"/>
      <c r="S390" s="166"/>
      <c r="T390" s="166"/>
      <c r="U390" s="166"/>
      <c r="V390" s="166"/>
      <c r="W390" s="166"/>
      <c r="X390" s="166"/>
      <c r="Y390" s="166"/>
      <c r="Z390" s="166"/>
      <c r="AA390" s="166"/>
      <c r="AB390" s="166"/>
      <c r="AC390" s="166"/>
      <c r="AD390" s="166"/>
      <c r="AE390" s="166"/>
    </row>
    <row r="391" spans="1:31" ht="15.75" customHeight="1">
      <c r="A391" s="162"/>
      <c r="B391" s="162"/>
      <c r="C391" s="165"/>
      <c r="D391" s="162"/>
      <c r="E391" s="165"/>
      <c r="F391" s="162"/>
      <c r="G391" s="162"/>
      <c r="H391" s="162"/>
      <c r="I391" s="162"/>
      <c r="J391" s="162"/>
      <c r="K391" s="162"/>
      <c r="L391" s="162"/>
      <c r="M391" s="166"/>
      <c r="N391" s="166"/>
      <c r="O391" s="166"/>
      <c r="P391" s="166"/>
      <c r="Q391" s="166"/>
      <c r="R391" s="166"/>
      <c r="S391" s="166"/>
      <c r="T391" s="166"/>
      <c r="U391" s="166"/>
      <c r="V391" s="166"/>
      <c r="W391" s="166"/>
      <c r="X391" s="166"/>
      <c r="Y391" s="166"/>
      <c r="Z391" s="166"/>
      <c r="AA391" s="166"/>
      <c r="AB391" s="166"/>
      <c r="AC391" s="166"/>
      <c r="AD391" s="166"/>
      <c r="AE391" s="166"/>
    </row>
    <row r="392" spans="1:31" ht="15.75" customHeight="1">
      <c r="A392" s="162"/>
      <c r="B392" s="162"/>
      <c r="C392" s="165"/>
      <c r="D392" s="162"/>
      <c r="E392" s="165"/>
      <c r="F392" s="162"/>
      <c r="G392" s="162"/>
      <c r="H392" s="162"/>
      <c r="I392" s="162"/>
      <c r="J392" s="162"/>
      <c r="K392" s="162"/>
      <c r="L392" s="162"/>
      <c r="M392" s="166"/>
      <c r="N392" s="166"/>
      <c r="O392" s="166"/>
      <c r="P392" s="166"/>
      <c r="Q392" s="166"/>
      <c r="R392" s="166"/>
      <c r="S392" s="166"/>
      <c r="T392" s="166"/>
      <c r="U392" s="166"/>
      <c r="V392" s="166"/>
      <c r="W392" s="166"/>
      <c r="X392" s="166"/>
      <c r="Y392" s="166"/>
      <c r="Z392" s="166"/>
      <c r="AA392" s="166"/>
      <c r="AB392" s="166"/>
      <c r="AC392" s="166"/>
      <c r="AD392" s="166"/>
      <c r="AE392" s="166"/>
    </row>
    <row r="393" spans="1:31" ht="15.75" customHeight="1">
      <c r="A393" s="162"/>
      <c r="B393" s="162"/>
      <c r="C393" s="165"/>
      <c r="D393" s="162"/>
      <c r="E393" s="165"/>
      <c r="F393" s="162"/>
      <c r="G393" s="162"/>
      <c r="H393" s="162"/>
      <c r="I393" s="162"/>
      <c r="J393" s="162"/>
      <c r="K393" s="162"/>
      <c r="L393" s="162"/>
      <c r="M393" s="166"/>
      <c r="N393" s="166"/>
      <c r="O393" s="166"/>
      <c r="P393" s="166"/>
      <c r="Q393" s="166"/>
      <c r="R393" s="166"/>
      <c r="S393" s="166"/>
      <c r="T393" s="166"/>
      <c r="U393" s="166"/>
      <c r="V393" s="166"/>
      <c r="W393" s="166"/>
      <c r="X393" s="166"/>
      <c r="Y393" s="166"/>
      <c r="Z393" s="166"/>
      <c r="AA393" s="166"/>
      <c r="AB393" s="166"/>
      <c r="AC393" s="166"/>
      <c r="AD393" s="166"/>
      <c r="AE393" s="166"/>
    </row>
    <row r="394" spans="1:31" ht="15.75" customHeight="1">
      <c r="A394" s="162"/>
      <c r="B394" s="162"/>
      <c r="C394" s="165"/>
      <c r="D394" s="162"/>
      <c r="E394" s="165"/>
      <c r="F394" s="162"/>
      <c r="G394" s="162"/>
      <c r="H394" s="162"/>
      <c r="I394" s="162"/>
      <c r="J394" s="162"/>
      <c r="K394" s="162"/>
      <c r="L394" s="162"/>
      <c r="M394" s="166"/>
      <c r="N394" s="166"/>
      <c r="O394" s="166"/>
      <c r="P394" s="166"/>
      <c r="Q394" s="166"/>
      <c r="R394" s="166"/>
      <c r="S394" s="166"/>
      <c r="T394" s="166"/>
      <c r="U394" s="166"/>
      <c r="V394" s="166"/>
      <c r="W394" s="166"/>
      <c r="X394" s="166"/>
      <c r="Y394" s="166"/>
      <c r="Z394" s="166"/>
      <c r="AA394" s="166"/>
      <c r="AB394" s="166"/>
      <c r="AC394" s="166"/>
      <c r="AD394" s="166"/>
      <c r="AE394" s="166"/>
    </row>
    <row r="395" spans="1:31" ht="15.75" customHeight="1">
      <c r="A395" s="162"/>
      <c r="B395" s="162"/>
      <c r="C395" s="165"/>
      <c r="D395" s="162"/>
      <c r="E395" s="165"/>
      <c r="F395" s="162"/>
      <c r="G395" s="162"/>
      <c r="H395" s="162"/>
      <c r="I395" s="162"/>
      <c r="J395" s="162"/>
      <c r="K395" s="162"/>
      <c r="L395" s="162"/>
      <c r="M395" s="166"/>
      <c r="N395" s="166"/>
      <c r="O395" s="166"/>
      <c r="P395" s="166"/>
      <c r="Q395" s="166"/>
      <c r="R395" s="166"/>
      <c r="S395" s="166"/>
      <c r="T395" s="166"/>
      <c r="U395" s="166"/>
      <c r="V395" s="166"/>
      <c r="W395" s="166"/>
      <c r="X395" s="166"/>
      <c r="Y395" s="166"/>
      <c r="Z395" s="166"/>
      <c r="AA395" s="166"/>
      <c r="AB395" s="166"/>
      <c r="AC395" s="166"/>
      <c r="AD395" s="166"/>
      <c r="AE395" s="166"/>
    </row>
    <row r="396" spans="1:31" ht="15.75" customHeight="1">
      <c r="A396" s="162"/>
      <c r="B396" s="162"/>
      <c r="C396" s="165"/>
      <c r="D396" s="162"/>
      <c r="E396" s="165"/>
      <c r="F396" s="162"/>
      <c r="G396" s="162"/>
      <c r="H396" s="162"/>
      <c r="I396" s="162"/>
      <c r="J396" s="162"/>
      <c r="K396" s="162"/>
      <c r="L396" s="162"/>
      <c r="M396" s="166"/>
      <c r="N396" s="166"/>
      <c r="O396" s="166"/>
      <c r="P396" s="166"/>
      <c r="Q396" s="166"/>
      <c r="R396" s="166"/>
      <c r="S396" s="166"/>
      <c r="T396" s="166"/>
      <c r="U396" s="166"/>
      <c r="V396" s="166"/>
      <c r="W396" s="166"/>
      <c r="X396" s="166"/>
      <c r="Y396" s="166"/>
      <c r="Z396" s="166"/>
      <c r="AA396" s="166"/>
      <c r="AB396" s="166"/>
      <c r="AC396" s="166"/>
      <c r="AD396" s="166"/>
      <c r="AE396" s="166"/>
    </row>
    <row r="397" spans="1:31" ht="15.75" customHeight="1">
      <c r="A397" s="162"/>
      <c r="B397" s="162"/>
      <c r="C397" s="165"/>
      <c r="D397" s="162"/>
      <c r="E397" s="165"/>
      <c r="F397" s="162"/>
      <c r="G397" s="162"/>
      <c r="H397" s="162"/>
      <c r="I397" s="162"/>
      <c r="J397" s="162"/>
      <c r="K397" s="162"/>
      <c r="L397" s="162"/>
      <c r="M397" s="166"/>
      <c r="N397" s="166"/>
      <c r="O397" s="166"/>
      <c r="P397" s="166"/>
      <c r="Q397" s="166"/>
      <c r="R397" s="166"/>
      <c r="S397" s="166"/>
      <c r="T397" s="166"/>
      <c r="U397" s="166"/>
      <c r="V397" s="166"/>
      <c r="W397" s="166"/>
      <c r="X397" s="166"/>
      <c r="Y397" s="166"/>
      <c r="Z397" s="166"/>
      <c r="AA397" s="166"/>
      <c r="AB397" s="166"/>
      <c r="AC397" s="166"/>
      <c r="AD397" s="166"/>
      <c r="AE397" s="166"/>
    </row>
    <row r="398" spans="1:31" ht="15.75" customHeight="1">
      <c r="A398" s="162"/>
      <c r="B398" s="162"/>
      <c r="C398" s="165"/>
      <c r="D398" s="162"/>
      <c r="E398" s="165"/>
      <c r="F398" s="162"/>
      <c r="G398" s="162"/>
      <c r="H398" s="162"/>
      <c r="I398" s="162"/>
      <c r="J398" s="162"/>
      <c r="K398" s="162"/>
      <c r="L398" s="162"/>
      <c r="M398" s="166"/>
      <c r="N398" s="166"/>
      <c r="O398" s="166"/>
      <c r="P398" s="166"/>
      <c r="Q398" s="166"/>
      <c r="R398" s="166"/>
      <c r="S398" s="166"/>
      <c r="T398" s="166"/>
      <c r="U398" s="166"/>
      <c r="V398" s="166"/>
      <c r="W398" s="166"/>
      <c r="X398" s="166"/>
      <c r="Y398" s="166"/>
      <c r="Z398" s="166"/>
      <c r="AA398" s="166"/>
      <c r="AB398" s="166"/>
      <c r="AC398" s="166"/>
      <c r="AD398" s="166"/>
      <c r="AE398" s="166"/>
    </row>
    <row r="399" spans="1:31" ht="15.75" customHeight="1">
      <c r="A399" s="162"/>
      <c r="B399" s="162"/>
      <c r="C399" s="165"/>
      <c r="D399" s="162"/>
      <c r="E399" s="165"/>
      <c r="F399" s="162"/>
      <c r="G399" s="162"/>
      <c r="H399" s="162"/>
      <c r="I399" s="162"/>
      <c r="J399" s="162"/>
      <c r="K399" s="162"/>
      <c r="L399" s="162"/>
      <c r="M399" s="166"/>
      <c r="N399" s="166"/>
      <c r="O399" s="166"/>
      <c r="P399" s="166"/>
      <c r="Q399" s="166"/>
      <c r="R399" s="166"/>
      <c r="S399" s="166"/>
      <c r="T399" s="166"/>
      <c r="U399" s="166"/>
      <c r="V399" s="166"/>
      <c r="W399" s="166"/>
      <c r="X399" s="166"/>
      <c r="Y399" s="166"/>
      <c r="Z399" s="166"/>
      <c r="AA399" s="166"/>
      <c r="AB399" s="166"/>
      <c r="AC399" s="166"/>
      <c r="AD399" s="166"/>
      <c r="AE399" s="166"/>
    </row>
    <row r="400" spans="1:31" ht="15.75" customHeight="1">
      <c r="A400" s="162"/>
      <c r="B400" s="162"/>
      <c r="C400" s="165"/>
      <c r="D400" s="162"/>
      <c r="E400" s="165"/>
      <c r="F400" s="162"/>
      <c r="G400" s="162"/>
      <c r="H400" s="162"/>
      <c r="I400" s="162"/>
      <c r="J400" s="162"/>
      <c r="K400" s="162"/>
      <c r="L400" s="162"/>
      <c r="M400" s="166"/>
      <c r="N400" s="166"/>
      <c r="O400" s="166"/>
      <c r="P400" s="166"/>
      <c r="Q400" s="166"/>
      <c r="R400" s="166"/>
      <c r="S400" s="166"/>
      <c r="T400" s="166"/>
      <c r="U400" s="166"/>
      <c r="V400" s="166"/>
      <c r="W400" s="166"/>
      <c r="X400" s="166"/>
      <c r="Y400" s="166"/>
      <c r="Z400" s="166"/>
      <c r="AA400" s="166"/>
      <c r="AB400" s="166"/>
      <c r="AC400" s="166"/>
      <c r="AD400" s="166"/>
      <c r="AE400" s="166"/>
    </row>
    <row r="401" spans="1:31" ht="15.75" customHeight="1">
      <c r="A401" s="162"/>
      <c r="B401" s="162"/>
      <c r="C401" s="165"/>
      <c r="D401" s="162"/>
      <c r="E401" s="165"/>
      <c r="F401" s="162"/>
      <c r="G401" s="162"/>
      <c r="H401" s="162"/>
      <c r="I401" s="162"/>
      <c r="J401" s="162"/>
      <c r="K401" s="162"/>
      <c r="L401" s="162"/>
      <c r="M401" s="166"/>
      <c r="N401" s="166"/>
      <c r="O401" s="166"/>
      <c r="P401" s="166"/>
      <c r="Q401" s="166"/>
      <c r="R401" s="166"/>
      <c r="S401" s="166"/>
      <c r="T401" s="166"/>
      <c r="U401" s="166"/>
      <c r="V401" s="166"/>
      <c r="W401" s="166"/>
      <c r="X401" s="166"/>
      <c r="Y401" s="166"/>
      <c r="Z401" s="166"/>
      <c r="AA401" s="166"/>
      <c r="AB401" s="166"/>
      <c r="AC401" s="166"/>
      <c r="AD401" s="166"/>
      <c r="AE401" s="166"/>
    </row>
    <row r="402" spans="1:31" ht="15.75" customHeight="1">
      <c r="A402" s="162"/>
      <c r="B402" s="162"/>
      <c r="C402" s="165"/>
      <c r="D402" s="162"/>
      <c r="E402" s="165"/>
      <c r="F402" s="162"/>
      <c r="G402" s="162"/>
      <c r="H402" s="162"/>
      <c r="I402" s="162"/>
      <c r="J402" s="162"/>
      <c r="K402" s="162"/>
      <c r="L402" s="162"/>
      <c r="M402" s="166"/>
      <c r="N402" s="166"/>
      <c r="O402" s="166"/>
      <c r="P402" s="166"/>
      <c r="Q402" s="166"/>
      <c r="R402" s="166"/>
      <c r="S402" s="166"/>
      <c r="T402" s="166"/>
      <c r="U402" s="166"/>
      <c r="V402" s="166"/>
      <c r="W402" s="166"/>
      <c r="X402" s="166"/>
      <c r="Y402" s="166"/>
      <c r="Z402" s="166"/>
      <c r="AA402" s="166"/>
      <c r="AB402" s="166"/>
      <c r="AC402" s="166"/>
      <c r="AD402" s="166"/>
      <c r="AE402" s="166"/>
    </row>
    <row r="403" spans="1:31" ht="15.75" customHeight="1">
      <c r="A403" s="162"/>
      <c r="B403" s="162"/>
      <c r="C403" s="165"/>
      <c r="D403" s="162"/>
      <c r="E403" s="165"/>
      <c r="F403" s="162"/>
      <c r="G403" s="162"/>
      <c r="H403" s="162"/>
      <c r="I403" s="162"/>
      <c r="J403" s="162"/>
      <c r="K403" s="162"/>
      <c r="L403" s="162"/>
      <c r="M403" s="166"/>
      <c r="N403" s="166"/>
      <c r="O403" s="166"/>
      <c r="P403" s="166"/>
      <c r="Q403" s="166"/>
      <c r="R403" s="166"/>
      <c r="S403" s="166"/>
      <c r="T403" s="166"/>
      <c r="U403" s="166"/>
      <c r="V403" s="166"/>
      <c r="W403" s="166"/>
      <c r="X403" s="166"/>
      <c r="Y403" s="166"/>
      <c r="Z403" s="166"/>
      <c r="AA403" s="166"/>
      <c r="AB403" s="166"/>
      <c r="AC403" s="166"/>
      <c r="AD403" s="166"/>
      <c r="AE403" s="166"/>
    </row>
    <row r="404" spans="1:31" ht="15.75" customHeight="1">
      <c r="A404" s="162"/>
      <c r="B404" s="162"/>
      <c r="C404" s="165"/>
      <c r="D404" s="162"/>
      <c r="E404" s="165"/>
      <c r="F404" s="162"/>
      <c r="G404" s="162"/>
      <c r="H404" s="162"/>
      <c r="I404" s="162"/>
      <c r="J404" s="162"/>
      <c r="K404" s="162"/>
      <c r="L404" s="162"/>
      <c r="M404" s="166"/>
      <c r="N404" s="166"/>
      <c r="O404" s="166"/>
      <c r="P404" s="166"/>
      <c r="Q404" s="166"/>
      <c r="R404" s="166"/>
      <c r="S404" s="166"/>
      <c r="T404" s="166"/>
      <c r="U404" s="166"/>
      <c r="V404" s="166"/>
      <c r="W404" s="166"/>
      <c r="X404" s="166"/>
      <c r="Y404" s="166"/>
      <c r="Z404" s="166"/>
      <c r="AA404" s="166"/>
      <c r="AB404" s="166"/>
      <c r="AC404" s="166"/>
      <c r="AD404" s="166"/>
      <c r="AE404" s="166"/>
    </row>
    <row r="405" spans="1:31" ht="15.75" customHeight="1">
      <c r="A405" s="162"/>
      <c r="B405" s="162"/>
      <c r="C405" s="165"/>
      <c r="D405" s="162"/>
      <c r="E405" s="165"/>
      <c r="F405" s="162"/>
      <c r="G405" s="162"/>
      <c r="H405" s="162"/>
      <c r="I405" s="162"/>
      <c r="J405" s="162"/>
      <c r="K405" s="162"/>
      <c r="L405" s="162"/>
      <c r="M405" s="166"/>
      <c r="N405" s="166"/>
      <c r="O405" s="166"/>
      <c r="P405" s="166"/>
      <c r="Q405" s="166"/>
      <c r="R405" s="166"/>
      <c r="S405" s="166"/>
      <c r="T405" s="166"/>
      <c r="U405" s="166"/>
      <c r="V405" s="166"/>
      <c r="W405" s="166"/>
      <c r="X405" s="166"/>
      <c r="Y405" s="166"/>
      <c r="Z405" s="166"/>
      <c r="AA405" s="166"/>
      <c r="AB405" s="166"/>
      <c r="AC405" s="166"/>
      <c r="AD405" s="166"/>
      <c r="AE405" s="166"/>
    </row>
    <row r="406" spans="1:31" ht="15.75" customHeight="1">
      <c r="A406" s="162"/>
      <c r="B406" s="162"/>
      <c r="C406" s="165"/>
      <c r="D406" s="162"/>
      <c r="E406" s="165"/>
      <c r="F406" s="162"/>
      <c r="G406" s="162"/>
      <c r="H406" s="162"/>
      <c r="I406" s="162"/>
      <c r="J406" s="162"/>
      <c r="K406" s="162"/>
      <c r="L406" s="162"/>
      <c r="M406" s="166"/>
      <c r="N406" s="166"/>
      <c r="O406" s="166"/>
      <c r="P406" s="166"/>
      <c r="Q406" s="166"/>
      <c r="R406" s="166"/>
      <c r="S406" s="166"/>
      <c r="T406" s="166"/>
      <c r="U406" s="166"/>
      <c r="V406" s="166"/>
      <c r="W406" s="166"/>
      <c r="X406" s="166"/>
      <c r="Y406" s="166"/>
      <c r="Z406" s="166"/>
      <c r="AA406" s="166"/>
      <c r="AB406" s="166"/>
      <c r="AC406" s="166"/>
      <c r="AD406" s="166"/>
      <c r="AE406" s="166"/>
    </row>
    <row r="407" spans="1:31" ht="15.75" customHeight="1">
      <c r="A407" s="162"/>
      <c r="B407" s="162"/>
      <c r="C407" s="165"/>
      <c r="D407" s="162"/>
      <c r="E407" s="165"/>
      <c r="F407" s="162"/>
      <c r="G407" s="162"/>
      <c r="H407" s="162"/>
      <c r="I407" s="162"/>
      <c r="J407" s="162"/>
      <c r="K407" s="162"/>
      <c r="L407" s="162"/>
      <c r="M407" s="166"/>
      <c r="N407" s="166"/>
      <c r="O407" s="166"/>
      <c r="P407" s="166"/>
      <c r="Q407" s="166"/>
      <c r="R407" s="166"/>
      <c r="S407" s="166"/>
      <c r="T407" s="166"/>
      <c r="U407" s="166"/>
      <c r="V407" s="166"/>
      <c r="W407" s="166"/>
      <c r="X407" s="166"/>
      <c r="Y407" s="166"/>
      <c r="Z407" s="166"/>
      <c r="AA407" s="166"/>
      <c r="AB407" s="166"/>
      <c r="AC407" s="166"/>
      <c r="AD407" s="166"/>
      <c r="AE407" s="166"/>
    </row>
    <row r="408" spans="1:31" ht="15.75" customHeight="1">
      <c r="A408" s="162"/>
      <c r="B408" s="162"/>
      <c r="C408" s="165"/>
      <c r="D408" s="162"/>
      <c r="E408" s="165"/>
      <c r="F408" s="162"/>
      <c r="G408" s="162"/>
      <c r="H408" s="162"/>
      <c r="I408" s="162"/>
      <c r="J408" s="162"/>
      <c r="K408" s="162"/>
      <c r="L408" s="162"/>
      <c r="M408" s="166"/>
      <c r="N408" s="166"/>
      <c r="O408" s="166"/>
      <c r="P408" s="166"/>
      <c r="Q408" s="166"/>
      <c r="R408" s="166"/>
      <c r="S408" s="166"/>
      <c r="T408" s="166"/>
      <c r="U408" s="166"/>
      <c r="V408" s="166"/>
      <c r="W408" s="166"/>
      <c r="X408" s="166"/>
      <c r="Y408" s="166"/>
      <c r="Z408" s="166"/>
      <c r="AA408" s="166"/>
      <c r="AB408" s="166"/>
      <c r="AC408" s="166"/>
      <c r="AD408" s="166"/>
      <c r="AE408" s="166"/>
    </row>
    <row r="409" spans="1:31" ht="15.75" customHeight="1">
      <c r="A409" s="162"/>
      <c r="B409" s="162"/>
      <c r="C409" s="165"/>
      <c r="D409" s="162"/>
      <c r="E409" s="165"/>
      <c r="F409" s="162"/>
      <c r="G409" s="162"/>
      <c r="H409" s="162"/>
      <c r="I409" s="162"/>
      <c r="J409" s="162"/>
      <c r="K409" s="162"/>
      <c r="L409" s="162"/>
      <c r="M409" s="166"/>
      <c r="N409" s="166"/>
      <c r="O409" s="166"/>
      <c r="P409" s="166"/>
      <c r="Q409" s="166"/>
      <c r="R409" s="166"/>
      <c r="S409" s="166"/>
      <c r="T409" s="166"/>
      <c r="U409" s="166"/>
      <c r="V409" s="166"/>
      <c r="W409" s="166"/>
      <c r="X409" s="166"/>
      <c r="Y409" s="166"/>
      <c r="Z409" s="166"/>
      <c r="AA409" s="166"/>
      <c r="AB409" s="166"/>
      <c r="AC409" s="166"/>
      <c r="AD409" s="166"/>
      <c r="AE409" s="166"/>
    </row>
    <row r="410" spans="1:31" ht="15.75" customHeight="1">
      <c r="A410" s="162"/>
      <c r="B410" s="162"/>
      <c r="C410" s="165"/>
      <c r="D410" s="162"/>
      <c r="E410" s="165"/>
      <c r="F410" s="162"/>
      <c r="G410" s="162"/>
      <c r="H410" s="162"/>
      <c r="I410" s="162"/>
      <c r="J410" s="162"/>
      <c r="K410" s="162"/>
      <c r="L410" s="162"/>
      <c r="M410" s="166"/>
      <c r="N410" s="166"/>
      <c r="O410" s="166"/>
      <c r="P410" s="166"/>
      <c r="Q410" s="166"/>
      <c r="R410" s="166"/>
      <c r="S410" s="166"/>
      <c r="T410" s="166"/>
      <c r="U410" s="166"/>
      <c r="V410" s="166"/>
      <c r="W410" s="166"/>
      <c r="X410" s="166"/>
      <c r="Y410" s="166"/>
      <c r="Z410" s="166"/>
      <c r="AA410" s="166"/>
      <c r="AB410" s="166"/>
      <c r="AC410" s="166"/>
      <c r="AD410" s="166"/>
      <c r="AE410" s="166"/>
    </row>
    <row r="411" spans="1:31" ht="15.75" customHeight="1">
      <c r="A411" s="162"/>
      <c r="B411" s="162"/>
      <c r="C411" s="165"/>
      <c r="D411" s="162"/>
      <c r="E411" s="165"/>
      <c r="F411" s="162"/>
      <c r="G411" s="162"/>
      <c r="H411" s="162"/>
      <c r="I411" s="162"/>
      <c r="J411" s="162"/>
      <c r="K411" s="162"/>
      <c r="L411" s="162"/>
      <c r="M411" s="166"/>
      <c r="N411" s="166"/>
      <c r="O411" s="166"/>
      <c r="P411" s="166"/>
      <c r="Q411" s="166"/>
      <c r="R411" s="166"/>
      <c r="S411" s="166"/>
      <c r="T411" s="166"/>
      <c r="U411" s="166"/>
      <c r="V411" s="166"/>
      <c r="W411" s="166"/>
      <c r="X411" s="166"/>
      <c r="Y411" s="166"/>
      <c r="Z411" s="166"/>
      <c r="AA411" s="166"/>
      <c r="AB411" s="166"/>
      <c r="AC411" s="166"/>
      <c r="AD411" s="166"/>
      <c r="AE411" s="166"/>
    </row>
    <row r="412" spans="1:31" ht="15.75" customHeight="1">
      <c r="A412" s="162"/>
      <c r="B412" s="162"/>
      <c r="C412" s="165"/>
      <c r="D412" s="162"/>
      <c r="E412" s="165"/>
      <c r="F412" s="162"/>
      <c r="G412" s="162"/>
      <c r="H412" s="162"/>
      <c r="I412" s="162"/>
      <c r="J412" s="162"/>
      <c r="K412" s="162"/>
      <c r="L412" s="162"/>
      <c r="M412" s="166"/>
      <c r="N412" s="166"/>
      <c r="O412" s="166"/>
      <c r="P412" s="166"/>
      <c r="Q412" s="166"/>
      <c r="R412" s="166"/>
      <c r="S412" s="166"/>
      <c r="T412" s="166"/>
      <c r="U412" s="166"/>
      <c r="V412" s="166"/>
      <c r="W412" s="166"/>
      <c r="X412" s="166"/>
      <c r="Y412" s="166"/>
      <c r="Z412" s="166"/>
      <c r="AA412" s="166"/>
      <c r="AB412" s="166"/>
      <c r="AC412" s="166"/>
      <c r="AD412" s="166"/>
      <c r="AE412" s="166"/>
    </row>
    <row r="413" spans="1:31" ht="15.75" customHeight="1">
      <c r="A413" s="162"/>
      <c r="B413" s="162"/>
      <c r="C413" s="165"/>
      <c r="D413" s="162"/>
      <c r="E413" s="165"/>
      <c r="F413" s="162"/>
      <c r="G413" s="162"/>
      <c r="H413" s="162"/>
      <c r="I413" s="162"/>
      <c r="J413" s="162"/>
      <c r="K413" s="162"/>
      <c r="L413" s="162"/>
      <c r="M413" s="166"/>
      <c r="N413" s="166"/>
      <c r="O413" s="166"/>
      <c r="P413" s="166"/>
      <c r="Q413" s="166"/>
      <c r="R413" s="166"/>
      <c r="S413" s="166"/>
      <c r="T413" s="166"/>
      <c r="U413" s="166"/>
      <c r="V413" s="166"/>
      <c r="W413" s="166"/>
      <c r="X413" s="166"/>
      <c r="Y413" s="166"/>
      <c r="Z413" s="166"/>
      <c r="AA413" s="166"/>
      <c r="AB413" s="166"/>
      <c r="AC413" s="166"/>
      <c r="AD413" s="166"/>
      <c r="AE413" s="166"/>
    </row>
    <row r="414" spans="1:31" ht="15.75" customHeight="1">
      <c r="A414" s="162"/>
      <c r="B414" s="162"/>
      <c r="C414" s="165"/>
      <c r="D414" s="162"/>
      <c r="E414" s="165"/>
      <c r="F414" s="162"/>
      <c r="G414" s="162"/>
      <c r="H414" s="162"/>
      <c r="I414" s="162"/>
      <c r="J414" s="162"/>
      <c r="K414" s="162"/>
      <c r="L414" s="162"/>
      <c r="M414" s="166"/>
      <c r="N414" s="166"/>
      <c r="O414" s="166"/>
      <c r="P414" s="166"/>
      <c r="Q414" s="166"/>
      <c r="R414" s="166"/>
      <c r="S414" s="166"/>
      <c r="T414" s="166"/>
      <c r="U414" s="166"/>
      <c r="V414" s="166"/>
      <c r="W414" s="166"/>
      <c r="X414" s="166"/>
      <c r="Y414" s="166"/>
      <c r="Z414" s="166"/>
      <c r="AA414" s="166"/>
      <c r="AB414" s="166"/>
      <c r="AC414" s="166"/>
      <c r="AD414" s="166"/>
      <c r="AE414" s="166"/>
    </row>
    <row r="415" spans="1:31" ht="15.75" customHeight="1">
      <c r="A415" s="162"/>
      <c r="B415" s="162"/>
      <c r="C415" s="165"/>
      <c r="D415" s="162"/>
      <c r="E415" s="165"/>
      <c r="F415" s="162"/>
      <c r="G415" s="162"/>
      <c r="H415" s="162"/>
      <c r="I415" s="162"/>
      <c r="J415" s="162"/>
      <c r="K415" s="162"/>
      <c r="L415" s="162"/>
      <c r="M415" s="166"/>
      <c r="N415" s="166"/>
      <c r="O415" s="166"/>
      <c r="P415" s="166"/>
      <c r="Q415" s="166"/>
      <c r="R415" s="166"/>
      <c r="S415" s="166"/>
      <c r="T415" s="166"/>
      <c r="U415" s="166"/>
      <c r="V415" s="166"/>
      <c r="W415" s="166"/>
      <c r="X415" s="166"/>
      <c r="Y415" s="166"/>
      <c r="Z415" s="166"/>
      <c r="AA415" s="166"/>
      <c r="AB415" s="166"/>
      <c r="AC415" s="166"/>
      <c r="AD415" s="166"/>
      <c r="AE415" s="166"/>
    </row>
    <row r="416" spans="1:31" ht="15.75" customHeight="1">
      <c r="A416" s="162"/>
      <c r="B416" s="162"/>
      <c r="C416" s="165"/>
      <c r="D416" s="162"/>
      <c r="E416" s="165"/>
      <c r="F416" s="162"/>
      <c r="G416" s="162"/>
      <c r="H416" s="162"/>
      <c r="I416" s="162"/>
      <c r="J416" s="162"/>
      <c r="K416" s="162"/>
      <c r="L416" s="162"/>
      <c r="M416" s="166"/>
      <c r="N416" s="166"/>
      <c r="O416" s="166"/>
      <c r="P416" s="166"/>
      <c r="Q416" s="166"/>
      <c r="R416" s="166"/>
      <c r="S416" s="166"/>
      <c r="T416" s="166"/>
      <c r="U416" s="166"/>
      <c r="V416" s="166"/>
      <c r="W416" s="166"/>
      <c r="X416" s="166"/>
      <c r="Y416" s="166"/>
      <c r="Z416" s="166"/>
      <c r="AA416" s="166"/>
      <c r="AB416" s="166"/>
      <c r="AC416" s="166"/>
      <c r="AD416" s="166"/>
      <c r="AE416" s="166"/>
    </row>
    <row r="417" spans="1:31" ht="15.75" customHeight="1">
      <c r="A417" s="162"/>
      <c r="B417" s="162"/>
      <c r="C417" s="165"/>
      <c r="D417" s="162"/>
      <c r="E417" s="165"/>
      <c r="F417" s="162"/>
      <c r="G417" s="162"/>
      <c r="H417" s="162"/>
      <c r="I417" s="162"/>
      <c r="J417" s="162"/>
      <c r="K417" s="162"/>
      <c r="L417" s="162"/>
      <c r="M417" s="166"/>
      <c r="N417" s="166"/>
      <c r="O417" s="166"/>
      <c r="P417" s="166"/>
      <c r="Q417" s="166"/>
      <c r="R417" s="166"/>
      <c r="S417" s="166"/>
      <c r="T417" s="166"/>
      <c r="U417" s="166"/>
      <c r="V417" s="166"/>
      <c r="W417" s="166"/>
      <c r="X417" s="166"/>
      <c r="Y417" s="166"/>
      <c r="Z417" s="166"/>
      <c r="AA417" s="166"/>
      <c r="AB417" s="166"/>
      <c r="AC417" s="166"/>
      <c r="AD417" s="166"/>
      <c r="AE417" s="166"/>
    </row>
    <row r="418" spans="1:31" ht="15.75" customHeight="1">
      <c r="A418" s="162"/>
      <c r="B418" s="162"/>
      <c r="C418" s="165"/>
      <c r="D418" s="162"/>
      <c r="E418" s="165"/>
      <c r="F418" s="162"/>
      <c r="G418" s="162"/>
      <c r="H418" s="162"/>
      <c r="I418" s="162"/>
      <c r="J418" s="162"/>
      <c r="K418" s="162"/>
      <c r="L418" s="162"/>
      <c r="M418" s="166"/>
      <c r="N418" s="166"/>
      <c r="O418" s="166"/>
      <c r="P418" s="166"/>
      <c r="Q418" s="166"/>
      <c r="R418" s="166"/>
      <c r="S418" s="166"/>
      <c r="T418" s="166"/>
      <c r="U418" s="166"/>
      <c r="V418" s="166"/>
      <c r="W418" s="166"/>
      <c r="X418" s="166"/>
      <c r="Y418" s="166"/>
      <c r="Z418" s="166"/>
      <c r="AA418" s="166"/>
      <c r="AB418" s="166"/>
      <c r="AC418" s="166"/>
      <c r="AD418" s="166"/>
      <c r="AE418" s="166"/>
    </row>
    <row r="419" spans="1:31" ht="15.75" customHeight="1">
      <c r="A419" s="162"/>
      <c r="B419" s="162"/>
      <c r="C419" s="165"/>
      <c r="D419" s="162"/>
      <c r="E419" s="165"/>
      <c r="F419" s="162"/>
      <c r="G419" s="162"/>
      <c r="H419" s="162"/>
      <c r="I419" s="162"/>
      <c r="J419" s="162"/>
      <c r="K419" s="162"/>
      <c r="L419" s="162"/>
      <c r="M419" s="166"/>
      <c r="N419" s="166"/>
      <c r="O419" s="166"/>
      <c r="P419" s="166"/>
      <c r="Q419" s="166"/>
      <c r="R419" s="166"/>
      <c r="S419" s="166"/>
      <c r="T419" s="166"/>
      <c r="U419" s="166"/>
      <c r="V419" s="166"/>
      <c r="W419" s="166"/>
      <c r="X419" s="166"/>
      <c r="Y419" s="166"/>
      <c r="Z419" s="166"/>
      <c r="AA419" s="166"/>
      <c r="AB419" s="166"/>
      <c r="AC419" s="166"/>
      <c r="AD419" s="166"/>
      <c r="AE419" s="166"/>
    </row>
    <row r="420" spans="1:31" ht="15.75" customHeight="1">
      <c r="A420" s="162"/>
      <c r="B420" s="162"/>
      <c r="C420" s="165"/>
      <c r="D420" s="162"/>
      <c r="E420" s="165"/>
      <c r="F420" s="162"/>
      <c r="G420" s="162"/>
      <c r="H420" s="162"/>
      <c r="I420" s="162"/>
      <c r="J420" s="162"/>
      <c r="K420" s="162"/>
      <c r="L420" s="162"/>
      <c r="M420" s="166"/>
      <c r="N420" s="166"/>
      <c r="O420" s="166"/>
      <c r="P420" s="166"/>
      <c r="Q420" s="166"/>
      <c r="R420" s="166"/>
      <c r="S420" s="166"/>
      <c r="T420" s="166"/>
      <c r="U420" s="166"/>
      <c r="V420" s="166"/>
      <c r="W420" s="166"/>
      <c r="X420" s="166"/>
      <c r="Y420" s="166"/>
      <c r="Z420" s="166"/>
      <c r="AA420" s="166"/>
      <c r="AB420" s="166"/>
      <c r="AC420" s="166"/>
      <c r="AD420" s="166"/>
      <c r="AE420" s="166"/>
    </row>
    <row r="421" spans="1:31" ht="15.75" customHeight="1">
      <c r="A421" s="162"/>
      <c r="B421" s="162"/>
      <c r="C421" s="165"/>
      <c r="D421" s="162"/>
      <c r="E421" s="165"/>
      <c r="F421" s="162"/>
      <c r="G421" s="162"/>
      <c r="H421" s="162"/>
      <c r="I421" s="162"/>
      <c r="J421" s="162"/>
      <c r="K421" s="162"/>
      <c r="L421" s="162"/>
      <c r="M421" s="166"/>
      <c r="N421" s="166"/>
      <c r="O421" s="166"/>
      <c r="P421" s="166"/>
      <c r="Q421" s="166"/>
      <c r="R421" s="166"/>
      <c r="S421" s="166"/>
      <c r="T421" s="166"/>
      <c r="U421" s="166"/>
      <c r="V421" s="166"/>
      <c r="W421" s="166"/>
      <c r="X421" s="166"/>
      <c r="Y421" s="166"/>
      <c r="Z421" s="166"/>
      <c r="AA421" s="166"/>
      <c r="AB421" s="166"/>
      <c r="AC421" s="166"/>
      <c r="AD421" s="166"/>
      <c r="AE421" s="166"/>
    </row>
    <row r="422" spans="1:31" ht="15.75" customHeight="1">
      <c r="A422" s="162"/>
      <c r="B422" s="162"/>
      <c r="C422" s="165"/>
      <c r="D422" s="162"/>
      <c r="E422" s="165"/>
      <c r="F422" s="162"/>
      <c r="G422" s="162"/>
      <c r="H422" s="162"/>
      <c r="I422" s="162"/>
      <c r="J422" s="162"/>
      <c r="K422" s="162"/>
      <c r="L422" s="162"/>
      <c r="M422" s="166"/>
      <c r="N422" s="166"/>
      <c r="O422" s="166"/>
      <c r="P422" s="166"/>
      <c r="Q422" s="166"/>
      <c r="R422" s="166"/>
      <c r="S422" s="166"/>
      <c r="T422" s="166"/>
      <c r="U422" s="166"/>
      <c r="V422" s="166"/>
      <c r="W422" s="166"/>
      <c r="X422" s="166"/>
      <c r="Y422" s="166"/>
      <c r="Z422" s="166"/>
      <c r="AA422" s="166"/>
      <c r="AB422" s="166"/>
      <c r="AC422" s="166"/>
      <c r="AD422" s="166"/>
      <c r="AE422" s="166"/>
    </row>
    <row r="423" spans="1:31" ht="15.75" customHeight="1">
      <c r="A423" s="162"/>
      <c r="B423" s="162"/>
      <c r="C423" s="165"/>
      <c r="D423" s="162"/>
      <c r="E423" s="165"/>
      <c r="F423" s="162"/>
      <c r="G423" s="162"/>
      <c r="H423" s="162"/>
      <c r="I423" s="162"/>
      <c r="J423" s="162"/>
      <c r="K423" s="162"/>
      <c r="L423" s="162"/>
      <c r="M423" s="166"/>
      <c r="N423" s="166"/>
      <c r="O423" s="166"/>
      <c r="P423" s="166"/>
      <c r="Q423" s="166"/>
      <c r="R423" s="166"/>
      <c r="S423" s="166"/>
      <c r="T423" s="166"/>
      <c r="U423" s="166"/>
      <c r="V423" s="166"/>
      <c r="W423" s="166"/>
      <c r="X423" s="166"/>
      <c r="Y423" s="166"/>
      <c r="Z423" s="166"/>
      <c r="AA423" s="166"/>
      <c r="AB423" s="166"/>
      <c r="AC423" s="166"/>
      <c r="AD423" s="166"/>
      <c r="AE423" s="166"/>
    </row>
    <row r="424" spans="1:31" ht="15.75" customHeight="1">
      <c r="A424" s="162"/>
      <c r="B424" s="162"/>
      <c r="C424" s="165"/>
      <c r="D424" s="162"/>
      <c r="E424" s="165"/>
      <c r="F424" s="162"/>
      <c r="G424" s="162"/>
      <c r="H424" s="162"/>
      <c r="I424" s="162"/>
      <c r="J424" s="162"/>
      <c r="K424" s="162"/>
      <c r="L424" s="162"/>
      <c r="M424" s="166"/>
      <c r="N424" s="166"/>
      <c r="O424" s="166"/>
      <c r="P424" s="166"/>
      <c r="Q424" s="166"/>
      <c r="R424" s="166"/>
      <c r="S424" s="166"/>
      <c r="T424" s="166"/>
      <c r="U424" s="166"/>
      <c r="V424" s="166"/>
      <c r="W424" s="166"/>
      <c r="X424" s="166"/>
      <c r="Y424" s="166"/>
      <c r="Z424" s="166"/>
      <c r="AA424" s="166"/>
      <c r="AB424" s="166"/>
      <c r="AC424" s="166"/>
      <c r="AD424" s="166"/>
      <c r="AE424" s="166"/>
    </row>
    <row r="425" spans="1:31" ht="15.75" customHeight="1">
      <c r="A425" s="162"/>
      <c r="B425" s="162"/>
      <c r="C425" s="165"/>
      <c r="D425" s="162"/>
      <c r="E425" s="165"/>
      <c r="F425" s="162"/>
      <c r="G425" s="162"/>
      <c r="H425" s="162"/>
      <c r="I425" s="162"/>
      <c r="J425" s="162"/>
      <c r="K425" s="162"/>
      <c r="L425" s="162"/>
      <c r="M425" s="166"/>
      <c r="N425" s="166"/>
      <c r="O425" s="166"/>
      <c r="P425" s="166"/>
      <c r="Q425" s="166"/>
      <c r="R425" s="166"/>
      <c r="S425" s="166"/>
      <c r="T425" s="166"/>
      <c r="U425" s="166"/>
      <c r="V425" s="166"/>
      <c r="W425" s="166"/>
      <c r="X425" s="166"/>
      <c r="Y425" s="166"/>
      <c r="Z425" s="166"/>
      <c r="AA425" s="166"/>
      <c r="AB425" s="166"/>
      <c r="AC425" s="166"/>
      <c r="AD425" s="166"/>
      <c r="AE425" s="166"/>
    </row>
    <row r="426" spans="1:31" ht="15.75" customHeight="1">
      <c r="A426" s="162"/>
      <c r="B426" s="162"/>
      <c r="C426" s="165"/>
      <c r="D426" s="162"/>
      <c r="E426" s="165"/>
      <c r="F426" s="162"/>
      <c r="G426" s="162"/>
      <c r="H426" s="162"/>
      <c r="I426" s="162"/>
      <c r="J426" s="162"/>
      <c r="K426" s="162"/>
      <c r="L426" s="162"/>
      <c r="M426" s="166"/>
      <c r="N426" s="166"/>
      <c r="O426" s="166"/>
      <c r="P426" s="166"/>
      <c r="Q426" s="166"/>
      <c r="R426" s="166"/>
      <c r="S426" s="166"/>
      <c r="T426" s="166"/>
      <c r="U426" s="166"/>
      <c r="V426" s="166"/>
      <c r="W426" s="166"/>
      <c r="X426" s="166"/>
      <c r="Y426" s="166"/>
      <c r="Z426" s="166"/>
      <c r="AA426" s="166"/>
      <c r="AB426" s="166"/>
      <c r="AC426" s="166"/>
      <c r="AD426" s="166"/>
      <c r="AE426" s="166"/>
    </row>
    <row r="427" spans="1:31" ht="15.75" customHeight="1">
      <c r="A427" s="162"/>
      <c r="B427" s="162"/>
      <c r="C427" s="165"/>
      <c r="D427" s="162"/>
      <c r="E427" s="165"/>
      <c r="F427" s="162"/>
      <c r="G427" s="162"/>
      <c r="H427" s="162"/>
      <c r="I427" s="162"/>
      <c r="J427" s="162"/>
      <c r="K427" s="162"/>
      <c r="L427" s="162"/>
      <c r="M427" s="166"/>
      <c r="N427" s="166"/>
      <c r="O427" s="166"/>
      <c r="P427" s="166"/>
      <c r="Q427" s="166"/>
      <c r="R427" s="166"/>
      <c r="S427" s="166"/>
      <c r="T427" s="166"/>
      <c r="U427" s="166"/>
      <c r="V427" s="166"/>
      <c r="W427" s="166"/>
      <c r="X427" s="166"/>
      <c r="Y427" s="166"/>
      <c r="Z427" s="166"/>
      <c r="AA427" s="166"/>
      <c r="AB427" s="166"/>
      <c r="AC427" s="166"/>
      <c r="AD427" s="166"/>
      <c r="AE427" s="166"/>
    </row>
    <row r="428" spans="1:31" ht="15.75" customHeight="1">
      <c r="A428" s="162"/>
      <c r="B428" s="162"/>
      <c r="C428" s="165"/>
      <c r="D428" s="162"/>
      <c r="E428" s="165"/>
      <c r="F428" s="162"/>
      <c r="G428" s="162"/>
      <c r="H428" s="162"/>
      <c r="I428" s="162"/>
      <c r="J428" s="162"/>
      <c r="K428" s="162"/>
      <c r="L428" s="162"/>
      <c r="M428" s="166"/>
      <c r="N428" s="166"/>
      <c r="O428" s="166"/>
      <c r="P428" s="166"/>
      <c r="Q428" s="166"/>
      <c r="R428" s="166"/>
      <c r="S428" s="166"/>
      <c r="T428" s="166"/>
      <c r="U428" s="166"/>
      <c r="V428" s="166"/>
      <c r="W428" s="166"/>
      <c r="X428" s="166"/>
      <c r="Y428" s="166"/>
      <c r="Z428" s="166"/>
      <c r="AA428" s="166"/>
      <c r="AB428" s="166"/>
      <c r="AC428" s="166"/>
      <c r="AD428" s="166"/>
      <c r="AE428" s="166"/>
    </row>
    <row r="429" spans="1:31" ht="15.75" customHeight="1">
      <c r="A429" s="162"/>
      <c r="B429" s="162"/>
      <c r="C429" s="165"/>
      <c r="D429" s="162"/>
      <c r="E429" s="165"/>
      <c r="F429" s="162"/>
      <c r="G429" s="162"/>
      <c r="H429" s="162"/>
      <c r="I429" s="162"/>
      <c r="J429" s="162"/>
      <c r="K429" s="162"/>
      <c r="L429" s="162"/>
      <c r="M429" s="166"/>
      <c r="N429" s="166"/>
      <c r="O429" s="166"/>
      <c r="P429" s="166"/>
      <c r="Q429" s="166"/>
      <c r="R429" s="166"/>
      <c r="S429" s="166"/>
      <c r="T429" s="166"/>
      <c r="U429" s="166"/>
      <c r="V429" s="166"/>
      <c r="W429" s="166"/>
      <c r="X429" s="166"/>
      <c r="Y429" s="166"/>
      <c r="Z429" s="166"/>
      <c r="AA429" s="166"/>
      <c r="AB429" s="166"/>
      <c r="AC429" s="166"/>
      <c r="AD429" s="166"/>
      <c r="AE429" s="166"/>
    </row>
    <row r="430" spans="1:31" ht="15.75" customHeight="1">
      <c r="A430" s="162"/>
      <c r="B430" s="162"/>
      <c r="C430" s="165"/>
      <c r="D430" s="162"/>
      <c r="E430" s="165"/>
      <c r="F430" s="162"/>
      <c r="G430" s="162"/>
      <c r="H430" s="162"/>
      <c r="I430" s="162"/>
      <c r="J430" s="162"/>
      <c r="K430" s="162"/>
      <c r="L430" s="162"/>
      <c r="M430" s="166"/>
      <c r="N430" s="166"/>
      <c r="O430" s="166"/>
      <c r="P430" s="166"/>
      <c r="Q430" s="166"/>
      <c r="R430" s="166"/>
      <c r="S430" s="166"/>
      <c r="T430" s="166"/>
      <c r="U430" s="166"/>
      <c r="V430" s="166"/>
      <c r="W430" s="166"/>
      <c r="X430" s="166"/>
      <c r="Y430" s="166"/>
      <c r="Z430" s="166"/>
      <c r="AA430" s="166"/>
      <c r="AB430" s="166"/>
      <c r="AC430" s="166"/>
      <c r="AD430" s="166"/>
      <c r="AE430" s="166"/>
    </row>
    <row r="431" spans="1:31" ht="15.75" customHeight="1">
      <c r="A431" s="162"/>
      <c r="B431" s="162"/>
      <c r="C431" s="165"/>
      <c r="D431" s="162"/>
      <c r="E431" s="165"/>
      <c r="F431" s="162"/>
      <c r="G431" s="162"/>
      <c r="H431" s="162"/>
      <c r="I431" s="162"/>
      <c r="J431" s="162"/>
      <c r="K431" s="162"/>
      <c r="L431" s="162"/>
      <c r="M431" s="166"/>
      <c r="N431" s="166"/>
      <c r="O431" s="166"/>
      <c r="P431" s="166"/>
      <c r="Q431" s="166"/>
      <c r="R431" s="166"/>
      <c r="S431" s="166"/>
      <c r="T431" s="166"/>
      <c r="U431" s="166"/>
      <c r="V431" s="166"/>
      <c r="W431" s="166"/>
      <c r="X431" s="166"/>
      <c r="Y431" s="166"/>
      <c r="Z431" s="166"/>
      <c r="AA431" s="166"/>
      <c r="AB431" s="166"/>
      <c r="AC431" s="166"/>
      <c r="AD431" s="166"/>
      <c r="AE431" s="166"/>
    </row>
    <row r="432" spans="1:31" ht="15.75" customHeight="1">
      <c r="A432" s="162"/>
      <c r="B432" s="162"/>
      <c r="C432" s="165"/>
      <c r="D432" s="162"/>
      <c r="E432" s="165"/>
      <c r="F432" s="162"/>
      <c r="G432" s="162"/>
      <c r="H432" s="162"/>
      <c r="I432" s="162"/>
      <c r="J432" s="162"/>
      <c r="K432" s="162"/>
      <c r="L432" s="162"/>
      <c r="M432" s="166"/>
      <c r="N432" s="166"/>
      <c r="O432" s="166"/>
      <c r="P432" s="166"/>
      <c r="Q432" s="166"/>
      <c r="R432" s="166"/>
      <c r="S432" s="166"/>
      <c r="T432" s="166"/>
      <c r="U432" s="166"/>
      <c r="V432" s="166"/>
      <c r="W432" s="166"/>
      <c r="X432" s="166"/>
      <c r="Y432" s="166"/>
      <c r="Z432" s="166"/>
      <c r="AA432" s="166"/>
      <c r="AB432" s="166"/>
      <c r="AC432" s="166"/>
      <c r="AD432" s="166"/>
      <c r="AE432" s="166"/>
    </row>
    <row r="433" spans="1:31" ht="15.75" customHeight="1">
      <c r="A433" s="162"/>
      <c r="B433" s="162"/>
      <c r="C433" s="165"/>
      <c r="D433" s="162"/>
      <c r="E433" s="165"/>
      <c r="F433" s="162"/>
      <c r="G433" s="162"/>
      <c r="H433" s="162"/>
      <c r="I433" s="162"/>
      <c r="J433" s="162"/>
      <c r="K433" s="162"/>
      <c r="L433" s="162"/>
      <c r="M433" s="166"/>
      <c r="N433" s="166"/>
      <c r="O433" s="166"/>
      <c r="P433" s="166"/>
      <c r="Q433" s="166"/>
      <c r="R433" s="166"/>
      <c r="S433" s="166"/>
      <c r="T433" s="166"/>
      <c r="U433" s="166"/>
      <c r="V433" s="166"/>
      <c r="W433" s="166"/>
      <c r="X433" s="166"/>
      <c r="Y433" s="166"/>
      <c r="Z433" s="166"/>
      <c r="AA433" s="166"/>
      <c r="AB433" s="166"/>
      <c r="AC433" s="166"/>
      <c r="AD433" s="166"/>
      <c r="AE433" s="166"/>
    </row>
    <row r="434" spans="1:31" ht="15.75" customHeight="1">
      <c r="A434" s="162"/>
      <c r="B434" s="162"/>
      <c r="C434" s="165"/>
      <c r="D434" s="162"/>
      <c r="E434" s="165"/>
      <c r="F434" s="162"/>
      <c r="G434" s="162"/>
      <c r="H434" s="162"/>
      <c r="I434" s="162"/>
      <c r="J434" s="162"/>
      <c r="K434" s="162"/>
      <c r="L434" s="162"/>
      <c r="M434" s="166"/>
      <c r="N434" s="166"/>
      <c r="O434" s="166"/>
      <c r="P434" s="166"/>
      <c r="Q434" s="166"/>
      <c r="R434" s="166"/>
      <c r="S434" s="166"/>
      <c r="T434" s="166"/>
      <c r="U434" s="166"/>
      <c r="V434" s="166"/>
      <c r="W434" s="166"/>
      <c r="X434" s="166"/>
      <c r="Y434" s="166"/>
      <c r="Z434" s="166"/>
      <c r="AA434" s="166"/>
      <c r="AB434" s="166"/>
      <c r="AC434" s="166"/>
      <c r="AD434" s="166"/>
      <c r="AE434" s="166"/>
    </row>
    <row r="435" spans="1:31" ht="15.75" customHeight="1">
      <c r="A435" s="162"/>
      <c r="B435" s="162"/>
      <c r="C435" s="165"/>
      <c r="D435" s="162"/>
      <c r="E435" s="165"/>
      <c r="F435" s="162"/>
      <c r="G435" s="162"/>
      <c r="H435" s="162"/>
      <c r="I435" s="162"/>
      <c r="J435" s="162"/>
      <c r="K435" s="162"/>
      <c r="L435" s="162"/>
      <c r="M435" s="166"/>
      <c r="N435" s="166"/>
      <c r="O435" s="166"/>
      <c r="P435" s="166"/>
      <c r="Q435" s="166"/>
      <c r="R435" s="166"/>
      <c r="S435" s="166"/>
      <c r="T435" s="166"/>
      <c r="U435" s="166"/>
      <c r="V435" s="166"/>
      <c r="W435" s="166"/>
      <c r="X435" s="166"/>
      <c r="Y435" s="166"/>
      <c r="Z435" s="166"/>
      <c r="AA435" s="166"/>
      <c r="AB435" s="166"/>
      <c r="AC435" s="166"/>
      <c r="AD435" s="166"/>
      <c r="AE435" s="166"/>
    </row>
    <row r="436" spans="1:31" ht="15.75" customHeight="1">
      <c r="A436" s="162"/>
      <c r="B436" s="162"/>
      <c r="C436" s="165"/>
      <c r="D436" s="162"/>
      <c r="E436" s="165"/>
      <c r="F436" s="162"/>
      <c r="G436" s="162"/>
      <c r="H436" s="162"/>
      <c r="I436" s="162"/>
      <c r="J436" s="162"/>
      <c r="K436" s="162"/>
      <c r="L436" s="162"/>
      <c r="M436" s="166"/>
      <c r="N436" s="166"/>
      <c r="O436" s="166"/>
      <c r="P436" s="166"/>
      <c r="Q436" s="166"/>
      <c r="R436" s="166"/>
      <c r="S436" s="166"/>
      <c r="T436" s="166"/>
      <c r="U436" s="166"/>
      <c r="V436" s="166"/>
      <c r="W436" s="166"/>
      <c r="X436" s="166"/>
      <c r="Y436" s="166"/>
      <c r="Z436" s="166"/>
      <c r="AA436" s="166"/>
      <c r="AB436" s="166"/>
      <c r="AC436" s="166"/>
      <c r="AD436" s="166"/>
      <c r="AE436" s="166"/>
    </row>
    <row r="437" spans="1:31" ht="15.75" customHeight="1">
      <c r="A437" s="162"/>
      <c r="B437" s="162"/>
      <c r="C437" s="165"/>
      <c r="D437" s="162"/>
      <c r="E437" s="165"/>
      <c r="F437" s="162"/>
      <c r="G437" s="162"/>
      <c r="H437" s="162"/>
      <c r="I437" s="162"/>
      <c r="J437" s="162"/>
      <c r="K437" s="162"/>
      <c r="L437" s="162"/>
      <c r="M437" s="166"/>
      <c r="N437" s="166"/>
      <c r="O437" s="166"/>
      <c r="P437" s="166"/>
      <c r="Q437" s="166"/>
      <c r="R437" s="166"/>
      <c r="S437" s="166"/>
      <c r="T437" s="166"/>
      <c r="U437" s="166"/>
      <c r="V437" s="166"/>
      <c r="W437" s="166"/>
      <c r="X437" s="166"/>
      <c r="Y437" s="166"/>
      <c r="Z437" s="166"/>
      <c r="AA437" s="166"/>
      <c r="AB437" s="166"/>
      <c r="AC437" s="166"/>
      <c r="AD437" s="166"/>
      <c r="AE437" s="166"/>
    </row>
    <row r="438" spans="1:31" ht="15.75" customHeight="1">
      <c r="A438" s="162"/>
      <c r="B438" s="162"/>
      <c r="C438" s="165"/>
      <c r="D438" s="162"/>
      <c r="E438" s="165"/>
      <c r="F438" s="162"/>
      <c r="G438" s="162"/>
      <c r="H438" s="162"/>
      <c r="I438" s="162"/>
      <c r="J438" s="162"/>
      <c r="K438" s="162"/>
      <c r="L438" s="162"/>
      <c r="M438" s="166"/>
      <c r="N438" s="166"/>
      <c r="O438" s="166"/>
      <c r="P438" s="166"/>
      <c r="Q438" s="166"/>
      <c r="R438" s="166"/>
      <c r="S438" s="166"/>
      <c r="T438" s="166"/>
      <c r="U438" s="166"/>
      <c r="V438" s="166"/>
      <c r="W438" s="166"/>
      <c r="X438" s="166"/>
      <c r="Y438" s="166"/>
      <c r="Z438" s="166"/>
      <c r="AA438" s="166"/>
      <c r="AB438" s="166"/>
      <c r="AC438" s="166"/>
      <c r="AD438" s="166"/>
      <c r="AE438" s="166"/>
    </row>
    <row r="439" spans="1:31" ht="15.75" customHeight="1">
      <c r="A439" s="162"/>
      <c r="B439" s="162"/>
      <c r="C439" s="165"/>
      <c r="D439" s="162"/>
      <c r="E439" s="165"/>
      <c r="F439" s="162"/>
      <c r="G439" s="162"/>
      <c r="H439" s="162"/>
      <c r="I439" s="162"/>
      <c r="J439" s="162"/>
      <c r="K439" s="162"/>
      <c r="L439" s="162"/>
      <c r="M439" s="166"/>
      <c r="N439" s="166"/>
      <c r="O439" s="166"/>
      <c r="P439" s="166"/>
      <c r="Q439" s="166"/>
      <c r="R439" s="166"/>
      <c r="S439" s="166"/>
      <c r="T439" s="166"/>
      <c r="U439" s="166"/>
      <c r="V439" s="166"/>
      <c r="W439" s="166"/>
      <c r="X439" s="166"/>
      <c r="Y439" s="166"/>
      <c r="Z439" s="166"/>
      <c r="AA439" s="166"/>
      <c r="AB439" s="166"/>
      <c r="AC439" s="166"/>
      <c r="AD439" s="166"/>
      <c r="AE439" s="166"/>
    </row>
    <row r="440" spans="1:31" ht="15.75" customHeight="1">
      <c r="A440" s="162"/>
      <c r="B440" s="162"/>
      <c r="C440" s="165"/>
      <c r="D440" s="162"/>
      <c r="E440" s="165"/>
      <c r="F440" s="162"/>
      <c r="G440" s="162"/>
      <c r="H440" s="162"/>
      <c r="I440" s="162"/>
      <c r="J440" s="162"/>
      <c r="K440" s="162"/>
      <c r="L440" s="162"/>
      <c r="M440" s="166"/>
      <c r="N440" s="166"/>
      <c r="O440" s="166"/>
      <c r="P440" s="166"/>
      <c r="Q440" s="166"/>
      <c r="R440" s="166"/>
      <c r="S440" s="166"/>
      <c r="T440" s="166"/>
      <c r="U440" s="166"/>
      <c r="V440" s="166"/>
      <c r="W440" s="166"/>
      <c r="X440" s="166"/>
      <c r="Y440" s="166"/>
      <c r="Z440" s="166"/>
      <c r="AA440" s="166"/>
      <c r="AB440" s="166"/>
      <c r="AC440" s="166"/>
      <c r="AD440" s="166"/>
      <c r="AE440" s="166"/>
    </row>
    <row r="441" spans="1:31" ht="15.75" customHeight="1">
      <c r="A441" s="162"/>
      <c r="B441" s="162"/>
      <c r="C441" s="165"/>
      <c r="D441" s="162"/>
      <c r="E441" s="165"/>
      <c r="F441" s="162"/>
      <c r="G441" s="162"/>
      <c r="H441" s="162"/>
      <c r="I441" s="162"/>
      <c r="J441" s="162"/>
      <c r="K441" s="162"/>
      <c r="L441" s="162"/>
      <c r="M441" s="166"/>
      <c r="N441" s="166"/>
      <c r="O441" s="166"/>
      <c r="P441" s="166"/>
      <c r="Q441" s="166"/>
      <c r="R441" s="166"/>
      <c r="S441" s="166"/>
      <c r="T441" s="166"/>
      <c r="U441" s="166"/>
      <c r="V441" s="166"/>
      <c r="W441" s="166"/>
      <c r="X441" s="166"/>
      <c r="Y441" s="166"/>
      <c r="Z441" s="166"/>
      <c r="AA441" s="166"/>
      <c r="AB441" s="166"/>
      <c r="AC441" s="166"/>
      <c r="AD441" s="166"/>
      <c r="AE441" s="166"/>
    </row>
    <row r="442" spans="1:31" ht="15.75" customHeight="1">
      <c r="A442" s="162"/>
      <c r="B442" s="162"/>
      <c r="C442" s="165"/>
      <c r="D442" s="162"/>
      <c r="E442" s="165"/>
      <c r="F442" s="162"/>
      <c r="G442" s="162"/>
      <c r="H442" s="162"/>
      <c r="I442" s="162"/>
      <c r="J442" s="162"/>
      <c r="K442" s="162"/>
      <c r="L442" s="162"/>
      <c r="M442" s="166"/>
      <c r="N442" s="166"/>
      <c r="O442" s="166"/>
      <c r="P442" s="166"/>
      <c r="Q442" s="166"/>
      <c r="R442" s="166"/>
      <c r="S442" s="166"/>
      <c r="T442" s="166"/>
      <c r="U442" s="166"/>
      <c r="V442" s="166"/>
      <c r="W442" s="166"/>
      <c r="X442" s="166"/>
      <c r="Y442" s="166"/>
      <c r="Z442" s="166"/>
      <c r="AA442" s="166"/>
      <c r="AB442" s="166"/>
      <c r="AC442" s="166"/>
      <c r="AD442" s="166"/>
      <c r="AE442" s="166"/>
    </row>
    <row r="443" spans="1:31" ht="15.75" customHeight="1">
      <c r="A443" s="162"/>
      <c r="B443" s="162"/>
      <c r="C443" s="165"/>
      <c r="D443" s="162"/>
      <c r="E443" s="165"/>
      <c r="F443" s="162"/>
      <c r="G443" s="162"/>
      <c r="H443" s="162"/>
      <c r="I443" s="162"/>
      <c r="J443" s="162"/>
      <c r="K443" s="162"/>
      <c r="L443" s="162"/>
      <c r="M443" s="166"/>
      <c r="N443" s="166"/>
      <c r="O443" s="166"/>
      <c r="P443" s="166"/>
      <c r="Q443" s="166"/>
      <c r="R443" s="166"/>
      <c r="S443" s="166"/>
      <c r="T443" s="166"/>
      <c r="U443" s="166"/>
      <c r="V443" s="166"/>
      <c r="W443" s="166"/>
      <c r="X443" s="166"/>
      <c r="Y443" s="166"/>
      <c r="Z443" s="166"/>
      <c r="AA443" s="166"/>
      <c r="AB443" s="166"/>
      <c r="AC443" s="166"/>
      <c r="AD443" s="166"/>
      <c r="AE443" s="166"/>
    </row>
    <row r="444" spans="1:31" ht="15.75" customHeight="1">
      <c r="A444" s="162"/>
      <c r="B444" s="162"/>
      <c r="C444" s="165"/>
      <c r="D444" s="162"/>
      <c r="E444" s="165"/>
      <c r="F444" s="162"/>
      <c r="G444" s="162"/>
      <c r="H444" s="162"/>
      <c r="I444" s="162"/>
      <c r="J444" s="162"/>
      <c r="K444" s="162"/>
      <c r="L444" s="162"/>
      <c r="M444" s="166"/>
      <c r="N444" s="166"/>
      <c r="O444" s="166"/>
      <c r="P444" s="166"/>
      <c r="Q444" s="166"/>
      <c r="R444" s="166"/>
      <c r="S444" s="166"/>
      <c r="T444" s="166"/>
      <c r="U444" s="166"/>
      <c r="V444" s="166"/>
      <c r="W444" s="166"/>
      <c r="X444" s="166"/>
      <c r="Y444" s="166"/>
      <c r="Z444" s="166"/>
      <c r="AA444" s="166"/>
      <c r="AB444" s="166"/>
      <c r="AC444" s="166"/>
      <c r="AD444" s="166"/>
      <c r="AE444" s="166"/>
    </row>
    <row r="445" spans="1:31" ht="15.75" customHeight="1">
      <c r="A445" s="162"/>
      <c r="B445" s="162"/>
      <c r="C445" s="165"/>
      <c r="D445" s="162"/>
      <c r="E445" s="165"/>
      <c r="F445" s="162"/>
      <c r="G445" s="162"/>
      <c r="H445" s="162"/>
      <c r="I445" s="162"/>
      <c r="J445" s="162"/>
      <c r="K445" s="162"/>
      <c r="L445" s="162"/>
      <c r="M445" s="166"/>
      <c r="N445" s="166"/>
      <c r="O445" s="166"/>
      <c r="P445" s="166"/>
      <c r="Q445" s="166"/>
      <c r="R445" s="166"/>
      <c r="S445" s="166"/>
      <c r="T445" s="166"/>
      <c r="U445" s="166"/>
      <c r="V445" s="166"/>
      <c r="W445" s="166"/>
      <c r="X445" s="166"/>
      <c r="Y445" s="166"/>
      <c r="Z445" s="166"/>
      <c r="AA445" s="166"/>
      <c r="AB445" s="166"/>
      <c r="AC445" s="166"/>
      <c r="AD445" s="166"/>
      <c r="AE445" s="166"/>
    </row>
    <row r="446" spans="1:31" ht="15.75" customHeight="1">
      <c r="A446" s="162"/>
      <c r="B446" s="162"/>
      <c r="C446" s="165"/>
      <c r="D446" s="162"/>
      <c r="E446" s="165"/>
      <c r="F446" s="162"/>
      <c r="G446" s="162"/>
      <c r="H446" s="162"/>
      <c r="I446" s="162"/>
      <c r="J446" s="162"/>
      <c r="K446" s="162"/>
      <c r="L446" s="162"/>
      <c r="M446" s="166"/>
      <c r="N446" s="166"/>
      <c r="O446" s="166"/>
      <c r="P446" s="166"/>
      <c r="Q446" s="166"/>
      <c r="R446" s="166"/>
      <c r="S446" s="166"/>
      <c r="T446" s="166"/>
      <c r="U446" s="166"/>
      <c r="V446" s="166"/>
      <c r="W446" s="166"/>
      <c r="X446" s="166"/>
      <c r="Y446" s="166"/>
      <c r="Z446" s="166"/>
      <c r="AA446" s="166"/>
      <c r="AB446" s="166"/>
      <c r="AC446" s="166"/>
      <c r="AD446" s="166"/>
      <c r="AE446" s="166"/>
    </row>
    <row r="447" spans="1:31" ht="15.75" customHeight="1">
      <c r="A447" s="162"/>
      <c r="B447" s="162"/>
      <c r="C447" s="165"/>
      <c r="D447" s="162"/>
      <c r="E447" s="165"/>
      <c r="F447" s="162"/>
      <c r="G447" s="162"/>
      <c r="H447" s="162"/>
      <c r="I447" s="162"/>
      <c r="J447" s="162"/>
      <c r="K447" s="162"/>
      <c r="L447" s="162"/>
      <c r="M447" s="166"/>
      <c r="N447" s="166"/>
      <c r="O447" s="166"/>
      <c r="P447" s="166"/>
      <c r="Q447" s="166"/>
      <c r="R447" s="166"/>
      <c r="S447" s="166"/>
      <c r="T447" s="166"/>
      <c r="U447" s="166"/>
      <c r="V447" s="166"/>
      <c r="W447" s="166"/>
      <c r="X447" s="166"/>
      <c r="Y447" s="166"/>
      <c r="Z447" s="166"/>
      <c r="AA447" s="166"/>
      <c r="AB447" s="166"/>
      <c r="AC447" s="166"/>
      <c r="AD447" s="166"/>
      <c r="AE447" s="166"/>
    </row>
    <row r="448" spans="1:31" ht="15.75" customHeight="1">
      <c r="A448" s="162"/>
      <c r="B448" s="162"/>
      <c r="C448" s="165"/>
      <c r="D448" s="162"/>
      <c r="E448" s="165"/>
      <c r="F448" s="162"/>
      <c r="G448" s="162"/>
      <c r="H448" s="162"/>
      <c r="I448" s="162"/>
      <c r="J448" s="162"/>
      <c r="K448" s="162"/>
      <c r="L448" s="162"/>
      <c r="M448" s="166"/>
      <c r="N448" s="166"/>
      <c r="O448" s="166"/>
      <c r="P448" s="166"/>
      <c r="Q448" s="166"/>
      <c r="R448" s="166"/>
      <c r="S448" s="166"/>
      <c r="T448" s="166"/>
      <c r="U448" s="166"/>
      <c r="V448" s="166"/>
      <c r="W448" s="166"/>
      <c r="X448" s="166"/>
      <c r="Y448" s="166"/>
      <c r="Z448" s="166"/>
      <c r="AA448" s="166"/>
      <c r="AB448" s="166"/>
      <c r="AC448" s="166"/>
      <c r="AD448" s="166"/>
      <c r="AE448" s="166"/>
    </row>
    <row r="449" spans="1:31" ht="15.75" customHeight="1">
      <c r="A449" s="162"/>
      <c r="B449" s="162"/>
      <c r="C449" s="165"/>
      <c r="D449" s="162"/>
      <c r="E449" s="165"/>
      <c r="F449" s="162"/>
      <c r="G449" s="162"/>
      <c r="H449" s="162"/>
      <c r="I449" s="162"/>
      <c r="J449" s="162"/>
      <c r="K449" s="162"/>
      <c r="L449" s="162"/>
      <c r="M449" s="166"/>
      <c r="N449" s="166"/>
      <c r="O449" s="166"/>
      <c r="P449" s="166"/>
      <c r="Q449" s="166"/>
      <c r="R449" s="166"/>
      <c r="S449" s="166"/>
      <c r="T449" s="166"/>
      <c r="U449" s="166"/>
      <c r="V449" s="166"/>
      <c r="W449" s="166"/>
      <c r="X449" s="166"/>
      <c r="Y449" s="166"/>
      <c r="Z449" s="166"/>
      <c r="AA449" s="166"/>
      <c r="AB449" s="166"/>
      <c r="AC449" s="166"/>
      <c r="AD449" s="166"/>
      <c r="AE449" s="166"/>
    </row>
    <row r="450" spans="1:31" ht="15.75" customHeight="1">
      <c r="A450" s="162"/>
      <c r="B450" s="162"/>
      <c r="C450" s="165"/>
      <c r="D450" s="162"/>
      <c r="E450" s="165"/>
      <c r="F450" s="162"/>
      <c r="G450" s="162"/>
      <c r="H450" s="162"/>
      <c r="I450" s="162"/>
      <c r="J450" s="162"/>
      <c r="K450" s="162"/>
      <c r="L450" s="162"/>
      <c r="M450" s="166"/>
      <c r="N450" s="166"/>
      <c r="O450" s="166"/>
      <c r="P450" s="166"/>
      <c r="Q450" s="166"/>
      <c r="R450" s="166"/>
      <c r="S450" s="166"/>
      <c r="T450" s="166"/>
      <c r="U450" s="166"/>
      <c r="V450" s="166"/>
      <c r="W450" s="166"/>
      <c r="X450" s="166"/>
      <c r="Y450" s="166"/>
      <c r="Z450" s="166"/>
      <c r="AA450" s="166"/>
      <c r="AB450" s="166"/>
      <c r="AC450" s="166"/>
      <c r="AD450" s="166"/>
      <c r="AE450" s="166"/>
    </row>
    <row r="451" spans="1:31" ht="15.75" customHeight="1">
      <c r="A451" s="162"/>
      <c r="B451" s="162"/>
      <c r="C451" s="165"/>
      <c r="D451" s="162"/>
      <c r="E451" s="165"/>
      <c r="F451" s="162"/>
      <c r="G451" s="162"/>
      <c r="H451" s="162"/>
      <c r="I451" s="162"/>
      <c r="J451" s="162"/>
      <c r="K451" s="162"/>
      <c r="L451" s="162"/>
      <c r="M451" s="166"/>
      <c r="N451" s="166"/>
      <c r="O451" s="166"/>
      <c r="P451" s="166"/>
      <c r="Q451" s="166"/>
      <c r="R451" s="166"/>
      <c r="S451" s="166"/>
      <c r="T451" s="166"/>
      <c r="U451" s="166"/>
      <c r="V451" s="166"/>
      <c r="W451" s="166"/>
      <c r="X451" s="166"/>
      <c r="Y451" s="166"/>
      <c r="Z451" s="166"/>
      <c r="AA451" s="166"/>
      <c r="AB451" s="166"/>
      <c r="AC451" s="166"/>
      <c r="AD451" s="166"/>
      <c r="AE451" s="166"/>
    </row>
    <row r="452" spans="1:31" ht="15.75" customHeight="1">
      <c r="A452" s="162"/>
      <c r="B452" s="162"/>
      <c r="C452" s="165"/>
      <c r="D452" s="162"/>
      <c r="E452" s="165"/>
      <c r="F452" s="162"/>
      <c r="G452" s="162"/>
      <c r="H452" s="162"/>
      <c r="I452" s="162"/>
      <c r="J452" s="162"/>
      <c r="K452" s="162"/>
      <c r="L452" s="162"/>
      <c r="M452" s="166"/>
      <c r="N452" s="166"/>
      <c r="O452" s="166"/>
      <c r="P452" s="166"/>
      <c r="Q452" s="166"/>
      <c r="R452" s="166"/>
      <c r="S452" s="166"/>
      <c r="T452" s="166"/>
      <c r="U452" s="166"/>
      <c r="V452" s="166"/>
      <c r="W452" s="166"/>
      <c r="X452" s="166"/>
      <c r="Y452" s="166"/>
      <c r="Z452" s="166"/>
      <c r="AA452" s="166"/>
      <c r="AB452" s="166"/>
      <c r="AC452" s="166"/>
      <c r="AD452" s="166"/>
      <c r="AE452" s="166"/>
    </row>
    <row r="453" spans="1:31" ht="15.75" customHeight="1">
      <c r="A453" s="162"/>
      <c r="B453" s="162"/>
      <c r="C453" s="165"/>
      <c r="D453" s="162"/>
      <c r="E453" s="165"/>
      <c r="F453" s="162"/>
      <c r="G453" s="162"/>
      <c r="H453" s="162"/>
      <c r="I453" s="162"/>
      <c r="J453" s="162"/>
      <c r="K453" s="162"/>
      <c r="L453" s="162"/>
      <c r="M453" s="166"/>
      <c r="N453" s="166"/>
      <c r="O453" s="166"/>
      <c r="P453" s="166"/>
      <c r="Q453" s="166"/>
      <c r="R453" s="166"/>
      <c r="S453" s="166"/>
      <c r="T453" s="166"/>
      <c r="U453" s="166"/>
      <c r="V453" s="166"/>
      <c r="W453" s="166"/>
      <c r="X453" s="166"/>
      <c r="Y453" s="166"/>
      <c r="Z453" s="166"/>
      <c r="AA453" s="166"/>
      <c r="AB453" s="166"/>
      <c r="AC453" s="166"/>
      <c r="AD453" s="166"/>
      <c r="AE453" s="166"/>
    </row>
    <row r="454" spans="1:31" ht="15.75" customHeight="1">
      <c r="A454" s="162"/>
      <c r="B454" s="162"/>
      <c r="C454" s="165"/>
      <c r="D454" s="162"/>
      <c r="E454" s="165"/>
      <c r="F454" s="162"/>
      <c r="G454" s="162"/>
      <c r="H454" s="162"/>
      <c r="I454" s="162"/>
      <c r="J454" s="162"/>
      <c r="K454" s="162"/>
      <c r="L454" s="162"/>
      <c r="M454" s="166"/>
      <c r="N454" s="166"/>
      <c r="O454" s="166"/>
      <c r="P454" s="166"/>
      <c r="Q454" s="166"/>
      <c r="R454" s="166"/>
      <c r="S454" s="166"/>
      <c r="T454" s="166"/>
      <c r="U454" s="166"/>
      <c r="V454" s="166"/>
      <c r="W454" s="166"/>
      <c r="X454" s="166"/>
      <c r="Y454" s="166"/>
      <c r="Z454" s="166"/>
      <c r="AA454" s="166"/>
      <c r="AB454" s="166"/>
      <c r="AC454" s="166"/>
      <c r="AD454" s="166"/>
      <c r="AE454" s="166"/>
    </row>
    <row r="455" spans="1:31" ht="15.75" customHeight="1">
      <c r="A455" s="162"/>
      <c r="B455" s="162"/>
      <c r="C455" s="165"/>
      <c r="D455" s="162"/>
      <c r="E455" s="165"/>
      <c r="F455" s="162"/>
      <c r="G455" s="162"/>
      <c r="H455" s="162"/>
      <c r="I455" s="162"/>
      <c r="J455" s="162"/>
      <c r="K455" s="162"/>
      <c r="L455" s="162"/>
      <c r="M455" s="166"/>
      <c r="N455" s="166"/>
      <c r="O455" s="166"/>
      <c r="P455" s="166"/>
      <c r="Q455" s="166"/>
      <c r="R455" s="166"/>
      <c r="S455" s="166"/>
      <c r="T455" s="166"/>
      <c r="U455" s="166"/>
      <c r="V455" s="166"/>
      <c r="W455" s="166"/>
      <c r="X455" s="166"/>
      <c r="Y455" s="166"/>
      <c r="Z455" s="166"/>
      <c r="AA455" s="166"/>
      <c r="AB455" s="166"/>
      <c r="AC455" s="166"/>
      <c r="AD455" s="166"/>
      <c r="AE455" s="166"/>
    </row>
    <row r="456" spans="1:31" ht="15.75" customHeight="1">
      <c r="A456" s="162"/>
      <c r="B456" s="162"/>
      <c r="C456" s="165"/>
      <c r="D456" s="162"/>
      <c r="E456" s="165"/>
      <c r="F456" s="162"/>
      <c r="G456" s="162"/>
      <c r="H456" s="162"/>
      <c r="I456" s="162"/>
      <c r="J456" s="162"/>
      <c r="K456" s="162"/>
      <c r="L456" s="162"/>
      <c r="M456" s="166"/>
      <c r="N456" s="166"/>
      <c r="O456" s="166"/>
      <c r="P456" s="166"/>
      <c r="Q456" s="166"/>
      <c r="R456" s="166"/>
      <c r="S456" s="166"/>
      <c r="T456" s="166"/>
      <c r="U456" s="166"/>
      <c r="V456" s="166"/>
      <c r="W456" s="166"/>
      <c r="X456" s="166"/>
      <c r="Y456" s="166"/>
      <c r="Z456" s="166"/>
      <c r="AA456" s="166"/>
      <c r="AB456" s="166"/>
      <c r="AC456" s="166"/>
      <c r="AD456" s="166"/>
      <c r="AE456" s="166"/>
    </row>
    <row r="457" spans="1:31" ht="15.75" customHeight="1">
      <c r="A457" s="162"/>
      <c r="B457" s="162"/>
      <c r="C457" s="165"/>
      <c r="D457" s="162"/>
      <c r="E457" s="165"/>
      <c r="F457" s="162"/>
      <c r="G457" s="162"/>
      <c r="H457" s="162"/>
      <c r="I457" s="162"/>
      <c r="J457" s="162"/>
      <c r="K457" s="162"/>
      <c r="L457" s="162"/>
      <c r="M457" s="166"/>
      <c r="N457" s="166"/>
      <c r="O457" s="166"/>
      <c r="P457" s="166"/>
      <c r="Q457" s="166"/>
      <c r="R457" s="166"/>
      <c r="S457" s="166"/>
      <c r="T457" s="166"/>
      <c r="U457" s="166"/>
      <c r="V457" s="166"/>
      <c r="W457" s="166"/>
      <c r="X457" s="166"/>
      <c r="Y457" s="166"/>
      <c r="Z457" s="166"/>
      <c r="AA457" s="166"/>
      <c r="AB457" s="166"/>
      <c r="AC457" s="166"/>
      <c r="AD457" s="166"/>
      <c r="AE457" s="166"/>
    </row>
    <row r="458" spans="1:31" ht="15.75" customHeight="1">
      <c r="A458" s="162"/>
      <c r="B458" s="162"/>
      <c r="C458" s="165"/>
      <c r="D458" s="162"/>
      <c r="E458" s="165"/>
      <c r="F458" s="162"/>
      <c r="G458" s="162"/>
      <c r="H458" s="162"/>
      <c r="I458" s="162"/>
      <c r="J458" s="162"/>
      <c r="K458" s="162"/>
      <c r="L458" s="162"/>
      <c r="M458" s="166"/>
      <c r="N458" s="166"/>
      <c r="O458" s="166"/>
      <c r="P458" s="166"/>
      <c r="Q458" s="166"/>
      <c r="R458" s="166"/>
      <c r="S458" s="166"/>
      <c r="T458" s="166"/>
      <c r="U458" s="166"/>
      <c r="V458" s="166"/>
      <c r="W458" s="166"/>
      <c r="X458" s="166"/>
      <c r="Y458" s="166"/>
      <c r="Z458" s="166"/>
      <c r="AA458" s="166"/>
      <c r="AB458" s="166"/>
      <c r="AC458" s="166"/>
      <c r="AD458" s="166"/>
      <c r="AE458" s="166"/>
    </row>
    <row r="459" spans="1:31" ht="15.75" customHeight="1">
      <c r="A459" s="162"/>
      <c r="B459" s="162"/>
      <c r="C459" s="165"/>
      <c r="D459" s="162"/>
      <c r="E459" s="165"/>
      <c r="F459" s="162"/>
      <c r="G459" s="162"/>
      <c r="H459" s="162"/>
      <c r="I459" s="162"/>
      <c r="J459" s="162"/>
      <c r="K459" s="162"/>
      <c r="L459" s="162"/>
      <c r="M459" s="166"/>
      <c r="N459" s="166"/>
      <c r="O459" s="166"/>
      <c r="P459" s="166"/>
      <c r="Q459" s="166"/>
      <c r="R459" s="166"/>
      <c r="S459" s="166"/>
      <c r="T459" s="166"/>
      <c r="U459" s="166"/>
      <c r="V459" s="166"/>
      <c r="W459" s="166"/>
      <c r="X459" s="166"/>
      <c r="Y459" s="166"/>
      <c r="Z459" s="166"/>
      <c r="AA459" s="166"/>
      <c r="AB459" s="166"/>
      <c r="AC459" s="166"/>
      <c r="AD459" s="166"/>
      <c r="AE459" s="166"/>
    </row>
    <row r="460" spans="1:31" ht="15.75" customHeight="1">
      <c r="A460" s="162"/>
      <c r="B460" s="162"/>
      <c r="C460" s="165"/>
      <c r="D460" s="162"/>
      <c r="E460" s="165"/>
      <c r="F460" s="162"/>
      <c r="G460" s="162"/>
      <c r="H460" s="162"/>
      <c r="I460" s="162"/>
      <c r="J460" s="162"/>
      <c r="K460" s="162"/>
      <c r="L460" s="162"/>
      <c r="M460" s="166"/>
      <c r="N460" s="166"/>
      <c r="O460" s="166"/>
      <c r="P460" s="166"/>
      <c r="Q460" s="166"/>
      <c r="R460" s="166"/>
      <c r="S460" s="166"/>
      <c r="T460" s="166"/>
      <c r="U460" s="166"/>
      <c r="V460" s="166"/>
      <c r="W460" s="166"/>
      <c r="X460" s="166"/>
      <c r="Y460" s="166"/>
      <c r="Z460" s="166"/>
      <c r="AA460" s="166"/>
      <c r="AB460" s="166"/>
      <c r="AC460" s="166"/>
      <c r="AD460" s="166"/>
      <c r="AE460" s="166"/>
    </row>
    <row r="461" spans="1:31" ht="15.75" customHeight="1">
      <c r="A461" s="162"/>
      <c r="B461" s="162"/>
      <c r="C461" s="165"/>
      <c r="D461" s="162"/>
      <c r="E461" s="165"/>
      <c r="F461" s="162"/>
      <c r="G461" s="162"/>
      <c r="H461" s="162"/>
      <c r="I461" s="162"/>
      <c r="J461" s="162"/>
      <c r="K461" s="162"/>
      <c r="L461" s="162"/>
      <c r="M461" s="166"/>
      <c r="N461" s="166"/>
      <c r="O461" s="166"/>
      <c r="P461" s="166"/>
      <c r="Q461" s="166"/>
      <c r="R461" s="166"/>
      <c r="S461" s="166"/>
      <c r="T461" s="166"/>
      <c r="U461" s="166"/>
      <c r="V461" s="166"/>
      <c r="W461" s="166"/>
      <c r="X461" s="166"/>
      <c r="Y461" s="166"/>
      <c r="Z461" s="166"/>
      <c r="AA461" s="166"/>
      <c r="AB461" s="166"/>
      <c r="AC461" s="166"/>
      <c r="AD461" s="166"/>
      <c r="AE461" s="166"/>
    </row>
    <row r="462" spans="1:31" ht="15.75" customHeight="1">
      <c r="A462" s="162"/>
      <c r="B462" s="162"/>
      <c r="C462" s="165"/>
      <c r="D462" s="162"/>
      <c r="E462" s="165"/>
      <c r="F462" s="162"/>
      <c r="G462" s="162"/>
      <c r="H462" s="162"/>
      <c r="I462" s="162"/>
      <c r="J462" s="162"/>
      <c r="K462" s="162"/>
      <c r="L462" s="162"/>
      <c r="M462" s="166"/>
      <c r="N462" s="166"/>
      <c r="O462" s="166"/>
      <c r="P462" s="166"/>
      <c r="Q462" s="166"/>
      <c r="R462" s="166"/>
      <c r="S462" s="166"/>
      <c r="T462" s="166"/>
      <c r="U462" s="166"/>
      <c r="V462" s="166"/>
      <c r="W462" s="166"/>
      <c r="X462" s="166"/>
      <c r="Y462" s="166"/>
      <c r="Z462" s="166"/>
      <c r="AA462" s="166"/>
      <c r="AB462" s="166"/>
      <c r="AC462" s="166"/>
      <c r="AD462" s="166"/>
      <c r="AE462" s="166"/>
    </row>
    <row r="463" spans="1:31" ht="15.75" customHeight="1">
      <c r="A463" s="162"/>
      <c r="B463" s="162"/>
      <c r="C463" s="165"/>
      <c r="D463" s="162"/>
      <c r="E463" s="165"/>
      <c r="F463" s="162"/>
      <c r="G463" s="162"/>
      <c r="H463" s="162"/>
      <c r="I463" s="162"/>
      <c r="J463" s="162"/>
      <c r="K463" s="162"/>
      <c r="L463" s="162"/>
      <c r="M463" s="166"/>
      <c r="N463" s="166"/>
      <c r="O463" s="166"/>
      <c r="P463" s="166"/>
      <c r="Q463" s="166"/>
      <c r="R463" s="166"/>
      <c r="S463" s="166"/>
      <c r="T463" s="166"/>
      <c r="U463" s="166"/>
      <c r="V463" s="166"/>
      <c r="W463" s="166"/>
      <c r="X463" s="166"/>
      <c r="Y463" s="166"/>
      <c r="Z463" s="166"/>
      <c r="AA463" s="166"/>
      <c r="AB463" s="166"/>
      <c r="AC463" s="166"/>
      <c r="AD463" s="166"/>
      <c r="AE463" s="166"/>
    </row>
    <row r="464" spans="1:31" ht="15.75" customHeight="1">
      <c r="A464" s="162"/>
      <c r="B464" s="162"/>
      <c r="C464" s="165"/>
      <c r="D464" s="162"/>
      <c r="E464" s="165"/>
      <c r="F464" s="162"/>
      <c r="G464" s="162"/>
      <c r="H464" s="162"/>
      <c r="I464" s="162"/>
      <c r="J464" s="162"/>
      <c r="K464" s="162"/>
      <c r="L464" s="162"/>
      <c r="M464" s="166"/>
      <c r="N464" s="166"/>
      <c r="O464" s="166"/>
      <c r="P464" s="166"/>
      <c r="Q464" s="166"/>
      <c r="R464" s="166"/>
      <c r="S464" s="166"/>
      <c r="T464" s="166"/>
      <c r="U464" s="166"/>
      <c r="V464" s="166"/>
      <c r="W464" s="166"/>
      <c r="X464" s="166"/>
      <c r="Y464" s="166"/>
      <c r="Z464" s="166"/>
      <c r="AA464" s="166"/>
      <c r="AB464" s="166"/>
      <c r="AC464" s="166"/>
      <c r="AD464" s="166"/>
      <c r="AE464" s="166"/>
    </row>
    <row r="465" spans="1:31" ht="15.75" customHeight="1">
      <c r="A465" s="162"/>
      <c r="B465" s="162"/>
      <c r="C465" s="165"/>
      <c r="D465" s="162"/>
      <c r="E465" s="165"/>
      <c r="F465" s="162"/>
      <c r="G465" s="162"/>
      <c r="H465" s="162"/>
      <c r="I465" s="162"/>
      <c r="J465" s="162"/>
      <c r="K465" s="162"/>
      <c r="L465" s="162"/>
      <c r="M465" s="166"/>
      <c r="N465" s="166"/>
      <c r="O465" s="166"/>
      <c r="P465" s="166"/>
      <c r="Q465" s="166"/>
      <c r="R465" s="166"/>
      <c r="S465" s="166"/>
      <c r="T465" s="166"/>
      <c r="U465" s="166"/>
      <c r="V465" s="166"/>
      <c r="W465" s="166"/>
      <c r="X465" s="166"/>
      <c r="Y465" s="166"/>
      <c r="Z465" s="166"/>
      <c r="AA465" s="166"/>
      <c r="AB465" s="166"/>
      <c r="AC465" s="166"/>
      <c r="AD465" s="166"/>
      <c r="AE465" s="166"/>
    </row>
    <row r="466" spans="1:31" ht="15.75" customHeight="1">
      <c r="A466" s="162"/>
      <c r="B466" s="162"/>
      <c r="C466" s="165"/>
      <c r="D466" s="162"/>
      <c r="E466" s="165"/>
      <c r="F466" s="162"/>
      <c r="G466" s="162"/>
      <c r="H466" s="162"/>
      <c r="I466" s="162"/>
      <c r="J466" s="162"/>
      <c r="K466" s="162"/>
      <c r="L466" s="162"/>
      <c r="M466" s="166"/>
      <c r="N466" s="166"/>
      <c r="O466" s="166"/>
      <c r="P466" s="166"/>
      <c r="Q466" s="166"/>
      <c r="R466" s="166"/>
      <c r="S466" s="166"/>
      <c r="T466" s="166"/>
      <c r="U466" s="166"/>
      <c r="V466" s="166"/>
      <c r="W466" s="166"/>
      <c r="X466" s="166"/>
      <c r="Y466" s="166"/>
      <c r="Z466" s="166"/>
      <c r="AA466" s="166"/>
      <c r="AB466" s="166"/>
      <c r="AC466" s="166"/>
      <c r="AD466" s="166"/>
      <c r="AE466" s="166"/>
    </row>
    <row r="467" spans="1:31" ht="15.75" customHeight="1">
      <c r="A467" s="162"/>
      <c r="B467" s="162"/>
      <c r="C467" s="165"/>
      <c r="D467" s="162"/>
      <c r="E467" s="165"/>
      <c r="F467" s="162"/>
      <c r="G467" s="162"/>
      <c r="H467" s="162"/>
      <c r="I467" s="162"/>
      <c r="J467" s="162"/>
      <c r="K467" s="162"/>
      <c r="L467" s="162"/>
      <c r="M467" s="166"/>
      <c r="N467" s="166"/>
      <c r="O467" s="166"/>
      <c r="P467" s="166"/>
      <c r="Q467" s="166"/>
      <c r="R467" s="166"/>
      <c r="S467" s="166"/>
      <c r="T467" s="166"/>
      <c r="U467" s="166"/>
      <c r="V467" s="166"/>
      <c r="W467" s="166"/>
      <c r="X467" s="166"/>
      <c r="Y467" s="166"/>
      <c r="Z467" s="166"/>
      <c r="AA467" s="166"/>
      <c r="AB467" s="166"/>
      <c r="AC467" s="166"/>
      <c r="AD467" s="166"/>
      <c r="AE467" s="166"/>
    </row>
    <row r="468" spans="1:31" ht="15.75" customHeight="1">
      <c r="A468" s="162"/>
      <c r="B468" s="162"/>
      <c r="C468" s="165"/>
      <c r="D468" s="162"/>
      <c r="E468" s="165"/>
      <c r="F468" s="162"/>
      <c r="G468" s="162"/>
      <c r="H468" s="162"/>
      <c r="I468" s="162"/>
      <c r="J468" s="162"/>
      <c r="K468" s="162"/>
      <c r="L468" s="162"/>
      <c r="M468" s="166"/>
      <c r="N468" s="166"/>
      <c r="O468" s="166"/>
      <c r="P468" s="166"/>
      <c r="Q468" s="166"/>
      <c r="R468" s="166"/>
      <c r="S468" s="166"/>
      <c r="T468" s="166"/>
      <c r="U468" s="166"/>
      <c r="V468" s="166"/>
      <c r="W468" s="166"/>
      <c r="X468" s="166"/>
      <c r="Y468" s="166"/>
      <c r="Z468" s="166"/>
      <c r="AA468" s="166"/>
      <c r="AB468" s="166"/>
      <c r="AC468" s="166"/>
      <c r="AD468" s="166"/>
      <c r="AE468" s="166"/>
    </row>
    <row r="469" spans="1:31" ht="15.75" customHeight="1">
      <c r="A469" s="162"/>
      <c r="B469" s="162"/>
      <c r="C469" s="165"/>
      <c r="D469" s="162"/>
      <c r="E469" s="165"/>
      <c r="F469" s="162"/>
      <c r="G469" s="162"/>
      <c r="H469" s="162"/>
      <c r="I469" s="162"/>
      <c r="J469" s="162"/>
      <c r="K469" s="162"/>
      <c r="L469" s="162"/>
      <c r="M469" s="166"/>
      <c r="N469" s="166"/>
      <c r="O469" s="166"/>
      <c r="P469" s="166"/>
      <c r="Q469" s="166"/>
      <c r="R469" s="166"/>
      <c r="S469" s="166"/>
      <c r="T469" s="166"/>
      <c r="U469" s="166"/>
      <c r="V469" s="166"/>
      <c r="W469" s="166"/>
      <c r="X469" s="166"/>
      <c r="Y469" s="166"/>
      <c r="Z469" s="166"/>
      <c r="AA469" s="166"/>
      <c r="AB469" s="166"/>
      <c r="AC469" s="166"/>
      <c r="AD469" s="166"/>
      <c r="AE469" s="166"/>
    </row>
    <row r="470" spans="1:31" ht="15.75" customHeight="1">
      <c r="A470" s="162"/>
      <c r="B470" s="162"/>
      <c r="C470" s="165"/>
      <c r="D470" s="162"/>
      <c r="E470" s="165"/>
      <c r="F470" s="162"/>
      <c r="G470" s="162"/>
      <c r="H470" s="162"/>
      <c r="I470" s="162"/>
      <c r="J470" s="162"/>
      <c r="K470" s="162"/>
      <c r="L470" s="162"/>
      <c r="M470" s="166"/>
      <c r="N470" s="166"/>
      <c r="O470" s="166"/>
      <c r="P470" s="166"/>
      <c r="Q470" s="166"/>
      <c r="R470" s="166"/>
      <c r="S470" s="166"/>
      <c r="T470" s="166"/>
      <c r="U470" s="166"/>
      <c r="V470" s="166"/>
      <c r="W470" s="166"/>
      <c r="X470" s="166"/>
      <c r="Y470" s="166"/>
      <c r="Z470" s="166"/>
      <c r="AA470" s="166"/>
      <c r="AB470" s="166"/>
      <c r="AC470" s="166"/>
      <c r="AD470" s="166"/>
      <c r="AE470" s="166"/>
    </row>
    <row r="471" spans="1:31" ht="15.75" customHeight="1">
      <c r="A471" s="162"/>
      <c r="B471" s="162"/>
      <c r="C471" s="165"/>
      <c r="D471" s="162"/>
      <c r="E471" s="165"/>
      <c r="F471" s="162"/>
      <c r="G471" s="162"/>
      <c r="H471" s="162"/>
      <c r="I471" s="162"/>
      <c r="J471" s="162"/>
      <c r="K471" s="162"/>
      <c r="L471" s="162"/>
      <c r="M471" s="166"/>
      <c r="N471" s="166"/>
      <c r="O471" s="166"/>
      <c r="P471" s="166"/>
      <c r="Q471" s="166"/>
      <c r="R471" s="166"/>
      <c r="S471" s="166"/>
      <c r="T471" s="166"/>
      <c r="U471" s="166"/>
      <c r="V471" s="166"/>
      <c r="W471" s="166"/>
      <c r="X471" s="166"/>
      <c r="Y471" s="166"/>
      <c r="Z471" s="166"/>
      <c r="AA471" s="166"/>
      <c r="AB471" s="166"/>
      <c r="AC471" s="166"/>
      <c r="AD471" s="166"/>
      <c r="AE471" s="166"/>
    </row>
    <row r="472" spans="1:31" ht="15.75" customHeight="1">
      <c r="A472" s="162"/>
      <c r="B472" s="162"/>
      <c r="C472" s="165"/>
      <c r="D472" s="162"/>
      <c r="E472" s="165"/>
      <c r="F472" s="162"/>
      <c r="G472" s="162"/>
      <c r="H472" s="162"/>
      <c r="I472" s="162"/>
      <c r="J472" s="162"/>
      <c r="K472" s="162"/>
      <c r="L472" s="162"/>
      <c r="M472" s="166"/>
      <c r="N472" s="166"/>
      <c r="O472" s="166"/>
      <c r="P472" s="166"/>
      <c r="Q472" s="166"/>
      <c r="R472" s="166"/>
      <c r="S472" s="166"/>
      <c r="T472" s="166"/>
      <c r="U472" s="166"/>
      <c r="V472" s="166"/>
      <c r="W472" s="166"/>
      <c r="X472" s="166"/>
      <c r="Y472" s="166"/>
      <c r="Z472" s="166"/>
      <c r="AA472" s="166"/>
      <c r="AB472" s="166"/>
      <c r="AC472" s="166"/>
      <c r="AD472" s="166"/>
      <c r="AE472" s="166"/>
    </row>
    <row r="473" spans="1:31" ht="15.75" customHeight="1">
      <c r="A473" s="162"/>
      <c r="B473" s="162"/>
      <c r="C473" s="165"/>
      <c r="D473" s="162"/>
      <c r="E473" s="165"/>
      <c r="F473" s="162"/>
      <c r="G473" s="162"/>
      <c r="H473" s="162"/>
      <c r="I473" s="162"/>
      <c r="J473" s="162"/>
      <c r="K473" s="162"/>
      <c r="L473" s="162"/>
      <c r="M473" s="166"/>
      <c r="N473" s="166"/>
      <c r="O473" s="166"/>
      <c r="P473" s="166"/>
      <c r="Q473" s="166"/>
      <c r="R473" s="166"/>
      <c r="S473" s="166"/>
      <c r="T473" s="166"/>
      <c r="U473" s="166"/>
      <c r="V473" s="166"/>
      <c r="W473" s="166"/>
      <c r="X473" s="166"/>
      <c r="Y473" s="166"/>
      <c r="Z473" s="166"/>
      <c r="AA473" s="166"/>
      <c r="AB473" s="166"/>
      <c r="AC473" s="166"/>
      <c r="AD473" s="166"/>
      <c r="AE473" s="166"/>
    </row>
    <row r="474" spans="1:31" ht="15.75" customHeight="1">
      <c r="A474" s="162"/>
      <c r="B474" s="162"/>
      <c r="C474" s="165"/>
      <c r="D474" s="162"/>
      <c r="E474" s="165"/>
      <c r="F474" s="162"/>
      <c r="G474" s="162"/>
      <c r="H474" s="162"/>
      <c r="I474" s="162"/>
      <c r="J474" s="162"/>
      <c r="K474" s="162"/>
      <c r="L474" s="162"/>
      <c r="M474" s="166"/>
      <c r="N474" s="166"/>
      <c r="O474" s="166"/>
      <c r="P474" s="166"/>
      <c r="Q474" s="166"/>
      <c r="R474" s="166"/>
      <c r="S474" s="166"/>
      <c r="T474" s="166"/>
      <c r="U474" s="166"/>
      <c r="V474" s="166"/>
      <c r="W474" s="166"/>
      <c r="X474" s="166"/>
      <c r="Y474" s="166"/>
      <c r="Z474" s="166"/>
      <c r="AA474" s="166"/>
      <c r="AB474" s="166"/>
      <c r="AC474" s="166"/>
      <c r="AD474" s="166"/>
      <c r="AE474" s="166"/>
    </row>
    <row r="475" spans="1:31" ht="15.75" customHeight="1">
      <c r="A475" s="162"/>
      <c r="B475" s="162"/>
      <c r="C475" s="165"/>
      <c r="D475" s="162"/>
      <c r="E475" s="165"/>
      <c r="F475" s="162"/>
      <c r="G475" s="162"/>
      <c r="H475" s="162"/>
      <c r="I475" s="162"/>
      <c r="J475" s="162"/>
      <c r="K475" s="162"/>
      <c r="L475" s="162"/>
      <c r="M475" s="166"/>
      <c r="N475" s="166"/>
      <c r="O475" s="166"/>
      <c r="P475" s="166"/>
      <c r="Q475" s="166"/>
      <c r="R475" s="166"/>
      <c r="S475" s="166"/>
      <c r="T475" s="166"/>
      <c r="U475" s="166"/>
      <c r="V475" s="166"/>
      <c r="W475" s="166"/>
      <c r="X475" s="166"/>
      <c r="Y475" s="166"/>
      <c r="Z475" s="166"/>
      <c r="AA475" s="166"/>
      <c r="AB475" s="166"/>
      <c r="AC475" s="166"/>
      <c r="AD475" s="166"/>
      <c r="AE475" s="166"/>
    </row>
    <row r="476" spans="1:31" ht="15.75" customHeight="1">
      <c r="A476" s="162"/>
      <c r="B476" s="162"/>
      <c r="C476" s="165"/>
      <c r="D476" s="162"/>
      <c r="E476" s="165"/>
      <c r="F476" s="162"/>
      <c r="G476" s="162"/>
      <c r="H476" s="162"/>
      <c r="I476" s="162"/>
      <c r="J476" s="162"/>
      <c r="K476" s="162"/>
      <c r="L476" s="162"/>
      <c r="M476" s="166"/>
      <c r="N476" s="166"/>
      <c r="O476" s="166"/>
      <c r="P476" s="166"/>
      <c r="Q476" s="166"/>
      <c r="R476" s="166"/>
      <c r="S476" s="166"/>
      <c r="T476" s="166"/>
      <c r="U476" s="166"/>
      <c r="V476" s="166"/>
      <c r="W476" s="166"/>
      <c r="X476" s="166"/>
      <c r="Y476" s="166"/>
      <c r="Z476" s="166"/>
      <c r="AA476" s="166"/>
      <c r="AB476" s="166"/>
      <c r="AC476" s="166"/>
      <c r="AD476" s="166"/>
      <c r="AE476" s="166"/>
    </row>
    <row r="477" spans="1:31" ht="15.75" customHeight="1">
      <c r="A477" s="162"/>
      <c r="B477" s="162"/>
      <c r="C477" s="165"/>
      <c r="D477" s="162"/>
      <c r="E477" s="165"/>
      <c r="F477" s="162"/>
      <c r="G477" s="162"/>
      <c r="H477" s="162"/>
      <c r="I477" s="162"/>
      <c r="J477" s="162"/>
      <c r="K477" s="162"/>
      <c r="L477" s="162"/>
      <c r="M477" s="166"/>
      <c r="N477" s="166"/>
      <c r="O477" s="166"/>
      <c r="P477" s="166"/>
      <c r="Q477" s="166"/>
      <c r="R477" s="166"/>
      <c r="S477" s="166"/>
      <c r="T477" s="166"/>
      <c r="U477" s="166"/>
      <c r="V477" s="166"/>
      <c r="W477" s="166"/>
      <c r="X477" s="166"/>
      <c r="Y477" s="166"/>
      <c r="Z477" s="166"/>
      <c r="AA477" s="166"/>
      <c r="AB477" s="166"/>
      <c r="AC477" s="166"/>
      <c r="AD477" s="166"/>
      <c r="AE477" s="166"/>
    </row>
    <row r="478" spans="1:31" ht="15.75" customHeight="1">
      <c r="A478" s="162"/>
      <c r="B478" s="162"/>
      <c r="C478" s="165"/>
      <c r="D478" s="162"/>
      <c r="E478" s="165"/>
      <c r="F478" s="162"/>
      <c r="G478" s="162"/>
      <c r="H478" s="162"/>
      <c r="I478" s="162"/>
      <c r="J478" s="162"/>
      <c r="K478" s="162"/>
      <c r="L478" s="162"/>
      <c r="M478" s="166"/>
      <c r="N478" s="166"/>
      <c r="O478" s="166"/>
      <c r="P478" s="166"/>
      <c r="Q478" s="166"/>
      <c r="R478" s="166"/>
      <c r="S478" s="166"/>
      <c r="T478" s="166"/>
      <c r="U478" s="166"/>
      <c r="V478" s="166"/>
      <c r="W478" s="166"/>
      <c r="X478" s="166"/>
      <c r="Y478" s="166"/>
      <c r="Z478" s="166"/>
      <c r="AA478" s="166"/>
      <c r="AB478" s="166"/>
      <c r="AC478" s="166"/>
      <c r="AD478" s="166"/>
      <c r="AE478" s="166"/>
    </row>
    <row r="479" spans="1:31" ht="15.75" customHeight="1">
      <c r="A479" s="162"/>
      <c r="B479" s="162"/>
      <c r="C479" s="165"/>
      <c r="D479" s="162"/>
      <c r="E479" s="165"/>
      <c r="F479" s="162"/>
      <c r="G479" s="162"/>
      <c r="H479" s="162"/>
      <c r="I479" s="162"/>
      <c r="J479" s="162"/>
      <c r="K479" s="162"/>
      <c r="L479" s="162"/>
      <c r="M479" s="166"/>
      <c r="N479" s="166"/>
      <c r="O479" s="166"/>
      <c r="P479" s="166"/>
      <c r="Q479" s="166"/>
      <c r="R479" s="166"/>
      <c r="S479" s="166"/>
      <c r="T479" s="166"/>
      <c r="U479" s="166"/>
      <c r="V479" s="166"/>
      <c r="W479" s="166"/>
      <c r="X479" s="166"/>
      <c r="Y479" s="166"/>
      <c r="Z479" s="166"/>
      <c r="AA479" s="166"/>
      <c r="AB479" s="166"/>
      <c r="AC479" s="166"/>
      <c r="AD479" s="166"/>
      <c r="AE479" s="166"/>
    </row>
    <row r="480" spans="1:31" ht="15.75" customHeight="1">
      <c r="A480" s="162"/>
      <c r="B480" s="162"/>
      <c r="C480" s="165"/>
      <c r="D480" s="162"/>
      <c r="E480" s="165"/>
      <c r="F480" s="162"/>
      <c r="G480" s="162"/>
      <c r="H480" s="162"/>
      <c r="I480" s="162"/>
      <c r="J480" s="162"/>
      <c r="K480" s="162"/>
      <c r="L480" s="162"/>
      <c r="M480" s="166"/>
      <c r="N480" s="166"/>
      <c r="O480" s="166"/>
      <c r="P480" s="166"/>
      <c r="Q480" s="166"/>
      <c r="R480" s="166"/>
      <c r="S480" s="166"/>
      <c r="T480" s="166"/>
      <c r="U480" s="166"/>
      <c r="V480" s="166"/>
      <c r="W480" s="166"/>
      <c r="X480" s="166"/>
      <c r="Y480" s="166"/>
      <c r="Z480" s="166"/>
      <c r="AA480" s="166"/>
      <c r="AB480" s="166"/>
      <c r="AC480" s="166"/>
      <c r="AD480" s="166"/>
      <c r="AE480" s="166"/>
    </row>
    <row r="481" spans="1:31" ht="15.75" customHeight="1">
      <c r="A481" s="162"/>
      <c r="B481" s="162"/>
      <c r="C481" s="165"/>
      <c r="D481" s="162"/>
      <c r="E481" s="165"/>
      <c r="F481" s="162"/>
      <c r="G481" s="162"/>
      <c r="H481" s="162"/>
      <c r="I481" s="162"/>
      <c r="J481" s="162"/>
      <c r="K481" s="162"/>
      <c r="L481" s="162"/>
      <c r="M481" s="166"/>
      <c r="N481" s="166"/>
      <c r="O481" s="166"/>
      <c r="P481" s="166"/>
      <c r="Q481" s="166"/>
      <c r="R481" s="166"/>
      <c r="S481" s="166"/>
      <c r="T481" s="166"/>
      <c r="U481" s="166"/>
      <c r="V481" s="166"/>
      <c r="W481" s="166"/>
      <c r="X481" s="166"/>
      <c r="Y481" s="166"/>
      <c r="Z481" s="166"/>
      <c r="AA481" s="166"/>
      <c r="AB481" s="166"/>
      <c r="AC481" s="166"/>
      <c r="AD481" s="166"/>
      <c r="AE481" s="166"/>
    </row>
    <row r="482" spans="1:31" ht="15.75" customHeight="1">
      <c r="A482" s="162"/>
      <c r="B482" s="162"/>
      <c r="C482" s="165"/>
      <c r="D482" s="162"/>
      <c r="E482" s="165"/>
      <c r="F482" s="162"/>
      <c r="G482" s="162"/>
      <c r="H482" s="162"/>
      <c r="I482" s="162"/>
      <c r="J482" s="162"/>
      <c r="K482" s="162"/>
      <c r="L482" s="162"/>
      <c r="M482" s="166"/>
      <c r="N482" s="166"/>
      <c r="O482" s="166"/>
      <c r="P482" s="166"/>
      <c r="Q482" s="166"/>
      <c r="R482" s="166"/>
      <c r="S482" s="166"/>
      <c r="T482" s="166"/>
      <c r="U482" s="166"/>
      <c r="V482" s="166"/>
      <c r="W482" s="166"/>
      <c r="X482" s="166"/>
      <c r="Y482" s="166"/>
      <c r="Z482" s="166"/>
      <c r="AA482" s="166"/>
      <c r="AB482" s="166"/>
      <c r="AC482" s="166"/>
      <c r="AD482" s="166"/>
      <c r="AE482" s="166"/>
    </row>
    <row r="483" spans="1:31" ht="15.75" customHeight="1">
      <c r="A483" s="162"/>
      <c r="B483" s="162"/>
      <c r="C483" s="165"/>
      <c r="D483" s="162"/>
      <c r="E483" s="165"/>
      <c r="F483" s="162"/>
      <c r="G483" s="162"/>
      <c r="H483" s="162"/>
      <c r="I483" s="162"/>
      <c r="J483" s="162"/>
      <c r="K483" s="162"/>
      <c r="L483" s="162"/>
      <c r="M483" s="166"/>
      <c r="N483" s="166"/>
      <c r="O483" s="166"/>
      <c r="P483" s="166"/>
      <c r="Q483" s="166"/>
      <c r="R483" s="166"/>
      <c r="S483" s="166"/>
      <c r="T483" s="166"/>
      <c r="U483" s="166"/>
      <c r="V483" s="166"/>
      <c r="W483" s="166"/>
      <c r="X483" s="166"/>
      <c r="Y483" s="166"/>
      <c r="Z483" s="166"/>
      <c r="AA483" s="166"/>
      <c r="AB483" s="166"/>
      <c r="AC483" s="166"/>
      <c r="AD483" s="166"/>
      <c r="AE483" s="166"/>
    </row>
    <row r="484" spans="1:31" ht="15.75" customHeight="1">
      <c r="A484" s="162"/>
      <c r="B484" s="162"/>
      <c r="C484" s="165"/>
      <c r="D484" s="162"/>
      <c r="E484" s="165"/>
      <c r="F484" s="162"/>
      <c r="G484" s="162"/>
      <c r="H484" s="162"/>
      <c r="I484" s="162"/>
      <c r="J484" s="162"/>
      <c r="K484" s="162"/>
      <c r="L484" s="162"/>
      <c r="M484" s="166"/>
      <c r="N484" s="166"/>
      <c r="O484" s="166"/>
      <c r="P484" s="166"/>
      <c r="Q484" s="166"/>
      <c r="R484" s="166"/>
      <c r="S484" s="166"/>
      <c r="T484" s="166"/>
      <c r="U484" s="166"/>
      <c r="V484" s="166"/>
      <c r="W484" s="166"/>
      <c r="X484" s="166"/>
      <c r="Y484" s="166"/>
      <c r="Z484" s="166"/>
      <c r="AA484" s="166"/>
      <c r="AB484" s="166"/>
      <c r="AC484" s="166"/>
      <c r="AD484" s="166"/>
      <c r="AE484" s="166"/>
    </row>
    <row r="485" spans="1:31" ht="15.75" customHeight="1">
      <c r="A485" s="162"/>
      <c r="B485" s="162"/>
      <c r="C485" s="165"/>
      <c r="D485" s="162"/>
      <c r="E485" s="165"/>
      <c r="F485" s="162"/>
      <c r="G485" s="162"/>
      <c r="H485" s="162"/>
      <c r="I485" s="162"/>
      <c r="J485" s="162"/>
      <c r="K485" s="162"/>
      <c r="L485" s="162"/>
      <c r="M485" s="166"/>
      <c r="N485" s="166"/>
      <c r="O485" s="166"/>
      <c r="P485" s="166"/>
      <c r="Q485" s="166"/>
      <c r="R485" s="166"/>
      <c r="S485" s="166"/>
      <c r="T485" s="166"/>
      <c r="U485" s="166"/>
      <c r="V485" s="166"/>
      <c r="W485" s="166"/>
      <c r="X485" s="166"/>
      <c r="Y485" s="166"/>
      <c r="Z485" s="166"/>
      <c r="AA485" s="166"/>
      <c r="AB485" s="166"/>
      <c r="AC485" s="166"/>
      <c r="AD485" s="166"/>
      <c r="AE485" s="166"/>
    </row>
    <row r="486" spans="1:31" ht="15.75" customHeight="1">
      <c r="A486" s="162"/>
      <c r="B486" s="162"/>
      <c r="C486" s="165"/>
      <c r="D486" s="162"/>
      <c r="E486" s="165"/>
      <c r="F486" s="162"/>
      <c r="G486" s="162"/>
      <c r="H486" s="162"/>
      <c r="I486" s="162"/>
      <c r="J486" s="162"/>
      <c r="K486" s="162"/>
      <c r="L486" s="162"/>
      <c r="M486" s="166"/>
      <c r="N486" s="166"/>
      <c r="O486" s="166"/>
      <c r="P486" s="166"/>
      <c r="Q486" s="166"/>
      <c r="R486" s="166"/>
      <c r="S486" s="166"/>
      <c r="T486" s="166"/>
      <c r="U486" s="166"/>
      <c r="V486" s="166"/>
      <c r="W486" s="166"/>
      <c r="X486" s="166"/>
      <c r="Y486" s="166"/>
      <c r="Z486" s="166"/>
      <c r="AA486" s="166"/>
      <c r="AB486" s="166"/>
      <c r="AC486" s="166"/>
      <c r="AD486" s="166"/>
      <c r="AE486" s="166"/>
    </row>
    <row r="487" spans="1:31" ht="15.75" customHeight="1">
      <c r="A487" s="162"/>
      <c r="B487" s="162"/>
      <c r="C487" s="165"/>
      <c r="D487" s="162"/>
      <c r="E487" s="165"/>
      <c r="F487" s="162"/>
      <c r="G487" s="162"/>
      <c r="H487" s="162"/>
      <c r="I487" s="162"/>
      <c r="J487" s="162"/>
      <c r="K487" s="162"/>
      <c r="L487" s="162"/>
      <c r="M487" s="166"/>
      <c r="N487" s="166"/>
      <c r="O487" s="166"/>
      <c r="P487" s="166"/>
      <c r="Q487" s="166"/>
      <c r="R487" s="166"/>
      <c r="S487" s="166"/>
      <c r="T487" s="166"/>
      <c r="U487" s="166"/>
      <c r="V487" s="166"/>
      <c r="W487" s="166"/>
      <c r="X487" s="166"/>
      <c r="Y487" s="166"/>
      <c r="Z487" s="166"/>
      <c r="AA487" s="166"/>
      <c r="AB487" s="166"/>
      <c r="AC487" s="166"/>
      <c r="AD487" s="166"/>
      <c r="AE487" s="166"/>
    </row>
    <row r="488" spans="1:31" ht="15.75" customHeight="1">
      <c r="A488" s="162"/>
      <c r="B488" s="162"/>
      <c r="C488" s="165"/>
      <c r="D488" s="162"/>
      <c r="E488" s="165"/>
      <c r="F488" s="162"/>
      <c r="G488" s="162"/>
      <c r="H488" s="162"/>
      <c r="I488" s="162"/>
      <c r="J488" s="162"/>
      <c r="K488" s="162"/>
      <c r="L488" s="162"/>
      <c r="M488" s="166"/>
      <c r="N488" s="166"/>
      <c r="O488" s="166"/>
      <c r="P488" s="166"/>
      <c r="Q488" s="166"/>
      <c r="R488" s="166"/>
      <c r="S488" s="166"/>
      <c r="T488" s="166"/>
      <c r="U488" s="166"/>
      <c r="V488" s="166"/>
      <c r="W488" s="166"/>
      <c r="X488" s="166"/>
      <c r="Y488" s="166"/>
      <c r="Z488" s="166"/>
      <c r="AA488" s="166"/>
      <c r="AB488" s="166"/>
      <c r="AC488" s="166"/>
      <c r="AD488" s="166"/>
      <c r="AE488" s="166"/>
    </row>
    <row r="489" spans="1:31" ht="15.75" customHeight="1">
      <c r="A489" s="162"/>
      <c r="B489" s="162"/>
      <c r="C489" s="165"/>
      <c r="D489" s="162"/>
      <c r="E489" s="165"/>
      <c r="F489" s="162"/>
      <c r="G489" s="162"/>
      <c r="H489" s="162"/>
      <c r="I489" s="162"/>
      <c r="J489" s="162"/>
      <c r="K489" s="162"/>
      <c r="L489" s="162"/>
      <c r="M489" s="166"/>
      <c r="N489" s="166"/>
      <c r="O489" s="166"/>
      <c r="P489" s="166"/>
      <c r="Q489" s="166"/>
      <c r="R489" s="166"/>
      <c r="S489" s="166"/>
      <c r="T489" s="166"/>
      <c r="U489" s="166"/>
      <c r="V489" s="166"/>
      <c r="W489" s="166"/>
      <c r="X489" s="166"/>
      <c r="Y489" s="166"/>
      <c r="Z489" s="166"/>
      <c r="AA489" s="166"/>
      <c r="AB489" s="166"/>
      <c r="AC489" s="166"/>
      <c r="AD489" s="166"/>
      <c r="AE489" s="166"/>
    </row>
    <row r="490" spans="1:31" ht="15.75" customHeight="1">
      <c r="A490" s="162"/>
      <c r="B490" s="162"/>
      <c r="C490" s="165"/>
      <c r="D490" s="162"/>
      <c r="E490" s="165"/>
      <c r="F490" s="162"/>
      <c r="G490" s="162"/>
      <c r="H490" s="162"/>
      <c r="I490" s="162"/>
      <c r="J490" s="162"/>
      <c r="K490" s="162"/>
      <c r="L490" s="162"/>
      <c r="M490" s="166"/>
      <c r="N490" s="166"/>
      <c r="O490" s="166"/>
      <c r="P490" s="166"/>
      <c r="Q490" s="166"/>
      <c r="R490" s="166"/>
      <c r="S490" s="166"/>
      <c r="T490" s="166"/>
      <c r="U490" s="166"/>
      <c r="V490" s="166"/>
      <c r="W490" s="166"/>
      <c r="X490" s="166"/>
      <c r="Y490" s="166"/>
      <c r="Z490" s="166"/>
      <c r="AA490" s="166"/>
      <c r="AB490" s="166"/>
      <c r="AC490" s="166"/>
      <c r="AD490" s="166"/>
      <c r="AE490" s="166"/>
    </row>
    <row r="491" spans="1:31" ht="15.75" customHeight="1">
      <c r="A491" s="162"/>
      <c r="B491" s="162"/>
      <c r="C491" s="165"/>
      <c r="D491" s="162"/>
      <c r="E491" s="165"/>
      <c r="F491" s="162"/>
      <c r="G491" s="162"/>
      <c r="H491" s="162"/>
      <c r="I491" s="162"/>
      <c r="J491" s="162"/>
      <c r="K491" s="162"/>
      <c r="L491" s="162"/>
      <c r="M491" s="166"/>
      <c r="N491" s="166"/>
      <c r="O491" s="166"/>
      <c r="P491" s="166"/>
      <c r="Q491" s="166"/>
      <c r="R491" s="166"/>
      <c r="S491" s="166"/>
      <c r="T491" s="166"/>
      <c r="U491" s="166"/>
      <c r="V491" s="166"/>
      <c r="W491" s="166"/>
      <c r="X491" s="166"/>
      <c r="Y491" s="166"/>
      <c r="Z491" s="166"/>
      <c r="AA491" s="166"/>
      <c r="AB491" s="166"/>
      <c r="AC491" s="166"/>
      <c r="AD491" s="166"/>
      <c r="AE491" s="166"/>
    </row>
    <row r="492" spans="1:31" ht="15.75" customHeight="1">
      <c r="A492" s="162"/>
      <c r="B492" s="162"/>
      <c r="C492" s="165"/>
      <c r="D492" s="162"/>
      <c r="E492" s="165"/>
      <c r="F492" s="162"/>
      <c r="G492" s="162"/>
      <c r="H492" s="162"/>
      <c r="I492" s="162"/>
      <c r="J492" s="162"/>
      <c r="K492" s="162"/>
      <c r="L492" s="162"/>
      <c r="M492" s="166"/>
      <c r="N492" s="166"/>
      <c r="O492" s="166"/>
      <c r="P492" s="166"/>
      <c r="Q492" s="166"/>
      <c r="R492" s="166"/>
      <c r="S492" s="166"/>
      <c r="T492" s="166"/>
      <c r="U492" s="166"/>
      <c r="V492" s="166"/>
      <c r="W492" s="166"/>
      <c r="X492" s="166"/>
      <c r="Y492" s="166"/>
      <c r="Z492" s="166"/>
      <c r="AA492" s="166"/>
      <c r="AB492" s="166"/>
      <c r="AC492" s="166"/>
      <c r="AD492" s="166"/>
      <c r="AE492" s="166"/>
    </row>
    <row r="493" spans="1:31" ht="15.75" customHeight="1">
      <c r="A493" s="162"/>
      <c r="B493" s="162"/>
      <c r="C493" s="165"/>
      <c r="D493" s="162"/>
      <c r="E493" s="165"/>
      <c r="F493" s="162"/>
      <c r="G493" s="162"/>
      <c r="H493" s="162"/>
      <c r="I493" s="162"/>
      <c r="J493" s="162"/>
      <c r="K493" s="162"/>
      <c r="L493" s="162"/>
      <c r="M493" s="166"/>
      <c r="N493" s="166"/>
      <c r="O493" s="166"/>
      <c r="P493" s="166"/>
      <c r="Q493" s="166"/>
      <c r="R493" s="166"/>
      <c r="S493" s="166"/>
      <c r="T493" s="166"/>
      <c r="U493" s="166"/>
      <c r="V493" s="166"/>
      <c r="W493" s="166"/>
      <c r="X493" s="166"/>
      <c r="Y493" s="166"/>
      <c r="Z493" s="166"/>
      <c r="AA493" s="166"/>
      <c r="AB493" s="166"/>
      <c r="AC493" s="166"/>
      <c r="AD493" s="166"/>
      <c r="AE493" s="166"/>
    </row>
    <row r="494" spans="1:31" ht="15.75" customHeight="1">
      <c r="A494" s="162"/>
      <c r="B494" s="162"/>
      <c r="C494" s="165"/>
      <c r="D494" s="162"/>
      <c r="E494" s="165"/>
      <c r="F494" s="162"/>
      <c r="G494" s="162"/>
      <c r="H494" s="162"/>
      <c r="I494" s="162"/>
      <c r="J494" s="162"/>
      <c r="K494" s="162"/>
      <c r="L494" s="162"/>
      <c r="M494" s="166"/>
      <c r="N494" s="166"/>
      <c r="O494" s="166"/>
      <c r="P494" s="166"/>
      <c r="Q494" s="166"/>
      <c r="R494" s="166"/>
      <c r="S494" s="166"/>
      <c r="T494" s="166"/>
      <c r="U494" s="166"/>
      <c r="V494" s="166"/>
      <c r="W494" s="166"/>
      <c r="X494" s="166"/>
      <c r="Y494" s="166"/>
      <c r="Z494" s="166"/>
      <c r="AA494" s="166"/>
      <c r="AB494" s="166"/>
      <c r="AC494" s="166"/>
      <c r="AD494" s="166"/>
      <c r="AE494" s="166"/>
    </row>
    <row r="495" spans="1:31" ht="15.75" customHeight="1">
      <c r="A495" s="162"/>
      <c r="B495" s="162"/>
      <c r="C495" s="165"/>
      <c r="D495" s="162"/>
      <c r="E495" s="165"/>
      <c r="F495" s="162"/>
      <c r="G495" s="162"/>
      <c r="H495" s="162"/>
      <c r="I495" s="162"/>
      <c r="J495" s="162"/>
      <c r="K495" s="162"/>
      <c r="L495" s="162"/>
      <c r="M495" s="166"/>
      <c r="N495" s="166"/>
      <c r="O495" s="166"/>
      <c r="P495" s="166"/>
      <c r="Q495" s="166"/>
      <c r="R495" s="166"/>
      <c r="S495" s="166"/>
      <c r="T495" s="166"/>
      <c r="U495" s="166"/>
      <c r="V495" s="166"/>
      <c r="W495" s="166"/>
      <c r="X495" s="166"/>
      <c r="Y495" s="166"/>
      <c r="Z495" s="166"/>
      <c r="AA495" s="166"/>
      <c r="AB495" s="166"/>
      <c r="AC495" s="166"/>
      <c r="AD495" s="166"/>
      <c r="AE495" s="166"/>
    </row>
    <row r="496" spans="1:31" ht="15.75" customHeight="1">
      <c r="A496" s="162"/>
      <c r="B496" s="162"/>
      <c r="C496" s="165"/>
      <c r="D496" s="162"/>
      <c r="E496" s="165"/>
      <c r="F496" s="162"/>
      <c r="G496" s="162"/>
      <c r="H496" s="162"/>
      <c r="I496" s="162"/>
      <c r="J496" s="162"/>
      <c r="K496" s="162"/>
      <c r="L496" s="162"/>
      <c r="M496" s="166"/>
      <c r="N496" s="166"/>
      <c r="O496" s="166"/>
      <c r="P496" s="166"/>
      <c r="Q496" s="166"/>
      <c r="R496" s="166"/>
      <c r="S496" s="166"/>
      <c r="T496" s="166"/>
      <c r="U496" s="166"/>
      <c r="V496" s="166"/>
      <c r="W496" s="166"/>
      <c r="X496" s="166"/>
      <c r="Y496" s="166"/>
      <c r="Z496" s="166"/>
      <c r="AA496" s="166"/>
      <c r="AB496" s="166"/>
      <c r="AC496" s="166"/>
      <c r="AD496" s="166"/>
      <c r="AE496" s="166"/>
    </row>
    <row r="497" spans="1:31" ht="15.75" customHeight="1">
      <c r="A497" s="162"/>
      <c r="B497" s="162"/>
      <c r="C497" s="165"/>
      <c r="D497" s="162"/>
      <c r="E497" s="165"/>
      <c r="F497" s="162"/>
      <c r="G497" s="162"/>
      <c r="H497" s="162"/>
      <c r="I497" s="162"/>
      <c r="J497" s="162"/>
      <c r="K497" s="162"/>
      <c r="L497" s="162"/>
      <c r="M497" s="166"/>
      <c r="N497" s="166"/>
      <c r="O497" s="166"/>
      <c r="P497" s="166"/>
      <c r="Q497" s="166"/>
      <c r="R497" s="166"/>
      <c r="S497" s="166"/>
      <c r="T497" s="166"/>
      <c r="U497" s="166"/>
      <c r="V497" s="166"/>
      <c r="W497" s="166"/>
      <c r="X497" s="166"/>
      <c r="Y497" s="166"/>
      <c r="Z497" s="166"/>
      <c r="AA497" s="166"/>
      <c r="AB497" s="166"/>
      <c r="AC497" s="166"/>
      <c r="AD497" s="166"/>
      <c r="AE497" s="166"/>
    </row>
    <row r="498" spans="1:31" ht="15.75" customHeight="1">
      <c r="A498" s="162"/>
      <c r="B498" s="162"/>
      <c r="C498" s="165"/>
      <c r="D498" s="162"/>
      <c r="E498" s="165"/>
      <c r="F498" s="162"/>
      <c r="G498" s="162"/>
      <c r="H498" s="162"/>
      <c r="I498" s="162"/>
      <c r="J498" s="162"/>
      <c r="K498" s="162"/>
      <c r="L498" s="162"/>
      <c r="M498" s="166"/>
      <c r="N498" s="166"/>
      <c r="O498" s="166"/>
      <c r="P498" s="166"/>
      <c r="Q498" s="166"/>
      <c r="R498" s="166"/>
      <c r="S498" s="166"/>
      <c r="T498" s="166"/>
      <c r="U498" s="166"/>
      <c r="V498" s="166"/>
      <c r="W498" s="166"/>
      <c r="X498" s="166"/>
      <c r="Y498" s="166"/>
      <c r="Z498" s="166"/>
      <c r="AA498" s="166"/>
      <c r="AB498" s="166"/>
      <c r="AC498" s="166"/>
      <c r="AD498" s="166"/>
      <c r="AE498" s="166"/>
    </row>
    <row r="499" spans="1:31" ht="15.75" customHeight="1">
      <c r="A499" s="162"/>
      <c r="B499" s="162"/>
      <c r="C499" s="165"/>
      <c r="D499" s="162"/>
      <c r="E499" s="165"/>
      <c r="F499" s="162"/>
      <c r="G499" s="162"/>
      <c r="H499" s="162"/>
      <c r="I499" s="162"/>
      <c r="J499" s="162"/>
      <c r="K499" s="162"/>
      <c r="L499" s="162"/>
      <c r="M499" s="166"/>
      <c r="N499" s="166"/>
      <c r="O499" s="166"/>
      <c r="P499" s="166"/>
      <c r="Q499" s="166"/>
      <c r="R499" s="166"/>
      <c r="S499" s="166"/>
      <c r="T499" s="166"/>
      <c r="U499" s="166"/>
      <c r="V499" s="166"/>
      <c r="W499" s="166"/>
      <c r="X499" s="166"/>
      <c r="Y499" s="166"/>
      <c r="Z499" s="166"/>
      <c r="AA499" s="166"/>
      <c r="AB499" s="166"/>
      <c r="AC499" s="166"/>
      <c r="AD499" s="166"/>
      <c r="AE499" s="166"/>
    </row>
    <row r="500" spans="1:31" ht="15.75" customHeight="1">
      <c r="A500" s="162"/>
      <c r="B500" s="162"/>
      <c r="C500" s="165"/>
      <c r="D500" s="162"/>
      <c r="E500" s="165"/>
      <c r="F500" s="162"/>
      <c r="G500" s="162"/>
      <c r="H500" s="162"/>
      <c r="I500" s="162"/>
      <c r="J500" s="162"/>
      <c r="K500" s="162"/>
      <c r="L500" s="162"/>
      <c r="M500" s="166"/>
      <c r="N500" s="166"/>
      <c r="O500" s="166"/>
      <c r="P500" s="166"/>
      <c r="Q500" s="166"/>
      <c r="R500" s="166"/>
      <c r="S500" s="166"/>
      <c r="T500" s="166"/>
      <c r="U500" s="166"/>
      <c r="V500" s="166"/>
      <c r="W500" s="166"/>
      <c r="X500" s="166"/>
      <c r="Y500" s="166"/>
      <c r="Z500" s="166"/>
      <c r="AA500" s="166"/>
      <c r="AB500" s="166"/>
      <c r="AC500" s="166"/>
      <c r="AD500" s="166"/>
      <c r="AE500" s="166"/>
    </row>
    <row r="501" spans="1:31" ht="15.75" customHeight="1">
      <c r="A501" s="162"/>
      <c r="B501" s="162"/>
      <c r="C501" s="165"/>
      <c r="D501" s="162"/>
      <c r="E501" s="165"/>
      <c r="F501" s="162"/>
      <c r="G501" s="162"/>
      <c r="H501" s="162"/>
      <c r="I501" s="162"/>
      <c r="J501" s="162"/>
      <c r="K501" s="162"/>
      <c r="L501" s="162"/>
      <c r="M501" s="166"/>
      <c r="N501" s="166"/>
      <c r="O501" s="166"/>
      <c r="P501" s="166"/>
      <c r="Q501" s="166"/>
      <c r="R501" s="166"/>
      <c r="S501" s="166"/>
      <c r="T501" s="166"/>
      <c r="U501" s="166"/>
      <c r="V501" s="166"/>
      <c r="W501" s="166"/>
      <c r="X501" s="166"/>
      <c r="Y501" s="166"/>
      <c r="Z501" s="166"/>
      <c r="AA501" s="166"/>
      <c r="AB501" s="166"/>
      <c r="AC501" s="166"/>
      <c r="AD501" s="166"/>
      <c r="AE501" s="166"/>
    </row>
    <row r="502" spans="1:31" ht="15.75" customHeight="1">
      <c r="A502" s="162"/>
      <c r="B502" s="162"/>
      <c r="C502" s="165"/>
      <c r="D502" s="162"/>
      <c r="E502" s="165"/>
      <c r="F502" s="162"/>
      <c r="G502" s="162"/>
      <c r="H502" s="162"/>
      <c r="I502" s="162"/>
      <c r="J502" s="162"/>
      <c r="K502" s="162"/>
      <c r="L502" s="162"/>
      <c r="M502" s="166"/>
      <c r="N502" s="166"/>
      <c r="O502" s="166"/>
      <c r="P502" s="166"/>
      <c r="Q502" s="166"/>
      <c r="R502" s="166"/>
      <c r="S502" s="166"/>
      <c r="T502" s="166"/>
      <c r="U502" s="166"/>
      <c r="V502" s="166"/>
      <c r="W502" s="166"/>
      <c r="X502" s="166"/>
      <c r="Y502" s="166"/>
      <c r="Z502" s="166"/>
      <c r="AA502" s="166"/>
      <c r="AB502" s="166"/>
      <c r="AC502" s="166"/>
      <c r="AD502" s="166"/>
      <c r="AE502" s="166"/>
    </row>
    <row r="503" spans="1:31" ht="15.75" customHeight="1">
      <c r="A503" s="162"/>
      <c r="B503" s="162"/>
      <c r="C503" s="165"/>
      <c r="D503" s="162"/>
      <c r="E503" s="165"/>
      <c r="F503" s="162"/>
      <c r="G503" s="162"/>
      <c r="H503" s="162"/>
      <c r="I503" s="162"/>
      <c r="J503" s="162"/>
      <c r="K503" s="162"/>
      <c r="L503" s="162"/>
      <c r="M503" s="166"/>
      <c r="N503" s="166"/>
      <c r="O503" s="166"/>
      <c r="P503" s="166"/>
      <c r="Q503" s="166"/>
      <c r="R503" s="166"/>
      <c r="S503" s="166"/>
      <c r="T503" s="166"/>
      <c r="U503" s="166"/>
      <c r="V503" s="166"/>
      <c r="W503" s="166"/>
      <c r="X503" s="166"/>
      <c r="Y503" s="166"/>
      <c r="Z503" s="166"/>
      <c r="AA503" s="166"/>
      <c r="AB503" s="166"/>
      <c r="AC503" s="166"/>
      <c r="AD503" s="166"/>
      <c r="AE503" s="166"/>
    </row>
    <row r="504" spans="1:31" ht="15.75" customHeight="1">
      <c r="A504" s="162"/>
      <c r="B504" s="162"/>
      <c r="C504" s="165"/>
      <c r="D504" s="162"/>
      <c r="E504" s="165"/>
      <c r="F504" s="162"/>
      <c r="G504" s="162"/>
      <c r="H504" s="162"/>
      <c r="I504" s="162"/>
      <c r="J504" s="162"/>
      <c r="K504" s="162"/>
      <c r="L504" s="162"/>
      <c r="M504" s="166"/>
      <c r="N504" s="166"/>
      <c r="O504" s="166"/>
      <c r="P504" s="166"/>
      <c r="Q504" s="166"/>
      <c r="R504" s="166"/>
      <c r="S504" s="166"/>
      <c r="T504" s="166"/>
      <c r="U504" s="166"/>
      <c r="V504" s="166"/>
      <c r="W504" s="166"/>
      <c r="X504" s="166"/>
      <c r="Y504" s="166"/>
      <c r="Z504" s="166"/>
      <c r="AA504" s="166"/>
      <c r="AB504" s="166"/>
      <c r="AC504" s="166"/>
      <c r="AD504" s="166"/>
      <c r="AE504" s="166"/>
    </row>
    <row r="505" spans="1:31" ht="15.75" customHeight="1">
      <c r="A505" s="162"/>
      <c r="B505" s="162"/>
      <c r="C505" s="165"/>
      <c r="D505" s="162"/>
      <c r="E505" s="165"/>
      <c r="F505" s="162"/>
      <c r="G505" s="162"/>
      <c r="H505" s="162"/>
      <c r="I505" s="162"/>
      <c r="J505" s="162"/>
      <c r="K505" s="162"/>
      <c r="L505" s="162"/>
      <c r="M505" s="166"/>
      <c r="N505" s="166"/>
      <c r="O505" s="166"/>
      <c r="P505" s="166"/>
      <c r="Q505" s="166"/>
      <c r="R505" s="166"/>
      <c r="S505" s="166"/>
      <c r="T505" s="166"/>
      <c r="U505" s="166"/>
      <c r="V505" s="166"/>
      <c r="W505" s="166"/>
      <c r="X505" s="166"/>
      <c r="Y505" s="166"/>
      <c r="Z505" s="166"/>
      <c r="AA505" s="166"/>
      <c r="AB505" s="166"/>
      <c r="AC505" s="166"/>
      <c r="AD505" s="166"/>
      <c r="AE505" s="166"/>
    </row>
    <row r="506" spans="1:31" ht="15.75" customHeight="1">
      <c r="A506" s="162"/>
      <c r="B506" s="162"/>
      <c r="C506" s="165"/>
      <c r="D506" s="162"/>
      <c r="E506" s="165"/>
      <c r="F506" s="162"/>
      <c r="G506" s="162"/>
      <c r="H506" s="162"/>
      <c r="I506" s="162"/>
      <c r="J506" s="162"/>
      <c r="K506" s="162"/>
      <c r="L506" s="162"/>
      <c r="M506" s="166"/>
      <c r="N506" s="166"/>
      <c r="O506" s="166"/>
      <c r="P506" s="166"/>
      <c r="Q506" s="166"/>
      <c r="R506" s="166"/>
      <c r="S506" s="166"/>
      <c r="T506" s="166"/>
      <c r="U506" s="166"/>
      <c r="V506" s="166"/>
      <c r="W506" s="166"/>
      <c r="X506" s="166"/>
      <c r="Y506" s="166"/>
      <c r="Z506" s="166"/>
      <c r="AA506" s="166"/>
      <c r="AB506" s="166"/>
      <c r="AC506" s="166"/>
      <c r="AD506" s="166"/>
      <c r="AE506" s="166"/>
    </row>
    <row r="507" spans="1:31" ht="15.75" customHeight="1">
      <c r="A507" s="162"/>
      <c r="B507" s="162"/>
      <c r="C507" s="165"/>
      <c r="D507" s="162"/>
      <c r="E507" s="165"/>
      <c r="F507" s="162"/>
      <c r="G507" s="162"/>
      <c r="H507" s="162"/>
      <c r="I507" s="162"/>
      <c r="J507" s="162"/>
      <c r="K507" s="162"/>
      <c r="L507" s="162"/>
      <c r="M507" s="166"/>
      <c r="N507" s="166"/>
      <c r="O507" s="166"/>
      <c r="P507" s="166"/>
      <c r="Q507" s="166"/>
      <c r="R507" s="166"/>
      <c r="S507" s="166"/>
      <c r="T507" s="166"/>
      <c r="U507" s="166"/>
      <c r="V507" s="166"/>
      <c r="W507" s="166"/>
      <c r="X507" s="166"/>
      <c r="Y507" s="166"/>
      <c r="Z507" s="166"/>
      <c r="AA507" s="166"/>
      <c r="AB507" s="166"/>
      <c r="AC507" s="166"/>
      <c r="AD507" s="166"/>
      <c r="AE507" s="166"/>
    </row>
    <row r="508" spans="1:31" ht="15.75" customHeight="1">
      <c r="A508" s="162"/>
      <c r="B508" s="162"/>
      <c r="C508" s="165"/>
      <c r="D508" s="162"/>
      <c r="E508" s="165"/>
      <c r="F508" s="162"/>
      <c r="G508" s="162"/>
      <c r="H508" s="162"/>
      <c r="I508" s="162"/>
      <c r="J508" s="162"/>
      <c r="K508" s="162"/>
      <c r="L508" s="162"/>
      <c r="M508" s="166"/>
      <c r="N508" s="166"/>
      <c r="O508" s="166"/>
      <c r="P508" s="166"/>
      <c r="Q508" s="166"/>
      <c r="R508" s="166"/>
      <c r="S508" s="166"/>
      <c r="T508" s="166"/>
      <c r="U508" s="166"/>
      <c r="V508" s="166"/>
      <c r="W508" s="166"/>
      <c r="X508" s="166"/>
      <c r="Y508" s="166"/>
      <c r="Z508" s="166"/>
      <c r="AA508" s="166"/>
      <c r="AB508" s="166"/>
      <c r="AC508" s="166"/>
      <c r="AD508" s="166"/>
      <c r="AE508" s="166"/>
    </row>
    <row r="509" spans="1:31" ht="15.75" customHeight="1">
      <c r="A509" s="162"/>
      <c r="B509" s="162"/>
      <c r="C509" s="165"/>
      <c r="D509" s="162"/>
      <c r="E509" s="165"/>
      <c r="F509" s="162"/>
      <c r="G509" s="162"/>
      <c r="H509" s="162"/>
      <c r="I509" s="162"/>
      <c r="J509" s="162"/>
      <c r="K509" s="162"/>
      <c r="L509" s="162"/>
      <c r="M509" s="166"/>
      <c r="N509" s="166"/>
      <c r="O509" s="166"/>
      <c r="P509" s="166"/>
      <c r="Q509" s="166"/>
      <c r="R509" s="166"/>
      <c r="S509" s="166"/>
      <c r="T509" s="166"/>
      <c r="U509" s="166"/>
      <c r="V509" s="166"/>
      <c r="W509" s="166"/>
      <c r="X509" s="166"/>
      <c r="Y509" s="166"/>
      <c r="Z509" s="166"/>
      <c r="AA509" s="166"/>
      <c r="AB509" s="166"/>
      <c r="AC509" s="166"/>
      <c r="AD509" s="166"/>
      <c r="AE509" s="166"/>
    </row>
    <row r="510" spans="1:31" ht="15.75" customHeight="1">
      <c r="A510" s="162"/>
      <c r="B510" s="162"/>
      <c r="C510" s="165"/>
      <c r="D510" s="162"/>
      <c r="E510" s="165"/>
      <c r="F510" s="162"/>
      <c r="G510" s="162"/>
      <c r="H510" s="162"/>
      <c r="I510" s="162"/>
      <c r="J510" s="162"/>
      <c r="K510" s="162"/>
      <c r="L510" s="162"/>
      <c r="M510" s="166"/>
      <c r="N510" s="166"/>
      <c r="O510" s="166"/>
      <c r="P510" s="166"/>
      <c r="Q510" s="166"/>
      <c r="R510" s="166"/>
      <c r="S510" s="166"/>
      <c r="T510" s="166"/>
      <c r="U510" s="166"/>
      <c r="V510" s="166"/>
      <c r="W510" s="166"/>
      <c r="X510" s="166"/>
      <c r="Y510" s="166"/>
      <c r="Z510" s="166"/>
      <c r="AA510" s="166"/>
      <c r="AB510" s="166"/>
      <c r="AC510" s="166"/>
      <c r="AD510" s="166"/>
      <c r="AE510" s="166"/>
    </row>
    <row r="511" spans="1:31" ht="15.75" customHeight="1">
      <c r="A511" s="162"/>
      <c r="B511" s="162"/>
      <c r="C511" s="165"/>
      <c r="D511" s="162"/>
      <c r="E511" s="165"/>
      <c r="F511" s="162"/>
      <c r="G511" s="162"/>
      <c r="H511" s="162"/>
      <c r="I511" s="162"/>
      <c r="J511" s="162"/>
      <c r="K511" s="162"/>
      <c r="L511" s="162"/>
      <c r="M511" s="166"/>
      <c r="N511" s="166"/>
      <c r="O511" s="166"/>
      <c r="P511" s="166"/>
      <c r="Q511" s="166"/>
      <c r="R511" s="166"/>
      <c r="S511" s="166"/>
      <c r="T511" s="166"/>
      <c r="U511" s="166"/>
      <c r="V511" s="166"/>
      <c r="W511" s="166"/>
      <c r="X511" s="166"/>
      <c r="Y511" s="166"/>
      <c r="Z511" s="166"/>
      <c r="AA511" s="166"/>
      <c r="AB511" s="166"/>
      <c r="AC511" s="166"/>
      <c r="AD511" s="166"/>
      <c r="AE511" s="166"/>
    </row>
    <row r="512" spans="1:31" ht="15.75" customHeight="1">
      <c r="A512" s="162"/>
      <c r="B512" s="162"/>
      <c r="C512" s="165"/>
      <c r="D512" s="162"/>
      <c r="E512" s="165"/>
      <c r="F512" s="162"/>
      <c r="G512" s="162"/>
      <c r="H512" s="162"/>
      <c r="I512" s="162"/>
      <c r="J512" s="162"/>
      <c r="K512" s="162"/>
      <c r="L512" s="162"/>
      <c r="M512" s="166"/>
      <c r="N512" s="166"/>
      <c r="O512" s="166"/>
      <c r="P512" s="166"/>
      <c r="Q512" s="166"/>
      <c r="R512" s="166"/>
      <c r="S512" s="166"/>
      <c r="T512" s="166"/>
      <c r="U512" s="166"/>
      <c r="V512" s="166"/>
      <c r="W512" s="166"/>
      <c r="X512" s="166"/>
      <c r="Y512" s="166"/>
      <c r="Z512" s="166"/>
      <c r="AA512" s="166"/>
      <c r="AB512" s="166"/>
      <c r="AC512" s="166"/>
      <c r="AD512" s="166"/>
      <c r="AE512" s="166"/>
    </row>
    <row r="513" spans="1:31" ht="15.75" customHeight="1">
      <c r="A513" s="162"/>
      <c r="B513" s="162"/>
      <c r="C513" s="165"/>
      <c r="D513" s="162"/>
      <c r="E513" s="165"/>
      <c r="F513" s="162"/>
      <c r="G513" s="162"/>
      <c r="H513" s="162"/>
      <c r="I513" s="162"/>
      <c r="J513" s="162"/>
      <c r="K513" s="162"/>
      <c r="L513" s="162"/>
      <c r="M513" s="166"/>
      <c r="N513" s="166"/>
      <c r="O513" s="166"/>
      <c r="P513" s="166"/>
      <c r="Q513" s="166"/>
      <c r="R513" s="166"/>
      <c r="S513" s="166"/>
      <c r="T513" s="166"/>
      <c r="U513" s="166"/>
      <c r="V513" s="166"/>
      <c r="W513" s="166"/>
      <c r="X513" s="166"/>
      <c r="Y513" s="166"/>
      <c r="Z513" s="166"/>
      <c r="AA513" s="166"/>
      <c r="AB513" s="166"/>
      <c r="AC513" s="166"/>
      <c r="AD513" s="166"/>
      <c r="AE513" s="166"/>
    </row>
    <row r="514" spans="1:31" ht="15.75" customHeight="1">
      <c r="A514" s="162"/>
      <c r="B514" s="162"/>
      <c r="C514" s="165"/>
      <c r="D514" s="162"/>
      <c r="E514" s="165"/>
      <c r="F514" s="162"/>
      <c r="G514" s="162"/>
      <c r="H514" s="162"/>
      <c r="I514" s="162"/>
      <c r="J514" s="162"/>
      <c r="K514" s="162"/>
      <c r="L514" s="162"/>
      <c r="M514" s="166"/>
      <c r="N514" s="166"/>
      <c r="O514" s="166"/>
      <c r="P514" s="166"/>
      <c r="Q514" s="166"/>
      <c r="R514" s="166"/>
      <c r="S514" s="166"/>
      <c r="T514" s="166"/>
      <c r="U514" s="166"/>
      <c r="V514" s="166"/>
      <c r="W514" s="166"/>
      <c r="X514" s="166"/>
      <c r="Y514" s="166"/>
      <c r="Z514" s="166"/>
      <c r="AA514" s="166"/>
      <c r="AB514" s="166"/>
      <c r="AC514" s="166"/>
      <c r="AD514" s="166"/>
      <c r="AE514" s="166"/>
    </row>
    <row r="515" spans="1:31" ht="15.75" customHeight="1">
      <c r="A515" s="162"/>
      <c r="B515" s="162"/>
      <c r="C515" s="165"/>
      <c r="D515" s="162"/>
      <c r="E515" s="165"/>
      <c r="F515" s="162"/>
      <c r="G515" s="162"/>
      <c r="H515" s="162"/>
      <c r="I515" s="162"/>
      <c r="J515" s="162"/>
      <c r="K515" s="162"/>
      <c r="L515" s="162"/>
      <c r="M515" s="166"/>
      <c r="N515" s="166"/>
      <c r="O515" s="166"/>
      <c r="P515" s="166"/>
      <c r="Q515" s="166"/>
      <c r="R515" s="166"/>
      <c r="S515" s="166"/>
      <c r="T515" s="166"/>
      <c r="U515" s="166"/>
      <c r="V515" s="166"/>
      <c r="W515" s="166"/>
      <c r="X515" s="166"/>
      <c r="Y515" s="166"/>
      <c r="Z515" s="166"/>
      <c r="AA515" s="166"/>
      <c r="AB515" s="166"/>
      <c r="AC515" s="166"/>
      <c r="AD515" s="166"/>
      <c r="AE515" s="166"/>
    </row>
    <row r="516" spans="1:31" ht="15.75" customHeight="1">
      <c r="A516" s="162"/>
      <c r="B516" s="162"/>
      <c r="C516" s="165"/>
      <c r="D516" s="162"/>
      <c r="E516" s="165"/>
      <c r="F516" s="162"/>
      <c r="G516" s="162"/>
      <c r="H516" s="162"/>
      <c r="I516" s="162"/>
      <c r="J516" s="162"/>
      <c r="K516" s="162"/>
      <c r="L516" s="162"/>
      <c r="M516" s="166"/>
      <c r="N516" s="166"/>
      <c r="O516" s="166"/>
      <c r="P516" s="166"/>
      <c r="Q516" s="166"/>
      <c r="R516" s="166"/>
      <c r="S516" s="166"/>
      <c r="T516" s="166"/>
      <c r="U516" s="166"/>
      <c r="V516" s="166"/>
      <c r="W516" s="166"/>
      <c r="X516" s="166"/>
      <c r="Y516" s="166"/>
      <c r="Z516" s="166"/>
      <c r="AA516" s="166"/>
      <c r="AB516" s="166"/>
      <c r="AC516" s="166"/>
      <c r="AD516" s="166"/>
      <c r="AE516" s="166"/>
    </row>
    <row r="517" spans="1:31" ht="15.75" customHeight="1">
      <c r="A517" s="162"/>
      <c r="B517" s="162"/>
      <c r="C517" s="165"/>
      <c r="D517" s="162"/>
      <c r="E517" s="165"/>
      <c r="F517" s="162"/>
      <c r="G517" s="162"/>
      <c r="H517" s="162"/>
      <c r="I517" s="162"/>
      <c r="J517" s="162"/>
      <c r="K517" s="162"/>
      <c r="L517" s="162"/>
      <c r="M517" s="166"/>
      <c r="N517" s="166"/>
      <c r="O517" s="166"/>
      <c r="P517" s="166"/>
      <c r="Q517" s="166"/>
      <c r="R517" s="166"/>
      <c r="S517" s="166"/>
      <c r="T517" s="166"/>
      <c r="U517" s="166"/>
      <c r="V517" s="166"/>
      <c r="W517" s="166"/>
      <c r="X517" s="166"/>
      <c r="Y517" s="166"/>
      <c r="Z517" s="166"/>
      <c r="AA517" s="166"/>
      <c r="AB517" s="166"/>
      <c r="AC517" s="166"/>
      <c r="AD517" s="166"/>
      <c r="AE517" s="166"/>
    </row>
    <row r="518" spans="1:31" ht="15.75" customHeight="1">
      <c r="A518" s="162"/>
      <c r="B518" s="162"/>
      <c r="C518" s="165"/>
      <c r="D518" s="162"/>
      <c r="E518" s="165"/>
      <c r="F518" s="162"/>
      <c r="G518" s="162"/>
      <c r="H518" s="162"/>
      <c r="I518" s="162"/>
      <c r="J518" s="162"/>
      <c r="K518" s="162"/>
      <c r="L518" s="162"/>
      <c r="M518" s="166"/>
      <c r="N518" s="166"/>
      <c r="O518" s="166"/>
      <c r="P518" s="166"/>
      <c r="Q518" s="166"/>
      <c r="R518" s="166"/>
      <c r="S518" s="166"/>
      <c r="T518" s="166"/>
      <c r="U518" s="166"/>
      <c r="V518" s="166"/>
      <c r="W518" s="166"/>
      <c r="X518" s="166"/>
      <c r="Y518" s="166"/>
      <c r="Z518" s="166"/>
      <c r="AA518" s="166"/>
      <c r="AB518" s="166"/>
      <c r="AC518" s="166"/>
      <c r="AD518" s="166"/>
      <c r="AE518" s="166"/>
    </row>
    <row r="519" spans="1:31" ht="15.75" customHeight="1">
      <c r="A519" s="162"/>
      <c r="B519" s="162"/>
      <c r="C519" s="165"/>
      <c r="D519" s="162"/>
      <c r="E519" s="165"/>
      <c r="F519" s="162"/>
      <c r="G519" s="162"/>
      <c r="H519" s="162"/>
      <c r="I519" s="162"/>
      <c r="J519" s="162"/>
      <c r="K519" s="162"/>
      <c r="L519" s="162"/>
      <c r="M519" s="166"/>
      <c r="N519" s="166"/>
      <c r="O519" s="166"/>
      <c r="P519" s="166"/>
      <c r="Q519" s="166"/>
      <c r="R519" s="166"/>
      <c r="S519" s="166"/>
      <c r="T519" s="166"/>
      <c r="U519" s="166"/>
      <c r="V519" s="166"/>
      <c r="W519" s="166"/>
      <c r="X519" s="166"/>
      <c r="Y519" s="166"/>
      <c r="Z519" s="166"/>
      <c r="AA519" s="166"/>
      <c r="AB519" s="166"/>
      <c r="AC519" s="166"/>
      <c r="AD519" s="166"/>
      <c r="AE519" s="166"/>
    </row>
    <row r="520" spans="1:31" ht="15.75" customHeight="1">
      <c r="A520" s="162"/>
      <c r="B520" s="162"/>
      <c r="C520" s="165"/>
      <c r="D520" s="162"/>
      <c r="E520" s="165"/>
      <c r="F520" s="162"/>
      <c r="G520" s="162"/>
      <c r="H520" s="162"/>
      <c r="I520" s="162"/>
      <c r="J520" s="162"/>
      <c r="K520" s="162"/>
      <c r="L520" s="162"/>
      <c r="M520" s="166"/>
      <c r="N520" s="166"/>
      <c r="O520" s="166"/>
      <c r="P520" s="166"/>
      <c r="Q520" s="166"/>
      <c r="R520" s="166"/>
      <c r="S520" s="166"/>
      <c r="T520" s="166"/>
      <c r="U520" s="166"/>
      <c r="V520" s="166"/>
      <c r="W520" s="166"/>
      <c r="X520" s="166"/>
      <c r="Y520" s="166"/>
      <c r="Z520" s="166"/>
      <c r="AA520" s="166"/>
      <c r="AB520" s="166"/>
      <c r="AC520" s="166"/>
      <c r="AD520" s="166"/>
      <c r="AE520" s="166"/>
    </row>
    <row r="521" spans="1:31" ht="15.75" customHeight="1">
      <c r="A521" s="162"/>
      <c r="B521" s="162"/>
      <c r="C521" s="165"/>
      <c r="D521" s="162"/>
      <c r="E521" s="165"/>
      <c r="F521" s="162"/>
      <c r="G521" s="162"/>
      <c r="H521" s="162"/>
      <c r="I521" s="162"/>
      <c r="J521" s="162"/>
      <c r="K521" s="162"/>
      <c r="L521" s="162"/>
      <c r="M521" s="166"/>
      <c r="N521" s="166"/>
      <c r="O521" s="166"/>
      <c r="P521" s="166"/>
      <c r="Q521" s="166"/>
      <c r="R521" s="166"/>
      <c r="S521" s="166"/>
      <c r="T521" s="166"/>
      <c r="U521" s="166"/>
      <c r="V521" s="166"/>
      <c r="W521" s="166"/>
      <c r="X521" s="166"/>
      <c r="Y521" s="166"/>
      <c r="Z521" s="166"/>
      <c r="AA521" s="166"/>
      <c r="AB521" s="166"/>
      <c r="AC521" s="166"/>
      <c r="AD521" s="166"/>
      <c r="AE521" s="166"/>
    </row>
    <row r="522" spans="1:31" ht="15.75" customHeight="1">
      <c r="A522" s="162"/>
      <c r="B522" s="162"/>
      <c r="C522" s="165"/>
      <c r="D522" s="162"/>
      <c r="E522" s="165"/>
      <c r="F522" s="162"/>
      <c r="G522" s="162"/>
      <c r="H522" s="162"/>
      <c r="I522" s="162"/>
      <c r="J522" s="162"/>
      <c r="K522" s="162"/>
      <c r="L522" s="162"/>
      <c r="M522" s="166"/>
      <c r="N522" s="166"/>
      <c r="O522" s="166"/>
      <c r="P522" s="166"/>
      <c r="Q522" s="166"/>
      <c r="R522" s="166"/>
      <c r="S522" s="166"/>
      <c r="T522" s="166"/>
      <c r="U522" s="166"/>
      <c r="V522" s="166"/>
      <c r="W522" s="166"/>
      <c r="X522" s="166"/>
      <c r="Y522" s="166"/>
      <c r="Z522" s="166"/>
      <c r="AA522" s="166"/>
      <c r="AB522" s="166"/>
      <c r="AC522" s="166"/>
      <c r="AD522" s="166"/>
      <c r="AE522" s="166"/>
    </row>
    <row r="523" spans="1:31" ht="15.75" customHeight="1">
      <c r="A523" s="162"/>
      <c r="B523" s="162"/>
      <c r="C523" s="165"/>
      <c r="D523" s="162"/>
      <c r="E523" s="165"/>
      <c r="F523" s="162"/>
      <c r="G523" s="162"/>
      <c r="H523" s="162"/>
      <c r="I523" s="162"/>
      <c r="J523" s="162"/>
      <c r="K523" s="162"/>
      <c r="L523" s="162"/>
      <c r="M523" s="166"/>
      <c r="N523" s="166"/>
      <c r="O523" s="166"/>
      <c r="P523" s="166"/>
      <c r="Q523" s="166"/>
      <c r="R523" s="166"/>
      <c r="S523" s="166"/>
      <c r="T523" s="166"/>
      <c r="U523" s="166"/>
      <c r="V523" s="166"/>
      <c r="W523" s="166"/>
      <c r="X523" s="166"/>
      <c r="Y523" s="166"/>
      <c r="Z523" s="166"/>
      <c r="AA523" s="166"/>
      <c r="AB523" s="166"/>
      <c r="AC523" s="166"/>
      <c r="AD523" s="166"/>
      <c r="AE523" s="166"/>
    </row>
    <row r="524" spans="1:31" ht="15.75" customHeight="1">
      <c r="A524" s="162"/>
      <c r="B524" s="162"/>
      <c r="C524" s="165"/>
      <c r="D524" s="162"/>
      <c r="E524" s="165"/>
      <c r="F524" s="162"/>
      <c r="G524" s="162"/>
      <c r="H524" s="162"/>
      <c r="I524" s="162"/>
      <c r="J524" s="162"/>
      <c r="K524" s="162"/>
      <c r="L524" s="162"/>
      <c r="M524" s="166"/>
      <c r="N524" s="166"/>
      <c r="O524" s="166"/>
      <c r="P524" s="166"/>
      <c r="Q524" s="166"/>
      <c r="R524" s="166"/>
      <c r="S524" s="166"/>
      <c r="T524" s="166"/>
      <c r="U524" s="166"/>
      <c r="V524" s="166"/>
      <c r="W524" s="166"/>
      <c r="X524" s="166"/>
      <c r="Y524" s="166"/>
      <c r="Z524" s="166"/>
      <c r="AA524" s="166"/>
      <c r="AB524" s="166"/>
      <c r="AC524" s="166"/>
      <c r="AD524" s="166"/>
      <c r="AE524" s="166"/>
    </row>
    <row r="525" spans="1:31" ht="15.75" customHeight="1">
      <c r="A525" s="162"/>
      <c r="B525" s="162"/>
      <c r="C525" s="165"/>
      <c r="D525" s="162"/>
      <c r="E525" s="165"/>
      <c r="F525" s="162"/>
      <c r="G525" s="162"/>
      <c r="H525" s="162"/>
      <c r="I525" s="162"/>
      <c r="J525" s="162"/>
      <c r="K525" s="162"/>
      <c r="L525" s="162"/>
      <c r="M525" s="166"/>
      <c r="N525" s="166"/>
      <c r="O525" s="166"/>
      <c r="P525" s="166"/>
      <c r="Q525" s="166"/>
      <c r="R525" s="166"/>
      <c r="S525" s="166"/>
      <c r="T525" s="166"/>
      <c r="U525" s="166"/>
      <c r="V525" s="166"/>
      <c r="W525" s="166"/>
      <c r="X525" s="166"/>
      <c r="Y525" s="166"/>
      <c r="Z525" s="166"/>
      <c r="AA525" s="166"/>
      <c r="AB525" s="166"/>
      <c r="AC525" s="166"/>
      <c r="AD525" s="166"/>
      <c r="AE525" s="166"/>
    </row>
    <row r="526" spans="1:31" ht="15.75" customHeight="1">
      <c r="A526" s="162"/>
      <c r="B526" s="162"/>
      <c r="C526" s="165"/>
      <c r="D526" s="162"/>
      <c r="E526" s="165"/>
      <c r="F526" s="162"/>
      <c r="G526" s="162"/>
      <c r="H526" s="162"/>
      <c r="I526" s="162"/>
      <c r="J526" s="162"/>
      <c r="K526" s="162"/>
      <c r="L526" s="162"/>
      <c r="M526" s="166"/>
      <c r="N526" s="166"/>
      <c r="O526" s="166"/>
      <c r="P526" s="166"/>
      <c r="Q526" s="166"/>
      <c r="R526" s="166"/>
      <c r="S526" s="166"/>
      <c r="T526" s="166"/>
      <c r="U526" s="166"/>
      <c r="V526" s="166"/>
      <c r="W526" s="166"/>
      <c r="X526" s="166"/>
      <c r="Y526" s="166"/>
      <c r="Z526" s="166"/>
      <c r="AA526" s="166"/>
      <c r="AB526" s="166"/>
      <c r="AC526" s="166"/>
      <c r="AD526" s="166"/>
      <c r="AE526" s="166"/>
    </row>
    <row r="527" spans="1:31" ht="15.75" customHeight="1">
      <c r="A527" s="162"/>
      <c r="B527" s="162"/>
      <c r="C527" s="165"/>
      <c r="D527" s="162"/>
      <c r="E527" s="165"/>
      <c r="F527" s="162"/>
      <c r="G527" s="162"/>
      <c r="H527" s="162"/>
      <c r="I527" s="162"/>
      <c r="J527" s="162"/>
      <c r="K527" s="162"/>
      <c r="L527" s="162"/>
      <c r="M527" s="166"/>
      <c r="N527" s="166"/>
      <c r="O527" s="166"/>
      <c r="P527" s="166"/>
      <c r="Q527" s="166"/>
      <c r="R527" s="166"/>
      <c r="S527" s="166"/>
      <c r="T527" s="166"/>
      <c r="U527" s="166"/>
      <c r="V527" s="166"/>
      <c r="W527" s="166"/>
      <c r="X527" s="166"/>
      <c r="Y527" s="166"/>
      <c r="Z527" s="166"/>
      <c r="AA527" s="166"/>
      <c r="AB527" s="166"/>
      <c r="AC527" s="166"/>
      <c r="AD527" s="166"/>
      <c r="AE527" s="166"/>
    </row>
    <row r="528" spans="1:31" ht="15.75" customHeight="1">
      <c r="A528" s="162"/>
      <c r="B528" s="162"/>
      <c r="C528" s="165"/>
      <c r="D528" s="162"/>
      <c r="E528" s="165"/>
      <c r="F528" s="162"/>
      <c r="G528" s="162"/>
      <c r="H528" s="162"/>
      <c r="I528" s="162"/>
      <c r="J528" s="162"/>
      <c r="K528" s="162"/>
      <c r="L528" s="162"/>
      <c r="M528" s="166"/>
      <c r="N528" s="166"/>
      <c r="O528" s="166"/>
      <c r="P528" s="166"/>
      <c r="Q528" s="166"/>
      <c r="R528" s="166"/>
      <c r="S528" s="166"/>
      <c r="T528" s="166"/>
      <c r="U528" s="166"/>
      <c r="V528" s="166"/>
      <c r="W528" s="166"/>
      <c r="X528" s="166"/>
      <c r="Y528" s="166"/>
      <c r="Z528" s="166"/>
      <c r="AA528" s="166"/>
      <c r="AB528" s="166"/>
      <c r="AC528" s="166"/>
      <c r="AD528" s="166"/>
      <c r="AE528" s="166"/>
    </row>
    <row r="529" spans="1:31" ht="15.75" customHeight="1">
      <c r="A529" s="162"/>
      <c r="B529" s="162"/>
      <c r="C529" s="165"/>
      <c r="D529" s="162"/>
      <c r="E529" s="165"/>
      <c r="F529" s="162"/>
      <c r="G529" s="162"/>
      <c r="H529" s="162"/>
      <c r="I529" s="162"/>
      <c r="J529" s="162"/>
      <c r="K529" s="162"/>
      <c r="L529" s="162"/>
      <c r="M529" s="166"/>
      <c r="N529" s="166"/>
      <c r="O529" s="166"/>
      <c r="P529" s="166"/>
      <c r="Q529" s="166"/>
      <c r="R529" s="166"/>
      <c r="S529" s="166"/>
      <c r="T529" s="166"/>
      <c r="U529" s="166"/>
      <c r="V529" s="166"/>
      <c r="W529" s="166"/>
      <c r="X529" s="166"/>
      <c r="Y529" s="166"/>
      <c r="Z529" s="166"/>
      <c r="AA529" s="166"/>
      <c r="AB529" s="166"/>
      <c r="AC529" s="166"/>
      <c r="AD529" s="166"/>
      <c r="AE529" s="166"/>
    </row>
    <row r="530" spans="1:31" ht="15.75" customHeight="1">
      <c r="A530" s="162"/>
      <c r="B530" s="162"/>
      <c r="C530" s="165"/>
      <c r="D530" s="162"/>
      <c r="E530" s="165"/>
      <c r="F530" s="162"/>
      <c r="G530" s="162"/>
      <c r="H530" s="162"/>
      <c r="I530" s="162"/>
      <c r="J530" s="162"/>
      <c r="K530" s="162"/>
      <c r="L530" s="162"/>
      <c r="M530" s="166"/>
      <c r="N530" s="166"/>
      <c r="O530" s="166"/>
      <c r="P530" s="166"/>
      <c r="Q530" s="166"/>
      <c r="R530" s="166"/>
      <c r="S530" s="166"/>
      <c r="T530" s="166"/>
      <c r="U530" s="166"/>
      <c r="V530" s="166"/>
      <c r="W530" s="166"/>
      <c r="X530" s="166"/>
      <c r="Y530" s="166"/>
      <c r="Z530" s="166"/>
      <c r="AA530" s="166"/>
      <c r="AB530" s="166"/>
      <c r="AC530" s="166"/>
      <c r="AD530" s="166"/>
      <c r="AE530" s="166"/>
    </row>
    <row r="531" spans="1:31" ht="15.75" customHeight="1">
      <c r="A531" s="162"/>
      <c r="B531" s="162"/>
      <c r="C531" s="165"/>
      <c r="D531" s="162"/>
      <c r="E531" s="165"/>
      <c r="F531" s="162"/>
      <c r="G531" s="162"/>
      <c r="H531" s="162"/>
      <c r="I531" s="162"/>
      <c r="J531" s="162"/>
      <c r="K531" s="162"/>
      <c r="L531" s="162"/>
      <c r="M531" s="166"/>
      <c r="N531" s="166"/>
      <c r="O531" s="166"/>
      <c r="P531" s="166"/>
      <c r="Q531" s="166"/>
      <c r="R531" s="166"/>
      <c r="S531" s="166"/>
      <c r="T531" s="166"/>
      <c r="U531" s="166"/>
      <c r="V531" s="166"/>
      <c r="W531" s="166"/>
      <c r="X531" s="166"/>
      <c r="Y531" s="166"/>
      <c r="Z531" s="166"/>
      <c r="AA531" s="166"/>
      <c r="AB531" s="166"/>
      <c r="AC531" s="166"/>
      <c r="AD531" s="166"/>
      <c r="AE531" s="166"/>
    </row>
    <row r="532" spans="1:31" ht="15.75" customHeight="1">
      <c r="A532" s="162"/>
      <c r="B532" s="162"/>
      <c r="C532" s="165"/>
      <c r="D532" s="162"/>
      <c r="E532" s="165"/>
      <c r="F532" s="162"/>
      <c r="G532" s="162"/>
      <c r="H532" s="162"/>
      <c r="I532" s="162"/>
      <c r="J532" s="162"/>
      <c r="K532" s="162"/>
      <c r="L532" s="162"/>
      <c r="M532" s="166"/>
      <c r="N532" s="166"/>
      <c r="O532" s="166"/>
      <c r="P532" s="166"/>
      <c r="Q532" s="166"/>
      <c r="R532" s="166"/>
      <c r="S532" s="166"/>
      <c r="T532" s="166"/>
      <c r="U532" s="166"/>
      <c r="V532" s="166"/>
      <c r="W532" s="166"/>
      <c r="X532" s="166"/>
      <c r="Y532" s="166"/>
      <c r="Z532" s="166"/>
      <c r="AA532" s="166"/>
      <c r="AB532" s="166"/>
      <c r="AC532" s="166"/>
      <c r="AD532" s="166"/>
      <c r="AE532" s="166"/>
    </row>
    <row r="533" spans="1:31" ht="15.75" customHeight="1">
      <c r="A533" s="162"/>
      <c r="B533" s="162"/>
      <c r="C533" s="165"/>
      <c r="D533" s="162"/>
      <c r="E533" s="165"/>
      <c r="F533" s="162"/>
      <c r="G533" s="162"/>
      <c r="H533" s="162"/>
      <c r="I533" s="162"/>
      <c r="J533" s="162"/>
      <c r="K533" s="162"/>
      <c r="L533" s="162"/>
      <c r="M533" s="166"/>
      <c r="N533" s="166"/>
      <c r="O533" s="166"/>
      <c r="P533" s="166"/>
      <c r="Q533" s="166"/>
      <c r="R533" s="166"/>
      <c r="S533" s="166"/>
      <c r="T533" s="166"/>
      <c r="U533" s="166"/>
      <c r="V533" s="166"/>
      <c r="W533" s="166"/>
      <c r="X533" s="166"/>
      <c r="Y533" s="166"/>
      <c r="Z533" s="166"/>
      <c r="AA533" s="166"/>
      <c r="AB533" s="166"/>
      <c r="AC533" s="166"/>
      <c r="AD533" s="166"/>
      <c r="AE533" s="166"/>
    </row>
    <row r="534" spans="1:31" ht="15.75" customHeight="1">
      <c r="A534" s="162"/>
      <c r="B534" s="162"/>
      <c r="C534" s="165"/>
      <c r="D534" s="162"/>
      <c r="E534" s="165"/>
      <c r="F534" s="162"/>
      <c r="G534" s="162"/>
      <c r="H534" s="162"/>
      <c r="I534" s="162"/>
      <c r="J534" s="162"/>
      <c r="K534" s="162"/>
      <c r="L534" s="162"/>
      <c r="M534" s="166"/>
      <c r="N534" s="166"/>
      <c r="O534" s="166"/>
      <c r="P534" s="166"/>
      <c r="Q534" s="166"/>
      <c r="R534" s="166"/>
      <c r="S534" s="166"/>
      <c r="T534" s="166"/>
      <c r="U534" s="166"/>
      <c r="V534" s="166"/>
      <c r="W534" s="166"/>
      <c r="X534" s="166"/>
      <c r="Y534" s="166"/>
      <c r="Z534" s="166"/>
      <c r="AA534" s="166"/>
      <c r="AB534" s="166"/>
      <c r="AC534" s="166"/>
      <c r="AD534" s="166"/>
      <c r="AE534" s="166"/>
    </row>
    <row r="535" spans="1:31" ht="15.75" customHeight="1">
      <c r="A535" s="162"/>
      <c r="B535" s="162"/>
      <c r="C535" s="165"/>
      <c r="D535" s="162"/>
      <c r="E535" s="165"/>
      <c r="F535" s="162"/>
      <c r="G535" s="162"/>
      <c r="H535" s="162"/>
      <c r="I535" s="162"/>
      <c r="J535" s="162"/>
      <c r="K535" s="162"/>
      <c r="L535" s="162"/>
      <c r="M535" s="166"/>
      <c r="N535" s="166"/>
      <c r="O535" s="166"/>
      <c r="P535" s="166"/>
      <c r="Q535" s="166"/>
      <c r="R535" s="166"/>
      <c r="S535" s="166"/>
      <c r="T535" s="166"/>
      <c r="U535" s="166"/>
      <c r="V535" s="166"/>
      <c r="W535" s="166"/>
      <c r="X535" s="166"/>
      <c r="Y535" s="166"/>
      <c r="Z535" s="166"/>
      <c r="AA535" s="166"/>
      <c r="AB535" s="166"/>
      <c r="AC535" s="166"/>
      <c r="AD535" s="166"/>
      <c r="AE535" s="166"/>
    </row>
    <row r="536" spans="1:31" ht="15.75" customHeight="1">
      <c r="A536" s="162"/>
      <c r="B536" s="162"/>
      <c r="C536" s="165"/>
      <c r="D536" s="162"/>
      <c r="E536" s="165"/>
      <c r="F536" s="162"/>
      <c r="G536" s="162"/>
      <c r="H536" s="162"/>
      <c r="I536" s="162"/>
      <c r="J536" s="162"/>
      <c r="K536" s="162"/>
      <c r="L536" s="162"/>
      <c r="M536" s="166"/>
      <c r="N536" s="166"/>
      <c r="O536" s="166"/>
      <c r="P536" s="166"/>
      <c r="Q536" s="166"/>
      <c r="R536" s="166"/>
      <c r="S536" s="166"/>
      <c r="T536" s="166"/>
      <c r="U536" s="166"/>
      <c r="V536" s="166"/>
      <c r="W536" s="166"/>
      <c r="X536" s="166"/>
      <c r="Y536" s="166"/>
      <c r="Z536" s="166"/>
      <c r="AA536" s="166"/>
      <c r="AB536" s="166"/>
      <c r="AC536" s="166"/>
      <c r="AD536" s="166"/>
      <c r="AE536" s="166"/>
    </row>
    <row r="537" spans="1:31" ht="15.75" customHeight="1">
      <c r="A537" s="162"/>
      <c r="B537" s="162"/>
      <c r="C537" s="165"/>
      <c r="D537" s="162"/>
      <c r="E537" s="165"/>
      <c r="F537" s="162"/>
      <c r="G537" s="162"/>
      <c r="H537" s="162"/>
      <c r="I537" s="162"/>
      <c r="J537" s="162"/>
      <c r="K537" s="162"/>
      <c r="L537" s="162"/>
      <c r="M537" s="166"/>
      <c r="N537" s="166"/>
      <c r="O537" s="166"/>
      <c r="P537" s="166"/>
      <c r="Q537" s="166"/>
      <c r="R537" s="166"/>
      <c r="S537" s="166"/>
      <c r="T537" s="166"/>
      <c r="U537" s="166"/>
      <c r="V537" s="166"/>
      <c r="W537" s="166"/>
      <c r="X537" s="166"/>
      <c r="Y537" s="166"/>
      <c r="Z537" s="166"/>
      <c r="AA537" s="166"/>
      <c r="AB537" s="166"/>
      <c r="AC537" s="166"/>
      <c r="AD537" s="166"/>
      <c r="AE537" s="166"/>
    </row>
    <row r="538" spans="1:31" ht="15.75" customHeight="1">
      <c r="A538" s="162"/>
      <c r="B538" s="162"/>
      <c r="C538" s="165"/>
      <c r="D538" s="162"/>
      <c r="E538" s="165"/>
      <c r="F538" s="162"/>
      <c r="G538" s="162"/>
      <c r="H538" s="162"/>
      <c r="I538" s="162"/>
      <c r="J538" s="162"/>
      <c r="K538" s="162"/>
      <c r="L538" s="162"/>
      <c r="M538" s="166"/>
      <c r="N538" s="166"/>
      <c r="O538" s="166"/>
      <c r="P538" s="166"/>
      <c r="Q538" s="166"/>
      <c r="R538" s="166"/>
      <c r="S538" s="166"/>
      <c r="T538" s="166"/>
      <c r="U538" s="166"/>
      <c r="V538" s="166"/>
      <c r="W538" s="166"/>
      <c r="X538" s="166"/>
      <c r="Y538" s="166"/>
      <c r="Z538" s="166"/>
      <c r="AA538" s="166"/>
      <c r="AB538" s="166"/>
      <c r="AC538" s="166"/>
      <c r="AD538" s="166"/>
      <c r="AE538" s="166"/>
    </row>
    <row r="539" spans="1:31" ht="15.75" customHeight="1">
      <c r="A539" s="162"/>
      <c r="B539" s="162"/>
      <c r="C539" s="165"/>
      <c r="D539" s="162"/>
      <c r="E539" s="165"/>
      <c r="F539" s="162"/>
      <c r="G539" s="162"/>
      <c r="H539" s="162"/>
      <c r="I539" s="162"/>
      <c r="J539" s="162"/>
      <c r="K539" s="162"/>
      <c r="L539" s="162"/>
      <c r="M539" s="166"/>
      <c r="N539" s="166"/>
      <c r="O539" s="166"/>
      <c r="P539" s="166"/>
      <c r="Q539" s="166"/>
      <c r="R539" s="166"/>
      <c r="S539" s="166"/>
      <c r="T539" s="166"/>
      <c r="U539" s="166"/>
      <c r="V539" s="166"/>
      <c r="W539" s="166"/>
      <c r="X539" s="166"/>
      <c r="Y539" s="166"/>
      <c r="Z539" s="166"/>
      <c r="AA539" s="166"/>
      <c r="AB539" s="166"/>
      <c r="AC539" s="166"/>
      <c r="AD539" s="166"/>
      <c r="AE539" s="166"/>
    </row>
    <row r="540" spans="1:31" ht="15.75" customHeight="1">
      <c r="A540" s="162"/>
      <c r="B540" s="162"/>
      <c r="C540" s="165"/>
      <c r="D540" s="162"/>
      <c r="E540" s="165"/>
      <c r="F540" s="162"/>
      <c r="G540" s="162"/>
      <c r="H540" s="162"/>
      <c r="I540" s="162"/>
      <c r="J540" s="162"/>
      <c r="K540" s="162"/>
      <c r="L540" s="162"/>
      <c r="M540" s="166"/>
      <c r="N540" s="166"/>
      <c r="O540" s="166"/>
      <c r="P540" s="166"/>
      <c r="Q540" s="166"/>
      <c r="R540" s="166"/>
      <c r="S540" s="166"/>
      <c r="T540" s="166"/>
      <c r="U540" s="166"/>
      <c r="V540" s="166"/>
      <c r="W540" s="166"/>
      <c r="X540" s="166"/>
      <c r="Y540" s="166"/>
      <c r="Z540" s="166"/>
      <c r="AA540" s="166"/>
      <c r="AB540" s="166"/>
      <c r="AC540" s="166"/>
      <c r="AD540" s="166"/>
      <c r="AE540" s="166"/>
    </row>
    <row r="541" spans="1:31" ht="15.75" customHeight="1">
      <c r="A541" s="162"/>
      <c r="B541" s="162"/>
      <c r="C541" s="165"/>
      <c r="D541" s="162"/>
      <c r="E541" s="165"/>
      <c r="F541" s="162"/>
      <c r="G541" s="162"/>
      <c r="H541" s="162"/>
      <c r="I541" s="162"/>
      <c r="J541" s="162"/>
      <c r="K541" s="162"/>
      <c r="L541" s="162"/>
      <c r="M541" s="166"/>
      <c r="N541" s="166"/>
      <c r="O541" s="166"/>
      <c r="P541" s="166"/>
      <c r="Q541" s="166"/>
      <c r="R541" s="166"/>
      <c r="S541" s="166"/>
      <c r="T541" s="166"/>
      <c r="U541" s="166"/>
      <c r="V541" s="166"/>
      <c r="W541" s="166"/>
      <c r="X541" s="166"/>
      <c r="Y541" s="166"/>
      <c r="Z541" s="166"/>
      <c r="AA541" s="166"/>
      <c r="AB541" s="166"/>
      <c r="AC541" s="166"/>
      <c r="AD541" s="166"/>
      <c r="AE541" s="166"/>
    </row>
    <row r="542" spans="1:31" ht="15.75" customHeight="1">
      <c r="A542" s="162"/>
      <c r="B542" s="162"/>
      <c r="C542" s="165"/>
      <c r="D542" s="162"/>
      <c r="E542" s="165"/>
      <c r="F542" s="162"/>
      <c r="G542" s="162"/>
      <c r="H542" s="162"/>
      <c r="I542" s="162"/>
      <c r="J542" s="162"/>
      <c r="K542" s="162"/>
      <c r="L542" s="162"/>
      <c r="M542" s="166"/>
      <c r="N542" s="166"/>
      <c r="O542" s="166"/>
      <c r="P542" s="166"/>
      <c r="Q542" s="166"/>
      <c r="R542" s="166"/>
      <c r="S542" s="166"/>
      <c r="T542" s="166"/>
      <c r="U542" s="166"/>
      <c r="V542" s="166"/>
      <c r="W542" s="166"/>
      <c r="X542" s="166"/>
      <c r="Y542" s="166"/>
      <c r="Z542" s="166"/>
      <c r="AA542" s="166"/>
      <c r="AB542" s="166"/>
      <c r="AC542" s="166"/>
      <c r="AD542" s="166"/>
      <c r="AE542" s="166"/>
    </row>
    <row r="543" spans="1:31" ht="15.75" customHeight="1">
      <c r="A543" s="162"/>
      <c r="B543" s="162"/>
      <c r="C543" s="165"/>
      <c r="D543" s="162"/>
      <c r="E543" s="165"/>
      <c r="F543" s="162"/>
      <c r="G543" s="162"/>
      <c r="H543" s="162"/>
      <c r="I543" s="162"/>
      <c r="J543" s="162"/>
      <c r="K543" s="162"/>
      <c r="L543" s="162"/>
      <c r="M543" s="166"/>
      <c r="N543" s="166"/>
      <c r="O543" s="166"/>
      <c r="P543" s="166"/>
      <c r="Q543" s="166"/>
      <c r="R543" s="166"/>
      <c r="S543" s="166"/>
      <c r="T543" s="166"/>
      <c r="U543" s="166"/>
      <c r="V543" s="166"/>
      <c r="W543" s="166"/>
      <c r="X543" s="166"/>
      <c r="Y543" s="166"/>
      <c r="Z543" s="166"/>
      <c r="AA543" s="166"/>
      <c r="AB543" s="166"/>
      <c r="AC543" s="166"/>
      <c r="AD543" s="166"/>
      <c r="AE543" s="166"/>
    </row>
    <row r="544" spans="1:31" ht="15.75" customHeight="1">
      <c r="A544" s="162"/>
      <c r="B544" s="162"/>
      <c r="C544" s="165"/>
      <c r="D544" s="162"/>
      <c r="E544" s="165"/>
      <c r="F544" s="162"/>
      <c r="G544" s="162"/>
      <c r="H544" s="162"/>
      <c r="I544" s="162"/>
      <c r="J544" s="162"/>
      <c r="K544" s="162"/>
      <c r="L544" s="162"/>
      <c r="M544" s="166"/>
      <c r="N544" s="166"/>
      <c r="O544" s="166"/>
      <c r="P544" s="166"/>
      <c r="Q544" s="166"/>
      <c r="R544" s="166"/>
      <c r="S544" s="166"/>
      <c r="T544" s="166"/>
      <c r="U544" s="166"/>
      <c r="V544" s="166"/>
      <c r="W544" s="166"/>
      <c r="X544" s="166"/>
      <c r="Y544" s="166"/>
      <c r="Z544" s="166"/>
      <c r="AA544" s="166"/>
      <c r="AB544" s="166"/>
      <c r="AC544" s="166"/>
      <c r="AD544" s="166"/>
      <c r="AE544" s="166"/>
    </row>
    <row r="545" spans="1:31" ht="15.75" customHeight="1">
      <c r="A545" s="162"/>
      <c r="B545" s="162"/>
      <c r="C545" s="165"/>
      <c r="D545" s="162"/>
      <c r="E545" s="165"/>
      <c r="F545" s="162"/>
      <c r="G545" s="162"/>
      <c r="H545" s="162"/>
      <c r="I545" s="162"/>
      <c r="J545" s="162"/>
      <c r="K545" s="162"/>
      <c r="L545" s="162"/>
      <c r="M545" s="166"/>
      <c r="N545" s="166"/>
      <c r="O545" s="166"/>
      <c r="P545" s="166"/>
      <c r="Q545" s="166"/>
      <c r="R545" s="166"/>
      <c r="S545" s="166"/>
      <c r="T545" s="166"/>
      <c r="U545" s="166"/>
      <c r="V545" s="166"/>
      <c r="W545" s="166"/>
      <c r="X545" s="166"/>
      <c r="Y545" s="166"/>
      <c r="Z545" s="166"/>
      <c r="AA545" s="166"/>
      <c r="AB545" s="166"/>
      <c r="AC545" s="166"/>
      <c r="AD545" s="166"/>
      <c r="AE545" s="166"/>
    </row>
    <row r="546" spans="1:31" ht="15.75" customHeight="1">
      <c r="A546" s="162"/>
      <c r="B546" s="162"/>
      <c r="C546" s="165"/>
      <c r="D546" s="162"/>
      <c r="E546" s="165"/>
      <c r="F546" s="162"/>
      <c r="G546" s="162"/>
      <c r="H546" s="162"/>
      <c r="I546" s="162"/>
      <c r="J546" s="162"/>
      <c r="K546" s="162"/>
      <c r="L546" s="162"/>
      <c r="M546" s="166"/>
      <c r="N546" s="166"/>
      <c r="O546" s="166"/>
      <c r="P546" s="166"/>
      <c r="Q546" s="166"/>
      <c r="R546" s="166"/>
      <c r="S546" s="166"/>
      <c r="T546" s="166"/>
      <c r="U546" s="166"/>
      <c r="V546" s="166"/>
      <c r="W546" s="166"/>
      <c r="X546" s="166"/>
      <c r="Y546" s="166"/>
      <c r="Z546" s="166"/>
      <c r="AA546" s="166"/>
      <c r="AB546" s="166"/>
      <c r="AC546" s="166"/>
      <c r="AD546" s="166"/>
      <c r="AE546" s="166"/>
    </row>
    <row r="547" spans="1:31" ht="15.75" customHeight="1">
      <c r="A547" s="162"/>
      <c r="B547" s="162"/>
      <c r="C547" s="165"/>
      <c r="D547" s="162"/>
      <c r="E547" s="165"/>
      <c r="F547" s="162"/>
      <c r="G547" s="162"/>
      <c r="H547" s="162"/>
      <c r="I547" s="162"/>
      <c r="J547" s="162"/>
      <c r="K547" s="162"/>
      <c r="L547" s="162"/>
      <c r="M547" s="166"/>
      <c r="N547" s="166"/>
      <c r="O547" s="166"/>
      <c r="P547" s="166"/>
      <c r="Q547" s="166"/>
      <c r="R547" s="166"/>
      <c r="S547" s="166"/>
      <c r="T547" s="166"/>
      <c r="U547" s="166"/>
      <c r="V547" s="166"/>
      <c r="W547" s="166"/>
      <c r="X547" s="166"/>
      <c r="Y547" s="166"/>
      <c r="Z547" s="166"/>
      <c r="AA547" s="166"/>
      <c r="AB547" s="166"/>
      <c r="AC547" s="166"/>
      <c r="AD547" s="166"/>
      <c r="AE547" s="166"/>
    </row>
    <row r="548" spans="1:31" ht="15.75" customHeight="1">
      <c r="A548" s="162"/>
      <c r="B548" s="162"/>
      <c r="C548" s="165"/>
      <c r="D548" s="162"/>
      <c r="E548" s="165"/>
      <c r="F548" s="162"/>
      <c r="G548" s="162"/>
      <c r="H548" s="162"/>
      <c r="I548" s="162"/>
      <c r="J548" s="162"/>
      <c r="K548" s="162"/>
      <c r="L548" s="162"/>
      <c r="M548" s="166"/>
      <c r="N548" s="166"/>
      <c r="O548" s="166"/>
      <c r="P548" s="166"/>
      <c r="Q548" s="166"/>
      <c r="R548" s="166"/>
      <c r="S548" s="166"/>
      <c r="T548" s="166"/>
      <c r="U548" s="166"/>
      <c r="V548" s="166"/>
      <c r="W548" s="166"/>
      <c r="X548" s="166"/>
      <c r="Y548" s="166"/>
      <c r="Z548" s="166"/>
      <c r="AA548" s="166"/>
      <c r="AB548" s="166"/>
      <c r="AC548" s="166"/>
      <c r="AD548" s="166"/>
      <c r="AE548" s="166"/>
    </row>
    <row r="549" spans="1:31" ht="15.75" customHeight="1">
      <c r="A549" s="162"/>
      <c r="B549" s="162"/>
      <c r="C549" s="165"/>
      <c r="D549" s="162"/>
      <c r="E549" s="165"/>
      <c r="F549" s="162"/>
      <c r="G549" s="162"/>
      <c r="H549" s="162"/>
      <c r="I549" s="162"/>
      <c r="J549" s="162"/>
      <c r="K549" s="162"/>
      <c r="L549" s="162"/>
      <c r="M549" s="166"/>
      <c r="N549" s="166"/>
      <c r="O549" s="166"/>
      <c r="P549" s="166"/>
      <c r="Q549" s="166"/>
      <c r="R549" s="166"/>
      <c r="S549" s="166"/>
      <c r="T549" s="166"/>
      <c r="U549" s="166"/>
      <c r="V549" s="166"/>
      <c r="W549" s="166"/>
      <c r="X549" s="166"/>
      <c r="Y549" s="166"/>
      <c r="Z549" s="166"/>
      <c r="AA549" s="166"/>
      <c r="AB549" s="166"/>
      <c r="AC549" s="166"/>
      <c r="AD549" s="166"/>
      <c r="AE549" s="166"/>
    </row>
    <row r="550" spans="1:31" ht="15.75" customHeight="1">
      <c r="A550" s="162"/>
      <c r="B550" s="162"/>
      <c r="C550" s="165"/>
      <c r="D550" s="162"/>
      <c r="E550" s="165"/>
      <c r="F550" s="162"/>
      <c r="G550" s="162"/>
      <c r="H550" s="162"/>
      <c r="I550" s="162"/>
      <c r="J550" s="162"/>
      <c r="K550" s="162"/>
      <c r="L550" s="162"/>
      <c r="M550" s="166"/>
      <c r="N550" s="166"/>
      <c r="O550" s="166"/>
      <c r="P550" s="166"/>
      <c r="Q550" s="166"/>
      <c r="R550" s="166"/>
      <c r="S550" s="166"/>
      <c r="T550" s="166"/>
      <c r="U550" s="166"/>
      <c r="V550" s="166"/>
      <c r="W550" s="166"/>
      <c r="X550" s="166"/>
      <c r="Y550" s="166"/>
      <c r="Z550" s="166"/>
      <c r="AA550" s="166"/>
      <c r="AB550" s="166"/>
      <c r="AC550" s="166"/>
      <c r="AD550" s="166"/>
      <c r="AE550" s="166"/>
    </row>
    <row r="551" spans="1:31" ht="15.75" customHeight="1">
      <c r="A551" s="162"/>
      <c r="B551" s="162"/>
      <c r="C551" s="165"/>
      <c r="D551" s="162"/>
      <c r="E551" s="165"/>
      <c r="F551" s="162"/>
      <c r="G551" s="162"/>
      <c r="H551" s="162"/>
      <c r="I551" s="162"/>
      <c r="J551" s="162"/>
      <c r="K551" s="162"/>
      <c r="L551" s="162"/>
      <c r="M551" s="166"/>
      <c r="N551" s="166"/>
      <c r="O551" s="166"/>
      <c r="P551" s="166"/>
      <c r="Q551" s="166"/>
      <c r="R551" s="166"/>
      <c r="S551" s="166"/>
      <c r="T551" s="166"/>
      <c r="U551" s="166"/>
      <c r="V551" s="166"/>
      <c r="W551" s="166"/>
      <c r="X551" s="166"/>
      <c r="Y551" s="166"/>
      <c r="Z551" s="166"/>
      <c r="AA551" s="166"/>
      <c r="AB551" s="166"/>
      <c r="AC551" s="166"/>
      <c r="AD551" s="166"/>
      <c r="AE551" s="166"/>
    </row>
    <row r="552" spans="1:31" ht="15.75" customHeight="1">
      <c r="A552" s="162"/>
      <c r="B552" s="162"/>
      <c r="C552" s="165"/>
      <c r="D552" s="162"/>
      <c r="E552" s="165"/>
      <c r="F552" s="162"/>
      <c r="G552" s="162"/>
      <c r="H552" s="162"/>
      <c r="I552" s="162"/>
      <c r="J552" s="162"/>
      <c r="K552" s="162"/>
      <c r="L552" s="162"/>
      <c r="M552" s="166"/>
      <c r="N552" s="166"/>
      <c r="O552" s="166"/>
      <c r="P552" s="166"/>
      <c r="Q552" s="166"/>
      <c r="R552" s="166"/>
      <c r="S552" s="166"/>
      <c r="T552" s="166"/>
      <c r="U552" s="166"/>
      <c r="V552" s="166"/>
      <c r="W552" s="166"/>
      <c r="X552" s="166"/>
      <c r="Y552" s="166"/>
      <c r="Z552" s="166"/>
      <c r="AA552" s="166"/>
      <c r="AB552" s="166"/>
      <c r="AC552" s="166"/>
      <c r="AD552" s="166"/>
      <c r="AE552" s="166"/>
    </row>
    <row r="553" spans="1:31" ht="15.75" customHeight="1">
      <c r="A553" s="162"/>
      <c r="B553" s="162"/>
      <c r="C553" s="165"/>
      <c r="D553" s="162"/>
      <c r="E553" s="165"/>
      <c r="F553" s="162"/>
      <c r="G553" s="162"/>
      <c r="H553" s="162"/>
      <c r="I553" s="162"/>
      <c r="J553" s="162"/>
      <c r="K553" s="162"/>
      <c r="L553" s="162"/>
      <c r="M553" s="166"/>
      <c r="N553" s="166"/>
      <c r="O553" s="166"/>
      <c r="P553" s="166"/>
      <c r="Q553" s="166"/>
      <c r="R553" s="166"/>
      <c r="S553" s="166"/>
      <c r="T553" s="166"/>
      <c r="U553" s="166"/>
      <c r="V553" s="166"/>
      <c r="W553" s="166"/>
      <c r="X553" s="166"/>
      <c r="Y553" s="166"/>
      <c r="Z553" s="166"/>
      <c r="AA553" s="166"/>
      <c r="AB553" s="166"/>
      <c r="AC553" s="166"/>
      <c r="AD553" s="166"/>
      <c r="AE553" s="166"/>
    </row>
    <row r="554" spans="1:31" ht="15.75" customHeight="1">
      <c r="A554" s="162"/>
      <c r="B554" s="162"/>
      <c r="C554" s="165"/>
      <c r="D554" s="162"/>
      <c r="E554" s="165"/>
      <c r="F554" s="162"/>
      <c r="G554" s="162"/>
      <c r="H554" s="162"/>
      <c r="I554" s="162"/>
      <c r="J554" s="162"/>
      <c r="K554" s="162"/>
      <c r="L554" s="162"/>
      <c r="M554" s="166"/>
      <c r="N554" s="166"/>
      <c r="O554" s="166"/>
      <c r="P554" s="166"/>
      <c r="Q554" s="166"/>
      <c r="R554" s="166"/>
      <c r="S554" s="166"/>
      <c r="T554" s="166"/>
      <c r="U554" s="166"/>
      <c r="V554" s="166"/>
      <c r="W554" s="166"/>
      <c r="X554" s="166"/>
      <c r="Y554" s="166"/>
      <c r="Z554" s="166"/>
      <c r="AA554" s="166"/>
      <c r="AB554" s="166"/>
      <c r="AC554" s="166"/>
      <c r="AD554" s="166"/>
      <c r="AE554" s="166"/>
    </row>
    <row r="555" spans="1:31" ht="15.75" customHeight="1">
      <c r="A555" s="162"/>
      <c r="B555" s="162"/>
      <c r="C555" s="165"/>
      <c r="D555" s="162"/>
      <c r="E555" s="165"/>
      <c r="F555" s="162"/>
      <c r="G555" s="162"/>
      <c r="H555" s="162"/>
      <c r="I555" s="162"/>
      <c r="J555" s="162"/>
      <c r="K555" s="162"/>
      <c r="L555" s="162"/>
      <c r="M555" s="166"/>
      <c r="N555" s="166"/>
      <c r="O555" s="166"/>
      <c r="P555" s="166"/>
      <c r="Q555" s="166"/>
      <c r="R555" s="166"/>
      <c r="S555" s="166"/>
      <c r="T555" s="166"/>
      <c r="U555" s="166"/>
      <c r="V555" s="166"/>
      <c r="W555" s="166"/>
      <c r="X555" s="166"/>
      <c r="Y555" s="166"/>
      <c r="Z555" s="166"/>
      <c r="AA555" s="166"/>
      <c r="AB555" s="166"/>
      <c r="AC555" s="166"/>
      <c r="AD555" s="166"/>
      <c r="AE555" s="166"/>
    </row>
    <row r="556" spans="1:31" ht="15.75" customHeight="1">
      <c r="A556" s="162"/>
      <c r="B556" s="162"/>
      <c r="C556" s="165"/>
      <c r="D556" s="162"/>
      <c r="E556" s="165"/>
      <c r="F556" s="162"/>
      <c r="G556" s="162"/>
      <c r="H556" s="162"/>
      <c r="I556" s="162"/>
      <c r="J556" s="162"/>
      <c r="K556" s="162"/>
      <c r="L556" s="162"/>
      <c r="M556" s="166"/>
      <c r="N556" s="166"/>
      <c r="O556" s="166"/>
      <c r="P556" s="166"/>
      <c r="Q556" s="166"/>
      <c r="R556" s="166"/>
      <c r="S556" s="166"/>
      <c r="T556" s="166"/>
      <c r="U556" s="166"/>
      <c r="V556" s="166"/>
      <c r="W556" s="166"/>
      <c r="X556" s="166"/>
      <c r="Y556" s="166"/>
      <c r="Z556" s="166"/>
      <c r="AA556" s="166"/>
      <c r="AB556" s="166"/>
      <c r="AC556" s="166"/>
      <c r="AD556" s="166"/>
      <c r="AE556" s="166"/>
    </row>
    <row r="557" spans="1:31" ht="15.75" customHeight="1">
      <c r="A557" s="162"/>
      <c r="B557" s="162"/>
      <c r="C557" s="165"/>
      <c r="D557" s="162"/>
      <c r="E557" s="165"/>
      <c r="F557" s="162"/>
      <c r="G557" s="162"/>
      <c r="H557" s="162"/>
      <c r="I557" s="162"/>
      <c r="J557" s="162"/>
      <c r="K557" s="162"/>
      <c r="L557" s="162"/>
      <c r="M557" s="166"/>
      <c r="N557" s="166"/>
      <c r="O557" s="166"/>
      <c r="P557" s="166"/>
      <c r="Q557" s="166"/>
      <c r="R557" s="166"/>
      <c r="S557" s="166"/>
      <c r="T557" s="166"/>
      <c r="U557" s="166"/>
      <c r="V557" s="166"/>
      <c r="W557" s="166"/>
      <c r="X557" s="166"/>
      <c r="Y557" s="166"/>
      <c r="Z557" s="166"/>
      <c r="AA557" s="166"/>
      <c r="AB557" s="166"/>
      <c r="AC557" s="166"/>
      <c r="AD557" s="166"/>
      <c r="AE557" s="166"/>
    </row>
    <row r="558" spans="1:31" ht="15.75" customHeight="1">
      <c r="A558" s="162"/>
      <c r="B558" s="162"/>
      <c r="C558" s="165"/>
      <c r="D558" s="162"/>
      <c r="E558" s="165"/>
      <c r="F558" s="162"/>
      <c r="G558" s="162"/>
      <c r="H558" s="162"/>
      <c r="I558" s="162"/>
      <c r="J558" s="162"/>
      <c r="K558" s="162"/>
      <c r="L558" s="162"/>
      <c r="M558" s="166"/>
      <c r="N558" s="166"/>
      <c r="O558" s="166"/>
      <c r="P558" s="166"/>
      <c r="Q558" s="166"/>
      <c r="R558" s="166"/>
      <c r="S558" s="166"/>
      <c r="T558" s="166"/>
      <c r="U558" s="166"/>
      <c r="V558" s="166"/>
      <c r="W558" s="166"/>
      <c r="X558" s="166"/>
      <c r="Y558" s="166"/>
      <c r="Z558" s="166"/>
      <c r="AA558" s="166"/>
      <c r="AB558" s="166"/>
      <c r="AC558" s="166"/>
      <c r="AD558" s="166"/>
      <c r="AE558" s="166"/>
    </row>
    <row r="559" spans="1:31" ht="15.75" customHeight="1">
      <c r="A559" s="162"/>
      <c r="B559" s="162"/>
      <c r="C559" s="165"/>
      <c r="D559" s="162"/>
      <c r="E559" s="165"/>
      <c r="F559" s="162"/>
      <c r="G559" s="162"/>
      <c r="H559" s="162"/>
      <c r="I559" s="162"/>
      <c r="J559" s="162"/>
      <c r="K559" s="162"/>
      <c r="L559" s="162"/>
      <c r="M559" s="166"/>
      <c r="N559" s="166"/>
      <c r="O559" s="166"/>
      <c r="P559" s="166"/>
      <c r="Q559" s="166"/>
      <c r="R559" s="166"/>
      <c r="S559" s="166"/>
      <c r="T559" s="166"/>
      <c r="U559" s="166"/>
      <c r="V559" s="166"/>
      <c r="W559" s="166"/>
      <c r="X559" s="166"/>
      <c r="Y559" s="166"/>
      <c r="Z559" s="166"/>
      <c r="AA559" s="166"/>
      <c r="AB559" s="166"/>
      <c r="AC559" s="166"/>
      <c r="AD559" s="166"/>
      <c r="AE559" s="166"/>
    </row>
    <row r="560" spans="1:31" ht="15.75" customHeight="1">
      <c r="A560" s="162"/>
      <c r="B560" s="162"/>
      <c r="C560" s="165"/>
      <c r="D560" s="162"/>
      <c r="E560" s="165"/>
      <c r="F560" s="162"/>
      <c r="G560" s="162"/>
      <c r="H560" s="162"/>
      <c r="I560" s="162"/>
      <c r="J560" s="162"/>
      <c r="K560" s="162"/>
      <c r="L560" s="162"/>
      <c r="M560" s="166"/>
      <c r="N560" s="166"/>
      <c r="O560" s="166"/>
      <c r="P560" s="166"/>
      <c r="Q560" s="166"/>
      <c r="R560" s="166"/>
      <c r="S560" s="166"/>
      <c r="T560" s="166"/>
      <c r="U560" s="166"/>
      <c r="V560" s="166"/>
      <c r="W560" s="166"/>
      <c r="X560" s="166"/>
      <c r="Y560" s="166"/>
      <c r="Z560" s="166"/>
      <c r="AA560" s="166"/>
      <c r="AB560" s="166"/>
      <c r="AC560" s="166"/>
      <c r="AD560" s="166"/>
      <c r="AE560" s="166"/>
    </row>
    <row r="561" spans="1:31" ht="15.75" customHeight="1">
      <c r="A561" s="162"/>
      <c r="B561" s="162"/>
      <c r="C561" s="165"/>
      <c r="D561" s="162"/>
      <c r="E561" s="165"/>
      <c r="F561" s="162"/>
      <c r="G561" s="162"/>
      <c r="H561" s="162"/>
      <c r="I561" s="162"/>
      <c r="J561" s="162"/>
      <c r="K561" s="162"/>
      <c r="L561" s="162"/>
      <c r="M561" s="166"/>
      <c r="N561" s="166"/>
      <c r="O561" s="166"/>
      <c r="P561" s="166"/>
      <c r="Q561" s="166"/>
      <c r="R561" s="166"/>
      <c r="S561" s="166"/>
      <c r="T561" s="166"/>
      <c r="U561" s="166"/>
      <c r="V561" s="166"/>
      <c r="W561" s="166"/>
      <c r="X561" s="166"/>
      <c r="Y561" s="166"/>
      <c r="Z561" s="166"/>
      <c r="AA561" s="166"/>
      <c r="AB561" s="166"/>
      <c r="AC561" s="166"/>
      <c r="AD561" s="166"/>
      <c r="AE561" s="166"/>
    </row>
    <row r="562" spans="1:31" ht="15.75" customHeight="1">
      <c r="A562" s="162"/>
      <c r="B562" s="162"/>
      <c r="C562" s="165"/>
      <c r="D562" s="162"/>
      <c r="E562" s="165"/>
      <c r="F562" s="162"/>
      <c r="G562" s="162"/>
      <c r="H562" s="162"/>
      <c r="I562" s="162"/>
      <c r="J562" s="162"/>
      <c r="K562" s="162"/>
      <c r="L562" s="162"/>
      <c r="M562" s="166"/>
      <c r="N562" s="166"/>
      <c r="O562" s="166"/>
      <c r="P562" s="166"/>
      <c r="Q562" s="166"/>
      <c r="R562" s="166"/>
      <c r="S562" s="166"/>
      <c r="T562" s="166"/>
      <c r="U562" s="166"/>
      <c r="V562" s="166"/>
      <c r="W562" s="166"/>
      <c r="X562" s="166"/>
      <c r="Y562" s="166"/>
      <c r="Z562" s="166"/>
      <c r="AA562" s="166"/>
      <c r="AB562" s="166"/>
      <c r="AC562" s="166"/>
      <c r="AD562" s="166"/>
      <c r="AE562" s="166"/>
    </row>
    <row r="563" spans="1:31" ht="15.75" customHeight="1">
      <c r="A563" s="162"/>
      <c r="B563" s="162"/>
      <c r="C563" s="165"/>
      <c r="D563" s="162"/>
      <c r="E563" s="165"/>
      <c r="F563" s="162"/>
      <c r="G563" s="162"/>
      <c r="H563" s="162"/>
      <c r="I563" s="162"/>
      <c r="J563" s="162"/>
      <c r="K563" s="162"/>
      <c r="L563" s="162"/>
      <c r="M563" s="166"/>
      <c r="N563" s="166"/>
      <c r="O563" s="166"/>
      <c r="P563" s="166"/>
      <c r="Q563" s="166"/>
      <c r="R563" s="166"/>
      <c r="S563" s="166"/>
      <c r="T563" s="166"/>
      <c r="U563" s="166"/>
      <c r="V563" s="166"/>
      <c r="W563" s="166"/>
      <c r="X563" s="166"/>
      <c r="Y563" s="166"/>
      <c r="Z563" s="166"/>
      <c r="AA563" s="166"/>
      <c r="AB563" s="166"/>
      <c r="AC563" s="166"/>
      <c r="AD563" s="166"/>
      <c r="AE563" s="166"/>
    </row>
    <row r="564" spans="1:31" ht="15.75" customHeight="1">
      <c r="A564" s="162"/>
      <c r="B564" s="162"/>
      <c r="C564" s="165"/>
      <c r="D564" s="162"/>
      <c r="E564" s="165"/>
      <c r="F564" s="162"/>
      <c r="G564" s="162"/>
      <c r="H564" s="162"/>
      <c r="I564" s="162"/>
      <c r="J564" s="162"/>
      <c r="K564" s="162"/>
      <c r="L564" s="162"/>
      <c r="M564" s="166"/>
      <c r="N564" s="166"/>
      <c r="O564" s="166"/>
      <c r="P564" s="166"/>
      <c r="Q564" s="166"/>
      <c r="R564" s="166"/>
      <c r="S564" s="166"/>
      <c r="T564" s="166"/>
      <c r="U564" s="166"/>
      <c r="V564" s="166"/>
      <c r="W564" s="166"/>
      <c r="X564" s="166"/>
      <c r="Y564" s="166"/>
      <c r="Z564" s="166"/>
      <c r="AA564" s="166"/>
      <c r="AB564" s="166"/>
      <c r="AC564" s="166"/>
      <c r="AD564" s="166"/>
      <c r="AE564" s="166"/>
    </row>
    <row r="565" spans="1:31" ht="15.75" customHeight="1">
      <c r="A565" s="162"/>
      <c r="B565" s="162"/>
      <c r="C565" s="165"/>
      <c r="D565" s="162"/>
      <c r="E565" s="165"/>
      <c r="F565" s="162"/>
      <c r="G565" s="162"/>
      <c r="H565" s="162"/>
      <c r="I565" s="162"/>
      <c r="J565" s="162"/>
      <c r="K565" s="162"/>
      <c r="L565" s="162"/>
      <c r="M565" s="166"/>
      <c r="N565" s="166"/>
      <c r="O565" s="166"/>
      <c r="P565" s="166"/>
      <c r="Q565" s="166"/>
      <c r="R565" s="166"/>
      <c r="S565" s="166"/>
      <c r="T565" s="166"/>
      <c r="U565" s="166"/>
      <c r="V565" s="166"/>
      <c r="W565" s="166"/>
      <c r="X565" s="166"/>
      <c r="Y565" s="166"/>
      <c r="Z565" s="166"/>
      <c r="AA565" s="166"/>
      <c r="AB565" s="166"/>
      <c r="AC565" s="166"/>
      <c r="AD565" s="166"/>
      <c r="AE565" s="166"/>
    </row>
    <row r="566" spans="1:31" ht="15.75" customHeight="1">
      <c r="A566" s="162"/>
      <c r="B566" s="162"/>
      <c r="C566" s="165"/>
      <c r="D566" s="162"/>
      <c r="E566" s="165"/>
      <c r="F566" s="162"/>
      <c r="G566" s="162"/>
      <c r="H566" s="162"/>
      <c r="I566" s="162"/>
      <c r="J566" s="162"/>
      <c r="K566" s="162"/>
      <c r="L566" s="162"/>
      <c r="M566" s="166"/>
      <c r="N566" s="166"/>
      <c r="O566" s="166"/>
      <c r="P566" s="166"/>
      <c r="Q566" s="166"/>
      <c r="R566" s="166"/>
      <c r="S566" s="166"/>
      <c r="T566" s="166"/>
      <c r="U566" s="166"/>
      <c r="V566" s="166"/>
      <c r="W566" s="166"/>
      <c r="X566" s="166"/>
      <c r="Y566" s="166"/>
      <c r="Z566" s="166"/>
      <c r="AA566" s="166"/>
      <c r="AB566" s="166"/>
      <c r="AC566" s="166"/>
      <c r="AD566" s="166"/>
      <c r="AE566" s="166"/>
    </row>
    <row r="567" spans="1:31" ht="15.75" customHeight="1">
      <c r="A567" s="162"/>
      <c r="B567" s="162"/>
      <c r="C567" s="165"/>
      <c r="D567" s="162"/>
      <c r="E567" s="165"/>
      <c r="F567" s="162"/>
      <c r="G567" s="162"/>
      <c r="H567" s="162"/>
      <c r="I567" s="162"/>
      <c r="J567" s="162"/>
      <c r="K567" s="162"/>
      <c r="L567" s="162"/>
      <c r="M567" s="166"/>
      <c r="N567" s="166"/>
      <c r="O567" s="166"/>
      <c r="P567" s="166"/>
      <c r="Q567" s="166"/>
      <c r="R567" s="166"/>
      <c r="S567" s="166"/>
      <c r="T567" s="166"/>
      <c r="U567" s="166"/>
      <c r="V567" s="166"/>
      <c r="W567" s="166"/>
      <c r="X567" s="166"/>
      <c r="Y567" s="166"/>
      <c r="Z567" s="166"/>
      <c r="AA567" s="166"/>
      <c r="AB567" s="166"/>
      <c r="AC567" s="166"/>
      <c r="AD567" s="166"/>
      <c r="AE567" s="166"/>
    </row>
    <row r="568" spans="1:31" ht="15.75" customHeight="1">
      <c r="A568" s="162"/>
      <c r="B568" s="162"/>
      <c r="C568" s="165"/>
      <c r="D568" s="162"/>
      <c r="E568" s="165"/>
      <c r="F568" s="162"/>
      <c r="G568" s="162"/>
      <c r="H568" s="162"/>
      <c r="I568" s="162"/>
      <c r="J568" s="162"/>
      <c r="K568" s="162"/>
      <c r="L568" s="162"/>
      <c r="M568" s="166"/>
      <c r="N568" s="166"/>
      <c r="O568" s="166"/>
      <c r="P568" s="166"/>
      <c r="Q568" s="166"/>
      <c r="R568" s="166"/>
      <c r="S568" s="166"/>
      <c r="T568" s="166"/>
      <c r="U568" s="166"/>
      <c r="V568" s="166"/>
      <c r="W568" s="166"/>
      <c r="X568" s="166"/>
      <c r="Y568" s="166"/>
      <c r="Z568" s="166"/>
      <c r="AA568" s="166"/>
      <c r="AB568" s="166"/>
      <c r="AC568" s="166"/>
      <c r="AD568" s="166"/>
      <c r="AE568" s="166"/>
    </row>
    <row r="569" spans="1:31" ht="15.75" customHeight="1">
      <c r="A569" s="162"/>
      <c r="B569" s="162"/>
      <c r="C569" s="165"/>
      <c r="D569" s="162"/>
      <c r="E569" s="165"/>
      <c r="F569" s="162"/>
      <c r="G569" s="162"/>
      <c r="H569" s="162"/>
      <c r="I569" s="162"/>
      <c r="J569" s="162"/>
      <c r="K569" s="162"/>
      <c r="L569" s="162"/>
      <c r="M569" s="166"/>
      <c r="N569" s="166"/>
      <c r="O569" s="166"/>
      <c r="P569" s="166"/>
      <c r="Q569" s="166"/>
      <c r="R569" s="166"/>
      <c r="S569" s="166"/>
      <c r="T569" s="166"/>
      <c r="U569" s="166"/>
      <c r="V569" s="166"/>
      <c r="W569" s="166"/>
      <c r="X569" s="166"/>
      <c r="Y569" s="166"/>
      <c r="Z569" s="166"/>
      <c r="AA569" s="166"/>
      <c r="AB569" s="166"/>
      <c r="AC569" s="166"/>
      <c r="AD569" s="166"/>
      <c r="AE569" s="166"/>
    </row>
    <row r="570" spans="1:31" ht="15.75" customHeight="1">
      <c r="A570" s="162"/>
      <c r="B570" s="162"/>
      <c r="C570" s="165"/>
      <c r="D570" s="162"/>
      <c r="E570" s="165"/>
      <c r="F570" s="162"/>
      <c r="G570" s="162"/>
      <c r="H570" s="162"/>
      <c r="I570" s="162"/>
      <c r="J570" s="162"/>
      <c r="K570" s="162"/>
      <c r="L570" s="162"/>
      <c r="M570" s="166"/>
      <c r="N570" s="166"/>
      <c r="O570" s="166"/>
      <c r="P570" s="166"/>
      <c r="Q570" s="166"/>
      <c r="R570" s="166"/>
      <c r="S570" s="166"/>
      <c r="T570" s="166"/>
      <c r="U570" s="166"/>
      <c r="V570" s="166"/>
      <c r="W570" s="166"/>
      <c r="X570" s="166"/>
      <c r="Y570" s="166"/>
      <c r="Z570" s="166"/>
      <c r="AA570" s="166"/>
      <c r="AB570" s="166"/>
      <c r="AC570" s="166"/>
      <c r="AD570" s="166"/>
      <c r="AE570" s="166"/>
    </row>
    <row r="571" spans="1:31" ht="15.75" customHeight="1">
      <c r="A571" s="162"/>
      <c r="B571" s="162"/>
      <c r="C571" s="165"/>
      <c r="D571" s="162"/>
      <c r="E571" s="165"/>
      <c r="F571" s="162"/>
      <c r="G571" s="162"/>
      <c r="H571" s="162"/>
      <c r="I571" s="162"/>
      <c r="J571" s="162"/>
      <c r="K571" s="162"/>
      <c r="L571" s="162"/>
      <c r="M571" s="166"/>
      <c r="N571" s="166"/>
      <c r="O571" s="166"/>
      <c r="P571" s="166"/>
      <c r="Q571" s="166"/>
      <c r="R571" s="166"/>
      <c r="S571" s="166"/>
      <c r="T571" s="166"/>
      <c r="U571" s="166"/>
      <c r="V571" s="166"/>
      <c r="W571" s="166"/>
      <c r="X571" s="166"/>
      <c r="Y571" s="166"/>
      <c r="Z571" s="166"/>
      <c r="AA571" s="166"/>
      <c r="AB571" s="166"/>
      <c r="AC571" s="166"/>
      <c r="AD571" s="166"/>
      <c r="AE571" s="166"/>
    </row>
    <row r="572" spans="1:31" ht="15.75" customHeight="1">
      <c r="A572" s="162"/>
      <c r="B572" s="162"/>
      <c r="C572" s="165"/>
      <c r="D572" s="162"/>
      <c r="E572" s="165"/>
      <c r="F572" s="162"/>
      <c r="G572" s="162"/>
      <c r="H572" s="162"/>
      <c r="I572" s="162"/>
      <c r="J572" s="162"/>
      <c r="K572" s="162"/>
      <c r="L572" s="162"/>
      <c r="M572" s="166"/>
      <c r="N572" s="166"/>
      <c r="O572" s="166"/>
      <c r="P572" s="166"/>
      <c r="Q572" s="166"/>
      <c r="R572" s="166"/>
      <c r="S572" s="166"/>
      <c r="T572" s="166"/>
      <c r="U572" s="166"/>
      <c r="V572" s="166"/>
      <c r="W572" s="166"/>
      <c r="X572" s="166"/>
      <c r="Y572" s="166"/>
      <c r="Z572" s="166"/>
      <c r="AA572" s="166"/>
      <c r="AB572" s="166"/>
      <c r="AC572" s="166"/>
      <c r="AD572" s="166"/>
      <c r="AE572" s="166"/>
    </row>
    <row r="573" spans="1:31" ht="15.75" customHeight="1">
      <c r="A573" s="162"/>
      <c r="B573" s="162"/>
      <c r="C573" s="165"/>
      <c r="D573" s="162"/>
      <c r="E573" s="165"/>
      <c r="F573" s="162"/>
      <c r="G573" s="162"/>
      <c r="H573" s="162"/>
      <c r="I573" s="162"/>
      <c r="J573" s="162"/>
      <c r="K573" s="162"/>
      <c r="L573" s="162"/>
      <c r="M573" s="166"/>
      <c r="N573" s="166"/>
      <c r="O573" s="166"/>
      <c r="P573" s="166"/>
      <c r="Q573" s="166"/>
      <c r="R573" s="166"/>
      <c r="S573" s="166"/>
      <c r="T573" s="166"/>
      <c r="U573" s="166"/>
      <c r="V573" s="166"/>
      <c r="W573" s="166"/>
      <c r="X573" s="166"/>
      <c r="Y573" s="166"/>
      <c r="Z573" s="166"/>
      <c r="AA573" s="166"/>
      <c r="AB573" s="166"/>
      <c r="AC573" s="166"/>
      <c r="AD573" s="166"/>
      <c r="AE573" s="166"/>
    </row>
    <row r="574" spans="1:31" ht="15.75" customHeight="1">
      <c r="A574" s="162"/>
      <c r="B574" s="162"/>
      <c r="C574" s="165"/>
      <c r="D574" s="162"/>
      <c r="E574" s="165"/>
      <c r="F574" s="162"/>
      <c r="G574" s="162"/>
      <c r="H574" s="162"/>
      <c r="I574" s="162"/>
      <c r="J574" s="162"/>
      <c r="K574" s="162"/>
      <c r="L574" s="162"/>
      <c r="M574" s="166"/>
      <c r="N574" s="166"/>
      <c r="O574" s="166"/>
      <c r="P574" s="166"/>
      <c r="Q574" s="166"/>
      <c r="R574" s="166"/>
      <c r="S574" s="166"/>
      <c r="T574" s="166"/>
      <c r="U574" s="166"/>
      <c r="V574" s="166"/>
      <c r="W574" s="166"/>
      <c r="X574" s="166"/>
      <c r="Y574" s="166"/>
      <c r="Z574" s="166"/>
      <c r="AA574" s="166"/>
      <c r="AB574" s="166"/>
      <c r="AC574" s="166"/>
      <c r="AD574" s="166"/>
      <c r="AE574" s="166"/>
    </row>
    <row r="575" spans="1:31" ht="15.75" customHeight="1">
      <c r="A575" s="162"/>
      <c r="B575" s="162"/>
      <c r="C575" s="165"/>
      <c r="D575" s="162"/>
      <c r="E575" s="165"/>
      <c r="F575" s="162"/>
      <c r="G575" s="162"/>
      <c r="H575" s="162"/>
      <c r="I575" s="162"/>
      <c r="J575" s="162"/>
      <c r="K575" s="162"/>
      <c r="L575" s="162"/>
      <c r="M575" s="166"/>
      <c r="N575" s="166"/>
      <c r="O575" s="166"/>
      <c r="P575" s="166"/>
      <c r="Q575" s="166"/>
      <c r="R575" s="166"/>
      <c r="S575" s="166"/>
      <c r="T575" s="166"/>
      <c r="U575" s="166"/>
      <c r="V575" s="166"/>
      <c r="W575" s="166"/>
      <c r="X575" s="166"/>
      <c r="Y575" s="166"/>
      <c r="Z575" s="166"/>
      <c r="AA575" s="166"/>
      <c r="AB575" s="166"/>
      <c r="AC575" s="166"/>
      <c r="AD575" s="166"/>
      <c r="AE575" s="166"/>
    </row>
    <row r="576" spans="1:31" ht="15.75" customHeight="1">
      <c r="A576" s="162"/>
      <c r="B576" s="162"/>
      <c r="C576" s="165"/>
      <c r="D576" s="162"/>
      <c r="E576" s="165"/>
      <c r="F576" s="162"/>
      <c r="G576" s="162"/>
      <c r="H576" s="162"/>
      <c r="I576" s="162"/>
      <c r="J576" s="162"/>
      <c r="K576" s="162"/>
      <c r="L576" s="162"/>
      <c r="M576" s="166"/>
      <c r="N576" s="166"/>
      <c r="O576" s="166"/>
      <c r="P576" s="166"/>
      <c r="Q576" s="166"/>
      <c r="R576" s="166"/>
      <c r="S576" s="166"/>
      <c r="T576" s="166"/>
      <c r="U576" s="166"/>
      <c r="V576" s="166"/>
      <c r="W576" s="166"/>
      <c r="X576" s="166"/>
      <c r="Y576" s="166"/>
      <c r="Z576" s="166"/>
      <c r="AA576" s="166"/>
      <c r="AB576" s="166"/>
      <c r="AC576" s="166"/>
      <c r="AD576" s="166"/>
      <c r="AE576" s="166"/>
    </row>
    <row r="577" spans="1:31" ht="15.75" customHeight="1">
      <c r="A577" s="162"/>
      <c r="B577" s="162"/>
      <c r="C577" s="165"/>
      <c r="D577" s="162"/>
      <c r="E577" s="165"/>
      <c r="F577" s="162"/>
      <c r="G577" s="162"/>
      <c r="H577" s="162"/>
      <c r="I577" s="162"/>
      <c r="J577" s="162"/>
      <c r="K577" s="162"/>
      <c r="L577" s="162"/>
      <c r="M577" s="166"/>
      <c r="N577" s="166"/>
      <c r="O577" s="166"/>
      <c r="P577" s="166"/>
      <c r="Q577" s="166"/>
      <c r="R577" s="166"/>
      <c r="S577" s="166"/>
      <c r="T577" s="166"/>
      <c r="U577" s="166"/>
      <c r="V577" s="166"/>
      <c r="W577" s="166"/>
      <c r="X577" s="166"/>
      <c r="Y577" s="166"/>
      <c r="Z577" s="166"/>
      <c r="AA577" s="166"/>
      <c r="AB577" s="166"/>
      <c r="AC577" s="166"/>
      <c r="AD577" s="166"/>
      <c r="AE577" s="166"/>
    </row>
    <row r="578" spans="1:31" ht="15.75" customHeight="1">
      <c r="A578" s="162"/>
      <c r="B578" s="162"/>
      <c r="C578" s="165"/>
      <c r="D578" s="162"/>
      <c r="E578" s="165"/>
      <c r="F578" s="162"/>
      <c r="G578" s="162"/>
      <c r="H578" s="162"/>
      <c r="I578" s="162"/>
      <c r="J578" s="162"/>
      <c r="K578" s="162"/>
      <c r="L578" s="162"/>
      <c r="M578" s="166"/>
      <c r="N578" s="166"/>
      <c r="O578" s="166"/>
      <c r="P578" s="166"/>
      <c r="Q578" s="166"/>
      <c r="R578" s="166"/>
      <c r="S578" s="166"/>
      <c r="T578" s="166"/>
      <c r="U578" s="166"/>
      <c r="V578" s="166"/>
      <c r="W578" s="166"/>
      <c r="X578" s="166"/>
      <c r="Y578" s="166"/>
      <c r="Z578" s="166"/>
      <c r="AA578" s="166"/>
      <c r="AB578" s="166"/>
      <c r="AC578" s="166"/>
      <c r="AD578" s="166"/>
      <c r="AE578" s="166"/>
    </row>
    <row r="579" spans="1:31" ht="15.75" customHeight="1">
      <c r="A579" s="162"/>
      <c r="B579" s="162"/>
      <c r="C579" s="165"/>
      <c r="D579" s="162"/>
      <c r="E579" s="165"/>
      <c r="F579" s="162"/>
      <c r="G579" s="162"/>
      <c r="H579" s="162"/>
      <c r="I579" s="162"/>
      <c r="J579" s="162"/>
      <c r="K579" s="162"/>
      <c r="L579" s="162"/>
      <c r="M579" s="166"/>
      <c r="N579" s="166"/>
      <c r="O579" s="166"/>
      <c r="P579" s="166"/>
      <c r="Q579" s="166"/>
      <c r="R579" s="166"/>
      <c r="S579" s="166"/>
      <c r="T579" s="166"/>
      <c r="U579" s="166"/>
      <c r="V579" s="166"/>
      <c r="W579" s="166"/>
      <c r="X579" s="166"/>
      <c r="Y579" s="166"/>
      <c r="Z579" s="166"/>
      <c r="AA579" s="166"/>
      <c r="AB579" s="166"/>
      <c r="AC579" s="166"/>
      <c r="AD579" s="166"/>
      <c r="AE579" s="166"/>
    </row>
    <row r="580" spans="1:31" ht="15.75" customHeight="1">
      <c r="A580" s="162"/>
      <c r="B580" s="162"/>
      <c r="C580" s="165"/>
      <c r="D580" s="162"/>
      <c r="E580" s="165"/>
      <c r="F580" s="162"/>
      <c r="G580" s="162"/>
      <c r="H580" s="162"/>
      <c r="I580" s="162"/>
      <c r="J580" s="162"/>
      <c r="K580" s="162"/>
      <c r="L580" s="162"/>
      <c r="M580" s="166"/>
      <c r="N580" s="166"/>
      <c r="O580" s="166"/>
      <c r="P580" s="166"/>
      <c r="Q580" s="166"/>
      <c r="R580" s="166"/>
      <c r="S580" s="166"/>
      <c r="T580" s="166"/>
      <c r="U580" s="166"/>
      <c r="V580" s="166"/>
      <c r="W580" s="166"/>
      <c r="X580" s="166"/>
      <c r="Y580" s="166"/>
      <c r="Z580" s="166"/>
      <c r="AA580" s="166"/>
      <c r="AB580" s="166"/>
      <c r="AC580" s="166"/>
      <c r="AD580" s="166"/>
      <c r="AE580" s="166"/>
    </row>
    <row r="581" spans="1:31" ht="15.75" customHeight="1">
      <c r="A581" s="162"/>
      <c r="B581" s="162"/>
      <c r="C581" s="165"/>
      <c r="D581" s="162"/>
      <c r="E581" s="165"/>
      <c r="F581" s="162"/>
      <c r="G581" s="162"/>
      <c r="H581" s="162"/>
      <c r="I581" s="162"/>
      <c r="J581" s="162"/>
      <c r="K581" s="162"/>
      <c r="L581" s="162"/>
      <c r="M581" s="166"/>
      <c r="N581" s="166"/>
      <c r="O581" s="166"/>
      <c r="P581" s="166"/>
      <c r="Q581" s="166"/>
      <c r="R581" s="166"/>
      <c r="S581" s="166"/>
      <c r="T581" s="166"/>
      <c r="U581" s="166"/>
      <c r="V581" s="166"/>
      <c r="W581" s="166"/>
      <c r="X581" s="166"/>
      <c r="Y581" s="166"/>
      <c r="Z581" s="166"/>
      <c r="AA581" s="166"/>
      <c r="AB581" s="166"/>
      <c r="AC581" s="166"/>
      <c r="AD581" s="166"/>
      <c r="AE581" s="166"/>
    </row>
    <row r="582" spans="1:31" ht="15.75" customHeight="1">
      <c r="A582" s="162"/>
      <c r="B582" s="162"/>
      <c r="C582" s="165"/>
      <c r="D582" s="162"/>
      <c r="E582" s="165"/>
      <c r="F582" s="162"/>
      <c r="G582" s="162"/>
      <c r="H582" s="162"/>
      <c r="I582" s="162"/>
      <c r="J582" s="162"/>
      <c r="K582" s="162"/>
      <c r="L582" s="162"/>
      <c r="M582" s="166"/>
      <c r="N582" s="166"/>
      <c r="O582" s="166"/>
      <c r="P582" s="166"/>
      <c r="Q582" s="166"/>
      <c r="R582" s="166"/>
      <c r="S582" s="166"/>
      <c r="T582" s="166"/>
      <c r="U582" s="166"/>
      <c r="V582" s="166"/>
      <c r="W582" s="166"/>
      <c r="X582" s="166"/>
      <c r="Y582" s="166"/>
      <c r="Z582" s="166"/>
      <c r="AA582" s="166"/>
      <c r="AB582" s="166"/>
      <c r="AC582" s="166"/>
      <c r="AD582" s="166"/>
      <c r="AE582" s="166"/>
    </row>
    <row r="583" spans="1:31" ht="15.75" customHeight="1">
      <c r="A583" s="162"/>
      <c r="B583" s="162"/>
      <c r="C583" s="165"/>
      <c r="D583" s="162"/>
      <c r="E583" s="165"/>
      <c r="F583" s="162"/>
      <c r="G583" s="162"/>
      <c r="H583" s="162"/>
      <c r="I583" s="162"/>
      <c r="J583" s="162"/>
      <c r="K583" s="162"/>
      <c r="L583" s="162"/>
      <c r="M583" s="166"/>
      <c r="N583" s="166"/>
      <c r="O583" s="166"/>
      <c r="P583" s="166"/>
      <c r="Q583" s="166"/>
      <c r="R583" s="166"/>
      <c r="S583" s="166"/>
      <c r="T583" s="166"/>
      <c r="U583" s="166"/>
      <c r="V583" s="166"/>
      <c r="W583" s="166"/>
      <c r="X583" s="166"/>
      <c r="Y583" s="166"/>
      <c r="Z583" s="166"/>
      <c r="AA583" s="166"/>
      <c r="AB583" s="166"/>
      <c r="AC583" s="166"/>
      <c r="AD583" s="166"/>
      <c r="AE583" s="166"/>
    </row>
    <row r="584" spans="1:31" ht="15.75" customHeight="1">
      <c r="A584" s="162"/>
      <c r="B584" s="162"/>
      <c r="C584" s="165"/>
      <c r="D584" s="162"/>
      <c r="E584" s="165"/>
      <c r="F584" s="162"/>
      <c r="G584" s="162"/>
      <c r="H584" s="162"/>
      <c r="I584" s="162"/>
      <c r="J584" s="162"/>
      <c r="K584" s="162"/>
      <c r="L584" s="162"/>
      <c r="M584" s="166"/>
      <c r="N584" s="166"/>
      <c r="O584" s="166"/>
      <c r="P584" s="166"/>
      <c r="Q584" s="166"/>
      <c r="R584" s="166"/>
      <c r="S584" s="166"/>
      <c r="T584" s="166"/>
      <c r="U584" s="166"/>
      <c r="V584" s="166"/>
      <c r="W584" s="166"/>
      <c r="X584" s="166"/>
      <c r="Y584" s="166"/>
      <c r="Z584" s="166"/>
      <c r="AA584" s="166"/>
      <c r="AB584" s="166"/>
      <c r="AC584" s="166"/>
      <c r="AD584" s="166"/>
      <c r="AE584" s="166"/>
    </row>
    <row r="585" spans="1:31" ht="15.75" customHeight="1">
      <c r="A585" s="162"/>
      <c r="B585" s="162"/>
      <c r="C585" s="165"/>
      <c r="D585" s="162"/>
      <c r="E585" s="165"/>
      <c r="F585" s="162"/>
      <c r="G585" s="162"/>
      <c r="H585" s="162"/>
      <c r="I585" s="162"/>
      <c r="J585" s="162"/>
      <c r="K585" s="162"/>
      <c r="L585" s="162"/>
      <c r="M585" s="166"/>
      <c r="N585" s="166"/>
      <c r="O585" s="166"/>
      <c r="P585" s="166"/>
      <c r="Q585" s="166"/>
      <c r="R585" s="166"/>
      <c r="S585" s="166"/>
      <c r="T585" s="166"/>
      <c r="U585" s="166"/>
      <c r="V585" s="166"/>
      <c r="W585" s="166"/>
      <c r="X585" s="166"/>
      <c r="Y585" s="166"/>
      <c r="Z585" s="166"/>
      <c r="AA585" s="166"/>
      <c r="AB585" s="166"/>
      <c r="AC585" s="166"/>
      <c r="AD585" s="166"/>
      <c r="AE585" s="166"/>
    </row>
    <row r="586" spans="1:31" ht="15.75" customHeight="1">
      <c r="A586" s="162"/>
      <c r="B586" s="162"/>
      <c r="C586" s="165"/>
      <c r="D586" s="162"/>
      <c r="E586" s="165"/>
      <c r="F586" s="162"/>
      <c r="G586" s="162"/>
      <c r="H586" s="162"/>
      <c r="I586" s="162"/>
      <c r="J586" s="162"/>
      <c r="K586" s="162"/>
      <c r="L586" s="162"/>
      <c r="M586" s="166"/>
      <c r="N586" s="166"/>
      <c r="O586" s="166"/>
      <c r="P586" s="166"/>
      <c r="Q586" s="166"/>
      <c r="R586" s="166"/>
      <c r="S586" s="166"/>
      <c r="T586" s="166"/>
      <c r="U586" s="166"/>
      <c r="V586" s="166"/>
      <c r="W586" s="166"/>
      <c r="X586" s="166"/>
      <c r="Y586" s="166"/>
      <c r="Z586" s="166"/>
      <c r="AA586" s="166"/>
      <c r="AB586" s="166"/>
      <c r="AC586" s="166"/>
      <c r="AD586" s="166"/>
      <c r="AE586" s="166"/>
    </row>
    <row r="587" spans="1:31" ht="15.75" customHeight="1">
      <c r="A587" s="162"/>
      <c r="B587" s="162"/>
      <c r="C587" s="165"/>
      <c r="D587" s="162"/>
      <c r="E587" s="165"/>
      <c r="F587" s="162"/>
      <c r="G587" s="162"/>
      <c r="H587" s="162"/>
      <c r="I587" s="162"/>
      <c r="J587" s="162"/>
      <c r="K587" s="162"/>
      <c r="L587" s="162"/>
      <c r="M587" s="166"/>
      <c r="N587" s="166"/>
      <c r="O587" s="166"/>
      <c r="P587" s="166"/>
      <c r="Q587" s="166"/>
      <c r="R587" s="166"/>
      <c r="S587" s="166"/>
      <c r="T587" s="166"/>
      <c r="U587" s="166"/>
      <c r="V587" s="166"/>
      <c r="W587" s="166"/>
      <c r="X587" s="166"/>
      <c r="Y587" s="166"/>
      <c r="Z587" s="166"/>
      <c r="AA587" s="166"/>
      <c r="AB587" s="166"/>
      <c r="AC587" s="166"/>
      <c r="AD587" s="166"/>
      <c r="AE587" s="166"/>
    </row>
    <row r="588" spans="1:31" ht="15.75" customHeight="1">
      <c r="A588" s="162"/>
      <c r="B588" s="162"/>
      <c r="C588" s="165"/>
      <c r="D588" s="162"/>
      <c r="E588" s="165"/>
      <c r="F588" s="162"/>
      <c r="G588" s="162"/>
      <c r="H588" s="162"/>
      <c r="I588" s="162"/>
      <c r="J588" s="162"/>
      <c r="K588" s="162"/>
      <c r="L588" s="162"/>
      <c r="M588" s="166"/>
      <c r="N588" s="166"/>
      <c r="O588" s="166"/>
      <c r="P588" s="166"/>
      <c r="Q588" s="166"/>
      <c r="R588" s="166"/>
      <c r="S588" s="166"/>
      <c r="T588" s="166"/>
      <c r="U588" s="166"/>
      <c r="V588" s="166"/>
      <c r="W588" s="166"/>
      <c r="X588" s="166"/>
      <c r="Y588" s="166"/>
      <c r="Z588" s="166"/>
      <c r="AA588" s="166"/>
      <c r="AB588" s="166"/>
      <c r="AC588" s="166"/>
      <c r="AD588" s="166"/>
      <c r="AE588" s="166"/>
    </row>
    <row r="589" spans="1:31" ht="15.75" customHeight="1">
      <c r="A589" s="162"/>
      <c r="B589" s="162"/>
      <c r="C589" s="165"/>
      <c r="D589" s="162"/>
      <c r="E589" s="165"/>
      <c r="F589" s="162"/>
      <c r="G589" s="162"/>
      <c r="H589" s="162"/>
      <c r="I589" s="162"/>
      <c r="J589" s="162"/>
      <c r="K589" s="162"/>
      <c r="L589" s="162"/>
      <c r="M589" s="166"/>
      <c r="N589" s="166"/>
      <c r="O589" s="166"/>
      <c r="P589" s="166"/>
      <c r="Q589" s="166"/>
      <c r="R589" s="166"/>
      <c r="S589" s="166"/>
      <c r="T589" s="166"/>
      <c r="U589" s="166"/>
      <c r="V589" s="166"/>
      <c r="W589" s="166"/>
      <c r="X589" s="166"/>
      <c r="Y589" s="166"/>
      <c r="Z589" s="166"/>
      <c r="AA589" s="166"/>
      <c r="AB589" s="166"/>
      <c r="AC589" s="166"/>
      <c r="AD589" s="166"/>
      <c r="AE589" s="166"/>
    </row>
    <row r="590" spans="1:31" ht="15.75" customHeight="1">
      <c r="A590" s="162"/>
      <c r="B590" s="162"/>
      <c r="C590" s="165"/>
      <c r="D590" s="162"/>
      <c r="E590" s="165"/>
      <c r="F590" s="162"/>
      <c r="G590" s="162"/>
      <c r="H590" s="162"/>
      <c r="I590" s="162"/>
      <c r="J590" s="162"/>
      <c r="K590" s="162"/>
      <c r="L590" s="162"/>
      <c r="M590" s="166"/>
      <c r="N590" s="166"/>
      <c r="O590" s="166"/>
      <c r="P590" s="166"/>
      <c r="Q590" s="166"/>
      <c r="R590" s="166"/>
      <c r="S590" s="166"/>
      <c r="T590" s="166"/>
      <c r="U590" s="166"/>
      <c r="V590" s="166"/>
      <c r="W590" s="166"/>
      <c r="X590" s="166"/>
      <c r="Y590" s="166"/>
      <c r="Z590" s="166"/>
      <c r="AA590" s="166"/>
      <c r="AB590" s="166"/>
      <c r="AC590" s="166"/>
      <c r="AD590" s="166"/>
      <c r="AE590" s="166"/>
    </row>
    <row r="591" spans="1:31" ht="15.75" customHeight="1">
      <c r="A591" s="162"/>
      <c r="B591" s="162"/>
      <c r="C591" s="165"/>
      <c r="D591" s="162"/>
      <c r="E591" s="165"/>
      <c r="F591" s="162"/>
      <c r="G591" s="162"/>
      <c r="H591" s="162"/>
      <c r="I591" s="162"/>
      <c r="J591" s="162"/>
      <c r="K591" s="162"/>
      <c r="L591" s="162"/>
      <c r="M591" s="166"/>
      <c r="N591" s="166"/>
      <c r="O591" s="166"/>
      <c r="P591" s="166"/>
      <c r="Q591" s="166"/>
      <c r="R591" s="166"/>
      <c r="S591" s="166"/>
      <c r="T591" s="166"/>
      <c r="U591" s="166"/>
      <c r="V591" s="166"/>
      <c r="W591" s="166"/>
      <c r="X591" s="166"/>
      <c r="Y591" s="166"/>
      <c r="Z591" s="166"/>
      <c r="AA591" s="166"/>
      <c r="AB591" s="166"/>
      <c r="AC591" s="166"/>
      <c r="AD591" s="166"/>
      <c r="AE591" s="166"/>
    </row>
    <row r="592" spans="1:31" ht="15.75" customHeight="1">
      <c r="A592" s="162"/>
      <c r="B592" s="162"/>
      <c r="C592" s="165"/>
      <c r="D592" s="162"/>
      <c r="E592" s="165"/>
      <c r="F592" s="162"/>
      <c r="G592" s="162"/>
      <c r="H592" s="162"/>
      <c r="I592" s="162"/>
      <c r="J592" s="162"/>
      <c r="K592" s="162"/>
      <c r="L592" s="162"/>
      <c r="M592" s="166"/>
      <c r="N592" s="166"/>
      <c r="O592" s="166"/>
      <c r="P592" s="166"/>
      <c r="Q592" s="166"/>
      <c r="R592" s="166"/>
      <c r="S592" s="166"/>
      <c r="T592" s="166"/>
      <c r="U592" s="166"/>
      <c r="V592" s="166"/>
      <c r="W592" s="166"/>
      <c r="X592" s="166"/>
      <c r="Y592" s="166"/>
      <c r="Z592" s="166"/>
      <c r="AA592" s="166"/>
      <c r="AB592" s="166"/>
      <c r="AC592" s="166"/>
      <c r="AD592" s="166"/>
      <c r="AE592" s="166"/>
    </row>
    <row r="593" spans="1:31" ht="15.75" customHeight="1">
      <c r="A593" s="162"/>
      <c r="B593" s="162"/>
      <c r="C593" s="165"/>
      <c r="D593" s="162"/>
      <c r="E593" s="165"/>
      <c r="F593" s="162"/>
      <c r="G593" s="162"/>
      <c r="H593" s="162"/>
      <c r="I593" s="162"/>
      <c r="J593" s="162"/>
      <c r="K593" s="162"/>
      <c r="L593" s="162"/>
      <c r="M593" s="166"/>
      <c r="N593" s="166"/>
      <c r="O593" s="166"/>
      <c r="P593" s="166"/>
      <c r="Q593" s="166"/>
      <c r="R593" s="166"/>
      <c r="S593" s="166"/>
      <c r="T593" s="166"/>
      <c r="U593" s="166"/>
      <c r="V593" s="166"/>
      <c r="W593" s="166"/>
      <c r="X593" s="166"/>
      <c r="Y593" s="166"/>
      <c r="Z593" s="166"/>
      <c r="AA593" s="166"/>
      <c r="AB593" s="166"/>
      <c r="AC593" s="166"/>
      <c r="AD593" s="166"/>
      <c r="AE593" s="166"/>
    </row>
    <row r="594" spans="1:31" ht="15.75" customHeight="1">
      <c r="A594" s="162"/>
      <c r="B594" s="162"/>
      <c r="C594" s="165"/>
      <c r="D594" s="162"/>
      <c r="E594" s="165"/>
      <c r="F594" s="162"/>
      <c r="G594" s="162"/>
      <c r="H594" s="162"/>
      <c r="I594" s="162"/>
      <c r="J594" s="162"/>
      <c r="K594" s="162"/>
      <c r="L594" s="162"/>
      <c r="M594" s="166"/>
      <c r="N594" s="166"/>
      <c r="O594" s="166"/>
      <c r="P594" s="166"/>
      <c r="Q594" s="166"/>
      <c r="R594" s="166"/>
      <c r="S594" s="166"/>
      <c r="T594" s="166"/>
      <c r="U594" s="166"/>
      <c r="V594" s="166"/>
      <c r="W594" s="166"/>
      <c r="X594" s="166"/>
      <c r="Y594" s="166"/>
      <c r="Z594" s="166"/>
      <c r="AA594" s="166"/>
      <c r="AB594" s="166"/>
      <c r="AC594" s="166"/>
      <c r="AD594" s="166"/>
      <c r="AE594" s="166"/>
    </row>
    <row r="595" spans="1:31" ht="15.75" customHeight="1">
      <c r="A595" s="162"/>
      <c r="B595" s="162"/>
      <c r="C595" s="165"/>
      <c r="D595" s="162"/>
      <c r="E595" s="165"/>
      <c r="F595" s="162"/>
      <c r="G595" s="162"/>
      <c r="H595" s="162"/>
      <c r="I595" s="162"/>
      <c r="J595" s="162"/>
      <c r="K595" s="162"/>
      <c r="L595" s="162"/>
      <c r="M595" s="166"/>
      <c r="N595" s="166"/>
      <c r="O595" s="166"/>
      <c r="P595" s="166"/>
      <c r="Q595" s="166"/>
      <c r="R595" s="166"/>
      <c r="S595" s="166"/>
      <c r="T595" s="166"/>
      <c r="U595" s="166"/>
      <c r="V595" s="166"/>
      <c r="W595" s="166"/>
      <c r="X595" s="166"/>
      <c r="Y595" s="166"/>
      <c r="Z595" s="166"/>
      <c r="AA595" s="166"/>
      <c r="AB595" s="166"/>
      <c r="AC595" s="166"/>
      <c r="AD595" s="166"/>
      <c r="AE595" s="166"/>
    </row>
    <row r="596" spans="1:31" ht="15.75" customHeight="1">
      <c r="A596" s="162"/>
      <c r="B596" s="162"/>
      <c r="C596" s="165"/>
      <c r="D596" s="162"/>
      <c r="E596" s="165"/>
      <c r="F596" s="162"/>
      <c r="G596" s="162"/>
      <c r="H596" s="162"/>
      <c r="I596" s="162"/>
      <c r="J596" s="162"/>
      <c r="K596" s="162"/>
      <c r="L596" s="162"/>
      <c r="M596" s="166"/>
      <c r="N596" s="166"/>
      <c r="O596" s="166"/>
      <c r="P596" s="166"/>
      <c r="Q596" s="166"/>
      <c r="R596" s="166"/>
      <c r="S596" s="166"/>
      <c r="T596" s="166"/>
      <c r="U596" s="166"/>
      <c r="V596" s="166"/>
      <c r="W596" s="166"/>
      <c r="X596" s="166"/>
      <c r="Y596" s="166"/>
      <c r="Z596" s="166"/>
      <c r="AA596" s="166"/>
      <c r="AB596" s="166"/>
      <c r="AC596" s="166"/>
      <c r="AD596" s="166"/>
      <c r="AE596" s="166"/>
    </row>
    <row r="597" spans="1:31" ht="15.75" customHeight="1">
      <c r="A597" s="162"/>
      <c r="B597" s="162"/>
      <c r="C597" s="165"/>
      <c r="D597" s="162"/>
      <c r="E597" s="165"/>
      <c r="F597" s="162"/>
      <c r="G597" s="162"/>
      <c r="H597" s="162"/>
      <c r="I597" s="162"/>
      <c r="J597" s="162"/>
      <c r="K597" s="162"/>
      <c r="L597" s="162"/>
      <c r="M597" s="166"/>
      <c r="N597" s="166"/>
      <c r="O597" s="166"/>
      <c r="P597" s="166"/>
      <c r="Q597" s="166"/>
      <c r="R597" s="166"/>
      <c r="S597" s="166"/>
      <c r="T597" s="166"/>
      <c r="U597" s="166"/>
      <c r="V597" s="166"/>
      <c r="W597" s="166"/>
      <c r="X597" s="166"/>
      <c r="Y597" s="166"/>
      <c r="Z597" s="166"/>
      <c r="AA597" s="166"/>
      <c r="AB597" s="166"/>
      <c r="AC597" s="166"/>
      <c r="AD597" s="166"/>
      <c r="AE597" s="166"/>
    </row>
    <row r="598" spans="1:31" ht="15.75" customHeight="1">
      <c r="A598" s="162"/>
      <c r="B598" s="162"/>
      <c r="C598" s="165"/>
      <c r="D598" s="162"/>
      <c r="E598" s="165"/>
      <c r="F598" s="162"/>
      <c r="G598" s="162"/>
      <c r="H598" s="162"/>
      <c r="I598" s="162"/>
      <c r="J598" s="162"/>
      <c r="K598" s="162"/>
      <c r="L598" s="162"/>
      <c r="M598" s="166"/>
      <c r="N598" s="166"/>
      <c r="O598" s="166"/>
      <c r="P598" s="166"/>
      <c r="Q598" s="166"/>
      <c r="R598" s="166"/>
      <c r="S598" s="166"/>
      <c r="T598" s="166"/>
      <c r="U598" s="166"/>
      <c r="V598" s="166"/>
      <c r="W598" s="166"/>
      <c r="X598" s="166"/>
      <c r="Y598" s="166"/>
      <c r="Z598" s="166"/>
      <c r="AA598" s="166"/>
      <c r="AB598" s="166"/>
      <c r="AC598" s="166"/>
      <c r="AD598" s="166"/>
      <c r="AE598" s="166"/>
    </row>
    <row r="599" spans="1:31" ht="15.75" customHeight="1">
      <c r="A599" s="162"/>
      <c r="B599" s="162"/>
      <c r="C599" s="165"/>
      <c r="D599" s="162"/>
      <c r="E599" s="165"/>
      <c r="F599" s="162"/>
      <c r="G599" s="162"/>
      <c r="H599" s="162"/>
      <c r="I599" s="162"/>
      <c r="J599" s="162"/>
      <c r="K599" s="162"/>
      <c r="L599" s="162"/>
      <c r="M599" s="166"/>
      <c r="N599" s="166"/>
      <c r="O599" s="166"/>
      <c r="P599" s="166"/>
      <c r="Q599" s="166"/>
      <c r="R599" s="166"/>
      <c r="S599" s="166"/>
      <c r="T599" s="166"/>
      <c r="U599" s="166"/>
      <c r="V599" s="166"/>
      <c r="W599" s="166"/>
      <c r="X599" s="166"/>
      <c r="Y599" s="166"/>
      <c r="Z599" s="166"/>
      <c r="AA599" s="166"/>
      <c r="AB599" s="166"/>
      <c r="AC599" s="166"/>
      <c r="AD599" s="166"/>
      <c r="AE599" s="166"/>
    </row>
    <row r="600" spans="1:31" ht="15.75" customHeight="1">
      <c r="A600" s="162"/>
      <c r="B600" s="162"/>
      <c r="C600" s="165"/>
      <c r="D600" s="162"/>
      <c r="E600" s="165"/>
      <c r="F600" s="162"/>
      <c r="G600" s="162"/>
      <c r="H600" s="162"/>
      <c r="I600" s="162"/>
      <c r="J600" s="162"/>
      <c r="K600" s="162"/>
      <c r="L600" s="162"/>
      <c r="M600" s="166"/>
      <c r="N600" s="166"/>
      <c r="O600" s="166"/>
      <c r="P600" s="166"/>
      <c r="Q600" s="166"/>
      <c r="R600" s="166"/>
      <c r="S600" s="166"/>
      <c r="T600" s="166"/>
      <c r="U600" s="166"/>
      <c r="V600" s="166"/>
      <c r="W600" s="166"/>
      <c r="X600" s="166"/>
      <c r="Y600" s="166"/>
      <c r="Z600" s="166"/>
      <c r="AA600" s="166"/>
      <c r="AB600" s="166"/>
      <c r="AC600" s="166"/>
      <c r="AD600" s="166"/>
      <c r="AE600" s="166"/>
    </row>
    <row r="601" spans="1:31" ht="15.75" customHeight="1">
      <c r="A601" s="162"/>
      <c r="B601" s="162"/>
      <c r="C601" s="165"/>
      <c r="D601" s="162"/>
      <c r="E601" s="165"/>
      <c r="F601" s="162"/>
      <c r="G601" s="162"/>
      <c r="H601" s="162"/>
      <c r="I601" s="162"/>
      <c r="J601" s="162"/>
      <c r="K601" s="162"/>
      <c r="L601" s="162"/>
      <c r="M601" s="166"/>
      <c r="N601" s="166"/>
      <c r="O601" s="166"/>
      <c r="P601" s="166"/>
      <c r="Q601" s="166"/>
      <c r="R601" s="166"/>
      <c r="S601" s="166"/>
      <c r="T601" s="166"/>
      <c r="U601" s="166"/>
      <c r="V601" s="166"/>
      <c r="W601" s="166"/>
      <c r="X601" s="166"/>
      <c r="Y601" s="166"/>
      <c r="Z601" s="166"/>
      <c r="AA601" s="166"/>
      <c r="AB601" s="166"/>
      <c r="AC601" s="166"/>
      <c r="AD601" s="166"/>
      <c r="AE601" s="166"/>
    </row>
    <row r="602" spans="1:31" ht="15.75" customHeight="1">
      <c r="A602" s="162"/>
      <c r="B602" s="162"/>
      <c r="C602" s="165"/>
      <c r="D602" s="162"/>
      <c r="E602" s="165"/>
      <c r="F602" s="162"/>
      <c r="G602" s="162"/>
      <c r="H602" s="162"/>
      <c r="I602" s="162"/>
      <c r="J602" s="162"/>
      <c r="K602" s="162"/>
      <c r="L602" s="162"/>
      <c r="M602" s="166"/>
      <c r="N602" s="166"/>
      <c r="O602" s="166"/>
      <c r="P602" s="166"/>
      <c r="Q602" s="166"/>
      <c r="R602" s="166"/>
      <c r="S602" s="166"/>
      <c r="T602" s="166"/>
      <c r="U602" s="166"/>
      <c r="V602" s="166"/>
      <c r="W602" s="166"/>
      <c r="X602" s="166"/>
      <c r="Y602" s="166"/>
      <c r="Z602" s="166"/>
      <c r="AA602" s="166"/>
      <c r="AB602" s="166"/>
      <c r="AC602" s="166"/>
      <c r="AD602" s="166"/>
      <c r="AE602" s="166"/>
    </row>
    <row r="603" spans="1:31" ht="15.75" customHeight="1">
      <c r="A603" s="162"/>
      <c r="B603" s="162"/>
      <c r="C603" s="165"/>
      <c r="D603" s="162"/>
      <c r="E603" s="165"/>
      <c r="F603" s="162"/>
      <c r="G603" s="162"/>
      <c r="H603" s="162"/>
      <c r="I603" s="162"/>
      <c r="J603" s="162"/>
      <c r="K603" s="162"/>
      <c r="L603" s="162"/>
      <c r="M603" s="166"/>
      <c r="N603" s="166"/>
      <c r="O603" s="166"/>
      <c r="P603" s="166"/>
      <c r="Q603" s="166"/>
      <c r="R603" s="166"/>
      <c r="S603" s="166"/>
      <c r="T603" s="166"/>
      <c r="U603" s="166"/>
      <c r="V603" s="166"/>
      <c r="W603" s="166"/>
      <c r="X603" s="166"/>
      <c r="Y603" s="166"/>
      <c r="Z603" s="166"/>
      <c r="AA603" s="166"/>
      <c r="AB603" s="166"/>
      <c r="AC603" s="166"/>
      <c r="AD603" s="166"/>
      <c r="AE603" s="166"/>
    </row>
    <row r="604" spans="1:31" ht="15.75" customHeight="1">
      <c r="A604" s="162"/>
      <c r="B604" s="162"/>
      <c r="C604" s="165"/>
      <c r="D604" s="162"/>
      <c r="E604" s="165"/>
      <c r="F604" s="162"/>
      <c r="G604" s="162"/>
      <c r="H604" s="162"/>
      <c r="I604" s="162"/>
      <c r="J604" s="162"/>
      <c r="K604" s="162"/>
      <c r="L604" s="162"/>
      <c r="M604" s="166"/>
      <c r="N604" s="166"/>
      <c r="O604" s="166"/>
      <c r="P604" s="166"/>
      <c r="Q604" s="166"/>
      <c r="R604" s="166"/>
      <c r="S604" s="166"/>
      <c r="T604" s="166"/>
      <c r="U604" s="166"/>
      <c r="V604" s="166"/>
      <c r="W604" s="166"/>
      <c r="X604" s="166"/>
      <c r="Y604" s="166"/>
      <c r="Z604" s="166"/>
      <c r="AA604" s="166"/>
      <c r="AB604" s="166"/>
      <c r="AC604" s="166"/>
      <c r="AD604" s="166"/>
      <c r="AE604" s="166"/>
    </row>
    <row r="605" spans="1:31" ht="15.75" customHeight="1">
      <c r="A605" s="162"/>
      <c r="B605" s="162"/>
      <c r="C605" s="165"/>
      <c r="D605" s="162"/>
      <c r="E605" s="165"/>
      <c r="F605" s="162"/>
      <c r="G605" s="162"/>
      <c r="H605" s="162"/>
      <c r="I605" s="162"/>
      <c r="J605" s="162"/>
      <c r="K605" s="162"/>
      <c r="L605" s="162"/>
      <c r="M605" s="166"/>
      <c r="N605" s="166"/>
      <c r="O605" s="166"/>
      <c r="P605" s="166"/>
      <c r="Q605" s="166"/>
      <c r="R605" s="166"/>
      <c r="S605" s="166"/>
      <c r="T605" s="166"/>
      <c r="U605" s="166"/>
      <c r="V605" s="166"/>
      <c r="W605" s="166"/>
      <c r="X605" s="166"/>
      <c r="Y605" s="166"/>
      <c r="Z605" s="166"/>
      <c r="AA605" s="166"/>
      <c r="AB605" s="166"/>
      <c r="AC605" s="166"/>
      <c r="AD605" s="166"/>
      <c r="AE605" s="166"/>
    </row>
    <row r="606" spans="1:31" ht="15.75" customHeight="1">
      <c r="A606" s="162"/>
      <c r="B606" s="162"/>
      <c r="C606" s="165"/>
      <c r="D606" s="162"/>
      <c r="E606" s="165"/>
      <c r="F606" s="162"/>
      <c r="G606" s="162"/>
      <c r="H606" s="162"/>
      <c r="I606" s="162"/>
      <c r="J606" s="162"/>
      <c r="K606" s="162"/>
      <c r="L606" s="162"/>
      <c r="M606" s="166"/>
      <c r="N606" s="166"/>
      <c r="O606" s="166"/>
      <c r="P606" s="166"/>
      <c r="Q606" s="166"/>
      <c r="R606" s="166"/>
      <c r="S606" s="166"/>
      <c r="T606" s="166"/>
      <c r="U606" s="166"/>
      <c r="V606" s="166"/>
      <c r="W606" s="166"/>
      <c r="X606" s="166"/>
      <c r="Y606" s="166"/>
      <c r="Z606" s="166"/>
      <c r="AA606" s="166"/>
      <c r="AB606" s="166"/>
      <c r="AC606" s="166"/>
      <c r="AD606" s="166"/>
      <c r="AE606" s="166"/>
    </row>
    <row r="607" spans="1:31" ht="15.75" customHeight="1">
      <c r="A607" s="162"/>
      <c r="B607" s="162"/>
      <c r="C607" s="165"/>
      <c r="D607" s="162"/>
      <c r="E607" s="165"/>
      <c r="F607" s="162"/>
      <c r="G607" s="162"/>
      <c r="H607" s="162"/>
      <c r="I607" s="162"/>
      <c r="J607" s="162"/>
      <c r="K607" s="162"/>
      <c r="L607" s="162"/>
      <c r="M607" s="166"/>
      <c r="N607" s="166"/>
      <c r="O607" s="166"/>
      <c r="P607" s="166"/>
      <c r="Q607" s="166"/>
      <c r="R607" s="166"/>
      <c r="S607" s="166"/>
      <c r="T607" s="166"/>
      <c r="U607" s="166"/>
      <c r="V607" s="166"/>
      <c r="W607" s="166"/>
      <c r="X607" s="166"/>
      <c r="Y607" s="166"/>
      <c r="Z607" s="166"/>
      <c r="AA607" s="166"/>
      <c r="AB607" s="166"/>
      <c r="AC607" s="166"/>
      <c r="AD607" s="166"/>
      <c r="AE607" s="166"/>
    </row>
    <row r="608" spans="1:31" ht="15.75" customHeight="1">
      <c r="A608" s="162"/>
      <c r="B608" s="162"/>
      <c r="C608" s="165"/>
      <c r="D608" s="162"/>
      <c r="E608" s="165"/>
      <c r="F608" s="162"/>
      <c r="G608" s="162"/>
      <c r="H608" s="162"/>
      <c r="I608" s="162"/>
      <c r="J608" s="162"/>
      <c r="K608" s="162"/>
      <c r="L608" s="162"/>
      <c r="M608" s="166"/>
      <c r="N608" s="166"/>
      <c r="O608" s="166"/>
      <c r="P608" s="166"/>
      <c r="Q608" s="166"/>
      <c r="R608" s="166"/>
      <c r="S608" s="166"/>
      <c r="T608" s="166"/>
      <c r="U608" s="166"/>
      <c r="V608" s="166"/>
      <c r="W608" s="166"/>
      <c r="X608" s="166"/>
      <c r="Y608" s="166"/>
      <c r="Z608" s="166"/>
      <c r="AA608" s="166"/>
      <c r="AB608" s="166"/>
      <c r="AC608" s="166"/>
      <c r="AD608" s="166"/>
      <c r="AE608" s="166"/>
    </row>
    <row r="609" spans="1:31" ht="15.75" customHeight="1">
      <c r="A609" s="162"/>
      <c r="B609" s="162"/>
      <c r="C609" s="165"/>
      <c r="D609" s="162"/>
      <c r="E609" s="165"/>
      <c r="F609" s="162"/>
      <c r="G609" s="162"/>
      <c r="H609" s="162"/>
      <c r="I609" s="162"/>
      <c r="J609" s="162"/>
      <c r="K609" s="162"/>
      <c r="L609" s="162"/>
      <c r="M609" s="166"/>
      <c r="N609" s="166"/>
      <c r="O609" s="166"/>
      <c r="P609" s="166"/>
      <c r="Q609" s="166"/>
      <c r="R609" s="166"/>
      <c r="S609" s="166"/>
      <c r="T609" s="166"/>
      <c r="U609" s="166"/>
      <c r="V609" s="166"/>
      <c r="W609" s="166"/>
      <c r="X609" s="166"/>
      <c r="Y609" s="166"/>
      <c r="Z609" s="166"/>
      <c r="AA609" s="166"/>
      <c r="AB609" s="166"/>
      <c r="AC609" s="166"/>
      <c r="AD609" s="166"/>
      <c r="AE609" s="166"/>
    </row>
    <row r="610" spans="1:31" ht="15.75" customHeight="1">
      <c r="A610" s="162"/>
      <c r="B610" s="162"/>
      <c r="C610" s="165"/>
      <c r="D610" s="162"/>
      <c r="E610" s="165"/>
      <c r="F610" s="162"/>
      <c r="G610" s="162"/>
      <c r="H610" s="162"/>
      <c r="I610" s="162"/>
      <c r="J610" s="162"/>
      <c r="K610" s="162"/>
      <c r="L610" s="162"/>
      <c r="M610" s="166"/>
      <c r="N610" s="166"/>
      <c r="O610" s="166"/>
      <c r="P610" s="166"/>
      <c r="Q610" s="166"/>
      <c r="R610" s="166"/>
      <c r="S610" s="166"/>
      <c r="T610" s="166"/>
      <c r="U610" s="166"/>
      <c r="V610" s="166"/>
      <c r="W610" s="166"/>
      <c r="X610" s="166"/>
      <c r="Y610" s="166"/>
      <c r="Z610" s="166"/>
      <c r="AA610" s="166"/>
      <c r="AB610" s="166"/>
      <c r="AC610" s="166"/>
      <c r="AD610" s="166"/>
      <c r="AE610" s="166"/>
    </row>
    <row r="611" spans="1:31" ht="15.75" customHeight="1">
      <c r="A611" s="162"/>
      <c r="B611" s="162"/>
      <c r="C611" s="165"/>
      <c r="D611" s="162"/>
      <c r="E611" s="165"/>
      <c r="F611" s="162"/>
      <c r="G611" s="162"/>
      <c r="H611" s="162"/>
      <c r="I611" s="162"/>
      <c r="J611" s="162"/>
      <c r="K611" s="162"/>
      <c r="L611" s="162"/>
      <c r="M611" s="166"/>
      <c r="N611" s="166"/>
      <c r="O611" s="166"/>
      <c r="P611" s="166"/>
      <c r="Q611" s="166"/>
      <c r="R611" s="166"/>
      <c r="S611" s="166"/>
      <c r="T611" s="166"/>
      <c r="U611" s="166"/>
      <c r="V611" s="166"/>
      <c r="W611" s="166"/>
      <c r="X611" s="166"/>
      <c r="Y611" s="166"/>
      <c r="Z611" s="166"/>
      <c r="AA611" s="166"/>
      <c r="AB611" s="166"/>
      <c r="AC611" s="166"/>
      <c r="AD611" s="166"/>
      <c r="AE611" s="166"/>
    </row>
    <row r="612" spans="1:31" ht="15.75" customHeight="1">
      <c r="A612" s="162"/>
      <c r="B612" s="162"/>
      <c r="C612" s="165"/>
      <c r="D612" s="162"/>
      <c r="E612" s="165"/>
      <c r="F612" s="162"/>
      <c r="G612" s="162"/>
      <c r="H612" s="162"/>
      <c r="I612" s="162"/>
      <c r="J612" s="162"/>
      <c r="K612" s="162"/>
      <c r="L612" s="162"/>
      <c r="M612" s="166"/>
      <c r="N612" s="166"/>
      <c r="O612" s="166"/>
      <c r="P612" s="166"/>
      <c r="Q612" s="166"/>
      <c r="R612" s="166"/>
      <c r="S612" s="166"/>
      <c r="T612" s="166"/>
      <c r="U612" s="166"/>
      <c r="V612" s="166"/>
      <c r="W612" s="166"/>
      <c r="X612" s="166"/>
      <c r="Y612" s="166"/>
      <c r="Z612" s="166"/>
      <c r="AA612" s="166"/>
      <c r="AB612" s="166"/>
      <c r="AC612" s="166"/>
      <c r="AD612" s="166"/>
      <c r="AE612" s="166"/>
    </row>
    <row r="613" spans="1:31" ht="15.75" customHeight="1">
      <c r="A613" s="162"/>
      <c r="B613" s="162"/>
      <c r="C613" s="165"/>
      <c r="D613" s="162"/>
      <c r="E613" s="165"/>
      <c r="F613" s="162"/>
      <c r="G613" s="162"/>
      <c r="H613" s="162"/>
      <c r="I613" s="162"/>
      <c r="J613" s="162"/>
      <c r="K613" s="162"/>
      <c r="L613" s="162"/>
      <c r="M613" s="166"/>
      <c r="N613" s="166"/>
      <c r="O613" s="166"/>
      <c r="P613" s="166"/>
      <c r="Q613" s="166"/>
      <c r="R613" s="166"/>
      <c r="S613" s="166"/>
      <c r="T613" s="166"/>
      <c r="U613" s="166"/>
      <c r="V613" s="166"/>
      <c r="W613" s="166"/>
      <c r="X613" s="166"/>
      <c r="Y613" s="166"/>
      <c r="Z613" s="166"/>
      <c r="AA613" s="166"/>
      <c r="AB613" s="166"/>
      <c r="AC613" s="166"/>
      <c r="AD613" s="166"/>
      <c r="AE613" s="166"/>
    </row>
    <row r="614" spans="1:31" ht="15.75" customHeight="1">
      <c r="A614" s="162"/>
      <c r="B614" s="162"/>
      <c r="C614" s="165"/>
      <c r="D614" s="162"/>
      <c r="E614" s="165"/>
      <c r="F614" s="162"/>
      <c r="G614" s="162"/>
      <c r="H614" s="162"/>
      <c r="I614" s="162"/>
      <c r="J614" s="162"/>
      <c r="K614" s="162"/>
      <c r="L614" s="162"/>
      <c r="M614" s="166"/>
      <c r="N614" s="166"/>
      <c r="O614" s="166"/>
      <c r="P614" s="166"/>
      <c r="Q614" s="166"/>
      <c r="R614" s="166"/>
      <c r="S614" s="166"/>
      <c r="T614" s="166"/>
      <c r="U614" s="166"/>
      <c r="V614" s="166"/>
      <c r="W614" s="166"/>
      <c r="X614" s="166"/>
      <c r="Y614" s="166"/>
      <c r="Z614" s="166"/>
      <c r="AA614" s="166"/>
      <c r="AB614" s="166"/>
      <c r="AC614" s="166"/>
      <c r="AD614" s="166"/>
      <c r="AE614" s="166"/>
    </row>
    <row r="615" spans="1:31" ht="15.75" customHeight="1">
      <c r="A615" s="162"/>
      <c r="B615" s="162"/>
      <c r="C615" s="165"/>
      <c r="D615" s="162"/>
      <c r="E615" s="165"/>
      <c r="F615" s="162"/>
      <c r="G615" s="162"/>
      <c r="H615" s="162"/>
      <c r="I615" s="162"/>
      <c r="J615" s="162"/>
      <c r="K615" s="162"/>
      <c r="L615" s="162"/>
      <c r="M615" s="166"/>
      <c r="N615" s="166"/>
      <c r="O615" s="166"/>
      <c r="P615" s="166"/>
      <c r="Q615" s="166"/>
      <c r="R615" s="166"/>
      <c r="S615" s="166"/>
      <c r="T615" s="166"/>
      <c r="U615" s="166"/>
      <c r="V615" s="166"/>
      <c r="W615" s="166"/>
      <c r="X615" s="166"/>
      <c r="Y615" s="166"/>
      <c r="Z615" s="166"/>
      <c r="AA615" s="166"/>
      <c r="AB615" s="166"/>
      <c r="AC615" s="166"/>
      <c r="AD615" s="166"/>
      <c r="AE615" s="166"/>
    </row>
    <row r="616" spans="1:31" ht="15.75" customHeight="1">
      <c r="A616" s="162"/>
      <c r="B616" s="162"/>
      <c r="C616" s="165"/>
      <c r="D616" s="162"/>
      <c r="E616" s="165"/>
      <c r="F616" s="162"/>
      <c r="G616" s="162"/>
      <c r="H616" s="162"/>
      <c r="I616" s="162"/>
      <c r="J616" s="162"/>
      <c r="K616" s="162"/>
      <c r="L616" s="162"/>
      <c r="M616" s="166"/>
      <c r="N616" s="166"/>
      <c r="O616" s="166"/>
      <c r="P616" s="166"/>
      <c r="Q616" s="166"/>
      <c r="R616" s="166"/>
      <c r="S616" s="166"/>
      <c r="T616" s="166"/>
      <c r="U616" s="166"/>
      <c r="V616" s="166"/>
      <c r="W616" s="166"/>
      <c r="X616" s="166"/>
      <c r="Y616" s="166"/>
      <c r="Z616" s="166"/>
      <c r="AA616" s="166"/>
      <c r="AB616" s="166"/>
      <c r="AC616" s="166"/>
      <c r="AD616" s="166"/>
      <c r="AE616" s="166"/>
    </row>
    <row r="617" spans="1:31" ht="15.75" customHeight="1">
      <c r="A617" s="162"/>
      <c r="B617" s="162"/>
      <c r="C617" s="165"/>
      <c r="D617" s="162"/>
      <c r="E617" s="165"/>
      <c r="F617" s="162"/>
      <c r="G617" s="162"/>
      <c r="H617" s="162"/>
      <c r="I617" s="162"/>
      <c r="J617" s="162"/>
      <c r="K617" s="162"/>
      <c r="L617" s="162"/>
      <c r="M617" s="166"/>
      <c r="N617" s="166"/>
      <c r="O617" s="166"/>
      <c r="P617" s="166"/>
      <c r="Q617" s="166"/>
      <c r="R617" s="166"/>
      <c r="S617" s="166"/>
      <c r="T617" s="166"/>
      <c r="U617" s="166"/>
      <c r="V617" s="166"/>
      <c r="W617" s="166"/>
      <c r="X617" s="166"/>
      <c r="Y617" s="166"/>
      <c r="Z617" s="166"/>
      <c r="AA617" s="166"/>
      <c r="AB617" s="166"/>
      <c r="AC617" s="166"/>
      <c r="AD617" s="166"/>
      <c r="AE617" s="166"/>
    </row>
    <row r="618" spans="1:31" ht="15.75" customHeight="1">
      <c r="A618" s="162"/>
      <c r="B618" s="162"/>
      <c r="C618" s="165"/>
      <c r="D618" s="162"/>
      <c r="E618" s="165"/>
      <c r="F618" s="162"/>
      <c r="G618" s="162"/>
      <c r="H618" s="162"/>
      <c r="I618" s="162"/>
      <c r="J618" s="162"/>
      <c r="K618" s="162"/>
      <c r="L618" s="162"/>
      <c r="M618" s="166"/>
      <c r="N618" s="166"/>
      <c r="O618" s="166"/>
      <c r="P618" s="166"/>
      <c r="Q618" s="166"/>
      <c r="R618" s="166"/>
      <c r="S618" s="166"/>
      <c r="T618" s="166"/>
      <c r="U618" s="166"/>
      <c r="V618" s="166"/>
      <c r="W618" s="166"/>
      <c r="X618" s="166"/>
      <c r="Y618" s="166"/>
      <c r="Z618" s="166"/>
      <c r="AA618" s="166"/>
      <c r="AB618" s="166"/>
      <c r="AC618" s="166"/>
      <c r="AD618" s="166"/>
      <c r="AE618" s="166"/>
    </row>
    <row r="619" spans="1:31" ht="15.75" customHeight="1">
      <c r="A619" s="162"/>
      <c r="B619" s="162"/>
      <c r="C619" s="165"/>
      <c r="D619" s="162"/>
      <c r="E619" s="165"/>
      <c r="F619" s="162"/>
      <c r="G619" s="162"/>
      <c r="H619" s="162"/>
      <c r="I619" s="162"/>
      <c r="J619" s="162"/>
      <c r="K619" s="162"/>
      <c r="L619" s="162"/>
      <c r="M619" s="166"/>
      <c r="N619" s="166"/>
      <c r="O619" s="166"/>
      <c r="P619" s="166"/>
      <c r="Q619" s="166"/>
      <c r="R619" s="166"/>
      <c r="S619" s="166"/>
      <c r="T619" s="166"/>
      <c r="U619" s="166"/>
      <c r="V619" s="166"/>
      <c r="W619" s="166"/>
      <c r="X619" s="166"/>
      <c r="Y619" s="166"/>
      <c r="Z619" s="166"/>
      <c r="AA619" s="166"/>
      <c r="AB619" s="166"/>
      <c r="AC619" s="166"/>
      <c r="AD619" s="166"/>
      <c r="AE619" s="166"/>
    </row>
    <row r="620" spans="1:31" ht="15.75" customHeight="1">
      <c r="A620" s="162"/>
      <c r="B620" s="162"/>
      <c r="C620" s="165"/>
      <c r="D620" s="162"/>
      <c r="E620" s="165"/>
      <c r="F620" s="162"/>
      <c r="G620" s="162"/>
      <c r="H620" s="162"/>
      <c r="I620" s="162"/>
      <c r="J620" s="162"/>
      <c r="K620" s="162"/>
      <c r="L620" s="162"/>
      <c r="M620" s="166"/>
      <c r="N620" s="166"/>
      <c r="O620" s="166"/>
      <c r="P620" s="166"/>
      <c r="Q620" s="166"/>
      <c r="R620" s="166"/>
      <c r="S620" s="166"/>
      <c r="T620" s="166"/>
      <c r="U620" s="166"/>
      <c r="V620" s="166"/>
      <c r="W620" s="166"/>
      <c r="X620" s="166"/>
      <c r="Y620" s="166"/>
      <c r="Z620" s="166"/>
      <c r="AA620" s="166"/>
      <c r="AB620" s="166"/>
      <c r="AC620" s="166"/>
      <c r="AD620" s="166"/>
      <c r="AE620" s="166"/>
    </row>
    <row r="621" spans="1:31" ht="15.75" customHeight="1">
      <c r="A621" s="162"/>
      <c r="B621" s="162"/>
      <c r="C621" s="165"/>
      <c r="D621" s="162"/>
      <c r="E621" s="165"/>
      <c r="F621" s="162"/>
      <c r="G621" s="162"/>
      <c r="H621" s="162"/>
      <c r="I621" s="162"/>
      <c r="J621" s="162"/>
      <c r="K621" s="162"/>
      <c r="L621" s="162"/>
      <c r="M621" s="166"/>
      <c r="N621" s="166"/>
      <c r="O621" s="166"/>
      <c r="P621" s="166"/>
      <c r="Q621" s="166"/>
      <c r="R621" s="166"/>
      <c r="S621" s="166"/>
      <c r="T621" s="166"/>
      <c r="U621" s="166"/>
      <c r="V621" s="166"/>
      <c r="W621" s="166"/>
      <c r="X621" s="166"/>
      <c r="Y621" s="166"/>
      <c r="Z621" s="166"/>
      <c r="AA621" s="166"/>
      <c r="AB621" s="166"/>
      <c r="AC621" s="166"/>
      <c r="AD621" s="166"/>
      <c r="AE621" s="166"/>
    </row>
    <row r="622" spans="1:31" ht="15.75" customHeight="1">
      <c r="A622" s="162"/>
      <c r="B622" s="162"/>
      <c r="C622" s="165"/>
      <c r="D622" s="162"/>
      <c r="E622" s="165"/>
      <c r="F622" s="162"/>
      <c r="G622" s="162"/>
      <c r="H622" s="162"/>
      <c r="I622" s="162"/>
      <c r="J622" s="162"/>
      <c r="K622" s="162"/>
      <c r="L622" s="162"/>
      <c r="M622" s="166"/>
      <c r="N622" s="166"/>
      <c r="O622" s="166"/>
      <c r="P622" s="166"/>
      <c r="Q622" s="166"/>
      <c r="R622" s="166"/>
      <c r="S622" s="166"/>
      <c r="T622" s="166"/>
      <c r="U622" s="166"/>
      <c r="V622" s="166"/>
      <c r="W622" s="166"/>
      <c r="X622" s="166"/>
      <c r="Y622" s="166"/>
      <c r="Z622" s="166"/>
      <c r="AA622" s="166"/>
      <c r="AB622" s="166"/>
      <c r="AC622" s="166"/>
      <c r="AD622" s="166"/>
      <c r="AE622" s="166"/>
    </row>
    <row r="623" spans="1:31" ht="15.75" customHeight="1">
      <c r="A623" s="162"/>
      <c r="B623" s="162"/>
      <c r="C623" s="165"/>
      <c r="D623" s="162"/>
      <c r="E623" s="165"/>
      <c r="F623" s="162"/>
      <c r="G623" s="162"/>
      <c r="H623" s="162"/>
      <c r="I623" s="162"/>
      <c r="J623" s="162"/>
      <c r="K623" s="162"/>
      <c r="L623" s="162"/>
      <c r="M623" s="166"/>
      <c r="N623" s="166"/>
      <c r="O623" s="166"/>
      <c r="P623" s="166"/>
      <c r="Q623" s="166"/>
      <c r="R623" s="166"/>
      <c r="S623" s="166"/>
      <c r="T623" s="166"/>
      <c r="U623" s="166"/>
      <c r="V623" s="166"/>
      <c r="W623" s="166"/>
      <c r="X623" s="166"/>
      <c r="Y623" s="166"/>
      <c r="Z623" s="166"/>
      <c r="AA623" s="166"/>
      <c r="AB623" s="166"/>
      <c r="AC623" s="166"/>
      <c r="AD623" s="166"/>
      <c r="AE623" s="166"/>
    </row>
    <row r="624" spans="1:31" ht="15.75" customHeight="1">
      <c r="A624" s="162"/>
      <c r="B624" s="162"/>
      <c r="C624" s="165"/>
      <c r="D624" s="162"/>
      <c r="E624" s="165"/>
      <c r="F624" s="162"/>
      <c r="G624" s="162"/>
      <c r="H624" s="162"/>
      <c r="I624" s="162"/>
      <c r="J624" s="162"/>
      <c r="K624" s="162"/>
      <c r="L624" s="162"/>
      <c r="M624" s="166"/>
      <c r="N624" s="166"/>
      <c r="O624" s="166"/>
      <c r="P624" s="166"/>
      <c r="Q624" s="166"/>
      <c r="R624" s="166"/>
      <c r="S624" s="166"/>
      <c r="T624" s="166"/>
      <c r="U624" s="166"/>
      <c r="V624" s="166"/>
      <c r="W624" s="166"/>
      <c r="X624" s="166"/>
      <c r="Y624" s="166"/>
      <c r="Z624" s="166"/>
      <c r="AA624" s="166"/>
      <c r="AB624" s="166"/>
      <c r="AC624" s="166"/>
      <c r="AD624" s="166"/>
      <c r="AE624" s="166"/>
    </row>
    <row r="625" spans="1:31" ht="15.75" customHeight="1">
      <c r="A625" s="162"/>
      <c r="B625" s="162"/>
      <c r="C625" s="165"/>
      <c r="D625" s="162"/>
      <c r="E625" s="165"/>
      <c r="F625" s="162"/>
      <c r="G625" s="162"/>
      <c r="H625" s="162"/>
      <c r="I625" s="162"/>
      <c r="J625" s="162"/>
      <c r="K625" s="162"/>
      <c r="L625" s="162"/>
      <c r="M625" s="166"/>
      <c r="N625" s="166"/>
      <c r="O625" s="166"/>
      <c r="P625" s="166"/>
      <c r="Q625" s="166"/>
      <c r="R625" s="166"/>
      <c r="S625" s="166"/>
      <c r="T625" s="166"/>
      <c r="U625" s="166"/>
      <c r="V625" s="166"/>
      <c r="W625" s="166"/>
      <c r="X625" s="166"/>
      <c r="Y625" s="166"/>
      <c r="Z625" s="166"/>
      <c r="AA625" s="166"/>
      <c r="AB625" s="166"/>
      <c r="AC625" s="166"/>
      <c r="AD625" s="166"/>
      <c r="AE625" s="166"/>
    </row>
    <row r="626" spans="1:31" ht="15.75" customHeight="1">
      <c r="A626" s="162"/>
      <c r="B626" s="162"/>
      <c r="C626" s="165"/>
      <c r="D626" s="162"/>
      <c r="E626" s="165"/>
      <c r="F626" s="162"/>
      <c r="G626" s="162"/>
      <c r="H626" s="162"/>
      <c r="I626" s="162"/>
      <c r="J626" s="162"/>
      <c r="K626" s="162"/>
      <c r="L626" s="162"/>
      <c r="M626" s="166"/>
      <c r="N626" s="166"/>
      <c r="O626" s="166"/>
      <c r="P626" s="166"/>
      <c r="Q626" s="166"/>
      <c r="R626" s="166"/>
      <c r="S626" s="166"/>
      <c r="T626" s="166"/>
      <c r="U626" s="166"/>
      <c r="V626" s="166"/>
      <c r="W626" s="166"/>
      <c r="X626" s="166"/>
      <c r="Y626" s="166"/>
      <c r="Z626" s="166"/>
      <c r="AA626" s="166"/>
      <c r="AB626" s="166"/>
      <c r="AC626" s="166"/>
      <c r="AD626" s="166"/>
      <c r="AE626" s="166"/>
    </row>
    <row r="627" spans="1:31" ht="15.75" customHeight="1">
      <c r="A627" s="162"/>
      <c r="B627" s="162"/>
      <c r="C627" s="165"/>
      <c r="D627" s="162"/>
      <c r="E627" s="165"/>
      <c r="F627" s="162"/>
      <c r="G627" s="162"/>
      <c r="H627" s="162"/>
      <c r="I627" s="162"/>
      <c r="J627" s="162"/>
      <c r="K627" s="162"/>
      <c r="L627" s="162"/>
      <c r="M627" s="166"/>
      <c r="N627" s="166"/>
      <c r="O627" s="166"/>
      <c r="P627" s="166"/>
      <c r="Q627" s="166"/>
      <c r="R627" s="166"/>
      <c r="S627" s="166"/>
      <c r="T627" s="166"/>
      <c r="U627" s="166"/>
      <c r="V627" s="166"/>
      <c r="W627" s="166"/>
      <c r="X627" s="166"/>
      <c r="Y627" s="166"/>
      <c r="Z627" s="166"/>
      <c r="AA627" s="166"/>
      <c r="AB627" s="166"/>
      <c r="AC627" s="166"/>
      <c r="AD627" s="166"/>
      <c r="AE627" s="166"/>
    </row>
    <row r="628" spans="1:31" ht="15.75" customHeight="1">
      <c r="A628" s="162"/>
      <c r="B628" s="162"/>
      <c r="C628" s="165"/>
      <c r="D628" s="162"/>
      <c r="E628" s="165"/>
      <c r="F628" s="162"/>
      <c r="G628" s="162"/>
      <c r="H628" s="162"/>
      <c r="I628" s="162"/>
      <c r="J628" s="162"/>
      <c r="K628" s="162"/>
      <c r="L628" s="162"/>
      <c r="M628" s="166"/>
      <c r="N628" s="166"/>
      <c r="O628" s="166"/>
      <c r="P628" s="166"/>
      <c r="Q628" s="166"/>
      <c r="R628" s="166"/>
      <c r="S628" s="166"/>
      <c r="T628" s="166"/>
      <c r="U628" s="166"/>
      <c r="V628" s="166"/>
      <c r="W628" s="166"/>
      <c r="X628" s="166"/>
      <c r="Y628" s="166"/>
      <c r="Z628" s="166"/>
      <c r="AA628" s="166"/>
      <c r="AB628" s="166"/>
      <c r="AC628" s="166"/>
      <c r="AD628" s="166"/>
      <c r="AE628" s="166"/>
    </row>
    <row r="629" spans="1:31" ht="15.75" customHeight="1">
      <c r="A629" s="162"/>
      <c r="B629" s="162"/>
      <c r="C629" s="165"/>
      <c r="D629" s="162"/>
      <c r="E629" s="165"/>
      <c r="F629" s="162"/>
      <c r="G629" s="162"/>
      <c r="H629" s="162"/>
      <c r="I629" s="162"/>
      <c r="J629" s="162"/>
      <c r="K629" s="162"/>
      <c r="L629" s="162"/>
      <c r="M629" s="166"/>
      <c r="N629" s="166"/>
      <c r="O629" s="166"/>
      <c r="P629" s="166"/>
      <c r="Q629" s="166"/>
      <c r="R629" s="166"/>
      <c r="S629" s="166"/>
      <c r="T629" s="166"/>
      <c r="U629" s="166"/>
      <c r="V629" s="166"/>
      <c r="W629" s="166"/>
      <c r="X629" s="166"/>
      <c r="Y629" s="166"/>
      <c r="Z629" s="166"/>
      <c r="AA629" s="166"/>
      <c r="AB629" s="166"/>
      <c r="AC629" s="166"/>
      <c r="AD629" s="166"/>
      <c r="AE629" s="166"/>
    </row>
    <row r="630" spans="1:31" ht="15.75" customHeight="1">
      <c r="A630" s="162"/>
      <c r="B630" s="162"/>
      <c r="C630" s="165"/>
      <c r="D630" s="162"/>
      <c r="E630" s="165"/>
      <c r="F630" s="162"/>
      <c r="G630" s="162"/>
      <c r="H630" s="162"/>
      <c r="I630" s="162"/>
      <c r="J630" s="162"/>
      <c r="K630" s="162"/>
      <c r="L630" s="162"/>
      <c r="M630" s="166"/>
      <c r="N630" s="166"/>
      <c r="O630" s="166"/>
      <c r="P630" s="166"/>
      <c r="Q630" s="166"/>
      <c r="R630" s="166"/>
      <c r="S630" s="166"/>
      <c r="T630" s="166"/>
      <c r="U630" s="166"/>
      <c r="V630" s="166"/>
      <c r="W630" s="166"/>
      <c r="X630" s="166"/>
      <c r="Y630" s="166"/>
      <c r="Z630" s="166"/>
      <c r="AA630" s="166"/>
      <c r="AB630" s="166"/>
      <c r="AC630" s="166"/>
      <c r="AD630" s="166"/>
      <c r="AE630" s="166"/>
    </row>
    <row r="631" spans="1:31" ht="15.75" customHeight="1">
      <c r="A631" s="162"/>
      <c r="B631" s="162"/>
      <c r="C631" s="165"/>
      <c r="D631" s="162"/>
      <c r="E631" s="165"/>
      <c r="F631" s="162"/>
      <c r="G631" s="162"/>
      <c r="H631" s="162"/>
      <c r="I631" s="162"/>
      <c r="J631" s="162"/>
      <c r="K631" s="162"/>
      <c r="L631" s="162"/>
      <c r="M631" s="166"/>
      <c r="N631" s="166"/>
      <c r="O631" s="166"/>
      <c r="P631" s="166"/>
      <c r="Q631" s="166"/>
      <c r="R631" s="166"/>
      <c r="S631" s="166"/>
      <c r="T631" s="166"/>
      <c r="U631" s="166"/>
      <c r="V631" s="166"/>
      <c r="W631" s="166"/>
      <c r="X631" s="166"/>
      <c r="Y631" s="166"/>
      <c r="Z631" s="166"/>
      <c r="AA631" s="166"/>
      <c r="AB631" s="166"/>
      <c r="AC631" s="166"/>
      <c r="AD631" s="166"/>
      <c r="AE631" s="166"/>
    </row>
    <row r="632" spans="1:31" ht="15.75" customHeight="1">
      <c r="A632" s="162"/>
      <c r="B632" s="162"/>
      <c r="C632" s="165"/>
      <c r="D632" s="162"/>
      <c r="E632" s="165"/>
      <c r="F632" s="162"/>
      <c r="G632" s="162"/>
      <c r="H632" s="162"/>
      <c r="I632" s="162"/>
      <c r="J632" s="162"/>
      <c r="K632" s="162"/>
      <c r="L632" s="162"/>
      <c r="M632" s="166"/>
      <c r="N632" s="166"/>
      <c r="O632" s="166"/>
      <c r="P632" s="166"/>
      <c r="Q632" s="166"/>
      <c r="R632" s="166"/>
      <c r="S632" s="166"/>
      <c r="T632" s="166"/>
      <c r="U632" s="166"/>
      <c r="V632" s="166"/>
      <c r="W632" s="166"/>
      <c r="X632" s="166"/>
      <c r="Y632" s="166"/>
      <c r="Z632" s="166"/>
      <c r="AA632" s="166"/>
      <c r="AB632" s="166"/>
      <c r="AC632" s="166"/>
      <c r="AD632" s="166"/>
      <c r="AE632" s="166"/>
    </row>
    <row r="633" spans="1:31" ht="15.75" customHeight="1">
      <c r="A633" s="162"/>
      <c r="B633" s="162"/>
      <c r="C633" s="165"/>
      <c r="D633" s="162"/>
      <c r="E633" s="165"/>
      <c r="F633" s="162"/>
      <c r="G633" s="162"/>
      <c r="H633" s="162"/>
      <c r="I633" s="162"/>
      <c r="J633" s="162"/>
      <c r="K633" s="162"/>
      <c r="L633" s="162"/>
      <c r="M633" s="166"/>
      <c r="N633" s="166"/>
      <c r="O633" s="166"/>
      <c r="P633" s="166"/>
      <c r="Q633" s="166"/>
      <c r="R633" s="166"/>
      <c r="S633" s="166"/>
      <c r="T633" s="166"/>
      <c r="U633" s="166"/>
      <c r="V633" s="166"/>
      <c r="W633" s="166"/>
      <c r="X633" s="166"/>
      <c r="Y633" s="166"/>
      <c r="Z633" s="166"/>
      <c r="AA633" s="166"/>
      <c r="AB633" s="166"/>
      <c r="AC633" s="166"/>
      <c r="AD633" s="166"/>
      <c r="AE633" s="166"/>
    </row>
    <row r="634" spans="1:31" ht="15.75" customHeight="1">
      <c r="A634" s="162"/>
      <c r="B634" s="162"/>
      <c r="C634" s="165"/>
      <c r="D634" s="162"/>
      <c r="E634" s="165"/>
      <c r="F634" s="162"/>
      <c r="G634" s="162"/>
      <c r="H634" s="162"/>
      <c r="I634" s="162"/>
      <c r="J634" s="162"/>
      <c r="K634" s="162"/>
      <c r="L634" s="162"/>
      <c r="M634" s="166"/>
      <c r="N634" s="166"/>
      <c r="O634" s="166"/>
      <c r="P634" s="166"/>
      <c r="Q634" s="166"/>
      <c r="R634" s="166"/>
      <c r="S634" s="166"/>
      <c r="T634" s="166"/>
      <c r="U634" s="166"/>
      <c r="V634" s="166"/>
      <c r="W634" s="166"/>
      <c r="X634" s="166"/>
      <c r="Y634" s="166"/>
      <c r="Z634" s="166"/>
      <c r="AA634" s="166"/>
      <c r="AB634" s="166"/>
      <c r="AC634" s="166"/>
      <c r="AD634" s="166"/>
      <c r="AE634" s="166"/>
    </row>
    <row r="635" spans="1:31" ht="15.75" customHeight="1">
      <c r="A635" s="162"/>
      <c r="B635" s="162"/>
      <c r="C635" s="165"/>
      <c r="D635" s="162"/>
      <c r="E635" s="165"/>
      <c r="F635" s="162"/>
      <c r="G635" s="162"/>
      <c r="H635" s="162"/>
      <c r="I635" s="162"/>
      <c r="J635" s="162"/>
      <c r="K635" s="162"/>
      <c r="L635" s="162"/>
      <c r="M635" s="166"/>
      <c r="N635" s="166"/>
      <c r="O635" s="166"/>
      <c r="P635" s="166"/>
      <c r="Q635" s="166"/>
      <c r="R635" s="166"/>
      <c r="S635" s="166"/>
      <c r="T635" s="166"/>
      <c r="U635" s="166"/>
      <c r="V635" s="166"/>
      <c r="W635" s="166"/>
      <c r="X635" s="166"/>
      <c r="Y635" s="166"/>
      <c r="Z635" s="166"/>
      <c r="AA635" s="166"/>
      <c r="AB635" s="166"/>
      <c r="AC635" s="166"/>
      <c r="AD635" s="166"/>
      <c r="AE635" s="166"/>
    </row>
    <row r="636" spans="1:31" ht="15.75" customHeight="1">
      <c r="A636" s="162"/>
      <c r="B636" s="162"/>
      <c r="C636" s="165"/>
      <c r="D636" s="162"/>
      <c r="E636" s="165"/>
      <c r="F636" s="162"/>
      <c r="G636" s="162"/>
      <c r="H636" s="162"/>
      <c r="I636" s="162"/>
      <c r="J636" s="162"/>
      <c r="K636" s="162"/>
      <c r="L636" s="162"/>
      <c r="M636" s="166"/>
      <c r="N636" s="166"/>
      <c r="O636" s="166"/>
      <c r="P636" s="166"/>
      <c r="Q636" s="166"/>
      <c r="R636" s="166"/>
      <c r="S636" s="166"/>
      <c r="T636" s="166"/>
      <c r="U636" s="166"/>
      <c r="V636" s="166"/>
      <c r="W636" s="166"/>
      <c r="X636" s="166"/>
      <c r="Y636" s="166"/>
      <c r="Z636" s="166"/>
      <c r="AA636" s="166"/>
      <c r="AB636" s="166"/>
      <c r="AC636" s="166"/>
      <c r="AD636" s="166"/>
      <c r="AE636" s="166"/>
    </row>
    <row r="637" spans="1:31" ht="15.75" customHeight="1">
      <c r="A637" s="162"/>
      <c r="B637" s="162"/>
      <c r="C637" s="165"/>
      <c r="D637" s="162"/>
      <c r="E637" s="165"/>
      <c r="F637" s="162"/>
      <c r="G637" s="162"/>
      <c r="H637" s="162"/>
      <c r="I637" s="162"/>
      <c r="J637" s="162"/>
      <c r="K637" s="162"/>
      <c r="L637" s="162"/>
      <c r="M637" s="166"/>
      <c r="N637" s="166"/>
      <c r="O637" s="166"/>
      <c r="P637" s="166"/>
      <c r="Q637" s="166"/>
      <c r="R637" s="166"/>
      <c r="S637" s="166"/>
      <c r="T637" s="166"/>
      <c r="U637" s="166"/>
      <c r="V637" s="166"/>
      <c r="W637" s="166"/>
      <c r="X637" s="166"/>
      <c r="Y637" s="166"/>
      <c r="Z637" s="166"/>
      <c r="AA637" s="166"/>
      <c r="AB637" s="166"/>
      <c r="AC637" s="166"/>
      <c r="AD637" s="166"/>
      <c r="AE637" s="166"/>
    </row>
    <row r="638" spans="1:31" ht="15.75" customHeight="1">
      <c r="A638" s="162"/>
      <c r="B638" s="162"/>
      <c r="C638" s="165"/>
      <c r="D638" s="162"/>
      <c r="E638" s="165"/>
      <c r="F638" s="162"/>
      <c r="G638" s="162"/>
      <c r="H638" s="162"/>
      <c r="I638" s="162"/>
      <c r="J638" s="162"/>
      <c r="K638" s="162"/>
      <c r="L638" s="162"/>
      <c r="M638" s="166"/>
      <c r="N638" s="166"/>
      <c r="O638" s="166"/>
      <c r="P638" s="166"/>
      <c r="Q638" s="166"/>
      <c r="R638" s="166"/>
      <c r="S638" s="166"/>
      <c r="T638" s="166"/>
      <c r="U638" s="166"/>
      <c r="V638" s="166"/>
      <c r="W638" s="166"/>
      <c r="X638" s="166"/>
      <c r="Y638" s="166"/>
      <c r="Z638" s="166"/>
      <c r="AA638" s="166"/>
      <c r="AB638" s="166"/>
      <c r="AC638" s="166"/>
      <c r="AD638" s="166"/>
      <c r="AE638" s="166"/>
    </row>
    <row r="639" spans="1:31" ht="15.75" customHeight="1">
      <c r="A639" s="162"/>
      <c r="B639" s="162"/>
      <c r="C639" s="165"/>
      <c r="D639" s="162"/>
      <c r="E639" s="165"/>
      <c r="F639" s="162"/>
      <c r="G639" s="162"/>
      <c r="H639" s="162"/>
      <c r="I639" s="162"/>
      <c r="J639" s="162"/>
      <c r="K639" s="162"/>
      <c r="L639" s="162"/>
      <c r="M639" s="166"/>
      <c r="N639" s="166"/>
      <c r="O639" s="166"/>
      <c r="P639" s="166"/>
      <c r="Q639" s="166"/>
      <c r="R639" s="166"/>
      <c r="S639" s="166"/>
      <c r="T639" s="166"/>
      <c r="U639" s="166"/>
      <c r="V639" s="166"/>
      <c r="W639" s="166"/>
      <c r="X639" s="166"/>
      <c r="Y639" s="166"/>
      <c r="Z639" s="166"/>
      <c r="AA639" s="166"/>
      <c r="AB639" s="166"/>
      <c r="AC639" s="166"/>
      <c r="AD639" s="166"/>
      <c r="AE639" s="166"/>
    </row>
    <row r="640" spans="1:31" ht="15.75" customHeight="1">
      <c r="A640" s="162"/>
      <c r="B640" s="162"/>
      <c r="C640" s="165"/>
      <c r="D640" s="162"/>
      <c r="E640" s="165"/>
      <c r="F640" s="162"/>
      <c r="G640" s="162"/>
      <c r="H640" s="162"/>
      <c r="I640" s="162"/>
      <c r="J640" s="162"/>
      <c r="K640" s="162"/>
      <c r="L640" s="162"/>
      <c r="M640" s="166"/>
      <c r="N640" s="166"/>
      <c r="O640" s="166"/>
      <c r="P640" s="166"/>
      <c r="Q640" s="166"/>
      <c r="R640" s="166"/>
      <c r="S640" s="166"/>
      <c r="T640" s="166"/>
      <c r="U640" s="166"/>
      <c r="V640" s="166"/>
      <c r="W640" s="166"/>
      <c r="X640" s="166"/>
      <c r="Y640" s="166"/>
      <c r="Z640" s="166"/>
      <c r="AA640" s="166"/>
      <c r="AB640" s="166"/>
      <c r="AC640" s="166"/>
      <c r="AD640" s="166"/>
      <c r="AE640" s="166"/>
    </row>
    <row r="641" spans="1:31" ht="15.75" customHeight="1">
      <c r="A641" s="162"/>
      <c r="B641" s="162"/>
      <c r="C641" s="165"/>
      <c r="D641" s="162"/>
      <c r="E641" s="165"/>
      <c r="F641" s="162"/>
      <c r="G641" s="162"/>
      <c r="H641" s="162"/>
      <c r="I641" s="162"/>
      <c r="J641" s="162"/>
      <c r="K641" s="162"/>
      <c r="L641" s="162"/>
      <c r="M641" s="166"/>
      <c r="N641" s="166"/>
      <c r="O641" s="166"/>
      <c r="P641" s="166"/>
      <c r="Q641" s="166"/>
      <c r="R641" s="166"/>
      <c r="S641" s="166"/>
      <c r="T641" s="166"/>
      <c r="U641" s="166"/>
      <c r="V641" s="166"/>
      <c r="W641" s="166"/>
      <c r="X641" s="166"/>
      <c r="Y641" s="166"/>
      <c r="Z641" s="166"/>
      <c r="AA641" s="166"/>
      <c r="AB641" s="166"/>
      <c r="AC641" s="166"/>
      <c r="AD641" s="166"/>
      <c r="AE641" s="166"/>
    </row>
    <row r="642" spans="1:31" ht="15.75" customHeight="1">
      <c r="A642" s="162"/>
      <c r="B642" s="162"/>
      <c r="C642" s="165"/>
      <c r="D642" s="162"/>
      <c r="E642" s="165"/>
      <c r="F642" s="162"/>
      <c r="G642" s="162"/>
      <c r="H642" s="162"/>
      <c r="I642" s="162"/>
      <c r="J642" s="162"/>
      <c r="K642" s="162"/>
      <c r="L642" s="162"/>
      <c r="M642" s="166"/>
      <c r="N642" s="166"/>
      <c r="O642" s="166"/>
      <c r="P642" s="166"/>
      <c r="Q642" s="166"/>
      <c r="R642" s="166"/>
      <c r="S642" s="166"/>
      <c r="T642" s="166"/>
      <c r="U642" s="166"/>
      <c r="V642" s="166"/>
      <c r="W642" s="166"/>
      <c r="X642" s="166"/>
      <c r="Y642" s="166"/>
      <c r="Z642" s="166"/>
      <c r="AA642" s="166"/>
      <c r="AB642" s="166"/>
      <c r="AC642" s="166"/>
      <c r="AD642" s="166"/>
      <c r="AE642" s="166"/>
    </row>
    <row r="643" spans="1:31" ht="15.75" customHeight="1">
      <c r="A643" s="162"/>
      <c r="B643" s="162"/>
      <c r="C643" s="165"/>
      <c r="D643" s="162"/>
      <c r="E643" s="165"/>
      <c r="F643" s="162"/>
      <c r="G643" s="162"/>
      <c r="H643" s="162"/>
      <c r="I643" s="162"/>
      <c r="J643" s="162"/>
      <c r="K643" s="162"/>
      <c r="L643" s="162"/>
      <c r="M643" s="166"/>
      <c r="N643" s="166"/>
      <c r="O643" s="166"/>
      <c r="P643" s="166"/>
      <c r="Q643" s="166"/>
      <c r="R643" s="166"/>
      <c r="S643" s="166"/>
      <c r="T643" s="166"/>
      <c r="U643" s="166"/>
      <c r="V643" s="166"/>
      <c r="W643" s="166"/>
      <c r="X643" s="166"/>
      <c r="Y643" s="166"/>
      <c r="Z643" s="166"/>
      <c r="AA643" s="166"/>
      <c r="AB643" s="166"/>
      <c r="AC643" s="166"/>
      <c r="AD643" s="166"/>
      <c r="AE643" s="166"/>
    </row>
    <row r="644" spans="1:31" ht="15.75" customHeight="1">
      <c r="A644" s="162"/>
      <c r="B644" s="162"/>
      <c r="C644" s="165"/>
      <c r="D644" s="162"/>
      <c r="E644" s="165"/>
      <c r="F644" s="162"/>
      <c r="G644" s="162"/>
      <c r="H644" s="162"/>
      <c r="I644" s="162"/>
      <c r="J644" s="162"/>
      <c r="K644" s="162"/>
      <c r="L644" s="162"/>
      <c r="M644" s="166"/>
      <c r="N644" s="166"/>
      <c r="O644" s="166"/>
      <c r="P644" s="166"/>
      <c r="Q644" s="166"/>
      <c r="R644" s="166"/>
      <c r="S644" s="166"/>
      <c r="T644" s="166"/>
      <c r="U644" s="166"/>
      <c r="V644" s="166"/>
      <c r="W644" s="166"/>
      <c r="X644" s="166"/>
      <c r="Y644" s="166"/>
      <c r="Z644" s="166"/>
      <c r="AA644" s="166"/>
      <c r="AB644" s="166"/>
      <c r="AC644" s="166"/>
      <c r="AD644" s="166"/>
      <c r="AE644" s="166"/>
    </row>
    <row r="645" spans="1:31" ht="15.75" customHeight="1">
      <c r="A645" s="162"/>
      <c r="B645" s="162"/>
      <c r="C645" s="165"/>
      <c r="D645" s="162"/>
      <c r="E645" s="165"/>
      <c r="F645" s="162"/>
      <c r="G645" s="162"/>
      <c r="H645" s="162"/>
      <c r="I645" s="162"/>
      <c r="J645" s="162"/>
      <c r="K645" s="162"/>
      <c r="L645" s="162"/>
      <c r="M645" s="166"/>
      <c r="N645" s="166"/>
      <c r="O645" s="166"/>
      <c r="P645" s="166"/>
      <c r="Q645" s="166"/>
      <c r="R645" s="166"/>
      <c r="S645" s="166"/>
      <c r="T645" s="166"/>
      <c r="U645" s="166"/>
      <c r="V645" s="166"/>
      <c r="W645" s="166"/>
      <c r="X645" s="166"/>
      <c r="Y645" s="166"/>
      <c r="Z645" s="166"/>
      <c r="AA645" s="166"/>
      <c r="AB645" s="166"/>
      <c r="AC645" s="166"/>
      <c r="AD645" s="166"/>
      <c r="AE645" s="166"/>
    </row>
    <row r="646" spans="1:31" ht="15.75" customHeight="1">
      <c r="A646" s="162"/>
      <c r="B646" s="162"/>
      <c r="C646" s="165"/>
      <c r="D646" s="162"/>
      <c r="E646" s="165"/>
      <c r="F646" s="162"/>
      <c r="G646" s="162"/>
      <c r="H646" s="162"/>
      <c r="I646" s="162"/>
      <c r="J646" s="162"/>
      <c r="K646" s="162"/>
      <c r="L646" s="162"/>
      <c r="M646" s="166"/>
      <c r="N646" s="166"/>
      <c r="O646" s="166"/>
      <c r="P646" s="166"/>
      <c r="Q646" s="166"/>
      <c r="R646" s="166"/>
      <c r="S646" s="166"/>
      <c r="T646" s="166"/>
      <c r="U646" s="166"/>
      <c r="V646" s="166"/>
      <c r="W646" s="166"/>
      <c r="X646" s="166"/>
      <c r="Y646" s="166"/>
      <c r="Z646" s="166"/>
      <c r="AA646" s="166"/>
      <c r="AB646" s="166"/>
      <c r="AC646" s="166"/>
      <c r="AD646" s="166"/>
      <c r="AE646" s="166"/>
    </row>
    <row r="647" spans="1:31" ht="15.75" customHeight="1">
      <c r="A647" s="162"/>
      <c r="B647" s="162"/>
      <c r="C647" s="165"/>
      <c r="D647" s="162"/>
      <c r="E647" s="165"/>
      <c r="F647" s="162"/>
      <c r="G647" s="162"/>
      <c r="H647" s="162"/>
      <c r="I647" s="162"/>
      <c r="J647" s="162"/>
      <c r="K647" s="162"/>
      <c r="L647" s="162"/>
      <c r="M647" s="166"/>
      <c r="N647" s="166"/>
      <c r="O647" s="166"/>
      <c r="P647" s="166"/>
      <c r="Q647" s="166"/>
      <c r="R647" s="166"/>
      <c r="S647" s="166"/>
      <c r="T647" s="166"/>
      <c r="U647" s="166"/>
      <c r="V647" s="166"/>
      <c r="W647" s="166"/>
      <c r="X647" s="166"/>
      <c r="Y647" s="166"/>
      <c r="Z647" s="166"/>
      <c r="AA647" s="166"/>
      <c r="AB647" s="166"/>
      <c r="AC647" s="166"/>
      <c r="AD647" s="166"/>
      <c r="AE647" s="166"/>
    </row>
    <row r="648" spans="1:31" ht="15.75" customHeight="1">
      <c r="A648" s="162"/>
      <c r="B648" s="162"/>
      <c r="C648" s="165"/>
      <c r="D648" s="162"/>
      <c r="E648" s="165"/>
      <c r="F648" s="162"/>
      <c r="G648" s="162"/>
      <c r="H648" s="162"/>
      <c r="I648" s="162"/>
      <c r="J648" s="162"/>
      <c r="K648" s="162"/>
      <c r="L648" s="162"/>
      <c r="M648" s="166"/>
      <c r="N648" s="166"/>
      <c r="O648" s="166"/>
      <c r="P648" s="166"/>
      <c r="Q648" s="166"/>
      <c r="R648" s="166"/>
      <c r="S648" s="166"/>
      <c r="T648" s="166"/>
      <c r="U648" s="166"/>
      <c r="V648" s="166"/>
      <c r="W648" s="166"/>
      <c r="X648" s="166"/>
      <c r="Y648" s="166"/>
      <c r="Z648" s="166"/>
      <c r="AA648" s="166"/>
      <c r="AB648" s="166"/>
      <c r="AC648" s="166"/>
      <c r="AD648" s="166"/>
      <c r="AE648" s="166"/>
    </row>
    <row r="649" spans="1:31" ht="15.75" customHeight="1">
      <c r="A649" s="162"/>
      <c r="B649" s="162"/>
      <c r="C649" s="165"/>
      <c r="D649" s="162"/>
      <c r="E649" s="165"/>
      <c r="F649" s="162"/>
      <c r="G649" s="162"/>
      <c r="H649" s="162"/>
      <c r="I649" s="162"/>
      <c r="J649" s="162"/>
      <c r="K649" s="162"/>
      <c r="L649" s="162"/>
      <c r="M649" s="166"/>
      <c r="N649" s="166"/>
      <c r="O649" s="166"/>
      <c r="P649" s="166"/>
      <c r="Q649" s="166"/>
      <c r="R649" s="166"/>
      <c r="S649" s="166"/>
      <c r="T649" s="166"/>
      <c r="U649" s="166"/>
      <c r="V649" s="166"/>
      <c r="W649" s="166"/>
      <c r="X649" s="166"/>
      <c r="Y649" s="166"/>
      <c r="Z649" s="166"/>
      <c r="AA649" s="166"/>
      <c r="AB649" s="166"/>
      <c r="AC649" s="166"/>
      <c r="AD649" s="166"/>
      <c r="AE649" s="166"/>
    </row>
    <row r="650" spans="1:31" ht="15.75" customHeight="1">
      <c r="A650" s="162"/>
      <c r="B650" s="162"/>
      <c r="C650" s="165"/>
      <c r="D650" s="162"/>
      <c r="E650" s="165"/>
      <c r="F650" s="162"/>
      <c r="G650" s="162"/>
      <c r="H650" s="162"/>
      <c r="I650" s="162"/>
      <c r="J650" s="162"/>
      <c r="K650" s="162"/>
      <c r="L650" s="162"/>
      <c r="M650" s="166"/>
      <c r="N650" s="166"/>
      <c r="O650" s="166"/>
      <c r="P650" s="166"/>
      <c r="Q650" s="166"/>
      <c r="R650" s="166"/>
      <c r="S650" s="166"/>
      <c r="T650" s="166"/>
      <c r="U650" s="166"/>
      <c r="V650" s="166"/>
      <c r="W650" s="166"/>
      <c r="X650" s="166"/>
      <c r="Y650" s="166"/>
      <c r="Z650" s="166"/>
      <c r="AA650" s="166"/>
      <c r="AB650" s="166"/>
      <c r="AC650" s="166"/>
      <c r="AD650" s="166"/>
      <c r="AE650" s="166"/>
    </row>
    <row r="651" spans="1:31" ht="15.75" customHeight="1">
      <c r="A651" s="162"/>
      <c r="B651" s="162"/>
      <c r="C651" s="165"/>
      <c r="D651" s="162"/>
      <c r="E651" s="165"/>
      <c r="F651" s="162"/>
      <c r="G651" s="162"/>
      <c r="H651" s="162"/>
      <c r="I651" s="162"/>
      <c r="J651" s="162"/>
      <c r="K651" s="162"/>
      <c r="L651" s="162"/>
      <c r="M651" s="166"/>
      <c r="N651" s="166"/>
      <c r="O651" s="166"/>
      <c r="P651" s="166"/>
      <c r="Q651" s="166"/>
      <c r="R651" s="166"/>
      <c r="S651" s="166"/>
      <c r="T651" s="166"/>
      <c r="U651" s="166"/>
      <c r="V651" s="166"/>
      <c r="W651" s="166"/>
      <c r="X651" s="166"/>
      <c r="Y651" s="166"/>
      <c r="Z651" s="166"/>
      <c r="AA651" s="166"/>
      <c r="AB651" s="166"/>
      <c r="AC651" s="166"/>
      <c r="AD651" s="166"/>
      <c r="AE651" s="166"/>
    </row>
    <row r="652" spans="1:31" ht="15.75" customHeight="1">
      <c r="A652" s="162"/>
      <c r="B652" s="162"/>
      <c r="C652" s="165"/>
      <c r="D652" s="162"/>
      <c r="E652" s="165"/>
      <c r="F652" s="162"/>
      <c r="G652" s="162"/>
      <c r="H652" s="162"/>
      <c r="I652" s="162"/>
      <c r="J652" s="162"/>
      <c r="K652" s="162"/>
      <c r="L652" s="162"/>
      <c r="M652" s="166"/>
      <c r="N652" s="166"/>
      <c r="O652" s="166"/>
      <c r="P652" s="166"/>
      <c r="Q652" s="166"/>
      <c r="R652" s="166"/>
      <c r="S652" s="166"/>
      <c r="T652" s="166"/>
      <c r="U652" s="166"/>
      <c r="V652" s="166"/>
      <c r="W652" s="166"/>
      <c r="X652" s="166"/>
      <c r="Y652" s="166"/>
      <c r="Z652" s="166"/>
      <c r="AA652" s="166"/>
      <c r="AB652" s="166"/>
      <c r="AC652" s="166"/>
      <c r="AD652" s="166"/>
      <c r="AE652" s="166"/>
    </row>
    <row r="653" spans="1:31" ht="15.75" customHeight="1">
      <c r="A653" s="162"/>
      <c r="B653" s="162"/>
      <c r="C653" s="165"/>
      <c r="D653" s="162"/>
      <c r="E653" s="165"/>
      <c r="F653" s="162"/>
      <c r="G653" s="162"/>
      <c r="H653" s="162"/>
      <c r="I653" s="162"/>
      <c r="J653" s="162"/>
      <c r="K653" s="162"/>
      <c r="L653" s="162"/>
      <c r="M653" s="166"/>
      <c r="N653" s="166"/>
      <c r="O653" s="166"/>
      <c r="P653" s="166"/>
      <c r="Q653" s="166"/>
      <c r="R653" s="166"/>
      <c r="S653" s="166"/>
      <c r="T653" s="166"/>
      <c r="U653" s="166"/>
      <c r="V653" s="166"/>
      <c r="W653" s="166"/>
      <c r="X653" s="166"/>
      <c r="Y653" s="166"/>
      <c r="Z653" s="166"/>
      <c r="AA653" s="166"/>
      <c r="AB653" s="166"/>
      <c r="AC653" s="166"/>
      <c r="AD653" s="166"/>
      <c r="AE653" s="166"/>
    </row>
    <row r="654" spans="1:31" ht="15.75" customHeight="1">
      <c r="A654" s="162"/>
      <c r="B654" s="162"/>
      <c r="C654" s="165"/>
      <c r="D654" s="162"/>
      <c r="E654" s="165"/>
      <c r="F654" s="162"/>
      <c r="G654" s="162"/>
      <c r="H654" s="162"/>
      <c r="I654" s="162"/>
      <c r="J654" s="162"/>
      <c r="K654" s="162"/>
      <c r="L654" s="162"/>
      <c r="M654" s="166"/>
      <c r="N654" s="166"/>
      <c r="O654" s="166"/>
      <c r="P654" s="166"/>
      <c r="Q654" s="166"/>
      <c r="R654" s="166"/>
      <c r="S654" s="166"/>
      <c r="T654" s="166"/>
      <c r="U654" s="166"/>
      <c r="V654" s="166"/>
      <c r="W654" s="166"/>
      <c r="X654" s="166"/>
      <c r="Y654" s="166"/>
      <c r="Z654" s="166"/>
      <c r="AA654" s="166"/>
      <c r="AB654" s="166"/>
      <c r="AC654" s="166"/>
      <c r="AD654" s="166"/>
      <c r="AE654" s="166"/>
    </row>
    <row r="655" spans="1:31" ht="15.75" customHeight="1">
      <c r="A655" s="162"/>
      <c r="B655" s="162"/>
      <c r="C655" s="165"/>
      <c r="D655" s="162"/>
      <c r="E655" s="165"/>
      <c r="F655" s="162"/>
      <c r="G655" s="162"/>
      <c r="H655" s="162"/>
      <c r="I655" s="162"/>
      <c r="J655" s="162"/>
      <c r="K655" s="162"/>
      <c r="L655" s="162"/>
      <c r="M655" s="166"/>
      <c r="N655" s="166"/>
      <c r="O655" s="166"/>
      <c r="P655" s="166"/>
      <c r="Q655" s="166"/>
      <c r="R655" s="166"/>
      <c r="S655" s="166"/>
      <c r="T655" s="166"/>
      <c r="U655" s="166"/>
      <c r="V655" s="166"/>
      <c r="W655" s="166"/>
      <c r="X655" s="166"/>
      <c r="Y655" s="166"/>
      <c r="Z655" s="166"/>
      <c r="AA655" s="166"/>
      <c r="AB655" s="166"/>
      <c r="AC655" s="166"/>
      <c r="AD655" s="166"/>
      <c r="AE655" s="166"/>
    </row>
    <row r="656" spans="1:31" ht="15.75" customHeight="1">
      <c r="A656" s="162"/>
      <c r="B656" s="162"/>
      <c r="C656" s="165"/>
      <c r="D656" s="162"/>
      <c r="E656" s="165"/>
      <c r="F656" s="162"/>
      <c r="G656" s="162"/>
      <c r="H656" s="162"/>
      <c r="I656" s="162"/>
      <c r="J656" s="162"/>
      <c r="K656" s="162"/>
      <c r="L656" s="162"/>
      <c r="M656" s="166"/>
      <c r="N656" s="166"/>
      <c r="O656" s="166"/>
      <c r="P656" s="166"/>
      <c r="Q656" s="166"/>
      <c r="R656" s="166"/>
      <c r="S656" s="166"/>
      <c r="T656" s="166"/>
      <c r="U656" s="166"/>
      <c r="V656" s="166"/>
      <c r="W656" s="166"/>
      <c r="X656" s="166"/>
      <c r="Y656" s="166"/>
      <c r="Z656" s="166"/>
      <c r="AA656" s="166"/>
      <c r="AB656" s="166"/>
      <c r="AC656" s="166"/>
      <c r="AD656" s="166"/>
      <c r="AE656" s="166"/>
    </row>
    <row r="657" spans="1:31" ht="15.75" customHeight="1">
      <c r="A657" s="162"/>
      <c r="B657" s="162"/>
      <c r="C657" s="165"/>
      <c r="D657" s="162"/>
      <c r="E657" s="165"/>
      <c r="F657" s="162"/>
      <c r="G657" s="162"/>
      <c r="H657" s="162"/>
      <c r="I657" s="162"/>
      <c r="J657" s="162"/>
      <c r="K657" s="162"/>
      <c r="L657" s="162"/>
      <c r="M657" s="166"/>
      <c r="N657" s="166"/>
      <c r="O657" s="166"/>
      <c r="P657" s="166"/>
      <c r="Q657" s="166"/>
      <c r="R657" s="166"/>
      <c r="S657" s="166"/>
      <c r="T657" s="166"/>
      <c r="U657" s="166"/>
      <c r="V657" s="166"/>
      <c r="W657" s="166"/>
      <c r="X657" s="166"/>
      <c r="Y657" s="166"/>
      <c r="Z657" s="166"/>
      <c r="AA657" s="166"/>
      <c r="AB657" s="166"/>
      <c r="AC657" s="166"/>
      <c r="AD657" s="166"/>
      <c r="AE657" s="166"/>
    </row>
    <row r="658" spans="1:31" ht="15.75" customHeight="1">
      <c r="A658" s="162"/>
      <c r="B658" s="162"/>
      <c r="C658" s="165"/>
      <c r="D658" s="162"/>
      <c r="E658" s="165"/>
      <c r="F658" s="162"/>
      <c r="G658" s="162"/>
      <c r="H658" s="162"/>
      <c r="I658" s="162"/>
      <c r="J658" s="162"/>
      <c r="K658" s="162"/>
      <c r="L658" s="162"/>
      <c r="M658" s="166"/>
      <c r="N658" s="166"/>
      <c r="O658" s="166"/>
      <c r="P658" s="166"/>
      <c r="Q658" s="166"/>
      <c r="R658" s="166"/>
      <c r="S658" s="166"/>
      <c r="T658" s="166"/>
      <c r="U658" s="166"/>
      <c r="V658" s="166"/>
      <c r="W658" s="166"/>
      <c r="X658" s="166"/>
      <c r="Y658" s="166"/>
      <c r="Z658" s="166"/>
      <c r="AA658" s="166"/>
      <c r="AB658" s="166"/>
      <c r="AC658" s="166"/>
      <c r="AD658" s="166"/>
      <c r="AE658" s="166"/>
    </row>
    <row r="659" spans="1:31" ht="15.75" customHeight="1">
      <c r="A659" s="162"/>
      <c r="B659" s="162"/>
      <c r="C659" s="165"/>
      <c r="D659" s="162"/>
      <c r="E659" s="165"/>
      <c r="F659" s="162"/>
      <c r="G659" s="162"/>
      <c r="H659" s="162"/>
      <c r="I659" s="162"/>
      <c r="J659" s="162"/>
      <c r="K659" s="162"/>
      <c r="L659" s="162"/>
      <c r="M659" s="166"/>
      <c r="N659" s="166"/>
      <c r="O659" s="166"/>
      <c r="P659" s="166"/>
      <c r="Q659" s="166"/>
      <c r="R659" s="166"/>
      <c r="S659" s="166"/>
      <c r="T659" s="166"/>
      <c r="U659" s="166"/>
      <c r="V659" s="166"/>
      <c r="W659" s="166"/>
      <c r="X659" s="166"/>
      <c r="Y659" s="166"/>
      <c r="Z659" s="166"/>
      <c r="AA659" s="166"/>
      <c r="AB659" s="166"/>
      <c r="AC659" s="166"/>
      <c r="AD659" s="166"/>
      <c r="AE659" s="166"/>
    </row>
    <row r="660" spans="1:31" ht="15.75" customHeight="1">
      <c r="A660" s="162"/>
      <c r="B660" s="162"/>
      <c r="C660" s="165"/>
      <c r="D660" s="162"/>
      <c r="E660" s="165"/>
      <c r="F660" s="162"/>
      <c r="G660" s="162"/>
      <c r="H660" s="162"/>
      <c r="I660" s="162"/>
      <c r="J660" s="162"/>
      <c r="K660" s="162"/>
      <c r="L660" s="162"/>
      <c r="M660" s="166"/>
      <c r="N660" s="166"/>
      <c r="O660" s="166"/>
      <c r="P660" s="166"/>
      <c r="Q660" s="166"/>
      <c r="R660" s="166"/>
      <c r="S660" s="166"/>
      <c r="T660" s="166"/>
      <c r="U660" s="166"/>
      <c r="V660" s="166"/>
      <c r="W660" s="166"/>
      <c r="X660" s="166"/>
      <c r="Y660" s="166"/>
      <c r="Z660" s="166"/>
      <c r="AA660" s="166"/>
      <c r="AB660" s="166"/>
      <c r="AC660" s="166"/>
      <c r="AD660" s="166"/>
      <c r="AE660" s="166"/>
    </row>
    <row r="661" spans="1:31" ht="15.75" customHeight="1">
      <c r="A661" s="162"/>
      <c r="B661" s="162"/>
      <c r="C661" s="165"/>
      <c r="D661" s="162"/>
      <c r="E661" s="165"/>
      <c r="F661" s="162"/>
      <c r="G661" s="162"/>
      <c r="H661" s="162"/>
      <c r="I661" s="162"/>
      <c r="J661" s="162"/>
      <c r="K661" s="162"/>
      <c r="L661" s="162"/>
      <c r="M661" s="166"/>
      <c r="N661" s="166"/>
      <c r="O661" s="166"/>
      <c r="P661" s="166"/>
      <c r="Q661" s="166"/>
      <c r="R661" s="166"/>
      <c r="S661" s="166"/>
      <c r="T661" s="166"/>
      <c r="U661" s="166"/>
      <c r="V661" s="166"/>
      <c r="W661" s="166"/>
      <c r="X661" s="166"/>
      <c r="Y661" s="166"/>
      <c r="Z661" s="166"/>
      <c r="AA661" s="166"/>
      <c r="AB661" s="166"/>
      <c r="AC661" s="166"/>
      <c r="AD661" s="166"/>
      <c r="AE661" s="166"/>
    </row>
    <row r="662" spans="1:31" ht="15.75" customHeight="1">
      <c r="A662" s="162"/>
      <c r="B662" s="162"/>
      <c r="C662" s="165"/>
      <c r="D662" s="162"/>
      <c r="E662" s="165"/>
      <c r="F662" s="162"/>
      <c r="G662" s="162"/>
      <c r="H662" s="162"/>
      <c r="I662" s="162"/>
      <c r="J662" s="162"/>
      <c r="K662" s="162"/>
      <c r="L662" s="162"/>
      <c r="M662" s="166"/>
      <c r="N662" s="166"/>
      <c r="O662" s="166"/>
      <c r="P662" s="166"/>
      <c r="Q662" s="166"/>
      <c r="R662" s="166"/>
      <c r="S662" s="166"/>
      <c r="T662" s="166"/>
      <c r="U662" s="166"/>
      <c r="V662" s="166"/>
      <c r="W662" s="166"/>
      <c r="X662" s="166"/>
      <c r="Y662" s="166"/>
      <c r="Z662" s="166"/>
      <c r="AA662" s="166"/>
      <c r="AB662" s="166"/>
      <c r="AC662" s="166"/>
      <c r="AD662" s="166"/>
      <c r="AE662" s="166"/>
    </row>
    <row r="663" spans="1:31" ht="15.75" customHeight="1">
      <c r="A663" s="162"/>
      <c r="B663" s="162"/>
      <c r="C663" s="165"/>
      <c r="D663" s="162"/>
      <c r="E663" s="165"/>
      <c r="F663" s="162"/>
      <c r="G663" s="162"/>
      <c r="H663" s="162"/>
      <c r="I663" s="162"/>
      <c r="J663" s="162"/>
      <c r="K663" s="162"/>
      <c r="L663" s="162"/>
      <c r="M663" s="166"/>
      <c r="N663" s="166"/>
      <c r="O663" s="166"/>
      <c r="P663" s="166"/>
      <c r="Q663" s="166"/>
      <c r="R663" s="166"/>
      <c r="S663" s="166"/>
      <c r="T663" s="166"/>
      <c r="U663" s="166"/>
      <c r="V663" s="166"/>
      <c r="W663" s="166"/>
      <c r="X663" s="166"/>
      <c r="Y663" s="166"/>
      <c r="Z663" s="166"/>
      <c r="AA663" s="166"/>
      <c r="AB663" s="166"/>
      <c r="AC663" s="166"/>
      <c r="AD663" s="166"/>
      <c r="AE663" s="166"/>
    </row>
    <row r="664" spans="1:31" ht="15.75" customHeight="1">
      <c r="A664" s="162"/>
      <c r="B664" s="162"/>
      <c r="C664" s="165"/>
      <c r="D664" s="162"/>
      <c r="E664" s="165"/>
      <c r="F664" s="162"/>
      <c r="G664" s="162"/>
      <c r="H664" s="162"/>
      <c r="I664" s="162"/>
      <c r="J664" s="162"/>
      <c r="K664" s="162"/>
      <c r="L664" s="162"/>
      <c r="M664" s="166"/>
      <c r="N664" s="166"/>
      <c r="O664" s="166"/>
      <c r="P664" s="166"/>
      <c r="Q664" s="166"/>
      <c r="R664" s="166"/>
      <c r="S664" s="166"/>
      <c r="T664" s="166"/>
      <c r="U664" s="166"/>
      <c r="V664" s="166"/>
      <c r="W664" s="166"/>
      <c r="X664" s="166"/>
      <c r="Y664" s="166"/>
      <c r="Z664" s="166"/>
      <c r="AA664" s="166"/>
      <c r="AB664" s="166"/>
      <c r="AC664" s="166"/>
      <c r="AD664" s="166"/>
      <c r="AE664" s="166"/>
    </row>
    <row r="665" spans="1:31" ht="15.75" customHeight="1">
      <c r="A665" s="162"/>
      <c r="B665" s="162"/>
      <c r="C665" s="165"/>
      <c r="D665" s="162"/>
      <c r="E665" s="165"/>
      <c r="F665" s="162"/>
      <c r="G665" s="162"/>
      <c r="H665" s="162"/>
      <c r="I665" s="162"/>
      <c r="J665" s="162"/>
      <c r="K665" s="162"/>
      <c r="L665" s="162"/>
      <c r="M665" s="166"/>
      <c r="N665" s="166"/>
      <c r="O665" s="166"/>
      <c r="P665" s="166"/>
      <c r="Q665" s="166"/>
      <c r="R665" s="166"/>
      <c r="S665" s="166"/>
      <c r="T665" s="166"/>
      <c r="U665" s="166"/>
      <c r="V665" s="166"/>
      <c r="W665" s="166"/>
      <c r="X665" s="166"/>
      <c r="Y665" s="166"/>
      <c r="Z665" s="166"/>
      <c r="AA665" s="166"/>
      <c r="AB665" s="166"/>
      <c r="AC665" s="166"/>
      <c r="AD665" s="166"/>
      <c r="AE665" s="166"/>
    </row>
    <row r="666" spans="1:31" ht="15.75" customHeight="1">
      <c r="A666" s="162"/>
      <c r="B666" s="162"/>
      <c r="C666" s="165"/>
      <c r="D666" s="162"/>
      <c r="E666" s="165"/>
      <c r="F666" s="162"/>
      <c r="G666" s="162"/>
      <c r="H666" s="162"/>
      <c r="I666" s="162"/>
      <c r="J666" s="162"/>
      <c r="K666" s="162"/>
      <c r="L666" s="162"/>
      <c r="M666" s="166"/>
      <c r="N666" s="166"/>
      <c r="O666" s="166"/>
      <c r="P666" s="166"/>
      <c r="Q666" s="166"/>
      <c r="R666" s="166"/>
      <c r="S666" s="166"/>
      <c r="T666" s="166"/>
      <c r="U666" s="166"/>
      <c r="V666" s="166"/>
      <c r="W666" s="166"/>
      <c r="X666" s="166"/>
      <c r="Y666" s="166"/>
      <c r="Z666" s="166"/>
      <c r="AA666" s="166"/>
      <c r="AB666" s="166"/>
      <c r="AC666" s="166"/>
      <c r="AD666" s="166"/>
      <c r="AE666" s="166"/>
    </row>
    <row r="667" spans="1:31" ht="15.75" customHeight="1">
      <c r="A667" s="162"/>
      <c r="B667" s="162"/>
      <c r="C667" s="165"/>
      <c r="D667" s="162"/>
      <c r="E667" s="165"/>
      <c r="F667" s="162"/>
      <c r="G667" s="162"/>
      <c r="H667" s="162"/>
      <c r="I667" s="162"/>
      <c r="J667" s="162"/>
      <c r="K667" s="162"/>
      <c r="L667" s="162"/>
      <c r="M667" s="166"/>
      <c r="N667" s="166"/>
      <c r="O667" s="166"/>
      <c r="P667" s="166"/>
      <c r="Q667" s="166"/>
      <c r="R667" s="166"/>
      <c r="S667" s="166"/>
      <c r="T667" s="166"/>
      <c r="U667" s="166"/>
      <c r="V667" s="166"/>
      <c r="W667" s="166"/>
      <c r="X667" s="166"/>
      <c r="Y667" s="166"/>
      <c r="Z667" s="166"/>
      <c r="AA667" s="166"/>
      <c r="AB667" s="166"/>
      <c r="AC667" s="166"/>
      <c r="AD667" s="166"/>
      <c r="AE667" s="166"/>
    </row>
    <row r="668" spans="1:31" ht="15.75" customHeight="1">
      <c r="A668" s="162"/>
      <c r="B668" s="162"/>
      <c r="C668" s="165"/>
      <c r="D668" s="162"/>
      <c r="E668" s="165"/>
      <c r="F668" s="162"/>
      <c r="G668" s="162"/>
      <c r="H668" s="162"/>
      <c r="I668" s="162"/>
      <c r="J668" s="162"/>
      <c r="K668" s="162"/>
      <c r="L668" s="162"/>
      <c r="M668" s="166"/>
      <c r="N668" s="166"/>
      <c r="O668" s="166"/>
      <c r="P668" s="166"/>
      <c r="Q668" s="166"/>
      <c r="R668" s="166"/>
      <c r="S668" s="166"/>
      <c r="T668" s="166"/>
      <c r="U668" s="166"/>
      <c r="V668" s="166"/>
      <c r="W668" s="166"/>
      <c r="X668" s="166"/>
      <c r="Y668" s="166"/>
      <c r="Z668" s="166"/>
      <c r="AA668" s="166"/>
      <c r="AB668" s="166"/>
      <c r="AC668" s="166"/>
      <c r="AD668" s="166"/>
      <c r="AE668" s="166"/>
    </row>
    <row r="669" spans="1:31" ht="15.75" customHeight="1">
      <c r="A669" s="162"/>
      <c r="B669" s="162"/>
      <c r="C669" s="165"/>
      <c r="D669" s="162"/>
      <c r="E669" s="165"/>
      <c r="F669" s="162"/>
      <c r="G669" s="162"/>
      <c r="H669" s="162"/>
      <c r="I669" s="162"/>
      <c r="J669" s="162"/>
      <c r="K669" s="162"/>
      <c r="L669" s="162"/>
      <c r="M669" s="166"/>
      <c r="N669" s="166"/>
      <c r="O669" s="166"/>
      <c r="P669" s="166"/>
      <c r="Q669" s="166"/>
      <c r="R669" s="166"/>
      <c r="S669" s="166"/>
      <c r="T669" s="166"/>
      <c r="U669" s="166"/>
      <c r="V669" s="166"/>
      <c r="W669" s="166"/>
      <c r="X669" s="166"/>
      <c r="Y669" s="166"/>
      <c r="Z669" s="166"/>
      <c r="AA669" s="166"/>
      <c r="AB669" s="166"/>
      <c r="AC669" s="166"/>
      <c r="AD669" s="166"/>
      <c r="AE669" s="166"/>
    </row>
    <row r="670" spans="1:31" ht="15.75" customHeight="1">
      <c r="A670" s="162"/>
      <c r="B670" s="162"/>
      <c r="C670" s="165"/>
      <c r="D670" s="162"/>
      <c r="E670" s="165"/>
      <c r="F670" s="162"/>
      <c r="G670" s="162"/>
      <c r="H670" s="162"/>
      <c r="I670" s="162"/>
      <c r="J670" s="162"/>
      <c r="K670" s="162"/>
      <c r="L670" s="162"/>
      <c r="M670" s="166"/>
      <c r="N670" s="166"/>
      <c r="O670" s="166"/>
      <c r="P670" s="166"/>
      <c r="Q670" s="166"/>
      <c r="R670" s="166"/>
      <c r="S670" s="166"/>
      <c r="T670" s="166"/>
      <c r="U670" s="166"/>
      <c r="V670" s="166"/>
      <c r="W670" s="166"/>
      <c r="X670" s="166"/>
      <c r="Y670" s="166"/>
      <c r="Z670" s="166"/>
      <c r="AA670" s="166"/>
      <c r="AB670" s="166"/>
      <c r="AC670" s="166"/>
      <c r="AD670" s="166"/>
      <c r="AE670" s="166"/>
    </row>
    <row r="671" spans="1:31" ht="15.75" customHeight="1">
      <c r="A671" s="162"/>
      <c r="B671" s="162"/>
      <c r="C671" s="165"/>
      <c r="D671" s="162"/>
      <c r="E671" s="165"/>
      <c r="F671" s="162"/>
      <c r="G671" s="162"/>
      <c r="H671" s="162"/>
      <c r="I671" s="162"/>
      <c r="J671" s="162"/>
      <c r="K671" s="162"/>
      <c r="L671" s="162"/>
      <c r="M671" s="166"/>
      <c r="N671" s="166"/>
      <c r="O671" s="166"/>
      <c r="P671" s="166"/>
      <c r="Q671" s="166"/>
      <c r="R671" s="166"/>
      <c r="S671" s="166"/>
      <c r="T671" s="166"/>
      <c r="U671" s="166"/>
      <c r="V671" s="166"/>
      <c r="W671" s="166"/>
      <c r="X671" s="166"/>
      <c r="Y671" s="166"/>
      <c r="Z671" s="166"/>
      <c r="AA671" s="166"/>
      <c r="AB671" s="166"/>
      <c r="AC671" s="166"/>
      <c r="AD671" s="166"/>
      <c r="AE671" s="166"/>
    </row>
    <row r="672" spans="1:31" ht="15.75" customHeight="1">
      <c r="A672" s="162"/>
      <c r="B672" s="162"/>
      <c r="C672" s="165"/>
      <c r="D672" s="162"/>
      <c r="E672" s="165"/>
      <c r="F672" s="162"/>
      <c r="G672" s="162"/>
      <c r="H672" s="162"/>
      <c r="I672" s="162"/>
      <c r="J672" s="162"/>
      <c r="K672" s="162"/>
      <c r="L672" s="162"/>
      <c r="M672" s="166"/>
      <c r="N672" s="166"/>
      <c r="O672" s="166"/>
      <c r="P672" s="166"/>
      <c r="Q672" s="166"/>
      <c r="R672" s="166"/>
      <c r="S672" s="166"/>
      <c r="T672" s="166"/>
      <c r="U672" s="166"/>
      <c r="V672" s="166"/>
      <c r="W672" s="166"/>
      <c r="X672" s="166"/>
      <c r="Y672" s="166"/>
      <c r="Z672" s="166"/>
      <c r="AA672" s="166"/>
      <c r="AB672" s="166"/>
      <c r="AC672" s="166"/>
      <c r="AD672" s="166"/>
      <c r="AE672" s="166"/>
    </row>
    <row r="673" spans="1:31" ht="15.75" customHeight="1">
      <c r="A673" s="162"/>
      <c r="B673" s="162"/>
      <c r="C673" s="165"/>
      <c r="D673" s="162"/>
      <c r="E673" s="165"/>
      <c r="F673" s="162"/>
      <c r="G673" s="162"/>
      <c r="H673" s="162"/>
      <c r="I673" s="162"/>
      <c r="J673" s="162"/>
      <c r="K673" s="162"/>
      <c r="L673" s="162"/>
      <c r="M673" s="166"/>
      <c r="N673" s="166"/>
      <c r="O673" s="166"/>
      <c r="P673" s="166"/>
      <c r="Q673" s="166"/>
      <c r="R673" s="166"/>
      <c r="S673" s="166"/>
      <c r="T673" s="166"/>
      <c r="U673" s="166"/>
      <c r="V673" s="166"/>
      <c r="W673" s="166"/>
      <c r="X673" s="166"/>
      <c r="Y673" s="166"/>
      <c r="Z673" s="166"/>
      <c r="AA673" s="166"/>
      <c r="AB673" s="166"/>
      <c r="AC673" s="166"/>
      <c r="AD673" s="166"/>
      <c r="AE673" s="166"/>
    </row>
    <row r="674" spans="1:31" ht="15.75" customHeight="1">
      <c r="A674" s="162"/>
      <c r="B674" s="162"/>
      <c r="C674" s="165"/>
      <c r="D674" s="162"/>
      <c r="E674" s="165"/>
      <c r="F674" s="162"/>
      <c r="G674" s="162"/>
      <c r="H674" s="162"/>
      <c r="I674" s="162"/>
      <c r="J674" s="162"/>
      <c r="K674" s="162"/>
      <c r="L674" s="162"/>
      <c r="M674" s="166"/>
      <c r="N674" s="166"/>
      <c r="O674" s="166"/>
      <c r="P674" s="166"/>
      <c r="Q674" s="166"/>
      <c r="R674" s="166"/>
      <c r="S674" s="166"/>
      <c r="T674" s="166"/>
      <c r="U674" s="166"/>
      <c r="V674" s="166"/>
      <c r="W674" s="166"/>
      <c r="X674" s="166"/>
      <c r="Y674" s="166"/>
      <c r="Z674" s="166"/>
      <c r="AA674" s="166"/>
      <c r="AB674" s="166"/>
      <c r="AC674" s="166"/>
      <c r="AD674" s="166"/>
      <c r="AE674" s="166"/>
    </row>
    <row r="675" spans="1:31" ht="15.75" customHeight="1">
      <c r="A675" s="162"/>
      <c r="B675" s="162"/>
      <c r="C675" s="165"/>
      <c r="D675" s="162"/>
      <c r="E675" s="165"/>
      <c r="F675" s="162"/>
      <c r="G675" s="162"/>
      <c r="H675" s="162"/>
      <c r="I675" s="162"/>
      <c r="J675" s="162"/>
      <c r="K675" s="162"/>
      <c r="L675" s="162"/>
      <c r="M675" s="166"/>
      <c r="N675" s="166"/>
      <c r="O675" s="166"/>
      <c r="P675" s="166"/>
      <c r="Q675" s="166"/>
      <c r="R675" s="166"/>
      <c r="S675" s="166"/>
      <c r="T675" s="166"/>
      <c r="U675" s="166"/>
      <c r="V675" s="166"/>
      <c r="W675" s="166"/>
      <c r="X675" s="166"/>
      <c r="Y675" s="166"/>
      <c r="Z675" s="166"/>
      <c r="AA675" s="166"/>
      <c r="AB675" s="166"/>
      <c r="AC675" s="166"/>
      <c r="AD675" s="166"/>
      <c r="AE675" s="166"/>
    </row>
    <row r="676" spans="1:31" ht="15.75" customHeight="1">
      <c r="A676" s="162"/>
      <c r="B676" s="162"/>
      <c r="C676" s="165"/>
      <c r="D676" s="162"/>
      <c r="E676" s="165"/>
      <c r="F676" s="162"/>
      <c r="G676" s="162"/>
      <c r="H676" s="162"/>
      <c r="I676" s="162"/>
      <c r="J676" s="162"/>
      <c r="K676" s="162"/>
      <c r="L676" s="162"/>
      <c r="M676" s="166"/>
      <c r="N676" s="166"/>
      <c r="O676" s="166"/>
      <c r="P676" s="166"/>
      <c r="Q676" s="166"/>
      <c r="R676" s="166"/>
      <c r="S676" s="166"/>
      <c r="T676" s="166"/>
      <c r="U676" s="166"/>
      <c r="V676" s="166"/>
      <c r="W676" s="166"/>
      <c r="X676" s="166"/>
      <c r="Y676" s="166"/>
      <c r="Z676" s="166"/>
      <c r="AA676" s="166"/>
      <c r="AB676" s="166"/>
      <c r="AC676" s="166"/>
      <c r="AD676" s="166"/>
      <c r="AE676" s="166"/>
    </row>
    <row r="677" spans="1:31" ht="15.75" customHeight="1">
      <c r="A677" s="162"/>
      <c r="B677" s="162"/>
      <c r="C677" s="165"/>
      <c r="D677" s="162"/>
      <c r="E677" s="165"/>
      <c r="F677" s="162"/>
      <c r="G677" s="162"/>
      <c r="H677" s="162"/>
      <c r="I677" s="162"/>
      <c r="J677" s="162"/>
      <c r="K677" s="162"/>
      <c r="L677" s="162"/>
      <c r="M677" s="166"/>
      <c r="N677" s="166"/>
      <c r="O677" s="166"/>
      <c r="P677" s="166"/>
      <c r="Q677" s="166"/>
      <c r="R677" s="166"/>
      <c r="S677" s="166"/>
      <c r="T677" s="166"/>
      <c r="U677" s="166"/>
      <c r="V677" s="166"/>
      <c r="W677" s="166"/>
      <c r="X677" s="166"/>
      <c r="Y677" s="166"/>
      <c r="Z677" s="166"/>
      <c r="AA677" s="166"/>
      <c r="AB677" s="166"/>
      <c r="AC677" s="166"/>
      <c r="AD677" s="166"/>
      <c r="AE677" s="166"/>
    </row>
    <row r="678" spans="1:31" ht="15.75" customHeight="1">
      <c r="A678" s="162"/>
      <c r="B678" s="162"/>
      <c r="C678" s="165"/>
      <c r="D678" s="162"/>
      <c r="E678" s="165"/>
      <c r="F678" s="162"/>
      <c r="G678" s="162"/>
      <c r="H678" s="162"/>
      <c r="I678" s="162"/>
      <c r="J678" s="162"/>
      <c r="K678" s="162"/>
      <c r="L678" s="162"/>
      <c r="M678" s="166"/>
      <c r="N678" s="166"/>
      <c r="O678" s="166"/>
      <c r="P678" s="166"/>
      <c r="Q678" s="166"/>
      <c r="R678" s="166"/>
      <c r="S678" s="166"/>
      <c r="T678" s="166"/>
      <c r="U678" s="166"/>
      <c r="V678" s="166"/>
      <c r="W678" s="166"/>
      <c r="X678" s="166"/>
      <c r="Y678" s="166"/>
      <c r="Z678" s="166"/>
      <c r="AA678" s="166"/>
      <c r="AB678" s="166"/>
      <c r="AC678" s="166"/>
      <c r="AD678" s="166"/>
      <c r="AE678" s="166"/>
    </row>
    <row r="679" spans="1:31" ht="15.75" customHeight="1">
      <c r="A679" s="162"/>
      <c r="B679" s="162"/>
      <c r="C679" s="165"/>
      <c r="D679" s="162"/>
      <c r="E679" s="165"/>
      <c r="F679" s="162"/>
      <c r="G679" s="162"/>
      <c r="H679" s="162"/>
      <c r="I679" s="162"/>
      <c r="J679" s="162"/>
      <c r="K679" s="162"/>
      <c r="L679" s="162"/>
      <c r="M679" s="166"/>
      <c r="N679" s="166"/>
      <c r="O679" s="166"/>
      <c r="P679" s="166"/>
      <c r="Q679" s="166"/>
      <c r="R679" s="166"/>
      <c r="S679" s="166"/>
      <c r="T679" s="166"/>
      <c r="U679" s="166"/>
      <c r="V679" s="166"/>
      <c r="W679" s="166"/>
      <c r="X679" s="166"/>
      <c r="Y679" s="166"/>
      <c r="Z679" s="166"/>
      <c r="AA679" s="166"/>
      <c r="AB679" s="166"/>
      <c r="AC679" s="166"/>
      <c r="AD679" s="166"/>
      <c r="AE679" s="166"/>
    </row>
    <row r="680" spans="1:31" ht="15.75" customHeight="1">
      <c r="A680" s="162"/>
      <c r="B680" s="162"/>
      <c r="C680" s="165"/>
      <c r="D680" s="162"/>
      <c r="E680" s="165"/>
      <c r="F680" s="162"/>
      <c r="G680" s="162"/>
      <c r="H680" s="162"/>
      <c r="I680" s="162"/>
      <c r="J680" s="162"/>
      <c r="K680" s="162"/>
      <c r="L680" s="162"/>
      <c r="M680" s="166"/>
      <c r="N680" s="166"/>
      <c r="O680" s="166"/>
      <c r="P680" s="166"/>
      <c r="Q680" s="166"/>
      <c r="R680" s="166"/>
      <c r="S680" s="166"/>
      <c r="T680" s="166"/>
      <c r="U680" s="166"/>
      <c r="V680" s="166"/>
      <c r="W680" s="166"/>
      <c r="X680" s="166"/>
      <c r="Y680" s="166"/>
      <c r="Z680" s="166"/>
      <c r="AA680" s="166"/>
      <c r="AB680" s="166"/>
      <c r="AC680" s="166"/>
      <c r="AD680" s="166"/>
      <c r="AE680" s="166"/>
    </row>
    <row r="681" spans="1:31" ht="15.75" customHeight="1">
      <c r="A681" s="162"/>
      <c r="B681" s="162"/>
      <c r="C681" s="165"/>
      <c r="D681" s="162"/>
      <c r="E681" s="165"/>
      <c r="F681" s="162"/>
      <c r="G681" s="162"/>
      <c r="H681" s="162"/>
      <c r="I681" s="162"/>
      <c r="J681" s="162"/>
      <c r="K681" s="162"/>
      <c r="L681" s="162"/>
      <c r="M681" s="166"/>
      <c r="N681" s="166"/>
      <c r="O681" s="166"/>
      <c r="P681" s="166"/>
      <c r="Q681" s="166"/>
      <c r="R681" s="166"/>
      <c r="S681" s="166"/>
      <c r="T681" s="166"/>
      <c r="U681" s="166"/>
      <c r="V681" s="166"/>
      <c r="W681" s="166"/>
      <c r="X681" s="166"/>
      <c r="Y681" s="166"/>
      <c r="Z681" s="166"/>
      <c r="AA681" s="166"/>
      <c r="AB681" s="166"/>
      <c r="AC681" s="166"/>
      <c r="AD681" s="166"/>
      <c r="AE681" s="166"/>
    </row>
    <row r="682" spans="1:31" ht="15.75" customHeight="1">
      <c r="A682" s="162"/>
      <c r="B682" s="162"/>
      <c r="C682" s="165"/>
      <c r="D682" s="162"/>
      <c r="E682" s="165"/>
      <c r="F682" s="162"/>
      <c r="G682" s="162"/>
      <c r="H682" s="162"/>
      <c r="I682" s="162"/>
      <c r="J682" s="162"/>
      <c r="K682" s="162"/>
      <c r="L682" s="162"/>
      <c r="M682" s="166"/>
      <c r="N682" s="166"/>
      <c r="O682" s="166"/>
      <c r="P682" s="166"/>
      <c r="Q682" s="166"/>
      <c r="R682" s="166"/>
      <c r="S682" s="166"/>
      <c r="T682" s="166"/>
      <c r="U682" s="166"/>
      <c r="V682" s="166"/>
      <c r="W682" s="166"/>
      <c r="X682" s="166"/>
      <c r="Y682" s="166"/>
      <c r="Z682" s="166"/>
      <c r="AA682" s="166"/>
      <c r="AB682" s="166"/>
      <c r="AC682" s="166"/>
      <c r="AD682" s="166"/>
      <c r="AE682" s="166"/>
    </row>
    <row r="683" spans="1:31" ht="15.75" customHeight="1">
      <c r="A683" s="162"/>
      <c r="B683" s="162"/>
      <c r="C683" s="165"/>
      <c r="D683" s="162"/>
      <c r="E683" s="165"/>
      <c r="F683" s="162"/>
      <c r="G683" s="162"/>
      <c r="H683" s="162"/>
      <c r="I683" s="162"/>
      <c r="J683" s="162"/>
      <c r="K683" s="162"/>
      <c r="L683" s="162"/>
      <c r="M683" s="166"/>
      <c r="N683" s="166"/>
      <c r="O683" s="166"/>
      <c r="P683" s="166"/>
      <c r="Q683" s="166"/>
      <c r="R683" s="166"/>
      <c r="S683" s="166"/>
      <c r="T683" s="166"/>
      <c r="U683" s="166"/>
      <c r="V683" s="166"/>
      <c r="W683" s="166"/>
      <c r="X683" s="166"/>
      <c r="Y683" s="166"/>
      <c r="Z683" s="166"/>
      <c r="AA683" s="166"/>
      <c r="AB683" s="166"/>
      <c r="AC683" s="166"/>
      <c r="AD683" s="166"/>
      <c r="AE683" s="166"/>
    </row>
    <row r="684" spans="1:31" ht="15.75" customHeight="1">
      <c r="A684" s="162"/>
      <c r="B684" s="162"/>
      <c r="C684" s="165"/>
      <c r="D684" s="162"/>
      <c r="E684" s="165"/>
      <c r="F684" s="162"/>
      <c r="G684" s="162"/>
      <c r="H684" s="162"/>
      <c r="I684" s="162"/>
      <c r="J684" s="162"/>
      <c r="K684" s="162"/>
      <c r="L684" s="162"/>
      <c r="M684" s="166"/>
      <c r="N684" s="166"/>
      <c r="O684" s="166"/>
      <c r="P684" s="166"/>
      <c r="Q684" s="166"/>
      <c r="R684" s="166"/>
      <c r="S684" s="166"/>
      <c r="T684" s="166"/>
      <c r="U684" s="166"/>
      <c r="V684" s="166"/>
      <c r="W684" s="166"/>
      <c r="X684" s="166"/>
      <c r="Y684" s="166"/>
      <c r="Z684" s="166"/>
      <c r="AA684" s="166"/>
      <c r="AB684" s="166"/>
      <c r="AC684" s="166"/>
      <c r="AD684" s="166"/>
      <c r="AE684" s="166"/>
    </row>
    <row r="685" spans="1:31" ht="15.75" customHeight="1">
      <c r="A685" s="162"/>
      <c r="B685" s="162"/>
      <c r="C685" s="165"/>
      <c r="D685" s="162"/>
      <c r="E685" s="165"/>
      <c r="F685" s="162"/>
      <c r="G685" s="162"/>
      <c r="H685" s="162"/>
      <c r="I685" s="162"/>
      <c r="J685" s="162"/>
      <c r="K685" s="162"/>
      <c r="L685" s="162"/>
      <c r="M685" s="166"/>
      <c r="N685" s="166"/>
      <c r="O685" s="166"/>
      <c r="P685" s="166"/>
      <c r="Q685" s="166"/>
      <c r="R685" s="166"/>
      <c r="S685" s="166"/>
      <c r="T685" s="166"/>
      <c r="U685" s="166"/>
      <c r="V685" s="166"/>
      <c r="W685" s="166"/>
      <c r="X685" s="166"/>
      <c r="Y685" s="166"/>
      <c r="Z685" s="166"/>
      <c r="AA685" s="166"/>
      <c r="AB685" s="166"/>
      <c r="AC685" s="166"/>
      <c r="AD685" s="166"/>
      <c r="AE685" s="166"/>
    </row>
    <row r="686" spans="1:31" ht="15.75" customHeight="1">
      <c r="A686" s="162"/>
      <c r="B686" s="162"/>
      <c r="C686" s="165"/>
      <c r="D686" s="162"/>
      <c r="E686" s="165"/>
      <c r="F686" s="162"/>
      <c r="G686" s="162"/>
      <c r="H686" s="162"/>
      <c r="I686" s="162"/>
      <c r="J686" s="162"/>
      <c r="K686" s="162"/>
      <c r="L686" s="162"/>
      <c r="M686" s="166"/>
      <c r="N686" s="166"/>
      <c r="O686" s="166"/>
      <c r="P686" s="166"/>
      <c r="Q686" s="166"/>
      <c r="R686" s="166"/>
      <c r="S686" s="166"/>
      <c r="T686" s="166"/>
      <c r="U686" s="166"/>
      <c r="V686" s="166"/>
      <c r="W686" s="166"/>
      <c r="X686" s="166"/>
      <c r="Y686" s="166"/>
      <c r="Z686" s="166"/>
      <c r="AA686" s="166"/>
      <c r="AB686" s="166"/>
      <c r="AC686" s="166"/>
      <c r="AD686" s="166"/>
      <c r="AE686" s="166"/>
    </row>
    <row r="687" spans="1:31" ht="15.75" customHeight="1">
      <c r="A687" s="162"/>
      <c r="B687" s="162"/>
      <c r="C687" s="165"/>
      <c r="D687" s="162"/>
      <c r="E687" s="165"/>
      <c r="F687" s="162"/>
      <c r="G687" s="162"/>
      <c r="H687" s="162"/>
      <c r="I687" s="162"/>
      <c r="J687" s="162"/>
      <c r="K687" s="162"/>
      <c r="L687" s="162"/>
      <c r="M687" s="166"/>
      <c r="N687" s="166"/>
      <c r="O687" s="166"/>
      <c r="P687" s="166"/>
      <c r="Q687" s="166"/>
      <c r="R687" s="166"/>
      <c r="S687" s="166"/>
      <c r="T687" s="166"/>
      <c r="U687" s="166"/>
      <c r="V687" s="166"/>
      <c r="W687" s="166"/>
      <c r="X687" s="166"/>
      <c r="Y687" s="166"/>
      <c r="Z687" s="166"/>
      <c r="AA687" s="166"/>
      <c r="AB687" s="166"/>
      <c r="AC687" s="166"/>
      <c r="AD687" s="166"/>
      <c r="AE687" s="166"/>
    </row>
    <row r="688" spans="1:31" ht="15.75" customHeight="1">
      <c r="A688" s="162"/>
      <c r="B688" s="162"/>
      <c r="C688" s="165"/>
      <c r="D688" s="162"/>
      <c r="E688" s="165"/>
      <c r="F688" s="162"/>
      <c r="G688" s="162"/>
      <c r="H688" s="162"/>
      <c r="I688" s="162"/>
      <c r="J688" s="162"/>
      <c r="K688" s="162"/>
      <c r="L688" s="162"/>
      <c r="M688" s="166"/>
      <c r="N688" s="166"/>
      <c r="O688" s="166"/>
      <c r="P688" s="166"/>
      <c r="Q688" s="166"/>
      <c r="R688" s="166"/>
      <c r="S688" s="166"/>
      <c r="T688" s="166"/>
      <c r="U688" s="166"/>
      <c r="V688" s="166"/>
      <c r="W688" s="166"/>
      <c r="X688" s="166"/>
      <c r="Y688" s="166"/>
      <c r="Z688" s="166"/>
      <c r="AA688" s="166"/>
      <c r="AB688" s="166"/>
      <c r="AC688" s="166"/>
      <c r="AD688" s="166"/>
      <c r="AE688" s="166"/>
    </row>
    <row r="689" spans="1:31" ht="15.75" customHeight="1">
      <c r="A689" s="162"/>
      <c r="B689" s="162"/>
      <c r="C689" s="165"/>
      <c r="D689" s="162"/>
      <c r="E689" s="165"/>
      <c r="F689" s="162"/>
      <c r="G689" s="162"/>
      <c r="H689" s="162"/>
      <c r="I689" s="162"/>
      <c r="J689" s="162"/>
      <c r="K689" s="162"/>
      <c r="L689" s="162"/>
      <c r="M689" s="166"/>
      <c r="N689" s="166"/>
      <c r="O689" s="166"/>
      <c r="P689" s="166"/>
      <c r="Q689" s="166"/>
      <c r="R689" s="166"/>
      <c r="S689" s="166"/>
      <c r="T689" s="166"/>
      <c r="U689" s="166"/>
      <c r="V689" s="166"/>
      <c r="W689" s="166"/>
      <c r="X689" s="166"/>
      <c r="Y689" s="166"/>
      <c r="Z689" s="166"/>
      <c r="AA689" s="166"/>
      <c r="AB689" s="166"/>
      <c r="AC689" s="166"/>
      <c r="AD689" s="166"/>
      <c r="AE689" s="166"/>
    </row>
    <row r="690" spans="1:31" ht="15.75" customHeight="1">
      <c r="A690" s="162"/>
      <c r="B690" s="162"/>
      <c r="C690" s="165"/>
      <c r="D690" s="162"/>
      <c r="E690" s="165"/>
      <c r="F690" s="162"/>
      <c r="G690" s="162"/>
      <c r="H690" s="162"/>
      <c r="I690" s="162"/>
      <c r="J690" s="162"/>
      <c r="K690" s="162"/>
      <c r="L690" s="162"/>
      <c r="M690" s="166"/>
      <c r="N690" s="166"/>
      <c r="O690" s="166"/>
      <c r="P690" s="166"/>
      <c r="Q690" s="166"/>
      <c r="R690" s="166"/>
      <c r="S690" s="166"/>
      <c r="T690" s="166"/>
      <c r="U690" s="166"/>
      <c r="V690" s="166"/>
      <c r="W690" s="166"/>
      <c r="X690" s="166"/>
      <c r="Y690" s="166"/>
      <c r="Z690" s="166"/>
      <c r="AA690" s="166"/>
      <c r="AB690" s="166"/>
      <c r="AC690" s="166"/>
      <c r="AD690" s="166"/>
      <c r="AE690" s="166"/>
    </row>
    <row r="691" spans="1:31" ht="15.75" customHeight="1">
      <c r="A691" s="162"/>
      <c r="B691" s="162"/>
      <c r="C691" s="165"/>
      <c r="D691" s="162"/>
      <c r="E691" s="165"/>
      <c r="F691" s="162"/>
      <c r="G691" s="162"/>
      <c r="H691" s="162"/>
      <c r="I691" s="162"/>
      <c r="J691" s="162"/>
      <c r="K691" s="162"/>
      <c r="L691" s="162"/>
      <c r="M691" s="166"/>
      <c r="N691" s="166"/>
      <c r="O691" s="166"/>
      <c r="P691" s="166"/>
      <c r="Q691" s="166"/>
      <c r="R691" s="166"/>
      <c r="S691" s="166"/>
      <c r="T691" s="166"/>
      <c r="U691" s="166"/>
      <c r="V691" s="166"/>
      <c r="W691" s="166"/>
      <c r="X691" s="166"/>
      <c r="Y691" s="166"/>
      <c r="Z691" s="166"/>
      <c r="AA691" s="166"/>
      <c r="AB691" s="166"/>
      <c r="AC691" s="166"/>
      <c r="AD691" s="166"/>
      <c r="AE691" s="166"/>
    </row>
    <row r="692" spans="1:31" ht="15.75" customHeight="1">
      <c r="A692" s="162"/>
      <c r="B692" s="162"/>
      <c r="C692" s="165"/>
      <c r="D692" s="162"/>
      <c r="E692" s="165"/>
      <c r="F692" s="162"/>
      <c r="G692" s="162"/>
      <c r="H692" s="162"/>
      <c r="I692" s="162"/>
      <c r="J692" s="162"/>
      <c r="K692" s="162"/>
      <c r="L692" s="162"/>
      <c r="M692" s="166"/>
      <c r="N692" s="166"/>
      <c r="O692" s="166"/>
      <c r="P692" s="166"/>
      <c r="Q692" s="166"/>
      <c r="R692" s="166"/>
      <c r="S692" s="166"/>
      <c r="T692" s="166"/>
      <c r="U692" s="166"/>
      <c r="V692" s="166"/>
      <c r="W692" s="166"/>
      <c r="X692" s="166"/>
      <c r="Y692" s="166"/>
      <c r="Z692" s="166"/>
      <c r="AA692" s="166"/>
      <c r="AB692" s="166"/>
      <c r="AC692" s="166"/>
      <c r="AD692" s="166"/>
      <c r="AE692" s="166"/>
    </row>
    <row r="693" spans="1:31" ht="15.75" customHeight="1">
      <c r="A693" s="162"/>
      <c r="B693" s="162"/>
      <c r="C693" s="165"/>
      <c r="D693" s="162"/>
      <c r="E693" s="165"/>
      <c r="F693" s="162"/>
      <c r="G693" s="162"/>
      <c r="H693" s="162"/>
      <c r="I693" s="162"/>
      <c r="J693" s="162"/>
      <c r="K693" s="162"/>
      <c r="L693" s="162"/>
      <c r="M693" s="166"/>
      <c r="N693" s="166"/>
      <c r="O693" s="166"/>
      <c r="P693" s="166"/>
      <c r="Q693" s="166"/>
      <c r="R693" s="166"/>
      <c r="S693" s="166"/>
      <c r="T693" s="166"/>
      <c r="U693" s="166"/>
      <c r="V693" s="166"/>
      <c r="W693" s="166"/>
      <c r="X693" s="166"/>
      <c r="Y693" s="166"/>
      <c r="Z693" s="166"/>
      <c r="AA693" s="166"/>
      <c r="AB693" s="166"/>
      <c r="AC693" s="166"/>
      <c r="AD693" s="166"/>
      <c r="AE693" s="166"/>
    </row>
    <row r="694" spans="1:31" ht="15.75" customHeight="1">
      <c r="A694" s="162"/>
      <c r="B694" s="162"/>
      <c r="C694" s="165"/>
      <c r="D694" s="162"/>
      <c r="E694" s="165"/>
      <c r="F694" s="162"/>
      <c r="G694" s="162"/>
      <c r="H694" s="162"/>
      <c r="I694" s="162"/>
      <c r="J694" s="162"/>
      <c r="K694" s="162"/>
      <c r="L694" s="162"/>
      <c r="M694" s="166"/>
      <c r="N694" s="166"/>
      <c r="O694" s="166"/>
      <c r="P694" s="166"/>
      <c r="Q694" s="166"/>
      <c r="R694" s="166"/>
      <c r="S694" s="166"/>
      <c r="T694" s="166"/>
      <c r="U694" s="166"/>
      <c r="V694" s="166"/>
      <c r="W694" s="166"/>
      <c r="X694" s="166"/>
      <c r="Y694" s="166"/>
      <c r="Z694" s="166"/>
      <c r="AA694" s="166"/>
      <c r="AB694" s="166"/>
      <c r="AC694" s="166"/>
      <c r="AD694" s="166"/>
      <c r="AE694" s="166"/>
    </row>
    <row r="695" spans="1:31" ht="15.75" customHeight="1">
      <c r="A695" s="162"/>
      <c r="B695" s="162"/>
      <c r="C695" s="165"/>
      <c r="D695" s="162"/>
      <c r="E695" s="165"/>
      <c r="F695" s="162"/>
      <c r="G695" s="162"/>
      <c r="H695" s="162"/>
      <c r="I695" s="162"/>
      <c r="J695" s="162"/>
      <c r="K695" s="162"/>
      <c r="L695" s="162"/>
      <c r="M695" s="166"/>
      <c r="N695" s="166"/>
      <c r="O695" s="166"/>
      <c r="P695" s="166"/>
      <c r="Q695" s="166"/>
      <c r="R695" s="166"/>
      <c r="S695" s="166"/>
      <c r="T695" s="166"/>
      <c r="U695" s="166"/>
      <c r="V695" s="166"/>
      <c r="W695" s="166"/>
      <c r="X695" s="166"/>
      <c r="Y695" s="166"/>
      <c r="Z695" s="166"/>
      <c r="AA695" s="166"/>
      <c r="AB695" s="166"/>
      <c r="AC695" s="166"/>
      <c r="AD695" s="166"/>
      <c r="AE695" s="166"/>
    </row>
    <row r="696" spans="1:31" ht="15.75" customHeight="1">
      <c r="A696" s="162"/>
      <c r="B696" s="162"/>
      <c r="C696" s="165"/>
      <c r="D696" s="162"/>
      <c r="E696" s="165"/>
      <c r="F696" s="162"/>
      <c r="G696" s="162"/>
      <c r="H696" s="162"/>
      <c r="I696" s="162"/>
      <c r="J696" s="162"/>
      <c r="K696" s="162"/>
      <c r="L696" s="162"/>
      <c r="M696" s="166"/>
      <c r="N696" s="166"/>
      <c r="O696" s="166"/>
      <c r="P696" s="166"/>
      <c r="Q696" s="166"/>
      <c r="R696" s="166"/>
      <c r="S696" s="166"/>
      <c r="T696" s="166"/>
      <c r="U696" s="166"/>
      <c r="V696" s="166"/>
      <c r="W696" s="166"/>
      <c r="X696" s="166"/>
      <c r="Y696" s="166"/>
      <c r="Z696" s="166"/>
      <c r="AA696" s="166"/>
      <c r="AB696" s="166"/>
      <c r="AC696" s="166"/>
      <c r="AD696" s="166"/>
      <c r="AE696" s="166"/>
    </row>
    <row r="697" spans="1:31" ht="15.75" customHeight="1">
      <c r="A697" s="162"/>
      <c r="B697" s="162"/>
      <c r="C697" s="165"/>
      <c r="D697" s="162"/>
      <c r="E697" s="165"/>
      <c r="F697" s="162"/>
      <c r="G697" s="162"/>
      <c r="H697" s="162"/>
      <c r="I697" s="162"/>
      <c r="J697" s="162"/>
      <c r="K697" s="162"/>
      <c r="L697" s="162"/>
      <c r="M697" s="166"/>
      <c r="N697" s="166"/>
      <c r="O697" s="166"/>
      <c r="P697" s="166"/>
      <c r="Q697" s="166"/>
      <c r="R697" s="166"/>
      <c r="S697" s="166"/>
      <c r="T697" s="166"/>
      <c r="U697" s="166"/>
      <c r="V697" s="166"/>
      <c r="W697" s="166"/>
      <c r="X697" s="166"/>
      <c r="Y697" s="166"/>
      <c r="Z697" s="166"/>
      <c r="AA697" s="166"/>
      <c r="AB697" s="166"/>
      <c r="AC697" s="166"/>
      <c r="AD697" s="166"/>
      <c r="AE697" s="166"/>
    </row>
    <row r="698" spans="1:31" ht="15.75" customHeight="1">
      <c r="A698" s="162"/>
      <c r="B698" s="162"/>
      <c r="C698" s="165"/>
      <c r="D698" s="162"/>
      <c r="E698" s="165"/>
      <c r="F698" s="162"/>
      <c r="G698" s="162"/>
      <c r="H698" s="162"/>
      <c r="I698" s="162"/>
      <c r="J698" s="162"/>
      <c r="K698" s="162"/>
      <c r="L698" s="162"/>
      <c r="M698" s="166"/>
      <c r="N698" s="166"/>
      <c r="O698" s="166"/>
      <c r="P698" s="166"/>
      <c r="Q698" s="166"/>
      <c r="R698" s="166"/>
      <c r="S698" s="166"/>
      <c r="T698" s="166"/>
      <c r="U698" s="166"/>
      <c r="V698" s="166"/>
      <c r="W698" s="166"/>
      <c r="X698" s="166"/>
      <c r="Y698" s="166"/>
      <c r="Z698" s="166"/>
      <c r="AA698" s="166"/>
      <c r="AB698" s="166"/>
      <c r="AC698" s="166"/>
      <c r="AD698" s="166"/>
      <c r="AE698" s="166"/>
    </row>
    <row r="699" spans="1:31" ht="15.75" customHeight="1">
      <c r="A699" s="162"/>
      <c r="B699" s="162"/>
      <c r="C699" s="165"/>
      <c r="D699" s="162"/>
      <c r="E699" s="165"/>
      <c r="F699" s="162"/>
      <c r="G699" s="162"/>
      <c r="H699" s="162"/>
      <c r="I699" s="162"/>
      <c r="J699" s="162"/>
      <c r="K699" s="162"/>
      <c r="L699" s="162"/>
      <c r="M699" s="166"/>
      <c r="N699" s="166"/>
      <c r="O699" s="166"/>
      <c r="P699" s="166"/>
      <c r="Q699" s="166"/>
      <c r="R699" s="166"/>
      <c r="S699" s="166"/>
      <c r="T699" s="166"/>
      <c r="U699" s="166"/>
      <c r="V699" s="166"/>
      <c r="W699" s="166"/>
      <c r="X699" s="166"/>
      <c r="Y699" s="166"/>
      <c r="Z699" s="166"/>
      <c r="AA699" s="166"/>
      <c r="AB699" s="166"/>
      <c r="AC699" s="166"/>
      <c r="AD699" s="166"/>
      <c r="AE699" s="166"/>
    </row>
    <row r="700" spans="1:31" ht="15.75" customHeight="1">
      <c r="A700" s="162"/>
      <c r="B700" s="162"/>
      <c r="C700" s="165"/>
      <c r="D700" s="162"/>
      <c r="E700" s="165"/>
      <c r="F700" s="162"/>
      <c r="G700" s="162"/>
      <c r="H700" s="162"/>
      <c r="I700" s="162"/>
      <c r="J700" s="162"/>
      <c r="K700" s="162"/>
      <c r="L700" s="162"/>
      <c r="M700" s="166"/>
      <c r="N700" s="166"/>
      <c r="O700" s="166"/>
      <c r="P700" s="166"/>
      <c r="Q700" s="166"/>
      <c r="R700" s="166"/>
      <c r="S700" s="166"/>
      <c r="T700" s="166"/>
      <c r="U700" s="166"/>
      <c r="V700" s="166"/>
      <c r="W700" s="166"/>
      <c r="X700" s="166"/>
      <c r="Y700" s="166"/>
      <c r="Z700" s="166"/>
      <c r="AA700" s="166"/>
      <c r="AB700" s="166"/>
      <c r="AC700" s="166"/>
      <c r="AD700" s="166"/>
      <c r="AE700" s="166"/>
    </row>
    <row r="701" spans="1:31" ht="15.75" customHeight="1">
      <c r="A701" s="162"/>
      <c r="B701" s="162"/>
      <c r="C701" s="165"/>
      <c r="D701" s="162"/>
      <c r="E701" s="165"/>
      <c r="F701" s="162"/>
      <c r="G701" s="162"/>
      <c r="H701" s="162"/>
      <c r="I701" s="162"/>
      <c r="J701" s="162"/>
      <c r="K701" s="162"/>
      <c r="L701" s="162"/>
      <c r="M701" s="166"/>
      <c r="N701" s="166"/>
      <c r="O701" s="166"/>
      <c r="P701" s="166"/>
      <c r="Q701" s="166"/>
      <c r="R701" s="166"/>
      <c r="S701" s="166"/>
      <c r="T701" s="166"/>
      <c r="U701" s="166"/>
      <c r="V701" s="166"/>
      <c r="W701" s="166"/>
      <c r="X701" s="166"/>
      <c r="Y701" s="166"/>
      <c r="Z701" s="166"/>
      <c r="AA701" s="166"/>
      <c r="AB701" s="166"/>
      <c r="AC701" s="166"/>
      <c r="AD701" s="166"/>
      <c r="AE701" s="166"/>
    </row>
    <row r="702" spans="1:31" ht="15.75" customHeight="1">
      <c r="A702" s="162"/>
      <c r="B702" s="162"/>
      <c r="C702" s="165"/>
      <c r="D702" s="162"/>
      <c r="E702" s="165"/>
      <c r="F702" s="162"/>
      <c r="G702" s="162"/>
      <c r="H702" s="162"/>
      <c r="I702" s="162"/>
      <c r="J702" s="162"/>
      <c r="K702" s="162"/>
      <c r="L702" s="162"/>
      <c r="M702" s="166"/>
      <c r="N702" s="166"/>
      <c r="O702" s="166"/>
      <c r="P702" s="166"/>
      <c r="Q702" s="166"/>
      <c r="R702" s="166"/>
      <c r="S702" s="166"/>
      <c r="T702" s="166"/>
      <c r="U702" s="166"/>
      <c r="V702" s="166"/>
      <c r="W702" s="166"/>
      <c r="X702" s="166"/>
      <c r="Y702" s="166"/>
      <c r="Z702" s="166"/>
      <c r="AA702" s="166"/>
      <c r="AB702" s="166"/>
      <c r="AC702" s="166"/>
      <c r="AD702" s="166"/>
      <c r="AE702" s="166"/>
    </row>
    <row r="703" spans="1:31" ht="15.75" customHeight="1">
      <c r="A703" s="162"/>
      <c r="B703" s="162"/>
      <c r="C703" s="165"/>
      <c r="D703" s="162"/>
      <c r="E703" s="165"/>
      <c r="F703" s="162"/>
      <c r="G703" s="162"/>
      <c r="H703" s="162"/>
      <c r="I703" s="162"/>
      <c r="J703" s="162"/>
      <c r="K703" s="162"/>
      <c r="L703" s="162"/>
      <c r="M703" s="166"/>
      <c r="N703" s="166"/>
      <c r="O703" s="166"/>
      <c r="P703" s="166"/>
      <c r="Q703" s="166"/>
      <c r="R703" s="166"/>
      <c r="S703" s="166"/>
      <c r="T703" s="166"/>
      <c r="U703" s="166"/>
      <c r="V703" s="166"/>
      <c r="W703" s="166"/>
      <c r="X703" s="166"/>
      <c r="Y703" s="166"/>
      <c r="Z703" s="166"/>
      <c r="AA703" s="166"/>
      <c r="AB703" s="166"/>
      <c r="AC703" s="166"/>
      <c r="AD703" s="166"/>
      <c r="AE703" s="166"/>
    </row>
    <row r="704" spans="1:31" ht="15.75" customHeight="1">
      <c r="A704" s="162"/>
      <c r="B704" s="162"/>
      <c r="C704" s="165"/>
      <c r="D704" s="162"/>
      <c r="E704" s="165"/>
      <c r="F704" s="162"/>
      <c r="G704" s="162"/>
      <c r="H704" s="162"/>
      <c r="I704" s="162"/>
      <c r="J704" s="162"/>
      <c r="K704" s="162"/>
      <c r="L704" s="162"/>
      <c r="M704" s="166"/>
      <c r="N704" s="166"/>
      <c r="O704" s="166"/>
      <c r="P704" s="166"/>
      <c r="Q704" s="166"/>
      <c r="R704" s="166"/>
      <c r="S704" s="166"/>
      <c r="T704" s="166"/>
      <c r="U704" s="166"/>
      <c r="V704" s="166"/>
      <c r="W704" s="166"/>
      <c r="X704" s="166"/>
      <c r="Y704" s="166"/>
      <c r="Z704" s="166"/>
      <c r="AA704" s="166"/>
      <c r="AB704" s="166"/>
      <c r="AC704" s="166"/>
      <c r="AD704" s="166"/>
      <c r="AE704" s="166"/>
    </row>
    <row r="705" spans="1:31" ht="15.75" customHeight="1">
      <c r="A705" s="162"/>
      <c r="B705" s="162"/>
      <c r="C705" s="165"/>
      <c r="D705" s="162"/>
      <c r="E705" s="165"/>
      <c r="F705" s="162"/>
      <c r="G705" s="162"/>
      <c r="H705" s="162"/>
      <c r="I705" s="162"/>
      <c r="J705" s="162"/>
      <c r="K705" s="162"/>
      <c r="L705" s="162"/>
      <c r="M705" s="166"/>
      <c r="N705" s="166"/>
      <c r="O705" s="166"/>
      <c r="P705" s="166"/>
      <c r="Q705" s="166"/>
      <c r="R705" s="166"/>
      <c r="S705" s="166"/>
      <c r="T705" s="166"/>
      <c r="U705" s="166"/>
      <c r="V705" s="166"/>
      <c r="W705" s="166"/>
      <c r="X705" s="166"/>
      <c r="Y705" s="166"/>
      <c r="Z705" s="166"/>
      <c r="AA705" s="166"/>
      <c r="AB705" s="166"/>
      <c r="AC705" s="166"/>
      <c r="AD705" s="166"/>
      <c r="AE705" s="166"/>
    </row>
    <row r="706" spans="1:31" ht="15.75" customHeight="1">
      <c r="A706" s="162"/>
      <c r="B706" s="162"/>
      <c r="C706" s="165"/>
      <c r="D706" s="162"/>
      <c r="E706" s="165"/>
      <c r="F706" s="162"/>
      <c r="G706" s="162"/>
      <c r="H706" s="162"/>
      <c r="I706" s="162"/>
      <c r="J706" s="162"/>
      <c r="K706" s="162"/>
      <c r="L706" s="162"/>
      <c r="M706" s="166"/>
      <c r="N706" s="166"/>
      <c r="O706" s="166"/>
      <c r="P706" s="166"/>
      <c r="Q706" s="166"/>
      <c r="R706" s="166"/>
      <c r="S706" s="166"/>
      <c r="T706" s="166"/>
      <c r="U706" s="166"/>
      <c r="V706" s="166"/>
      <c r="W706" s="166"/>
      <c r="X706" s="166"/>
      <c r="Y706" s="166"/>
      <c r="Z706" s="166"/>
      <c r="AA706" s="166"/>
      <c r="AB706" s="166"/>
      <c r="AC706" s="166"/>
      <c r="AD706" s="166"/>
      <c r="AE706" s="166"/>
    </row>
    <row r="707" spans="1:31" ht="15.75" customHeight="1">
      <c r="A707" s="162"/>
      <c r="B707" s="162"/>
      <c r="C707" s="165"/>
      <c r="D707" s="162"/>
      <c r="E707" s="165"/>
      <c r="F707" s="162"/>
      <c r="G707" s="162"/>
      <c r="H707" s="162"/>
      <c r="I707" s="162"/>
      <c r="J707" s="162"/>
      <c r="K707" s="162"/>
      <c r="L707" s="162"/>
      <c r="M707" s="166"/>
      <c r="N707" s="166"/>
      <c r="O707" s="166"/>
      <c r="P707" s="166"/>
      <c r="Q707" s="166"/>
      <c r="R707" s="166"/>
      <c r="S707" s="166"/>
      <c r="T707" s="166"/>
      <c r="U707" s="166"/>
      <c r="V707" s="166"/>
      <c r="W707" s="166"/>
      <c r="X707" s="166"/>
      <c r="Y707" s="166"/>
      <c r="Z707" s="166"/>
      <c r="AA707" s="166"/>
      <c r="AB707" s="166"/>
      <c r="AC707" s="166"/>
      <c r="AD707" s="166"/>
      <c r="AE707" s="166"/>
    </row>
    <row r="708" spans="1:31" ht="15.75" customHeight="1">
      <c r="A708" s="162"/>
      <c r="B708" s="162"/>
      <c r="C708" s="165"/>
      <c r="D708" s="162"/>
      <c r="E708" s="165"/>
      <c r="F708" s="162"/>
      <c r="G708" s="162"/>
      <c r="H708" s="162"/>
      <c r="I708" s="162"/>
      <c r="J708" s="162"/>
      <c r="K708" s="162"/>
      <c r="L708" s="162"/>
      <c r="M708" s="166"/>
      <c r="N708" s="166"/>
      <c r="O708" s="166"/>
      <c r="P708" s="166"/>
      <c r="Q708" s="166"/>
      <c r="R708" s="166"/>
      <c r="S708" s="166"/>
      <c r="T708" s="166"/>
      <c r="U708" s="166"/>
      <c r="V708" s="166"/>
      <c r="W708" s="166"/>
      <c r="X708" s="166"/>
      <c r="Y708" s="166"/>
      <c r="Z708" s="166"/>
      <c r="AA708" s="166"/>
      <c r="AB708" s="166"/>
      <c r="AC708" s="166"/>
      <c r="AD708" s="166"/>
      <c r="AE708" s="166"/>
    </row>
    <row r="709" spans="1:31" ht="15.75" customHeight="1">
      <c r="A709" s="162"/>
      <c r="B709" s="162"/>
      <c r="C709" s="165"/>
      <c r="D709" s="162"/>
      <c r="E709" s="165"/>
      <c r="F709" s="162"/>
      <c r="G709" s="162"/>
      <c r="H709" s="162"/>
      <c r="I709" s="162"/>
      <c r="J709" s="162"/>
      <c r="K709" s="162"/>
      <c r="L709" s="162"/>
      <c r="M709" s="166"/>
      <c r="N709" s="166"/>
      <c r="O709" s="166"/>
      <c r="P709" s="166"/>
      <c r="Q709" s="166"/>
      <c r="R709" s="166"/>
      <c r="S709" s="166"/>
      <c r="T709" s="166"/>
      <c r="U709" s="166"/>
      <c r="V709" s="166"/>
      <c r="W709" s="166"/>
      <c r="X709" s="166"/>
      <c r="Y709" s="166"/>
      <c r="Z709" s="166"/>
      <c r="AA709" s="166"/>
      <c r="AB709" s="166"/>
      <c r="AC709" s="166"/>
      <c r="AD709" s="166"/>
      <c r="AE709" s="166"/>
    </row>
    <row r="710" spans="1:31" ht="15.75" customHeight="1">
      <c r="A710" s="162"/>
      <c r="B710" s="162"/>
      <c r="C710" s="165"/>
      <c r="D710" s="162"/>
      <c r="E710" s="165"/>
      <c r="F710" s="162"/>
      <c r="G710" s="162"/>
      <c r="H710" s="162"/>
      <c r="I710" s="162"/>
      <c r="J710" s="162"/>
      <c r="K710" s="162"/>
      <c r="L710" s="162"/>
      <c r="M710" s="166"/>
      <c r="N710" s="166"/>
      <c r="O710" s="166"/>
      <c r="P710" s="166"/>
      <c r="Q710" s="166"/>
      <c r="R710" s="166"/>
      <c r="S710" s="166"/>
      <c r="T710" s="166"/>
      <c r="U710" s="166"/>
      <c r="V710" s="166"/>
      <c r="W710" s="166"/>
      <c r="X710" s="166"/>
      <c r="Y710" s="166"/>
      <c r="Z710" s="166"/>
      <c r="AA710" s="166"/>
      <c r="AB710" s="166"/>
      <c r="AC710" s="166"/>
      <c r="AD710" s="166"/>
      <c r="AE710" s="166"/>
    </row>
    <row r="711" spans="1:31" ht="15.75" customHeight="1">
      <c r="A711" s="162"/>
      <c r="B711" s="162"/>
      <c r="C711" s="165"/>
      <c r="D711" s="162"/>
      <c r="E711" s="165"/>
      <c r="F711" s="162"/>
      <c r="G711" s="162"/>
      <c r="H711" s="162"/>
      <c r="I711" s="162"/>
      <c r="J711" s="162"/>
      <c r="K711" s="162"/>
      <c r="L711" s="162"/>
      <c r="M711" s="166"/>
      <c r="N711" s="166"/>
      <c r="O711" s="166"/>
      <c r="P711" s="166"/>
      <c r="Q711" s="166"/>
      <c r="R711" s="166"/>
      <c r="S711" s="166"/>
      <c r="T711" s="166"/>
      <c r="U711" s="166"/>
      <c r="V711" s="166"/>
      <c r="W711" s="166"/>
      <c r="X711" s="166"/>
      <c r="Y711" s="166"/>
      <c r="Z711" s="166"/>
      <c r="AA711" s="166"/>
      <c r="AB711" s="166"/>
      <c r="AC711" s="166"/>
      <c r="AD711" s="166"/>
      <c r="AE711" s="166"/>
    </row>
    <row r="712" spans="1:31" ht="15.75" customHeight="1">
      <c r="A712" s="162"/>
      <c r="B712" s="162"/>
      <c r="C712" s="165"/>
      <c r="D712" s="162"/>
      <c r="E712" s="165"/>
      <c r="F712" s="162"/>
      <c r="G712" s="162"/>
      <c r="H712" s="162"/>
      <c r="I712" s="162"/>
      <c r="J712" s="162"/>
      <c r="K712" s="162"/>
      <c r="L712" s="162"/>
      <c r="M712" s="166"/>
      <c r="N712" s="166"/>
      <c r="O712" s="166"/>
      <c r="P712" s="166"/>
      <c r="Q712" s="166"/>
      <c r="R712" s="166"/>
      <c r="S712" s="166"/>
      <c r="T712" s="166"/>
      <c r="U712" s="166"/>
      <c r="V712" s="166"/>
      <c r="W712" s="166"/>
      <c r="X712" s="166"/>
      <c r="Y712" s="166"/>
      <c r="Z712" s="166"/>
      <c r="AA712" s="166"/>
      <c r="AB712" s="166"/>
      <c r="AC712" s="166"/>
      <c r="AD712" s="166"/>
      <c r="AE712" s="166"/>
    </row>
    <row r="713" spans="1:31" ht="15.75" customHeight="1">
      <c r="A713" s="162"/>
      <c r="B713" s="162"/>
      <c r="C713" s="165"/>
      <c r="D713" s="162"/>
      <c r="E713" s="165"/>
      <c r="F713" s="162"/>
      <c r="G713" s="162"/>
      <c r="H713" s="162"/>
      <c r="I713" s="162"/>
      <c r="J713" s="162"/>
      <c r="K713" s="162"/>
      <c r="L713" s="162"/>
      <c r="M713" s="166"/>
      <c r="N713" s="166"/>
      <c r="O713" s="166"/>
      <c r="P713" s="166"/>
      <c r="Q713" s="166"/>
      <c r="R713" s="166"/>
      <c r="S713" s="166"/>
      <c r="T713" s="166"/>
      <c r="U713" s="166"/>
      <c r="V713" s="166"/>
      <c r="W713" s="166"/>
      <c r="X713" s="166"/>
      <c r="Y713" s="166"/>
      <c r="Z713" s="166"/>
      <c r="AA713" s="166"/>
      <c r="AB713" s="166"/>
      <c r="AC713" s="166"/>
      <c r="AD713" s="166"/>
      <c r="AE713" s="166"/>
    </row>
    <row r="714" spans="1:31" ht="15.75" customHeight="1">
      <c r="A714" s="162"/>
      <c r="B714" s="162"/>
      <c r="C714" s="165"/>
      <c r="D714" s="162"/>
      <c r="E714" s="165"/>
      <c r="F714" s="162"/>
      <c r="G714" s="162"/>
      <c r="H714" s="162"/>
      <c r="I714" s="162"/>
      <c r="J714" s="162"/>
      <c r="K714" s="162"/>
      <c r="L714" s="162"/>
      <c r="M714" s="166"/>
      <c r="N714" s="166"/>
      <c r="O714" s="166"/>
      <c r="P714" s="166"/>
      <c r="Q714" s="166"/>
      <c r="R714" s="166"/>
      <c r="S714" s="166"/>
      <c r="T714" s="166"/>
      <c r="U714" s="166"/>
      <c r="V714" s="166"/>
      <c r="W714" s="166"/>
      <c r="X714" s="166"/>
      <c r="Y714" s="166"/>
      <c r="Z714" s="166"/>
      <c r="AA714" s="166"/>
      <c r="AB714" s="166"/>
      <c r="AC714" s="166"/>
      <c r="AD714" s="166"/>
      <c r="AE714" s="166"/>
    </row>
    <row r="715" spans="1:31" ht="15.75" customHeight="1">
      <c r="A715" s="162"/>
      <c r="B715" s="162"/>
      <c r="C715" s="165"/>
      <c r="D715" s="162"/>
      <c r="E715" s="165"/>
      <c r="F715" s="162"/>
      <c r="G715" s="162"/>
      <c r="H715" s="162"/>
      <c r="I715" s="162"/>
      <c r="J715" s="162"/>
      <c r="K715" s="162"/>
      <c r="L715" s="162"/>
      <c r="M715" s="166"/>
      <c r="N715" s="166"/>
      <c r="O715" s="166"/>
      <c r="P715" s="166"/>
      <c r="Q715" s="166"/>
      <c r="R715" s="166"/>
      <c r="S715" s="166"/>
      <c r="T715" s="166"/>
      <c r="U715" s="166"/>
      <c r="V715" s="166"/>
      <c r="W715" s="166"/>
      <c r="X715" s="166"/>
      <c r="Y715" s="166"/>
      <c r="Z715" s="166"/>
      <c r="AA715" s="166"/>
      <c r="AB715" s="166"/>
      <c r="AC715" s="166"/>
      <c r="AD715" s="166"/>
      <c r="AE715" s="166"/>
    </row>
    <row r="716" spans="1:31" ht="15.75" customHeight="1">
      <c r="A716" s="162"/>
      <c r="B716" s="162"/>
      <c r="C716" s="165"/>
      <c r="D716" s="162"/>
      <c r="E716" s="165"/>
      <c r="F716" s="162"/>
      <c r="G716" s="162"/>
      <c r="H716" s="162"/>
      <c r="I716" s="162"/>
      <c r="J716" s="162"/>
      <c r="K716" s="162"/>
      <c r="L716" s="162"/>
      <c r="M716" s="166"/>
      <c r="N716" s="166"/>
      <c r="O716" s="166"/>
      <c r="P716" s="166"/>
      <c r="Q716" s="166"/>
      <c r="R716" s="166"/>
      <c r="S716" s="166"/>
      <c r="T716" s="166"/>
      <c r="U716" s="166"/>
      <c r="V716" s="166"/>
      <c r="W716" s="166"/>
      <c r="X716" s="166"/>
      <c r="Y716" s="166"/>
      <c r="Z716" s="166"/>
      <c r="AA716" s="166"/>
      <c r="AB716" s="166"/>
      <c r="AC716" s="166"/>
      <c r="AD716" s="166"/>
      <c r="AE716" s="166"/>
    </row>
    <row r="717" spans="1:31" ht="15.75" customHeight="1">
      <c r="A717" s="162"/>
      <c r="B717" s="162"/>
      <c r="C717" s="165"/>
      <c r="D717" s="162"/>
      <c r="E717" s="165"/>
      <c r="F717" s="162"/>
      <c r="G717" s="162"/>
      <c r="H717" s="162"/>
      <c r="I717" s="162"/>
      <c r="J717" s="162"/>
      <c r="K717" s="162"/>
      <c r="L717" s="162"/>
      <c r="M717" s="166"/>
      <c r="N717" s="166"/>
      <c r="O717" s="166"/>
      <c r="P717" s="166"/>
      <c r="Q717" s="166"/>
      <c r="R717" s="166"/>
      <c r="S717" s="166"/>
      <c r="T717" s="166"/>
      <c r="U717" s="166"/>
      <c r="V717" s="166"/>
      <c r="W717" s="166"/>
      <c r="X717" s="166"/>
      <c r="Y717" s="166"/>
      <c r="Z717" s="166"/>
      <c r="AA717" s="166"/>
      <c r="AB717" s="166"/>
      <c r="AC717" s="166"/>
      <c r="AD717" s="166"/>
      <c r="AE717" s="166"/>
    </row>
    <row r="718" spans="1:31" ht="15.75" customHeight="1">
      <c r="A718" s="162"/>
      <c r="B718" s="162"/>
      <c r="C718" s="165"/>
      <c r="D718" s="162"/>
      <c r="E718" s="165"/>
      <c r="F718" s="162"/>
      <c r="G718" s="162"/>
      <c r="H718" s="162"/>
      <c r="I718" s="162"/>
      <c r="J718" s="162"/>
      <c r="K718" s="162"/>
      <c r="L718" s="162"/>
      <c r="M718" s="166"/>
      <c r="N718" s="166"/>
      <c r="O718" s="166"/>
      <c r="P718" s="166"/>
      <c r="Q718" s="166"/>
      <c r="R718" s="166"/>
      <c r="S718" s="166"/>
      <c r="T718" s="166"/>
      <c r="U718" s="166"/>
      <c r="V718" s="166"/>
      <c r="W718" s="166"/>
      <c r="X718" s="166"/>
      <c r="Y718" s="166"/>
      <c r="Z718" s="166"/>
      <c r="AA718" s="166"/>
      <c r="AB718" s="166"/>
      <c r="AC718" s="166"/>
      <c r="AD718" s="166"/>
      <c r="AE718" s="166"/>
    </row>
    <row r="719" spans="1:31" ht="15.75" customHeight="1">
      <c r="A719" s="162"/>
      <c r="B719" s="162"/>
      <c r="C719" s="165"/>
      <c r="D719" s="162"/>
      <c r="E719" s="165"/>
      <c r="F719" s="162"/>
      <c r="G719" s="162"/>
      <c r="H719" s="162"/>
      <c r="I719" s="162"/>
      <c r="J719" s="162"/>
      <c r="K719" s="162"/>
      <c r="L719" s="162"/>
      <c r="M719" s="166"/>
      <c r="N719" s="166"/>
      <c r="O719" s="166"/>
      <c r="P719" s="166"/>
      <c r="Q719" s="166"/>
      <c r="R719" s="166"/>
      <c r="S719" s="166"/>
      <c r="T719" s="166"/>
      <c r="U719" s="166"/>
      <c r="V719" s="166"/>
      <c r="W719" s="166"/>
      <c r="X719" s="166"/>
      <c r="Y719" s="166"/>
      <c r="Z719" s="166"/>
      <c r="AA719" s="166"/>
      <c r="AB719" s="166"/>
      <c r="AC719" s="166"/>
      <c r="AD719" s="166"/>
      <c r="AE719" s="166"/>
    </row>
    <row r="720" spans="1:31" ht="15.75" customHeight="1">
      <c r="A720" s="162"/>
      <c r="B720" s="162"/>
      <c r="C720" s="165"/>
      <c r="D720" s="162"/>
      <c r="E720" s="165"/>
      <c r="F720" s="162"/>
      <c r="G720" s="162"/>
      <c r="H720" s="162"/>
      <c r="I720" s="162"/>
      <c r="J720" s="162"/>
      <c r="K720" s="162"/>
      <c r="L720" s="162"/>
      <c r="M720" s="166"/>
      <c r="N720" s="166"/>
      <c r="O720" s="166"/>
      <c r="P720" s="166"/>
      <c r="Q720" s="166"/>
      <c r="R720" s="166"/>
      <c r="S720" s="166"/>
      <c r="T720" s="166"/>
      <c r="U720" s="166"/>
      <c r="V720" s="166"/>
      <c r="W720" s="166"/>
      <c r="X720" s="166"/>
      <c r="Y720" s="166"/>
      <c r="Z720" s="166"/>
      <c r="AA720" s="166"/>
      <c r="AB720" s="166"/>
      <c r="AC720" s="166"/>
      <c r="AD720" s="166"/>
      <c r="AE720" s="166"/>
    </row>
    <row r="721" spans="1:31" ht="15.75" customHeight="1">
      <c r="A721" s="162"/>
      <c r="B721" s="162"/>
      <c r="C721" s="165"/>
      <c r="D721" s="162"/>
      <c r="E721" s="165"/>
      <c r="F721" s="162"/>
      <c r="G721" s="162"/>
      <c r="H721" s="162"/>
      <c r="I721" s="162"/>
      <c r="J721" s="162"/>
      <c r="K721" s="162"/>
      <c r="L721" s="162"/>
      <c r="M721" s="166"/>
      <c r="N721" s="166"/>
      <c r="O721" s="166"/>
      <c r="P721" s="166"/>
      <c r="Q721" s="166"/>
      <c r="R721" s="166"/>
      <c r="S721" s="166"/>
      <c r="T721" s="166"/>
      <c r="U721" s="166"/>
      <c r="V721" s="166"/>
      <c r="W721" s="166"/>
      <c r="X721" s="166"/>
      <c r="Y721" s="166"/>
      <c r="Z721" s="166"/>
      <c r="AA721" s="166"/>
      <c r="AB721" s="166"/>
      <c r="AC721" s="166"/>
      <c r="AD721" s="166"/>
      <c r="AE721" s="166"/>
    </row>
    <row r="722" spans="1:31" ht="15.75" customHeight="1">
      <c r="A722" s="162"/>
      <c r="B722" s="162"/>
      <c r="C722" s="165"/>
      <c r="D722" s="162"/>
      <c r="E722" s="165"/>
      <c r="F722" s="162"/>
      <c r="G722" s="162"/>
      <c r="H722" s="162"/>
      <c r="I722" s="162"/>
      <c r="J722" s="162"/>
      <c r="K722" s="162"/>
      <c r="L722" s="162"/>
      <c r="M722" s="166"/>
      <c r="N722" s="166"/>
      <c r="O722" s="166"/>
      <c r="P722" s="166"/>
      <c r="Q722" s="166"/>
      <c r="R722" s="166"/>
      <c r="S722" s="166"/>
      <c r="T722" s="166"/>
      <c r="U722" s="166"/>
      <c r="V722" s="166"/>
      <c r="W722" s="166"/>
      <c r="X722" s="166"/>
      <c r="Y722" s="166"/>
      <c r="Z722" s="166"/>
      <c r="AA722" s="166"/>
      <c r="AB722" s="166"/>
      <c r="AC722" s="166"/>
      <c r="AD722" s="166"/>
      <c r="AE722" s="166"/>
    </row>
    <row r="723" spans="1:31" ht="15.75" customHeight="1">
      <c r="A723" s="162"/>
      <c r="B723" s="162"/>
      <c r="C723" s="165"/>
      <c r="D723" s="162"/>
      <c r="E723" s="165"/>
      <c r="F723" s="162"/>
      <c r="G723" s="162"/>
      <c r="H723" s="162"/>
      <c r="I723" s="162"/>
      <c r="J723" s="162"/>
      <c r="K723" s="162"/>
      <c r="L723" s="162"/>
      <c r="M723" s="166"/>
      <c r="N723" s="166"/>
      <c r="O723" s="166"/>
      <c r="P723" s="166"/>
      <c r="Q723" s="166"/>
      <c r="R723" s="166"/>
      <c r="S723" s="166"/>
      <c r="T723" s="166"/>
      <c r="U723" s="166"/>
      <c r="V723" s="166"/>
      <c r="W723" s="166"/>
      <c r="X723" s="166"/>
      <c r="Y723" s="166"/>
      <c r="Z723" s="166"/>
      <c r="AA723" s="166"/>
      <c r="AB723" s="166"/>
      <c r="AC723" s="166"/>
      <c r="AD723" s="166"/>
      <c r="AE723" s="166"/>
    </row>
    <row r="724" spans="1:31" ht="15.75" customHeight="1">
      <c r="A724" s="162"/>
      <c r="B724" s="162"/>
      <c r="C724" s="165"/>
      <c r="D724" s="162"/>
      <c r="E724" s="165"/>
      <c r="F724" s="162"/>
      <c r="G724" s="162"/>
      <c r="H724" s="162"/>
      <c r="I724" s="162"/>
      <c r="J724" s="162"/>
      <c r="K724" s="162"/>
      <c r="L724" s="162"/>
      <c r="M724" s="166"/>
      <c r="N724" s="166"/>
      <c r="O724" s="166"/>
      <c r="P724" s="166"/>
      <c r="Q724" s="166"/>
      <c r="R724" s="166"/>
      <c r="S724" s="166"/>
      <c r="T724" s="166"/>
      <c r="U724" s="166"/>
      <c r="V724" s="166"/>
      <c r="W724" s="166"/>
      <c r="X724" s="166"/>
      <c r="Y724" s="166"/>
      <c r="Z724" s="166"/>
      <c r="AA724" s="166"/>
      <c r="AB724" s="166"/>
      <c r="AC724" s="166"/>
      <c r="AD724" s="166"/>
      <c r="AE724" s="166"/>
    </row>
    <row r="725" spans="1:31" ht="15.75" customHeight="1">
      <c r="A725" s="162"/>
      <c r="B725" s="162"/>
      <c r="C725" s="165"/>
      <c r="D725" s="162"/>
      <c r="E725" s="165"/>
      <c r="F725" s="162"/>
      <c r="G725" s="162"/>
      <c r="H725" s="162"/>
      <c r="I725" s="162"/>
      <c r="J725" s="162"/>
      <c r="K725" s="162"/>
      <c r="L725" s="162"/>
      <c r="M725" s="166"/>
      <c r="N725" s="166"/>
      <c r="O725" s="166"/>
      <c r="P725" s="166"/>
      <c r="Q725" s="166"/>
      <c r="R725" s="166"/>
      <c r="S725" s="166"/>
      <c r="T725" s="166"/>
      <c r="U725" s="166"/>
      <c r="V725" s="166"/>
      <c r="W725" s="166"/>
      <c r="X725" s="166"/>
      <c r="Y725" s="166"/>
      <c r="Z725" s="166"/>
      <c r="AA725" s="166"/>
      <c r="AB725" s="166"/>
      <c r="AC725" s="166"/>
      <c r="AD725" s="166"/>
      <c r="AE725" s="166"/>
    </row>
    <row r="726" spans="1:31" ht="15.75" customHeight="1">
      <c r="A726" s="162"/>
      <c r="B726" s="162"/>
      <c r="C726" s="165"/>
      <c r="D726" s="162"/>
      <c r="E726" s="165"/>
      <c r="F726" s="162"/>
      <c r="G726" s="162"/>
      <c r="H726" s="162"/>
      <c r="I726" s="162"/>
      <c r="J726" s="162"/>
      <c r="K726" s="162"/>
      <c r="L726" s="162"/>
      <c r="M726" s="166"/>
      <c r="N726" s="166"/>
      <c r="O726" s="166"/>
      <c r="P726" s="166"/>
      <c r="Q726" s="166"/>
      <c r="R726" s="166"/>
      <c r="S726" s="166"/>
      <c r="T726" s="166"/>
      <c r="U726" s="166"/>
      <c r="V726" s="166"/>
      <c r="W726" s="166"/>
      <c r="X726" s="166"/>
      <c r="Y726" s="166"/>
      <c r="Z726" s="166"/>
      <c r="AA726" s="166"/>
      <c r="AB726" s="166"/>
      <c r="AC726" s="166"/>
      <c r="AD726" s="166"/>
      <c r="AE726" s="166"/>
    </row>
    <row r="727" spans="1:31" ht="15.75" customHeight="1">
      <c r="A727" s="162"/>
      <c r="B727" s="162"/>
      <c r="C727" s="165"/>
      <c r="D727" s="162"/>
      <c r="E727" s="165"/>
      <c r="F727" s="162"/>
      <c r="G727" s="162"/>
      <c r="H727" s="162"/>
      <c r="I727" s="162"/>
      <c r="J727" s="162"/>
      <c r="K727" s="162"/>
      <c r="L727" s="162"/>
      <c r="M727" s="166"/>
      <c r="N727" s="166"/>
      <c r="O727" s="166"/>
      <c r="P727" s="166"/>
      <c r="Q727" s="166"/>
      <c r="R727" s="166"/>
      <c r="S727" s="166"/>
      <c r="T727" s="166"/>
      <c r="U727" s="166"/>
      <c r="V727" s="166"/>
      <c r="W727" s="166"/>
      <c r="X727" s="166"/>
      <c r="Y727" s="166"/>
      <c r="Z727" s="166"/>
      <c r="AA727" s="166"/>
      <c r="AB727" s="166"/>
      <c r="AC727" s="166"/>
      <c r="AD727" s="166"/>
      <c r="AE727" s="166"/>
    </row>
    <row r="728" spans="1:31" ht="15.75" customHeight="1">
      <c r="A728" s="162"/>
      <c r="B728" s="162"/>
      <c r="C728" s="165"/>
      <c r="D728" s="162"/>
      <c r="E728" s="165"/>
      <c r="F728" s="162"/>
      <c r="G728" s="162"/>
      <c r="H728" s="162"/>
      <c r="I728" s="162"/>
      <c r="J728" s="162"/>
      <c r="K728" s="162"/>
      <c r="L728" s="162"/>
      <c r="M728" s="166"/>
      <c r="N728" s="166"/>
      <c r="O728" s="166"/>
      <c r="P728" s="166"/>
      <c r="Q728" s="166"/>
      <c r="R728" s="166"/>
      <c r="S728" s="166"/>
      <c r="T728" s="166"/>
      <c r="U728" s="166"/>
      <c r="V728" s="166"/>
      <c r="W728" s="166"/>
      <c r="X728" s="166"/>
      <c r="Y728" s="166"/>
      <c r="Z728" s="166"/>
      <c r="AA728" s="166"/>
      <c r="AB728" s="166"/>
      <c r="AC728" s="166"/>
      <c r="AD728" s="166"/>
      <c r="AE728" s="166"/>
    </row>
    <row r="729" spans="1:31" ht="15.75" customHeight="1">
      <c r="A729" s="162"/>
      <c r="B729" s="162"/>
      <c r="C729" s="165"/>
      <c r="D729" s="162"/>
      <c r="E729" s="165"/>
      <c r="F729" s="162"/>
      <c r="G729" s="162"/>
      <c r="H729" s="162"/>
      <c r="I729" s="162"/>
      <c r="J729" s="162"/>
      <c r="K729" s="162"/>
      <c r="L729" s="162"/>
      <c r="M729" s="166"/>
      <c r="N729" s="166"/>
      <c r="O729" s="166"/>
      <c r="P729" s="166"/>
      <c r="Q729" s="166"/>
      <c r="R729" s="166"/>
      <c r="S729" s="166"/>
      <c r="T729" s="166"/>
      <c r="U729" s="166"/>
      <c r="V729" s="166"/>
      <c r="W729" s="166"/>
      <c r="X729" s="166"/>
      <c r="Y729" s="166"/>
      <c r="Z729" s="166"/>
      <c r="AA729" s="166"/>
      <c r="AB729" s="166"/>
      <c r="AC729" s="166"/>
      <c r="AD729" s="166"/>
      <c r="AE729" s="166"/>
    </row>
    <row r="730" spans="1:31" ht="15.75" customHeight="1">
      <c r="A730" s="162"/>
      <c r="B730" s="162"/>
      <c r="C730" s="165"/>
      <c r="D730" s="162"/>
      <c r="E730" s="165"/>
      <c r="F730" s="162"/>
      <c r="G730" s="162"/>
      <c r="H730" s="162"/>
      <c r="I730" s="162"/>
      <c r="J730" s="162"/>
      <c r="K730" s="162"/>
      <c r="L730" s="162"/>
      <c r="M730" s="166"/>
      <c r="N730" s="166"/>
      <c r="O730" s="166"/>
      <c r="P730" s="166"/>
      <c r="Q730" s="166"/>
      <c r="R730" s="166"/>
      <c r="S730" s="166"/>
      <c r="T730" s="166"/>
      <c r="U730" s="166"/>
      <c r="V730" s="166"/>
      <c r="W730" s="166"/>
      <c r="X730" s="166"/>
      <c r="Y730" s="166"/>
      <c r="Z730" s="166"/>
      <c r="AA730" s="166"/>
      <c r="AB730" s="166"/>
      <c r="AC730" s="166"/>
      <c r="AD730" s="166"/>
      <c r="AE730" s="166"/>
    </row>
    <row r="731" spans="1:31" ht="15.75" customHeight="1">
      <c r="A731" s="162"/>
      <c r="B731" s="162"/>
      <c r="C731" s="165"/>
      <c r="D731" s="162"/>
      <c r="E731" s="165"/>
      <c r="F731" s="162"/>
      <c r="G731" s="162"/>
      <c r="H731" s="162"/>
      <c r="I731" s="162"/>
      <c r="J731" s="162"/>
      <c r="K731" s="162"/>
      <c r="L731" s="162"/>
      <c r="M731" s="166"/>
      <c r="N731" s="166"/>
      <c r="O731" s="166"/>
      <c r="P731" s="166"/>
      <c r="Q731" s="166"/>
      <c r="R731" s="166"/>
      <c r="S731" s="166"/>
      <c r="T731" s="166"/>
      <c r="U731" s="166"/>
      <c r="V731" s="166"/>
      <c r="W731" s="166"/>
      <c r="X731" s="166"/>
      <c r="Y731" s="166"/>
      <c r="Z731" s="166"/>
      <c r="AA731" s="166"/>
      <c r="AB731" s="166"/>
      <c r="AC731" s="166"/>
      <c r="AD731" s="166"/>
      <c r="AE731" s="166"/>
    </row>
    <row r="732" spans="1:31" ht="15.75" customHeight="1">
      <c r="A732" s="162"/>
      <c r="B732" s="162"/>
      <c r="C732" s="165"/>
      <c r="D732" s="162"/>
      <c r="E732" s="165"/>
      <c r="F732" s="162"/>
      <c r="G732" s="162"/>
      <c r="H732" s="162"/>
      <c r="I732" s="162"/>
      <c r="J732" s="162"/>
      <c r="K732" s="162"/>
      <c r="L732" s="162"/>
      <c r="M732" s="166"/>
      <c r="N732" s="166"/>
      <c r="O732" s="166"/>
      <c r="P732" s="166"/>
      <c r="Q732" s="166"/>
      <c r="R732" s="166"/>
      <c r="S732" s="166"/>
      <c r="T732" s="166"/>
      <c r="U732" s="166"/>
      <c r="V732" s="166"/>
      <c r="W732" s="166"/>
      <c r="X732" s="166"/>
      <c r="Y732" s="166"/>
      <c r="Z732" s="166"/>
      <c r="AA732" s="166"/>
      <c r="AB732" s="166"/>
      <c r="AC732" s="166"/>
      <c r="AD732" s="166"/>
      <c r="AE732" s="166"/>
    </row>
    <row r="733" spans="1:31" ht="15.75" customHeight="1">
      <c r="A733" s="162"/>
      <c r="B733" s="162"/>
      <c r="C733" s="165"/>
      <c r="D733" s="162"/>
      <c r="E733" s="165"/>
      <c r="F733" s="162"/>
      <c r="G733" s="162"/>
      <c r="H733" s="162"/>
      <c r="I733" s="162"/>
      <c r="J733" s="162"/>
      <c r="K733" s="162"/>
      <c r="L733" s="162"/>
      <c r="M733" s="166"/>
      <c r="N733" s="166"/>
      <c r="O733" s="166"/>
      <c r="P733" s="166"/>
      <c r="Q733" s="166"/>
      <c r="R733" s="166"/>
      <c r="S733" s="166"/>
      <c r="T733" s="166"/>
      <c r="U733" s="166"/>
      <c r="V733" s="166"/>
      <c r="W733" s="166"/>
      <c r="X733" s="166"/>
      <c r="Y733" s="166"/>
      <c r="Z733" s="166"/>
      <c r="AA733" s="166"/>
      <c r="AB733" s="166"/>
      <c r="AC733" s="166"/>
      <c r="AD733" s="166"/>
      <c r="AE733" s="166"/>
    </row>
    <row r="734" spans="1:31" ht="15.75" customHeight="1">
      <c r="A734" s="162"/>
      <c r="B734" s="162"/>
      <c r="C734" s="165"/>
      <c r="D734" s="162"/>
      <c r="E734" s="165"/>
      <c r="F734" s="162"/>
      <c r="G734" s="162"/>
      <c r="H734" s="162"/>
      <c r="I734" s="162"/>
      <c r="J734" s="162"/>
      <c r="K734" s="162"/>
      <c r="L734" s="162"/>
      <c r="M734" s="166"/>
      <c r="N734" s="166"/>
      <c r="O734" s="166"/>
      <c r="P734" s="166"/>
      <c r="Q734" s="166"/>
      <c r="R734" s="166"/>
      <c r="S734" s="166"/>
      <c r="T734" s="166"/>
      <c r="U734" s="166"/>
      <c r="V734" s="166"/>
      <c r="W734" s="166"/>
      <c r="X734" s="166"/>
      <c r="Y734" s="166"/>
      <c r="Z734" s="166"/>
      <c r="AA734" s="166"/>
      <c r="AB734" s="166"/>
      <c r="AC734" s="166"/>
      <c r="AD734" s="166"/>
      <c r="AE734" s="166"/>
    </row>
    <row r="735" spans="1:31" ht="15.75" customHeight="1">
      <c r="A735" s="162"/>
      <c r="B735" s="162"/>
      <c r="C735" s="165"/>
      <c r="D735" s="162"/>
      <c r="E735" s="165"/>
      <c r="F735" s="162"/>
      <c r="G735" s="162"/>
      <c r="H735" s="162"/>
      <c r="I735" s="162"/>
      <c r="J735" s="162"/>
      <c r="K735" s="162"/>
      <c r="L735" s="162"/>
      <c r="M735" s="166"/>
      <c r="N735" s="166"/>
      <c r="O735" s="166"/>
      <c r="P735" s="166"/>
      <c r="Q735" s="166"/>
      <c r="R735" s="166"/>
      <c r="S735" s="166"/>
      <c r="T735" s="166"/>
      <c r="U735" s="166"/>
      <c r="V735" s="166"/>
      <c r="W735" s="166"/>
      <c r="X735" s="166"/>
      <c r="Y735" s="166"/>
      <c r="Z735" s="166"/>
      <c r="AA735" s="166"/>
      <c r="AB735" s="166"/>
      <c r="AC735" s="166"/>
      <c r="AD735" s="166"/>
      <c r="AE735" s="166"/>
    </row>
    <row r="736" spans="1:31" ht="15.75" customHeight="1">
      <c r="A736" s="162"/>
      <c r="B736" s="162"/>
      <c r="C736" s="165"/>
      <c r="D736" s="162"/>
      <c r="E736" s="165"/>
      <c r="F736" s="162"/>
      <c r="G736" s="162"/>
      <c r="H736" s="162"/>
      <c r="I736" s="162"/>
      <c r="J736" s="162"/>
      <c r="K736" s="162"/>
      <c r="L736" s="162"/>
      <c r="M736" s="166"/>
      <c r="N736" s="166"/>
      <c r="O736" s="166"/>
      <c r="P736" s="166"/>
      <c r="Q736" s="166"/>
      <c r="R736" s="166"/>
      <c r="S736" s="166"/>
      <c r="T736" s="166"/>
      <c r="U736" s="166"/>
      <c r="V736" s="166"/>
      <c r="W736" s="166"/>
      <c r="X736" s="166"/>
      <c r="Y736" s="166"/>
      <c r="Z736" s="166"/>
      <c r="AA736" s="166"/>
      <c r="AB736" s="166"/>
      <c r="AC736" s="166"/>
      <c r="AD736" s="166"/>
      <c r="AE736" s="166"/>
    </row>
    <row r="737" spans="1:31" ht="15.75" customHeight="1">
      <c r="A737" s="162"/>
      <c r="B737" s="162"/>
      <c r="C737" s="165"/>
      <c r="D737" s="162"/>
      <c r="E737" s="165"/>
      <c r="F737" s="162"/>
      <c r="G737" s="162"/>
      <c r="H737" s="162"/>
      <c r="I737" s="162"/>
      <c r="J737" s="162"/>
      <c r="K737" s="162"/>
      <c r="L737" s="162"/>
      <c r="M737" s="166"/>
      <c r="N737" s="166"/>
      <c r="O737" s="166"/>
      <c r="P737" s="166"/>
      <c r="Q737" s="166"/>
      <c r="R737" s="166"/>
      <c r="S737" s="166"/>
      <c r="T737" s="166"/>
      <c r="U737" s="166"/>
      <c r="V737" s="166"/>
      <c r="W737" s="166"/>
      <c r="X737" s="166"/>
      <c r="Y737" s="166"/>
      <c r="Z737" s="166"/>
      <c r="AA737" s="166"/>
      <c r="AB737" s="166"/>
      <c r="AC737" s="166"/>
      <c r="AD737" s="166"/>
      <c r="AE737" s="166"/>
    </row>
    <row r="738" spans="1:31" ht="15.75" customHeight="1">
      <c r="A738" s="162"/>
      <c r="B738" s="162"/>
      <c r="C738" s="165"/>
      <c r="D738" s="162"/>
      <c r="E738" s="165"/>
      <c r="F738" s="162"/>
      <c r="G738" s="162"/>
      <c r="H738" s="162"/>
      <c r="I738" s="162"/>
      <c r="J738" s="162"/>
      <c r="K738" s="162"/>
      <c r="L738" s="162"/>
      <c r="M738" s="166"/>
      <c r="N738" s="166"/>
      <c r="O738" s="166"/>
      <c r="P738" s="166"/>
      <c r="Q738" s="166"/>
      <c r="R738" s="166"/>
      <c r="S738" s="166"/>
      <c r="T738" s="166"/>
      <c r="U738" s="166"/>
      <c r="V738" s="166"/>
      <c r="W738" s="166"/>
      <c r="X738" s="166"/>
      <c r="Y738" s="166"/>
      <c r="Z738" s="166"/>
      <c r="AA738" s="166"/>
      <c r="AB738" s="166"/>
      <c r="AC738" s="166"/>
      <c r="AD738" s="166"/>
      <c r="AE738" s="166"/>
    </row>
    <row r="739" spans="1:31" ht="15.75" customHeight="1">
      <c r="A739" s="162"/>
      <c r="B739" s="162"/>
      <c r="C739" s="165"/>
      <c r="D739" s="162"/>
      <c r="E739" s="165"/>
      <c r="F739" s="162"/>
      <c r="G739" s="162"/>
      <c r="H739" s="162"/>
      <c r="I739" s="162"/>
      <c r="J739" s="162"/>
      <c r="K739" s="162"/>
      <c r="L739" s="162"/>
      <c r="M739" s="166"/>
      <c r="N739" s="166"/>
      <c r="O739" s="166"/>
      <c r="P739" s="166"/>
      <c r="Q739" s="166"/>
      <c r="R739" s="166"/>
      <c r="S739" s="166"/>
      <c r="T739" s="166"/>
      <c r="U739" s="166"/>
      <c r="V739" s="166"/>
      <c r="W739" s="166"/>
      <c r="X739" s="166"/>
      <c r="Y739" s="166"/>
      <c r="Z739" s="166"/>
      <c r="AA739" s="166"/>
      <c r="AB739" s="166"/>
      <c r="AC739" s="166"/>
      <c r="AD739" s="166"/>
      <c r="AE739" s="166"/>
    </row>
    <row r="740" spans="1:31" ht="15.75" customHeight="1">
      <c r="A740" s="162"/>
      <c r="B740" s="162"/>
      <c r="C740" s="165"/>
      <c r="D740" s="162"/>
      <c r="E740" s="165"/>
      <c r="F740" s="162"/>
      <c r="G740" s="162"/>
      <c r="H740" s="162"/>
      <c r="I740" s="162"/>
      <c r="J740" s="162"/>
      <c r="K740" s="162"/>
      <c r="L740" s="162"/>
      <c r="M740" s="166"/>
      <c r="N740" s="166"/>
      <c r="O740" s="166"/>
      <c r="P740" s="166"/>
      <c r="Q740" s="166"/>
      <c r="R740" s="166"/>
      <c r="S740" s="166"/>
      <c r="T740" s="166"/>
      <c r="U740" s="166"/>
      <c r="V740" s="166"/>
      <c r="W740" s="166"/>
      <c r="X740" s="166"/>
      <c r="Y740" s="166"/>
      <c r="Z740" s="166"/>
      <c r="AA740" s="166"/>
      <c r="AB740" s="166"/>
      <c r="AC740" s="166"/>
      <c r="AD740" s="166"/>
      <c r="AE740" s="166"/>
    </row>
    <row r="741" spans="1:31" ht="15.75" customHeight="1">
      <c r="A741" s="162"/>
      <c r="B741" s="162"/>
      <c r="C741" s="165"/>
      <c r="D741" s="162"/>
      <c r="E741" s="165"/>
      <c r="F741" s="162"/>
      <c r="G741" s="162"/>
      <c r="H741" s="162"/>
      <c r="I741" s="162"/>
      <c r="J741" s="162"/>
      <c r="K741" s="162"/>
      <c r="L741" s="162"/>
      <c r="M741" s="166"/>
      <c r="N741" s="166"/>
      <c r="O741" s="166"/>
      <c r="P741" s="166"/>
      <c r="Q741" s="166"/>
      <c r="R741" s="166"/>
      <c r="S741" s="166"/>
      <c r="T741" s="166"/>
      <c r="U741" s="166"/>
      <c r="V741" s="166"/>
      <c r="W741" s="166"/>
      <c r="X741" s="166"/>
      <c r="Y741" s="166"/>
      <c r="Z741" s="166"/>
      <c r="AA741" s="166"/>
      <c r="AB741" s="166"/>
      <c r="AC741" s="166"/>
      <c r="AD741" s="166"/>
      <c r="AE741" s="166"/>
    </row>
    <row r="742" spans="1:31" ht="15.75" customHeight="1">
      <c r="A742" s="162"/>
      <c r="B742" s="162"/>
      <c r="C742" s="165"/>
      <c r="D742" s="162"/>
      <c r="E742" s="165"/>
      <c r="F742" s="162"/>
      <c r="G742" s="162"/>
      <c r="H742" s="162"/>
      <c r="I742" s="162"/>
      <c r="J742" s="162"/>
      <c r="K742" s="162"/>
      <c r="L742" s="162"/>
      <c r="M742" s="166"/>
      <c r="N742" s="166"/>
      <c r="O742" s="166"/>
      <c r="P742" s="166"/>
      <c r="Q742" s="166"/>
      <c r="R742" s="166"/>
      <c r="S742" s="166"/>
      <c r="T742" s="166"/>
      <c r="U742" s="166"/>
      <c r="V742" s="166"/>
      <c r="W742" s="166"/>
      <c r="X742" s="166"/>
      <c r="Y742" s="166"/>
      <c r="Z742" s="166"/>
      <c r="AA742" s="166"/>
      <c r="AB742" s="166"/>
      <c r="AC742" s="166"/>
      <c r="AD742" s="166"/>
      <c r="AE742" s="166"/>
    </row>
    <row r="743" spans="1:31" ht="15.75" customHeight="1">
      <c r="A743" s="162"/>
      <c r="B743" s="162"/>
      <c r="C743" s="165"/>
      <c r="D743" s="162"/>
      <c r="E743" s="165"/>
      <c r="F743" s="162"/>
      <c r="G743" s="162"/>
      <c r="H743" s="162"/>
      <c r="I743" s="162"/>
      <c r="J743" s="162"/>
      <c r="K743" s="162"/>
      <c r="L743" s="162"/>
      <c r="M743" s="166"/>
      <c r="N743" s="166"/>
      <c r="O743" s="166"/>
      <c r="P743" s="166"/>
      <c r="Q743" s="166"/>
      <c r="R743" s="166"/>
      <c r="S743" s="166"/>
      <c r="T743" s="166"/>
      <c r="U743" s="166"/>
      <c r="V743" s="166"/>
      <c r="W743" s="166"/>
      <c r="X743" s="166"/>
      <c r="Y743" s="166"/>
      <c r="Z743" s="166"/>
      <c r="AA743" s="166"/>
      <c r="AB743" s="166"/>
      <c r="AC743" s="166"/>
      <c r="AD743" s="166"/>
      <c r="AE743" s="166"/>
    </row>
    <row r="744" spans="1:31" ht="15.75" customHeight="1">
      <c r="A744" s="162"/>
      <c r="B744" s="162"/>
      <c r="C744" s="165"/>
      <c r="D744" s="162"/>
      <c r="E744" s="165"/>
      <c r="F744" s="162"/>
      <c r="G744" s="162"/>
      <c r="H744" s="162"/>
      <c r="I744" s="162"/>
      <c r="J744" s="162"/>
      <c r="K744" s="162"/>
      <c r="L744" s="162"/>
      <c r="M744" s="166"/>
      <c r="N744" s="166"/>
      <c r="O744" s="166"/>
      <c r="P744" s="166"/>
      <c r="Q744" s="166"/>
      <c r="R744" s="166"/>
      <c r="S744" s="166"/>
      <c r="T744" s="166"/>
      <c r="U744" s="166"/>
      <c r="V744" s="166"/>
      <c r="W744" s="166"/>
      <c r="X744" s="166"/>
      <c r="Y744" s="166"/>
      <c r="Z744" s="166"/>
      <c r="AA744" s="166"/>
      <c r="AB744" s="166"/>
      <c r="AC744" s="166"/>
      <c r="AD744" s="166"/>
      <c r="AE744" s="166"/>
    </row>
    <row r="745" spans="1:31" ht="15.75" customHeight="1">
      <c r="A745" s="162"/>
      <c r="B745" s="162"/>
      <c r="C745" s="165"/>
      <c r="D745" s="162"/>
      <c r="E745" s="165"/>
      <c r="F745" s="162"/>
      <c r="G745" s="162"/>
      <c r="H745" s="162"/>
      <c r="I745" s="162"/>
      <c r="J745" s="162"/>
      <c r="K745" s="162"/>
      <c r="L745" s="162"/>
      <c r="M745" s="166"/>
      <c r="N745" s="166"/>
      <c r="O745" s="166"/>
      <c r="P745" s="166"/>
      <c r="Q745" s="166"/>
      <c r="R745" s="166"/>
      <c r="S745" s="166"/>
      <c r="T745" s="166"/>
      <c r="U745" s="166"/>
      <c r="V745" s="166"/>
      <c r="W745" s="166"/>
      <c r="X745" s="166"/>
      <c r="Y745" s="166"/>
      <c r="Z745" s="166"/>
      <c r="AA745" s="166"/>
      <c r="AB745" s="166"/>
      <c r="AC745" s="166"/>
      <c r="AD745" s="166"/>
      <c r="AE745" s="166"/>
    </row>
    <row r="746" spans="1:31" ht="15.75" customHeight="1">
      <c r="A746" s="162"/>
      <c r="B746" s="162"/>
      <c r="C746" s="165"/>
      <c r="D746" s="162"/>
      <c r="E746" s="165"/>
      <c r="F746" s="162"/>
      <c r="G746" s="162"/>
      <c r="H746" s="162"/>
      <c r="I746" s="162"/>
      <c r="J746" s="162"/>
      <c r="K746" s="162"/>
      <c r="L746" s="162"/>
      <c r="M746" s="166"/>
      <c r="N746" s="166"/>
      <c r="O746" s="166"/>
      <c r="P746" s="166"/>
      <c r="Q746" s="166"/>
      <c r="R746" s="166"/>
      <c r="S746" s="166"/>
      <c r="T746" s="166"/>
      <c r="U746" s="166"/>
      <c r="V746" s="166"/>
      <c r="W746" s="166"/>
      <c r="X746" s="166"/>
      <c r="Y746" s="166"/>
      <c r="Z746" s="166"/>
      <c r="AA746" s="166"/>
      <c r="AB746" s="166"/>
      <c r="AC746" s="166"/>
      <c r="AD746" s="166"/>
      <c r="AE746" s="166"/>
    </row>
    <row r="747" spans="1:31" ht="15.75" customHeight="1">
      <c r="A747" s="162"/>
      <c r="B747" s="162"/>
      <c r="C747" s="165"/>
      <c r="D747" s="162"/>
      <c r="E747" s="165"/>
      <c r="F747" s="162"/>
      <c r="G747" s="162"/>
      <c r="H747" s="162"/>
      <c r="I747" s="162"/>
      <c r="J747" s="162"/>
      <c r="K747" s="162"/>
      <c r="L747" s="162"/>
      <c r="M747" s="166"/>
      <c r="N747" s="166"/>
      <c r="O747" s="166"/>
      <c r="P747" s="166"/>
      <c r="Q747" s="166"/>
      <c r="R747" s="166"/>
      <c r="S747" s="166"/>
      <c r="T747" s="166"/>
      <c r="U747" s="166"/>
      <c r="V747" s="166"/>
      <c r="W747" s="166"/>
      <c r="X747" s="166"/>
      <c r="Y747" s="166"/>
      <c r="Z747" s="166"/>
      <c r="AA747" s="166"/>
      <c r="AB747" s="166"/>
      <c r="AC747" s="166"/>
      <c r="AD747" s="166"/>
      <c r="AE747" s="166"/>
    </row>
    <row r="748" spans="1:31" ht="15.75" customHeight="1">
      <c r="A748" s="162"/>
      <c r="B748" s="162"/>
      <c r="C748" s="165"/>
      <c r="D748" s="162"/>
      <c r="E748" s="165"/>
      <c r="F748" s="162"/>
      <c r="G748" s="162"/>
      <c r="H748" s="162"/>
      <c r="I748" s="162"/>
      <c r="J748" s="162"/>
      <c r="K748" s="162"/>
      <c r="L748" s="162"/>
      <c r="M748" s="166"/>
      <c r="N748" s="166"/>
      <c r="O748" s="166"/>
      <c r="P748" s="166"/>
      <c r="Q748" s="166"/>
      <c r="R748" s="166"/>
      <c r="S748" s="166"/>
      <c r="T748" s="166"/>
      <c r="U748" s="166"/>
      <c r="V748" s="166"/>
      <c r="W748" s="166"/>
      <c r="X748" s="166"/>
      <c r="Y748" s="166"/>
      <c r="Z748" s="166"/>
      <c r="AA748" s="166"/>
      <c r="AB748" s="166"/>
      <c r="AC748" s="166"/>
      <c r="AD748" s="166"/>
      <c r="AE748" s="166"/>
    </row>
    <row r="749" spans="1:31" ht="15.75" customHeight="1">
      <c r="A749" s="162"/>
      <c r="B749" s="162"/>
      <c r="C749" s="165"/>
      <c r="D749" s="162"/>
      <c r="E749" s="165"/>
      <c r="F749" s="162"/>
      <c r="G749" s="162"/>
      <c r="H749" s="162"/>
      <c r="I749" s="162"/>
      <c r="J749" s="162"/>
      <c r="K749" s="162"/>
      <c r="L749" s="162"/>
      <c r="M749" s="166"/>
      <c r="N749" s="166"/>
      <c r="O749" s="166"/>
      <c r="P749" s="166"/>
      <c r="Q749" s="166"/>
      <c r="R749" s="166"/>
      <c r="S749" s="166"/>
      <c r="T749" s="166"/>
      <c r="U749" s="166"/>
      <c r="V749" s="166"/>
      <c r="W749" s="166"/>
      <c r="X749" s="166"/>
      <c r="Y749" s="166"/>
      <c r="Z749" s="166"/>
      <c r="AA749" s="166"/>
      <c r="AB749" s="166"/>
      <c r="AC749" s="166"/>
      <c r="AD749" s="166"/>
      <c r="AE749" s="166"/>
    </row>
    <row r="750" spans="1:31" ht="15.75" customHeight="1">
      <c r="A750" s="162"/>
      <c r="B750" s="162"/>
      <c r="C750" s="165"/>
      <c r="D750" s="162"/>
      <c r="E750" s="165"/>
      <c r="F750" s="162"/>
      <c r="G750" s="162"/>
      <c r="H750" s="162"/>
      <c r="I750" s="162"/>
      <c r="J750" s="162"/>
      <c r="K750" s="162"/>
      <c r="L750" s="162"/>
      <c r="M750" s="166"/>
      <c r="N750" s="166"/>
      <c r="O750" s="166"/>
      <c r="P750" s="166"/>
      <c r="Q750" s="166"/>
      <c r="R750" s="166"/>
      <c r="S750" s="166"/>
      <c r="T750" s="166"/>
      <c r="U750" s="166"/>
      <c r="V750" s="166"/>
      <c r="W750" s="166"/>
      <c r="X750" s="166"/>
      <c r="Y750" s="166"/>
      <c r="Z750" s="166"/>
      <c r="AA750" s="166"/>
      <c r="AB750" s="166"/>
      <c r="AC750" s="166"/>
      <c r="AD750" s="166"/>
      <c r="AE750" s="166"/>
    </row>
    <row r="751" spans="1:31" ht="15.75" customHeight="1">
      <c r="A751" s="162"/>
      <c r="B751" s="162"/>
      <c r="C751" s="165"/>
      <c r="D751" s="162"/>
      <c r="E751" s="165"/>
      <c r="F751" s="162"/>
      <c r="G751" s="162"/>
      <c r="H751" s="162"/>
      <c r="I751" s="162"/>
      <c r="J751" s="162"/>
      <c r="K751" s="162"/>
      <c r="L751" s="162"/>
      <c r="M751" s="166"/>
      <c r="N751" s="166"/>
      <c r="O751" s="166"/>
      <c r="P751" s="166"/>
      <c r="Q751" s="166"/>
      <c r="R751" s="166"/>
      <c r="S751" s="166"/>
      <c r="T751" s="166"/>
      <c r="U751" s="166"/>
      <c r="V751" s="166"/>
      <c r="W751" s="166"/>
      <c r="X751" s="166"/>
      <c r="Y751" s="166"/>
      <c r="Z751" s="166"/>
      <c r="AA751" s="166"/>
      <c r="AB751" s="166"/>
      <c r="AC751" s="166"/>
      <c r="AD751" s="166"/>
      <c r="AE751" s="166"/>
    </row>
    <row r="752" spans="1:31" ht="15.75" customHeight="1">
      <c r="A752" s="162"/>
      <c r="B752" s="162"/>
      <c r="C752" s="165"/>
      <c r="D752" s="162"/>
      <c r="E752" s="165"/>
      <c r="F752" s="162"/>
      <c r="G752" s="162"/>
      <c r="H752" s="162"/>
      <c r="I752" s="162"/>
      <c r="J752" s="162"/>
      <c r="K752" s="162"/>
      <c r="L752" s="162"/>
      <c r="M752" s="166"/>
      <c r="N752" s="166"/>
      <c r="O752" s="166"/>
      <c r="P752" s="166"/>
      <c r="Q752" s="166"/>
      <c r="R752" s="166"/>
      <c r="S752" s="166"/>
      <c r="T752" s="166"/>
      <c r="U752" s="166"/>
      <c r="V752" s="166"/>
      <c r="W752" s="166"/>
      <c r="X752" s="166"/>
      <c r="Y752" s="166"/>
      <c r="Z752" s="166"/>
      <c r="AA752" s="166"/>
      <c r="AB752" s="166"/>
      <c r="AC752" s="166"/>
      <c r="AD752" s="166"/>
      <c r="AE752" s="166"/>
    </row>
    <row r="753" spans="1:31" ht="15.75" customHeight="1">
      <c r="A753" s="162"/>
      <c r="B753" s="162"/>
      <c r="C753" s="165"/>
      <c r="D753" s="162"/>
      <c r="E753" s="165"/>
      <c r="F753" s="162"/>
      <c r="G753" s="162"/>
      <c r="H753" s="162"/>
      <c r="I753" s="162"/>
      <c r="J753" s="162"/>
      <c r="K753" s="162"/>
      <c r="L753" s="162"/>
      <c r="M753" s="166"/>
      <c r="N753" s="166"/>
      <c r="O753" s="166"/>
      <c r="P753" s="166"/>
      <c r="Q753" s="166"/>
      <c r="R753" s="166"/>
      <c r="S753" s="166"/>
      <c r="T753" s="166"/>
      <c r="U753" s="166"/>
      <c r="V753" s="166"/>
      <c r="W753" s="166"/>
      <c r="X753" s="166"/>
      <c r="Y753" s="166"/>
      <c r="Z753" s="166"/>
      <c r="AA753" s="166"/>
      <c r="AB753" s="166"/>
      <c r="AC753" s="166"/>
      <c r="AD753" s="166"/>
      <c r="AE753" s="166"/>
    </row>
    <row r="754" spans="1:31" ht="15.75" customHeight="1">
      <c r="A754" s="162"/>
      <c r="B754" s="162"/>
      <c r="C754" s="165"/>
      <c r="D754" s="162"/>
      <c r="E754" s="165"/>
      <c r="F754" s="162"/>
      <c r="G754" s="162"/>
      <c r="H754" s="162"/>
      <c r="I754" s="162"/>
      <c r="J754" s="162"/>
      <c r="K754" s="162"/>
      <c r="L754" s="162"/>
      <c r="M754" s="166"/>
      <c r="N754" s="166"/>
      <c r="O754" s="166"/>
      <c r="P754" s="166"/>
      <c r="Q754" s="166"/>
      <c r="R754" s="166"/>
      <c r="S754" s="166"/>
      <c r="T754" s="166"/>
      <c r="U754" s="166"/>
      <c r="V754" s="166"/>
      <c r="W754" s="166"/>
      <c r="X754" s="166"/>
      <c r="Y754" s="166"/>
      <c r="Z754" s="166"/>
      <c r="AA754" s="166"/>
      <c r="AB754" s="166"/>
      <c r="AC754" s="166"/>
      <c r="AD754" s="166"/>
      <c r="AE754" s="166"/>
    </row>
    <row r="755" spans="1:31" ht="15.75" customHeight="1">
      <c r="A755" s="162"/>
      <c r="B755" s="162"/>
      <c r="C755" s="165"/>
      <c r="D755" s="162"/>
      <c r="E755" s="165"/>
      <c r="F755" s="162"/>
      <c r="G755" s="162"/>
      <c r="H755" s="162"/>
      <c r="I755" s="162"/>
      <c r="J755" s="162"/>
      <c r="K755" s="162"/>
      <c r="L755" s="162"/>
      <c r="M755" s="166"/>
      <c r="N755" s="166"/>
      <c r="O755" s="166"/>
      <c r="P755" s="166"/>
      <c r="Q755" s="166"/>
      <c r="R755" s="166"/>
      <c r="S755" s="166"/>
      <c r="T755" s="166"/>
      <c r="U755" s="166"/>
      <c r="V755" s="166"/>
      <c r="W755" s="166"/>
      <c r="X755" s="166"/>
      <c r="Y755" s="166"/>
      <c r="Z755" s="166"/>
      <c r="AA755" s="166"/>
      <c r="AB755" s="166"/>
      <c r="AC755" s="166"/>
      <c r="AD755" s="166"/>
      <c r="AE755" s="166"/>
    </row>
    <row r="756" spans="1:31" ht="15.75" customHeight="1">
      <c r="A756" s="162"/>
      <c r="B756" s="162"/>
      <c r="C756" s="165"/>
      <c r="D756" s="162"/>
      <c r="E756" s="165"/>
      <c r="F756" s="162"/>
      <c r="G756" s="162"/>
      <c r="H756" s="162"/>
      <c r="I756" s="162"/>
      <c r="J756" s="162"/>
      <c r="K756" s="162"/>
      <c r="L756" s="162"/>
      <c r="M756" s="166"/>
      <c r="N756" s="166"/>
      <c r="O756" s="166"/>
      <c r="P756" s="166"/>
      <c r="Q756" s="166"/>
      <c r="R756" s="166"/>
      <c r="S756" s="166"/>
      <c r="T756" s="166"/>
      <c r="U756" s="166"/>
      <c r="V756" s="166"/>
      <c r="W756" s="166"/>
      <c r="X756" s="166"/>
      <c r="Y756" s="166"/>
      <c r="Z756" s="166"/>
      <c r="AA756" s="166"/>
      <c r="AB756" s="166"/>
      <c r="AC756" s="166"/>
      <c r="AD756" s="166"/>
      <c r="AE756" s="166"/>
    </row>
    <row r="757" spans="1:31" ht="15.75" customHeight="1">
      <c r="A757" s="162"/>
      <c r="B757" s="162"/>
      <c r="C757" s="165"/>
      <c r="D757" s="162"/>
      <c r="E757" s="165"/>
      <c r="F757" s="162"/>
      <c r="G757" s="162"/>
      <c r="H757" s="162"/>
      <c r="I757" s="162"/>
      <c r="J757" s="162"/>
      <c r="K757" s="162"/>
      <c r="L757" s="162"/>
      <c r="M757" s="166"/>
      <c r="N757" s="166"/>
      <c r="O757" s="166"/>
      <c r="P757" s="166"/>
      <c r="Q757" s="166"/>
      <c r="R757" s="166"/>
      <c r="S757" s="166"/>
      <c r="T757" s="166"/>
      <c r="U757" s="166"/>
      <c r="V757" s="166"/>
      <c r="W757" s="166"/>
      <c r="X757" s="166"/>
      <c r="Y757" s="166"/>
      <c r="Z757" s="166"/>
      <c r="AA757" s="166"/>
      <c r="AB757" s="166"/>
      <c r="AC757" s="166"/>
      <c r="AD757" s="166"/>
      <c r="AE757" s="166"/>
    </row>
    <row r="758" spans="1:31" ht="15.75" customHeight="1">
      <c r="A758" s="162"/>
      <c r="B758" s="162"/>
      <c r="C758" s="165"/>
      <c r="D758" s="162"/>
      <c r="E758" s="165"/>
      <c r="F758" s="162"/>
      <c r="G758" s="162"/>
      <c r="H758" s="162"/>
      <c r="I758" s="162"/>
      <c r="J758" s="162"/>
      <c r="K758" s="162"/>
      <c r="L758" s="162"/>
      <c r="M758" s="166"/>
      <c r="N758" s="166"/>
      <c r="O758" s="166"/>
      <c r="P758" s="166"/>
      <c r="Q758" s="166"/>
      <c r="R758" s="166"/>
      <c r="S758" s="166"/>
      <c r="T758" s="166"/>
      <c r="U758" s="166"/>
      <c r="V758" s="166"/>
      <c r="W758" s="166"/>
      <c r="X758" s="166"/>
      <c r="Y758" s="166"/>
      <c r="Z758" s="166"/>
      <c r="AA758" s="166"/>
      <c r="AB758" s="166"/>
      <c r="AC758" s="166"/>
      <c r="AD758" s="166"/>
      <c r="AE758" s="166"/>
    </row>
    <row r="759" spans="1:31" ht="15.75" customHeight="1">
      <c r="A759" s="162"/>
      <c r="B759" s="162"/>
      <c r="C759" s="165"/>
      <c r="D759" s="162"/>
      <c r="E759" s="165"/>
      <c r="F759" s="162"/>
      <c r="G759" s="162"/>
      <c r="H759" s="162"/>
      <c r="I759" s="162"/>
      <c r="J759" s="162"/>
      <c r="K759" s="162"/>
      <c r="L759" s="162"/>
      <c r="M759" s="166"/>
      <c r="N759" s="166"/>
      <c r="O759" s="166"/>
      <c r="P759" s="166"/>
      <c r="Q759" s="166"/>
      <c r="R759" s="166"/>
      <c r="S759" s="166"/>
      <c r="T759" s="166"/>
      <c r="U759" s="166"/>
      <c r="V759" s="166"/>
      <c r="W759" s="166"/>
      <c r="X759" s="166"/>
      <c r="Y759" s="166"/>
      <c r="Z759" s="166"/>
      <c r="AA759" s="166"/>
      <c r="AB759" s="166"/>
      <c r="AC759" s="166"/>
      <c r="AD759" s="166"/>
      <c r="AE759" s="166"/>
    </row>
    <row r="760" spans="1:31" ht="15.75" customHeight="1">
      <c r="A760" s="162"/>
      <c r="B760" s="162"/>
      <c r="C760" s="165"/>
      <c r="D760" s="162"/>
      <c r="E760" s="165"/>
      <c r="F760" s="162"/>
      <c r="G760" s="162"/>
      <c r="H760" s="162"/>
      <c r="I760" s="162"/>
      <c r="J760" s="162"/>
      <c r="K760" s="162"/>
      <c r="L760" s="162"/>
      <c r="M760" s="166"/>
      <c r="N760" s="166"/>
      <c r="O760" s="166"/>
      <c r="P760" s="166"/>
      <c r="Q760" s="166"/>
      <c r="R760" s="166"/>
      <c r="S760" s="166"/>
      <c r="T760" s="166"/>
      <c r="U760" s="166"/>
      <c r="V760" s="166"/>
      <c r="W760" s="166"/>
      <c r="X760" s="166"/>
      <c r="Y760" s="166"/>
      <c r="Z760" s="166"/>
      <c r="AA760" s="166"/>
      <c r="AB760" s="166"/>
      <c r="AC760" s="166"/>
      <c r="AD760" s="166"/>
      <c r="AE760" s="166"/>
    </row>
    <row r="761" spans="1:31" ht="15.75" customHeight="1">
      <c r="A761" s="162"/>
      <c r="B761" s="162"/>
      <c r="C761" s="165"/>
      <c r="D761" s="162"/>
      <c r="E761" s="165"/>
      <c r="F761" s="162"/>
      <c r="G761" s="162"/>
      <c r="H761" s="162"/>
      <c r="I761" s="162"/>
      <c r="J761" s="162"/>
      <c r="K761" s="162"/>
      <c r="L761" s="162"/>
      <c r="M761" s="166"/>
      <c r="N761" s="166"/>
      <c r="O761" s="166"/>
      <c r="P761" s="166"/>
      <c r="Q761" s="166"/>
      <c r="R761" s="166"/>
      <c r="S761" s="166"/>
      <c r="T761" s="166"/>
      <c r="U761" s="166"/>
      <c r="V761" s="166"/>
      <c r="W761" s="166"/>
      <c r="X761" s="166"/>
      <c r="Y761" s="166"/>
      <c r="Z761" s="166"/>
      <c r="AA761" s="166"/>
      <c r="AB761" s="166"/>
      <c r="AC761" s="166"/>
      <c r="AD761" s="166"/>
      <c r="AE761" s="166"/>
    </row>
    <row r="762" spans="1:31" ht="15.75" customHeight="1">
      <c r="A762" s="162"/>
      <c r="B762" s="162"/>
      <c r="C762" s="165"/>
      <c r="D762" s="162"/>
      <c r="E762" s="165"/>
      <c r="F762" s="162"/>
      <c r="G762" s="162"/>
      <c r="H762" s="162"/>
      <c r="I762" s="162"/>
      <c r="J762" s="162"/>
      <c r="K762" s="162"/>
      <c r="L762" s="162"/>
      <c r="M762" s="166"/>
      <c r="N762" s="166"/>
      <c r="O762" s="166"/>
      <c r="P762" s="166"/>
      <c r="Q762" s="166"/>
      <c r="R762" s="166"/>
      <c r="S762" s="166"/>
      <c r="T762" s="166"/>
      <c r="U762" s="166"/>
      <c r="V762" s="166"/>
      <c r="W762" s="166"/>
      <c r="X762" s="166"/>
      <c r="Y762" s="166"/>
      <c r="Z762" s="166"/>
      <c r="AA762" s="166"/>
      <c r="AB762" s="166"/>
      <c r="AC762" s="166"/>
      <c r="AD762" s="166"/>
      <c r="AE762" s="166"/>
    </row>
    <row r="763" spans="1:31" ht="15.75" customHeight="1">
      <c r="A763" s="162"/>
      <c r="B763" s="162"/>
      <c r="C763" s="165"/>
      <c r="D763" s="162"/>
      <c r="E763" s="165"/>
      <c r="F763" s="162"/>
      <c r="G763" s="162"/>
      <c r="H763" s="162"/>
      <c r="I763" s="162"/>
      <c r="J763" s="162"/>
      <c r="K763" s="162"/>
      <c r="L763" s="162"/>
      <c r="M763" s="166"/>
      <c r="N763" s="166"/>
      <c r="O763" s="166"/>
      <c r="P763" s="166"/>
      <c r="Q763" s="166"/>
      <c r="R763" s="166"/>
      <c r="S763" s="166"/>
      <c r="T763" s="166"/>
      <c r="U763" s="166"/>
      <c r="V763" s="166"/>
      <c r="W763" s="166"/>
      <c r="X763" s="166"/>
      <c r="Y763" s="166"/>
      <c r="Z763" s="166"/>
      <c r="AA763" s="166"/>
      <c r="AB763" s="166"/>
      <c r="AC763" s="166"/>
      <c r="AD763" s="166"/>
      <c r="AE763" s="166"/>
    </row>
    <row r="764" spans="1:31" ht="15.75" customHeight="1">
      <c r="A764" s="162"/>
      <c r="B764" s="162"/>
      <c r="C764" s="165"/>
      <c r="D764" s="162"/>
      <c r="E764" s="165"/>
      <c r="F764" s="162"/>
      <c r="G764" s="162"/>
      <c r="H764" s="162"/>
      <c r="I764" s="162"/>
      <c r="J764" s="162"/>
      <c r="K764" s="162"/>
      <c r="L764" s="162"/>
      <c r="M764" s="166"/>
      <c r="N764" s="166"/>
      <c r="O764" s="166"/>
      <c r="P764" s="166"/>
      <c r="Q764" s="166"/>
      <c r="R764" s="166"/>
      <c r="S764" s="166"/>
      <c r="T764" s="166"/>
      <c r="U764" s="166"/>
      <c r="V764" s="166"/>
      <c r="W764" s="166"/>
      <c r="X764" s="166"/>
      <c r="Y764" s="166"/>
      <c r="Z764" s="166"/>
      <c r="AA764" s="166"/>
      <c r="AB764" s="166"/>
      <c r="AC764" s="166"/>
      <c r="AD764" s="166"/>
      <c r="AE764" s="166"/>
    </row>
    <row r="765" spans="1:31" ht="15.75" customHeight="1">
      <c r="A765" s="162"/>
      <c r="B765" s="162"/>
      <c r="C765" s="165"/>
      <c r="D765" s="162"/>
      <c r="E765" s="165"/>
      <c r="F765" s="162"/>
      <c r="G765" s="162"/>
      <c r="H765" s="162"/>
      <c r="I765" s="162"/>
      <c r="J765" s="162"/>
      <c r="K765" s="162"/>
      <c r="L765" s="162"/>
      <c r="M765" s="166"/>
      <c r="N765" s="166"/>
      <c r="O765" s="166"/>
      <c r="P765" s="166"/>
      <c r="Q765" s="166"/>
      <c r="R765" s="166"/>
      <c r="S765" s="166"/>
      <c r="T765" s="166"/>
      <c r="U765" s="166"/>
      <c r="V765" s="166"/>
      <c r="W765" s="166"/>
      <c r="X765" s="166"/>
      <c r="Y765" s="166"/>
      <c r="Z765" s="166"/>
      <c r="AA765" s="166"/>
      <c r="AB765" s="166"/>
      <c r="AC765" s="166"/>
      <c r="AD765" s="166"/>
      <c r="AE765" s="166"/>
    </row>
    <row r="766" spans="1:31" ht="15.75" customHeight="1">
      <c r="A766" s="162"/>
      <c r="B766" s="162"/>
      <c r="C766" s="165"/>
      <c r="D766" s="162"/>
      <c r="E766" s="165"/>
      <c r="F766" s="162"/>
      <c r="G766" s="162"/>
      <c r="H766" s="162"/>
      <c r="I766" s="162"/>
      <c r="J766" s="162"/>
      <c r="K766" s="162"/>
      <c r="L766" s="162"/>
      <c r="M766" s="166"/>
      <c r="N766" s="166"/>
      <c r="O766" s="166"/>
      <c r="P766" s="166"/>
      <c r="Q766" s="166"/>
      <c r="R766" s="166"/>
      <c r="S766" s="166"/>
      <c r="T766" s="166"/>
      <c r="U766" s="166"/>
      <c r="V766" s="166"/>
      <c r="W766" s="166"/>
      <c r="X766" s="166"/>
      <c r="Y766" s="166"/>
      <c r="Z766" s="166"/>
      <c r="AA766" s="166"/>
      <c r="AB766" s="166"/>
      <c r="AC766" s="166"/>
      <c r="AD766" s="166"/>
      <c r="AE766" s="166"/>
    </row>
    <row r="767" spans="1:31" ht="15.75" customHeight="1">
      <c r="A767" s="162"/>
      <c r="B767" s="162"/>
      <c r="C767" s="165"/>
      <c r="D767" s="162"/>
      <c r="E767" s="165"/>
      <c r="F767" s="162"/>
      <c r="G767" s="162"/>
      <c r="H767" s="162"/>
      <c r="I767" s="162"/>
      <c r="J767" s="162"/>
      <c r="K767" s="162"/>
      <c r="L767" s="162"/>
      <c r="M767" s="166"/>
      <c r="N767" s="166"/>
      <c r="O767" s="166"/>
      <c r="P767" s="166"/>
      <c r="Q767" s="166"/>
      <c r="R767" s="166"/>
      <c r="S767" s="166"/>
      <c r="T767" s="166"/>
      <c r="U767" s="166"/>
      <c r="V767" s="166"/>
      <c r="W767" s="166"/>
      <c r="X767" s="166"/>
      <c r="Y767" s="166"/>
      <c r="Z767" s="166"/>
      <c r="AA767" s="166"/>
      <c r="AB767" s="166"/>
      <c r="AC767" s="166"/>
      <c r="AD767" s="166"/>
      <c r="AE767" s="166"/>
    </row>
    <row r="768" spans="1:31" ht="15.75" customHeight="1">
      <c r="A768" s="162"/>
      <c r="B768" s="162"/>
      <c r="C768" s="165"/>
      <c r="D768" s="162"/>
      <c r="E768" s="165"/>
      <c r="F768" s="162"/>
      <c r="G768" s="162"/>
      <c r="H768" s="162"/>
      <c r="I768" s="162"/>
      <c r="J768" s="162"/>
      <c r="K768" s="162"/>
      <c r="L768" s="162"/>
      <c r="M768" s="166"/>
      <c r="N768" s="166"/>
      <c r="O768" s="166"/>
      <c r="P768" s="166"/>
      <c r="Q768" s="166"/>
      <c r="R768" s="166"/>
      <c r="S768" s="166"/>
      <c r="T768" s="166"/>
      <c r="U768" s="166"/>
      <c r="V768" s="166"/>
      <c r="W768" s="166"/>
      <c r="X768" s="166"/>
      <c r="Y768" s="166"/>
      <c r="Z768" s="166"/>
      <c r="AA768" s="166"/>
      <c r="AB768" s="166"/>
      <c r="AC768" s="166"/>
      <c r="AD768" s="166"/>
      <c r="AE768" s="166"/>
    </row>
    <row r="769" spans="1:31" ht="15.75" customHeight="1">
      <c r="A769" s="162"/>
      <c r="B769" s="162"/>
      <c r="C769" s="165"/>
      <c r="D769" s="162"/>
      <c r="E769" s="165"/>
      <c r="F769" s="162"/>
      <c r="G769" s="162"/>
      <c r="H769" s="162"/>
      <c r="I769" s="162"/>
      <c r="J769" s="162"/>
      <c r="K769" s="162"/>
      <c r="L769" s="162"/>
      <c r="M769" s="166"/>
      <c r="N769" s="166"/>
      <c r="O769" s="166"/>
      <c r="P769" s="166"/>
      <c r="Q769" s="166"/>
      <c r="R769" s="166"/>
      <c r="S769" s="166"/>
      <c r="T769" s="166"/>
      <c r="U769" s="166"/>
      <c r="V769" s="166"/>
      <c r="W769" s="166"/>
      <c r="X769" s="166"/>
      <c r="Y769" s="166"/>
      <c r="Z769" s="166"/>
      <c r="AA769" s="166"/>
      <c r="AB769" s="166"/>
      <c r="AC769" s="166"/>
      <c r="AD769" s="166"/>
      <c r="AE769" s="166"/>
    </row>
    <row r="770" spans="1:31" ht="15.75" customHeight="1">
      <c r="A770" s="162"/>
      <c r="B770" s="162"/>
      <c r="C770" s="165"/>
      <c r="D770" s="162"/>
      <c r="E770" s="165"/>
      <c r="F770" s="162"/>
      <c r="G770" s="162"/>
      <c r="H770" s="162"/>
      <c r="I770" s="162"/>
      <c r="J770" s="162"/>
      <c r="K770" s="162"/>
      <c r="L770" s="162"/>
      <c r="M770" s="166"/>
      <c r="N770" s="166"/>
      <c r="O770" s="166"/>
      <c r="P770" s="166"/>
      <c r="Q770" s="166"/>
      <c r="R770" s="166"/>
      <c r="S770" s="166"/>
      <c r="T770" s="166"/>
      <c r="U770" s="166"/>
      <c r="V770" s="166"/>
      <c r="W770" s="166"/>
      <c r="X770" s="166"/>
      <c r="Y770" s="166"/>
      <c r="Z770" s="166"/>
      <c r="AA770" s="166"/>
      <c r="AB770" s="166"/>
      <c r="AC770" s="166"/>
      <c r="AD770" s="166"/>
      <c r="AE770" s="166"/>
    </row>
    <row r="771" spans="1:31" ht="15.75" customHeight="1">
      <c r="A771" s="162"/>
      <c r="B771" s="162"/>
      <c r="C771" s="165"/>
      <c r="D771" s="162"/>
      <c r="E771" s="165"/>
      <c r="F771" s="162"/>
      <c r="G771" s="162"/>
      <c r="H771" s="162"/>
      <c r="I771" s="162"/>
      <c r="J771" s="162"/>
      <c r="K771" s="162"/>
      <c r="L771" s="162"/>
      <c r="M771" s="166"/>
      <c r="N771" s="166"/>
      <c r="O771" s="166"/>
      <c r="P771" s="166"/>
      <c r="Q771" s="166"/>
      <c r="R771" s="166"/>
      <c r="S771" s="166"/>
      <c r="T771" s="166"/>
      <c r="U771" s="166"/>
      <c r="V771" s="166"/>
      <c r="W771" s="166"/>
      <c r="X771" s="166"/>
      <c r="Y771" s="166"/>
      <c r="Z771" s="166"/>
      <c r="AA771" s="166"/>
      <c r="AB771" s="166"/>
      <c r="AC771" s="166"/>
      <c r="AD771" s="166"/>
      <c r="AE771" s="166"/>
    </row>
    <row r="772" spans="1:31" ht="15.75" customHeight="1">
      <c r="A772" s="162"/>
      <c r="B772" s="162"/>
      <c r="C772" s="165"/>
      <c r="D772" s="162"/>
      <c r="E772" s="165"/>
      <c r="F772" s="162"/>
      <c r="G772" s="162"/>
      <c r="H772" s="162"/>
      <c r="I772" s="162"/>
      <c r="J772" s="162"/>
      <c r="K772" s="162"/>
      <c r="L772" s="162"/>
      <c r="M772" s="166"/>
      <c r="N772" s="166"/>
      <c r="O772" s="166"/>
      <c r="P772" s="166"/>
      <c r="Q772" s="166"/>
      <c r="R772" s="166"/>
      <c r="S772" s="166"/>
      <c r="T772" s="166"/>
      <c r="U772" s="166"/>
      <c r="V772" s="166"/>
      <c r="W772" s="166"/>
      <c r="X772" s="166"/>
      <c r="Y772" s="166"/>
      <c r="Z772" s="166"/>
      <c r="AA772" s="166"/>
      <c r="AB772" s="166"/>
      <c r="AC772" s="166"/>
      <c r="AD772" s="166"/>
      <c r="AE772" s="166"/>
    </row>
    <row r="773" spans="1:31" ht="15.75" customHeight="1">
      <c r="A773" s="162"/>
      <c r="B773" s="162"/>
      <c r="C773" s="165"/>
      <c r="D773" s="162"/>
      <c r="E773" s="165"/>
      <c r="F773" s="162"/>
      <c r="G773" s="162"/>
      <c r="H773" s="162"/>
      <c r="I773" s="162"/>
      <c r="J773" s="162"/>
      <c r="K773" s="162"/>
      <c r="L773" s="162"/>
      <c r="M773" s="166"/>
      <c r="N773" s="166"/>
      <c r="O773" s="166"/>
      <c r="P773" s="166"/>
      <c r="Q773" s="166"/>
      <c r="R773" s="166"/>
      <c r="S773" s="166"/>
      <c r="T773" s="166"/>
      <c r="U773" s="166"/>
      <c r="V773" s="166"/>
      <c r="W773" s="166"/>
      <c r="X773" s="166"/>
      <c r="Y773" s="166"/>
      <c r="Z773" s="166"/>
      <c r="AA773" s="166"/>
      <c r="AB773" s="166"/>
      <c r="AC773" s="166"/>
      <c r="AD773" s="166"/>
      <c r="AE773" s="166"/>
    </row>
    <row r="774" spans="1:31" ht="15.75" customHeight="1">
      <c r="A774" s="162"/>
      <c r="B774" s="162"/>
      <c r="C774" s="165"/>
      <c r="D774" s="162"/>
      <c r="E774" s="165"/>
      <c r="F774" s="162"/>
      <c r="G774" s="162"/>
      <c r="H774" s="162"/>
      <c r="I774" s="162"/>
      <c r="J774" s="162"/>
      <c r="K774" s="162"/>
      <c r="L774" s="162"/>
      <c r="M774" s="166"/>
      <c r="N774" s="166"/>
      <c r="O774" s="166"/>
      <c r="P774" s="166"/>
      <c r="Q774" s="166"/>
      <c r="R774" s="166"/>
      <c r="S774" s="166"/>
      <c r="T774" s="166"/>
      <c r="U774" s="166"/>
      <c r="V774" s="166"/>
      <c r="W774" s="166"/>
      <c r="X774" s="166"/>
      <c r="Y774" s="166"/>
      <c r="Z774" s="166"/>
      <c r="AA774" s="166"/>
      <c r="AB774" s="166"/>
      <c r="AC774" s="166"/>
      <c r="AD774" s="166"/>
      <c r="AE774" s="166"/>
    </row>
    <row r="775" spans="1:31" ht="15.75" customHeight="1">
      <c r="A775" s="162"/>
      <c r="B775" s="162"/>
      <c r="C775" s="165"/>
      <c r="D775" s="162"/>
      <c r="E775" s="165"/>
      <c r="F775" s="162"/>
      <c r="G775" s="162"/>
      <c r="H775" s="162"/>
      <c r="I775" s="162"/>
      <c r="J775" s="162"/>
      <c r="K775" s="162"/>
      <c r="L775" s="162"/>
      <c r="M775" s="166"/>
      <c r="N775" s="166"/>
      <c r="O775" s="166"/>
      <c r="P775" s="166"/>
      <c r="Q775" s="166"/>
      <c r="R775" s="166"/>
      <c r="S775" s="166"/>
      <c r="T775" s="166"/>
      <c r="U775" s="166"/>
      <c r="V775" s="166"/>
      <c r="W775" s="166"/>
      <c r="X775" s="166"/>
      <c r="Y775" s="166"/>
      <c r="Z775" s="166"/>
      <c r="AA775" s="166"/>
      <c r="AB775" s="166"/>
      <c r="AC775" s="166"/>
      <c r="AD775" s="166"/>
      <c r="AE775" s="166"/>
    </row>
    <row r="776" spans="1:31" ht="15.75" customHeight="1">
      <c r="A776" s="162"/>
      <c r="B776" s="162"/>
      <c r="C776" s="165"/>
      <c r="D776" s="162"/>
      <c r="E776" s="165"/>
      <c r="F776" s="162"/>
      <c r="G776" s="162"/>
      <c r="H776" s="162"/>
      <c r="I776" s="162"/>
      <c r="J776" s="162"/>
      <c r="K776" s="162"/>
      <c r="L776" s="162"/>
      <c r="M776" s="166"/>
      <c r="N776" s="166"/>
      <c r="O776" s="166"/>
      <c r="P776" s="166"/>
      <c r="Q776" s="166"/>
      <c r="R776" s="166"/>
      <c r="S776" s="166"/>
      <c r="T776" s="166"/>
      <c r="U776" s="166"/>
      <c r="V776" s="166"/>
      <c r="W776" s="166"/>
      <c r="X776" s="166"/>
      <c r="Y776" s="166"/>
      <c r="Z776" s="166"/>
      <c r="AA776" s="166"/>
      <c r="AB776" s="166"/>
      <c r="AC776" s="166"/>
      <c r="AD776" s="166"/>
      <c r="AE776" s="166"/>
    </row>
    <row r="777" spans="1:31" ht="15.75" customHeight="1">
      <c r="A777" s="162"/>
      <c r="B777" s="162"/>
      <c r="C777" s="165"/>
      <c r="D777" s="162"/>
      <c r="E777" s="165"/>
      <c r="F777" s="162"/>
      <c r="G777" s="162"/>
      <c r="H777" s="162"/>
      <c r="I777" s="162"/>
      <c r="J777" s="162"/>
      <c r="K777" s="162"/>
      <c r="L777" s="162"/>
      <c r="M777" s="166"/>
      <c r="N777" s="166"/>
      <c r="O777" s="166"/>
      <c r="P777" s="166"/>
      <c r="Q777" s="166"/>
      <c r="R777" s="166"/>
      <c r="S777" s="166"/>
      <c r="T777" s="166"/>
      <c r="U777" s="166"/>
      <c r="V777" s="166"/>
      <c r="W777" s="166"/>
      <c r="X777" s="166"/>
      <c r="Y777" s="166"/>
      <c r="Z777" s="166"/>
      <c r="AA777" s="166"/>
      <c r="AB777" s="166"/>
      <c r="AC777" s="166"/>
      <c r="AD777" s="166"/>
      <c r="AE777" s="166"/>
    </row>
    <row r="778" spans="1:31" ht="15.75" customHeight="1">
      <c r="A778" s="162"/>
      <c r="B778" s="162"/>
      <c r="C778" s="165"/>
      <c r="D778" s="162"/>
      <c r="E778" s="165"/>
      <c r="F778" s="162"/>
      <c r="G778" s="162"/>
      <c r="H778" s="162"/>
      <c r="I778" s="162"/>
      <c r="J778" s="162"/>
      <c r="K778" s="162"/>
      <c r="L778" s="162"/>
      <c r="M778" s="166"/>
      <c r="N778" s="166"/>
      <c r="O778" s="166"/>
      <c r="P778" s="166"/>
      <c r="Q778" s="166"/>
      <c r="R778" s="166"/>
      <c r="S778" s="166"/>
      <c r="T778" s="166"/>
      <c r="U778" s="166"/>
      <c r="V778" s="166"/>
      <c r="W778" s="166"/>
      <c r="X778" s="166"/>
      <c r="Y778" s="166"/>
      <c r="Z778" s="166"/>
      <c r="AA778" s="166"/>
      <c r="AB778" s="166"/>
      <c r="AC778" s="166"/>
      <c r="AD778" s="166"/>
      <c r="AE778" s="166"/>
    </row>
    <row r="779" spans="1:31" ht="15.75" customHeight="1">
      <c r="A779" s="162"/>
      <c r="B779" s="162"/>
      <c r="C779" s="165"/>
      <c r="D779" s="162"/>
      <c r="E779" s="165"/>
      <c r="F779" s="162"/>
      <c r="G779" s="162"/>
      <c r="H779" s="162"/>
      <c r="I779" s="162"/>
      <c r="J779" s="162"/>
      <c r="K779" s="162"/>
      <c r="L779" s="162"/>
      <c r="M779" s="166"/>
      <c r="N779" s="166"/>
      <c r="O779" s="166"/>
      <c r="P779" s="166"/>
      <c r="Q779" s="166"/>
      <c r="R779" s="166"/>
      <c r="S779" s="166"/>
      <c r="T779" s="166"/>
      <c r="U779" s="166"/>
      <c r="V779" s="166"/>
      <c r="W779" s="166"/>
      <c r="X779" s="166"/>
      <c r="Y779" s="166"/>
      <c r="Z779" s="166"/>
      <c r="AA779" s="166"/>
      <c r="AB779" s="166"/>
      <c r="AC779" s="166"/>
      <c r="AD779" s="166"/>
      <c r="AE779" s="166"/>
    </row>
    <row r="780" spans="1:31" ht="15.75" customHeight="1">
      <c r="A780" s="162"/>
      <c r="B780" s="162"/>
      <c r="C780" s="165"/>
      <c r="D780" s="162"/>
      <c r="E780" s="165"/>
      <c r="F780" s="162"/>
      <c r="G780" s="162"/>
      <c r="H780" s="162"/>
      <c r="I780" s="162"/>
      <c r="J780" s="162"/>
      <c r="K780" s="162"/>
      <c r="L780" s="162"/>
      <c r="M780" s="166"/>
      <c r="N780" s="166"/>
      <c r="O780" s="166"/>
      <c r="P780" s="166"/>
      <c r="Q780" s="166"/>
      <c r="R780" s="166"/>
      <c r="S780" s="166"/>
      <c r="T780" s="166"/>
      <c r="U780" s="166"/>
      <c r="V780" s="166"/>
      <c r="W780" s="166"/>
      <c r="X780" s="166"/>
      <c r="Y780" s="166"/>
      <c r="Z780" s="166"/>
      <c r="AA780" s="166"/>
      <c r="AB780" s="166"/>
      <c r="AC780" s="166"/>
      <c r="AD780" s="166"/>
      <c r="AE780" s="166"/>
    </row>
    <row r="781" spans="1:31" ht="15.75" customHeight="1">
      <c r="A781" s="162"/>
      <c r="B781" s="162"/>
      <c r="C781" s="165"/>
      <c r="D781" s="162"/>
      <c r="E781" s="165"/>
      <c r="F781" s="162"/>
      <c r="G781" s="162"/>
      <c r="H781" s="162"/>
      <c r="I781" s="162"/>
      <c r="J781" s="162"/>
      <c r="K781" s="162"/>
      <c r="L781" s="162"/>
      <c r="M781" s="166"/>
      <c r="N781" s="166"/>
      <c r="O781" s="166"/>
      <c r="P781" s="166"/>
      <c r="Q781" s="166"/>
      <c r="R781" s="166"/>
      <c r="S781" s="166"/>
      <c r="T781" s="166"/>
      <c r="U781" s="166"/>
      <c r="V781" s="166"/>
      <c r="W781" s="166"/>
      <c r="X781" s="166"/>
      <c r="Y781" s="166"/>
      <c r="Z781" s="166"/>
      <c r="AA781" s="166"/>
      <c r="AB781" s="166"/>
      <c r="AC781" s="166"/>
      <c r="AD781" s="166"/>
      <c r="AE781" s="166"/>
    </row>
    <row r="782" spans="1:31" ht="15.75" customHeight="1">
      <c r="A782" s="162"/>
      <c r="B782" s="162"/>
      <c r="C782" s="165"/>
      <c r="D782" s="162"/>
      <c r="E782" s="165"/>
      <c r="F782" s="162"/>
      <c r="G782" s="162"/>
      <c r="H782" s="162"/>
      <c r="I782" s="162"/>
      <c r="J782" s="162"/>
      <c r="K782" s="162"/>
      <c r="L782" s="162"/>
      <c r="M782" s="166"/>
      <c r="N782" s="166"/>
      <c r="O782" s="166"/>
      <c r="P782" s="166"/>
      <c r="Q782" s="166"/>
      <c r="R782" s="166"/>
      <c r="S782" s="166"/>
      <c r="T782" s="166"/>
      <c r="U782" s="166"/>
      <c r="V782" s="166"/>
      <c r="W782" s="166"/>
      <c r="X782" s="166"/>
      <c r="Y782" s="166"/>
      <c r="Z782" s="166"/>
      <c r="AA782" s="166"/>
      <c r="AB782" s="166"/>
      <c r="AC782" s="166"/>
      <c r="AD782" s="166"/>
      <c r="AE782" s="166"/>
    </row>
    <row r="783" spans="1:31" ht="15.75" customHeight="1">
      <c r="A783" s="162"/>
      <c r="B783" s="162"/>
      <c r="C783" s="165"/>
      <c r="D783" s="162"/>
      <c r="E783" s="165"/>
      <c r="F783" s="162"/>
      <c r="G783" s="162"/>
      <c r="H783" s="162"/>
      <c r="I783" s="162"/>
      <c r="J783" s="162"/>
      <c r="K783" s="162"/>
      <c r="L783" s="162"/>
      <c r="M783" s="166"/>
      <c r="N783" s="166"/>
      <c r="O783" s="166"/>
      <c r="P783" s="166"/>
      <c r="Q783" s="166"/>
      <c r="R783" s="166"/>
      <c r="S783" s="166"/>
      <c r="T783" s="166"/>
      <c r="U783" s="166"/>
      <c r="V783" s="166"/>
      <c r="W783" s="166"/>
      <c r="X783" s="166"/>
      <c r="Y783" s="166"/>
      <c r="Z783" s="166"/>
      <c r="AA783" s="166"/>
      <c r="AB783" s="166"/>
      <c r="AC783" s="166"/>
      <c r="AD783" s="166"/>
      <c r="AE783" s="166"/>
    </row>
    <row r="784" spans="1:31" ht="15.75" customHeight="1">
      <c r="A784" s="162"/>
      <c r="B784" s="162"/>
      <c r="C784" s="165"/>
      <c r="D784" s="162"/>
      <c r="E784" s="165"/>
      <c r="F784" s="162"/>
      <c r="G784" s="162"/>
      <c r="H784" s="162"/>
      <c r="I784" s="162"/>
      <c r="J784" s="162"/>
      <c r="K784" s="162"/>
      <c r="L784" s="162"/>
      <c r="M784" s="166"/>
      <c r="N784" s="166"/>
      <c r="O784" s="166"/>
      <c r="P784" s="166"/>
      <c r="Q784" s="166"/>
      <c r="R784" s="166"/>
      <c r="S784" s="166"/>
      <c r="T784" s="166"/>
      <c r="U784" s="166"/>
      <c r="V784" s="166"/>
      <c r="W784" s="166"/>
      <c r="X784" s="166"/>
      <c r="Y784" s="166"/>
      <c r="Z784" s="166"/>
      <c r="AA784" s="166"/>
      <c r="AB784" s="166"/>
      <c r="AC784" s="166"/>
      <c r="AD784" s="166"/>
      <c r="AE784" s="166"/>
    </row>
    <row r="785" spans="1:31" ht="15.75" customHeight="1">
      <c r="A785" s="162"/>
      <c r="B785" s="162"/>
      <c r="C785" s="165"/>
      <c r="D785" s="162"/>
      <c r="E785" s="165"/>
      <c r="F785" s="162"/>
      <c r="G785" s="162"/>
      <c r="H785" s="162"/>
      <c r="I785" s="162"/>
      <c r="J785" s="162"/>
      <c r="K785" s="162"/>
      <c r="L785" s="162"/>
      <c r="M785" s="166"/>
      <c r="N785" s="166"/>
      <c r="O785" s="166"/>
      <c r="P785" s="166"/>
      <c r="Q785" s="166"/>
      <c r="R785" s="166"/>
      <c r="S785" s="166"/>
      <c r="T785" s="166"/>
      <c r="U785" s="166"/>
      <c r="V785" s="166"/>
      <c r="W785" s="166"/>
      <c r="X785" s="166"/>
      <c r="Y785" s="166"/>
      <c r="Z785" s="166"/>
      <c r="AA785" s="166"/>
      <c r="AB785" s="166"/>
      <c r="AC785" s="166"/>
      <c r="AD785" s="166"/>
      <c r="AE785" s="166"/>
    </row>
    <row r="786" spans="1:31" ht="15.75" customHeight="1">
      <c r="A786" s="162"/>
      <c r="B786" s="162"/>
      <c r="C786" s="165"/>
      <c r="D786" s="162"/>
      <c r="E786" s="165"/>
      <c r="F786" s="162"/>
      <c r="G786" s="162"/>
      <c r="H786" s="162"/>
      <c r="I786" s="162"/>
      <c r="J786" s="162"/>
      <c r="K786" s="162"/>
      <c r="L786" s="162"/>
      <c r="M786" s="166"/>
      <c r="N786" s="166"/>
      <c r="O786" s="166"/>
      <c r="P786" s="166"/>
      <c r="Q786" s="166"/>
      <c r="R786" s="166"/>
      <c r="S786" s="166"/>
      <c r="T786" s="166"/>
      <c r="U786" s="166"/>
      <c r="V786" s="166"/>
      <c r="W786" s="166"/>
      <c r="X786" s="166"/>
      <c r="Y786" s="166"/>
      <c r="Z786" s="166"/>
      <c r="AA786" s="166"/>
      <c r="AB786" s="166"/>
      <c r="AC786" s="166"/>
      <c r="AD786" s="166"/>
      <c r="AE786" s="166"/>
    </row>
    <row r="787" spans="1:31" ht="15.75" customHeight="1">
      <c r="A787" s="162"/>
      <c r="B787" s="162"/>
      <c r="C787" s="165"/>
      <c r="D787" s="162"/>
      <c r="E787" s="165"/>
      <c r="F787" s="162"/>
      <c r="G787" s="162"/>
      <c r="H787" s="162"/>
      <c r="I787" s="162"/>
      <c r="J787" s="162"/>
      <c r="K787" s="162"/>
      <c r="L787" s="162"/>
      <c r="M787" s="166"/>
      <c r="N787" s="166"/>
      <c r="O787" s="166"/>
      <c r="P787" s="166"/>
      <c r="Q787" s="166"/>
      <c r="R787" s="166"/>
      <c r="S787" s="166"/>
      <c r="T787" s="166"/>
      <c r="U787" s="166"/>
      <c r="V787" s="166"/>
      <c r="W787" s="166"/>
      <c r="X787" s="166"/>
      <c r="Y787" s="166"/>
      <c r="Z787" s="166"/>
      <c r="AA787" s="166"/>
      <c r="AB787" s="166"/>
      <c r="AC787" s="166"/>
      <c r="AD787" s="166"/>
      <c r="AE787" s="166"/>
    </row>
    <row r="788" spans="1:31" ht="15.75" customHeight="1">
      <c r="A788" s="162"/>
      <c r="B788" s="162"/>
      <c r="C788" s="165"/>
      <c r="D788" s="162"/>
      <c r="E788" s="165"/>
      <c r="F788" s="162"/>
      <c r="G788" s="162"/>
      <c r="H788" s="162"/>
      <c r="I788" s="162"/>
      <c r="J788" s="162"/>
      <c r="K788" s="162"/>
      <c r="L788" s="162"/>
      <c r="M788" s="166"/>
      <c r="N788" s="166"/>
      <c r="O788" s="166"/>
      <c r="P788" s="166"/>
      <c r="Q788" s="166"/>
      <c r="R788" s="166"/>
      <c r="S788" s="166"/>
      <c r="T788" s="166"/>
      <c r="U788" s="166"/>
      <c r="V788" s="166"/>
      <c r="W788" s="166"/>
      <c r="X788" s="166"/>
      <c r="Y788" s="166"/>
      <c r="Z788" s="166"/>
      <c r="AA788" s="166"/>
      <c r="AB788" s="166"/>
      <c r="AC788" s="166"/>
      <c r="AD788" s="166"/>
      <c r="AE788" s="166"/>
    </row>
    <row r="789" spans="1:31" ht="15.75" customHeight="1">
      <c r="A789" s="162"/>
      <c r="B789" s="162"/>
      <c r="C789" s="165"/>
      <c r="D789" s="162"/>
      <c r="E789" s="165"/>
      <c r="F789" s="162"/>
      <c r="G789" s="162"/>
      <c r="H789" s="162"/>
      <c r="I789" s="162"/>
      <c r="J789" s="162"/>
      <c r="K789" s="162"/>
      <c r="L789" s="162"/>
      <c r="M789" s="166"/>
      <c r="N789" s="166"/>
      <c r="O789" s="166"/>
      <c r="P789" s="166"/>
      <c r="Q789" s="166"/>
      <c r="R789" s="166"/>
      <c r="S789" s="166"/>
      <c r="T789" s="166"/>
      <c r="U789" s="166"/>
      <c r="V789" s="166"/>
      <c r="W789" s="166"/>
      <c r="X789" s="166"/>
      <c r="Y789" s="166"/>
      <c r="Z789" s="166"/>
      <c r="AA789" s="166"/>
      <c r="AB789" s="166"/>
      <c r="AC789" s="166"/>
      <c r="AD789" s="166"/>
      <c r="AE789" s="166"/>
    </row>
    <row r="790" spans="1:31" ht="15.75" customHeight="1">
      <c r="A790" s="162"/>
      <c r="B790" s="162"/>
      <c r="C790" s="165"/>
      <c r="D790" s="162"/>
      <c r="E790" s="165"/>
      <c r="F790" s="162"/>
      <c r="G790" s="162"/>
      <c r="H790" s="162"/>
      <c r="I790" s="162"/>
      <c r="J790" s="162"/>
      <c r="K790" s="162"/>
      <c r="L790" s="162"/>
      <c r="M790" s="166"/>
      <c r="N790" s="166"/>
      <c r="O790" s="166"/>
      <c r="P790" s="166"/>
      <c r="Q790" s="166"/>
      <c r="R790" s="166"/>
      <c r="S790" s="166"/>
      <c r="T790" s="166"/>
      <c r="U790" s="166"/>
      <c r="V790" s="166"/>
      <c r="W790" s="166"/>
      <c r="X790" s="166"/>
      <c r="Y790" s="166"/>
      <c r="Z790" s="166"/>
      <c r="AA790" s="166"/>
      <c r="AB790" s="166"/>
      <c r="AC790" s="166"/>
      <c r="AD790" s="166"/>
      <c r="AE790" s="166"/>
    </row>
    <row r="791" spans="1:31" ht="15.75" customHeight="1">
      <c r="A791" s="162"/>
      <c r="B791" s="162"/>
      <c r="C791" s="165"/>
      <c r="D791" s="162"/>
      <c r="E791" s="165"/>
      <c r="F791" s="162"/>
      <c r="G791" s="162"/>
      <c r="H791" s="162"/>
      <c r="I791" s="162"/>
      <c r="J791" s="162"/>
      <c r="K791" s="162"/>
      <c r="L791" s="162"/>
      <c r="M791" s="166"/>
      <c r="N791" s="166"/>
      <c r="O791" s="166"/>
      <c r="P791" s="166"/>
      <c r="Q791" s="166"/>
      <c r="R791" s="166"/>
      <c r="S791" s="166"/>
      <c r="T791" s="166"/>
      <c r="U791" s="166"/>
      <c r="V791" s="166"/>
      <c r="W791" s="166"/>
      <c r="X791" s="166"/>
      <c r="Y791" s="166"/>
      <c r="Z791" s="166"/>
      <c r="AA791" s="166"/>
      <c r="AB791" s="166"/>
      <c r="AC791" s="166"/>
      <c r="AD791" s="166"/>
      <c r="AE791" s="166"/>
    </row>
    <row r="792" spans="1:31" ht="15.75" customHeight="1">
      <c r="A792" s="162"/>
      <c r="B792" s="162"/>
      <c r="C792" s="165"/>
      <c r="D792" s="162"/>
      <c r="E792" s="165"/>
      <c r="F792" s="162"/>
      <c r="G792" s="162"/>
      <c r="H792" s="162"/>
      <c r="I792" s="162"/>
      <c r="J792" s="162"/>
      <c r="K792" s="162"/>
      <c r="L792" s="162"/>
      <c r="M792" s="166"/>
      <c r="N792" s="166"/>
      <c r="O792" s="166"/>
      <c r="P792" s="166"/>
      <c r="Q792" s="166"/>
      <c r="R792" s="166"/>
      <c r="S792" s="166"/>
      <c r="T792" s="166"/>
      <c r="U792" s="166"/>
      <c r="V792" s="166"/>
      <c r="W792" s="166"/>
      <c r="X792" s="166"/>
      <c r="Y792" s="166"/>
      <c r="Z792" s="166"/>
      <c r="AA792" s="166"/>
      <c r="AB792" s="166"/>
      <c r="AC792" s="166"/>
      <c r="AD792" s="166"/>
      <c r="AE792" s="166"/>
    </row>
    <row r="793" spans="1:31" ht="15.75" customHeight="1">
      <c r="A793" s="162"/>
      <c r="B793" s="162"/>
      <c r="C793" s="165"/>
      <c r="D793" s="162"/>
      <c r="E793" s="165"/>
      <c r="F793" s="162"/>
      <c r="G793" s="162"/>
      <c r="H793" s="162"/>
      <c r="I793" s="162"/>
      <c r="J793" s="162"/>
      <c r="K793" s="162"/>
      <c r="L793" s="162"/>
      <c r="M793" s="166"/>
      <c r="N793" s="166"/>
      <c r="O793" s="166"/>
      <c r="P793" s="166"/>
      <c r="Q793" s="166"/>
      <c r="R793" s="166"/>
      <c r="S793" s="166"/>
      <c r="T793" s="166"/>
      <c r="U793" s="166"/>
      <c r="V793" s="166"/>
      <c r="W793" s="166"/>
      <c r="X793" s="166"/>
      <c r="Y793" s="166"/>
      <c r="Z793" s="166"/>
      <c r="AA793" s="166"/>
      <c r="AB793" s="166"/>
      <c r="AC793" s="166"/>
      <c r="AD793" s="166"/>
      <c r="AE793" s="166"/>
    </row>
    <row r="794" spans="1:31" ht="15.75" customHeight="1">
      <c r="A794" s="162"/>
      <c r="B794" s="162"/>
      <c r="C794" s="165"/>
      <c r="D794" s="162"/>
      <c r="E794" s="165"/>
      <c r="F794" s="162"/>
      <c r="G794" s="162"/>
      <c r="H794" s="162"/>
      <c r="I794" s="162"/>
      <c r="J794" s="162"/>
      <c r="K794" s="162"/>
      <c r="L794" s="162"/>
      <c r="M794" s="166"/>
      <c r="N794" s="166"/>
      <c r="O794" s="166"/>
      <c r="P794" s="166"/>
      <c r="Q794" s="166"/>
      <c r="R794" s="166"/>
      <c r="S794" s="166"/>
      <c r="T794" s="166"/>
      <c r="U794" s="166"/>
      <c r="V794" s="166"/>
      <c r="W794" s="166"/>
      <c r="X794" s="166"/>
      <c r="Y794" s="166"/>
      <c r="Z794" s="166"/>
      <c r="AA794" s="166"/>
      <c r="AB794" s="166"/>
      <c r="AC794" s="166"/>
      <c r="AD794" s="166"/>
      <c r="AE794" s="166"/>
    </row>
    <row r="795" spans="1:31" ht="15.75" customHeight="1">
      <c r="A795" s="162"/>
      <c r="B795" s="162"/>
      <c r="C795" s="165"/>
      <c r="D795" s="162"/>
      <c r="E795" s="165"/>
      <c r="F795" s="162"/>
      <c r="G795" s="162"/>
      <c r="H795" s="162"/>
      <c r="I795" s="162"/>
      <c r="J795" s="162"/>
      <c r="K795" s="162"/>
      <c r="L795" s="162"/>
      <c r="M795" s="166"/>
      <c r="N795" s="166"/>
      <c r="O795" s="166"/>
      <c r="P795" s="166"/>
      <c r="Q795" s="166"/>
      <c r="R795" s="166"/>
      <c r="S795" s="166"/>
      <c r="T795" s="166"/>
      <c r="U795" s="166"/>
      <c r="V795" s="166"/>
      <c r="W795" s="166"/>
      <c r="X795" s="166"/>
      <c r="Y795" s="166"/>
      <c r="Z795" s="166"/>
      <c r="AA795" s="166"/>
      <c r="AB795" s="166"/>
      <c r="AC795" s="166"/>
      <c r="AD795" s="166"/>
      <c r="AE795" s="166"/>
    </row>
    <row r="796" spans="1:31" ht="15.75" customHeight="1">
      <c r="A796" s="162"/>
      <c r="B796" s="162"/>
      <c r="C796" s="165"/>
      <c r="D796" s="162"/>
      <c r="E796" s="165"/>
      <c r="F796" s="162"/>
      <c r="G796" s="162"/>
      <c r="H796" s="162"/>
      <c r="I796" s="162"/>
      <c r="J796" s="162"/>
      <c r="K796" s="162"/>
      <c r="L796" s="162"/>
      <c r="M796" s="166"/>
      <c r="N796" s="166"/>
      <c r="O796" s="166"/>
      <c r="P796" s="166"/>
      <c r="Q796" s="166"/>
      <c r="R796" s="166"/>
      <c r="S796" s="166"/>
      <c r="T796" s="166"/>
      <c r="U796" s="166"/>
      <c r="V796" s="166"/>
      <c r="W796" s="166"/>
      <c r="X796" s="166"/>
      <c r="Y796" s="166"/>
      <c r="Z796" s="166"/>
      <c r="AA796" s="166"/>
      <c r="AB796" s="166"/>
      <c r="AC796" s="166"/>
      <c r="AD796" s="166"/>
      <c r="AE796" s="166"/>
    </row>
    <row r="797" spans="1:31" ht="15.75" customHeight="1">
      <c r="A797" s="162"/>
      <c r="B797" s="162"/>
      <c r="C797" s="165"/>
      <c r="D797" s="162"/>
      <c r="E797" s="165"/>
      <c r="F797" s="162"/>
      <c r="G797" s="162"/>
      <c r="H797" s="162"/>
      <c r="I797" s="162"/>
      <c r="J797" s="162"/>
      <c r="K797" s="162"/>
      <c r="L797" s="162"/>
      <c r="M797" s="166"/>
      <c r="N797" s="166"/>
      <c r="O797" s="166"/>
      <c r="P797" s="166"/>
      <c r="Q797" s="166"/>
      <c r="R797" s="166"/>
      <c r="S797" s="166"/>
      <c r="T797" s="166"/>
      <c r="U797" s="166"/>
      <c r="V797" s="166"/>
      <c r="W797" s="166"/>
      <c r="X797" s="166"/>
      <c r="Y797" s="166"/>
      <c r="Z797" s="166"/>
      <c r="AA797" s="166"/>
      <c r="AB797" s="166"/>
      <c r="AC797" s="166"/>
      <c r="AD797" s="166"/>
      <c r="AE797" s="166"/>
    </row>
    <row r="798" spans="1:31" ht="15.75" customHeight="1">
      <c r="A798" s="162"/>
      <c r="B798" s="162"/>
      <c r="C798" s="165"/>
      <c r="D798" s="162"/>
      <c r="E798" s="165"/>
      <c r="F798" s="162"/>
      <c r="G798" s="162"/>
      <c r="H798" s="162"/>
      <c r="I798" s="162"/>
      <c r="J798" s="162"/>
      <c r="K798" s="162"/>
      <c r="L798" s="162"/>
      <c r="M798" s="166"/>
      <c r="N798" s="166"/>
      <c r="O798" s="166"/>
      <c r="P798" s="166"/>
      <c r="Q798" s="166"/>
      <c r="R798" s="166"/>
      <c r="S798" s="166"/>
      <c r="T798" s="166"/>
      <c r="U798" s="166"/>
      <c r="V798" s="166"/>
      <c r="W798" s="166"/>
      <c r="X798" s="166"/>
      <c r="Y798" s="166"/>
      <c r="Z798" s="166"/>
      <c r="AA798" s="166"/>
      <c r="AB798" s="166"/>
      <c r="AC798" s="166"/>
      <c r="AD798" s="166"/>
      <c r="AE798" s="166"/>
    </row>
    <row r="799" spans="1:31" ht="15.75" customHeight="1">
      <c r="A799" s="162"/>
      <c r="B799" s="162"/>
      <c r="C799" s="165"/>
      <c r="D799" s="162"/>
      <c r="E799" s="165"/>
      <c r="F799" s="162"/>
      <c r="G799" s="162"/>
      <c r="H799" s="162"/>
      <c r="I799" s="162"/>
      <c r="J799" s="162"/>
      <c r="K799" s="162"/>
      <c r="L799" s="162"/>
      <c r="M799" s="166"/>
      <c r="N799" s="166"/>
      <c r="O799" s="166"/>
      <c r="P799" s="166"/>
      <c r="Q799" s="166"/>
      <c r="R799" s="166"/>
      <c r="S799" s="166"/>
      <c r="T799" s="166"/>
      <c r="U799" s="166"/>
      <c r="V799" s="166"/>
      <c r="W799" s="166"/>
      <c r="X799" s="166"/>
      <c r="Y799" s="166"/>
      <c r="Z799" s="166"/>
      <c r="AA799" s="166"/>
      <c r="AB799" s="166"/>
      <c r="AC799" s="166"/>
      <c r="AD799" s="166"/>
      <c r="AE799" s="166"/>
    </row>
    <row r="800" spans="1:31" ht="15.75" customHeight="1">
      <c r="A800" s="162"/>
      <c r="B800" s="162"/>
      <c r="C800" s="165"/>
      <c r="D800" s="162"/>
      <c r="E800" s="165"/>
      <c r="F800" s="162"/>
      <c r="G800" s="162"/>
      <c r="H800" s="162"/>
      <c r="I800" s="162"/>
      <c r="J800" s="162"/>
      <c r="K800" s="162"/>
      <c r="L800" s="162"/>
      <c r="M800" s="166"/>
      <c r="N800" s="166"/>
      <c r="O800" s="166"/>
      <c r="P800" s="166"/>
      <c r="Q800" s="166"/>
      <c r="R800" s="166"/>
      <c r="S800" s="166"/>
      <c r="T800" s="166"/>
      <c r="U800" s="166"/>
      <c r="V800" s="166"/>
      <c r="W800" s="166"/>
      <c r="X800" s="166"/>
      <c r="Y800" s="166"/>
      <c r="Z800" s="166"/>
      <c r="AA800" s="166"/>
      <c r="AB800" s="166"/>
      <c r="AC800" s="166"/>
      <c r="AD800" s="166"/>
      <c r="AE800" s="166"/>
    </row>
    <row r="801" spans="1:31" ht="15.75" customHeight="1">
      <c r="A801" s="162"/>
      <c r="B801" s="162"/>
      <c r="C801" s="165"/>
      <c r="D801" s="162"/>
      <c r="E801" s="165"/>
      <c r="F801" s="162"/>
      <c r="G801" s="162"/>
      <c r="H801" s="162"/>
      <c r="I801" s="162"/>
      <c r="J801" s="162"/>
      <c r="K801" s="162"/>
      <c r="L801" s="162"/>
      <c r="M801" s="166"/>
      <c r="N801" s="166"/>
      <c r="O801" s="166"/>
      <c r="P801" s="166"/>
      <c r="Q801" s="166"/>
      <c r="R801" s="166"/>
      <c r="S801" s="166"/>
      <c r="T801" s="166"/>
      <c r="U801" s="166"/>
      <c r="V801" s="166"/>
      <c r="W801" s="166"/>
      <c r="X801" s="166"/>
      <c r="Y801" s="166"/>
      <c r="Z801" s="166"/>
      <c r="AA801" s="166"/>
      <c r="AB801" s="166"/>
      <c r="AC801" s="166"/>
      <c r="AD801" s="166"/>
      <c r="AE801" s="166"/>
    </row>
    <row r="802" spans="1:31" ht="15.75" customHeight="1">
      <c r="A802" s="162"/>
      <c r="B802" s="162"/>
      <c r="C802" s="165"/>
      <c r="D802" s="162"/>
      <c r="E802" s="165"/>
      <c r="F802" s="162"/>
      <c r="G802" s="162"/>
      <c r="H802" s="162"/>
      <c r="I802" s="162"/>
      <c r="J802" s="162"/>
      <c r="K802" s="162"/>
      <c r="L802" s="162"/>
      <c r="M802" s="166"/>
      <c r="N802" s="166"/>
      <c r="O802" s="166"/>
      <c r="P802" s="166"/>
      <c r="Q802" s="166"/>
      <c r="R802" s="166"/>
      <c r="S802" s="166"/>
      <c r="T802" s="166"/>
      <c r="U802" s="166"/>
      <c r="V802" s="166"/>
      <c r="W802" s="166"/>
      <c r="X802" s="166"/>
      <c r="Y802" s="166"/>
      <c r="Z802" s="166"/>
      <c r="AA802" s="166"/>
      <c r="AB802" s="166"/>
      <c r="AC802" s="166"/>
      <c r="AD802" s="166"/>
      <c r="AE802" s="166"/>
    </row>
    <row r="803" spans="1:31" ht="15.75" customHeight="1">
      <c r="A803" s="162"/>
      <c r="B803" s="162"/>
      <c r="C803" s="165"/>
      <c r="D803" s="162"/>
      <c r="E803" s="165"/>
      <c r="F803" s="162"/>
      <c r="G803" s="162"/>
      <c r="H803" s="162"/>
      <c r="I803" s="162"/>
      <c r="J803" s="162"/>
      <c r="K803" s="162"/>
      <c r="L803" s="162"/>
      <c r="M803" s="166"/>
      <c r="N803" s="166"/>
      <c r="O803" s="166"/>
      <c r="P803" s="166"/>
      <c r="Q803" s="166"/>
      <c r="R803" s="166"/>
      <c r="S803" s="166"/>
      <c r="T803" s="166"/>
      <c r="U803" s="166"/>
      <c r="V803" s="166"/>
      <c r="W803" s="166"/>
      <c r="X803" s="166"/>
      <c r="Y803" s="166"/>
      <c r="Z803" s="166"/>
      <c r="AA803" s="166"/>
      <c r="AB803" s="166"/>
      <c r="AC803" s="166"/>
      <c r="AD803" s="166"/>
      <c r="AE803" s="166"/>
    </row>
    <row r="804" spans="1:31" ht="15.75" customHeight="1">
      <c r="A804" s="162"/>
      <c r="B804" s="162"/>
      <c r="C804" s="165"/>
      <c r="D804" s="162"/>
      <c r="E804" s="165"/>
      <c r="F804" s="162"/>
      <c r="G804" s="162"/>
      <c r="H804" s="162"/>
      <c r="I804" s="162"/>
      <c r="J804" s="162"/>
      <c r="K804" s="162"/>
      <c r="L804" s="162"/>
      <c r="M804" s="166"/>
      <c r="N804" s="166"/>
      <c r="O804" s="166"/>
      <c r="P804" s="166"/>
      <c r="Q804" s="166"/>
      <c r="R804" s="166"/>
      <c r="S804" s="166"/>
      <c r="T804" s="166"/>
      <c r="U804" s="166"/>
      <c r="V804" s="166"/>
      <c r="W804" s="166"/>
      <c r="X804" s="166"/>
      <c r="Y804" s="166"/>
      <c r="Z804" s="166"/>
      <c r="AA804" s="166"/>
      <c r="AB804" s="166"/>
      <c r="AC804" s="166"/>
      <c r="AD804" s="166"/>
      <c r="AE804" s="166"/>
    </row>
    <row r="805" spans="1:31" ht="15.75" customHeight="1">
      <c r="A805" s="162"/>
      <c r="B805" s="162"/>
      <c r="C805" s="165"/>
      <c r="D805" s="162"/>
      <c r="E805" s="165"/>
      <c r="F805" s="162"/>
      <c r="G805" s="162"/>
      <c r="H805" s="162"/>
      <c r="I805" s="162"/>
      <c r="J805" s="162"/>
      <c r="K805" s="162"/>
      <c r="L805" s="162"/>
      <c r="M805" s="166"/>
      <c r="N805" s="166"/>
      <c r="O805" s="166"/>
      <c r="P805" s="166"/>
      <c r="Q805" s="166"/>
      <c r="R805" s="166"/>
      <c r="S805" s="166"/>
      <c r="T805" s="166"/>
      <c r="U805" s="166"/>
      <c r="V805" s="166"/>
      <c r="W805" s="166"/>
      <c r="X805" s="166"/>
      <c r="Y805" s="166"/>
      <c r="Z805" s="166"/>
      <c r="AA805" s="166"/>
      <c r="AB805" s="166"/>
      <c r="AC805" s="166"/>
      <c r="AD805" s="166"/>
      <c r="AE805" s="166"/>
    </row>
    <row r="806" spans="1:31" ht="15.75" customHeight="1">
      <c r="A806" s="162"/>
      <c r="B806" s="162"/>
      <c r="C806" s="165"/>
      <c r="D806" s="162"/>
      <c r="E806" s="165"/>
      <c r="F806" s="162"/>
      <c r="G806" s="162"/>
      <c r="H806" s="162"/>
      <c r="I806" s="162"/>
      <c r="J806" s="162"/>
      <c r="K806" s="162"/>
      <c r="L806" s="162"/>
      <c r="M806" s="166"/>
      <c r="N806" s="166"/>
      <c r="O806" s="166"/>
      <c r="P806" s="166"/>
      <c r="Q806" s="166"/>
      <c r="R806" s="166"/>
      <c r="S806" s="166"/>
      <c r="T806" s="166"/>
      <c r="U806" s="166"/>
      <c r="V806" s="166"/>
      <c r="W806" s="166"/>
      <c r="X806" s="166"/>
      <c r="Y806" s="166"/>
      <c r="Z806" s="166"/>
      <c r="AA806" s="166"/>
      <c r="AB806" s="166"/>
      <c r="AC806" s="166"/>
      <c r="AD806" s="166"/>
      <c r="AE806" s="166"/>
    </row>
    <row r="807" spans="1:31" ht="15.75" customHeight="1">
      <c r="A807" s="162"/>
      <c r="B807" s="162"/>
      <c r="C807" s="165"/>
      <c r="D807" s="162"/>
      <c r="E807" s="165"/>
      <c r="F807" s="162"/>
      <c r="G807" s="162"/>
      <c r="H807" s="162"/>
      <c r="I807" s="162"/>
      <c r="J807" s="162"/>
      <c r="K807" s="162"/>
      <c r="L807" s="162"/>
      <c r="M807" s="166"/>
      <c r="N807" s="166"/>
      <c r="O807" s="166"/>
      <c r="P807" s="166"/>
      <c r="Q807" s="166"/>
      <c r="R807" s="166"/>
      <c r="S807" s="166"/>
      <c r="T807" s="166"/>
      <c r="U807" s="166"/>
      <c r="V807" s="166"/>
      <c r="W807" s="166"/>
      <c r="X807" s="166"/>
      <c r="Y807" s="166"/>
      <c r="Z807" s="166"/>
      <c r="AA807" s="166"/>
      <c r="AB807" s="166"/>
      <c r="AC807" s="166"/>
      <c r="AD807" s="166"/>
      <c r="AE807" s="166"/>
    </row>
    <row r="808" spans="1:31" ht="15.75" customHeight="1">
      <c r="A808" s="162"/>
      <c r="B808" s="162"/>
      <c r="C808" s="165"/>
      <c r="D808" s="162"/>
      <c r="E808" s="165"/>
      <c r="F808" s="162"/>
      <c r="G808" s="162"/>
      <c r="H808" s="162"/>
      <c r="I808" s="162"/>
      <c r="J808" s="162"/>
      <c r="K808" s="162"/>
      <c r="L808" s="162"/>
      <c r="M808" s="166"/>
      <c r="N808" s="166"/>
      <c r="O808" s="166"/>
      <c r="P808" s="166"/>
      <c r="Q808" s="166"/>
      <c r="R808" s="166"/>
      <c r="S808" s="166"/>
      <c r="T808" s="166"/>
      <c r="U808" s="166"/>
      <c r="V808" s="166"/>
      <c r="W808" s="166"/>
      <c r="X808" s="166"/>
      <c r="Y808" s="166"/>
      <c r="Z808" s="166"/>
      <c r="AA808" s="166"/>
      <c r="AB808" s="166"/>
      <c r="AC808" s="166"/>
      <c r="AD808" s="166"/>
      <c r="AE808" s="166"/>
    </row>
    <row r="809" spans="1:31" ht="15.75" customHeight="1">
      <c r="A809" s="162"/>
      <c r="B809" s="162"/>
      <c r="C809" s="165"/>
      <c r="D809" s="162"/>
      <c r="E809" s="165"/>
      <c r="F809" s="162"/>
      <c r="G809" s="162"/>
      <c r="H809" s="162"/>
      <c r="I809" s="162"/>
      <c r="J809" s="162"/>
      <c r="K809" s="162"/>
      <c r="L809" s="162"/>
      <c r="M809" s="166"/>
      <c r="N809" s="166"/>
      <c r="O809" s="166"/>
      <c r="P809" s="166"/>
      <c r="Q809" s="166"/>
      <c r="R809" s="166"/>
      <c r="S809" s="166"/>
      <c r="T809" s="166"/>
      <c r="U809" s="166"/>
      <c r="V809" s="166"/>
      <c r="W809" s="166"/>
      <c r="X809" s="166"/>
      <c r="Y809" s="166"/>
      <c r="Z809" s="166"/>
      <c r="AA809" s="166"/>
      <c r="AB809" s="166"/>
      <c r="AC809" s="166"/>
      <c r="AD809" s="166"/>
      <c r="AE809" s="166"/>
    </row>
    <row r="810" spans="1:31" ht="15.75" customHeight="1">
      <c r="A810" s="162"/>
      <c r="B810" s="162"/>
      <c r="C810" s="165"/>
      <c r="D810" s="162"/>
      <c r="E810" s="165"/>
      <c r="F810" s="162"/>
      <c r="G810" s="162"/>
      <c r="H810" s="162"/>
      <c r="I810" s="162"/>
      <c r="J810" s="162"/>
      <c r="K810" s="162"/>
      <c r="L810" s="162"/>
      <c r="M810" s="166"/>
      <c r="N810" s="166"/>
      <c r="O810" s="166"/>
      <c r="P810" s="166"/>
      <c r="Q810" s="166"/>
      <c r="R810" s="166"/>
      <c r="S810" s="166"/>
      <c r="T810" s="166"/>
      <c r="U810" s="166"/>
      <c r="V810" s="166"/>
      <c r="W810" s="166"/>
      <c r="X810" s="166"/>
      <c r="Y810" s="166"/>
      <c r="Z810" s="166"/>
      <c r="AA810" s="166"/>
      <c r="AB810" s="166"/>
      <c r="AC810" s="166"/>
      <c r="AD810" s="166"/>
      <c r="AE810" s="166"/>
    </row>
    <row r="811" spans="1:31" ht="15.75" customHeight="1">
      <c r="A811" s="162"/>
      <c r="B811" s="162"/>
      <c r="C811" s="165"/>
      <c r="D811" s="162"/>
      <c r="E811" s="165"/>
      <c r="F811" s="162"/>
      <c r="G811" s="162"/>
      <c r="H811" s="162"/>
      <c r="I811" s="162"/>
      <c r="J811" s="162"/>
      <c r="K811" s="162"/>
      <c r="L811" s="162"/>
      <c r="M811" s="166"/>
      <c r="N811" s="166"/>
      <c r="O811" s="166"/>
      <c r="P811" s="166"/>
      <c r="Q811" s="166"/>
      <c r="R811" s="166"/>
      <c r="S811" s="166"/>
      <c r="T811" s="166"/>
      <c r="U811" s="166"/>
      <c r="V811" s="166"/>
      <c r="W811" s="166"/>
      <c r="X811" s="166"/>
      <c r="Y811" s="166"/>
      <c r="Z811" s="166"/>
      <c r="AA811" s="166"/>
      <c r="AB811" s="166"/>
      <c r="AC811" s="166"/>
      <c r="AD811" s="166"/>
      <c r="AE811" s="166"/>
    </row>
    <row r="812" spans="1:31" ht="15.75" customHeight="1">
      <c r="A812" s="162"/>
      <c r="B812" s="162"/>
      <c r="C812" s="165"/>
      <c r="D812" s="162"/>
      <c r="E812" s="165"/>
      <c r="F812" s="162"/>
      <c r="G812" s="162"/>
      <c r="H812" s="162"/>
      <c r="I812" s="162"/>
      <c r="J812" s="162"/>
      <c r="K812" s="162"/>
      <c r="L812" s="162"/>
      <c r="M812" s="166"/>
      <c r="N812" s="166"/>
      <c r="O812" s="166"/>
      <c r="P812" s="166"/>
      <c r="Q812" s="166"/>
      <c r="R812" s="166"/>
      <c r="S812" s="166"/>
      <c r="T812" s="166"/>
      <c r="U812" s="166"/>
      <c r="V812" s="166"/>
      <c r="W812" s="166"/>
      <c r="X812" s="166"/>
      <c r="Y812" s="166"/>
      <c r="Z812" s="166"/>
      <c r="AA812" s="166"/>
      <c r="AB812" s="166"/>
      <c r="AC812" s="166"/>
      <c r="AD812" s="166"/>
      <c r="AE812" s="166"/>
    </row>
    <row r="813" spans="1:31" ht="15.75" customHeight="1">
      <c r="A813" s="162"/>
      <c r="B813" s="162"/>
      <c r="C813" s="165"/>
      <c r="D813" s="162"/>
      <c r="E813" s="165"/>
      <c r="F813" s="162"/>
      <c r="G813" s="162"/>
      <c r="H813" s="162"/>
      <c r="I813" s="162"/>
      <c r="J813" s="162"/>
      <c r="K813" s="162"/>
      <c r="L813" s="162"/>
      <c r="M813" s="166"/>
      <c r="N813" s="166"/>
      <c r="O813" s="166"/>
      <c r="P813" s="166"/>
      <c r="Q813" s="166"/>
      <c r="R813" s="166"/>
      <c r="S813" s="166"/>
      <c r="T813" s="166"/>
      <c r="U813" s="166"/>
      <c r="V813" s="166"/>
      <c r="W813" s="166"/>
      <c r="X813" s="166"/>
      <c r="Y813" s="166"/>
      <c r="Z813" s="166"/>
      <c r="AA813" s="166"/>
      <c r="AB813" s="166"/>
      <c r="AC813" s="166"/>
      <c r="AD813" s="166"/>
      <c r="AE813" s="166"/>
    </row>
    <row r="814" spans="1:31" ht="15.75" customHeight="1">
      <c r="A814" s="162"/>
      <c r="B814" s="162"/>
      <c r="C814" s="165"/>
      <c r="D814" s="162"/>
      <c r="E814" s="165"/>
      <c r="F814" s="162"/>
      <c r="G814" s="162"/>
      <c r="H814" s="162"/>
      <c r="I814" s="162"/>
      <c r="J814" s="162"/>
      <c r="K814" s="162"/>
      <c r="L814" s="162"/>
      <c r="M814" s="166"/>
      <c r="N814" s="166"/>
      <c r="O814" s="166"/>
      <c r="P814" s="166"/>
      <c r="Q814" s="166"/>
      <c r="R814" s="166"/>
      <c r="S814" s="166"/>
      <c r="T814" s="166"/>
      <c r="U814" s="166"/>
      <c r="V814" s="166"/>
      <c r="W814" s="166"/>
      <c r="X814" s="166"/>
      <c r="Y814" s="166"/>
      <c r="Z814" s="166"/>
      <c r="AA814" s="166"/>
      <c r="AB814" s="166"/>
      <c r="AC814" s="166"/>
      <c r="AD814" s="166"/>
      <c r="AE814" s="166"/>
    </row>
    <row r="815" spans="1:31" ht="15.75" customHeight="1">
      <c r="A815" s="162"/>
      <c r="B815" s="162"/>
      <c r="C815" s="165"/>
      <c r="D815" s="162"/>
      <c r="E815" s="165"/>
      <c r="F815" s="162"/>
      <c r="G815" s="162"/>
      <c r="H815" s="162"/>
      <c r="I815" s="162"/>
      <c r="J815" s="162"/>
      <c r="K815" s="162"/>
      <c r="L815" s="162"/>
      <c r="M815" s="166"/>
      <c r="N815" s="166"/>
      <c r="O815" s="166"/>
      <c r="P815" s="166"/>
      <c r="Q815" s="166"/>
      <c r="R815" s="166"/>
      <c r="S815" s="166"/>
      <c r="T815" s="166"/>
      <c r="U815" s="166"/>
      <c r="V815" s="166"/>
      <c r="W815" s="166"/>
      <c r="X815" s="166"/>
      <c r="Y815" s="166"/>
      <c r="Z815" s="166"/>
      <c r="AA815" s="166"/>
      <c r="AB815" s="166"/>
      <c r="AC815" s="166"/>
      <c r="AD815" s="166"/>
      <c r="AE815" s="166"/>
    </row>
    <row r="816" spans="1:31" ht="15.75" customHeight="1">
      <c r="A816" s="162"/>
      <c r="B816" s="162"/>
      <c r="C816" s="165"/>
      <c r="D816" s="162"/>
      <c r="E816" s="165"/>
      <c r="F816" s="162"/>
      <c r="G816" s="162"/>
      <c r="H816" s="162"/>
      <c r="I816" s="162"/>
      <c r="J816" s="162"/>
      <c r="K816" s="162"/>
      <c r="L816" s="162"/>
      <c r="M816" s="166"/>
      <c r="N816" s="166"/>
      <c r="O816" s="166"/>
      <c r="P816" s="166"/>
      <c r="Q816" s="166"/>
      <c r="R816" s="166"/>
      <c r="S816" s="166"/>
      <c r="T816" s="166"/>
      <c r="U816" s="166"/>
      <c r="V816" s="166"/>
      <c r="W816" s="166"/>
      <c r="X816" s="166"/>
      <c r="Y816" s="166"/>
      <c r="Z816" s="166"/>
      <c r="AA816" s="166"/>
      <c r="AB816" s="166"/>
      <c r="AC816" s="166"/>
      <c r="AD816" s="166"/>
      <c r="AE816" s="166"/>
    </row>
    <row r="817" spans="1:31" ht="15.75" customHeight="1">
      <c r="A817" s="162"/>
      <c r="B817" s="162"/>
      <c r="C817" s="165"/>
      <c r="D817" s="162"/>
      <c r="E817" s="165"/>
      <c r="F817" s="162"/>
      <c r="G817" s="162"/>
      <c r="H817" s="162"/>
      <c r="I817" s="162"/>
      <c r="J817" s="162"/>
      <c r="K817" s="162"/>
      <c r="L817" s="162"/>
      <c r="M817" s="166"/>
      <c r="N817" s="166"/>
      <c r="O817" s="166"/>
      <c r="P817" s="166"/>
      <c r="Q817" s="166"/>
      <c r="R817" s="166"/>
      <c r="S817" s="166"/>
      <c r="T817" s="166"/>
      <c r="U817" s="166"/>
      <c r="V817" s="166"/>
      <c r="W817" s="166"/>
      <c r="X817" s="166"/>
      <c r="Y817" s="166"/>
      <c r="Z817" s="166"/>
      <c r="AA817" s="166"/>
      <c r="AB817" s="166"/>
      <c r="AC817" s="166"/>
      <c r="AD817" s="166"/>
      <c r="AE817" s="166"/>
    </row>
    <row r="818" spans="1:31" ht="15.75" customHeight="1">
      <c r="A818" s="162"/>
      <c r="B818" s="162"/>
      <c r="C818" s="165"/>
      <c r="D818" s="162"/>
      <c r="E818" s="165"/>
      <c r="F818" s="162"/>
      <c r="G818" s="162"/>
      <c r="H818" s="162"/>
      <c r="I818" s="162"/>
      <c r="J818" s="162"/>
      <c r="K818" s="162"/>
      <c r="L818" s="162"/>
      <c r="M818" s="166"/>
      <c r="N818" s="166"/>
      <c r="O818" s="166"/>
      <c r="P818" s="166"/>
      <c r="Q818" s="166"/>
      <c r="R818" s="166"/>
      <c r="S818" s="166"/>
      <c r="T818" s="166"/>
      <c r="U818" s="166"/>
      <c r="V818" s="166"/>
      <c r="W818" s="166"/>
      <c r="X818" s="166"/>
      <c r="Y818" s="166"/>
      <c r="Z818" s="166"/>
      <c r="AA818" s="166"/>
      <c r="AB818" s="166"/>
      <c r="AC818" s="166"/>
      <c r="AD818" s="166"/>
      <c r="AE818" s="166"/>
    </row>
    <row r="819" spans="1:31" ht="15.75" customHeight="1">
      <c r="A819" s="162"/>
      <c r="B819" s="162"/>
      <c r="C819" s="165"/>
      <c r="D819" s="162"/>
      <c r="E819" s="165"/>
      <c r="F819" s="162"/>
      <c r="G819" s="162"/>
      <c r="H819" s="162"/>
      <c r="I819" s="162"/>
      <c r="J819" s="162"/>
      <c r="K819" s="162"/>
      <c r="L819" s="162"/>
      <c r="M819" s="166"/>
      <c r="N819" s="166"/>
      <c r="O819" s="166"/>
      <c r="P819" s="166"/>
      <c r="Q819" s="166"/>
      <c r="R819" s="166"/>
      <c r="S819" s="166"/>
      <c r="T819" s="166"/>
      <c r="U819" s="166"/>
      <c r="V819" s="166"/>
      <c r="W819" s="166"/>
      <c r="X819" s="166"/>
      <c r="Y819" s="166"/>
      <c r="Z819" s="166"/>
      <c r="AA819" s="166"/>
      <c r="AB819" s="166"/>
      <c r="AC819" s="166"/>
      <c r="AD819" s="166"/>
      <c r="AE819" s="166"/>
    </row>
    <row r="820" spans="1:31" ht="15.75" customHeight="1">
      <c r="A820" s="162"/>
      <c r="B820" s="162"/>
      <c r="C820" s="165"/>
      <c r="D820" s="162"/>
      <c r="E820" s="165"/>
      <c r="F820" s="162"/>
      <c r="G820" s="162"/>
      <c r="H820" s="162"/>
      <c r="I820" s="162"/>
      <c r="J820" s="162"/>
      <c r="K820" s="162"/>
      <c r="L820" s="162"/>
      <c r="M820" s="166"/>
      <c r="N820" s="166"/>
      <c r="O820" s="166"/>
      <c r="P820" s="166"/>
      <c r="Q820" s="166"/>
      <c r="R820" s="166"/>
      <c r="S820" s="166"/>
      <c r="T820" s="166"/>
      <c r="U820" s="166"/>
      <c r="V820" s="166"/>
      <c r="W820" s="166"/>
      <c r="X820" s="166"/>
      <c r="Y820" s="166"/>
      <c r="Z820" s="166"/>
      <c r="AA820" s="166"/>
      <c r="AB820" s="166"/>
      <c r="AC820" s="166"/>
      <c r="AD820" s="166"/>
      <c r="AE820" s="166"/>
    </row>
    <row r="821" spans="1:31" ht="15.75" customHeight="1">
      <c r="A821" s="162"/>
      <c r="B821" s="162"/>
      <c r="C821" s="165"/>
      <c r="D821" s="162"/>
      <c r="E821" s="165"/>
      <c r="F821" s="162"/>
      <c r="G821" s="162"/>
      <c r="H821" s="162"/>
      <c r="I821" s="162"/>
      <c r="J821" s="162"/>
      <c r="K821" s="162"/>
      <c r="L821" s="162"/>
      <c r="M821" s="166"/>
      <c r="N821" s="166"/>
      <c r="O821" s="166"/>
      <c r="P821" s="166"/>
      <c r="Q821" s="166"/>
      <c r="R821" s="166"/>
      <c r="S821" s="166"/>
      <c r="T821" s="166"/>
      <c r="U821" s="166"/>
      <c r="V821" s="166"/>
      <c r="W821" s="166"/>
      <c r="X821" s="166"/>
      <c r="Y821" s="166"/>
      <c r="Z821" s="166"/>
      <c r="AA821" s="166"/>
      <c r="AB821" s="166"/>
      <c r="AC821" s="166"/>
      <c r="AD821" s="166"/>
      <c r="AE821" s="166"/>
    </row>
    <row r="822" spans="1:31" ht="15.75" customHeight="1">
      <c r="A822" s="162"/>
      <c r="B822" s="162"/>
      <c r="C822" s="165"/>
      <c r="D822" s="162"/>
      <c r="E822" s="165"/>
      <c r="F822" s="162"/>
      <c r="G822" s="162"/>
      <c r="H822" s="162"/>
      <c r="I822" s="162"/>
      <c r="J822" s="162"/>
      <c r="K822" s="162"/>
      <c r="L822" s="162"/>
      <c r="M822" s="166"/>
      <c r="N822" s="166"/>
      <c r="O822" s="166"/>
      <c r="P822" s="166"/>
      <c r="Q822" s="166"/>
      <c r="R822" s="166"/>
      <c r="S822" s="166"/>
      <c r="T822" s="166"/>
      <c r="U822" s="166"/>
      <c r="V822" s="166"/>
      <c r="W822" s="166"/>
      <c r="X822" s="166"/>
      <c r="Y822" s="166"/>
      <c r="Z822" s="166"/>
      <c r="AA822" s="166"/>
      <c r="AB822" s="166"/>
      <c r="AC822" s="166"/>
      <c r="AD822" s="166"/>
      <c r="AE822" s="166"/>
    </row>
    <row r="823" spans="1:31" ht="15.75" customHeight="1">
      <c r="A823" s="162"/>
      <c r="B823" s="162"/>
      <c r="C823" s="165"/>
      <c r="D823" s="162"/>
      <c r="E823" s="165"/>
      <c r="F823" s="162"/>
      <c r="G823" s="162"/>
      <c r="H823" s="162"/>
      <c r="I823" s="162"/>
      <c r="J823" s="162"/>
      <c r="K823" s="162"/>
      <c r="L823" s="162"/>
      <c r="M823" s="166"/>
      <c r="N823" s="166"/>
      <c r="O823" s="166"/>
      <c r="P823" s="166"/>
      <c r="Q823" s="166"/>
      <c r="R823" s="166"/>
      <c r="S823" s="166"/>
      <c r="T823" s="166"/>
      <c r="U823" s="166"/>
      <c r="V823" s="166"/>
      <c r="W823" s="166"/>
      <c r="X823" s="166"/>
      <c r="Y823" s="166"/>
      <c r="Z823" s="166"/>
      <c r="AA823" s="166"/>
      <c r="AB823" s="166"/>
      <c r="AC823" s="166"/>
      <c r="AD823" s="166"/>
      <c r="AE823" s="166"/>
    </row>
    <row r="824" spans="1:31" ht="15.75" customHeight="1">
      <c r="A824" s="162"/>
      <c r="B824" s="162"/>
      <c r="C824" s="165"/>
      <c r="D824" s="162"/>
      <c r="E824" s="165"/>
      <c r="F824" s="162"/>
      <c r="G824" s="162"/>
      <c r="H824" s="162"/>
      <c r="I824" s="162"/>
      <c r="J824" s="162"/>
      <c r="K824" s="162"/>
      <c r="L824" s="162"/>
      <c r="M824" s="166"/>
      <c r="N824" s="166"/>
      <c r="O824" s="166"/>
      <c r="P824" s="166"/>
      <c r="Q824" s="166"/>
      <c r="R824" s="166"/>
      <c r="S824" s="166"/>
      <c r="T824" s="166"/>
      <c r="U824" s="166"/>
      <c r="V824" s="166"/>
      <c r="W824" s="166"/>
      <c r="X824" s="166"/>
      <c r="Y824" s="166"/>
      <c r="Z824" s="166"/>
      <c r="AA824" s="166"/>
      <c r="AB824" s="166"/>
      <c r="AC824" s="166"/>
      <c r="AD824" s="166"/>
      <c r="AE824" s="166"/>
    </row>
    <row r="825" spans="1:31" ht="15.75" customHeight="1">
      <c r="A825" s="162"/>
      <c r="B825" s="162"/>
      <c r="C825" s="165"/>
      <c r="D825" s="162"/>
      <c r="E825" s="165"/>
      <c r="F825" s="162"/>
      <c r="G825" s="162"/>
      <c r="H825" s="162"/>
      <c r="I825" s="162"/>
      <c r="J825" s="162"/>
      <c r="K825" s="162"/>
      <c r="L825" s="162"/>
      <c r="M825" s="166"/>
      <c r="N825" s="166"/>
      <c r="O825" s="166"/>
      <c r="P825" s="166"/>
      <c r="Q825" s="166"/>
      <c r="R825" s="166"/>
      <c r="S825" s="166"/>
      <c r="T825" s="166"/>
      <c r="U825" s="166"/>
      <c r="V825" s="166"/>
      <c r="W825" s="166"/>
      <c r="X825" s="166"/>
      <c r="Y825" s="166"/>
      <c r="Z825" s="166"/>
      <c r="AA825" s="166"/>
      <c r="AB825" s="166"/>
      <c r="AC825" s="166"/>
      <c r="AD825" s="166"/>
      <c r="AE825" s="166"/>
    </row>
    <row r="826" spans="1:31" ht="15.75" customHeight="1">
      <c r="A826" s="162"/>
      <c r="B826" s="162"/>
      <c r="C826" s="165"/>
      <c r="D826" s="162"/>
      <c r="E826" s="165"/>
      <c r="F826" s="162"/>
      <c r="G826" s="162"/>
      <c r="H826" s="162"/>
      <c r="I826" s="162"/>
      <c r="J826" s="162"/>
      <c r="K826" s="162"/>
      <c r="L826" s="162"/>
      <c r="M826" s="166"/>
      <c r="N826" s="166"/>
      <c r="O826" s="166"/>
      <c r="P826" s="166"/>
      <c r="Q826" s="166"/>
      <c r="R826" s="166"/>
      <c r="S826" s="166"/>
      <c r="T826" s="166"/>
      <c r="U826" s="166"/>
      <c r="V826" s="166"/>
      <c r="W826" s="166"/>
      <c r="X826" s="166"/>
      <c r="Y826" s="166"/>
      <c r="Z826" s="166"/>
      <c r="AA826" s="166"/>
      <c r="AB826" s="166"/>
      <c r="AC826" s="166"/>
      <c r="AD826" s="166"/>
      <c r="AE826" s="166"/>
    </row>
    <row r="827" spans="1:31" ht="15.75" customHeight="1">
      <c r="A827" s="162"/>
      <c r="B827" s="162"/>
      <c r="C827" s="165"/>
      <c r="D827" s="162"/>
      <c r="E827" s="165"/>
      <c r="F827" s="162"/>
      <c r="G827" s="162"/>
      <c r="H827" s="162"/>
      <c r="I827" s="162"/>
      <c r="J827" s="162"/>
      <c r="K827" s="162"/>
      <c r="L827" s="162"/>
      <c r="M827" s="166"/>
      <c r="N827" s="166"/>
      <c r="O827" s="166"/>
      <c r="P827" s="166"/>
      <c r="Q827" s="166"/>
      <c r="R827" s="166"/>
      <c r="S827" s="166"/>
      <c r="T827" s="166"/>
      <c r="U827" s="166"/>
      <c r="V827" s="166"/>
      <c r="W827" s="166"/>
      <c r="X827" s="166"/>
      <c r="Y827" s="166"/>
      <c r="Z827" s="166"/>
      <c r="AA827" s="166"/>
      <c r="AB827" s="166"/>
      <c r="AC827" s="166"/>
      <c r="AD827" s="166"/>
      <c r="AE827" s="166"/>
    </row>
    <row r="828" spans="1:31" ht="15.75" customHeight="1">
      <c r="A828" s="162"/>
      <c r="B828" s="162"/>
      <c r="C828" s="165"/>
      <c r="D828" s="162"/>
      <c r="E828" s="165"/>
      <c r="F828" s="162"/>
      <c r="G828" s="162"/>
      <c r="H828" s="162"/>
      <c r="I828" s="162"/>
      <c r="J828" s="162"/>
      <c r="K828" s="162"/>
      <c r="L828" s="162"/>
      <c r="M828" s="166"/>
      <c r="N828" s="166"/>
      <c r="O828" s="166"/>
      <c r="P828" s="166"/>
      <c r="Q828" s="166"/>
      <c r="R828" s="166"/>
      <c r="S828" s="166"/>
      <c r="T828" s="166"/>
      <c r="U828" s="166"/>
      <c r="V828" s="166"/>
      <c r="W828" s="166"/>
      <c r="X828" s="166"/>
      <c r="Y828" s="166"/>
      <c r="Z828" s="166"/>
      <c r="AA828" s="166"/>
      <c r="AB828" s="166"/>
      <c r="AC828" s="166"/>
      <c r="AD828" s="166"/>
      <c r="AE828" s="166"/>
    </row>
    <row r="829" spans="1:31" ht="15.75" customHeight="1">
      <c r="A829" s="162"/>
      <c r="B829" s="162"/>
      <c r="C829" s="165"/>
      <c r="D829" s="162"/>
      <c r="E829" s="165"/>
      <c r="F829" s="162"/>
      <c r="G829" s="162"/>
      <c r="H829" s="162"/>
      <c r="I829" s="162"/>
      <c r="J829" s="162"/>
      <c r="K829" s="162"/>
      <c r="L829" s="162"/>
      <c r="M829" s="166"/>
      <c r="N829" s="166"/>
      <c r="O829" s="166"/>
      <c r="P829" s="166"/>
      <c r="Q829" s="166"/>
      <c r="R829" s="166"/>
      <c r="S829" s="166"/>
      <c r="T829" s="166"/>
      <c r="U829" s="166"/>
      <c r="V829" s="166"/>
      <c r="W829" s="166"/>
      <c r="X829" s="166"/>
      <c r="Y829" s="166"/>
      <c r="Z829" s="166"/>
      <c r="AA829" s="166"/>
      <c r="AB829" s="166"/>
      <c r="AC829" s="166"/>
      <c r="AD829" s="166"/>
      <c r="AE829" s="166"/>
    </row>
    <row r="830" spans="1:31" ht="15.75" customHeight="1">
      <c r="A830" s="162"/>
      <c r="B830" s="162"/>
      <c r="C830" s="165"/>
      <c r="D830" s="162"/>
      <c r="E830" s="165"/>
      <c r="F830" s="162"/>
      <c r="G830" s="162"/>
      <c r="H830" s="162"/>
      <c r="I830" s="162"/>
      <c r="J830" s="162"/>
      <c r="K830" s="162"/>
      <c r="L830" s="162"/>
      <c r="M830" s="166"/>
      <c r="N830" s="166"/>
      <c r="O830" s="166"/>
      <c r="P830" s="166"/>
      <c r="Q830" s="166"/>
      <c r="R830" s="166"/>
      <c r="S830" s="166"/>
      <c r="T830" s="166"/>
      <c r="U830" s="166"/>
      <c r="V830" s="166"/>
      <c r="W830" s="166"/>
      <c r="X830" s="166"/>
      <c r="Y830" s="166"/>
      <c r="Z830" s="166"/>
      <c r="AA830" s="166"/>
      <c r="AB830" s="166"/>
      <c r="AC830" s="166"/>
      <c r="AD830" s="166"/>
      <c r="AE830" s="166"/>
    </row>
    <row r="831" spans="1:31" ht="15.75" customHeight="1">
      <c r="A831" s="162"/>
      <c r="B831" s="162"/>
      <c r="C831" s="165"/>
      <c r="D831" s="162"/>
      <c r="E831" s="165"/>
      <c r="F831" s="162"/>
      <c r="G831" s="162"/>
      <c r="H831" s="162"/>
      <c r="I831" s="162"/>
      <c r="J831" s="162"/>
      <c r="K831" s="162"/>
      <c r="L831" s="162"/>
      <c r="M831" s="166"/>
      <c r="N831" s="166"/>
      <c r="O831" s="166"/>
      <c r="P831" s="166"/>
      <c r="Q831" s="166"/>
      <c r="R831" s="166"/>
      <c r="S831" s="166"/>
      <c r="T831" s="166"/>
      <c r="U831" s="166"/>
      <c r="V831" s="166"/>
      <c r="W831" s="166"/>
      <c r="X831" s="166"/>
      <c r="Y831" s="166"/>
      <c r="Z831" s="166"/>
      <c r="AA831" s="166"/>
      <c r="AB831" s="166"/>
      <c r="AC831" s="166"/>
      <c r="AD831" s="166"/>
      <c r="AE831" s="166"/>
    </row>
    <row r="832" spans="1:31" ht="15.75" customHeight="1">
      <c r="A832" s="162"/>
      <c r="B832" s="162"/>
      <c r="C832" s="165"/>
      <c r="D832" s="162"/>
      <c r="E832" s="165"/>
      <c r="F832" s="162"/>
      <c r="G832" s="162"/>
      <c r="H832" s="162"/>
      <c r="I832" s="162"/>
      <c r="J832" s="162"/>
      <c r="K832" s="162"/>
      <c r="L832" s="162"/>
      <c r="M832" s="166"/>
      <c r="N832" s="166"/>
      <c r="O832" s="166"/>
      <c r="P832" s="166"/>
      <c r="Q832" s="166"/>
      <c r="R832" s="166"/>
      <c r="S832" s="166"/>
      <c r="T832" s="166"/>
      <c r="U832" s="166"/>
      <c r="V832" s="166"/>
      <c r="W832" s="166"/>
      <c r="X832" s="166"/>
      <c r="Y832" s="166"/>
      <c r="Z832" s="166"/>
      <c r="AA832" s="166"/>
      <c r="AB832" s="166"/>
      <c r="AC832" s="166"/>
      <c r="AD832" s="166"/>
      <c r="AE832" s="166"/>
    </row>
    <row r="833" spans="1:31" ht="15.75" customHeight="1">
      <c r="A833" s="162"/>
      <c r="B833" s="162"/>
      <c r="C833" s="165"/>
      <c r="D833" s="162"/>
      <c r="E833" s="165"/>
      <c r="F833" s="162"/>
      <c r="G833" s="162"/>
      <c r="H833" s="162"/>
      <c r="I833" s="162"/>
      <c r="J833" s="162"/>
      <c r="K833" s="162"/>
      <c r="L833" s="162"/>
      <c r="M833" s="166"/>
      <c r="N833" s="166"/>
      <c r="O833" s="166"/>
      <c r="P833" s="166"/>
      <c r="Q833" s="166"/>
      <c r="R833" s="166"/>
      <c r="S833" s="166"/>
      <c r="T833" s="166"/>
      <c r="U833" s="166"/>
      <c r="V833" s="166"/>
      <c r="W833" s="166"/>
      <c r="X833" s="166"/>
      <c r="Y833" s="166"/>
      <c r="Z833" s="166"/>
      <c r="AA833" s="166"/>
      <c r="AB833" s="166"/>
      <c r="AC833" s="166"/>
      <c r="AD833" s="166"/>
      <c r="AE833" s="166"/>
    </row>
    <row r="834" spans="1:31" ht="15.75" customHeight="1">
      <c r="A834" s="162"/>
      <c r="B834" s="162"/>
      <c r="C834" s="165"/>
      <c r="D834" s="162"/>
      <c r="E834" s="165"/>
      <c r="F834" s="162"/>
      <c r="G834" s="162"/>
      <c r="H834" s="162"/>
      <c r="I834" s="162"/>
      <c r="J834" s="162"/>
      <c r="K834" s="162"/>
      <c r="L834" s="162"/>
      <c r="M834" s="166"/>
      <c r="N834" s="166"/>
      <c r="O834" s="166"/>
      <c r="P834" s="166"/>
      <c r="Q834" s="166"/>
      <c r="R834" s="166"/>
      <c r="S834" s="166"/>
      <c r="T834" s="166"/>
      <c r="U834" s="166"/>
      <c r="V834" s="166"/>
      <c r="W834" s="166"/>
      <c r="X834" s="166"/>
      <c r="Y834" s="166"/>
      <c r="Z834" s="166"/>
      <c r="AA834" s="166"/>
      <c r="AB834" s="166"/>
      <c r="AC834" s="166"/>
      <c r="AD834" s="166"/>
      <c r="AE834" s="166"/>
    </row>
    <row r="835" spans="1:31" ht="15.75" customHeight="1">
      <c r="A835" s="162"/>
      <c r="B835" s="162"/>
      <c r="C835" s="165"/>
      <c r="D835" s="162"/>
      <c r="E835" s="165"/>
      <c r="F835" s="162"/>
      <c r="G835" s="162"/>
      <c r="H835" s="162"/>
      <c r="I835" s="162"/>
      <c r="J835" s="162"/>
      <c r="K835" s="162"/>
      <c r="L835" s="162"/>
      <c r="M835" s="166"/>
      <c r="N835" s="166"/>
      <c r="O835" s="166"/>
      <c r="P835" s="166"/>
      <c r="Q835" s="166"/>
      <c r="R835" s="166"/>
      <c r="S835" s="166"/>
      <c r="T835" s="166"/>
      <c r="U835" s="166"/>
      <c r="V835" s="166"/>
      <c r="W835" s="166"/>
      <c r="X835" s="166"/>
      <c r="Y835" s="166"/>
      <c r="Z835" s="166"/>
      <c r="AA835" s="166"/>
      <c r="AB835" s="166"/>
      <c r="AC835" s="166"/>
      <c r="AD835" s="166"/>
      <c r="AE835" s="166"/>
    </row>
    <row r="836" spans="1:31" ht="15.75" customHeight="1">
      <c r="A836" s="162"/>
      <c r="B836" s="162"/>
      <c r="C836" s="165"/>
      <c r="D836" s="162"/>
      <c r="E836" s="165"/>
      <c r="F836" s="162"/>
      <c r="G836" s="162"/>
      <c r="H836" s="162"/>
      <c r="I836" s="162"/>
      <c r="J836" s="162"/>
      <c r="K836" s="162"/>
      <c r="L836" s="162"/>
      <c r="M836" s="166"/>
      <c r="N836" s="166"/>
      <c r="O836" s="166"/>
      <c r="P836" s="166"/>
      <c r="Q836" s="166"/>
      <c r="R836" s="166"/>
      <c r="S836" s="166"/>
      <c r="T836" s="166"/>
      <c r="U836" s="166"/>
      <c r="V836" s="166"/>
      <c r="W836" s="166"/>
      <c r="X836" s="166"/>
      <c r="Y836" s="166"/>
      <c r="Z836" s="166"/>
      <c r="AA836" s="166"/>
      <c r="AB836" s="166"/>
      <c r="AC836" s="166"/>
      <c r="AD836" s="166"/>
      <c r="AE836" s="166"/>
    </row>
    <row r="837" spans="1:31" ht="15.75" customHeight="1">
      <c r="A837" s="162"/>
      <c r="B837" s="162"/>
      <c r="C837" s="165"/>
      <c r="D837" s="162"/>
      <c r="E837" s="165"/>
      <c r="F837" s="162"/>
      <c r="G837" s="162"/>
      <c r="H837" s="162"/>
      <c r="I837" s="162"/>
      <c r="J837" s="162"/>
      <c r="K837" s="162"/>
      <c r="L837" s="162"/>
      <c r="M837" s="166"/>
      <c r="N837" s="166"/>
      <c r="O837" s="166"/>
      <c r="P837" s="166"/>
      <c r="Q837" s="166"/>
      <c r="R837" s="166"/>
      <c r="S837" s="166"/>
      <c r="T837" s="166"/>
      <c r="U837" s="166"/>
      <c r="V837" s="166"/>
      <c r="W837" s="166"/>
      <c r="X837" s="166"/>
      <c r="Y837" s="166"/>
      <c r="Z837" s="166"/>
      <c r="AA837" s="166"/>
      <c r="AB837" s="166"/>
      <c r="AC837" s="166"/>
      <c r="AD837" s="166"/>
      <c r="AE837" s="166"/>
    </row>
    <row r="838" spans="1:31" ht="15.75" customHeight="1">
      <c r="A838" s="162"/>
      <c r="B838" s="162"/>
      <c r="C838" s="165"/>
      <c r="D838" s="162"/>
      <c r="E838" s="165"/>
      <c r="F838" s="162"/>
      <c r="G838" s="162"/>
      <c r="H838" s="162"/>
      <c r="I838" s="162"/>
      <c r="J838" s="162"/>
      <c r="K838" s="162"/>
      <c r="L838" s="162"/>
      <c r="M838" s="166"/>
      <c r="N838" s="166"/>
      <c r="O838" s="166"/>
      <c r="P838" s="166"/>
      <c r="Q838" s="166"/>
      <c r="R838" s="166"/>
      <c r="S838" s="166"/>
      <c r="T838" s="166"/>
      <c r="U838" s="166"/>
      <c r="V838" s="166"/>
      <c r="W838" s="166"/>
      <c r="X838" s="166"/>
      <c r="Y838" s="166"/>
      <c r="Z838" s="166"/>
      <c r="AA838" s="166"/>
      <c r="AB838" s="166"/>
      <c r="AC838" s="166"/>
      <c r="AD838" s="166"/>
      <c r="AE838" s="166"/>
    </row>
    <row r="839" spans="1:31" ht="15.75" customHeight="1">
      <c r="A839" s="162"/>
      <c r="B839" s="162"/>
      <c r="C839" s="165"/>
      <c r="D839" s="162"/>
      <c r="E839" s="165"/>
      <c r="F839" s="162"/>
      <c r="G839" s="162"/>
      <c r="H839" s="162"/>
      <c r="I839" s="162"/>
      <c r="J839" s="162"/>
      <c r="K839" s="162"/>
      <c r="L839" s="162"/>
      <c r="M839" s="166"/>
      <c r="N839" s="166"/>
      <c r="O839" s="166"/>
      <c r="P839" s="166"/>
      <c r="Q839" s="166"/>
      <c r="R839" s="166"/>
      <c r="S839" s="166"/>
      <c r="T839" s="166"/>
      <c r="U839" s="166"/>
      <c r="V839" s="166"/>
      <c r="W839" s="166"/>
      <c r="X839" s="166"/>
      <c r="Y839" s="166"/>
      <c r="Z839" s="166"/>
      <c r="AA839" s="166"/>
      <c r="AB839" s="166"/>
      <c r="AC839" s="166"/>
      <c r="AD839" s="166"/>
      <c r="AE839" s="166"/>
    </row>
    <row r="840" spans="1:31" ht="15.75" customHeight="1">
      <c r="A840" s="162"/>
      <c r="B840" s="162"/>
      <c r="C840" s="165"/>
      <c r="D840" s="162"/>
      <c r="E840" s="165"/>
      <c r="F840" s="162"/>
      <c r="G840" s="162"/>
      <c r="H840" s="162"/>
      <c r="I840" s="162"/>
      <c r="J840" s="162"/>
      <c r="K840" s="162"/>
      <c r="L840" s="162"/>
      <c r="M840" s="166"/>
      <c r="N840" s="166"/>
      <c r="O840" s="166"/>
      <c r="P840" s="166"/>
      <c r="Q840" s="166"/>
      <c r="R840" s="166"/>
      <c r="S840" s="166"/>
      <c r="T840" s="166"/>
      <c r="U840" s="166"/>
      <c r="V840" s="166"/>
      <c r="W840" s="166"/>
      <c r="X840" s="166"/>
      <c r="Y840" s="166"/>
      <c r="Z840" s="166"/>
      <c r="AA840" s="166"/>
      <c r="AB840" s="166"/>
      <c r="AC840" s="166"/>
      <c r="AD840" s="166"/>
      <c r="AE840" s="166"/>
    </row>
    <row r="841" spans="1:31" ht="15.75" customHeight="1">
      <c r="A841" s="162"/>
      <c r="B841" s="162"/>
      <c r="C841" s="165"/>
      <c r="D841" s="162"/>
      <c r="E841" s="165"/>
      <c r="F841" s="162"/>
      <c r="G841" s="162"/>
      <c r="H841" s="162"/>
      <c r="I841" s="162"/>
      <c r="J841" s="162"/>
      <c r="K841" s="162"/>
      <c r="L841" s="162"/>
      <c r="M841" s="166"/>
      <c r="N841" s="166"/>
      <c r="O841" s="166"/>
      <c r="P841" s="166"/>
      <c r="Q841" s="166"/>
      <c r="R841" s="166"/>
      <c r="S841" s="166"/>
      <c r="T841" s="166"/>
      <c r="U841" s="166"/>
      <c r="V841" s="166"/>
      <c r="W841" s="166"/>
      <c r="X841" s="166"/>
      <c r="Y841" s="166"/>
      <c r="Z841" s="166"/>
      <c r="AA841" s="166"/>
      <c r="AB841" s="166"/>
      <c r="AC841" s="166"/>
      <c r="AD841" s="166"/>
      <c r="AE841" s="166"/>
    </row>
    <row r="842" spans="1:31" ht="15.75" customHeight="1">
      <c r="A842" s="162"/>
      <c r="B842" s="162"/>
      <c r="C842" s="165"/>
      <c r="D842" s="162"/>
      <c r="E842" s="165"/>
      <c r="F842" s="162"/>
      <c r="G842" s="162"/>
      <c r="H842" s="162"/>
      <c r="I842" s="162"/>
      <c r="J842" s="162"/>
      <c r="K842" s="162"/>
      <c r="L842" s="162"/>
      <c r="M842" s="166"/>
      <c r="N842" s="166"/>
      <c r="O842" s="166"/>
      <c r="P842" s="166"/>
      <c r="Q842" s="166"/>
      <c r="R842" s="166"/>
      <c r="S842" s="166"/>
      <c r="T842" s="166"/>
      <c r="U842" s="166"/>
      <c r="V842" s="166"/>
      <c r="W842" s="166"/>
      <c r="X842" s="166"/>
      <c r="Y842" s="166"/>
      <c r="Z842" s="166"/>
      <c r="AA842" s="166"/>
      <c r="AB842" s="166"/>
      <c r="AC842" s="166"/>
      <c r="AD842" s="166"/>
      <c r="AE842" s="166"/>
    </row>
    <row r="843" spans="1:31" ht="15.75" customHeight="1">
      <c r="A843" s="162"/>
      <c r="B843" s="162"/>
      <c r="C843" s="165"/>
      <c r="D843" s="162"/>
      <c r="E843" s="165"/>
      <c r="F843" s="162"/>
      <c r="G843" s="162"/>
      <c r="H843" s="162"/>
      <c r="I843" s="162"/>
      <c r="J843" s="162"/>
      <c r="K843" s="162"/>
      <c r="L843" s="162"/>
      <c r="M843" s="166"/>
      <c r="N843" s="166"/>
      <c r="O843" s="166"/>
      <c r="P843" s="166"/>
      <c r="Q843" s="166"/>
      <c r="R843" s="166"/>
      <c r="S843" s="166"/>
      <c r="T843" s="166"/>
      <c r="U843" s="166"/>
      <c r="V843" s="166"/>
      <c r="W843" s="166"/>
      <c r="X843" s="166"/>
      <c r="Y843" s="166"/>
      <c r="Z843" s="166"/>
      <c r="AA843" s="166"/>
      <c r="AB843" s="166"/>
      <c r="AC843" s="166"/>
      <c r="AD843" s="166"/>
      <c r="AE843" s="166"/>
    </row>
    <row r="844" spans="1:31" ht="15.75" customHeight="1">
      <c r="A844" s="162"/>
      <c r="B844" s="162"/>
      <c r="C844" s="165"/>
      <c r="D844" s="162"/>
      <c r="E844" s="165"/>
      <c r="F844" s="162"/>
      <c r="G844" s="162"/>
      <c r="H844" s="162"/>
      <c r="I844" s="162"/>
      <c r="J844" s="162"/>
      <c r="K844" s="162"/>
      <c r="L844" s="162"/>
      <c r="M844" s="166"/>
      <c r="N844" s="166"/>
      <c r="O844" s="166"/>
      <c r="P844" s="166"/>
      <c r="Q844" s="166"/>
      <c r="R844" s="166"/>
      <c r="S844" s="166"/>
      <c r="T844" s="166"/>
      <c r="U844" s="166"/>
      <c r="V844" s="166"/>
      <c r="W844" s="166"/>
      <c r="X844" s="166"/>
      <c r="Y844" s="166"/>
      <c r="Z844" s="166"/>
      <c r="AA844" s="166"/>
      <c r="AB844" s="166"/>
      <c r="AC844" s="166"/>
      <c r="AD844" s="166"/>
      <c r="AE844" s="166"/>
    </row>
    <row r="845" spans="1:31" ht="15.75" customHeight="1">
      <c r="A845" s="162"/>
      <c r="B845" s="162"/>
      <c r="C845" s="165"/>
      <c r="D845" s="162"/>
      <c r="E845" s="165"/>
      <c r="F845" s="162"/>
      <c r="G845" s="162"/>
      <c r="H845" s="162"/>
      <c r="I845" s="162"/>
      <c r="J845" s="162"/>
      <c r="K845" s="162"/>
      <c r="L845" s="162"/>
      <c r="M845" s="166"/>
      <c r="N845" s="166"/>
      <c r="O845" s="166"/>
      <c r="P845" s="166"/>
      <c r="Q845" s="166"/>
      <c r="R845" s="166"/>
      <c r="S845" s="166"/>
      <c r="T845" s="166"/>
      <c r="U845" s="166"/>
      <c r="V845" s="166"/>
      <c r="W845" s="166"/>
      <c r="X845" s="166"/>
      <c r="Y845" s="166"/>
      <c r="Z845" s="166"/>
      <c r="AA845" s="166"/>
      <c r="AB845" s="166"/>
      <c r="AC845" s="166"/>
      <c r="AD845" s="166"/>
      <c r="AE845" s="166"/>
    </row>
    <row r="846" spans="1:31" ht="15.75" customHeight="1">
      <c r="A846" s="162"/>
      <c r="B846" s="162"/>
      <c r="C846" s="165"/>
      <c r="D846" s="162"/>
      <c r="E846" s="165"/>
      <c r="F846" s="162"/>
      <c r="G846" s="162"/>
      <c r="H846" s="162"/>
      <c r="I846" s="162"/>
      <c r="J846" s="162"/>
      <c r="K846" s="162"/>
      <c r="L846" s="162"/>
      <c r="M846" s="166"/>
      <c r="N846" s="166"/>
      <c r="O846" s="166"/>
      <c r="P846" s="166"/>
      <c r="Q846" s="166"/>
      <c r="R846" s="166"/>
      <c r="S846" s="166"/>
      <c r="T846" s="166"/>
      <c r="U846" s="166"/>
      <c r="V846" s="166"/>
      <c r="W846" s="166"/>
      <c r="X846" s="166"/>
      <c r="Y846" s="166"/>
      <c r="Z846" s="166"/>
      <c r="AA846" s="166"/>
      <c r="AB846" s="166"/>
      <c r="AC846" s="166"/>
      <c r="AD846" s="166"/>
      <c r="AE846" s="166"/>
    </row>
    <row r="847" spans="1:31" ht="15.75" customHeight="1">
      <c r="A847" s="162"/>
      <c r="B847" s="162"/>
      <c r="C847" s="165"/>
      <c r="D847" s="162"/>
      <c r="E847" s="165"/>
      <c r="F847" s="162"/>
      <c r="G847" s="162"/>
      <c r="H847" s="162"/>
      <c r="I847" s="162"/>
      <c r="J847" s="162"/>
      <c r="K847" s="162"/>
      <c r="L847" s="162"/>
      <c r="M847" s="166"/>
      <c r="N847" s="166"/>
      <c r="O847" s="166"/>
      <c r="P847" s="166"/>
      <c r="Q847" s="166"/>
      <c r="R847" s="166"/>
      <c r="S847" s="166"/>
      <c r="T847" s="166"/>
      <c r="U847" s="166"/>
      <c r="V847" s="166"/>
      <c r="W847" s="166"/>
      <c r="X847" s="166"/>
      <c r="Y847" s="166"/>
      <c r="Z847" s="166"/>
      <c r="AA847" s="166"/>
      <c r="AB847" s="166"/>
      <c r="AC847" s="166"/>
      <c r="AD847" s="166"/>
      <c r="AE847" s="166"/>
    </row>
    <row r="848" spans="1:31" ht="15.75" customHeight="1">
      <c r="A848" s="162"/>
      <c r="B848" s="162"/>
      <c r="C848" s="165"/>
      <c r="D848" s="162"/>
      <c r="E848" s="165"/>
      <c r="F848" s="162"/>
      <c r="G848" s="162"/>
      <c r="H848" s="162"/>
      <c r="I848" s="162"/>
      <c r="J848" s="162"/>
      <c r="K848" s="162"/>
      <c r="L848" s="162"/>
      <c r="M848" s="166"/>
      <c r="N848" s="166"/>
      <c r="O848" s="166"/>
      <c r="P848" s="166"/>
      <c r="Q848" s="166"/>
      <c r="R848" s="166"/>
      <c r="S848" s="166"/>
      <c r="T848" s="166"/>
      <c r="U848" s="166"/>
      <c r="V848" s="166"/>
      <c r="W848" s="166"/>
      <c r="X848" s="166"/>
      <c r="Y848" s="166"/>
      <c r="Z848" s="166"/>
      <c r="AA848" s="166"/>
      <c r="AB848" s="166"/>
      <c r="AC848" s="166"/>
      <c r="AD848" s="166"/>
      <c r="AE848" s="166"/>
    </row>
    <row r="849" spans="1:31" ht="15.75" customHeight="1">
      <c r="A849" s="162"/>
      <c r="B849" s="162"/>
      <c r="C849" s="165"/>
      <c r="D849" s="162"/>
      <c r="E849" s="165"/>
      <c r="F849" s="162"/>
      <c r="G849" s="162"/>
      <c r="H849" s="162"/>
      <c r="I849" s="162"/>
      <c r="J849" s="162"/>
      <c r="K849" s="162"/>
      <c r="L849" s="162"/>
      <c r="M849" s="166"/>
      <c r="N849" s="166"/>
      <c r="O849" s="166"/>
      <c r="P849" s="166"/>
      <c r="Q849" s="166"/>
      <c r="R849" s="166"/>
      <c r="S849" s="166"/>
      <c r="T849" s="166"/>
      <c r="U849" s="166"/>
      <c r="V849" s="166"/>
      <c r="W849" s="166"/>
      <c r="X849" s="166"/>
      <c r="Y849" s="166"/>
      <c r="Z849" s="166"/>
      <c r="AA849" s="166"/>
      <c r="AB849" s="166"/>
      <c r="AC849" s="166"/>
      <c r="AD849" s="166"/>
      <c r="AE849" s="166"/>
    </row>
    <row r="850" spans="1:31" ht="15.75" customHeight="1">
      <c r="A850" s="162"/>
      <c r="B850" s="162"/>
      <c r="C850" s="165"/>
      <c r="D850" s="162"/>
      <c r="E850" s="165"/>
      <c r="F850" s="162"/>
      <c r="G850" s="162"/>
      <c r="H850" s="162"/>
      <c r="I850" s="162"/>
      <c r="J850" s="162"/>
      <c r="K850" s="162"/>
      <c r="L850" s="162"/>
      <c r="M850" s="166"/>
      <c r="N850" s="166"/>
      <c r="O850" s="166"/>
      <c r="P850" s="166"/>
      <c r="Q850" s="166"/>
      <c r="R850" s="166"/>
      <c r="S850" s="166"/>
      <c r="T850" s="166"/>
      <c r="U850" s="166"/>
      <c r="V850" s="166"/>
      <c r="W850" s="166"/>
      <c r="X850" s="166"/>
      <c r="Y850" s="166"/>
      <c r="Z850" s="166"/>
      <c r="AA850" s="166"/>
      <c r="AB850" s="166"/>
      <c r="AC850" s="166"/>
      <c r="AD850" s="166"/>
      <c r="AE850" s="166"/>
    </row>
    <row r="851" spans="1:31" ht="15.75" customHeight="1">
      <c r="A851" s="162"/>
      <c r="B851" s="162"/>
      <c r="C851" s="165"/>
      <c r="D851" s="162"/>
      <c r="E851" s="165"/>
      <c r="F851" s="162"/>
      <c r="G851" s="162"/>
      <c r="H851" s="162"/>
      <c r="I851" s="162"/>
      <c r="J851" s="162"/>
      <c r="K851" s="162"/>
      <c r="L851" s="162"/>
      <c r="M851" s="166"/>
      <c r="N851" s="166"/>
      <c r="O851" s="166"/>
      <c r="P851" s="166"/>
      <c r="Q851" s="166"/>
      <c r="R851" s="166"/>
      <c r="S851" s="166"/>
      <c r="T851" s="166"/>
      <c r="U851" s="166"/>
      <c r="V851" s="166"/>
      <c r="W851" s="166"/>
      <c r="X851" s="166"/>
      <c r="Y851" s="166"/>
      <c r="Z851" s="166"/>
      <c r="AA851" s="166"/>
      <c r="AB851" s="166"/>
      <c r="AC851" s="166"/>
      <c r="AD851" s="166"/>
      <c r="AE851" s="166"/>
    </row>
    <row r="852" spans="1:31" ht="15.75" customHeight="1">
      <c r="A852" s="162"/>
      <c r="B852" s="162"/>
      <c r="C852" s="165"/>
      <c r="D852" s="162"/>
      <c r="E852" s="165"/>
      <c r="F852" s="162"/>
      <c r="G852" s="162"/>
      <c r="H852" s="162"/>
      <c r="I852" s="162"/>
      <c r="J852" s="162"/>
      <c r="K852" s="162"/>
      <c r="L852" s="162"/>
      <c r="M852" s="166"/>
      <c r="N852" s="166"/>
      <c r="O852" s="166"/>
      <c r="P852" s="166"/>
      <c r="Q852" s="166"/>
      <c r="R852" s="166"/>
      <c r="S852" s="166"/>
      <c r="T852" s="166"/>
      <c r="U852" s="166"/>
      <c r="V852" s="166"/>
      <c r="W852" s="166"/>
      <c r="X852" s="166"/>
      <c r="Y852" s="166"/>
      <c r="Z852" s="166"/>
      <c r="AA852" s="166"/>
      <c r="AB852" s="166"/>
      <c r="AC852" s="166"/>
      <c r="AD852" s="166"/>
      <c r="AE852" s="166"/>
    </row>
    <row r="853" spans="1:31" ht="15.75" customHeight="1">
      <c r="A853" s="162"/>
      <c r="B853" s="162"/>
      <c r="C853" s="165"/>
      <c r="D853" s="162"/>
      <c r="E853" s="165"/>
      <c r="F853" s="162"/>
      <c r="G853" s="162"/>
      <c r="H853" s="162"/>
      <c r="I853" s="162"/>
      <c r="J853" s="162"/>
      <c r="K853" s="162"/>
      <c r="L853" s="162"/>
      <c r="M853" s="166"/>
      <c r="N853" s="166"/>
      <c r="O853" s="166"/>
      <c r="P853" s="166"/>
      <c r="Q853" s="166"/>
      <c r="R853" s="166"/>
      <c r="S853" s="166"/>
      <c r="T853" s="166"/>
      <c r="U853" s="166"/>
      <c r="V853" s="166"/>
      <c r="W853" s="166"/>
      <c r="X853" s="166"/>
      <c r="Y853" s="166"/>
      <c r="Z853" s="166"/>
      <c r="AA853" s="166"/>
      <c r="AB853" s="166"/>
      <c r="AC853" s="166"/>
      <c r="AD853" s="166"/>
      <c r="AE853" s="166"/>
    </row>
    <row r="854" spans="1:31" ht="15.75" customHeight="1">
      <c r="A854" s="162"/>
      <c r="B854" s="162"/>
      <c r="C854" s="165"/>
      <c r="D854" s="162"/>
      <c r="E854" s="165"/>
      <c r="F854" s="162"/>
      <c r="G854" s="162"/>
      <c r="H854" s="162"/>
      <c r="I854" s="162"/>
      <c r="J854" s="162"/>
      <c r="K854" s="162"/>
      <c r="L854" s="162"/>
      <c r="M854" s="166"/>
      <c r="N854" s="166"/>
      <c r="O854" s="166"/>
      <c r="P854" s="166"/>
      <c r="Q854" s="166"/>
      <c r="R854" s="166"/>
      <c r="S854" s="166"/>
      <c r="T854" s="166"/>
      <c r="U854" s="166"/>
      <c r="V854" s="166"/>
      <c r="W854" s="166"/>
      <c r="X854" s="166"/>
      <c r="Y854" s="166"/>
      <c r="Z854" s="166"/>
      <c r="AA854" s="166"/>
      <c r="AB854" s="166"/>
      <c r="AC854" s="166"/>
      <c r="AD854" s="166"/>
      <c r="AE854" s="166"/>
    </row>
    <row r="855" spans="1:31" ht="15.75" customHeight="1">
      <c r="A855" s="162"/>
      <c r="B855" s="162"/>
      <c r="C855" s="165"/>
      <c r="D855" s="162"/>
      <c r="E855" s="165"/>
      <c r="F855" s="162"/>
      <c r="G855" s="162"/>
      <c r="H855" s="162"/>
      <c r="I855" s="162"/>
      <c r="J855" s="162"/>
      <c r="K855" s="162"/>
      <c r="L855" s="162"/>
      <c r="M855" s="166"/>
      <c r="N855" s="166"/>
      <c r="O855" s="166"/>
      <c r="P855" s="166"/>
      <c r="Q855" s="166"/>
      <c r="R855" s="166"/>
      <c r="S855" s="166"/>
      <c r="T855" s="166"/>
      <c r="U855" s="166"/>
      <c r="V855" s="166"/>
      <c r="W855" s="166"/>
      <c r="X855" s="166"/>
      <c r="Y855" s="166"/>
      <c r="Z855" s="166"/>
      <c r="AA855" s="166"/>
      <c r="AB855" s="166"/>
      <c r="AC855" s="166"/>
      <c r="AD855" s="166"/>
      <c r="AE855" s="166"/>
    </row>
    <row r="856" spans="1:31" ht="15.75" customHeight="1">
      <c r="A856" s="162"/>
      <c r="B856" s="162"/>
      <c r="C856" s="165"/>
      <c r="D856" s="162"/>
      <c r="E856" s="165"/>
      <c r="F856" s="162"/>
      <c r="G856" s="162"/>
      <c r="H856" s="162"/>
      <c r="I856" s="162"/>
      <c r="J856" s="162"/>
      <c r="K856" s="162"/>
      <c r="L856" s="162"/>
      <c r="M856" s="166"/>
      <c r="N856" s="166"/>
      <c r="O856" s="166"/>
      <c r="P856" s="166"/>
      <c r="Q856" s="166"/>
      <c r="R856" s="166"/>
      <c r="S856" s="166"/>
      <c r="T856" s="166"/>
      <c r="U856" s="166"/>
      <c r="V856" s="166"/>
      <c r="W856" s="166"/>
      <c r="X856" s="166"/>
      <c r="Y856" s="166"/>
      <c r="Z856" s="166"/>
      <c r="AA856" s="166"/>
      <c r="AB856" s="166"/>
      <c r="AC856" s="166"/>
      <c r="AD856" s="166"/>
      <c r="AE856" s="166"/>
    </row>
    <row r="857" spans="1:31" ht="15.75" customHeight="1">
      <c r="A857" s="162"/>
      <c r="B857" s="162"/>
      <c r="C857" s="165"/>
      <c r="D857" s="162"/>
      <c r="E857" s="165"/>
      <c r="F857" s="162"/>
      <c r="G857" s="162"/>
      <c r="H857" s="162"/>
      <c r="I857" s="162"/>
      <c r="J857" s="162"/>
      <c r="K857" s="162"/>
      <c r="L857" s="162"/>
      <c r="M857" s="166"/>
      <c r="N857" s="166"/>
      <c r="O857" s="166"/>
      <c r="P857" s="166"/>
      <c r="Q857" s="166"/>
      <c r="R857" s="166"/>
      <c r="S857" s="166"/>
      <c r="T857" s="166"/>
      <c r="U857" s="166"/>
      <c r="V857" s="166"/>
      <c r="W857" s="166"/>
      <c r="X857" s="166"/>
      <c r="Y857" s="166"/>
      <c r="Z857" s="166"/>
      <c r="AA857" s="166"/>
      <c r="AB857" s="166"/>
      <c r="AC857" s="166"/>
      <c r="AD857" s="166"/>
      <c r="AE857" s="166"/>
    </row>
    <row r="858" spans="1:31" ht="15.75" customHeight="1">
      <c r="A858" s="162"/>
      <c r="B858" s="162"/>
      <c r="C858" s="165"/>
      <c r="D858" s="162"/>
      <c r="E858" s="165"/>
      <c r="F858" s="162"/>
      <c r="G858" s="162"/>
      <c r="H858" s="162"/>
      <c r="I858" s="162"/>
      <c r="J858" s="162"/>
      <c r="K858" s="162"/>
      <c r="L858" s="162"/>
      <c r="M858" s="166"/>
      <c r="N858" s="166"/>
      <c r="O858" s="166"/>
      <c r="P858" s="166"/>
      <c r="Q858" s="166"/>
      <c r="R858" s="166"/>
      <c r="S858" s="166"/>
      <c r="T858" s="166"/>
      <c r="U858" s="166"/>
      <c r="V858" s="166"/>
      <c r="W858" s="166"/>
      <c r="X858" s="166"/>
      <c r="Y858" s="166"/>
      <c r="Z858" s="166"/>
      <c r="AA858" s="166"/>
      <c r="AB858" s="166"/>
      <c r="AC858" s="166"/>
      <c r="AD858" s="166"/>
      <c r="AE858" s="166"/>
    </row>
    <row r="859" spans="1:31" ht="15.75" customHeight="1">
      <c r="A859" s="162"/>
      <c r="B859" s="162"/>
      <c r="C859" s="165"/>
      <c r="D859" s="162"/>
      <c r="E859" s="165"/>
      <c r="F859" s="162"/>
      <c r="G859" s="162"/>
      <c r="H859" s="162"/>
      <c r="I859" s="162"/>
      <c r="J859" s="162"/>
      <c r="K859" s="162"/>
      <c r="L859" s="162"/>
      <c r="M859" s="166"/>
      <c r="N859" s="166"/>
      <c r="O859" s="166"/>
      <c r="P859" s="166"/>
      <c r="Q859" s="166"/>
      <c r="R859" s="166"/>
      <c r="S859" s="166"/>
      <c r="T859" s="166"/>
      <c r="U859" s="166"/>
      <c r="V859" s="166"/>
      <c r="W859" s="166"/>
      <c r="X859" s="166"/>
      <c r="Y859" s="166"/>
      <c r="Z859" s="166"/>
      <c r="AA859" s="166"/>
      <c r="AB859" s="166"/>
      <c r="AC859" s="166"/>
      <c r="AD859" s="166"/>
      <c r="AE859" s="166"/>
    </row>
    <row r="860" spans="1:31" ht="15.75" customHeight="1">
      <c r="A860" s="162"/>
      <c r="B860" s="162"/>
      <c r="C860" s="165"/>
      <c r="D860" s="162"/>
      <c r="E860" s="165"/>
      <c r="F860" s="162"/>
      <c r="G860" s="162"/>
      <c r="H860" s="162"/>
      <c r="I860" s="162"/>
      <c r="J860" s="162"/>
      <c r="K860" s="162"/>
      <c r="L860" s="162"/>
      <c r="M860" s="166"/>
      <c r="N860" s="166"/>
      <c r="O860" s="166"/>
      <c r="P860" s="166"/>
      <c r="Q860" s="166"/>
      <c r="R860" s="166"/>
      <c r="S860" s="166"/>
      <c r="T860" s="166"/>
      <c r="U860" s="166"/>
      <c r="V860" s="166"/>
      <c r="W860" s="166"/>
      <c r="X860" s="166"/>
      <c r="Y860" s="166"/>
      <c r="Z860" s="166"/>
      <c r="AA860" s="166"/>
      <c r="AB860" s="166"/>
      <c r="AC860" s="166"/>
      <c r="AD860" s="166"/>
      <c r="AE860" s="166"/>
    </row>
    <row r="861" spans="1:31" ht="15.75" customHeight="1">
      <c r="A861" s="162"/>
      <c r="B861" s="162"/>
      <c r="C861" s="165"/>
      <c r="D861" s="162"/>
      <c r="E861" s="165"/>
      <c r="F861" s="162"/>
      <c r="G861" s="162"/>
      <c r="H861" s="162"/>
      <c r="I861" s="162"/>
      <c r="J861" s="162"/>
      <c r="K861" s="162"/>
      <c r="L861" s="162"/>
      <c r="M861" s="166"/>
      <c r="N861" s="166"/>
      <c r="O861" s="166"/>
      <c r="P861" s="166"/>
      <c r="Q861" s="166"/>
      <c r="R861" s="166"/>
      <c r="S861" s="166"/>
      <c r="T861" s="166"/>
      <c r="U861" s="166"/>
      <c r="V861" s="166"/>
      <c r="W861" s="166"/>
      <c r="X861" s="166"/>
      <c r="Y861" s="166"/>
      <c r="Z861" s="166"/>
      <c r="AA861" s="166"/>
      <c r="AB861" s="166"/>
      <c r="AC861" s="166"/>
      <c r="AD861" s="166"/>
      <c r="AE861" s="166"/>
    </row>
    <row r="862" spans="1:31" ht="15.75" customHeight="1">
      <c r="A862" s="162"/>
      <c r="B862" s="162"/>
      <c r="C862" s="165"/>
      <c r="D862" s="162"/>
      <c r="E862" s="165"/>
      <c r="F862" s="162"/>
      <c r="G862" s="162"/>
      <c r="H862" s="162"/>
      <c r="I862" s="162"/>
      <c r="J862" s="162"/>
      <c r="K862" s="162"/>
      <c r="L862" s="162"/>
      <c r="M862" s="166"/>
      <c r="N862" s="166"/>
      <c r="O862" s="166"/>
      <c r="P862" s="166"/>
      <c r="Q862" s="166"/>
      <c r="R862" s="166"/>
      <c r="S862" s="166"/>
      <c r="T862" s="166"/>
      <c r="U862" s="166"/>
      <c r="V862" s="166"/>
      <c r="W862" s="166"/>
      <c r="X862" s="166"/>
      <c r="Y862" s="166"/>
      <c r="Z862" s="166"/>
      <c r="AA862" s="166"/>
      <c r="AB862" s="166"/>
      <c r="AC862" s="166"/>
      <c r="AD862" s="166"/>
      <c r="AE862" s="166"/>
    </row>
    <row r="863" spans="1:31" ht="15.75" customHeight="1">
      <c r="A863" s="162"/>
      <c r="B863" s="162"/>
      <c r="C863" s="165"/>
      <c r="D863" s="162"/>
      <c r="E863" s="165"/>
      <c r="F863" s="162"/>
      <c r="G863" s="162"/>
      <c r="H863" s="162"/>
      <c r="I863" s="162"/>
      <c r="J863" s="162"/>
      <c r="K863" s="162"/>
      <c r="L863" s="162"/>
      <c r="M863" s="166"/>
      <c r="N863" s="166"/>
      <c r="O863" s="166"/>
      <c r="P863" s="166"/>
      <c r="Q863" s="166"/>
      <c r="R863" s="166"/>
      <c r="S863" s="166"/>
      <c r="T863" s="166"/>
      <c r="U863" s="166"/>
      <c r="V863" s="166"/>
      <c r="W863" s="166"/>
      <c r="X863" s="166"/>
      <c r="Y863" s="166"/>
      <c r="Z863" s="166"/>
      <c r="AA863" s="166"/>
      <c r="AB863" s="166"/>
      <c r="AC863" s="166"/>
      <c r="AD863" s="166"/>
      <c r="AE863" s="166"/>
    </row>
    <row r="864" spans="1:31" ht="15.75" customHeight="1">
      <c r="A864" s="162"/>
      <c r="B864" s="162"/>
      <c r="C864" s="165"/>
      <c r="D864" s="162"/>
      <c r="E864" s="165"/>
      <c r="F864" s="162"/>
      <c r="G864" s="162"/>
      <c r="H864" s="162"/>
      <c r="I864" s="162"/>
      <c r="J864" s="162"/>
      <c r="K864" s="162"/>
      <c r="L864" s="162"/>
      <c r="M864" s="166"/>
      <c r="N864" s="166"/>
      <c r="O864" s="166"/>
      <c r="P864" s="166"/>
      <c r="Q864" s="166"/>
      <c r="R864" s="166"/>
      <c r="S864" s="166"/>
      <c r="T864" s="166"/>
      <c r="U864" s="166"/>
      <c r="V864" s="166"/>
      <c r="W864" s="166"/>
      <c r="X864" s="166"/>
      <c r="Y864" s="166"/>
      <c r="Z864" s="166"/>
      <c r="AA864" s="166"/>
      <c r="AB864" s="166"/>
      <c r="AC864" s="166"/>
      <c r="AD864" s="166"/>
      <c r="AE864" s="166"/>
    </row>
    <row r="865" spans="1:31" ht="15.75" customHeight="1">
      <c r="A865" s="162"/>
      <c r="B865" s="162"/>
      <c r="C865" s="165"/>
      <c r="D865" s="162"/>
      <c r="E865" s="165"/>
      <c r="F865" s="162"/>
      <c r="G865" s="162"/>
      <c r="H865" s="162"/>
      <c r="I865" s="162"/>
      <c r="J865" s="162"/>
      <c r="K865" s="162"/>
      <c r="L865" s="162"/>
      <c r="M865" s="166"/>
      <c r="N865" s="166"/>
      <c r="O865" s="166"/>
      <c r="P865" s="166"/>
      <c r="Q865" s="166"/>
      <c r="R865" s="166"/>
      <c r="S865" s="166"/>
      <c r="T865" s="166"/>
      <c r="U865" s="166"/>
      <c r="V865" s="166"/>
      <c r="W865" s="166"/>
      <c r="X865" s="166"/>
      <c r="Y865" s="166"/>
      <c r="Z865" s="166"/>
      <c r="AA865" s="166"/>
      <c r="AB865" s="166"/>
      <c r="AC865" s="166"/>
      <c r="AD865" s="166"/>
      <c r="AE865" s="166"/>
    </row>
    <row r="866" spans="1:31" ht="15.75" customHeight="1">
      <c r="A866" s="162"/>
      <c r="B866" s="162"/>
      <c r="C866" s="165"/>
      <c r="D866" s="162"/>
      <c r="E866" s="165"/>
      <c r="F866" s="162"/>
      <c r="G866" s="162"/>
      <c r="H866" s="162"/>
      <c r="I866" s="162"/>
      <c r="J866" s="162"/>
      <c r="K866" s="162"/>
      <c r="L866" s="162"/>
      <c r="M866" s="166"/>
      <c r="N866" s="166"/>
      <c r="O866" s="166"/>
      <c r="P866" s="166"/>
      <c r="Q866" s="166"/>
      <c r="R866" s="166"/>
      <c r="S866" s="166"/>
      <c r="T866" s="166"/>
      <c r="U866" s="166"/>
      <c r="V866" s="166"/>
      <c r="W866" s="166"/>
      <c r="X866" s="166"/>
      <c r="Y866" s="166"/>
      <c r="Z866" s="166"/>
      <c r="AA866" s="166"/>
      <c r="AB866" s="166"/>
      <c r="AC866" s="166"/>
      <c r="AD866" s="166"/>
      <c r="AE866" s="166"/>
    </row>
    <row r="867" spans="1:31" ht="15.75" customHeight="1">
      <c r="A867" s="162"/>
      <c r="B867" s="162"/>
      <c r="C867" s="165"/>
      <c r="D867" s="162"/>
      <c r="E867" s="165"/>
      <c r="F867" s="162"/>
      <c r="G867" s="162"/>
      <c r="H867" s="162"/>
      <c r="I867" s="162"/>
      <c r="J867" s="162"/>
      <c r="K867" s="162"/>
      <c r="L867" s="162"/>
      <c r="M867" s="166"/>
      <c r="N867" s="166"/>
      <c r="O867" s="166"/>
      <c r="P867" s="166"/>
      <c r="Q867" s="166"/>
      <c r="R867" s="166"/>
      <c r="S867" s="166"/>
      <c r="T867" s="166"/>
      <c r="U867" s="166"/>
      <c r="V867" s="166"/>
      <c r="W867" s="166"/>
      <c r="X867" s="166"/>
      <c r="Y867" s="166"/>
      <c r="Z867" s="166"/>
      <c r="AA867" s="166"/>
      <c r="AB867" s="166"/>
      <c r="AC867" s="166"/>
      <c r="AD867" s="166"/>
      <c r="AE867" s="166"/>
    </row>
    <row r="868" spans="1:31" ht="15.75" customHeight="1">
      <c r="A868" s="162"/>
      <c r="B868" s="162"/>
      <c r="C868" s="165"/>
      <c r="D868" s="162"/>
      <c r="E868" s="165"/>
      <c r="F868" s="162"/>
      <c r="G868" s="162"/>
      <c r="H868" s="162"/>
      <c r="I868" s="162"/>
      <c r="J868" s="162"/>
      <c r="K868" s="162"/>
      <c r="L868" s="162"/>
      <c r="M868" s="166"/>
      <c r="N868" s="166"/>
      <c r="O868" s="166"/>
      <c r="P868" s="166"/>
      <c r="Q868" s="166"/>
      <c r="R868" s="166"/>
      <c r="S868" s="166"/>
      <c r="T868" s="166"/>
      <c r="U868" s="166"/>
      <c r="V868" s="166"/>
      <c r="W868" s="166"/>
      <c r="X868" s="166"/>
      <c r="Y868" s="166"/>
      <c r="Z868" s="166"/>
      <c r="AA868" s="166"/>
      <c r="AB868" s="166"/>
      <c r="AC868" s="166"/>
      <c r="AD868" s="166"/>
      <c r="AE868" s="166"/>
    </row>
    <row r="869" spans="1:31" ht="15.75" customHeight="1">
      <c r="A869" s="162"/>
      <c r="B869" s="162"/>
      <c r="C869" s="165"/>
      <c r="D869" s="162"/>
      <c r="E869" s="165"/>
      <c r="F869" s="162"/>
      <c r="G869" s="162"/>
      <c r="H869" s="162"/>
      <c r="I869" s="162"/>
      <c r="J869" s="162"/>
      <c r="K869" s="162"/>
      <c r="L869" s="162"/>
      <c r="M869" s="166"/>
      <c r="N869" s="166"/>
      <c r="O869" s="166"/>
      <c r="P869" s="166"/>
      <c r="Q869" s="166"/>
      <c r="R869" s="166"/>
      <c r="S869" s="166"/>
      <c r="T869" s="166"/>
      <c r="U869" s="166"/>
      <c r="V869" s="166"/>
      <c r="W869" s="166"/>
      <c r="X869" s="166"/>
      <c r="Y869" s="166"/>
      <c r="Z869" s="166"/>
      <c r="AA869" s="166"/>
      <c r="AB869" s="166"/>
      <c r="AC869" s="166"/>
      <c r="AD869" s="166"/>
      <c r="AE869" s="166"/>
    </row>
    <row r="870" spans="1:31" ht="15.75" customHeight="1">
      <c r="A870" s="162"/>
      <c r="B870" s="162"/>
      <c r="C870" s="165"/>
      <c r="D870" s="162"/>
      <c r="E870" s="165"/>
      <c r="F870" s="162"/>
      <c r="G870" s="162"/>
      <c r="H870" s="162"/>
      <c r="I870" s="162"/>
      <c r="J870" s="162"/>
      <c r="K870" s="162"/>
      <c r="L870" s="162"/>
      <c r="M870" s="166"/>
      <c r="N870" s="166"/>
      <c r="O870" s="166"/>
      <c r="P870" s="166"/>
      <c r="Q870" s="166"/>
      <c r="R870" s="166"/>
      <c r="S870" s="166"/>
      <c r="T870" s="166"/>
      <c r="U870" s="166"/>
      <c r="V870" s="166"/>
      <c r="W870" s="166"/>
      <c r="X870" s="166"/>
      <c r="Y870" s="166"/>
      <c r="Z870" s="166"/>
      <c r="AA870" s="166"/>
      <c r="AB870" s="166"/>
      <c r="AC870" s="166"/>
      <c r="AD870" s="166"/>
      <c r="AE870" s="166"/>
    </row>
    <row r="871" spans="1:31" ht="15.75" customHeight="1">
      <c r="A871" s="162"/>
      <c r="B871" s="162"/>
      <c r="C871" s="165"/>
      <c r="D871" s="162"/>
      <c r="E871" s="165"/>
      <c r="F871" s="162"/>
      <c r="G871" s="162"/>
      <c r="H871" s="162"/>
      <c r="I871" s="162"/>
      <c r="J871" s="162"/>
      <c r="K871" s="162"/>
      <c r="L871" s="162"/>
      <c r="M871" s="166"/>
      <c r="N871" s="166"/>
      <c r="O871" s="166"/>
      <c r="P871" s="166"/>
      <c r="Q871" s="166"/>
      <c r="R871" s="166"/>
      <c r="S871" s="166"/>
      <c r="T871" s="166"/>
      <c r="U871" s="166"/>
      <c r="V871" s="166"/>
      <c r="W871" s="166"/>
      <c r="X871" s="166"/>
      <c r="Y871" s="166"/>
      <c r="Z871" s="166"/>
      <c r="AA871" s="166"/>
      <c r="AB871" s="166"/>
      <c r="AC871" s="166"/>
      <c r="AD871" s="166"/>
      <c r="AE871" s="166"/>
    </row>
    <row r="872" spans="1:31" ht="15.75" customHeight="1">
      <c r="A872" s="162"/>
      <c r="B872" s="162"/>
      <c r="C872" s="165"/>
      <c r="D872" s="162"/>
      <c r="E872" s="165"/>
      <c r="F872" s="162"/>
      <c r="G872" s="162"/>
      <c r="H872" s="162"/>
      <c r="I872" s="162"/>
      <c r="J872" s="162"/>
      <c r="K872" s="162"/>
      <c r="L872" s="162"/>
      <c r="M872" s="166"/>
      <c r="N872" s="166"/>
      <c r="O872" s="166"/>
      <c r="P872" s="166"/>
      <c r="Q872" s="166"/>
      <c r="R872" s="166"/>
      <c r="S872" s="166"/>
      <c r="T872" s="166"/>
      <c r="U872" s="166"/>
      <c r="V872" s="166"/>
      <c r="W872" s="166"/>
      <c r="X872" s="166"/>
      <c r="Y872" s="166"/>
      <c r="Z872" s="166"/>
      <c r="AA872" s="166"/>
      <c r="AB872" s="166"/>
      <c r="AC872" s="166"/>
      <c r="AD872" s="166"/>
      <c r="AE872" s="166"/>
    </row>
    <row r="873" spans="1:31" ht="15.75" customHeight="1">
      <c r="A873" s="162"/>
      <c r="B873" s="162"/>
      <c r="C873" s="165"/>
      <c r="D873" s="162"/>
      <c r="E873" s="165"/>
      <c r="F873" s="162"/>
      <c r="G873" s="162"/>
      <c r="H873" s="162"/>
      <c r="I873" s="162"/>
      <c r="J873" s="162"/>
      <c r="K873" s="162"/>
      <c r="L873" s="162"/>
      <c r="M873" s="166"/>
      <c r="N873" s="166"/>
      <c r="O873" s="166"/>
      <c r="P873" s="166"/>
      <c r="Q873" s="166"/>
      <c r="R873" s="166"/>
      <c r="S873" s="166"/>
      <c r="T873" s="166"/>
      <c r="U873" s="166"/>
      <c r="V873" s="166"/>
      <c r="W873" s="166"/>
      <c r="X873" s="166"/>
      <c r="Y873" s="166"/>
      <c r="Z873" s="166"/>
      <c r="AA873" s="166"/>
      <c r="AB873" s="166"/>
      <c r="AC873" s="166"/>
      <c r="AD873" s="166"/>
      <c r="AE873" s="166"/>
    </row>
    <row r="874" spans="1:31" ht="15.75" customHeight="1">
      <c r="A874" s="162"/>
      <c r="B874" s="162"/>
      <c r="C874" s="165"/>
      <c r="D874" s="162"/>
      <c r="E874" s="165"/>
      <c r="F874" s="162"/>
      <c r="G874" s="162"/>
      <c r="H874" s="162"/>
      <c r="I874" s="162"/>
      <c r="J874" s="162"/>
      <c r="K874" s="162"/>
      <c r="L874" s="162"/>
      <c r="M874" s="166"/>
      <c r="N874" s="166"/>
      <c r="O874" s="166"/>
      <c r="P874" s="166"/>
      <c r="Q874" s="166"/>
      <c r="R874" s="166"/>
      <c r="S874" s="166"/>
      <c r="T874" s="166"/>
      <c r="U874" s="166"/>
      <c r="V874" s="166"/>
      <c r="W874" s="166"/>
      <c r="X874" s="166"/>
      <c r="Y874" s="166"/>
      <c r="Z874" s="166"/>
      <c r="AA874" s="166"/>
      <c r="AB874" s="166"/>
      <c r="AC874" s="166"/>
      <c r="AD874" s="166"/>
      <c r="AE874" s="166"/>
    </row>
    <row r="875" spans="1:31" ht="15.75" customHeight="1">
      <c r="A875" s="162"/>
      <c r="B875" s="162"/>
      <c r="C875" s="165"/>
      <c r="D875" s="162"/>
      <c r="E875" s="165"/>
      <c r="F875" s="162"/>
      <c r="G875" s="162"/>
      <c r="H875" s="162"/>
      <c r="I875" s="162"/>
      <c r="J875" s="162"/>
      <c r="K875" s="162"/>
      <c r="L875" s="162"/>
      <c r="M875" s="166"/>
      <c r="N875" s="166"/>
      <c r="O875" s="166"/>
      <c r="P875" s="166"/>
      <c r="Q875" s="166"/>
      <c r="R875" s="166"/>
      <c r="S875" s="166"/>
      <c r="T875" s="166"/>
      <c r="U875" s="166"/>
      <c r="V875" s="166"/>
      <c r="W875" s="166"/>
      <c r="X875" s="166"/>
      <c r="Y875" s="166"/>
      <c r="Z875" s="166"/>
      <c r="AA875" s="166"/>
      <c r="AB875" s="166"/>
      <c r="AC875" s="166"/>
      <c r="AD875" s="166"/>
      <c r="AE875" s="166"/>
    </row>
    <row r="876" spans="1:31" ht="15.75" customHeight="1">
      <c r="A876" s="162"/>
      <c r="B876" s="162"/>
      <c r="C876" s="165"/>
      <c r="D876" s="162"/>
      <c r="E876" s="165"/>
      <c r="F876" s="162"/>
      <c r="G876" s="162"/>
      <c r="H876" s="162"/>
      <c r="I876" s="162"/>
      <c r="J876" s="162"/>
      <c r="K876" s="162"/>
      <c r="L876" s="162"/>
      <c r="M876" s="166"/>
      <c r="N876" s="166"/>
      <c r="O876" s="166"/>
      <c r="P876" s="166"/>
      <c r="Q876" s="166"/>
      <c r="R876" s="166"/>
      <c r="S876" s="166"/>
      <c r="T876" s="166"/>
      <c r="U876" s="166"/>
      <c r="V876" s="166"/>
      <c r="W876" s="166"/>
      <c r="X876" s="166"/>
      <c r="Y876" s="166"/>
      <c r="Z876" s="166"/>
      <c r="AA876" s="166"/>
      <c r="AB876" s="166"/>
      <c r="AC876" s="166"/>
      <c r="AD876" s="166"/>
      <c r="AE876" s="166"/>
    </row>
    <row r="877" spans="1:31" ht="15.75" customHeight="1">
      <c r="A877" s="162"/>
      <c r="B877" s="162"/>
      <c r="C877" s="165"/>
      <c r="D877" s="162"/>
      <c r="E877" s="165"/>
      <c r="F877" s="162"/>
      <c r="G877" s="162"/>
      <c r="H877" s="162"/>
      <c r="I877" s="162"/>
      <c r="J877" s="162"/>
      <c r="K877" s="162"/>
      <c r="L877" s="162"/>
      <c r="M877" s="166"/>
      <c r="N877" s="166"/>
      <c r="O877" s="166"/>
      <c r="P877" s="166"/>
      <c r="Q877" s="166"/>
      <c r="R877" s="166"/>
      <c r="S877" s="166"/>
      <c r="T877" s="166"/>
      <c r="U877" s="166"/>
      <c r="V877" s="166"/>
      <c r="W877" s="166"/>
      <c r="X877" s="166"/>
      <c r="Y877" s="166"/>
      <c r="Z877" s="166"/>
      <c r="AA877" s="166"/>
      <c r="AB877" s="166"/>
      <c r="AC877" s="166"/>
      <c r="AD877" s="166"/>
      <c r="AE877" s="166"/>
    </row>
    <row r="878" spans="1:31" ht="15.75" customHeight="1">
      <c r="A878" s="162"/>
      <c r="B878" s="162"/>
      <c r="C878" s="165"/>
      <c r="D878" s="162"/>
      <c r="E878" s="165"/>
      <c r="F878" s="162"/>
      <c r="G878" s="162"/>
      <c r="H878" s="162"/>
      <c r="I878" s="162"/>
      <c r="J878" s="162"/>
      <c r="K878" s="162"/>
      <c r="L878" s="162"/>
      <c r="M878" s="166"/>
      <c r="N878" s="166"/>
      <c r="O878" s="166"/>
      <c r="P878" s="166"/>
      <c r="Q878" s="166"/>
      <c r="R878" s="166"/>
      <c r="S878" s="166"/>
      <c r="T878" s="166"/>
      <c r="U878" s="166"/>
      <c r="V878" s="166"/>
      <c r="W878" s="166"/>
      <c r="X878" s="166"/>
      <c r="Y878" s="166"/>
      <c r="Z878" s="166"/>
      <c r="AA878" s="166"/>
      <c r="AB878" s="166"/>
      <c r="AC878" s="166"/>
      <c r="AD878" s="166"/>
      <c r="AE878" s="166"/>
    </row>
    <row r="879" spans="1:31" ht="15.75" customHeight="1">
      <c r="A879" s="162"/>
      <c r="B879" s="162"/>
      <c r="C879" s="165"/>
      <c r="D879" s="162"/>
      <c r="E879" s="165"/>
      <c r="F879" s="162"/>
      <c r="G879" s="162"/>
      <c r="H879" s="162"/>
      <c r="I879" s="162"/>
      <c r="J879" s="162"/>
      <c r="K879" s="162"/>
      <c r="L879" s="162"/>
      <c r="M879" s="166"/>
      <c r="N879" s="166"/>
      <c r="O879" s="166"/>
      <c r="P879" s="166"/>
      <c r="Q879" s="166"/>
      <c r="R879" s="166"/>
      <c r="S879" s="166"/>
      <c r="T879" s="166"/>
      <c r="U879" s="166"/>
      <c r="V879" s="166"/>
      <c r="W879" s="166"/>
      <c r="X879" s="166"/>
      <c r="Y879" s="166"/>
      <c r="Z879" s="166"/>
      <c r="AA879" s="166"/>
      <c r="AB879" s="166"/>
      <c r="AC879" s="166"/>
      <c r="AD879" s="166"/>
      <c r="AE879" s="166"/>
    </row>
    <row r="880" spans="1:31" ht="15.75" customHeight="1">
      <c r="A880" s="162"/>
      <c r="B880" s="162"/>
      <c r="C880" s="165"/>
      <c r="D880" s="162"/>
      <c r="E880" s="165"/>
      <c r="F880" s="162"/>
      <c r="G880" s="162"/>
      <c r="H880" s="162"/>
      <c r="I880" s="162"/>
      <c r="J880" s="162"/>
      <c r="K880" s="162"/>
      <c r="L880" s="162"/>
      <c r="M880" s="166"/>
      <c r="N880" s="166"/>
      <c r="O880" s="166"/>
      <c r="P880" s="166"/>
      <c r="Q880" s="166"/>
      <c r="R880" s="166"/>
      <c r="S880" s="166"/>
      <c r="T880" s="166"/>
      <c r="U880" s="166"/>
      <c r="V880" s="166"/>
      <c r="W880" s="166"/>
      <c r="X880" s="166"/>
      <c r="Y880" s="166"/>
      <c r="Z880" s="166"/>
      <c r="AA880" s="166"/>
      <c r="AB880" s="166"/>
      <c r="AC880" s="166"/>
      <c r="AD880" s="166"/>
      <c r="AE880" s="166"/>
    </row>
    <row r="881" spans="1:31" ht="15.75" customHeight="1">
      <c r="A881" s="162"/>
      <c r="B881" s="162"/>
      <c r="C881" s="165"/>
      <c r="D881" s="162"/>
      <c r="E881" s="165"/>
      <c r="F881" s="162"/>
      <c r="G881" s="162"/>
      <c r="H881" s="162"/>
      <c r="I881" s="162"/>
      <c r="J881" s="162"/>
      <c r="K881" s="162"/>
      <c r="L881" s="162"/>
      <c r="M881" s="166"/>
      <c r="N881" s="166"/>
      <c r="O881" s="166"/>
      <c r="P881" s="166"/>
      <c r="Q881" s="166"/>
      <c r="R881" s="166"/>
      <c r="S881" s="166"/>
      <c r="T881" s="166"/>
      <c r="U881" s="166"/>
      <c r="V881" s="166"/>
      <c r="W881" s="166"/>
      <c r="X881" s="166"/>
      <c r="Y881" s="166"/>
      <c r="Z881" s="166"/>
      <c r="AA881" s="166"/>
      <c r="AB881" s="166"/>
      <c r="AC881" s="166"/>
      <c r="AD881" s="166"/>
      <c r="AE881" s="166"/>
    </row>
    <row r="882" spans="1:31" ht="15.75" customHeight="1">
      <c r="A882" s="162"/>
      <c r="B882" s="162"/>
      <c r="C882" s="165"/>
      <c r="D882" s="162"/>
      <c r="E882" s="165"/>
      <c r="F882" s="162"/>
      <c r="G882" s="162"/>
      <c r="H882" s="162"/>
      <c r="I882" s="162"/>
      <c r="J882" s="162"/>
      <c r="K882" s="162"/>
      <c r="L882" s="162"/>
      <c r="M882" s="166"/>
      <c r="N882" s="166"/>
      <c r="O882" s="166"/>
      <c r="P882" s="166"/>
      <c r="Q882" s="166"/>
      <c r="R882" s="166"/>
      <c r="S882" s="166"/>
      <c r="T882" s="166"/>
      <c r="U882" s="166"/>
      <c r="V882" s="166"/>
      <c r="W882" s="166"/>
      <c r="X882" s="166"/>
      <c r="Y882" s="166"/>
      <c r="Z882" s="166"/>
      <c r="AA882" s="166"/>
      <c r="AB882" s="166"/>
      <c r="AC882" s="166"/>
      <c r="AD882" s="166"/>
      <c r="AE882" s="166"/>
    </row>
    <row r="883" spans="1:31" ht="15.75" customHeight="1">
      <c r="A883" s="162"/>
      <c r="B883" s="162"/>
      <c r="C883" s="165"/>
      <c r="D883" s="162"/>
      <c r="E883" s="165"/>
      <c r="F883" s="162"/>
      <c r="G883" s="162"/>
      <c r="H883" s="162"/>
      <c r="I883" s="162"/>
      <c r="J883" s="162"/>
      <c r="K883" s="162"/>
      <c r="L883" s="162"/>
      <c r="M883" s="166"/>
      <c r="N883" s="166"/>
      <c r="O883" s="166"/>
      <c r="P883" s="166"/>
      <c r="Q883" s="166"/>
      <c r="R883" s="166"/>
      <c r="S883" s="166"/>
      <c r="T883" s="166"/>
      <c r="U883" s="166"/>
      <c r="V883" s="166"/>
      <c r="W883" s="166"/>
      <c r="X883" s="166"/>
      <c r="Y883" s="166"/>
      <c r="Z883" s="166"/>
      <c r="AA883" s="166"/>
      <c r="AB883" s="166"/>
      <c r="AC883" s="166"/>
      <c r="AD883" s="166"/>
      <c r="AE883" s="166"/>
    </row>
    <row r="884" spans="1:31" ht="15.75" customHeight="1">
      <c r="A884" s="162"/>
      <c r="B884" s="162"/>
      <c r="C884" s="165"/>
      <c r="D884" s="162"/>
      <c r="E884" s="165"/>
      <c r="F884" s="162"/>
      <c r="G884" s="162"/>
      <c r="H884" s="162"/>
      <c r="I884" s="162"/>
      <c r="J884" s="162"/>
      <c r="K884" s="162"/>
      <c r="L884" s="162"/>
      <c r="M884" s="166"/>
      <c r="N884" s="166"/>
      <c r="O884" s="166"/>
      <c r="P884" s="166"/>
      <c r="Q884" s="166"/>
      <c r="R884" s="166"/>
      <c r="S884" s="166"/>
      <c r="T884" s="166"/>
      <c r="U884" s="166"/>
      <c r="V884" s="166"/>
      <c r="W884" s="166"/>
      <c r="X884" s="166"/>
      <c r="Y884" s="166"/>
      <c r="Z884" s="166"/>
      <c r="AA884" s="166"/>
      <c r="AB884" s="166"/>
      <c r="AC884" s="166"/>
      <c r="AD884" s="166"/>
      <c r="AE884" s="166"/>
    </row>
    <row r="885" spans="1:31" ht="15.75" customHeight="1">
      <c r="A885" s="162"/>
      <c r="B885" s="162"/>
      <c r="C885" s="165"/>
      <c r="D885" s="162"/>
      <c r="E885" s="165"/>
      <c r="F885" s="162"/>
      <c r="G885" s="162"/>
      <c r="H885" s="162"/>
      <c r="I885" s="162"/>
      <c r="J885" s="162"/>
      <c r="K885" s="162"/>
      <c r="L885" s="162"/>
      <c r="M885" s="166"/>
      <c r="N885" s="166"/>
      <c r="O885" s="166"/>
      <c r="P885" s="166"/>
      <c r="Q885" s="166"/>
      <c r="R885" s="166"/>
      <c r="S885" s="166"/>
      <c r="T885" s="166"/>
      <c r="U885" s="166"/>
      <c r="V885" s="166"/>
      <c r="W885" s="166"/>
      <c r="X885" s="166"/>
      <c r="Y885" s="166"/>
      <c r="Z885" s="166"/>
      <c r="AA885" s="166"/>
      <c r="AB885" s="166"/>
      <c r="AC885" s="166"/>
      <c r="AD885" s="166"/>
      <c r="AE885" s="166"/>
    </row>
    <row r="886" spans="1:31" ht="15.75" customHeight="1">
      <c r="A886" s="162"/>
      <c r="B886" s="162"/>
      <c r="C886" s="165"/>
      <c r="D886" s="162"/>
      <c r="E886" s="165"/>
      <c r="F886" s="162"/>
      <c r="G886" s="162"/>
      <c r="H886" s="162"/>
      <c r="I886" s="162"/>
      <c r="J886" s="162"/>
      <c r="K886" s="162"/>
      <c r="L886" s="162"/>
      <c r="M886" s="166"/>
      <c r="N886" s="166"/>
      <c r="O886" s="166"/>
      <c r="P886" s="166"/>
      <c r="Q886" s="166"/>
      <c r="R886" s="166"/>
      <c r="S886" s="166"/>
      <c r="T886" s="166"/>
      <c r="U886" s="166"/>
      <c r="V886" s="166"/>
      <c r="W886" s="166"/>
      <c r="X886" s="166"/>
      <c r="Y886" s="166"/>
      <c r="Z886" s="166"/>
      <c r="AA886" s="166"/>
      <c r="AB886" s="166"/>
      <c r="AC886" s="166"/>
      <c r="AD886" s="166"/>
      <c r="AE886" s="166"/>
    </row>
    <row r="887" spans="1:31" ht="15.75" customHeight="1">
      <c r="A887" s="162"/>
      <c r="B887" s="162"/>
      <c r="C887" s="165"/>
      <c r="D887" s="162"/>
      <c r="E887" s="165"/>
      <c r="F887" s="162"/>
      <c r="G887" s="162"/>
      <c r="H887" s="162"/>
      <c r="I887" s="162"/>
      <c r="J887" s="162"/>
      <c r="K887" s="162"/>
      <c r="L887" s="162"/>
      <c r="M887" s="166"/>
      <c r="N887" s="166"/>
      <c r="O887" s="166"/>
      <c r="P887" s="166"/>
      <c r="Q887" s="166"/>
      <c r="R887" s="166"/>
      <c r="S887" s="166"/>
      <c r="T887" s="166"/>
      <c r="U887" s="166"/>
      <c r="V887" s="166"/>
      <c r="W887" s="166"/>
      <c r="X887" s="166"/>
      <c r="Y887" s="166"/>
      <c r="Z887" s="166"/>
      <c r="AA887" s="166"/>
      <c r="AB887" s="166"/>
      <c r="AC887" s="166"/>
      <c r="AD887" s="166"/>
      <c r="AE887" s="166"/>
    </row>
    <row r="888" spans="1:31" ht="15.75" customHeight="1">
      <c r="A888" s="162"/>
      <c r="B888" s="162"/>
      <c r="C888" s="165"/>
      <c r="D888" s="162"/>
      <c r="E888" s="165"/>
      <c r="F888" s="162"/>
      <c r="G888" s="162"/>
      <c r="H888" s="162"/>
      <c r="I888" s="162"/>
      <c r="J888" s="162"/>
      <c r="K888" s="162"/>
      <c r="L888" s="162"/>
      <c r="M888" s="166"/>
      <c r="N888" s="166"/>
      <c r="O888" s="166"/>
      <c r="P888" s="166"/>
      <c r="Q888" s="166"/>
      <c r="R888" s="166"/>
      <c r="S888" s="166"/>
      <c r="T888" s="166"/>
      <c r="U888" s="166"/>
      <c r="V888" s="166"/>
      <c r="W888" s="166"/>
      <c r="X888" s="166"/>
      <c r="Y888" s="166"/>
      <c r="Z888" s="166"/>
      <c r="AA888" s="166"/>
      <c r="AB888" s="166"/>
      <c r="AC888" s="166"/>
      <c r="AD888" s="166"/>
      <c r="AE888" s="166"/>
    </row>
    <row r="889" spans="1:31" ht="15.75" customHeight="1">
      <c r="A889" s="162"/>
      <c r="B889" s="162"/>
      <c r="C889" s="165"/>
      <c r="D889" s="162"/>
      <c r="E889" s="165"/>
      <c r="F889" s="162"/>
      <c r="G889" s="162"/>
      <c r="H889" s="162"/>
      <c r="I889" s="162"/>
      <c r="J889" s="162"/>
      <c r="K889" s="162"/>
      <c r="L889" s="162"/>
      <c r="M889" s="166"/>
      <c r="N889" s="166"/>
      <c r="O889" s="166"/>
      <c r="P889" s="166"/>
      <c r="Q889" s="166"/>
      <c r="R889" s="166"/>
      <c r="S889" s="166"/>
      <c r="T889" s="166"/>
      <c r="U889" s="166"/>
      <c r="V889" s="166"/>
      <c r="W889" s="166"/>
      <c r="X889" s="166"/>
      <c r="Y889" s="166"/>
      <c r="Z889" s="166"/>
      <c r="AA889" s="166"/>
      <c r="AB889" s="166"/>
      <c r="AC889" s="166"/>
      <c r="AD889" s="166"/>
      <c r="AE889" s="166"/>
    </row>
    <row r="890" spans="1:31" ht="15.75" customHeight="1">
      <c r="A890" s="162"/>
      <c r="B890" s="162"/>
      <c r="C890" s="165"/>
      <c r="D890" s="162"/>
      <c r="E890" s="165"/>
      <c r="F890" s="162"/>
      <c r="G890" s="162"/>
      <c r="H890" s="162"/>
      <c r="I890" s="162"/>
      <c r="J890" s="162"/>
      <c r="K890" s="162"/>
      <c r="L890" s="162"/>
      <c r="M890" s="166"/>
      <c r="N890" s="166"/>
      <c r="O890" s="166"/>
      <c r="P890" s="166"/>
      <c r="Q890" s="166"/>
      <c r="R890" s="166"/>
      <c r="S890" s="166"/>
      <c r="T890" s="166"/>
      <c r="U890" s="166"/>
      <c r="V890" s="166"/>
      <c r="W890" s="166"/>
      <c r="X890" s="166"/>
      <c r="Y890" s="166"/>
      <c r="Z890" s="166"/>
      <c r="AA890" s="166"/>
      <c r="AB890" s="166"/>
      <c r="AC890" s="166"/>
      <c r="AD890" s="166"/>
      <c r="AE890" s="166"/>
    </row>
    <row r="891" spans="1:31" ht="15.75" customHeight="1">
      <c r="A891" s="162"/>
      <c r="B891" s="162"/>
      <c r="C891" s="165"/>
      <c r="D891" s="162"/>
      <c r="E891" s="165"/>
      <c r="F891" s="162"/>
      <c r="G891" s="162"/>
      <c r="H891" s="162"/>
      <c r="I891" s="162"/>
      <c r="J891" s="162"/>
      <c r="K891" s="162"/>
      <c r="L891" s="162"/>
      <c r="M891" s="166"/>
      <c r="N891" s="166"/>
      <c r="O891" s="166"/>
      <c r="P891" s="166"/>
      <c r="Q891" s="166"/>
      <c r="R891" s="166"/>
      <c r="S891" s="166"/>
      <c r="T891" s="166"/>
      <c r="U891" s="166"/>
      <c r="V891" s="166"/>
      <c r="W891" s="166"/>
      <c r="X891" s="166"/>
      <c r="Y891" s="166"/>
      <c r="Z891" s="166"/>
      <c r="AA891" s="166"/>
      <c r="AB891" s="166"/>
      <c r="AC891" s="166"/>
      <c r="AD891" s="166"/>
      <c r="AE891" s="166"/>
    </row>
    <row r="892" spans="1:31" ht="15.75" customHeight="1">
      <c r="A892" s="162"/>
      <c r="B892" s="162"/>
      <c r="C892" s="165"/>
      <c r="D892" s="162"/>
      <c r="E892" s="165"/>
      <c r="F892" s="162"/>
      <c r="G892" s="162"/>
      <c r="H892" s="162"/>
      <c r="I892" s="162"/>
      <c r="J892" s="162"/>
      <c r="K892" s="162"/>
      <c r="L892" s="162"/>
      <c r="M892" s="166"/>
      <c r="N892" s="166"/>
      <c r="O892" s="166"/>
      <c r="P892" s="166"/>
      <c r="Q892" s="166"/>
      <c r="R892" s="166"/>
      <c r="S892" s="166"/>
      <c r="T892" s="166"/>
      <c r="U892" s="166"/>
      <c r="V892" s="166"/>
      <c r="W892" s="166"/>
      <c r="X892" s="166"/>
      <c r="Y892" s="166"/>
      <c r="Z892" s="166"/>
      <c r="AA892" s="166"/>
      <c r="AB892" s="166"/>
      <c r="AC892" s="166"/>
      <c r="AD892" s="166"/>
      <c r="AE892" s="166"/>
    </row>
    <row r="893" spans="1:31" ht="15.75" customHeight="1">
      <c r="A893" s="162"/>
      <c r="B893" s="162"/>
      <c r="C893" s="165"/>
      <c r="D893" s="162"/>
      <c r="E893" s="165"/>
      <c r="F893" s="162"/>
      <c r="G893" s="162"/>
      <c r="H893" s="162"/>
      <c r="I893" s="162"/>
      <c r="J893" s="162"/>
      <c r="K893" s="162"/>
      <c r="L893" s="162"/>
      <c r="M893" s="166"/>
      <c r="N893" s="166"/>
      <c r="O893" s="166"/>
      <c r="P893" s="166"/>
      <c r="Q893" s="166"/>
      <c r="R893" s="166"/>
      <c r="S893" s="166"/>
      <c r="T893" s="166"/>
      <c r="U893" s="166"/>
      <c r="V893" s="166"/>
      <c r="W893" s="166"/>
      <c r="X893" s="166"/>
      <c r="Y893" s="166"/>
      <c r="Z893" s="166"/>
      <c r="AA893" s="166"/>
      <c r="AB893" s="166"/>
      <c r="AC893" s="166"/>
      <c r="AD893" s="166"/>
      <c r="AE893" s="166"/>
    </row>
    <row r="894" spans="1:31" ht="15.75" customHeight="1">
      <c r="A894" s="162"/>
      <c r="B894" s="162"/>
      <c r="C894" s="165"/>
      <c r="D894" s="162"/>
      <c r="E894" s="165"/>
      <c r="F894" s="162"/>
      <c r="G894" s="162"/>
      <c r="H894" s="162"/>
      <c r="I894" s="162"/>
      <c r="J894" s="162"/>
      <c r="K894" s="162"/>
      <c r="L894" s="162"/>
      <c r="M894" s="166"/>
      <c r="N894" s="166"/>
      <c r="O894" s="166"/>
      <c r="P894" s="166"/>
      <c r="Q894" s="166"/>
      <c r="R894" s="166"/>
      <c r="S894" s="166"/>
      <c r="T894" s="166"/>
      <c r="U894" s="166"/>
      <c r="V894" s="166"/>
      <c r="W894" s="166"/>
      <c r="X894" s="166"/>
      <c r="Y894" s="166"/>
      <c r="Z894" s="166"/>
      <c r="AA894" s="166"/>
      <c r="AB894" s="166"/>
      <c r="AC894" s="166"/>
      <c r="AD894" s="166"/>
      <c r="AE894" s="166"/>
    </row>
    <row r="895" spans="1:31" ht="15.75" customHeight="1">
      <c r="A895" s="162"/>
      <c r="B895" s="162"/>
      <c r="C895" s="165"/>
      <c r="D895" s="162"/>
      <c r="E895" s="165"/>
      <c r="F895" s="162"/>
      <c r="G895" s="162"/>
      <c r="H895" s="162"/>
      <c r="I895" s="162"/>
      <c r="J895" s="162"/>
      <c r="K895" s="162"/>
      <c r="L895" s="162"/>
      <c r="M895" s="166"/>
      <c r="N895" s="166"/>
      <c r="O895" s="166"/>
      <c r="P895" s="166"/>
      <c r="Q895" s="166"/>
      <c r="R895" s="166"/>
      <c r="S895" s="166"/>
      <c r="T895" s="166"/>
      <c r="U895" s="166"/>
      <c r="V895" s="166"/>
      <c r="W895" s="166"/>
      <c r="X895" s="166"/>
      <c r="Y895" s="166"/>
      <c r="Z895" s="166"/>
      <c r="AA895" s="166"/>
      <c r="AB895" s="166"/>
      <c r="AC895" s="166"/>
      <c r="AD895" s="166"/>
      <c r="AE895" s="166"/>
    </row>
    <row r="896" spans="1:31" ht="15.75" customHeight="1">
      <c r="A896" s="162"/>
      <c r="B896" s="162"/>
      <c r="C896" s="165"/>
      <c r="D896" s="162"/>
      <c r="E896" s="165"/>
      <c r="F896" s="162"/>
      <c r="G896" s="162"/>
      <c r="H896" s="162"/>
      <c r="I896" s="162"/>
      <c r="J896" s="162"/>
      <c r="K896" s="162"/>
      <c r="L896" s="162"/>
      <c r="M896" s="166"/>
      <c r="N896" s="166"/>
      <c r="O896" s="166"/>
      <c r="P896" s="166"/>
      <c r="Q896" s="166"/>
      <c r="R896" s="166"/>
      <c r="S896" s="166"/>
      <c r="T896" s="166"/>
      <c r="U896" s="166"/>
      <c r="V896" s="166"/>
      <c r="W896" s="166"/>
      <c r="X896" s="166"/>
      <c r="Y896" s="166"/>
      <c r="Z896" s="166"/>
      <c r="AA896" s="166"/>
      <c r="AB896" s="166"/>
      <c r="AC896" s="166"/>
      <c r="AD896" s="166"/>
      <c r="AE896" s="166"/>
    </row>
    <row r="897" spans="1:31" ht="15.75" customHeight="1">
      <c r="A897" s="162"/>
      <c r="B897" s="162"/>
      <c r="C897" s="165"/>
      <c r="D897" s="162"/>
      <c r="E897" s="165"/>
      <c r="F897" s="162"/>
      <c r="G897" s="162"/>
      <c r="H897" s="162"/>
      <c r="I897" s="162"/>
      <c r="J897" s="162"/>
      <c r="K897" s="162"/>
      <c r="L897" s="162"/>
      <c r="M897" s="166"/>
      <c r="N897" s="166"/>
      <c r="O897" s="166"/>
      <c r="P897" s="166"/>
      <c r="Q897" s="166"/>
      <c r="R897" s="166"/>
      <c r="S897" s="166"/>
      <c r="T897" s="166"/>
      <c r="U897" s="166"/>
      <c r="V897" s="166"/>
      <c r="W897" s="166"/>
      <c r="X897" s="166"/>
      <c r="Y897" s="166"/>
      <c r="Z897" s="166"/>
      <c r="AA897" s="166"/>
      <c r="AB897" s="166"/>
      <c r="AC897" s="166"/>
      <c r="AD897" s="166"/>
      <c r="AE897" s="166"/>
    </row>
    <row r="898" spans="1:31" ht="15.75" customHeight="1">
      <c r="A898" s="162"/>
      <c r="B898" s="162"/>
      <c r="C898" s="165"/>
      <c r="D898" s="162"/>
      <c r="E898" s="165"/>
      <c r="F898" s="162"/>
      <c r="G898" s="162"/>
      <c r="H898" s="162"/>
      <c r="I898" s="162"/>
      <c r="J898" s="162"/>
      <c r="K898" s="162"/>
      <c r="L898" s="162"/>
      <c r="M898" s="166"/>
      <c r="N898" s="166"/>
      <c r="O898" s="166"/>
      <c r="P898" s="166"/>
      <c r="Q898" s="166"/>
      <c r="R898" s="166"/>
      <c r="S898" s="166"/>
      <c r="T898" s="166"/>
      <c r="U898" s="166"/>
      <c r="V898" s="166"/>
      <c r="W898" s="166"/>
      <c r="X898" s="166"/>
      <c r="Y898" s="166"/>
      <c r="Z898" s="166"/>
      <c r="AA898" s="166"/>
      <c r="AB898" s="166"/>
      <c r="AC898" s="166"/>
      <c r="AD898" s="166"/>
      <c r="AE898" s="166"/>
    </row>
    <row r="899" spans="1:31" ht="15.75" customHeight="1">
      <c r="A899" s="162"/>
      <c r="B899" s="162"/>
      <c r="C899" s="165"/>
      <c r="D899" s="162"/>
      <c r="E899" s="165"/>
      <c r="F899" s="162"/>
      <c r="G899" s="162"/>
      <c r="H899" s="162"/>
      <c r="I899" s="162"/>
      <c r="J899" s="162"/>
      <c r="K899" s="162"/>
      <c r="L899" s="162"/>
      <c r="M899" s="166"/>
      <c r="N899" s="166"/>
      <c r="O899" s="166"/>
      <c r="P899" s="166"/>
      <c r="Q899" s="166"/>
      <c r="R899" s="166"/>
      <c r="S899" s="166"/>
      <c r="T899" s="166"/>
      <c r="U899" s="166"/>
      <c r="V899" s="166"/>
      <c r="W899" s="166"/>
      <c r="X899" s="166"/>
      <c r="Y899" s="166"/>
      <c r="Z899" s="166"/>
      <c r="AA899" s="166"/>
      <c r="AB899" s="166"/>
      <c r="AC899" s="166"/>
      <c r="AD899" s="166"/>
      <c r="AE899" s="166"/>
    </row>
    <row r="900" spans="1:31" ht="15.75" customHeight="1">
      <c r="A900" s="162"/>
      <c r="B900" s="162"/>
      <c r="C900" s="165"/>
      <c r="D900" s="162"/>
      <c r="E900" s="165"/>
      <c r="F900" s="162"/>
      <c r="G900" s="162"/>
      <c r="H900" s="162"/>
      <c r="I900" s="162"/>
      <c r="J900" s="162"/>
      <c r="K900" s="162"/>
      <c r="L900" s="162"/>
      <c r="M900" s="166"/>
      <c r="N900" s="166"/>
      <c r="O900" s="166"/>
      <c r="P900" s="166"/>
      <c r="Q900" s="166"/>
      <c r="R900" s="166"/>
      <c r="S900" s="166"/>
      <c r="T900" s="166"/>
      <c r="U900" s="166"/>
      <c r="V900" s="166"/>
      <c r="W900" s="166"/>
      <c r="X900" s="166"/>
      <c r="Y900" s="166"/>
      <c r="Z900" s="166"/>
      <c r="AA900" s="166"/>
      <c r="AB900" s="166"/>
      <c r="AC900" s="166"/>
      <c r="AD900" s="166"/>
      <c r="AE900" s="166"/>
    </row>
    <row r="901" spans="1:31" ht="15.75" customHeight="1">
      <c r="A901" s="162"/>
      <c r="B901" s="162"/>
      <c r="C901" s="165"/>
      <c r="D901" s="162"/>
      <c r="E901" s="165"/>
      <c r="F901" s="162"/>
      <c r="G901" s="162"/>
      <c r="H901" s="162"/>
      <c r="I901" s="162"/>
      <c r="J901" s="162"/>
      <c r="K901" s="162"/>
      <c r="L901" s="162"/>
      <c r="M901" s="166"/>
      <c r="N901" s="166"/>
      <c r="O901" s="166"/>
      <c r="P901" s="166"/>
      <c r="Q901" s="166"/>
      <c r="R901" s="166"/>
      <c r="S901" s="166"/>
      <c r="T901" s="166"/>
      <c r="U901" s="166"/>
      <c r="V901" s="166"/>
      <c r="W901" s="166"/>
      <c r="X901" s="166"/>
      <c r="Y901" s="166"/>
      <c r="Z901" s="166"/>
      <c r="AA901" s="166"/>
      <c r="AB901" s="166"/>
      <c r="AC901" s="166"/>
      <c r="AD901" s="166"/>
      <c r="AE901" s="166"/>
    </row>
    <row r="902" spans="1:31" ht="15.75" customHeight="1">
      <c r="A902" s="162"/>
      <c r="B902" s="162"/>
      <c r="C902" s="165"/>
      <c r="D902" s="162"/>
      <c r="E902" s="165"/>
      <c r="F902" s="162"/>
      <c r="G902" s="162"/>
      <c r="H902" s="162"/>
      <c r="I902" s="162"/>
      <c r="J902" s="162"/>
      <c r="K902" s="162"/>
      <c r="L902" s="162"/>
      <c r="M902" s="166"/>
      <c r="N902" s="166"/>
      <c r="O902" s="166"/>
      <c r="P902" s="166"/>
      <c r="Q902" s="166"/>
      <c r="R902" s="166"/>
      <c r="S902" s="166"/>
      <c r="T902" s="166"/>
      <c r="U902" s="166"/>
      <c r="V902" s="166"/>
      <c r="W902" s="166"/>
      <c r="X902" s="166"/>
      <c r="Y902" s="166"/>
      <c r="Z902" s="166"/>
      <c r="AA902" s="166"/>
      <c r="AB902" s="166"/>
      <c r="AC902" s="166"/>
      <c r="AD902" s="166"/>
      <c r="AE902" s="166"/>
    </row>
    <row r="903" spans="1:31" ht="15.75" customHeight="1">
      <c r="A903" s="162"/>
      <c r="B903" s="162"/>
      <c r="C903" s="165"/>
      <c r="D903" s="162"/>
      <c r="E903" s="165"/>
      <c r="F903" s="162"/>
      <c r="G903" s="162"/>
      <c r="H903" s="162"/>
      <c r="I903" s="162"/>
      <c r="J903" s="162"/>
      <c r="K903" s="162"/>
      <c r="L903" s="162"/>
      <c r="M903" s="166"/>
      <c r="N903" s="166"/>
      <c r="O903" s="166"/>
      <c r="P903" s="166"/>
      <c r="Q903" s="166"/>
      <c r="R903" s="166"/>
      <c r="S903" s="166"/>
      <c r="T903" s="166"/>
      <c r="U903" s="166"/>
      <c r="V903" s="166"/>
      <c r="W903" s="166"/>
      <c r="X903" s="166"/>
      <c r="Y903" s="166"/>
      <c r="Z903" s="166"/>
      <c r="AA903" s="166"/>
      <c r="AB903" s="166"/>
      <c r="AC903" s="166"/>
      <c r="AD903" s="166"/>
      <c r="AE903" s="166"/>
    </row>
    <row r="904" spans="1:31" ht="15.75" customHeight="1">
      <c r="A904" s="162"/>
      <c r="B904" s="162"/>
      <c r="C904" s="165"/>
      <c r="D904" s="162"/>
      <c r="E904" s="165"/>
      <c r="F904" s="162"/>
      <c r="G904" s="162"/>
      <c r="H904" s="162"/>
      <c r="I904" s="162"/>
      <c r="J904" s="162"/>
      <c r="K904" s="162"/>
      <c r="L904" s="162"/>
      <c r="M904" s="166"/>
      <c r="N904" s="166"/>
      <c r="O904" s="166"/>
      <c r="P904" s="166"/>
      <c r="Q904" s="166"/>
      <c r="R904" s="166"/>
      <c r="S904" s="166"/>
      <c r="T904" s="166"/>
      <c r="U904" s="166"/>
      <c r="V904" s="166"/>
      <c r="W904" s="166"/>
      <c r="X904" s="166"/>
      <c r="Y904" s="166"/>
      <c r="Z904" s="166"/>
      <c r="AA904" s="166"/>
      <c r="AB904" s="166"/>
      <c r="AC904" s="166"/>
      <c r="AD904" s="166"/>
      <c r="AE904" s="166"/>
    </row>
    <row r="905" spans="1:31" ht="15.75" customHeight="1">
      <c r="A905" s="162"/>
      <c r="B905" s="162"/>
      <c r="C905" s="165"/>
      <c r="D905" s="162"/>
      <c r="E905" s="165"/>
      <c r="F905" s="162"/>
      <c r="G905" s="162"/>
      <c r="H905" s="162"/>
      <c r="I905" s="162"/>
      <c r="J905" s="162"/>
      <c r="K905" s="162"/>
      <c r="L905" s="162"/>
      <c r="M905" s="166"/>
      <c r="N905" s="166"/>
      <c r="O905" s="166"/>
      <c r="P905" s="166"/>
      <c r="Q905" s="166"/>
      <c r="R905" s="166"/>
      <c r="S905" s="166"/>
      <c r="T905" s="166"/>
      <c r="U905" s="166"/>
      <c r="V905" s="166"/>
      <c r="W905" s="166"/>
      <c r="X905" s="166"/>
      <c r="Y905" s="166"/>
      <c r="Z905" s="166"/>
      <c r="AA905" s="166"/>
      <c r="AB905" s="166"/>
      <c r="AC905" s="166"/>
      <c r="AD905" s="166"/>
      <c r="AE905" s="166"/>
    </row>
    <row r="906" spans="1:31" ht="15.75" customHeight="1">
      <c r="A906" s="162"/>
      <c r="B906" s="162"/>
      <c r="C906" s="165"/>
      <c r="D906" s="162"/>
      <c r="E906" s="165"/>
      <c r="F906" s="162"/>
      <c r="G906" s="162"/>
      <c r="H906" s="162"/>
      <c r="I906" s="162"/>
      <c r="J906" s="162"/>
      <c r="K906" s="162"/>
      <c r="L906" s="162"/>
      <c r="M906" s="166"/>
      <c r="N906" s="166"/>
      <c r="O906" s="166"/>
      <c r="P906" s="166"/>
      <c r="Q906" s="166"/>
      <c r="R906" s="166"/>
      <c r="S906" s="166"/>
      <c r="T906" s="166"/>
      <c r="U906" s="166"/>
      <c r="V906" s="166"/>
      <c r="W906" s="166"/>
      <c r="X906" s="166"/>
      <c r="Y906" s="166"/>
      <c r="Z906" s="166"/>
      <c r="AA906" s="166"/>
      <c r="AB906" s="166"/>
      <c r="AC906" s="166"/>
      <c r="AD906" s="166"/>
      <c r="AE906" s="166"/>
    </row>
    <row r="907" spans="1:31" ht="15.75" customHeight="1">
      <c r="A907" s="162"/>
      <c r="B907" s="162"/>
      <c r="C907" s="165"/>
      <c r="D907" s="162"/>
      <c r="E907" s="165"/>
      <c r="F907" s="162"/>
      <c r="G907" s="162"/>
      <c r="H907" s="162"/>
      <c r="I907" s="162"/>
      <c r="J907" s="162"/>
      <c r="K907" s="162"/>
      <c r="L907" s="162"/>
      <c r="M907" s="166"/>
      <c r="N907" s="166"/>
      <c r="O907" s="166"/>
      <c r="P907" s="166"/>
      <c r="Q907" s="166"/>
      <c r="R907" s="166"/>
      <c r="S907" s="166"/>
      <c r="T907" s="166"/>
      <c r="U907" s="166"/>
      <c r="V907" s="166"/>
      <c r="W907" s="166"/>
      <c r="X907" s="166"/>
      <c r="Y907" s="166"/>
      <c r="Z907" s="166"/>
      <c r="AA907" s="166"/>
      <c r="AB907" s="166"/>
      <c r="AC907" s="166"/>
      <c r="AD907" s="166"/>
      <c r="AE907" s="166"/>
    </row>
    <row r="908" spans="1:31" ht="15.75" customHeight="1">
      <c r="A908" s="162"/>
      <c r="B908" s="162"/>
      <c r="C908" s="165"/>
      <c r="D908" s="162"/>
      <c r="E908" s="165"/>
      <c r="F908" s="162"/>
      <c r="G908" s="162"/>
      <c r="H908" s="162"/>
      <c r="I908" s="162"/>
      <c r="J908" s="162"/>
      <c r="K908" s="162"/>
      <c r="L908" s="162"/>
      <c r="M908" s="166"/>
      <c r="N908" s="166"/>
      <c r="O908" s="166"/>
      <c r="P908" s="166"/>
      <c r="Q908" s="166"/>
      <c r="R908" s="166"/>
      <c r="S908" s="166"/>
      <c r="T908" s="166"/>
      <c r="U908" s="166"/>
      <c r="V908" s="166"/>
      <c r="W908" s="166"/>
      <c r="X908" s="166"/>
      <c r="Y908" s="166"/>
      <c r="Z908" s="166"/>
      <c r="AA908" s="166"/>
      <c r="AB908" s="166"/>
      <c r="AC908" s="166"/>
      <c r="AD908" s="166"/>
      <c r="AE908" s="166"/>
    </row>
    <row r="909" spans="1:31" ht="15.75" customHeight="1">
      <c r="A909" s="162"/>
      <c r="B909" s="162"/>
      <c r="C909" s="165"/>
      <c r="D909" s="162"/>
      <c r="E909" s="165"/>
      <c r="F909" s="162"/>
      <c r="G909" s="162"/>
      <c r="H909" s="162"/>
      <c r="I909" s="162"/>
      <c r="J909" s="162"/>
      <c r="K909" s="162"/>
      <c r="L909" s="162"/>
      <c r="M909" s="166"/>
      <c r="N909" s="166"/>
      <c r="O909" s="166"/>
      <c r="P909" s="166"/>
      <c r="Q909" s="166"/>
      <c r="R909" s="166"/>
      <c r="S909" s="166"/>
      <c r="T909" s="166"/>
      <c r="U909" s="166"/>
      <c r="V909" s="166"/>
      <c r="W909" s="166"/>
      <c r="X909" s="166"/>
      <c r="Y909" s="166"/>
      <c r="Z909" s="166"/>
      <c r="AA909" s="166"/>
      <c r="AB909" s="166"/>
      <c r="AC909" s="166"/>
      <c r="AD909" s="166"/>
      <c r="AE909" s="166"/>
    </row>
    <row r="910" spans="1:31" ht="15.75" customHeight="1">
      <c r="A910" s="162"/>
      <c r="B910" s="162"/>
      <c r="C910" s="165"/>
      <c r="D910" s="162"/>
      <c r="E910" s="165"/>
      <c r="F910" s="162"/>
      <c r="G910" s="162"/>
      <c r="H910" s="162"/>
      <c r="I910" s="162"/>
      <c r="J910" s="162"/>
      <c r="K910" s="162"/>
      <c r="L910" s="162"/>
      <c r="M910" s="166"/>
      <c r="N910" s="166"/>
      <c r="O910" s="166"/>
      <c r="P910" s="166"/>
      <c r="Q910" s="166"/>
      <c r="R910" s="166"/>
      <c r="S910" s="166"/>
      <c r="T910" s="166"/>
      <c r="U910" s="166"/>
      <c r="V910" s="166"/>
      <c r="W910" s="166"/>
      <c r="X910" s="166"/>
      <c r="Y910" s="166"/>
      <c r="Z910" s="166"/>
      <c r="AA910" s="166"/>
      <c r="AB910" s="166"/>
      <c r="AC910" s="166"/>
      <c r="AD910" s="166"/>
      <c r="AE910" s="166"/>
    </row>
    <row r="911" spans="1:31" ht="15.75" customHeight="1">
      <c r="A911" s="162"/>
      <c r="B911" s="162"/>
      <c r="C911" s="165"/>
      <c r="D911" s="162"/>
      <c r="E911" s="165"/>
      <c r="F911" s="162"/>
      <c r="G911" s="162"/>
      <c r="H911" s="162"/>
      <c r="I911" s="162"/>
      <c r="J911" s="162"/>
      <c r="K911" s="162"/>
      <c r="L911" s="162"/>
      <c r="M911" s="166"/>
      <c r="N911" s="166"/>
      <c r="O911" s="166"/>
      <c r="P911" s="166"/>
      <c r="Q911" s="166"/>
      <c r="R911" s="166"/>
      <c r="S911" s="166"/>
      <c r="T911" s="166"/>
      <c r="U911" s="166"/>
      <c r="V911" s="166"/>
      <c r="W911" s="166"/>
      <c r="X911" s="166"/>
      <c r="Y911" s="166"/>
      <c r="Z911" s="166"/>
      <c r="AA911" s="166"/>
      <c r="AB911" s="166"/>
      <c r="AC911" s="166"/>
      <c r="AD911" s="166"/>
      <c r="AE911" s="166"/>
    </row>
    <row r="912" spans="1:31" ht="15.75" customHeight="1">
      <c r="A912" s="162"/>
      <c r="B912" s="162"/>
      <c r="C912" s="165"/>
      <c r="D912" s="162"/>
      <c r="E912" s="165"/>
      <c r="F912" s="162"/>
      <c r="G912" s="162"/>
      <c r="H912" s="162"/>
      <c r="I912" s="162"/>
      <c r="J912" s="162"/>
      <c r="K912" s="162"/>
      <c r="L912" s="162"/>
      <c r="M912" s="166"/>
      <c r="N912" s="166"/>
      <c r="O912" s="166"/>
      <c r="P912" s="166"/>
      <c r="Q912" s="166"/>
      <c r="R912" s="166"/>
      <c r="S912" s="166"/>
      <c r="T912" s="166"/>
      <c r="U912" s="166"/>
      <c r="V912" s="166"/>
      <c r="W912" s="166"/>
      <c r="X912" s="166"/>
      <c r="Y912" s="166"/>
      <c r="Z912" s="166"/>
      <c r="AA912" s="166"/>
      <c r="AB912" s="166"/>
      <c r="AC912" s="166"/>
      <c r="AD912" s="166"/>
      <c r="AE912" s="166"/>
    </row>
    <row r="913" spans="1:31" ht="15.75" customHeight="1">
      <c r="A913" s="162"/>
      <c r="B913" s="162"/>
      <c r="C913" s="165"/>
      <c r="D913" s="162"/>
      <c r="E913" s="165"/>
      <c r="F913" s="162"/>
      <c r="G913" s="162"/>
      <c r="H913" s="162"/>
      <c r="I913" s="162"/>
      <c r="J913" s="162"/>
      <c r="K913" s="162"/>
      <c r="L913" s="162"/>
      <c r="M913" s="166"/>
      <c r="N913" s="166"/>
      <c r="O913" s="166"/>
      <c r="P913" s="166"/>
      <c r="Q913" s="166"/>
      <c r="R913" s="166"/>
      <c r="S913" s="166"/>
      <c r="T913" s="166"/>
      <c r="U913" s="166"/>
      <c r="V913" s="166"/>
      <c r="W913" s="166"/>
      <c r="X913" s="166"/>
      <c r="Y913" s="166"/>
      <c r="Z913" s="166"/>
      <c r="AA913" s="166"/>
      <c r="AB913" s="166"/>
      <c r="AC913" s="166"/>
      <c r="AD913" s="166"/>
      <c r="AE913" s="166"/>
    </row>
    <row r="914" spans="1:31" ht="15.75" customHeight="1">
      <c r="A914" s="162"/>
      <c r="B914" s="162"/>
      <c r="C914" s="165"/>
      <c r="D914" s="162"/>
      <c r="E914" s="165"/>
      <c r="F914" s="162"/>
      <c r="G914" s="162"/>
      <c r="H914" s="162"/>
      <c r="I914" s="162"/>
      <c r="J914" s="162"/>
      <c r="K914" s="162"/>
      <c r="L914" s="162"/>
      <c r="M914" s="166"/>
      <c r="N914" s="166"/>
      <c r="O914" s="166"/>
      <c r="P914" s="166"/>
      <c r="Q914" s="166"/>
      <c r="R914" s="166"/>
      <c r="S914" s="166"/>
      <c r="T914" s="166"/>
      <c r="U914" s="166"/>
      <c r="V914" s="166"/>
      <c r="W914" s="166"/>
      <c r="X914" s="166"/>
      <c r="Y914" s="166"/>
      <c r="Z914" s="166"/>
      <c r="AA914" s="166"/>
      <c r="AB914" s="166"/>
      <c r="AC914" s="166"/>
      <c r="AD914" s="166"/>
      <c r="AE914" s="166"/>
    </row>
    <row r="915" spans="1:31" ht="15.75" customHeight="1">
      <c r="A915" s="162"/>
      <c r="B915" s="162"/>
      <c r="C915" s="165"/>
      <c r="D915" s="162"/>
      <c r="E915" s="165"/>
      <c r="F915" s="162"/>
      <c r="G915" s="162"/>
      <c r="H915" s="162"/>
      <c r="I915" s="162"/>
      <c r="J915" s="162"/>
      <c r="K915" s="162"/>
      <c r="L915" s="162"/>
      <c r="M915" s="166"/>
      <c r="N915" s="166"/>
      <c r="O915" s="166"/>
      <c r="P915" s="166"/>
      <c r="Q915" s="166"/>
      <c r="R915" s="166"/>
      <c r="S915" s="166"/>
      <c r="T915" s="166"/>
      <c r="U915" s="166"/>
      <c r="V915" s="166"/>
      <c r="W915" s="166"/>
      <c r="X915" s="166"/>
      <c r="Y915" s="166"/>
      <c r="Z915" s="166"/>
      <c r="AA915" s="166"/>
      <c r="AB915" s="166"/>
      <c r="AC915" s="166"/>
      <c r="AD915" s="166"/>
      <c r="AE915" s="166"/>
    </row>
    <row r="916" spans="1:31" ht="15.75" customHeight="1">
      <c r="A916" s="162"/>
      <c r="B916" s="162"/>
      <c r="C916" s="165"/>
      <c r="D916" s="162"/>
      <c r="E916" s="165"/>
      <c r="F916" s="162"/>
      <c r="G916" s="162"/>
      <c r="H916" s="162"/>
      <c r="I916" s="162"/>
      <c r="J916" s="162"/>
      <c r="K916" s="162"/>
      <c r="L916" s="162"/>
      <c r="M916" s="166"/>
      <c r="N916" s="166"/>
      <c r="O916" s="166"/>
      <c r="P916" s="166"/>
      <c r="Q916" s="166"/>
      <c r="R916" s="166"/>
      <c r="S916" s="166"/>
      <c r="T916" s="166"/>
      <c r="U916" s="166"/>
      <c r="V916" s="166"/>
      <c r="W916" s="166"/>
      <c r="X916" s="166"/>
      <c r="Y916" s="166"/>
      <c r="Z916" s="166"/>
      <c r="AA916" s="166"/>
      <c r="AB916" s="166"/>
      <c r="AC916" s="166"/>
      <c r="AD916" s="166"/>
      <c r="AE916" s="166"/>
    </row>
    <row r="917" spans="1:31" ht="15.75" customHeight="1">
      <c r="A917" s="162"/>
      <c r="B917" s="162"/>
      <c r="C917" s="165"/>
      <c r="D917" s="162"/>
      <c r="E917" s="165"/>
      <c r="F917" s="162"/>
      <c r="G917" s="162"/>
      <c r="H917" s="162"/>
      <c r="I917" s="162"/>
      <c r="J917" s="162"/>
      <c r="K917" s="162"/>
      <c r="L917" s="162"/>
      <c r="M917" s="166"/>
      <c r="N917" s="166"/>
      <c r="O917" s="166"/>
      <c r="P917" s="166"/>
      <c r="Q917" s="166"/>
      <c r="R917" s="166"/>
      <c r="S917" s="166"/>
      <c r="T917" s="166"/>
      <c r="U917" s="166"/>
      <c r="V917" s="166"/>
      <c r="W917" s="166"/>
      <c r="X917" s="166"/>
      <c r="Y917" s="166"/>
      <c r="Z917" s="166"/>
      <c r="AA917" s="166"/>
      <c r="AB917" s="166"/>
      <c r="AC917" s="166"/>
      <c r="AD917" s="166"/>
      <c r="AE917" s="166"/>
    </row>
    <row r="918" spans="1:31" ht="15.75" customHeight="1">
      <c r="A918" s="162"/>
      <c r="B918" s="162"/>
      <c r="C918" s="165"/>
      <c r="D918" s="162"/>
      <c r="E918" s="165"/>
      <c r="F918" s="162"/>
      <c r="G918" s="162"/>
      <c r="H918" s="162"/>
      <c r="I918" s="162"/>
      <c r="J918" s="162"/>
      <c r="K918" s="162"/>
      <c r="L918" s="162"/>
      <c r="M918" s="166"/>
      <c r="N918" s="166"/>
      <c r="O918" s="166"/>
      <c r="P918" s="166"/>
      <c r="Q918" s="166"/>
      <c r="R918" s="166"/>
      <c r="S918" s="166"/>
      <c r="T918" s="166"/>
      <c r="U918" s="166"/>
      <c r="V918" s="166"/>
      <c r="W918" s="166"/>
      <c r="X918" s="166"/>
      <c r="Y918" s="166"/>
      <c r="Z918" s="166"/>
      <c r="AA918" s="166"/>
      <c r="AB918" s="166"/>
      <c r="AC918" s="166"/>
      <c r="AD918" s="166"/>
      <c r="AE918" s="166"/>
    </row>
    <row r="919" spans="1:31" ht="15.75" customHeight="1">
      <c r="A919" s="162"/>
      <c r="B919" s="162"/>
      <c r="C919" s="165"/>
      <c r="D919" s="162"/>
      <c r="E919" s="165"/>
      <c r="F919" s="162"/>
      <c r="G919" s="162"/>
      <c r="H919" s="162"/>
      <c r="I919" s="162"/>
      <c r="J919" s="162"/>
      <c r="K919" s="162"/>
      <c r="L919" s="162"/>
      <c r="M919" s="166"/>
      <c r="N919" s="166"/>
      <c r="O919" s="166"/>
      <c r="P919" s="166"/>
      <c r="Q919" s="166"/>
      <c r="R919" s="166"/>
      <c r="S919" s="166"/>
      <c r="T919" s="166"/>
      <c r="U919" s="166"/>
      <c r="V919" s="166"/>
      <c r="W919" s="166"/>
      <c r="X919" s="166"/>
      <c r="Y919" s="166"/>
      <c r="Z919" s="166"/>
      <c r="AA919" s="166"/>
      <c r="AB919" s="166"/>
      <c r="AC919" s="166"/>
      <c r="AD919" s="166"/>
      <c r="AE919" s="166"/>
    </row>
    <row r="920" spans="1:31" ht="15.75" customHeight="1">
      <c r="A920" s="162"/>
      <c r="B920" s="162"/>
      <c r="C920" s="165"/>
      <c r="D920" s="162"/>
      <c r="E920" s="165"/>
      <c r="F920" s="162"/>
      <c r="G920" s="162"/>
      <c r="H920" s="162"/>
      <c r="I920" s="162"/>
      <c r="J920" s="162"/>
      <c r="K920" s="162"/>
      <c r="L920" s="162"/>
      <c r="M920" s="166"/>
      <c r="N920" s="166"/>
      <c r="O920" s="166"/>
      <c r="P920" s="166"/>
      <c r="Q920" s="166"/>
      <c r="R920" s="166"/>
      <c r="S920" s="166"/>
      <c r="T920" s="166"/>
      <c r="U920" s="166"/>
      <c r="V920" s="166"/>
      <c r="W920" s="166"/>
      <c r="X920" s="166"/>
      <c r="Y920" s="166"/>
      <c r="Z920" s="166"/>
      <c r="AA920" s="166"/>
      <c r="AB920" s="166"/>
      <c r="AC920" s="166"/>
      <c r="AD920" s="166"/>
      <c r="AE920" s="166"/>
    </row>
    <row r="921" spans="1:31" ht="15.75" customHeight="1">
      <c r="A921" s="162"/>
      <c r="B921" s="162"/>
      <c r="C921" s="165"/>
      <c r="D921" s="162"/>
      <c r="E921" s="165"/>
      <c r="F921" s="162"/>
      <c r="G921" s="162"/>
      <c r="H921" s="162"/>
      <c r="I921" s="162"/>
      <c r="J921" s="162"/>
      <c r="K921" s="162"/>
      <c r="L921" s="162"/>
      <c r="M921" s="166"/>
      <c r="N921" s="166"/>
      <c r="O921" s="166"/>
      <c r="P921" s="166"/>
      <c r="Q921" s="166"/>
      <c r="R921" s="166"/>
      <c r="S921" s="166"/>
      <c r="T921" s="166"/>
      <c r="U921" s="166"/>
      <c r="V921" s="166"/>
      <c r="W921" s="166"/>
      <c r="X921" s="166"/>
      <c r="Y921" s="166"/>
      <c r="Z921" s="166"/>
      <c r="AA921" s="166"/>
      <c r="AB921" s="166"/>
      <c r="AC921" s="166"/>
      <c r="AD921" s="166"/>
      <c r="AE921" s="166"/>
    </row>
    <row r="922" spans="1:31" ht="15.75" customHeight="1">
      <c r="A922" s="162"/>
      <c r="B922" s="162"/>
      <c r="C922" s="165"/>
      <c r="D922" s="162"/>
      <c r="E922" s="165"/>
      <c r="F922" s="162"/>
      <c r="G922" s="162"/>
      <c r="H922" s="162"/>
      <c r="I922" s="162"/>
      <c r="J922" s="162"/>
      <c r="K922" s="162"/>
      <c r="L922" s="162"/>
      <c r="M922" s="166"/>
      <c r="N922" s="166"/>
      <c r="O922" s="166"/>
      <c r="P922" s="166"/>
      <c r="Q922" s="166"/>
      <c r="R922" s="166"/>
      <c r="S922" s="166"/>
      <c r="T922" s="166"/>
      <c r="U922" s="166"/>
      <c r="V922" s="166"/>
      <c r="W922" s="166"/>
      <c r="X922" s="166"/>
      <c r="Y922" s="166"/>
      <c r="Z922" s="166"/>
      <c r="AA922" s="166"/>
      <c r="AB922" s="166"/>
      <c r="AC922" s="166"/>
      <c r="AD922" s="166"/>
      <c r="AE922" s="166"/>
    </row>
    <row r="923" spans="1:31" ht="15.75" customHeight="1">
      <c r="A923" s="162"/>
      <c r="B923" s="162"/>
      <c r="C923" s="165"/>
      <c r="D923" s="162"/>
      <c r="E923" s="165"/>
      <c r="F923" s="162"/>
      <c r="G923" s="162"/>
      <c r="H923" s="162"/>
      <c r="I923" s="162"/>
      <c r="J923" s="162"/>
      <c r="K923" s="162"/>
      <c r="L923" s="162"/>
      <c r="M923" s="166"/>
      <c r="N923" s="166"/>
      <c r="O923" s="166"/>
      <c r="P923" s="166"/>
      <c r="Q923" s="166"/>
      <c r="R923" s="166"/>
      <c r="S923" s="166"/>
      <c r="T923" s="166"/>
      <c r="U923" s="166"/>
      <c r="V923" s="166"/>
      <c r="W923" s="166"/>
      <c r="X923" s="166"/>
      <c r="Y923" s="166"/>
      <c r="Z923" s="166"/>
      <c r="AA923" s="166"/>
      <c r="AB923" s="166"/>
      <c r="AC923" s="166"/>
      <c r="AD923" s="166"/>
      <c r="AE923" s="166"/>
    </row>
    <row r="924" spans="1:31" ht="15.75" customHeight="1">
      <c r="A924" s="162"/>
      <c r="B924" s="162"/>
      <c r="C924" s="165"/>
      <c r="D924" s="162"/>
      <c r="E924" s="165"/>
      <c r="F924" s="162"/>
      <c r="G924" s="162"/>
      <c r="H924" s="162"/>
      <c r="I924" s="162"/>
      <c r="J924" s="162"/>
      <c r="K924" s="162"/>
      <c r="L924" s="162"/>
      <c r="M924" s="166"/>
      <c r="N924" s="166"/>
      <c r="O924" s="166"/>
      <c r="P924" s="166"/>
      <c r="Q924" s="166"/>
      <c r="R924" s="166"/>
      <c r="S924" s="166"/>
      <c r="T924" s="166"/>
      <c r="U924" s="166"/>
      <c r="V924" s="166"/>
      <c r="W924" s="166"/>
      <c r="X924" s="166"/>
      <c r="Y924" s="166"/>
      <c r="Z924" s="166"/>
      <c r="AA924" s="166"/>
      <c r="AB924" s="166"/>
      <c r="AC924" s="166"/>
      <c r="AD924" s="166"/>
      <c r="AE924" s="166"/>
    </row>
    <row r="925" spans="1:31" ht="15.75" customHeight="1">
      <c r="A925" s="162"/>
      <c r="B925" s="162"/>
      <c r="C925" s="165"/>
      <c r="D925" s="162"/>
      <c r="E925" s="165"/>
      <c r="F925" s="162"/>
      <c r="G925" s="162"/>
      <c r="H925" s="162"/>
      <c r="I925" s="162"/>
      <c r="J925" s="162"/>
      <c r="K925" s="162"/>
      <c r="L925" s="162"/>
      <c r="M925" s="166"/>
      <c r="N925" s="166"/>
      <c r="O925" s="166"/>
      <c r="P925" s="166"/>
      <c r="Q925" s="166"/>
      <c r="R925" s="166"/>
      <c r="S925" s="166"/>
      <c r="T925" s="166"/>
      <c r="U925" s="166"/>
      <c r="V925" s="166"/>
      <c r="W925" s="166"/>
      <c r="X925" s="166"/>
      <c r="Y925" s="166"/>
      <c r="Z925" s="166"/>
      <c r="AA925" s="166"/>
      <c r="AB925" s="166"/>
      <c r="AC925" s="166"/>
      <c r="AD925" s="166"/>
      <c r="AE925" s="166"/>
    </row>
    <row r="926" spans="1:31" ht="15.75" customHeight="1">
      <c r="A926" s="162"/>
      <c r="B926" s="162"/>
      <c r="C926" s="165"/>
      <c r="D926" s="162"/>
      <c r="E926" s="165"/>
      <c r="F926" s="162"/>
      <c r="G926" s="162"/>
      <c r="H926" s="162"/>
      <c r="I926" s="162"/>
      <c r="J926" s="162"/>
      <c r="K926" s="162"/>
      <c r="L926" s="162"/>
      <c r="M926" s="166"/>
      <c r="N926" s="166"/>
      <c r="O926" s="166"/>
      <c r="P926" s="166"/>
      <c r="Q926" s="166"/>
      <c r="R926" s="166"/>
      <c r="S926" s="166"/>
      <c r="T926" s="166"/>
      <c r="U926" s="166"/>
      <c r="V926" s="166"/>
      <c r="W926" s="166"/>
      <c r="X926" s="166"/>
      <c r="Y926" s="166"/>
      <c r="Z926" s="166"/>
      <c r="AA926" s="166"/>
      <c r="AB926" s="166"/>
      <c r="AC926" s="166"/>
      <c r="AD926" s="166"/>
      <c r="AE926" s="166"/>
    </row>
    <row r="927" spans="1:31" ht="15.75" customHeight="1">
      <c r="A927" s="162"/>
      <c r="B927" s="162"/>
      <c r="C927" s="165"/>
      <c r="D927" s="162"/>
      <c r="E927" s="165"/>
      <c r="F927" s="162"/>
      <c r="G927" s="162"/>
      <c r="H927" s="162"/>
      <c r="I927" s="162"/>
      <c r="J927" s="162"/>
      <c r="K927" s="162"/>
      <c r="L927" s="162"/>
      <c r="M927" s="166"/>
      <c r="N927" s="166"/>
      <c r="O927" s="166"/>
      <c r="P927" s="166"/>
      <c r="Q927" s="166"/>
      <c r="R927" s="166"/>
      <c r="S927" s="166"/>
      <c r="T927" s="166"/>
      <c r="U927" s="166"/>
      <c r="V927" s="166"/>
      <c r="W927" s="166"/>
      <c r="X927" s="166"/>
      <c r="Y927" s="166"/>
      <c r="Z927" s="166"/>
      <c r="AA927" s="166"/>
      <c r="AB927" s="166"/>
      <c r="AC927" s="166"/>
      <c r="AD927" s="166"/>
      <c r="AE927" s="166"/>
    </row>
    <row r="928" spans="1:31" ht="15.75" customHeight="1">
      <c r="A928" s="162"/>
      <c r="B928" s="162"/>
      <c r="C928" s="165"/>
      <c r="D928" s="162"/>
      <c r="E928" s="165"/>
      <c r="F928" s="162"/>
      <c r="G928" s="162"/>
      <c r="H928" s="162"/>
      <c r="I928" s="162"/>
      <c r="J928" s="162"/>
      <c r="K928" s="162"/>
      <c r="L928" s="162"/>
      <c r="M928" s="166"/>
      <c r="N928" s="166"/>
      <c r="O928" s="166"/>
      <c r="P928" s="166"/>
      <c r="Q928" s="166"/>
      <c r="R928" s="166"/>
      <c r="S928" s="166"/>
      <c r="T928" s="166"/>
      <c r="U928" s="166"/>
      <c r="V928" s="166"/>
      <c r="W928" s="166"/>
      <c r="X928" s="166"/>
      <c r="Y928" s="166"/>
      <c r="Z928" s="166"/>
      <c r="AA928" s="166"/>
      <c r="AB928" s="166"/>
      <c r="AC928" s="166"/>
      <c r="AD928" s="166"/>
      <c r="AE928" s="166"/>
    </row>
    <row r="929" spans="1:31" ht="15.75" customHeight="1">
      <c r="A929" s="162"/>
      <c r="B929" s="162"/>
      <c r="C929" s="165"/>
      <c r="D929" s="162"/>
      <c r="E929" s="165"/>
      <c r="F929" s="162"/>
      <c r="G929" s="162"/>
      <c r="H929" s="162"/>
      <c r="I929" s="162"/>
      <c r="J929" s="162"/>
      <c r="K929" s="162"/>
      <c r="L929" s="162"/>
      <c r="M929" s="166"/>
      <c r="N929" s="166"/>
      <c r="O929" s="166"/>
      <c r="P929" s="166"/>
      <c r="Q929" s="166"/>
      <c r="R929" s="166"/>
      <c r="S929" s="166"/>
      <c r="T929" s="166"/>
      <c r="U929" s="166"/>
      <c r="V929" s="166"/>
      <c r="W929" s="166"/>
      <c r="X929" s="166"/>
      <c r="Y929" s="166"/>
      <c r="Z929" s="166"/>
      <c r="AA929" s="166"/>
      <c r="AB929" s="166"/>
      <c r="AC929" s="166"/>
      <c r="AD929" s="166"/>
      <c r="AE929" s="166"/>
    </row>
    <row r="930" spans="1:31" ht="15.75" customHeight="1">
      <c r="A930" s="162"/>
      <c r="B930" s="162"/>
      <c r="C930" s="165"/>
      <c r="D930" s="162"/>
      <c r="E930" s="165"/>
      <c r="F930" s="162"/>
      <c r="G930" s="162"/>
      <c r="H930" s="162"/>
      <c r="I930" s="162"/>
      <c r="J930" s="162"/>
      <c r="K930" s="162"/>
      <c r="L930" s="162"/>
      <c r="M930" s="166"/>
      <c r="N930" s="166"/>
      <c r="O930" s="166"/>
      <c r="P930" s="166"/>
      <c r="Q930" s="166"/>
      <c r="R930" s="166"/>
      <c r="S930" s="166"/>
      <c r="T930" s="166"/>
      <c r="U930" s="166"/>
      <c r="V930" s="166"/>
      <c r="W930" s="166"/>
      <c r="X930" s="166"/>
      <c r="Y930" s="166"/>
      <c r="Z930" s="166"/>
      <c r="AA930" s="166"/>
      <c r="AB930" s="166"/>
      <c r="AC930" s="166"/>
      <c r="AD930" s="166"/>
      <c r="AE930" s="166"/>
    </row>
    <row r="931" spans="1:31" ht="15.75" customHeight="1">
      <c r="A931" s="162"/>
      <c r="B931" s="162"/>
      <c r="C931" s="165"/>
      <c r="D931" s="162"/>
      <c r="E931" s="165"/>
      <c r="F931" s="162"/>
      <c r="G931" s="162"/>
      <c r="H931" s="162"/>
      <c r="I931" s="162"/>
      <c r="J931" s="162"/>
      <c r="K931" s="162"/>
      <c r="L931" s="162"/>
      <c r="M931" s="166"/>
      <c r="N931" s="166"/>
      <c r="O931" s="166"/>
      <c r="P931" s="166"/>
      <c r="Q931" s="166"/>
      <c r="R931" s="166"/>
      <c r="S931" s="166"/>
      <c r="T931" s="166"/>
      <c r="U931" s="166"/>
      <c r="V931" s="166"/>
      <c r="W931" s="166"/>
      <c r="X931" s="166"/>
      <c r="Y931" s="166"/>
      <c r="Z931" s="166"/>
      <c r="AA931" s="166"/>
      <c r="AB931" s="166"/>
      <c r="AC931" s="166"/>
      <c r="AD931" s="166"/>
      <c r="AE931" s="166"/>
    </row>
    <row r="932" spans="1:31" ht="15.75" customHeight="1">
      <c r="A932" s="162"/>
      <c r="B932" s="162"/>
      <c r="C932" s="165"/>
      <c r="D932" s="162"/>
      <c r="E932" s="165"/>
      <c r="F932" s="162"/>
      <c r="G932" s="162"/>
      <c r="H932" s="162"/>
      <c r="I932" s="162"/>
      <c r="J932" s="162"/>
      <c r="K932" s="162"/>
      <c r="L932" s="162"/>
      <c r="M932" s="166"/>
      <c r="N932" s="166"/>
      <c r="O932" s="166"/>
      <c r="P932" s="166"/>
      <c r="Q932" s="166"/>
      <c r="R932" s="166"/>
      <c r="S932" s="166"/>
      <c r="T932" s="166"/>
      <c r="U932" s="166"/>
      <c r="V932" s="166"/>
      <c r="W932" s="166"/>
      <c r="X932" s="166"/>
      <c r="Y932" s="166"/>
      <c r="Z932" s="166"/>
      <c r="AA932" s="166"/>
      <c r="AB932" s="166"/>
      <c r="AC932" s="166"/>
      <c r="AD932" s="166"/>
      <c r="AE932" s="166"/>
    </row>
    <row r="933" spans="1:31" ht="15.75" customHeight="1">
      <c r="A933" s="162"/>
      <c r="B933" s="162"/>
      <c r="C933" s="165"/>
      <c r="D933" s="162"/>
      <c r="E933" s="165"/>
      <c r="F933" s="162"/>
      <c r="G933" s="162"/>
      <c r="H933" s="162"/>
      <c r="I933" s="162"/>
      <c r="J933" s="162"/>
      <c r="K933" s="162"/>
      <c r="L933" s="162"/>
      <c r="M933" s="166"/>
      <c r="N933" s="166"/>
      <c r="O933" s="166"/>
      <c r="P933" s="166"/>
      <c r="Q933" s="166"/>
      <c r="R933" s="166"/>
      <c r="S933" s="166"/>
      <c r="T933" s="166"/>
      <c r="U933" s="166"/>
      <c r="V933" s="166"/>
      <c r="W933" s="166"/>
      <c r="X933" s="166"/>
      <c r="Y933" s="166"/>
      <c r="Z933" s="166"/>
      <c r="AA933" s="166"/>
      <c r="AB933" s="166"/>
      <c r="AC933" s="166"/>
      <c r="AD933" s="166"/>
      <c r="AE933" s="166"/>
    </row>
    <row r="934" spans="1:31" ht="15.75" customHeight="1">
      <c r="A934" s="162"/>
      <c r="B934" s="162"/>
      <c r="C934" s="165"/>
      <c r="D934" s="162"/>
      <c r="E934" s="165"/>
      <c r="F934" s="162"/>
      <c r="G934" s="162"/>
      <c r="H934" s="162"/>
      <c r="I934" s="162"/>
      <c r="J934" s="162"/>
      <c r="K934" s="162"/>
      <c r="L934" s="162"/>
      <c r="M934" s="166"/>
      <c r="N934" s="166"/>
      <c r="O934" s="166"/>
      <c r="P934" s="166"/>
      <c r="Q934" s="166"/>
      <c r="R934" s="166"/>
      <c r="S934" s="166"/>
      <c r="T934" s="166"/>
      <c r="U934" s="166"/>
      <c r="V934" s="166"/>
      <c r="W934" s="166"/>
      <c r="X934" s="166"/>
      <c r="Y934" s="166"/>
      <c r="Z934" s="166"/>
      <c r="AA934" s="166"/>
      <c r="AB934" s="166"/>
      <c r="AC934" s="166"/>
      <c r="AD934" s="166"/>
      <c r="AE934" s="166"/>
    </row>
    <row r="935" spans="1:31" ht="15.75" customHeight="1">
      <c r="A935" s="162"/>
      <c r="B935" s="162"/>
      <c r="C935" s="165"/>
      <c r="D935" s="162"/>
      <c r="E935" s="165"/>
      <c r="F935" s="162"/>
      <c r="G935" s="162"/>
      <c r="H935" s="162"/>
      <c r="I935" s="162"/>
      <c r="J935" s="162"/>
      <c r="K935" s="162"/>
      <c r="L935" s="162"/>
      <c r="M935" s="166"/>
      <c r="N935" s="166"/>
      <c r="O935" s="166"/>
      <c r="P935" s="166"/>
      <c r="Q935" s="166"/>
      <c r="R935" s="166"/>
      <c r="S935" s="166"/>
      <c r="T935" s="166"/>
      <c r="U935" s="166"/>
      <c r="V935" s="166"/>
      <c r="W935" s="166"/>
      <c r="X935" s="166"/>
      <c r="Y935" s="166"/>
      <c r="Z935" s="166"/>
      <c r="AA935" s="166"/>
      <c r="AB935" s="166"/>
      <c r="AC935" s="166"/>
      <c r="AD935" s="166"/>
      <c r="AE935" s="166"/>
    </row>
    <row r="936" spans="1:31" ht="15.75" customHeight="1">
      <c r="A936" s="162"/>
      <c r="B936" s="162"/>
      <c r="C936" s="165"/>
      <c r="D936" s="162"/>
      <c r="E936" s="165"/>
      <c r="F936" s="162"/>
      <c r="G936" s="162"/>
      <c r="H936" s="162"/>
      <c r="I936" s="162"/>
      <c r="J936" s="162"/>
      <c r="K936" s="162"/>
      <c r="L936" s="162"/>
      <c r="M936" s="166"/>
      <c r="N936" s="166"/>
      <c r="O936" s="166"/>
      <c r="P936" s="166"/>
      <c r="Q936" s="166"/>
      <c r="R936" s="166"/>
      <c r="S936" s="166"/>
      <c r="T936" s="166"/>
      <c r="U936" s="166"/>
      <c r="V936" s="166"/>
      <c r="W936" s="166"/>
      <c r="X936" s="166"/>
      <c r="Y936" s="166"/>
      <c r="Z936" s="166"/>
      <c r="AA936" s="166"/>
      <c r="AB936" s="166"/>
      <c r="AC936" s="166"/>
      <c r="AD936" s="166"/>
      <c r="AE936" s="166"/>
    </row>
    <row r="937" spans="1:31" ht="15.75" customHeight="1">
      <c r="A937" s="162"/>
      <c r="B937" s="162"/>
      <c r="C937" s="165"/>
      <c r="D937" s="162"/>
      <c r="E937" s="165"/>
      <c r="F937" s="162"/>
      <c r="G937" s="162"/>
      <c r="H937" s="162"/>
      <c r="I937" s="162"/>
      <c r="J937" s="162"/>
      <c r="K937" s="162"/>
      <c r="L937" s="162"/>
      <c r="M937" s="166"/>
      <c r="N937" s="166"/>
      <c r="O937" s="166"/>
      <c r="P937" s="166"/>
      <c r="Q937" s="166"/>
      <c r="R937" s="166"/>
      <c r="S937" s="166"/>
      <c r="T937" s="166"/>
      <c r="U937" s="166"/>
      <c r="V937" s="166"/>
      <c r="W937" s="166"/>
      <c r="X937" s="166"/>
      <c r="Y937" s="166"/>
      <c r="Z937" s="166"/>
      <c r="AA937" s="166"/>
      <c r="AB937" s="166"/>
      <c r="AC937" s="166"/>
      <c r="AD937" s="166"/>
      <c r="AE937" s="166"/>
    </row>
    <row r="938" spans="1:31" ht="15.75" customHeight="1">
      <c r="A938" s="162"/>
      <c r="B938" s="162"/>
      <c r="C938" s="165"/>
      <c r="D938" s="162"/>
      <c r="E938" s="165"/>
      <c r="F938" s="162"/>
      <c r="G938" s="162"/>
      <c r="H938" s="162"/>
      <c r="I938" s="162"/>
      <c r="J938" s="162"/>
      <c r="K938" s="162"/>
      <c r="L938" s="162"/>
      <c r="M938" s="166"/>
      <c r="N938" s="166"/>
      <c r="O938" s="166"/>
      <c r="P938" s="166"/>
      <c r="Q938" s="166"/>
      <c r="R938" s="166"/>
      <c r="S938" s="166"/>
      <c r="T938" s="166"/>
      <c r="U938" s="166"/>
      <c r="V938" s="166"/>
      <c r="W938" s="166"/>
      <c r="X938" s="166"/>
      <c r="Y938" s="166"/>
      <c r="Z938" s="166"/>
      <c r="AA938" s="166"/>
      <c r="AB938" s="166"/>
      <c r="AC938" s="166"/>
      <c r="AD938" s="166"/>
      <c r="AE938" s="166"/>
    </row>
    <row r="939" spans="1:31" ht="15.75" customHeight="1">
      <c r="A939" s="162"/>
      <c r="B939" s="162"/>
      <c r="C939" s="165"/>
      <c r="D939" s="162"/>
      <c r="E939" s="165"/>
      <c r="F939" s="162"/>
      <c r="G939" s="162"/>
      <c r="H939" s="162"/>
      <c r="I939" s="162"/>
      <c r="J939" s="162"/>
      <c r="K939" s="162"/>
      <c r="L939" s="162"/>
      <c r="M939" s="166"/>
      <c r="N939" s="166"/>
      <c r="O939" s="166"/>
      <c r="P939" s="166"/>
      <c r="Q939" s="166"/>
      <c r="R939" s="166"/>
      <c r="S939" s="166"/>
      <c r="T939" s="166"/>
      <c r="U939" s="166"/>
      <c r="V939" s="166"/>
      <c r="W939" s="166"/>
      <c r="X939" s="166"/>
      <c r="Y939" s="166"/>
      <c r="Z939" s="166"/>
      <c r="AA939" s="166"/>
      <c r="AB939" s="166"/>
      <c r="AC939" s="166"/>
      <c r="AD939" s="166"/>
      <c r="AE939" s="166"/>
    </row>
    <row r="940" spans="1:31" ht="15.75" customHeight="1">
      <c r="A940" s="162"/>
      <c r="B940" s="162"/>
      <c r="C940" s="165"/>
      <c r="D940" s="162"/>
      <c r="E940" s="165"/>
      <c r="F940" s="162"/>
      <c r="G940" s="162"/>
      <c r="H940" s="162"/>
      <c r="I940" s="162"/>
      <c r="J940" s="162"/>
      <c r="K940" s="162"/>
      <c r="L940" s="162"/>
      <c r="M940" s="166"/>
      <c r="N940" s="166"/>
      <c r="O940" s="166"/>
      <c r="P940" s="166"/>
      <c r="Q940" s="166"/>
      <c r="R940" s="166"/>
      <c r="S940" s="166"/>
      <c r="T940" s="166"/>
      <c r="U940" s="166"/>
      <c r="V940" s="166"/>
      <c r="W940" s="166"/>
      <c r="X940" s="166"/>
      <c r="Y940" s="166"/>
      <c r="Z940" s="166"/>
      <c r="AA940" s="166"/>
      <c r="AB940" s="166"/>
      <c r="AC940" s="166"/>
      <c r="AD940" s="166"/>
      <c r="AE940" s="166"/>
    </row>
    <row r="941" spans="1:31" ht="15.75" customHeight="1">
      <c r="A941" s="162"/>
      <c r="B941" s="162"/>
      <c r="C941" s="165"/>
      <c r="D941" s="162"/>
      <c r="E941" s="165"/>
      <c r="F941" s="162"/>
      <c r="G941" s="162"/>
      <c r="H941" s="162"/>
      <c r="I941" s="162"/>
      <c r="J941" s="162"/>
      <c r="K941" s="162"/>
      <c r="L941" s="162"/>
      <c r="M941" s="166"/>
      <c r="N941" s="166"/>
      <c r="O941" s="166"/>
      <c r="P941" s="166"/>
      <c r="Q941" s="166"/>
      <c r="R941" s="166"/>
      <c r="S941" s="166"/>
      <c r="T941" s="166"/>
      <c r="U941" s="166"/>
      <c r="V941" s="166"/>
      <c r="W941" s="166"/>
      <c r="X941" s="166"/>
      <c r="Y941" s="166"/>
      <c r="Z941" s="166"/>
      <c r="AA941" s="166"/>
      <c r="AB941" s="166"/>
      <c r="AC941" s="166"/>
      <c r="AD941" s="166"/>
      <c r="AE941" s="166"/>
    </row>
    <row r="942" spans="1:31" ht="15.75" customHeight="1">
      <c r="A942" s="162"/>
      <c r="B942" s="162"/>
      <c r="C942" s="165"/>
      <c r="D942" s="162"/>
      <c r="E942" s="165"/>
      <c r="F942" s="162"/>
      <c r="G942" s="162"/>
      <c r="H942" s="162"/>
      <c r="I942" s="162"/>
      <c r="J942" s="162"/>
      <c r="K942" s="162"/>
      <c r="L942" s="162"/>
      <c r="M942" s="166"/>
      <c r="N942" s="166"/>
      <c r="O942" s="166"/>
      <c r="P942" s="166"/>
      <c r="Q942" s="166"/>
      <c r="R942" s="166"/>
      <c r="S942" s="166"/>
      <c r="T942" s="166"/>
      <c r="U942" s="166"/>
      <c r="V942" s="166"/>
      <c r="W942" s="166"/>
      <c r="X942" s="166"/>
      <c r="Y942" s="166"/>
      <c r="Z942" s="166"/>
      <c r="AA942" s="166"/>
      <c r="AB942" s="166"/>
      <c r="AC942" s="166"/>
      <c r="AD942" s="166"/>
      <c r="AE942" s="166"/>
    </row>
    <row r="943" spans="1:31" ht="15.75" customHeight="1">
      <c r="A943" s="162"/>
      <c r="B943" s="162"/>
      <c r="C943" s="165"/>
      <c r="D943" s="162"/>
      <c r="E943" s="165"/>
      <c r="F943" s="162"/>
      <c r="G943" s="162"/>
      <c r="H943" s="162"/>
      <c r="I943" s="162"/>
      <c r="J943" s="162"/>
      <c r="K943" s="162"/>
      <c r="L943" s="162"/>
      <c r="M943" s="166"/>
      <c r="N943" s="166"/>
      <c r="O943" s="166"/>
      <c r="P943" s="166"/>
      <c r="Q943" s="166"/>
      <c r="R943" s="166"/>
      <c r="S943" s="166"/>
      <c r="T943" s="166"/>
      <c r="U943" s="166"/>
      <c r="V943" s="166"/>
      <c r="W943" s="166"/>
      <c r="X943" s="166"/>
      <c r="Y943" s="166"/>
      <c r="Z943" s="166"/>
      <c r="AA943" s="166"/>
      <c r="AB943" s="166"/>
      <c r="AC943" s="166"/>
      <c r="AD943" s="166"/>
      <c r="AE943" s="166"/>
    </row>
    <row r="944" spans="1:31" ht="15.75" customHeight="1">
      <c r="A944" s="162"/>
      <c r="B944" s="162"/>
      <c r="C944" s="165"/>
      <c r="D944" s="162"/>
      <c r="E944" s="165"/>
      <c r="F944" s="162"/>
      <c r="G944" s="162"/>
      <c r="H944" s="162"/>
      <c r="I944" s="162"/>
      <c r="J944" s="162"/>
      <c r="K944" s="162"/>
      <c r="L944" s="162"/>
      <c r="M944" s="166"/>
      <c r="N944" s="166"/>
      <c r="O944" s="166"/>
      <c r="P944" s="166"/>
      <c r="Q944" s="166"/>
      <c r="R944" s="166"/>
      <c r="S944" s="166"/>
      <c r="T944" s="166"/>
      <c r="U944" s="166"/>
      <c r="V944" s="166"/>
      <c r="W944" s="166"/>
      <c r="X944" s="166"/>
      <c r="Y944" s="166"/>
      <c r="Z944" s="166"/>
      <c r="AA944" s="166"/>
      <c r="AB944" s="166"/>
      <c r="AC944" s="166"/>
      <c r="AD944" s="166"/>
      <c r="AE944" s="166"/>
    </row>
    <row r="945" spans="1:31" ht="15.75" customHeight="1">
      <c r="A945" s="162"/>
      <c r="B945" s="162"/>
      <c r="C945" s="165"/>
      <c r="D945" s="162"/>
      <c r="E945" s="165"/>
      <c r="F945" s="162"/>
      <c r="G945" s="162"/>
      <c r="H945" s="162"/>
      <c r="I945" s="162"/>
      <c r="J945" s="162"/>
      <c r="K945" s="162"/>
      <c r="L945" s="162"/>
      <c r="M945" s="166"/>
      <c r="N945" s="166"/>
      <c r="O945" s="166"/>
      <c r="P945" s="166"/>
      <c r="Q945" s="166"/>
      <c r="R945" s="166"/>
      <c r="S945" s="166"/>
      <c r="T945" s="166"/>
      <c r="U945" s="166"/>
      <c r="V945" s="166"/>
      <c r="W945" s="166"/>
      <c r="X945" s="166"/>
      <c r="Y945" s="166"/>
      <c r="Z945" s="166"/>
      <c r="AA945" s="166"/>
      <c r="AB945" s="166"/>
      <c r="AC945" s="166"/>
      <c r="AD945" s="166"/>
      <c r="AE945" s="166"/>
    </row>
    <row r="946" spans="1:31" ht="15.75" customHeight="1">
      <c r="A946" s="162"/>
      <c r="B946" s="162"/>
      <c r="C946" s="165"/>
      <c r="D946" s="162"/>
      <c r="E946" s="165"/>
      <c r="F946" s="162"/>
      <c r="G946" s="162"/>
      <c r="H946" s="162"/>
      <c r="I946" s="162"/>
      <c r="J946" s="162"/>
      <c r="K946" s="162"/>
      <c r="L946" s="162"/>
      <c r="M946" s="166"/>
      <c r="N946" s="166"/>
      <c r="O946" s="166"/>
      <c r="P946" s="166"/>
      <c r="Q946" s="166"/>
      <c r="R946" s="166"/>
      <c r="S946" s="166"/>
      <c r="T946" s="166"/>
      <c r="U946" s="166"/>
      <c r="V946" s="166"/>
      <c r="W946" s="166"/>
      <c r="X946" s="166"/>
      <c r="Y946" s="166"/>
      <c r="Z946" s="166"/>
      <c r="AA946" s="166"/>
      <c r="AB946" s="166"/>
      <c r="AC946" s="166"/>
      <c r="AD946" s="166"/>
      <c r="AE946" s="166"/>
    </row>
    <row r="947" spans="1:31" ht="15.75" customHeight="1">
      <c r="A947" s="162"/>
      <c r="B947" s="162"/>
      <c r="C947" s="165"/>
      <c r="D947" s="162"/>
      <c r="E947" s="165"/>
      <c r="F947" s="162"/>
      <c r="G947" s="162"/>
      <c r="H947" s="162"/>
      <c r="I947" s="162"/>
      <c r="J947" s="162"/>
      <c r="K947" s="162"/>
      <c r="L947" s="162"/>
      <c r="M947" s="166"/>
      <c r="N947" s="166"/>
      <c r="O947" s="166"/>
      <c r="P947" s="166"/>
      <c r="Q947" s="166"/>
      <c r="R947" s="166"/>
      <c r="S947" s="166"/>
      <c r="T947" s="166"/>
      <c r="U947" s="166"/>
      <c r="V947" s="166"/>
      <c r="W947" s="166"/>
      <c r="X947" s="166"/>
      <c r="Y947" s="166"/>
      <c r="Z947" s="166"/>
      <c r="AA947" s="166"/>
      <c r="AB947" s="166"/>
      <c r="AC947" s="166"/>
      <c r="AD947" s="166"/>
      <c r="AE947" s="166"/>
    </row>
    <row r="948" spans="1:31" ht="15.75" customHeight="1">
      <c r="A948" s="162"/>
      <c r="B948" s="162"/>
      <c r="C948" s="165"/>
      <c r="D948" s="162"/>
      <c r="E948" s="165"/>
      <c r="F948" s="162"/>
      <c r="G948" s="162"/>
      <c r="H948" s="162"/>
      <c r="I948" s="162"/>
      <c r="J948" s="162"/>
      <c r="K948" s="162"/>
      <c r="L948" s="162"/>
      <c r="M948" s="166"/>
      <c r="N948" s="166"/>
      <c r="O948" s="166"/>
      <c r="P948" s="166"/>
      <c r="Q948" s="166"/>
      <c r="R948" s="166"/>
      <c r="S948" s="166"/>
      <c r="T948" s="166"/>
      <c r="U948" s="166"/>
      <c r="V948" s="166"/>
      <c r="W948" s="166"/>
      <c r="X948" s="166"/>
      <c r="Y948" s="166"/>
      <c r="Z948" s="166"/>
      <c r="AA948" s="166"/>
      <c r="AB948" s="166"/>
      <c r="AC948" s="166"/>
      <c r="AD948" s="166"/>
      <c r="AE948" s="166"/>
    </row>
    <row r="949" spans="1:31" ht="15.75" customHeight="1">
      <c r="A949" s="162"/>
      <c r="B949" s="162"/>
      <c r="C949" s="165"/>
      <c r="D949" s="162"/>
      <c r="E949" s="165"/>
      <c r="F949" s="162"/>
      <c r="G949" s="162"/>
      <c r="H949" s="162"/>
      <c r="I949" s="162"/>
      <c r="J949" s="162"/>
      <c r="K949" s="162"/>
      <c r="L949" s="162"/>
      <c r="M949" s="166"/>
      <c r="N949" s="166"/>
      <c r="O949" s="166"/>
      <c r="P949" s="166"/>
      <c r="Q949" s="166"/>
      <c r="R949" s="166"/>
      <c r="S949" s="166"/>
      <c r="T949" s="166"/>
      <c r="U949" s="166"/>
      <c r="V949" s="166"/>
      <c r="W949" s="166"/>
      <c r="X949" s="166"/>
      <c r="Y949" s="166"/>
      <c r="Z949" s="166"/>
      <c r="AA949" s="166"/>
      <c r="AB949" s="166"/>
      <c r="AC949" s="166"/>
      <c r="AD949" s="166"/>
      <c r="AE949" s="166"/>
    </row>
    <row r="950" spans="1:31" ht="15.75" customHeight="1">
      <c r="A950" s="162"/>
      <c r="B950" s="162"/>
      <c r="C950" s="165"/>
      <c r="D950" s="162"/>
      <c r="E950" s="165"/>
      <c r="F950" s="162"/>
      <c r="G950" s="162"/>
      <c r="H950" s="162"/>
      <c r="I950" s="162"/>
      <c r="J950" s="162"/>
      <c r="K950" s="162"/>
      <c r="L950" s="162"/>
      <c r="M950" s="166"/>
      <c r="N950" s="166"/>
      <c r="O950" s="166"/>
      <c r="P950" s="166"/>
      <c r="Q950" s="166"/>
      <c r="R950" s="166"/>
      <c r="S950" s="166"/>
      <c r="T950" s="166"/>
      <c r="U950" s="166"/>
      <c r="V950" s="166"/>
      <c r="W950" s="166"/>
      <c r="X950" s="166"/>
      <c r="Y950" s="166"/>
      <c r="Z950" s="166"/>
      <c r="AA950" s="166"/>
      <c r="AB950" s="166"/>
      <c r="AC950" s="166"/>
      <c r="AD950" s="166"/>
      <c r="AE950" s="166"/>
    </row>
    <row r="951" spans="1:31" ht="15.75" customHeight="1">
      <c r="A951" s="162"/>
      <c r="B951" s="162"/>
      <c r="C951" s="165"/>
      <c r="D951" s="162"/>
      <c r="E951" s="165"/>
      <c r="F951" s="162"/>
      <c r="G951" s="162"/>
      <c r="H951" s="162"/>
      <c r="I951" s="162"/>
      <c r="J951" s="162"/>
      <c r="K951" s="162"/>
      <c r="L951" s="162"/>
      <c r="M951" s="166"/>
      <c r="N951" s="166"/>
      <c r="O951" s="166"/>
      <c r="P951" s="166"/>
      <c r="Q951" s="166"/>
      <c r="R951" s="166"/>
      <c r="S951" s="166"/>
      <c r="T951" s="166"/>
      <c r="U951" s="166"/>
      <c r="V951" s="166"/>
      <c r="W951" s="166"/>
      <c r="X951" s="166"/>
      <c r="Y951" s="166"/>
      <c r="Z951" s="166"/>
      <c r="AA951" s="166"/>
      <c r="AB951" s="166"/>
      <c r="AC951" s="166"/>
      <c r="AD951" s="166"/>
      <c r="AE951" s="166"/>
    </row>
    <row r="952" spans="1:31" ht="15.75" customHeight="1">
      <c r="A952" s="162"/>
      <c r="B952" s="162"/>
      <c r="C952" s="165"/>
      <c r="D952" s="162"/>
      <c r="E952" s="165"/>
      <c r="F952" s="162"/>
      <c r="G952" s="162"/>
      <c r="H952" s="162"/>
      <c r="I952" s="162"/>
      <c r="J952" s="162"/>
      <c r="K952" s="162"/>
      <c r="L952" s="162"/>
      <c r="M952" s="166"/>
      <c r="N952" s="166"/>
      <c r="O952" s="166"/>
      <c r="P952" s="166"/>
      <c r="Q952" s="166"/>
      <c r="R952" s="166"/>
      <c r="S952" s="166"/>
      <c r="T952" s="166"/>
      <c r="U952" s="166"/>
      <c r="V952" s="166"/>
      <c r="W952" s="166"/>
      <c r="X952" s="166"/>
      <c r="Y952" s="166"/>
      <c r="Z952" s="166"/>
      <c r="AA952" s="166"/>
      <c r="AB952" s="166"/>
      <c r="AC952" s="166"/>
      <c r="AD952" s="166"/>
      <c r="AE952" s="166"/>
    </row>
    <row r="953" spans="1:31" ht="15.75" customHeight="1">
      <c r="A953" s="162"/>
      <c r="B953" s="162"/>
      <c r="C953" s="165"/>
      <c r="D953" s="162"/>
      <c r="E953" s="165"/>
      <c r="F953" s="162"/>
      <c r="G953" s="162"/>
      <c r="H953" s="162"/>
      <c r="I953" s="162"/>
      <c r="J953" s="162"/>
      <c r="K953" s="162"/>
      <c r="L953" s="162"/>
      <c r="M953" s="166"/>
      <c r="N953" s="166"/>
      <c r="O953" s="166"/>
      <c r="P953" s="166"/>
      <c r="Q953" s="166"/>
      <c r="R953" s="166"/>
      <c r="S953" s="166"/>
      <c r="T953" s="166"/>
      <c r="U953" s="166"/>
      <c r="V953" s="166"/>
      <c r="W953" s="166"/>
      <c r="X953" s="166"/>
      <c r="Y953" s="166"/>
      <c r="Z953" s="166"/>
      <c r="AA953" s="166"/>
      <c r="AB953" s="166"/>
      <c r="AC953" s="166"/>
      <c r="AD953" s="166"/>
      <c r="AE953" s="166"/>
    </row>
    <row r="954" spans="1:31" ht="15.75" customHeight="1">
      <c r="A954" s="162"/>
      <c r="B954" s="162"/>
      <c r="C954" s="165"/>
      <c r="D954" s="162"/>
      <c r="E954" s="165"/>
      <c r="F954" s="162"/>
      <c r="G954" s="162"/>
      <c r="H954" s="162"/>
      <c r="I954" s="162"/>
      <c r="J954" s="162"/>
      <c r="K954" s="162"/>
      <c r="L954" s="162"/>
      <c r="M954" s="166"/>
      <c r="N954" s="166"/>
      <c r="O954" s="166"/>
      <c r="P954" s="166"/>
      <c r="Q954" s="166"/>
      <c r="R954" s="166"/>
      <c r="S954" s="166"/>
      <c r="T954" s="166"/>
      <c r="U954" s="166"/>
      <c r="V954" s="166"/>
      <c r="W954" s="166"/>
      <c r="X954" s="166"/>
      <c r="Y954" s="166"/>
      <c r="Z954" s="166"/>
      <c r="AA954" s="166"/>
      <c r="AB954" s="166"/>
      <c r="AC954" s="166"/>
      <c r="AD954" s="166"/>
      <c r="AE954" s="166"/>
    </row>
    <row r="955" spans="1:31" ht="15.75" customHeight="1">
      <c r="A955" s="162"/>
      <c r="B955" s="162"/>
      <c r="C955" s="165"/>
      <c r="D955" s="162"/>
      <c r="E955" s="165"/>
      <c r="F955" s="162"/>
      <c r="G955" s="162"/>
      <c r="H955" s="162"/>
      <c r="I955" s="162"/>
      <c r="J955" s="162"/>
      <c r="K955" s="162"/>
      <c r="L955" s="162"/>
      <c r="M955" s="166"/>
      <c r="N955" s="166"/>
      <c r="O955" s="166"/>
      <c r="P955" s="166"/>
      <c r="Q955" s="166"/>
      <c r="R955" s="166"/>
      <c r="S955" s="166"/>
      <c r="T955" s="166"/>
      <c r="U955" s="166"/>
      <c r="V955" s="166"/>
      <c r="W955" s="166"/>
      <c r="X955" s="166"/>
      <c r="Y955" s="166"/>
      <c r="Z955" s="166"/>
      <c r="AA955" s="166"/>
      <c r="AB955" s="166"/>
      <c r="AC955" s="166"/>
      <c r="AD955" s="166"/>
      <c r="AE955" s="166"/>
    </row>
    <row r="956" spans="1:31" ht="15.75" customHeight="1">
      <c r="A956" s="162"/>
      <c r="B956" s="162"/>
      <c r="C956" s="165"/>
      <c r="D956" s="162"/>
      <c r="E956" s="165"/>
      <c r="F956" s="162"/>
      <c r="G956" s="162"/>
      <c r="H956" s="162"/>
      <c r="I956" s="162"/>
      <c r="J956" s="162"/>
      <c r="K956" s="162"/>
      <c r="L956" s="162"/>
      <c r="M956" s="166"/>
      <c r="N956" s="166"/>
      <c r="O956" s="166"/>
      <c r="P956" s="166"/>
      <c r="Q956" s="166"/>
      <c r="R956" s="166"/>
      <c r="S956" s="166"/>
      <c r="T956" s="166"/>
      <c r="U956" s="166"/>
      <c r="V956" s="166"/>
      <c r="W956" s="166"/>
      <c r="X956" s="166"/>
      <c r="Y956" s="166"/>
      <c r="Z956" s="166"/>
      <c r="AA956" s="166"/>
      <c r="AB956" s="166"/>
      <c r="AC956" s="166"/>
      <c r="AD956" s="166"/>
      <c r="AE956" s="166"/>
    </row>
    <row r="957" spans="1:31" ht="15.75" customHeight="1">
      <c r="A957" s="162"/>
      <c r="B957" s="162"/>
      <c r="C957" s="165"/>
      <c r="D957" s="162"/>
      <c r="E957" s="165"/>
      <c r="F957" s="162"/>
      <c r="G957" s="162"/>
      <c r="H957" s="162"/>
      <c r="I957" s="162"/>
      <c r="J957" s="162"/>
      <c r="K957" s="162"/>
      <c r="L957" s="162"/>
      <c r="M957" s="166"/>
      <c r="N957" s="166"/>
      <c r="O957" s="166"/>
      <c r="P957" s="166"/>
      <c r="Q957" s="166"/>
      <c r="R957" s="166"/>
      <c r="S957" s="166"/>
      <c r="T957" s="166"/>
      <c r="U957" s="166"/>
      <c r="V957" s="166"/>
      <c r="W957" s="166"/>
      <c r="X957" s="166"/>
      <c r="Y957" s="166"/>
      <c r="Z957" s="166"/>
      <c r="AA957" s="166"/>
      <c r="AB957" s="166"/>
      <c r="AC957" s="166"/>
      <c r="AD957" s="166"/>
      <c r="AE957" s="166"/>
    </row>
    <row r="958" spans="1:31" ht="15.75" customHeight="1">
      <c r="A958" s="162"/>
      <c r="B958" s="162"/>
      <c r="C958" s="165"/>
      <c r="D958" s="162"/>
      <c r="E958" s="165"/>
      <c r="F958" s="162"/>
      <c r="G958" s="162"/>
      <c r="H958" s="162"/>
      <c r="I958" s="162"/>
      <c r="J958" s="162"/>
      <c r="K958" s="162"/>
      <c r="L958" s="162"/>
      <c r="M958" s="166"/>
      <c r="N958" s="166"/>
      <c r="O958" s="166"/>
      <c r="P958" s="166"/>
      <c r="Q958" s="166"/>
      <c r="R958" s="166"/>
      <c r="S958" s="166"/>
      <c r="T958" s="166"/>
      <c r="U958" s="166"/>
      <c r="V958" s="166"/>
      <c r="W958" s="166"/>
      <c r="X958" s="166"/>
      <c r="Y958" s="166"/>
      <c r="Z958" s="166"/>
      <c r="AA958" s="166"/>
      <c r="AB958" s="166"/>
      <c r="AC958" s="166"/>
      <c r="AD958" s="166"/>
      <c r="AE958" s="166"/>
    </row>
    <row r="959" spans="1:31" ht="15.75" customHeight="1">
      <c r="A959" s="162"/>
      <c r="B959" s="162"/>
      <c r="C959" s="165"/>
      <c r="D959" s="162"/>
      <c r="E959" s="165"/>
      <c r="F959" s="162"/>
      <c r="G959" s="162"/>
      <c r="H959" s="162"/>
      <c r="I959" s="162"/>
      <c r="J959" s="162"/>
      <c r="K959" s="162"/>
      <c r="L959" s="162"/>
      <c r="M959" s="166"/>
      <c r="N959" s="166"/>
      <c r="O959" s="166"/>
      <c r="P959" s="166"/>
      <c r="Q959" s="166"/>
      <c r="R959" s="166"/>
      <c r="S959" s="166"/>
      <c r="T959" s="166"/>
      <c r="U959" s="166"/>
      <c r="V959" s="166"/>
      <c r="W959" s="166"/>
      <c r="X959" s="166"/>
      <c r="Y959" s="166"/>
      <c r="Z959" s="166"/>
      <c r="AA959" s="166"/>
      <c r="AB959" s="166"/>
      <c r="AC959" s="166"/>
      <c r="AD959" s="166"/>
      <c r="AE959" s="166"/>
    </row>
    <row r="960" spans="1:31" ht="15.75" customHeight="1">
      <c r="A960" s="162"/>
      <c r="B960" s="162"/>
      <c r="C960" s="165"/>
      <c r="D960" s="162"/>
      <c r="E960" s="165"/>
      <c r="F960" s="162"/>
      <c r="G960" s="162"/>
      <c r="H960" s="162"/>
      <c r="I960" s="162"/>
      <c r="J960" s="162"/>
      <c r="K960" s="162"/>
      <c r="L960" s="162"/>
      <c r="M960" s="166"/>
      <c r="N960" s="166"/>
      <c r="O960" s="166"/>
      <c r="P960" s="166"/>
      <c r="Q960" s="166"/>
      <c r="R960" s="166"/>
      <c r="S960" s="166"/>
      <c r="T960" s="166"/>
      <c r="U960" s="166"/>
      <c r="V960" s="166"/>
      <c r="W960" s="166"/>
      <c r="X960" s="166"/>
      <c r="Y960" s="166"/>
      <c r="Z960" s="166"/>
      <c r="AA960" s="166"/>
      <c r="AB960" s="166"/>
      <c r="AC960" s="166"/>
      <c r="AD960" s="166"/>
      <c r="AE960" s="166"/>
    </row>
    <row r="961" spans="1:31" ht="15.75" customHeight="1">
      <c r="A961" s="162"/>
      <c r="B961" s="162"/>
      <c r="C961" s="165"/>
      <c r="D961" s="162"/>
      <c r="E961" s="165"/>
      <c r="F961" s="162"/>
      <c r="G961" s="162"/>
      <c r="H961" s="162"/>
      <c r="I961" s="162"/>
      <c r="J961" s="162"/>
      <c r="K961" s="162"/>
      <c r="L961" s="162"/>
      <c r="M961" s="166"/>
      <c r="N961" s="166"/>
      <c r="O961" s="166"/>
      <c r="P961" s="166"/>
      <c r="Q961" s="166"/>
      <c r="R961" s="166"/>
      <c r="S961" s="166"/>
      <c r="T961" s="166"/>
      <c r="U961" s="166"/>
      <c r="V961" s="166"/>
      <c r="W961" s="166"/>
      <c r="X961" s="166"/>
      <c r="Y961" s="166"/>
      <c r="Z961" s="166"/>
      <c r="AA961" s="166"/>
      <c r="AB961" s="166"/>
      <c r="AC961" s="166"/>
      <c r="AD961" s="166"/>
      <c r="AE961" s="166"/>
    </row>
    <row r="962" spans="1:31" ht="15.75" customHeight="1">
      <c r="A962" s="162"/>
      <c r="B962" s="162"/>
      <c r="C962" s="165"/>
      <c r="D962" s="162"/>
      <c r="E962" s="165"/>
      <c r="F962" s="162"/>
      <c r="G962" s="162"/>
      <c r="H962" s="162"/>
      <c r="I962" s="162"/>
      <c r="J962" s="162"/>
      <c r="K962" s="162"/>
      <c r="L962" s="162"/>
      <c r="M962" s="166"/>
      <c r="N962" s="166"/>
      <c r="O962" s="166"/>
      <c r="P962" s="166"/>
      <c r="Q962" s="166"/>
      <c r="R962" s="166"/>
      <c r="S962" s="166"/>
      <c r="T962" s="166"/>
      <c r="U962" s="166"/>
      <c r="V962" s="166"/>
      <c r="W962" s="166"/>
      <c r="X962" s="166"/>
      <c r="Y962" s="166"/>
      <c r="Z962" s="166"/>
      <c r="AA962" s="166"/>
      <c r="AB962" s="166"/>
      <c r="AC962" s="166"/>
      <c r="AD962" s="166"/>
      <c r="AE962" s="166"/>
    </row>
    <row r="963" spans="1:31" ht="15.75" customHeight="1">
      <c r="A963" s="162"/>
      <c r="B963" s="162"/>
      <c r="C963" s="165"/>
      <c r="D963" s="162"/>
      <c r="E963" s="165"/>
      <c r="F963" s="162"/>
      <c r="G963" s="162"/>
      <c r="H963" s="162"/>
      <c r="I963" s="162"/>
      <c r="J963" s="162"/>
      <c r="K963" s="162"/>
      <c r="L963" s="162"/>
      <c r="M963" s="166"/>
      <c r="N963" s="166"/>
      <c r="O963" s="166"/>
      <c r="P963" s="166"/>
      <c r="Q963" s="166"/>
      <c r="R963" s="166"/>
      <c r="S963" s="166"/>
      <c r="T963" s="166"/>
      <c r="U963" s="166"/>
      <c r="V963" s="166"/>
      <c r="W963" s="166"/>
      <c r="X963" s="166"/>
      <c r="Y963" s="166"/>
      <c r="Z963" s="166"/>
      <c r="AA963" s="166"/>
      <c r="AB963" s="166"/>
      <c r="AC963" s="166"/>
      <c r="AD963" s="166"/>
      <c r="AE963" s="166"/>
    </row>
    <row r="964" spans="1:31" ht="15.75" customHeight="1">
      <c r="A964" s="162"/>
      <c r="B964" s="162"/>
      <c r="C964" s="165"/>
      <c r="D964" s="162"/>
      <c r="E964" s="165"/>
      <c r="F964" s="162"/>
      <c r="G964" s="162"/>
      <c r="H964" s="162"/>
      <c r="I964" s="162"/>
      <c r="J964" s="162"/>
      <c r="K964" s="162"/>
      <c r="L964" s="162"/>
      <c r="M964" s="166"/>
      <c r="N964" s="166"/>
      <c r="O964" s="166"/>
      <c r="P964" s="166"/>
      <c r="Q964" s="166"/>
      <c r="R964" s="166"/>
      <c r="S964" s="166"/>
      <c r="T964" s="166"/>
      <c r="U964" s="166"/>
      <c r="V964" s="166"/>
      <c r="W964" s="166"/>
      <c r="X964" s="166"/>
      <c r="Y964" s="166"/>
      <c r="Z964" s="166"/>
      <c r="AA964" s="166"/>
      <c r="AB964" s="166"/>
      <c r="AC964" s="166"/>
      <c r="AD964" s="166"/>
      <c r="AE964" s="166"/>
    </row>
    <row r="965" spans="1:31" ht="15.75" customHeight="1">
      <c r="A965" s="162"/>
      <c r="B965" s="162"/>
      <c r="C965" s="165"/>
      <c r="D965" s="162"/>
      <c r="E965" s="165"/>
      <c r="F965" s="162"/>
      <c r="G965" s="162"/>
      <c r="H965" s="162"/>
      <c r="I965" s="162"/>
      <c r="J965" s="162"/>
      <c r="K965" s="162"/>
      <c r="L965" s="162"/>
      <c r="M965" s="166"/>
      <c r="N965" s="166"/>
      <c r="O965" s="166"/>
      <c r="P965" s="166"/>
      <c r="Q965" s="166"/>
      <c r="R965" s="166"/>
      <c r="S965" s="166"/>
      <c r="T965" s="166"/>
      <c r="U965" s="166"/>
      <c r="V965" s="166"/>
      <c r="W965" s="166"/>
      <c r="X965" s="166"/>
      <c r="Y965" s="166"/>
      <c r="Z965" s="166"/>
      <c r="AA965" s="166"/>
      <c r="AB965" s="166"/>
      <c r="AC965" s="166"/>
      <c r="AD965" s="166"/>
      <c r="AE965" s="166"/>
    </row>
    <row r="966" spans="1:31" ht="15.75" customHeight="1">
      <c r="A966" s="162"/>
      <c r="B966" s="162"/>
      <c r="C966" s="165"/>
      <c r="D966" s="162"/>
      <c r="E966" s="165"/>
      <c r="F966" s="162"/>
      <c r="G966" s="162"/>
      <c r="H966" s="162"/>
      <c r="I966" s="162"/>
      <c r="J966" s="162"/>
      <c r="K966" s="162"/>
      <c r="L966" s="162"/>
      <c r="M966" s="166"/>
      <c r="N966" s="166"/>
      <c r="O966" s="166"/>
      <c r="P966" s="166"/>
      <c r="Q966" s="166"/>
      <c r="R966" s="166"/>
      <c r="S966" s="166"/>
      <c r="T966" s="166"/>
      <c r="U966" s="166"/>
      <c r="V966" s="166"/>
      <c r="W966" s="166"/>
      <c r="X966" s="166"/>
      <c r="Y966" s="166"/>
      <c r="Z966" s="166"/>
      <c r="AA966" s="166"/>
      <c r="AB966" s="166"/>
      <c r="AC966" s="166"/>
      <c r="AD966" s="166"/>
      <c r="AE966" s="166"/>
    </row>
    <row r="967" spans="1:31" ht="15.75" customHeight="1">
      <c r="A967" s="162"/>
      <c r="B967" s="162"/>
      <c r="C967" s="165"/>
      <c r="D967" s="162"/>
      <c r="E967" s="165"/>
      <c r="F967" s="162"/>
      <c r="G967" s="162"/>
      <c r="H967" s="162"/>
      <c r="I967" s="162"/>
      <c r="J967" s="162"/>
      <c r="K967" s="162"/>
      <c r="L967" s="162"/>
      <c r="M967" s="166"/>
      <c r="N967" s="166"/>
      <c r="O967" s="166"/>
      <c r="P967" s="166"/>
      <c r="Q967" s="166"/>
      <c r="R967" s="166"/>
      <c r="S967" s="166"/>
      <c r="T967" s="166"/>
      <c r="U967" s="166"/>
      <c r="V967" s="166"/>
      <c r="W967" s="166"/>
      <c r="X967" s="166"/>
      <c r="Y967" s="166"/>
      <c r="Z967" s="166"/>
      <c r="AA967" s="166"/>
      <c r="AB967" s="166"/>
      <c r="AC967" s="166"/>
      <c r="AD967" s="166"/>
      <c r="AE967" s="166"/>
    </row>
    <row r="968" spans="1:31" ht="15.75" customHeight="1">
      <c r="A968" s="162"/>
      <c r="B968" s="162"/>
      <c r="C968" s="165"/>
      <c r="D968" s="162"/>
      <c r="E968" s="165"/>
      <c r="F968" s="162"/>
      <c r="G968" s="162"/>
      <c r="H968" s="162"/>
      <c r="I968" s="162"/>
      <c r="J968" s="162"/>
      <c r="K968" s="162"/>
      <c r="L968" s="162"/>
      <c r="M968" s="166"/>
      <c r="N968" s="166"/>
      <c r="O968" s="166"/>
      <c r="P968" s="166"/>
      <c r="Q968" s="166"/>
      <c r="R968" s="166"/>
      <c r="S968" s="166"/>
      <c r="T968" s="166"/>
      <c r="U968" s="166"/>
      <c r="V968" s="166"/>
      <c r="W968" s="166"/>
      <c r="X968" s="166"/>
      <c r="Y968" s="166"/>
      <c r="Z968" s="166"/>
      <c r="AA968" s="166"/>
      <c r="AB968" s="166"/>
      <c r="AC968" s="166"/>
      <c r="AD968" s="166"/>
      <c r="AE968" s="166"/>
    </row>
    <row r="969" spans="1:31" ht="15.75" customHeight="1">
      <c r="A969" s="162"/>
      <c r="B969" s="162"/>
      <c r="C969" s="165"/>
      <c r="D969" s="162"/>
      <c r="E969" s="165"/>
      <c r="F969" s="162"/>
      <c r="G969" s="162"/>
      <c r="H969" s="162"/>
      <c r="I969" s="162"/>
      <c r="J969" s="162"/>
      <c r="K969" s="162"/>
      <c r="L969" s="162"/>
      <c r="M969" s="166"/>
      <c r="N969" s="166"/>
      <c r="O969" s="166"/>
      <c r="P969" s="166"/>
      <c r="Q969" s="166"/>
      <c r="R969" s="166"/>
      <c r="S969" s="166"/>
      <c r="T969" s="166"/>
      <c r="U969" s="166"/>
      <c r="V969" s="166"/>
      <c r="W969" s="166"/>
      <c r="X969" s="166"/>
      <c r="Y969" s="166"/>
      <c r="Z969" s="166"/>
      <c r="AA969" s="166"/>
      <c r="AB969" s="166"/>
      <c r="AC969" s="166"/>
      <c r="AD969" s="166"/>
      <c r="AE969" s="166"/>
    </row>
    <row r="970" spans="1:31" ht="15.75" customHeight="1">
      <c r="A970" s="162"/>
      <c r="B970" s="162"/>
      <c r="C970" s="165"/>
      <c r="D970" s="162"/>
      <c r="E970" s="165"/>
      <c r="F970" s="162"/>
      <c r="G970" s="162"/>
      <c r="H970" s="162"/>
      <c r="I970" s="162"/>
      <c r="J970" s="162"/>
      <c r="K970" s="162"/>
      <c r="L970" s="162"/>
      <c r="M970" s="166"/>
      <c r="N970" s="166"/>
      <c r="O970" s="166"/>
      <c r="P970" s="166"/>
      <c r="Q970" s="166"/>
      <c r="R970" s="166"/>
      <c r="S970" s="166"/>
      <c r="T970" s="166"/>
      <c r="U970" s="166"/>
      <c r="V970" s="166"/>
      <c r="W970" s="166"/>
      <c r="X970" s="166"/>
      <c r="Y970" s="166"/>
      <c r="Z970" s="166"/>
      <c r="AA970" s="166"/>
      <c r="AB970" s="166"/>
      <c r="AC970" s="166"/>
      <c r="AD970" s="166"/>
      <c r="AE970" s="166"/>
    </row>
    <row r="971" spans="1:31" ht="15.75" customHeight="1">
      <c r="A971" s="162"/>
      <c r="B971" s="162"/>
      <c r="C971" s="165"/>
      <c r="D971" s="162"/>
      <c r="E971" s="165"/>
      <c r="F971" s="162"/>
      <c r="G971" s="162"/>
      <c r="H971" s="162"/>
      <c r="I971" s="162"/>
      <c r="J971" s="162"/>
      <c r="K971" s="162"/>
      <c r="L971" s="162"/>
      <c r="M971" s="166"/>
      <c r="N971" s="166"/>
      <c r="O971" s="166"/>
      <c r="P971" s="166"/>
      <c r="Q971" s="166"/>
      <c r="R971" s="166"/>
      <c r="S971" s="166"/>
      <c r="T971" s="166"/>
      <c r="U971" s="166"/>
      <c r="V971" s="166"/>
      <c r="W971" s="166"/>
      <c r="X971" s="166"/>
      <c r="Y971" s="166"/>
      <c r="Z971" s="166"/>
      <c r="AA971" s="166"/>
      <c r="AB971" s="166"/>
      <c r="AC971" s="166"/>
      <c r="AD971" s="166"/>
      <c r="AE971" s="166"/>
    </row>
    <row r="972" spans="1:31" ht="15.75" customHeight="1">
      <c r="A972" s="162"/>
      <c r="B972" s="162"/>
      <c r="C972" s="165"/>
      <c r="D972" s="162"/>
      <c r="E972" s="165"/>
      <c r="F972" s="162"/>
      <c r="G972" s="162"/>
      <c r="H972" s="162"/>
      <c r="I972" s="162"/>
      <c r="J972" s="162"/>
      <c r="K972" s="162"/>
      <c r="L972" s="162"/>
      <c r="M972" s="166"/>
      <c r="N972" s="166"/>
      <c r="O972" s="166"/>
      <c r="P972" s="166"/>
      <c r="Q972" s="166"/>
      <c r="R972" s="166"/>
      <c r="S972" s="166"/>
      <c r="T972" s="166"/>
      <c r="U972" s="166"/>
      <c r="V972" s="166"/>
      <c r="W972" s="166"/>
      <c r="X972" s="166"/>
      <c r="Y972" s="166"/>
      <c r="Z972" s="166"/>
      <c r="AA972" s="166"/>
      <c r="AB972" s="166"/>
      <c r="AC972" s="166"/>
      <c r="AD972" s="166"/>
      <c r="AE972" s="166"/>
    </row>
    <row r="973" spans="1:31" ht="15.75" customHeight="1">
      <c r="A973" s="162"/>
      <c r="B973" s="162"/>
      <c r="C973" s="165"/>
      <c r="D973" s="162"/>
      <c r="E973" s="165"/>
      <c r="F973" s="162"/>
      <c r="G973" s="162"/>
      <c r="H973" s="162"/>
      <c r="I973" s="162"/>
      <c r="J973" s="162"/>
      <c r="K973" s="162"/>
      <c r="L973" s="162"/>
      <c r="M973" s="166"/>
      <c r="N973" s="166"/>
      <c r="O973" s="166"/>
      <c r="P973" s="166"/>
      <c r="Q973" s="166"/>
      <c r="R973" s="166"/>
      <c r="S973" s="166"/>
      <c r="T973" s="166"/>
      <c r="U973" s="166"/>
      <c r="V973" s="166"/>
      <c r="W973" s="166"/>
      <c r="X973" s="166"/>
      <c r="Y973" s="166"/>
      <c r="Z973" s="166"/>
      <c r="AA973" s="166"/>
      <c r="AB973" s="166"/>
      <c r="AC973" s="166"/>
      <c r="AD973" s="166"/>
      <c r="AE973" s="166"/>
    </row>
    <row r="974" spans="1:31" ht="15.75" customHeight="1">
      <c r="A974" s="162"/>
      <c r="B974" s="162"/>
      <c r="C974" s="165"/>
      <c r="D974" s="162"/>
      <c r="E974" s="165"/>
      <c r="F974" s="162"/>
      <c r="G974" s="162"/>
      <c r="H974" s="162"/>
      <c r="I974" s="162"/>
      <c r="J974" s="162"/>
      <c r="K974" s="162"/>
      <c r="L974" s="162"/>
      <c r="M974" s="166"/>
      <c r="N974" s="166"/>
      <c r="O974" s="166"/>
      <c r="P974" s="166"/>
      <c r="Q974" s="166"/>
      <c r="R974" s="166"/>
      <c r="S974" s="166"/>
      <c r="T974" s="166"/>
      <c r="U974" s="166"/>
      <c r="V974" s="166"/>
      <c r="W974" s="166"/>
      <c r="X974" s="166"/>
      <c r="Y974" s="166"/>
      <c r="Z974" s="166"/>
      <c r="AA974" s="166"/>
      <c r="AB974" s="166"/>
      <c r="AC974" s="166"/>
      <c r="AD974" s="166"/>
      <c r="AE974" s="166"/>
    </row>
    <row r="975" spans="1:31" ht="15.75" customHeight="1">
      <c r="A975" s="162"/>
      <c r="B975" s="162"/>
      <c r="C975" s="165"/>
      <c r="D975" s="162"/>
      <c r="E975" s="165"/>
      <c r="F975" s="162"/>
      <c r="G975" s="162"/>
      <c r="H975" s="162"/>
      <c r="I975" s="162"/>
      <c r="J975" s="162"/>
      <c r="K975" s="162"/>
      <c r="L975" s="162"/>
      <c r="M975" s="166"/>
      <c r="N975" s="166"/>
      <c r="O975" s="166"/>
      <c r="P975" s="166"/>
      <c r="Q975" s="166"/>
      <c r="R975" s="166"/>
      <c r="S975" s="166"/>
      <c r="T975" s="166"/>
      <c r="U975" s="166"/>
      <c r="V975" s="166"/>
      <c r="W975" s="166"/>
      <c r="X975" s="166"/>
      <c r="Y975" s="166"/>
      <c r="Z975" s="166"/>
      <c r="AA975" s="166"/>
      <c r="AB975" s="166"/>
      <c r="AC975" s="166"/>
      <c r="AD975" s="166"/>
      <c r="AE975" s="166"/>
    </row>
    <row r="976" spans="1:31" ht="15.75" customHeight="1">
      <c r="A976" s="162"/>
      <c r="B976" s="162"/>
      <c r="C976" s="165"/>
      <c r="D976" s="162"/>
      <c r="E976" s="165"/>
      <c r="F976" s="162"/>
      <c r="G976" s="162"/>
      <c r="H976" s="162"/>
      <c r="I976" s="162"/>
      <c r="J976" s="162"/>
      <c r="K976" s="162"/>
      <c r="L976" s="162"/>
      <c r="M976" s="166"/>
      <c r="N976" s="166"/>
      <c r="O976" s="166"/>
      <c r="P976" s="166"/>
      <c r="Q976" s="166"/>
      <c r="R976" s="166"/>
      <c r="S976" s="166"/>
      <c r="T976" s="166"/>
      <c r="U976" s="166"/>
      <c r="V976" s="166"/>
      <c r="W976" s="166"/>
      <c r="X976" s="166"/>
      <c r="Y976" s="166"/>
      <c r="Z976" s="166"/>
      <c r="AA976" s="166"/>
      <c r="AB976" s="166"/>
      <c r="AC976" s="166"/>
      <c r="AD976" s="166"/>
      <c r="AE976" s="166"/>
    </row>
    <row r="977" spans="1:31" ht="15.75" customHeight="1">
      <c r="A977" s="162"/>
      <c r="B977" s="162"/>
      <c r="C977" s="165"/>
      <c r="D977" s="162"/>
      <c r="E977" s="165"/>
      <c r="F977" s="162"/>
      <c r="G977" s="162"/>
      <c r="H977" s="162"/>
      <c r="I977" s="162"/>
      <c r="J977" s="162"/>
      <c r="K977" s="162"/>
      <c r="L977" s="162"/>
      <c r="M977" s="166"/>
      <c r="N977" s="166"/>
      <c r="O977" s="166"/>
      <c r="P977" s="166"/>
      <c r="Q977" s="166"/>
      <c r="R977" s="166"/>
      <c r="S977" s="166"/>
      <c r="T977" s="166"/>
      <c r="U977" s="166"/>
      <c r="V977" s="166"/>
      <c r="W977" s="166"/>
      <c r="X977" s="166"/>
      <c r="Y977" s="166"/>
      <c r="Z977" s="166"/>
      <c r="AA977" s="166"/>
      <c r="AB977" s="166"/>
      <c r="AC977" s="166"/>
      <c r="AD977" s="166"/>
      <c r="AE977" s="166"/>
    </row>
    <row r="978" spans="1:31" ht="15.75" customHeight="1">
      <c r="A978" s="162"/>
      <c r="B978" s="162"/>
      <c r="C978" s="165"/>
      <c r="D978" s="162"/>
      <c r="E978" s="165"/>
      <c r="F978" s="162"/>
      <c r="G978" s="162"/>
      <c r="H978" s="162"/>
      <c r="I978" s="162"/>
      <c r="J978" s="162"/>
      <c r="K978" s="162"/>
      <c r="L978" s="162"/>
      <c r="M978" s="166"/>
      <c r="N978" s="166"/>
      <c r="O978" s="166"/>
      <c r="P978" s="166"/>
      <c r="Q978" s="166"/>
      <c r="R978" s="166"/>
      <c r="S978" s="166"/>
      <c r="T978" s="166"/>
      <c r="U978" s="166"/>
      <c r="V978" s="166"/>
      <c r="W978" s="166"/>
      <c r="X978" s="166"/>
      <c r="Y978" s="166"/>
      <c r="Z978" s="166"/>
      <c r="AA978" s="166"/>
      <c r="AB978" s="166"/>
      <c r="AC978" s="166"/>
      <c r="AD978" s="166"/>
      <c r="AE978" s="166"/>
    </row>
    <row r="979" spans="1:31" ht="15.75" customHeight="1">
      <c r="A979" s="162"/>
      <c r="B979" s="162"/>
      <c r="C979" s="165"/>
      <c r="D979" s="162"/>
      <c r="E979" s="165"/>
      <c r="F979" s="162"/>
      <c r="G979" s="162"/>
      <c r="H979" s="162"/>
      <c r="I979" s="162"/>
      <c r="J979" s="162"/>
      <c r="K979" s="162"/>
      <c r="L979" s="162"/>
      <c r="M979" s="166"/>
      <c r="N979" s="166"/>
      <c r="O979" s="166"/>
      <c r="P979" s="166"/>
      <c r="Q979" s="166"/>
      <c r="R979" s="166"/>
      <c r="S979" s="166"/>
      <c r="T979" s="166"/>
      <c r="U979" s="166"/>
      <c r="V979" s="166"/>
      <c r="W979" s="166"/>
      <c r="X979" s="166"/>
      <c r="Y979" s="166"/>
      <c r="Z979" s="166"/>
      <c r="AA979" s="166"/>
      <c r="AB979" s="166"/>
      <c r="AC979" s="166"/>
      <c r="AD979" s="166"/>
      <c r="AE979" s="166"/>
    </row>
    <row r="980" spans="1:31" ht="15.75" customHeight="1">
      <c r="A980" s="162"/>
      <c r="B980" s="162"/>
      <c r="C980" s="165"/>
      <c r="D980" s="162"/>
      <c r="E980" s="165"/>
      <c r="F980" s="162"/>
      <c r="G980" s="162"/>
      <c r="H980" s="162"/>
      <c r="I980" s="162"/>
      <c r="J980" s="162"/>
      <c r="K980" s="162"/>
      <c r="L980" s="162"/>
      <c r="M980" s="166"/>
      <c r="N980" s="166"/>
      <c r="O980" s="166"/>
      <c r="P980" s="166"/>
      <c r="Q980" s="166"/>
      <c r="R980" s="166"/>
      <c r="S980" s="166"/>
      <c r="T980" s="166"/>
      <c r="U980" s="166"/>
      <c r="V980" s="166"/>
      <c r="W980" s="166"/>
      <c r="X980" s="166"/>
      <c r="Y980" s="166"/>
      <c r="Z980" s="166"/>
      <c r="AA980" s="166"/>
      <c r="AB980" s="166"/>
      <c r="AC980" s="166"/>
      <c r="AD980" s="166"/>
      <c r="AE980" s="166"/>
    </row>
    <row r="981" spans="1:31" ht="15.75" customHeight="1">
      <c r="A981" s="162"/>
      <c r="B981" s="162"/>
      <c r="C981" s="165"/>
      <c r="D981" s="162"/>
      <c r="E981" s="165"/>
      <c r="F981" s="162"/>
      <c r="G981" s="162"/>
      <c r="H981" s="162"/>
      <c r="I981" s="162"/>
      <c r="J981" s="162"/>
      <c r="K981" s="162"/>
      <c r="L981" s="162"/>
      <c r="M981" s="166"/>
      <c r="N981" s="166"/>
      <c r="O981" s="166"/>
      <c r="P981" s="166"/>
      <c r="Q981" s="166"/>
      <c r="R981" s="166"/>
      <c r="S981" s="166"/>
      <c r="T981" s="166"/>
      <c r="U981" s="166"/>
      <c r="V981" s="166"/>
      <c r="W981" s="166"/>
      <c r="X981" s="166"/>
      <c r="Y981" s="166"/>
      <c r="Z981" s="166"/>
      <c r="AA981" s="166"/>
      <c r="AB981" s="166"/>
      <c r="AC981" s="166"/>
      <c r="AD981" s="166"/>
      <c r="AE981" s="166"/>
    </row>
    <row r="982" spans="1:31" ht="15.75" customHeight="1">
      <c r="A982" s="162"/>
      <c r="B982" s="162"/>
      <c r="C982" s="165"/>
      <c r="D982" s="162"/>
      <c r="E982" s="165"/>
      <c r="F982" s="162"/>
      <c r="G982" s="162"/>
      <c r="H982" s="162"/>
      <c r="I982" s="162"/>
      <c r="J982" s="162"/>
      <c r="K982" s="162"/>
      <c r="L982" s="162"/>
      <c r="M982" s="166"/>
      <c r="N982" s="166"/>
      <c r="O982" s="166"/>
      <c r="P982" s="166"/>
      <c r="Q982" s="166"/>
      <c r="R982" s="166"/>
      <c r="S982" s="166"/>
      <c r="T982" s="166"/>
      <c r="U982" s="166"/>
      <c r="V982" s="166"/>
      <c r="W982" s="166"/>
      <c r="X982" s="166"/>
      <c r="Y982" s="166"/>
      <c r="Z982" s="166"/>
      <c r="AA982" s="166"/>
      <c r="AB982" s="166"/>
      <c r="AC982" s="166"/>
      <c r="AD982" s="166"/>
      <c r="AE982" s="166"/>
    </row>
    <row r="983" spans="1:31" ht="15.75" customHeight="1">
      <c r="A983" s="162"/>
      <c r="B983" s="162"/>
      <c r="C983" s="165"/>
      <c r="D983" s="162"/>
      <c r="E983" s="165"/>
      <c r="F983" s="162"/>
      <c r="G983" s="162"/>
      <c r="H983" s="162"/>
      <c r="I983" s="162"/>
      <c r="J983" s="162"/>
      <c r="K983" s="162"/>
      <c r="L983" s="162"/>
      <c r="M983" s="166"/>
      <c r="N983" s="166"/>
      <c r="O983" s="166"/>
      <c r="P983" s="166"/>
      <c r="Q983" s="166"/>
      <c r="R983" s="166"/>
      <c r="S983" s="166"/>
      <c r="T983" s="166"/>
      <c r="U983" s="166"/>
      <c r="V983" s="166"/>
      <c r="W983" s="166"/>
      <c r="X983" s="166"/>
      <c r="Y983" s="166"/>
      <c r="Z983" s="166"/>
      <c r="AA983" s="166"/>
      <c r="AB983" s="166"/>
      <c r="AC983" s="166"/>
      <c r="AD983" s="166"/>
      <c r="AE983" s="166"/>
    </row>
    <row r="984" spans="1:31" ht="15.75" customHeight="1">
      <c r="A984" s="162"/>
      <c r="B984" s="162"/>
      <c r="C984" s="165"/>
      <c r="D984" s="162"/>
      <c r="E984" s="165"/>
      <c r="F984" s="162"/>
      <c r="G984" s="162"/>
      <c r="H984" s="162"/>
      <c r="I984" s="162"/>
      <c r="J984" s="162"/>
      <c r="K984" s="162"/>
      <c r="L984" s="162"/>
      <c r="M984" s="166"/>
      <c r="N984" s="166"/>
      <c r="O984" s="166"/>
      <c r="P984" s="166"/>
      <c r="Q984" s="166"/>
      <c r="R984" s="166"/>
      <c r="S984" s="166"/>
      <c r="T984" s="166"/>
      <c r="U984" s="166"/>
      <c r="V984" s="166"/>
      <c r="W984" s="166"/>
      <c r="X984" s="166"/>
      <c r="Y984" s="166"/>
      <c r="Z984" s="166"/>
      <c r="AA984" s="166"/>
      <c r="AB984" s="166"/>
      <c r="AC984" s="166"/>
      <c r="AD984" s="166"/>
      <c r="AE984" s="166"/>
    </row>
    <row r="985" spans="1:31" ht="15.75" customHeight="1">
      <c r="A985" s="162"/>
      <c r="B985" s="162"/>
      <c r="C985" s="165"/>
      <c r="D985" s="162"/>
      <c r="E985" s="165"/>
      <c r="F985" s="162"/>
      <c r="G985" s="162"/>
      <c r="H985" s="162"/>
      <c r="I985" s="162"/>
      <c r="J985" s="162"/>
      <c r="K985" s="162"/>
      <c r="L985" s="162"/>
      <c r="M985" s="166"/>
      <c r="N985" s="166"/>
      <c r="O985" s="166"/>
      <c r="P985" s="166"/>
      <c r="Q985" s="166"/>
      <c r="R985" s="166"/>
      <c r="S985" s="166"/>
      <c r="T985" s="166"/>
      <c r="U985" s="166"/>
      <c r="V985" s="166"/>
      <c r="W985" s="166"/>
      <c r="X985" s="166"/>
      <c r="Y985" s="166"/>
      <c r="Z985" s="166"/>
      <c r="AA985" s="166"/>
      <c r="AB985" s="166"/>
      <c r="AC985" s="166"/>
      <c r="AD985" s="166"/>
      <c r="AE985" s="166"/>
    </row>
    <row r="986" spans="1:31" ht="15.75" customHeight="1">
      <c r="A986" s="162"/>
      <c r="B986" s="162"/>
      <c r="C986" s="165"/>
      <c r="D986" s="162"/>
      <c r="E986" s="165"/>
      <c r="F986" s="162"/>
      <c r="G986" s="162"/>
      <c r="H986" s="162"/>
      <c r="I986" s="162"/>
      <c r="J986" s="162"/>
      <c r="K986" s="162"/>
      <c r="L986" s="162"/>
      <c r="M986" s="166"/>
      <c r="N986" s="166"/>
      <c r="O986" s="166"/>
      <c r="P986" s="166"/>
      <c r="Q986" s="166"/>
      <c r="R986" s="166"/>
      <c r="S986" s="166"/>
      <c r="T986" s="166"/>
      <c r="U986" s="166"/>
      <c r="V986" s="166"/>
      <c r="W986" s="166"/>
      <c r="X986" s="166"/>
      <c r="Y986" s="166"/>
      <c r="Z986" s="166"/>
      <c r="AA986" s="166"/>
      <c r="AB986" s="166"/>
      <c r="AC986" s="166"/>
      <c r="AD986" s="166"/>
      <c r="AE986" s="166"/>
    </row>
    <row r="987" spans="1:31" ht="15.75" customHeight="1">
      <c r="A987" s="162"/>
      <c r="B987" s="162"/>
      <c r="C987" s="165"/>
      <c r="D987" s="162"/>
      <c r="E987" s="165"/>
      <c r="F987" s="162"/>
      <c r="G987" s="162"/>
      <c r="H987" s="162"/>
      <c r="I987" s="162"/>
      <c r="J987" s="162"/>
      <c r="K987" s="162"/>
      <c r="L987" s="162"/>
      <c r="M987" s="166"/>
      <c r="N987" s="166"/>
      <c r="O987" s="166"/>
      <c r="P987" s="166"/>
      <c r="Q987" s="166"/>
      <c r="R987" s="166"/>
      <c r="S987" s="166"/>
      <c r="T987" s="166"/>
      <c r="U987" s="166"/>
      <c r="V987" s="166"/>
      <c r="W987" s="166"/>
      <c r="X987" s="166"/>
      <c r="Y987" s="166"/>
      <c r="Z987" s="166"/>
      <c r="AA987" s="166"/>
      <c r="AB987" s="166"/>
      <c r="AC987" s="166"/>
      <c r="AD987" s="166"/>
      <c r="AE987" s="166"/>
    </row>
    <row r="988" spans="1:31" ht="15.75" customHeight="1">
      <c r="A988" s="162"/>
      <c r="B988" s="162"/>
      <c r="C988" s="165"/>
      <c r="D988" s="162"/>
      <c r="E988" s="165"/>
      <c r="F988" s="162"/>
      <c r="G988" s="162"/>
      <c r="H988" s="162"/>
      <c r="I988" s="162"/>
      <c r="J988" s="162"/>
      <c r="K988" s="162"/>
      <c r="L988" s="162"/>
      <c r="M988" s="166"/>
      <c r="N988" s="166"/>
      <c r="O988" s="166"/>
      <c r="P988" s="166"/>
      <c r="Q988" s="166"/>
      <c r="R988" s="166"/>
      <c r="S988" s="166"/>
      <c r="T988" s="166"/>
      <c r="U988" s="166"/>
      <c r="V988" s="166"/>
      <c r="W988" s="166"/>
      <c r="X988" s="166"/>
      <c r="Y988" s="166"/>
      <c r="Z988" s="166"/>
      <c r="AA988" s="166"/>
      <c r="AB988" s="166"/>
      <c r="AC988" s="166"/>
      <c r="AD988" s="166"/>
      <c r="AE988" s="166"/>
    </row>
    <row r="989" spans="1:31" ht="15.75" customHeight="1">
      <c r="A989" s="162"/>
      <c r="B989" s="162"/>
      <c r="C989" s="165"/>
      <c r="D989" s="162"/>
      <c r="E989" s="165"/>
      <c r="F989" s="162"/>
      <c r="G989" s="162"/>
      <c r="H989" s="162"/>
      <c r="I989" s="162"/>
      <c r="J989" s="162"/>
      <c r="K989" s="162"/>
      <c r="L989" s="162"/>
      <c r="M989" s="166"/>
      <c r="N989" s="166"/>
      <c r="O989" s="166"/>
      <c r="P989" s="166"/>
      <c r="Q989" s="166"/>
      <c r="R989" s="166"/>
      <c r="S989" s="166"/>
      <c r="T989" s="166"/>
      <c r="U989" s="166"/>
      <c r="V989" s="166"/>
      <c r="W989" s="166"/>
      <c r="X989" s="166"/>
      <c r="Y989" s="166"/>
      <c r="Z989" s="166"/>
      <c r="AA989" s="166"/>
      <c r="AB989" s="166"/>
      <c r="AC989" s="166"/>
      <c r="AD989" s="166"/>
      <c r="AE989" s="166"/>
    </row>
    <row r="990" spans="1:31" ht="15.75" customHeight="1">
      <c r="A990" s="162"/>
      <c r="B990" s="162"/>
      <c r="C990" s="165"/>
      <c r="D990" s="162"/>
      <c r="E990" s="165"/>
      <c r="F990" s="162"/>
      <c r="G990" s="162"/>
      <c r="H990" s="162"/>
      <c r="I990" s="162"/>
      <c r="J990" s="162"/>
      <c r="K990" s="162"/>
      <c r="L990" s="162"/>
      <c r="M990" s="166"/>
      <c r="N990" s="166"/>
      <c r="O990" s="166"/>
      <c r="P990" s="166"/>
      <c r="Q990" s="166"/>
      <c r="R990" s="166"/>
      <c r="S990" s="166"/>
      <c r="T990" s="166"/>
      <c r="U990" s="166"/>
      <c r="V990" s="166"/>
      <c r="W990" s="166"/>
      <c r="X990" s="166"/>
      <c r="Y990" s="166"/>
      <c r="Z990" s="166"/>
      <c r="AA990" s="166"/>
      <c r="AB990" s="166"/>
      <c r="AC990" s="166"/>
      <c r="AD990" s="166"/>
      <c r="AE990" s="166"/>
    </row>
    <row r="991" spans="1:31" ht="15.75" customHeight="1">
      <c r="A991" s="162"/>
      <c r="B991" s="162"/>
      <c r="C991" s="165"/>
      <c r="D991" s="162"/>
      <c r="E991" s="165"/>
      <c r="F991" s="162"/>
      <c r="G991" s="162"/>
      <c r="H991" s="162"/>
      <c r="I991" s="162"/>
      <c r="J991" s="162"/>
      <c r="K991" s="162"/>
      <c r="L991" s="162"/>
      <c r="M991" s="166"/>
      <c r="N991" s="166"/>
      <c r="O991" s="166"/>
      <c r="P991" s="166"/>
      <c r="Q991" s="166"/>
      <c r="R991" s="166"/>
      <c r="S991" s="166"/>
      <c r="T991" s="166"/>
      <c r="U991" s="166"/>
      <c r="V991" s="166"/>
      <c r="W991" s="166"/>
      <c r="X991" s="166"/>
      <c r="Y991" s="166"/>
      <c r="Z991" s="166"/>
      <c r="AA991" s="166"/>
      <c r="AB991" s="166"/>
      <c r="AC991" s="166"/>
      <c r="AD991" s="166"/>
      <c r="AE991" s="166"/>
    </row>
    <row r="992" spans="1:31" ht="15.75" customHeight="1">
      <c r="A992" s="162"/>
      <c r="B992" s="162"/>
      <c r="C992" s="165"/>
      <c r="D992" s="162"/>
      <c r="E992" s="165"/>
      <c r="F992" s="162"/>
      <c r="G992" s="162"/>
      <c r="H992" s="162"/>
      <c r="I992" s="162"/>
      <c r="J992" s="162"/>
      <c r="K992" s="162"/>
      <c r="L992" s="162"/>
      <c r="M992" s="166"/>
      <c r="N992" s="166"/>
      <c r="O992" s="166"/>
      <c r="P992" s="166"/>
      <c r="Q992" s="166"/>
      <c r="R992" s="166"/>
      <c r="S992" s="166"/>
      <c r="T992" s="166"/>
      <c r="U992" s="166"/>
      <c r="V992" s="166"/>
      <c r="W992" s="166"/>
      <c r="X992" s="166"/>
      <c r="Y992" s="166"/>
      <c r="Z992" s="166"/>
      <c r="AA992" s="166"/>
      <c r="AB992" s="166"/>
      <c r="AC992" s="166"/>
      <c r="AD992" s="166"/>
      <c r="AE992" s="166"/>
    </row>
    <row r="993" spans="1:31" ht="15.75" customHeight="1">
      <c r="A993" s="162"/>
      <c r="B993" s="162"/>
      <c r="C993" s="165"/>
      <c r="D993" s="162"/>
      <c r="E993" s="165"/>
      <c r="F993" s="162"/>
      <c r="G993" s="162"/>
      <c r="H993" s="162"/>
      <c r="I993" s="162"/>
      <c r="J993" s="162"/>
      <c r="K993" s="162"/>
      <c r="L993" s="162"/>
      <c r="M993" s="166"/>
      <c r="N993" s="166"/>
      <c r="O993" s="166"/>
      <c r="P993" s="166"/>
      <c r="Q993" s="166"/>
      <c r="R993" s="166"/>
      <c r="S993" s="166"/>
      <c r="T993" s="166"/>
      <c r="U993" s="166"/>
      <c r="V993" s="166"/>
      <c r="W993" s="166"/>
      <c r="X993" s="166"/>
      <c r="Y993" s="166"/>
      <c r="Z993" s="166"/>
      <c r="AA993" s="166"/>
      <c r="AB993" s="166"/>
      <c r="AC993" s="166"/>
      <c r="AD993" s="166"/>
      <c r="AE993" s="166"/>
    </row>
    <row r="994" spans="1:31" ht="15.75" customHeight="1">
      <c r="A994" s="162"/>
      <c r="B994" s="162"/>
      <c r="C994" s="165"/>
      <c r="D994" s="162"/>
      <c r="E994" s="165"/>
      <c r="F994" s="162"/>
      <c r="G994" s="162"/>
      <c r="H994" s="162"/>
      <c r="I994" s="162"/>
      <c r="J994" s="162"/>
      <c r="K994" s="162"/>
      <c r="L994" s="162"/>
      <c r="M994" s="166"/>
      <c r="N994" s="166"/>
      <c r="O994" s="166"/>
      <c r="P994" s="166"/>
      <c r="Q994" s="166"/>
      <c r="R994" s="166"/>
      <c r="S994" s="166"/>
      <c r="T994" s="166"/>
      <c r="U994" s="166"/>
      <c r="V994" s="166"/>
      <c r="W994" s="166"/>
      <c r="X994" s="166"/>
      <c r="Y994" s="166"/>
      <c r="Z994" s="166"/>
      <c r="AA994" s="166"/>
      <c r="AB994" s="166"/>
      <c r="AC994" s="166"/>
      <c r="AD994" s="166"/>
      <c r="AE994" s="166"/>
    </row>
    <row r="995" spans="1:31" ht="15.75" customHeight="1">
      <c r="A995" s="162"/>
      <c r="B995" s="162"/>
      <c r="C995" s="165"/>
      <c r="D995" s="162"/>
      <c r="E995" s="165"/>
      <c r="F995" s="162"/>
      <c r="G995" s="162"/>
      <c r="H995" s="162"/>
      <c r="I995" s="162"/>
      <c r="J995" s="162"/>
      <c r="K995" s="162"/>
      <c r="L995" s="162"/>
      <c r="M995" s="166"/>
      <c r="N995" s="166"/>
      <c r="O995" s="166"/>
      <c r="P995" s="166"/>
      <c r="Q995" s="166"/>
      <c r="R995" s="166"/>
      <c r="S995" s="166"/>
      <c r="T995" s="166"/>
      <c r="U995" s="166"/>
      <c r="V995" s="166"/>
      <c r="W995" s="166"/>
      <c r="X995" s="166"/>
      <c r="Y995" s="166"/>
      <c r="Z995" s="166"/>
      <c r="AA995" s="166"/>
      <c r="AB995" s="166"/>
      <c r="AC995" s="166"/>
      <c r="AD995" s="166"/>
      <c r="AE995" s="166"/>
    </row>
    <row r="996" spans="1:31" ht="15.75" customHeight="1">
      <c r="A996" s="162"/>
      <c r="B996" s="162"/>
      <c r="C996" s="165"/>
      <c r="D996" s="162"/>
      <c r="E996" s="165"/>
      <c r="F996" s="162"/>
      <c r="G996" s="162"/>
      <c r="H996" s="162"/>
      <c r="I996" s="162"/>
      <c r="J996" s="162"/>
      <c r="K996" s="162"/>
      <c r="L996" s="162"/>
      <c r="M996" s="166"/>
      <c r="N996" s="166"/>
      <c r="O996" s="166"/>
      <c r="P996" s="166"/>
      <c r="Q996" s="166"/>
      <c r="R996" s="166"/>
      <c r="S996" s="166"/>
      <c r="T996" s="166"/>
      <c r="U996" s="166"/>
      <c r="V996" s="166"/>
      <c r="W996" s="166"/>
      <c r="X996" s="166"/>
      <c r="Y996" s="166"/>
      <c r="Z996" s="166"/>
      <c r="AA996" s="166"/>
      <c r="AB996" s="166"/>
      <c r="AC996" s="166"/>
      <c r="AD996" s="166"/>
      <c r="AE996" s="166"/>
    </row>
    <row r="997" spans="1:31" ht="15.75" customHeight="1">
      <c r="A997" s="162"/>
      <c r="B997" s="162"/>
      <c r="C997" s="165"/>
      <c r="D997" s="162"/>
      <c r="E997" s="165"/>
      <c r="F997" s="162"/>
      <c r="G997" s="162"/>
      <c r="H997" s="162"/>
      <c r="I997" s="162"/>
      <c r="J997" s="162"/>
      <c r="K997" s="162"/>
      <c r="L997" s="162"/>
      <c r="M997" s="166"/>
      <c r="N997" s="166"/>
      <c r="O997" s="166"/>
      <c r="P997" s="166"/>
      <c r="Q997" s="166"/>
      <c r="R997" s="166"/>
      <c r="S997" s="166"/>
      <c r="T997" s="166"/>
      <c r="U997" s="166"/>
      <c r="V997" s="166"/>
      <c r="W997" s="166"/>
      <c r="X997" s="166"/>
      <c r="Y997" s="166"/>
      <c r="Z997" s="166"/>
      <c r="AA997" s="166"/>
      <c r="AB997" s="166"/>
      <c r="AC997" s="166"/>
      <c r="AD997" s="166"/>
      <c r="AE997" s="166"/>
    </row>
    <row r="998" spans="1:31" ht="15.75" customHeight="1">
      <c r="A998" s="162"/>
      <c r="B998" s="162"/>
      <c r="C998" s="165"/>
      <c r="D998" s="162"/>
      <c r="E998" s="165"/>
      <c r="F998" s="162"/>
      <c r="G998" s="162"/>
      <c r="H998" s="162"/>
      <c r="I998" s="162"/>
      <c r="J998" s="162"/>
      <c r="K998" s="162"/>
      <c r="L998" s="162"/>
      <c r="M998" s="166"/>
      <c r="N998" s="166"/>
      <c r="O998" s="166"/>
      <c r="P998" s="166"/>
      <c r="Q998" s="166"/>
      <c r="R998" s="166"/>
      <c r="S998" s="166"/>
      <c r="T998" s="166"/>
      <c r="U998" s="166"/>
      <c r="V998" s="166"/>
      <c r="W998" s="166"/>
      <c r="X998" s="166"/>
      <c r="Y998" s="166"/>
      <c r="Z998" s="166"/>
      <c r="AA998" s="166"/>
      <c r="AB998" s="166"/>
      <c r="AC998" s="166"/>
      <c r="AD998" s="166"/>
      <c r="AE998" s="166"/>
    </row>
    <row r="999" spans="1:31" ht="15.75" customHeight="1">
      <c r="A999" s="162"/>
      <c r="B999" s="162"/>
      <c r="C999" s="165"/>
      <c r="D999" s="162"/>
      <c r="E999" s="165"/>
      <c r="F999" s="162"/>
      <c r="G999" s="162"/>
      <c r="H999" s="162"/>
      <c r="I999" s="162"/>
      <c r="J999" s="162"/>
      <c r="K999" s="162"/>
      <c r="L999" s="162"/>
      <c r="M999" s="166"/>
      <c r="N999" s="166"/>
      <c r="O999" s="166"/>
      <c r="P999" s="166"/>
      <c r="Q999" s="166"/>
      <c r="R999" s="166"/>
      <c r="S999" s="166"/>
      <c r="T999" s="166"/>
      <c r="U999" s="166"/>
      <c r="V999" s="166"/>
      <c r="W999" s="166"/>
      <c r="X999" s="166"/>
      <c r="Y999" s="166"/>
      <c r="Z999" s="166"/>
      <c r="AA999" s="166"/>
      <c r="AB999" s="166"/>
      <c r="AC999" s="166"/>
      <c r="AD999" s="166"/>
      <c r="AE999" s="166"/>
    </row>
    <row r="1000" spans="1:31" ht="15.75" customHeight="1">
      <c r="A1000" s="162"/>
      <c r="B1000" s="162"/>
      <c r="C1000" s="165"/>
      <c r="D1000" s="162"/>
      <c r="E1000" s="165"/>
      <c r="F1000" s="162"/>
      <c r="G1000" s="162"/>
      <c r="H1000" s="162"/>
      <c r="I1000" s="162"/>
      <c r="J1000" s="162"/>
      <c r="K1000" s="162"/>
      <c r="L1000" s="162"/>
      <c r="M1000" s="166"/>
      <c r="N1000" s="166"/>
      <c r="O1000" s="166"/>
      <c r="P1000" s="166"/>
      <c r="Q1000" s="166"/>
      <c r="R1000" s="166"/>
      <c r="S1000" s="166"/>
      <c r="T1000" s="166"/>
      <c r="U1000" s="166"/>
      <c r="V1000" s="166"/>
      <c r="W1000" s="166"/>
      <c r="X1000" s="166"/>
      <c r="Y1000" s="166"/>
      <c r="Z1000" s="166"/>
      <c r="AA1000" s="166"/>
      <c r="AB1000" s="166"/>
      <c r="AC1000" s="166"/>
      <c r="AD1000" s="166"/>
      <c r="AE1000" s="166"/>
    </row>
    <row r="1001" spans="1:31" ht="15.75" customHeight="1">
      <c r="A1001" s="162"/>
      <c r="B1001" s="162"/>
      <c r="C1001" s="165"/>
      <c r="D1001" s="162"/>
      <c r="E1001" s="165"/>
      <c r="F1001" s="162"/>
      <c r="G1001" s="162"/>
      <c r="H1001" s="162"/>
      <c r="I1001" s="162"/>
      <c r="J1001" s="162"/>
      <c r="K1001" s="162"/>
      <c r="L1001" s="162"/>
      <c r="M1001" s="166"/>
      <c r="N1001" s="166"/>
      <c r="O1001" s="166"/>
      <c r="P1001" s="166"/>
      <c r="Q1001" s="166"/>
      <c r="R1001" s="166"/>
      <c r="S1001" s="166"/>
      <c r="T1001" s="166"/>
      <c r="U1001" s="166"/>
      <c r="V1001" s="166"/>
      <c r="W1001" s="166"/>
      <c r="X1001" s="166"/>
      <c r="Y1001" s="166"/>
      <c r="Z1001" s="166"/>
      <c r="AA1001" s="166"/>
      <c r="AB1001" s="166"/>
      <c r="AC1001" s="166"/>
      <c r="AD1001" s="166"/>
      <c r="AE1001" s="166"/>
    </row>
    <row r="1002" spans="1:31" ht="15.75" customHeight="1">
      <c r="A1002" s="162"/>
      <c r="B1002" s="162"/>
      <c r="C1002" s="165"/>
      <c r="D1002" s="162"/>
      <c r="E1002" s="165"/>
      <c r="F1002" s="162"/>
      <c r="G1002" s="162"/>
      <c r="H1002" s="162"/>
      <c r="I1002" s="162"/>
      <c r="J1002" s="162"/>
      <c r="K1002" s="162"/>
      <c r="L1002" s="162"/>
      <c r="M1002" s="166"/>
      <c r="N1002" s="166"/>
      <c r="O1002" s="166"/>
      <c r="P1002" s="166"/>
      <c r="Q1002" s="166"/>
      <c r="R1002" s="166"/>
      <c r="S1002" s="166"/>
      <c r="T1002" s="166"/>
      <c r="U1002" s="166"/>
      <c r="V1002" s="166"/>
      <c r="W1002" s="166"/>
      <c r="X1002" s="166"/>
      <c r="Y1002" s="166"/>
      <c r="Z1002" s="166"/>
      <c r="AA1002" s="166"/>
      <c r="AB1002" s="166"/>
      <c r="AC1002" s="166"/>
      <c r="AD1002" s="166"/>
      <c r="AE1002" s="166"/>
    </row>
    <row r="1003" spans="1:31" ht="15.75" customHeight="1">
      <c r="A1003" s="162"/>
      <c r="B1003" s="162"/>
      <c r="C1003" s="165"/>
      <c r="D1003" s="162"/>
      <c r="E1003" s="165"/>
      <c r="F1003" s="162"/>
      <c r="G1003" s="162"/>
      <c r="H1003" s="162"/>
      <c r="I1003" s="162"/>
      <c r="J1003" s="162"/>
      <c r="K1003" s="162"/>
      <c r="L1003" s="162"/>
      <c r="M1003" s="166"/>
      <c r="N1003" s="166"/>
      <c r="O1003" s="166"/>
      <c r="P1003" s="166"/>
      <c r="Q1003" s="166"/>
      <c r="R1003" s="166"/>
      <c r="S1003" s="166"/>
      <c r="T1003" s="166"/>
      <c r="U1003" s="166"/>
      <c r="V1003" s="166"/>
      <c r="W1003" s="166"/>
      <c r="X1003" s="166"/>
      <c r="Y1003" s="166"/>
      <c r="Z1003" s="166"/>
      <c r="AA1003" s="166"/>
      <c r="AB1003" s="166"/>
      <c r="AC1003" s="166"/>
      <c r="AD1003" s="166"/>
      <c r="AE1003" s="166"/>
    </row>
  </sheetData>
  <phoneticPr fontId="1" type="noConversion"/>
  <dataValidations count="1">
    <dataValidation type="custom" showDropDown="1" sqref="C6:C26 E6:E26" xr:uid="{00000000-0002-0000-0900-000000000000}">
      <formula1>AND(ISNUMBER(C6),(NOT(OR(NOT(ISERROR(DATEVALUE(C6))), AND(ISNUMBER(C6), LEFT(CELL("format", C6))="D")))))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outlinePr summaryBelow="0" summaryRight="0"/>
  </sheetPr>
  <dimension ref="A1:G21"/>
  <sheetViews>
    <sheetView workbookViewId="0">
      <selection activeCell="K28" sqref="K28"/>
    </sheetView>
  </sheetViews>
  <sheetFormatPr defaultColWidth="12.59765625" defaultRowHeight="15.75" customHeight="1"/>
  <cols>
    <col min="1" max="1" width="3" style="193" customWidth="1"/>
    <col min="2" max="2" width="8.3984375" style="193" customWidth="1"/>
    <col min="3" max="3" width="12.59765625" style="193" customWidth="1"/>
    <col min="4" max="4" width="11.296875" style="193" customWidth="1"/>
    <col min="5" max="5" width="8.3984375" style="193" customWidth="1"/>
    <col min="6" max="6" width="6.3984375" style="193" customWidth="1"/>
    <col min="7" max="7" width="12.59765625" style="193" customWidth="1"/>
    <col min="8" max="16384" width="12.59765625" style="193"/>
  </cols>
  <sheetData>
    <row r="1" spans="1:7" ht="15.75" customHeight="1">
      <c r="A1" s="191" t="s">
        <v>998</v>
      </c>
      <c r="B1" s="192" t="s">
        <v>1072</v>
      </c>
      <c r="C1" s="192" t="s">
        <v>1073</v>
      </c>
      <c r="D1" s="192" t="s">
        <v>4</v>
      </c>
      <c r="E1" s="192" t="s">
        <v>1074</v>
      </c>
      <c r="F1" s="192" t="s">
        <v>1075</v>
      </c>
      <c r="G1" s="192" t="s">
        <v>39</v>
      </c>
    </row>
    <row r="2" spans="1:7" ht="15.75" customHeight="1">
      <c r="A2" s="194">
        <v>1</v>
      </c>
      <c r="B2" s="195">
        <v>3001</v>
      </c>
      <c r="C2" s="195">
        <v>2569</v>
      </c>
      <c r="D2" s="195" t="s">
        <v>1076</v>
      </c>
      <c r="E2" s="195">
        <v>1304</v>
      </c>
      <c r="F2" s="195">
        <v>27</v>
      </c>
      <c r="G2" s="195"/>
    </row>
    <row r="3" spans="1:7" ht="15.75" customHeight="1">
      <c r="A3" s="194">
        <v>2</v>
      </c>
      <c r="B3" s="195">
        <v>3001</v>
      </c>
      <c r="C3" s="195">
        <v>2906</v>
      </c>
      <c r="D3" s="195" t="s">
        <v>1076</v>
      </c>
      <c r="E3" s="195">
        <v>1304</v>
      </c>
      <c r="F3" s="195">
        <v>27</v>
      </c>
      <c r="G3" s="195"/>
    </row>
    <row r="4" spans="1:7" ht="15.75" customHeight="1">
      <c r="A4" s="194">
        <v>3</v>
      </c>
      <c r="B4" s="195">
        <v>3002</v>
      </c>
      <c r="C4" s="195">
        <v>1790</v>
      </c>
      <c r="D4" s="195" t="s">
        <v>211</v>
      </c>
      <c r="E4" s="195">
        <v>1304</v>
      </c>
      <c r="F4" s="195">
        <v>27</v>
      </c>
      <c r="G4" s="195"/>
    </row>
    <row r="5" spans="1:7" ht="15.75" customHeight="1">
      <c r="A5" s="194">
        <v>4</v>
      </c>
      <c r="B5" s="195">
        <v>3002</v>
      </c>
      <c r="C5" s="195">
        <v>6436</v>
      </c>
      <c r="D5" s="195" t="s">
        <v>1076</v>
      </c>
      <c r="E5" s="195">
        <v>1304</v>
      </c>
      <c r="F5" s="195">
        <v>27</v>
      </c>
      <c r="G5" s="195"/>
    </row>
    <row r="6" spans="1:7" ht="15.75" customHeight="1">
      <c r="A6" s="194">
        <v>5</v>
      </c>
      <c r="B6" s="195">
        <v>3003</v>
      </c>
      <c r="C6" s="195">
        <v>1650</v>
      </c>
      <c r="D6" s="195" t="s">
        <v>1076</v>
      </c>
      <c r="E6" s="195">
        <v>1304</v>
      </c>
      <c r="F6" s="195">
        <v>27</v>
      </c>
      <c r="G6" s="195"/>
    </row>
    <row r="7" spans="1:7" ht="15.75" customHeight="1">
      <c r="A7" s="194">
        <v>6</v>
      </c>
      <c r="B7" s="195">
        <v>3003</v>
      </c>
      <c r="C7" s="195">
        <v>365</v>
      </c>
      <c r="D7" s="195" t="s">
        <v>211</v>
      </c>
      <c r="E7" s="195">
        <v>1304</v>
      </c>
      <c r="F7" s="195">
        <v>27</v>
      </c>
      <c r="G7" s="195"/>
    </row>
    <row r="8" spans="1:7" ht="15.75" customHeight="1">
      <c r="A8" s="194">
        <v>7</v>
      </c>
      <c r="B8" s="195">
        <v>3004</v>
      </c>
      <c r="C8" s="195">
        <v>6035</v>
      </c>
      <c r="D8" s="195" t="s">
        <v>211</v>
      </c>
      <c r="E8" s="195">
        <v>8404</v>
      </c>
      <c r="F8" s="195">
        <v>27</v>
      </c>
      <c r="G8" s="195" t="s">
        <v>1077</v>
      </c>
    </row>
    <row r="9" spans="1:7" ht="15.75" customHeight="1">
      <c r="A9" s="194">
        <v>8</v>
      </c>
      <c r="B9" s="195">
        <v>3004</v>
      </c>
      <c r="C9" s="195">
        <v>6549</v>
      </c>
      <c r="D9" s="195" t="s">
        <v>212</v>
      </c>
      <c r="E9" s="195">
        <v>8404</v>
      </c>
      <c r="F9" s="195">
        <v>27</v>
      </c>
      <c r="G9" s="195"/>
    </row>
    <row r="10" spans="1:7" ht="15.75" customHeight="1">
      <c r="A10" s="194">
        <v>9</v>
      </c>
      <c r="B10" s="195">
        <v>3004</v>
      </c>
      <c r="C10" s="195">
        <v>636</v>
      </c>
      <c r="D10" s="195" t="s">
        <v>1076</v>
      </c>
      <c r="E10" s="195">
        <v>8404</v>
      </c>
      <c r="F10" s="195">
        <v>27</v>
      </c>
      <c r="G10" s="195" t="s">
        <v>1077</v>
      </c>
    </row>
    <row r="11" spans="1:7" ht="15.75" customHeight="1">
      <c r="A11" s="194">
        <v>10</v>
      </c>
      <c r="B11" s="195">
        <v>3005</v>
      </c>
      <c r="C11" s="195">
        <v>9733</v>
      </c>
      <c r="D11" s="195" t="s">
        <v>212</v>
      </c>
      <c r="E11" s="195">
        <v>8404</v>
      </c>
      <c r="F11" s="195">
        <v>27</v>
      </c>
      <c r="G11" s="195"/>
    </row>
    <row r="12" spans="1:7" ht="15.75" customHeight="1">
      <c r="A12" s="194">
        <v>11</v>
      </c>
      <c r="B12" s="195">
        <v>3005</v>
      </c>
      <c r="C12" s="195">
        <v>6515</v>
      </c>
      <c r="D12" s="195" t="s">
        <v>211</v>
      </c>
      <c r="E12" s="195">
        <v>8404</v>
      </c>
      <c r="F12" s="195">
        <v>27</v>
      </c>
      <c r="G12" s="195"/>
    </row>
    <row r="13" spans="1:7" ht="15.75" customHeight="1">
      <c r="A13" s="194">
        <v>12</v>
      </c>
      <c r="B13" s="195">
        <v>3005</v>
      </c>
      <c r="C13" s="195">
        <v>777</v>
      </c>
      <c r="D13" s="195" t="s">
        <v>1076</v>
      </c>
      <c r="E13" s="195">
        <v>8404</v>
      </c>
      <c r="F13" s="195">
        <v>27</v>
      </c>
      <c r="G13" s="195"/>
    </row>
    <row r="14" spans="1:7" ht="15.75" customHeight="1">
      <c r="A14" s="194">
        <v>13</v>
      </c>
      <c r="B14" s="195">
        <v>3006</v>
      </c>
      <c r="C14" s="195">
        <v>3802</v>
      </c>
      <c r="D14" s="195" t="s">
        <v>1076</v>
      </c>
      <c r="E14" s="195">
        <v>3404</v>
      </c>
      <c r="F14" s="195">
        <v>25</v>
      </c>
      <c r="G14" s="195"/>
    </row>
    <row r="15" spans="1:7" ht="15.75" customHeight="1">
      <c r="A15" s="194">
        <v>14</v>
      </c>
      <c r="B15" s="195">
        <v>3006</v>
      </c>
      <c r="C15" s="195">
        <v>4546</v>
      </c>
      <c r="D15" s="195" t="s">
        <v>211</v>
      </c>
      <c r="E15" s="195">
        <v>3404</v>
      </c>
      <c r="F15" s="195">
        <v>25</v>
      </c>
      <c r="G15" s="195" t="s">
        <v>1077</v>
      </c>
    </row>
    <row r="16" spans="1:7" ht="15.75" customHeight="1">
      <c r="A16" s="194">
        <v>15</v>
      </c>
      <c r="B16" s="195">
        <v>3007</v>
      </c>
      <c r="C16" s="195">
        <v>8486</v>
      </c>
      <c r="D16" s="195" t="s">
        <v>1017</v>
      </c>
      <c r="E16" s="195">
        <v>3404</v>
      </c>
      <c r="F16" s="195">
        <v>25</v>
      </c>
      <c r="G16" s="195"/>
    </row>
    <row r="17" spans="1:7" ht="15.75" customHeight="1">
      <c r="A17" s="194">
        <v>16</v>
      </c>
      <c r="B17" s="195">
        <v>3007</v>
      </c>
      <c r="C17" s="195">
        <v>9811</v>
      </c>
      <c r="D17" s="195" t="s">
        <v>211</v>
      </c>
      <c r="E17" s="195">
        <v>3404</v>
      </c>
      <c r="F17" s="195">
        <v>25</v>
      </c>
      <c r="G17" s="195"/>
    </row>
    <row r="18" spans="1:7" ht="15.75" customHeight="1">
      <c r="A18" s="194">
        <v>17</v>
      </c>
      <c r="B18" s="195">
        <v>3008</v>
      </c>
      <c r="C18" s="195">
        <v>9908</v>
      </c>
      <c r="D18" s="195" t="s">
        <v>1076</v>
      </c>
      <c r="E18" s="195">
        <v>5704</v>
      </c>
      <c r="F18" s="195">
        <v>25</v>
      </c>
      <c r="G18" s="195"/>
    </row>
    <row r="19" spans="1:7" ht="15.75" customHeight="1">
      <c r="A19" s="194">
        <v>18</v>
      </c>
      <c r="B19" s="195">
        <v>3008</v>
      </c>
      <c r="C19" s="195">
        <v>4901</v>
      </c>
      <c r="D19" s="195" t="s">
        <v>211</v>
      </c>
      <c r="E19" s="195">
        <v>5704</v>
      </c>
      <c r="F19" s="195">
        <v>25</v>
      </c>
      <c r="G19" s="195"/>
    </row>
    <row r="20" spans="1:7" ht="15.75" customHeight="1">
      <c r="A20" s="194">
        <v>19</v>
      </c>
      <c r="B20" s="195">
        <v>3009</v>
      </c>
      <c r="C20" s="195">
        <v>6580</v>
      </c>
      <c r="D20" s="195" t="s">
        <v>1076</v>
      </c>
      <c r="E20" s="195">
        <v>5704</v>
      </c>
      <c r="F20" s="195">
        <v>25</v>
      </c>
      <c r="G20" s="195"/>
    </row>
    <row r="21" spans="1:7" ht="15.75" customHeight="1">
      <c r="A21" s="194">
        <v>20</v>
      </c>
      <c r="B21" s="195">
        <v>3009</v>
      </c>
      <c r="C21" s="195">
        <v>4087</v>
      </c>
      <c r="D21" s="195" t="s">
        <v>1076</v>
      </c>
      <c r="E21" s="195">
        <v>5704</v>
      </c>
      <c r="F21" s="195">
        <v>25</v>
      </c>
      <c r="G21" s="195"/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>
    <tabColor rgb="FF93C47D"/>
    <outlinePr summaryRight="0"/>
  </sheetPr>
  <dimension ref="A1:T1765"/>
  <sheetViews>
    <sheetView zoomScale="70" zoomScaleNormal="70" workbookViewId="0">
      <pane ySplit="1" topLeftCell="A145" activePane="bottomLeft" state="frozen"/>
      <selection activeCell="O23" sqref="O23"/>
      <selection pane="bottomLeft" activeCell="D141" sqref="D141"/>
    </sheetView>
  </sheetViews>
  <sheetFormatPr defaultColWidth="12.59765625" defaultRowHeight="15.75" customHeight="1" outlineLevelRow="1"/>
  <cols>
    <col min="1" max="1" width="30.8984375" style="140" customWidth="1"/>
    <col min="2" max="2" width="12.59765625" style="140" customWidth="1"/>
    <col min="3" max="3" width="11.59765625" style="140" customWidth="1"/>
    <col min="4" max="4" width="26.69921875" style="140" customWidth="1"/>
    <col min="5" max="5" width="18.3984375" style="140" customWidth="1"/>
    <col min="6" max="6" width="6.3984375" style="140" customWidth="1"/>
    <col min="7" max="7" width="0" style="140" hidden="1"/>
    <col min="8" max="9" width="12.59765625" style="140" customWidth="1"/>
    <col min="10" max="10" width="15.8984375" style="140" customWidth="1"/>
    <col min="11" max="11" width="12.59765625" style="140" customWidth="1"/>
    <col min="12" max="12" width="29.69921875" style="140" customWidth="1"/>
    <col min="13" max="13" width="27.59765625" style="140" customWidth="1"/>
    <col min="14" max="14" width="15.3984375" style="140" hidden="1" customWidth="1"/>
    <col min="15" max="15" width="23.09765625" style="140" customWidth="1"/>
    <col min="16" max="17" width="19.8984375" style="140" customWidth="1"/>
    <col min="18" max="18" width="12.59765625" style="140" customWidth="1"/>
    <col min="19" max="19" width="14.3984375" style="140" customWidth="1"/>
    <col min="20" max="21" width="12.59765625" style="140" customWidth="1"/>
    <col min="22" max="16384" width="12.59765625" style="140"/>
  </cols>
  <sheetData>
    <row r="1" spans="1:20" s="131" customFormat="1" ht="15.6" customHeight="1">
      <c r="A1" s="127" t="s">
        <v>107</v>
      </c>
      <c r="B1" s="127" t="s">
        <v>108</v>
      </c>
      <c r="C1" s="127" t="s">
        <v>109</v>
      </c>
      <c r="D1" s="127" t="s">
        <v>1078</v>
      </c>
      <c r="E1" s="128" t="s">
        <v>1079</v>
      </c>
      <c r="F1" s="129" t="s">
        <v>52</v>
      </c>
      <c r="G1" s="127" t="s">
        <v>112</v>
      </c>
      <c r="H1" s="128" t="s">
        <v>34</v>
      </c>
      <c r="I1" s="128" t="s">
        <v>35</v>
      </c>
      <c r="J1" s="127" t="s">
        <v>113</v>
      </c>
      <c r="K1" s="127" t="s">
        <v>3</v>
      </c>
      <c r="L1" s="127" t="s">
        <v>1080</v>
      </c>
      <c r="M1" s="127" t="s">
        <v>115</v>
      </c>
      <c r="N1" s="127" t="s">
        <v>116</v>
      </c>
      <c r="O1" s="127" t="s">
        <v>7</v>
      </c>
      <c r="P1" s="127" t="s">
        <v>6</v>
      </c>
      <c r="Q1" s="128" t="s">
        <v>1081</v>
      </c>
      <c r="R1" s="130" t="s">
        <v>7</v>
      </c>
      <c r="S1" s="130" t="s">
        <v>6</v>
      </c>
      <c r="T1" s="130" t="s">
        <v>117</v>
      </c>
    </row>
    <row r="2" spans="1:20" ht="15.6" customHeight="1" outlineLevel="1">
      <c r="A2" s="132" t="s">
        <v>118</v>
      </c>
      <c r="B2" s="133">
        <v>2</v>
      </c>
      <c r="C2" s="134"/>
      <c r="D2" s="135"/>
      <c r="E2" s="135"/>
      <c r="F2" s="136"/>
      <c r="G2" s="138"/>
      <c r="H2" s="138"/>
      <c r="I2" s="138"/>
      <c r="J2" s="139"/>
      <c r="K2" s="139"/>
      <c r="L2" s="135"/>
      <c r="M2" s="135"/>
      <c r="N2" s="135"/>
      <c r="O2" s="135"/>
      <c r="P2" s="135"/>
      <c r="Q2" s="135"/>
      <c r="R2" s="135"/>
      <c r="S2" s="135"/>
      <c r="T2" s="135"/>
    </row>
    <row r="3" spans="1:20" ht="15.6" customHeight="1" outlineLevel="1">
      <c r="A3" s="198" t="s">
        <v>119</v>
      </c>
      <c r="B3" s="142">
        <v>45292</v>
      </c>
      <c r="C3" s="143" t="s">
        <v>120</v>
      </c>
      <c r="D3" s="144"/>
      <c r="E3" s="144"/>
      <c r="F3" s="137"/>
      <c r="G3" s="145"/>
      <c r="H3" s="145"/>
      <c r="I3" s="145"/>
      <c r="J3" s="146">
        <v>106807791</v>
      </c>
      <c r="K3" s="147">
        <v>106807791</v>
      </c>
      <c r="L3" s="148" t="s">
        <v>8</v>
      </c>
      <c r="M3" s="148" t="s">
        <v>121</v>
      </c>
      <c r="N3" s="148"/>
      <c r="O3" s="148" t="s">
        <v>8</v>
      </c>
      <c r="P3" s="148" t="s">
        <v>9</v>
      </c>
      <c r="Q3" s="148"/>
      <c r="R3" s="148"/>
      <c r="S3" s="148"/>
      <c r="T3" s="148"/>
    </row>
    <row r="4" spans="1:20" ht="15.6" customHeight="1" outlineLevel="1">
      <c r="A4" s="198" t="s">
        <v>119</v>
      </c>
      <c r="B4" s="142">
        <v>45292</v>
      </c>
      <c r="C4" s="143" t="s">
        <v>120</v>
      </c>
      <c r="D4" s="144"/>
      <c r="E4" s="144"/>
      <c r="F4" s="137"/>
      <c r="G4" s="145"/>
      <c r="H4" s="145"/>
      <c r="I4" s="145"/>
      <c r="J4" s="146">
        <v>998464619</v>
      </c>
      <c r="K4" s="147">
        <v>1105272410</v>
      </c>
      <c r="L4" s="148" t="s">
        <v>122</v>
      </c>
      <c r="M4" s="148" t="s">
        <v>121</v>
      </c>
      <c r="N4" s="148"/>
      <c r="O4" s="148" t="s">
        <v>10</v>
      </c>
      <c r="P4" s="148" t="s">
        <v>11</v>
      </c>
      <c r="Q4" s="148"/>
      <c r="R4" s="148"/>
      <c r="S4" s="148"/>
      <c r="T4" s="148"/>
    </row>
    <row r="5" spans="1:20" ht="15.6" customHeight="1" outlineLevel="1">
      <c r="A5" s="198" t="s">
        <v>119</v>
      </c>
      <c r="B5" s="142">
        <v>45292</v>
      </c>
      <c r="C5" s="143" t="s">
        <v>120</v>
      </c>
      <c r="D5" s="144"/>
      <c r="E5" s="144"/>
      <c r="F5" s="137"/>
      <c r="G5" s="145"/>
      <c r="H5" s="145"/>
      <c r="I5" s="145"/>
      <c r="J5" s="146">
        <v>1931369</v>
      </c>
      <c r="K5" s="147">
        <v>1107203779</v>
      </c>
      <c r="L5" s="148" t="s">
        <v>12</v>
      </c>
      <c r="M5" s="148" t="s">
        <v>121</v>
      </c>
      <c r="N5" s="148"/>
      <c r="O5" s="148" t="s">
        <v>12</v>
      </c>
      <c r="P5" s="148" t="s">
        <v>13</v>
      </c>
      <c r="Q5" s="148"/>
      <c r="R5" s="148"/>
      <c r="S5" s="148"/>
      <c r="T5" s="148"/>
    </row>
    <row r="6" spans="1:20" ht="15.6" customHeight="1" outlineLevel="1">
      <c r="A6" s="198" t="s">
        <v>119</v>
      </c>
      <c r="B6" s="142">
        <v>45292</v>
      </c>
      <c r="C6" s="143" t="s">
        <v>120</v>
      </c>
      <c r="D6" s="144"/>
      <c r="E6" s="144"/>
      <c r="F6" s="137"/>
      <c r="G6" s="145"/>
      <c r="H6" s="145"/>
      <c r="I6" s="145"/>
      <c r="J6" s="146">
        <v>95606</v>
      </c>
      <c r="K6" s="147">
        <v>1107299385</v>
      </c>
      <c r="L6" s="148" t="s">
        <v>14</v>
      </c>
      <c r="M6" s="148" t="s">
        <v>121</v>
      </c>
      <c r="N6" s="148"/>
      <c r="O6" s="148" t="s">
        <v>14</v>
      </c>
      <c r="P6" s="148" t="s">
        <v>15</v>
      </c>
      <c r="Q6" s="148"/>
      <c r="R6" s="148"/>
      <c r="S6" s="148"/>
      <c r="T6" s="148"/>
    </row>
    <row r="7" spans="1:20" ht="15.6" customHeight="1" outlineLevel="1">
      <c r="A7" s="198" t="s">
        <v>119</v>
      </c>
      <c r="B7" s="142">
        <v>45292</v>
      </c>
      <c r="C7" s="143" t="s">
        <v>120</v>
      </c>
      <c r="D7" s="144"/>
      <c r="E7" s="144"/>
      <c r="F7" s="137"/>
      <c r="G7" s="145"/>
      <c r="H7" s="145"/>
      <c r="I7" s="145"/>
      <c r="J7" s="146">
        <v>0</v>
      </c>
      <c r="K7" s="147">
        <v>1107299385</v>
      </c>
      <c r="L7" s="148" t="s">
        <v>18</v>
      </c>
      <c r="M7" s="148" t="s">
        <v>121</v>
      </c>
      <c r="N7" s="148"/>
      <c r="O7" s="148" t="s">
        <v>18</v>
      </c>
      <c r="P7" s="148" t="s">
        <v>19</v>
      </c>
      <c r="Q7" s="148"/>
      <c r="R7" s="148"/>
      <c r="S7" s="148"/>
      <c r="T7" s="148"/>
    </row>
    <row r="8" spans="1:20" ht="15.6" customHeight="1" outlineLevel="1">
      <c r="A8" s="142">
        <v>45425</v>
      </c>
      <c r="B8" s="142">
        <v>45293</v>
      </c>
      <c r="C8" s="143" t="s">
        <v>120</v>
      </c>
      <c r="D8" s="144" t="s">
        <v>86</v>
      </c>
      <c r="E8" s="144"/>
      <c r="F8" s="137">
        <f>IF(D8="대체","",VLOOKUP($D8,월별_CashFlow!$H$3:$I$61,2,FALSE))</f>
        <v>310001</v>
      </c>
      <c r="G8" s="145"/>
      <c r="H8" s="145">
        <f t="shared" ref="H8:H71" si="0">IF(J8&gt;0,J8,"")</f>
        <v>1</v>
      </c>
      <c r="I8" s="145" t="str">
        <f t="shared" ref="I8:I71" si="1">IF(J8&lt;0,J8,"")</f>
        <v/>
      </c>
      <c r="J8" s="146">
        <v>1</v>
      </c>
      <c r="K8" s="147">
        <v>1107299386</v>
      </c>
      <c r="L8" s="148" t="s">
        <v>1082</v>
      </c>
      <c r="M8" s="148"/>
      <c r="N8" s="148"/>
      <c r="O8" s="148" t="s">
        <v>12</v>
      </c>
      <c r="P8" s="148" t="s">
        <v>13</v>
      </c>
      <c r="Q8" s="148"/>
      <c r="R8" s="148"/>
      <c r="S8" s="148"/>
      <c r="T8" s="148"/>
    </row>
    <row r="9" spans="1:20" ht="15.6" customHeight="1" outlineLevel="1">
      <c r="A9" s="142">
        <v>45425</v>
      </c>
      <c r="B9" s="142">
        <v>45293</v>
      </c>
      <c r="C9" s="143" t="s">
        <v>120</v>
      </c>
      <c r="D9" s="144" t="s">
        <v>76</v>
      </c>
      <c r="E9" s="144"/>
      <c r="F9" s="137">
        <f>IF(D9="대체","",VLOOKUP($D9,월별_CashFlow!$H$3:$I$61,2,FALSE))</f>
        <v>120204</v>
      </c>
      <c r="G9" s="145"/>
      <c r="H9" s="145" t="str">
        <f t="shared" si="0"/>
        <v/>
      </c>
      <c r="I9" s="145">
        <f t="shared" si="1"/>
        <v>-72065</v>
      </c>
      <c r="J9" s="146">
        <v>-72065</v>
      </c>
      <c r="K9" s="147">
        <v>1107227321</v>
      </c>
      <c r="L9" s="148" t="s">
        <v>284</v>
      </c>
      <c r="M9" s="148"/>
      <c r="N9" s="148"/>
      <c r="O9" s="148" t="s">
        <v>8</v>
      </c>
      <c r="P9" s="148" t="s">
        <v>9</v>
      </c>
      <c r="Q9" s="148"/>
      <c r="R9" s="148"/>
      <c r="S9" s="148"/>
      <c r="T9" s="148"/>
    </row>
    <row r="10" spans="1:20" ht="15.6" customHeight="1" outlineLevel="1">
      <c r="A10" s="142">
        <v>45425</v>
      </c>
      <c r="B10" s="142">
        <v>45293</v>
      </c>
      <c r="C10" s="143" t="s">
        <v>120</v>
      </c>
      <c r="D10" s="144" t="s">
        <v>76</v>
      </c>
      <c r="E10" s="144"/>
      <c r="F10" s="137">
        <f>IF(D10="대체","",VLOOKUP($D10,월별_CashFlow!$H$3:$I$61,2,FALSE))</f>
        <v>120204</v>
      </c>
      <c r="G10" s="145"/>
      <c r="H10" s="145" t="str">
        <f t="shared" si="0"/>
        <v/>
      </c>
      <c r="I10" s="145">
        <f t="shared" si="1"/>
        <v>-68784</v>
      </c>
      <c r="J10" s="146">
        <v>-68784</v>
      </c>
      <c r="K10" s="147">
        <v>1107158537</v>
      </c>
      <c r="L10" s="148" t="s">
        <v>287</v>
      </c>
      <c r="M10" s="148"/>
      <c r="N10" s="148"/>
      <c r="O10" s="148" t="s">
        <v>8</v>
      </c>
      <c r="P10" s="148" t="s">
        <v>9</v>
      </c>
      <c r="Q10" s="148"/>
      <c r="R10" s="148"/>
      <c r="S10" s="148"/>
      <c r="T10" s="148"/>
    </row>
    <row r="11" spans="1:20" ht="15.6" customHeight="1" outlineLevel="1">
      <c r="A11" s="142">
        <v>45425</v>
      </c>
      <c r="B11" s="142">
        <v>45293</v>
      </c>
      <c r="C11" s="143" t="s">
        <v>120</v>
      </c>
      <c r="D11" s="144" t="s">
        <v>76</v>
      </c>
      <c r="E11" s="144"/>
      <c r="F11" s="137">
        <f>IF(D11="대체","",VLOOKUP($D11,월별_CashFlow!$H$3:$I$61,2,FALSE))</f>
        <v>120204</v>
      </c>
      <c r="G11" s="145"/>
      <c r="H11" s="145" t="str">
        <f t="shared" si="0"/>
        <v/>
      </c>
      <c r="I11" s="145">
        <f t="shared" si="1"/>
        <v>-69357</v>
      </c>
      <c r="J11" s="146">
        <v>-69357</v>
      </c>
      <c r="K11" s="147">
        <v>1107089180</v>
      </c>
      <c r="L11" s="148" t="s">
        <v>288</v>
      </c>
      <c r="M11" s="148"/>
      <c r="N11" s="148"/>
      <c r="O11" s="148" t="s">
        <v>8</v>
      </c>
      <c r="P11" s="148" t="s">
        <v>9</v>
      </c>
      <c r="Q11" s="148"/>
      <c r="R11" s="148"/>
      <c r="S11" s="148"/>
      <c r="T11" s="148"/>
    </row>
    <row r="12" spans="1:20" ht="15.6" customHeight="1" outlineLevel="1">
      <c r="A12" s="142">
        <v>45425</v>
      </c>
      <c r="B12" s="142">
        <v>45293</v>
      </c>
      <c r="C12" s="143" t="s">
        <v>120</v>
      </c>
      <c r="D12" s="144" t="s">
        <v>76</v>
      </c>
      <c r="E12" s="144"/>
      <c r="F12" s="137">
        <f>IF(D12="대체","",VLOOKUP($D12,월별_CashFlow!$H$3:$I$61,2,FALSE))</f>
        <v>120204</v>
      </c>
      <c r="G12" s="145"/>
      <c r="H12" s="145" t="str">
        <f t="shared" si="0"/>
        <v/>
      </c>
      <c r="I12" s="145">
        <f t="shared" si="1"/>
        <v>-332036</v>
      </c>
      <c r="J12" s="146">
        <v>-332036</v>
      </c>
      <c r="K12" s="147">
        <v>1106757144</v>
      </c>
      <c r="L12" s="148" t="s">
        <v>289</v>
      </c>
      <c r="M12" s="148"/>
      <c r="N12" s="148"/>
      <c r="O12" s="148" t="s">
        <v>8</v>
      </c>
      <c r="P12" s="148" t="s">
        <v>9</v>
      </c>
      <c r="Q12" s="148"/>
      <c r="R12" s="148"/>
      <c r="S12" s="148"/>
      <c r="T12" s="148"/>
    </row>
    <row r="13" spans="1:20" ht="15.6" customHeight="1" outlineLevel="1">
      <c r="A13" s="142">
        <v>45425</v>
      </c>
      <c r="B13" s="142">
        <v>45294</v>
      </c>
      <c r="C13" s="143" t="s">
        <v>120</v>
      </c>
      <c r="D13" s="144" t="s">
        <v>89</v>
      </c>
      <c r="E13" s="144"/>
      <c r="F13" s="137">
        <f>IF(D13="대체","",VLOOKUP($D13,월별_CashFlow!$H$3:$I$61,2,FALSE))</f>
        <v>310100</v>
      </c>
      <c r="G13" s="145"/>
      <c r="H13" s="145">
        <f t="shared" si="0"/>
        <v>4427900</v>
      </c>
      <c r="I13" s="145" t="str">
        <f t="shared" si="1"/>
        <v/>
      </c>
      <c r="J13" s="146">
        <v>4427900</v>
      </c>
      <c r="K13" s="147">
        <v>1111185044</v>
      </c>
      <c r="L13" s="148" t="s">
        <v>294</v>
      </c>
      <c r="M13" s="148"/>
      <c r="N13" s="148"/>
      <c r="O13" s="148" t="s">
        <v>8</v>
      </c>
      <c r="P13" s="148" t="s">
        <v>9</v>
      </c>
      <c r="Q13" s="148"/>
      <c r="R13" s="148"/>
      <c r="S13" s="148"/>
      <c r="T13" s="148"/>
    </row>
    <row r="14" spans="1:20" ht="15.6" customHeight="1" outlineLevel="1">
      <c r="A14" s="142">
        <v>45425</v>
      </c>
      <c r="B14" s="142">
        <v>45295</v>
      </c>
      <c r="C14" s="143" t="s">
        <v>120</v>
      </c>
      <c r="D14" s="144" t="s">
        <v>76</v>
      </c>
      <c r="E14" s="144"/>
      <c r="F14" s="137">
        <f>IF(D14="대체","",VLOOKUP($D14,월별_CashFlow!$H$3:$I$61,2,FALSE))</f>
        <v>120204</v>
      </c>
      <c r="G14" s="145"/>
      <c r="H14" s="145" t="str">
        <f t="shared" si="0"/>
        <v/>
      </c>
      <c r="I14" s="145">
        <f t="shared" si="1"/>
        <v>-280059</v>
      </c>
      <c r="J14" s="146">
        <v>-280059</v>
      </c>
      <c r="K14" s="147">
        <v>1110904985</v>
      </c>
      <c r="L14" s="148" t="s">
        <v>296</v>
      </c>
      <c r="M14" s="148"/>
      <c r="N14" s="148"/>
      <c r="O14" s="148" t="s">
        <v>8</v>
      </c>
      <c r="P14" s="148" t="s">
        <v>9</v>
      </c>
      <c r="Q14" s="148"/>
      <c r="R14" s="148"/>
      <c r="S14" s="148"/>
      <c r="T14" s="148"/>
    </row>
    <row r="15" spans="1:20" ht="15.6" customHeight="1" outlineLevel="1">
      <c r="A15" s="142">
        <v>45425</v>
      </c>
      <c r="B15" s="142">
        <v>45296</v>
      </c>
      <c r="C15" s="143" t="s">
        <v>120</v>
      </c>
      <c r="D15" s="144" t="s">
        <v>76</v>
      </c>
      <c r="E15" s="144"/>
      <c r="F15" s="137">
        <f>IF(D15="대체","",VLOOKUP($D15,월별_CashFlow!$H$3:$I$61,2,FALSE))</f>
        <v>120204</v>
      </c>
      <c r="G15" s="145"/>
      <c r="H15" s="145" t="str">
        <f t="shared" si="0"/>
        <v/>
      </c>
      <c r="I15" s="145">
        <f t="shared" si="1"/>
        <v>-505240</v>
      </c>
      <c r="J15" s="146">
        <v>-505240</v>
      </c>
      <c r="K15" s="147">
        <v>1110399745</v>
      </c>
      <c r="L15" s="148" t="s">
        <v>297</v>
      </c>
      <c r="M15" s="148"/>
      <c r="N15" s="148"/>
      <c r="O15" s="148" t="s">
        <v>8</v>
      </c>
      <c r="P15" s="148" t="s">
        <v>9</v>
      </c>
      <c r="Q15" s="148"/>
      <c r="R15" s="148"/>
      <c r="S15" s="148"/>
      <c r="T15" s="148"/>
    </row>
    <row r="16" spans="1:20" ht="15.6" customHeight="1" outlineLevel="1">
      <c r="A16" s="142">
        <v>45425</v>
      </c>
      <c r="B16" s="142">
        <v>45299</v>
      </c>
      <c r="C16" s="143" t="s">
        <v>120</v>
      </c>
      <c r="D16" s="144" t="s">
        <v>76</v>
      </c>
      <c r="E16" s="144"/>
      <c r="F16" s="137">
        <f>IF(D16="대체","",VLOOKUP($D16,월별_CashFlow!$H$3:$I$61,2,FALSE))</f>
        <v>120204</v>
      </c>
      <c r="G16" s="145"/>
      <c r="H16" s="145" t="str">
        <f t="shared" si="0"/>
        <v/>
      </c>
      <c r="I16" s="145">
        <f t="shared" si="1"/>
        <v>-5000</v>
      </c>
      <c r="J16" s="146">
        <v>-5000</v>
      </c>
      <c r="K16" s="147">
        <v>1110394745</v>
      </c>
      <c r="L16" s="148" t="s">
        <v>302</v>
      </c>
      <c r="M16" s="148"/>
      <c r="N16" s="148"/>
      <c r="O16" s="148" t="s">
        <v>10</v>
      </c>
      <c r="P16" s="148" t="s">
        <v>11</v>
      </c>
      <c r="Q16" s="148"/>
      <c r="R16" s="148"/>
      <c r="S16" s="148"/>
      <c r="T16" s="148"/>
    </row>
    <row r="17" spans="1:20" ht="15.6" customHeight="1" outlineLevel="1">
      <c r="A17" s="142">
        <v>45425</v>
      </c>
      <c r="B17" s="142">
        <v>45299</v>
      </c>
      <c r="C17" s="143" t="s">
        <v>120</v>
      </c>
      <c r="D17" s="144" t="s">
        <v>76</v>
      </c>
      <c r="E17" s="144"/>
      <c r="F17" s="137">
        <f>IF(D17="대체","",VLOOKUP($D17,월별_CashFlow!$H$3:$I$61,2,FALSE))</f>
        <v>120204</v>
      </c>
      <c r="G17" s="145"/>
      <c r="H17" s="145" t="str">
        <f t="shared" si="0"/>
        <v/>
      </c>
      <c r="I17" s="145">
        <f t="shared" si="1"/>
        <v>-5000</v>
      </c>
      <c r="J17" s="146">
        <v>-5000</v>
      </c>
      <c r="K17" s="147">
        <v>1110389745</v>
      </c>
      <c r="L17" s="148" t="s">
        <v>302</v>
      </c>
      <c r="M17" s="148"/>
      <c r="N17" s="148"/>
      <c r="O17" s="148" t="s">
        <v>10</v>
      </c>
      <c r="P17" s="148" t="s">
        <v>11</v>
      </c>
      <c r="Q17" s="148"/>
      <c r="R17" s="148"/>
      <c r="S17" s="148"/>
      <c r="T17" s="148"/>
    </row>
    <row r="18" spans="1:20" ht="15.6" customHeight="1" outlineLevel="1">
      <c r="A18" s="142">
        <v>45425</v>
      </c>
      <c r="B18" s="142">
        <v>45299</v>
      </c>
      <c r="C18" s="143" t="s">
        <v>120</v>
      </c>
      <c r="D18" s="144" t="s">
        <v>76</v>
      </c>
      <c r="E18" s="144"/>
      <c r="F18" s="137">
        <f>IF(D18="대체","",VLOOKUP($D18,월별_CashFlow!$H$3:$I$61,2,FALSE))</f>
        <v>120204</v>
      </c>
      <c r="G18" s="145"/>
      <c r="H18" s="145" t="str">
        <f t="shared" si="0"/>
        <v/>
      </c>
      <c r="I18" s="145">
        <f t="shared" si="1"/>
        <v>-57198</v>
      </c>
      <c r="J18" s="146">
        <v>-57198</v>
      </c>
      <c r="K18" s="147">
        <v>1110332547</v>
      </c>
      <c r="L18" s="148" t="s">
        <v>304</v>
      </c>
      <c r="M18" s="148"/>
      <c r="N18" s="148"/>
      <c r="O18" s="148" t="s">
        <v>8</v>
      </c>
      <c r="P18" s="148" t="s">
        <v>9</v>
      </c>
      <c r="Q18" s="148"/>
      <c r="R18" s="148"/>
      <c r="S18" s="148"/>
      <c r="T18" s="148"/>
    </row>
    <row r="19" spans="1:20" ht="15.6" customHeight="1" outlineLevel="1">
      <c r="A19" s="142">
        <v>45425</v>
      </c>
      <c r="B19" s="142">
        <v>45299</v>
      </c>
      <c r="C19" s="143" t="s">
        <v>120</v>
      </c>
      <c r="D19" s="144" t="s">
        <v>76</v>
      </c>
      <c r="E19" s="144"/>
      <c r="F19" s="137">
        <f>IF(D19="대체","",VLOOKUP($D19,월별_CashFlow!$H$3:$I$61,2,FALSE))</f>
        <v>120204</v>
      </c>
      <c r="G19" s="145"/>
      <c r="H19" s="145" t="str">
        <f t="shared" si="0"/>
        <v/>
      </c>
      <c r="I19" s="145">
        <f t="shared" si="1"/>
        <v>-164392</v>
      </c>
      <c r="J19" s="146">
        <v>-164392</v>
      </c>
      <c r="K19" s="147">
        <v>1110168155</v>
      </c>
      <c r="L19" s="148" t="s">
        <v>305</v>
      </c>
      <c r="M19" s="148"/>
      <c r="N19" s="148"/>
      <c r="O19" s="148" t="s">
        <v>8</v>
      </c>
      <c r="P19" s="148" t="s">
        <v>9</v>
      </c>
      <c r="Q19" s="148"/>
      <c r="R19" s="148"/>
      <c r="S19" s="148"/>
      <c r="T19" s="148"/>
    </row>
    <row r="20" spans="1:20" ht="15.6" customHeight="1" outlineLevel="1">
      <c r="A20" s="142">
        <v>45425</v>
      </c>
      <c r="B20" s="142">
        <v>45299</v>
      </c>
      <c r="C20" s="143" t="s">
        <v>120</v>
      </c>
      <c r="D20" s="144" t="s">
        <v>76</v>
      </c>
      <c r="E20" s="144"/>
      <c r="F20" s="137">
        <f>IF(D20="대체","",VLOOKUP($D20,월별_CashFlow!$H$3:$I$61,2,FALSE))</f>
        <v>120204</v>
      </c>
      <c r="G20" s="145"/>
      <c r="H20" s="145" t="str">
        <f t="shared" si="0"/>
        <v/>
      </c>
      <c r="I20" s="145">
        <f t="shared" si="1"/>
        <v>-84710</v>
      </c>
      <c r="J20" s="146">
        <v>-84710</v>
      </c>
      <c r="K20" s="147">
        <v>1110083445</v>
      </c>
      <c r="L20" s="148" t="s">
        <v>306</v>
      </c>
      <c r="M20" s="148"/>
      <c r="N20" s="148"/>
      <c r="O20" s="148" t="s">
        <v>8</v>
      </c>
      <c r="P20" s="148" t="s">
        <v>9</v>
      </c>
      <c r="Q20" s="148"/>
      <c r="R20" s="148"/>
      <c r="S20" s="148"/>
      <c r="T20" s="148"/>
    </row>
    <row r="21" spans="1:20" ht="15.6" customHeight="1" outlineLevel="1">
      <c r="A21" s="142">
        <v>45425</v>
      </c>
      <c r="B21" s="142">
        <v>45301</v>
      </c>
      <c r="C21" s="143" t="s">
        <v>120</v>
      </c>
      <c r="D21" s="144" t="s">
        <v>76</v>
      </c>
      <c r="E21" s="144"/>
      <c r="F21" s="137">
        <f>IF(D21="대체","",VLOOKUP($D21,월별_CashFlow!$H$3:$I$61,2,FALSE))</f>
        <v>120204</v>
      </c>
      <c r="G21" s="145"/>
      <c r="H21" s="145" t="str">
        <f t="shared" si="0"/>
        <v/>
      </c>
      <c r="I21" s="145">
        <f t="shared" si="1"/>
        <v>-1321800</v>
      </c>
      <c r="J21" s="146">
        <v>-1321800</v>
      </c>
      <c r="K21" s="147">
        <v>1108761645</v>
      </c>
      <c r="L21" s="148" t="s">
        <v>307</v>
      </c>
      <c r="M21" s="148"/>
      <c r="N21" s="148"/>
      <c r="O21" s="148" t="s">
        <v>10</v>
      </c>
      <c r="P21" s="148" t="s">
        <v>11</v>
      </c>
      <c r="Q21" s="148"/>
      <c r="R21" s="148"/>
      <c r="S21" s="148"/>
      <c r="T21" s="148"/>
    </row>
    <row r="22" spans="1:20" ht="15.6" customHeight="1" outlineLevel="1">
      <c r="A22" s="142">
        <v>45425</v>
      </c>
      <c r="B22" s="142">
        <v>45301</v>
      </c>
      <c r="C22" s="143" t="s">
        <v>120</v>
      </c>
      <c r="D22" s="144" t="s">
        <v>74</v>
      </c>
      <c r="E22" s="144"/>
      <c r="F22" s="137">
        <f>IF(D22="대체","",VLOOKUP($D22,월별_CashFlow!$H$3:$I$61,2,FALSE))</f>
        <v>120202</v>
      </c>
      <c r="G22" s="145"/>
      <c r="H22" s="145" t="str">
        <f t="shared" si="0"/>
        <v/>
      </c>
      <c r="I22" s="145">
        <f t="shared" si="1"/>
        <v>-836540</v>
      </c>
      <c r="J22" s="146">
        <v>-836540</v>
      </c>
      <c r="K22" s="147">
        <v>1107925105</v>
      </c>
      <c r="L22" s="148" t="s">
        <v>309</v>
      </c>
      <c r="M22" s="148"/>
      <c r="N22" s="148"/>
      <c r="O22" s="148" t="s">
        <v>8</v>
      </c>
      <c r="P22" s="148" t="s">
        <v>9</v>
      </c>
      <c r="Q22" s="148"/>
      <c r="R22" s="148"/>
      <c r="S22" s="148"/>
      <c r="T22" s="148"/>
    </row>
    <row r="23" spans="1:20" ht="15.6" customHeight="1" outlineLevel="1">
      <c r="A23" s="142">
        <v>45425</v>
      </c>
      <c r="B23" s="142">
        <v>45301</v>
      </c>
      <c r="C23" s="143" t="s">
        <v>120</v>
      </c>
      <c r="D23" s="144" t="s">
        <v>74</v>
      </c>
      <c r="E23" s="144"/>
      <c r="F23" s="137">
        <f>IF(D23="대체","",VLOOKUP($D23,월별_CashFlow!$H$3:$I$61,2,FALSE))</f>
        <v>120202</v>
      </c>
      <c r="G23" s="145"/>
      <c r="H23" s="145" t="str">
        <f t="shared" si="0"/>
        <v/>
      </c>
      <c r="I23" s="145">
        <f t="shared" si="1"/>
        <v>-351000</v>
      </c>
      <c r="J23" s="146">
        <v>-351000</v>
      </c>
      <c r="K23" s="147">
        <v>1107574105</v>
      </c>
      <c r="L23" s="148" t="s">
        <v>312</v>
      </c>
      <c r="M23" s="148"/>
      <c r="N23" s="148"/>
      <c r="O23" s="148" t="s">
        <v>8</v>
      </c>
      <c r="P23" s="148" t="s">
        <v>9</v>
      </c>
      <c r="Q23" s="148"/>
      <c r="R23" s="148"/>
      <c r="S23" s="148"/>
      <c r="T23" s="148"/>
    </row>
    <row r="24" spans="1:20" ht="15.6" customHeight="1" outlineLevel="1">
      <c r="A24" s="142">
        <v>45425</v>
      </c>
      <c r="B24" s="142">
        <v>45301</v>
      </c>
      <c r="C24" s="143" t="s">
        <v>120</v>
      </c>
      <c r="D24" s="144" t="s">
        <v>74</v>
      </c>
      <c r="E24" s="144"/>
      <c r="F24" s="137">
        <f>IF(D24="대체","",VLOOKUP($D24,월별_CashFlow!$H$3:$I$61,2,FALSE))</f>
        <v>120202</v>
      </c>
      <c r="G24" s="145"/>
      <c r="H24" s="145" t="str">
        <f t="shared" si="0"/>
        <v/>
      </c>
      <c r="I24" s="145">
        <f t="shared" si="1"/>
        <v>-73850</v>
      </c>
      <c r="J24" s="146">
        <v>-73850</v>
      </c>
      <c r="K24" s="147">
        <v>1107500255</v>
      </c>
      <c r="L24" s="148" t="s">
        <v>314</v>
      </c>
      <c r="M24" s="148"/>
      <c r="N24" s="148"/>
      <c r="O24" s="148" t="s">
        <v>8</v>
      </c>
      <c r="P24" s="148" t="s">
        <v>9</v>
      </c>
      <c r="Q24" s="148"/>
      <c r="R24" s="148"/>
      <c r="S24" s="148"/>
      <c r="T24" s="148"/>
    </row>
    <row r="25" spans="1:20" ht="15.6" customHeight="1" outlineLevel="1">
      <c r="A25" s="142">
        <v>45425</v>
      </c>
      <c r="B25" s="142">
        <v>45301</v>
      </c>
      <c r="C25" s="143" t="s">
        <v>120</v>
      </c>
      <c r="D25" s="144" t="s">
        <v>74</v>
      </c>
      <c r="E25" s="144"/>
      <c r="F25" s="137">
        <f>IF(D25="대체","",VLOOKUP($D25,월별_CashFlow!$H$3:$I$61,2,FALSE))</f>
        <v>120202</v>
      </c>
      <c r="G25" s="145"/>
      <c r="H25" s="145" t="str">
        <f t="shared" si="0"/>
        <v/>
      </c>
      <c r="I25" s="145">
        <f t="shared" si="1"/>
        <v>-27220</v>
      </c>
      <c r="J25" s="146">
        <v>-27220</v>
      </c>
      <c r="K25" s="147">
        <v>1107473035</v>
      </c>
      <c r="L25" s="148" t="s">
        <v>315</v>
      </c>
      <c r="M25" s="148"/>
      <c r="N25" s="148"/>
      <c r="O25" s="148" t="s">
        <v>8</v>
      </c>
      <c r="P25" s="148" t="s">
        <v>9</v>
      </c>
      <c r="Q25" s="148"/>
      <c r="R25" s="148"/>
      <c r="S25" s="148"/>
      <c r="T25" s="148"/>
    </row>
    <row r="26" spans="1:20" ht="15.6" customHeight="1" outlineLevel="1">
      <c r="A26" s="142">
        <v>45425</v>
      </c>
      <c r="B26" s="142">
        <v>45302</v>
      </c>
      <c r="C26" s="143" t="s">
        <v>120</v>
      </c>
      <c r="D26" s="144" t="s">
        <v>86</v>
      </c>
      <c r="E26" s="144"/>
      <c r="F26" s="137">
        <f>IF(D26="대체","",VLOOKUP($D26,월별_CashFlow!$H$3:$I$61,2,FALSE))</f>
        <v>310001</v>
      </c>
      <c r="G26" s="145"/>
      <c r="H26" s="145">
        <f t="shared" si="0"/>
        <v>33667000</v>
      </c>
      <c r="I26" s="145" t="str">
        <f t="shared" si="1"/>
        <v/>
      </c>
      <c r="J26" s="146">
        <v>33667000</v>
      </c>
      <c r="K26" s="147">
        <v>1141140035</v>
      </c>
      <c r="L26" s="148" t="s">
        <v>316</v>
      </c>
      <c r="M26" s="148"/>
      <c r="N26" s="148"/>
      <c r="O26" s="148" t="s">
        <v>14</v>
      </c>
      <c r="P26" s="148" t="s">
        <v>15</v>
      </c>
      <c r="Q26" s="148"/>
      <c r="R26" s="148"/>
      <c r="S26" s="148"/>
      <c r="T26" s="148"/>
    </row>
    <row r="27" spans="1:20" ht="15.6" customHeight="1" outlineLevel="1">
      <c r="A27" s="142">
        <v>45425</v>
      </c>
      <c r="B27" s="142">
        <v>45302</v>
      </c>
      <c r="C27" s="143" t="s">
        <v>120</v>
      </c>
      <c r="D27" s="144" t="s">
        <v>86</v>
      </c>
      <c r="E27" s="144"/>
      <c r="F27" s="137">
        <f>IF(D27="대체","",VLOOKUP($D27,월별_CashFlow!$H$3:$I$61,2,FALSE))</f>
        <v>310001</v>
      </c>
      <c r="G27" s="145"/>
      <c r="H27" s="145" t="str">
        <f t="shared" si="0"/>
        <v/>
      </c>
      <c r="I27" s="145">
        <f t="shared" si="1"/>
        <v>-33667000</v>
      </c>
      <c r="J27" s="146">
        <v>-33667000</v>
      </c>
      <c r="K27" s="147">
        <v>1107473035</v>
      </c>
      <c r="L27" s="148" t="s">
        <v>316</v>
      </c>
      <c r="M27" s="148"/>
      <c r="N27" s="148"/>
      <c r="O27" s="148" t="s">
        <v>10</v>
      </c>
      <c r="P27" s="148" t="s">
        <v>11</v>
      </c>
      <c r="Q27" s="148"/>
      <c r="R27" s="148"/>
      <c r="S27" s="148"/>
      <c r="T27" s="148"/>
    </row>
    <row r="28" spans="1:20" ht="15.6" customHeight="1" outlineLevel="1">
      <c r="A28" s="142">
        <v>45425</v>
      </c>
      <c r="B28" s="142">
        <v>45303</v>
      </c>
      <c r="C28" s="143" t="s">
        <v>120</v>
      </c>
      <c r="D28" s="144" t="s">
        <v>86</v>
      </c>
      <c r="E28" s="144"/>
      <c r="F28" s="137">
        <f>IF(D28="대체","",VLOOKUP($D28,월별_CashFlow!$H$3:$I$61,2,FALSE))</f>
        <v>310001</v>
      </c>
      <c r="G28" s="145"/>
      <c r="H28" s="145" t="str">
        <f t="shared" si="0"/>
        <v/>
      </c>
      <c r="I28" s="145">
        <f t="shared" si="1"/>
        <v>-33667000</v>
      </c>
      <c r="J28" s="146">
        <v>-33667000</v>
      </c>
      <c r="K28" s="147">
        <v>1073806035</v>
      </c>
      <c r="L28" s="148" t="s">
        <v>316</v>
      </c>
      <c r="M28" s="148"/>
      <c r="N28" s="148"/>
      <c r="O28" s="148" t="s">
        <v>14</v>
      </c>
      <c r="P28" s="148" t="s">
        <v>15</v>
      </c>
      <c r="Q28" s="148"/>
      <c r="R28" s="148"/>
      <c r="S28" s="148"/>
      <c r="T28" s="148"/>
    </row>
    <row r="29" spans="1:20" ht="15.6" customHeight="1" outlineLevel="1">
      <c r="A29" s="142">
        <v>45425</v>
      </c>
      <c r="B29" s="142">
        <v>45303</v>
      </c>
      <c r="C29" s="143" t="s">
        <v>120</v>
      </c>
      <c r="D29" s="144" t="s">
        <v>86</v>
      </c>
      <c r="E29" s="144"/>
      <c r="F29" s="137">
        <f>IF(D29="대체","",VLOOKUP($D29,월별_CashFlow!$H$3:$I$61,2,FALSE))</f>
        <v>310001</v>
      </c>
      <c r="G29" s="145"/>
      <c r="H29" s="145">
        <f t="shared" si="0"/>
        <v>32427000</v>
      </c>
      <c r="I29" s="145" t="str">
        <f t="shared" si="1"/>
        <v/>
      </c>
      <c r="J29" s="146">
        <v>32427000</v>
      </c>
      <c r="K29" s="147">
        <v>1106233035</v>
      </c>
      <c r="L29" s="148" t="s">
        <v>316</v>
      </c>
      <c r="M29" s="148"/>
      <c r="N29" s="148"/>
      <c r="O29" s="148" t="s">
        <v>14</v>
      </c>
      <c r="P29" s="148" t="s">
        <v>15</v>
      </c>
      <c r="Q29" s="148"/>
      <c r="R29" s="148"/>
      <c r="S29" s="148"/>
      <c r="T29" s="148"/>
    </row>
    <row r="30" spans="1:20" ht="15.6" customHeight="1" outlineLevel="1">
      <c r="A30" s="142">
        <v>45425</v>
      </c>
      <c r="B30" s="142">
        <v>45303</v>
      </c>
      <c r="C30" s="143" t="s">
        <v>120</v>
      </c>
      <c r="D30" s="144" t="s">
        <v>86</v>
      </c>
      <c r="E30" s="144"/>
      <c r="F30" s="137">
        <f>IF(D30="대체","",VLOOKUP($D30,월별_CashFlow!$H$3:$I$61,2,FALSE))</f>
        <v>310001</v>
      </c>
      <c r="G30" s="145"/>
      <c r="H30" s="145">
        <f t="shared" si="0"/>
        <v>33667000</v>
      </c>
      <c r="I30" s="145" t="str">
        <f t="shared" si="1"/>
        <v/>
      </c>
      <c r="J30" s="146">
        <v>33667000</v>
      </c>
      <c r="K30" s="147">
        <v>1139900035</v>
      </c>
      <c r="L30" s="148" t="s">
        <v>316</v>
      </c>
      <c r="M30" s="148"/>
      <c r="N30" s="148"/>
      <c r="O30" s="148" t="s">
        <v>10</v>
      </c>
      <c r="P30" s="148" t="s">
        <v>11</v>
      </c>
      <c r="Q30" s="148"/>
      <c r="R30" s="148"/>
      <c r="S30" s="148"/>
      <c r="T30" s="148"/>
    </row>
    <row r="31" spans="1:20" ht="15.6" customHeight="1" outlineLevel="1">
      <c r="A31" s="142">
        <v>45425</v>
      </c>
      <c r="B31" s="142">
        <v>45303</v>
      </c>
      <c r="C31" s="143" t="s">
        <v>120</v>
      </c>
      <c r="D31" s="144" t="s">
        <v>86</v>
      </c>
      <c r="E31" s="144"/>
      <c r="F31" s="137">
        <f>IF(D31="대체","",VLOOKUP($D31,월별_CashFlow!$H$3:$I$61,2,FALSE))</f>
        <v>310001</v>
      </c>
      <c r="G31" s="145"/>
      <c r="H31" s="145" t="str">
        <f t="shared" si="0"/>
        <v/>
      </c>
      <c r="I31" s="145">
        <f t="shared" si="1"/>
        <v>-32427000</v>
      </c>
      <c r="J31" s="146">
        <v>-32427000</v>
      </c>
      <c r="K31" s="147">
        <v>1107473035</v>
      </c>
      <c r="L31" s="148" t="s">
        <v>316</v>
      </c>
      <c r="M31" s="148"/>
      <c r="N31" s="148"/>
      <c r="O31" s="148" t="s">
        <v>10</v>
      </c>
      <c r="P31" s="148" t="s">
        <v>11</v>
      </c>
      <c r="Q31" s="148"/>
      <c r="R31" s="148"/>
      <c r="S31" s="148"/>
      <c r="T31" s="148"/>
    </row>
    <row r="32" spans="1:20" ht="15.6" customHeight="1" outlineLevel="1">
      <c r="A32" s="142">
        <v>45425</v>
      </c>
      <c r="B32" s="142">
        <v>45306</v>
      </c>
      <c r="C32" s="143" t="s">
        <v>120</v>
      </c>
      <c r="D32" s="144" t="s">
        <v>76</v>
      </c>
      <c r="E32" s="144"/>
      <c r="F32" s="137">
        <f>IF(D32="대체","",VLOOKUP($D32,월별_CashFlow!$H$3:$I$61,2,FALSE))</f>
        <v>120204</v>
      </c>
      <c r="G32" s="145"/>
      <c r="H32" s="145" t="str">
        <f t="shared" si="0"/>
        <v/>
      </c>
      <c r="I32" s="145">
        <f t="shared" si="1"/>
        <v>-70497</v>
      </c>
      <c r="J32" s="146">
        <v>-70497</v>
      </c>
      <c r="K32" s="147">
        <v>1107402538</v>
      </c>
      <c r="L32" s="148" t="s">
        <v>318</v>
      </c>
      <c r="M32" s="148"/>
      <c r="N32" s="148"/>
      <c r="O32" s="148" t="s">
        <v>8</v>
      </c>
      <c r="P32" s="148" t="s">
        <v>9</v>
      </c>
      <c r="Q32" s="148"/>
      <c r="R32" s="148"/>
      <c r="S32" s="148"/>
      <c r="T32" s="148"/>
    </row>
    <row r="33" spans="1:20" ht="15.6" customHeight="1" outlineLevel="1">
      <c r="A33" s="142">
        <v>45425</v>
      </c>
      <c r="B33" s="142">
        <v>45306</v>
      </c>
      <c r="C33" s="143" t="s">
        <v>120</v>
      </c>
      <c r="D33" s="144" t="s">
        <v>76</v>
      </c>
      <c r="E33" s="144"/>
      <c r="F33" s="137">
        <f>IF(D33="대체","",VLOOKUP($D33,월별_CashFlow!$H$3:$I$61,2,FALSE))</f>
        <v>120204</v>
      </c>
      <c r="G33" s="145"/>
      <c r="H33" s="145" t="str">
        <f t="shared" si="0"/>
        <v/>
      </c>
      <c r="I33" s="145">
        <f t="shared" si="1"/>
        <v>-46268</v>
      </c>
      <c r="J33" s="146">
        <v>-46268</v>
      </c>
      <c r="K33" s="147">
        <v>1107356270</v>
      </c>
      <c r="L33" s="148" t="s">
        <v>319</v>
      </c>
      <c r="M33" s="148"/>
      <c r="N33" s="148"/>
      <c r="O33" s="148" t="s">
        <v>8</v>
      </c>
      <c r="P33" s="148" t="s">
        <v>9</v>
      </c>
      <c r="Q33" s="148"/>
      <c r="R33" s="148"/>
      <c r="S33" s="148"/>
      <c r="T33" s="148"/>
    </row>
    <row r="34" spans="1:20" ht="15.6" customHeight="1" outlineLevel="1">
      <c r="A34" s="142">
        <v>45425</v>
      </c>
      <c r="B34" s="142">
        <v>45307</v>
      </c>
      <c r="C34" s="143" t="s">
        <v>120</v>
      </c>
      <c r="D34" s="144" t="s">
        <v>76</v>
      </c>
      <c r="E34" s="144"/>
      <c r="F34" s="137">
        <f>IF(D34="대체","",VLOOKUP($D34,월별_CashFlow!$H$3:$I$61,2,FALSE))</f>
        <v>120204</v>
      </c>
      <c r="G34" s="145"/>
      <c r="H34" s="145" t="str">
        <f t="shared" si="0"/>
        <v/>
      </c>
      <c r="I34" s="145">
        <f t="shared" si="1"/>
        <v>-81237</v>
      </c>
      <c r="J34" s="146">
        <v>-81237</v>
      </c>
      <c r="K34" s="147">
        <v>1107275033</v>
      </c>
      <c r="L34" s="148" t="s">
        <v>320</v>
      </c>
      <c r="M34" s="148"/>
      <c r="N34" s="148"/>
      <c r="O34" s="148" t="s">
        <v>8</v>
      </c>
      <c r="P34" s="148" t="s">
        <v>9</v>
      </c>
      <c r="Q34" s="148"/>
      <c r="R34" s="148"/>
      <c r="S34" s="148"/>
      <c r="T34" s="148"/>
    </row>
    <row r="35" spans="1:20" ht="15.6" customHeight="1" outlineLevel="1">
      <c r="A35" s="142">
        <v>45425</v>
      </c>
      <c r="B35" s="142">
        <v>45308</v>
      </c>
      <c r="C35" s="143" t="s">
        <v>120</v>
      </c>
      <c r="D35" s="144" t="s">
        <v>76</v>
      </c>
      <c r="E35" s="144"/>
      <c r="F35" s="137">
        <f>IF(D35="대체","",VLOOKUP($D35,월별_CashFlow!$H$3:$I$61,2,FALSE))</f>
        <v>120204</v>
      </c>
      <c r="G35" s="145"/>
      <c r="H35" s="145" t="str">
        <f t="shared" si="0"/>
        <v/>
      </c>
      <c r="I35" s="145">
        <f t="shared" si="1"/>
        <v>-169427</v>
      </c>
      <c r="J35" s="146">
        <v>-169427</v>
      </c>
      <c r="K35" s="147">
        <v>1107105606</v>
      </c>
      <c r="L35" s="148" t="s">
        <v>321</v>
      </c>
      <c r="M35" s="148"/>
      <c r="N35" s="148"/>
      <c r="O35" s="148" t="s">
        <v>8</v>
      </c>
      <c r="P35" s="148" t="s">
        <v>9</v>
      </c>
      <c r="Q35" s="148"/>
      <c r="R35" s="148"/>
      <c r="S35" s="148"/>
      <c r="T35" s="148"/>
    </row>
    <row r="36" spans="1:20" ht="15.6" customHeight="1" outlineLevel="1">
      <c r="A36" s="142">
        <v>45425</v>
      </c>
      <c r="B36" s="142">
        <v>45309</v>
      </c>
      <c r="C36" s="143" t="s">
        <v>120</v>
      </c>
      <c r="D36" s="144" t="s">
        <v>76</v>
      </c>
      <c r="E36" s="144"/>
      <c r="F36" s="137">
        <f>IF(D36="대체","",VLOOKUP($D36,월별_CashFlow!$H$3:$I$61,2,FALSE))</f>
        <v>120204</v>
      </c>
      <c r="G36" s="145"/>
      <c r="H36" s="145" t="str">
        <f t="shared" si="0"/>
        <v/>
      </c>
      <c r="I36" s="145">
        <f t="shared" si="1"/>
        <v>-39200</v>
      </c>
      <c r="J36" s="146">
        <v>-39200</v>
      </c>
      <c r="K36" s="147">
        <v>1107066406</v>
      </c>
      <c r="L36" s="148" t="s">
        <v>322</v>
      </c>
      <c r="M36" s="148"/>
      <c r="N36" s="148"/>
      <c r="O36" s="148" t="s">
        <v>8</v>
      </c>
      <c r="P36" s="148" t="s">
        <v>9</v>
      </c>
      <c r="Q36" s="148"/>
      <c r="R36" s="148"/>
      <c r="S36" s="148"/>
      <c r="T36" s="148"/>
    </row>
    <row r="37" spans="1:20" ht="15.6" customHeight="1" outlineLevel="1">
      <c r="A37" s="142">
        <v>45425</v>
      </c>
      <c r="B37" s="142">
        <v>45310</v>
      </c>
      <c r="C37" s="143" t="s">
        <v>120</v>
      </c>
      <c r="D37" s="144" t="s">
        <v>76</v>
      </c>
      <c r="E37" s="144"/>
      <c r="F37" s="137">
        <f>IF(D37="대체","",VLOOKUP($D37,월별_CashFlow!$H$3:$I$61,2,FALSE))</f>
        <v>120204</v>
      </c>
      <c r="G37" s="145"/>
      <c r="H37" s="145" t="str">
        <f t="shared" si="0"/>
        <v/>
      </c>
      <c r="I37" s="145">
        <f t="shared" si="1"/>
        <v>-50816</v>
      </c>
      <c r="J37" s="146">
        <v>-50816</v>
      </c>
      <c r="K37" s="147">
        <v>1107015590</v>
      </c>
      <c r="L37" s="148" t="s">
        <v>324</v>
      </c>
      <c r="M37" s="148"/>
      <c r="N37" s="148"/>
      <c r="O37" s="148" t="s">
        <v>8</v>
      </c>
      <c r="P37" s="148" t="s">
        <v>9</v>
      </c>
      <c r="Q37" s="148"/>
      <c r="R37" s="148"/>
      <c r="S37" s="148"/>
      <c r="T37" s="148"/>
    </row>
    <row r="38" spans="1:20" ht="15.6" customHeight="1" outlineLevel="1">
      <c r="A38" s="142">
        <v>45425</v>
      </c>
      <c r="B38" s="142">
        <v>45311</v>
      </c>
      <c r="C38" s="143" t="s">
        <v>120</v>
      </c>
      <c r="D38" s="144" t="s">
        <v>76</v>
      </c>
      <c r="E38" s="144"/>
      <c r="F38" s="137">
        <f>IF(D38="대체","",VLOOKUP($D38,월별_CashFlow!$H$3:$I$61,2,FALSE))</f>
        <v>120204</v>
      </c>
      <c r="G38" s="145"/>
      <c r="H38" s="145" t="str">
        <f t="shared" si="0"/>
        <v/>
      </c>
      <c r="I38" s="145">
        <f t="shared" si="1"/>
        <v>-37000</v>
      </c>
      <c r="J38" s="146">
        <v>-37000</v>
      </c>
      <c r="K38" s="147">
        <v>1106978590</v>
      </c>
      <c r="L38" s="148" t="s">
        <v>325</v>
      </c>
      <c r="M38" s="148"/>
      <c r="N38" s="148"/>
      <c r="O38" s="148" t="s">
        <v>8</v>
      </c>
      <c r="P38" s="148" t="s">
        <v>9</v>
      </c>
      <c r="Q38" s="148"/>
      <c r="R38" s="148"/>
      <c r="S38" s="148"/>
      <c r="T38" s="148"/>
    </row>
    <row r="39" spans="1:20" ht="15.6" customHeight="1" outlineLevel="1">
      <c r="A39" s="142">
        <v>45425</v>
      </c>
      <c r="B39" s="142">
        <v>45313</v>
      </c>
      <c r="C39" s="143" t="s">
        <v>120</v>
      </c>
      <c r="D39" s="144" t="s">
        <v>76</v>
      </c>
      <c r="E39" s="144"/>
      <c r="F39" s="137">
        <f>IF(D39="대체","",VLOOKUP($D39,월별_CashFlow!$H$3:$I$61,2,FALSE))</f>
        <v>120204</v>
      </c>
      <c r="G39" s="145"/>
      <c r="H39" s="145" t="str">
        <f t="shared" si="0"/>
        <v/>
      </c>
      <c r="I39" s="145">
        <f t="shared" si="1"/>
        <v>-13966</v>
      </c>
      <c r="J39" s="146">
        <v>-13966</v>
      </c>
      <c r="K39" s="147">
        <v>1106964624</v>
      </c>
      <c r="L39" s="148" t="s">
        <v>326</v>
      </c>
      <c r="M39" s="148"/>
      <c r="N39" s="148"/>
      <c r="O39" s="148" t="s">
        <v>8</v>
      </c>
      <c r="P39" s="148" t="s">
        <v>9</v>
      </c>
      <c r="Q39" s="148"/>
      <c r="R39" s="148"/>
      <c r="S39" s="148"/>
      <c r="T39" s="148"/>
    </row>
    <row r="40" spans="1:20" ht="15.6" customHeight="1" outlineLevel="1">
      <c r="A40" s="142">
        <v>45425</v>
      </c>
      <c r="B40" s="142">
        <v>45313</v>
      </c>
      <c r="C40" s="143" t="s">
        <v>120</v>
      </c>
      <c r="D40" s="144" t="s">
        <v>76</v>
      </c>
      <c r="E40" s="144"/>
      <c r="F40" s="137">
        <f>IF(D40="대체","",VLOOKUP($D40,월별_CashFlow!$H$3:$I$61,2,FALSE))</f>
        <v>120204</v>
      </c>
      <c r="G40" s="145"/>
      <c r="H40" s="145" t="str">
        <f t="shared" si="0"/>
        <v/>
      </c>
      <c r="I40" s="145">
        <f t="shared" si="1"/>
        <v>-19755</v>
      </c>
      <c r="J40" s="146">
        <v>-19755</v>
      </c>
      <c r="K40" s="147">
        <v>1106944869</v>
      </c>
      <c r="L40" s="148" t="s">
        <v>326</v>
      </c>
      <c r="M40" s="148"/>
      <c r="N40" s="148"/>
      <c r="O40" s="148" t="s">
        <v>8</v>
      </c>
      <c r="P40" s="148" t="s">
        <v>9</v>
      </c>
      <c r="Q40" s="148"/>
      <c r="R40" s="148"/>
      <c r="S40" s="148"/>
      <c r="T40" s="148"/>
    </row>
    <row r="41" spans="1:20" ht="15.6" customHeight="1" outlineLevel="1">
      <c r="A41" s="142">
        <v>45425</v>
      </c>
      <c r="B41" s="142">
        <v>45314</v>
      </c>
      <c r="C41" s="143" t="s">
        <v>120</v>
      </c>
      <c r="D41" s="144" t="s">
        <v>76</v>
      </c>
      <c r="E41" s="144"/>
      <c r="F41" s="137">
        <f>IF(D41="대체","",VLOOKUP($D41,월별_CashFlow!$H$3:$I$61,2,FALSE))</f>
        <v>120204</v>
      </c>
      <c r="G41" s="145"/>
      <c r="H41" s="145" t="str">
        <f t="shared" si="0"/>
        <v/>
      </c>
      <c r="I41" s="145">
        <f t="shared" si="1"/>
        <v>-57200</v>
      </c>
      <c r="J41" s="146">
        <v>-57200</v>
      </c>
      <c r="K41" s="147">
        <v>1106887669</v>
      </c>
      <c r="L41" s="148" t="s">
        <v>327</v>
      </c>
      <c r="M41" s="148"/>
      <c r="N41" s="148"/>
      <c r="O41" s="148" t="s">
        <v>8</v>
      </c>
      <c r="P41" s="148" t="s">
        <v>9</v>
      </c>
      <c r="Q41" s="148"/>
      <c r="R41" s="148"/>
      <c r="S41" s="148"/>
      <c r="T41" s="148"/>
    </row>
    <row r="42" spans="1:20" ht="15.6" customHeight="1" outlineLevel="1">
      <c r="A42" s="142">
        <v>45425</v>
      </c>
      <c r="B42" s="142">
        <v>45314</v>
      </c>
      <c r="C42" s="143" t="s">
        <v>120</v>
      </c>
      <c r="D42" s="144" t="s">
        <v>76</v>
      </c>
      <c r="E42" s="144"/>
      <c r="F42" s="137">
        <f>IF(D42="대체","",VLOOKUP($D42,월별_CashFlow!$H$3:$I$61,2,FALSE))</f>
        <v>120204</v>
      </c>
      <c r="G42" s="145"/>
      <c r="H42" s="145" t="str">
        <f t="shared" si="0"/>
        <v/>
      </c>
      <c r="I42" s="145">
        <f t="shared" si="1"/>
        <v>-11400</v>
      </c>
      <c r="J42" s="146">
        <v>-11400</v>
      </c>
      <c r="K42" s="147">
        <v>1106876269</v>
      </c>
      <c r="L42" s="148" t="s">
        <v>328</v>
      </c>
      <c r="M42" s="148"/>
      <c r="N42" s="148"/>
      <c r="O42" s="148" t="s">
        <v>8</v>
      </c>
      <c r="P42" s="148" t="s">
        <v>9</v>
      </c>
      <c r="Q42" s="148"/>
      <c r="R42" s="148"/>
      <c r="S42" s="148"/>
      <c r="T42" s="148"/>
    </row>
    <row r="43" spans="1:20" ht="15.6" customHeight="1" outlineLevel="1">
      <c r="A43" s="142">
        <v>45425</v>
      </c>
      <c r="B43" s="142">
        <v>45314</v>
      </c>
      <c r="C43" s="143" t="s">
        <v>120</v>
      </c>
      <c r="D43" s="144" t="s">
        <v>76</v>
      </c>
      <c r="E43" s="144"/>
      <c r="F43" s="137">
        <f>IF(D43="대체","",VLOOKUP($D43,월별_CashFlow!$H$3:$I$61,2,FALSE))</f>
        <v>120204</v>
      </c>
      <c r="G43" s="145"/>
      <c r="H43" s="145">
        <f t="shared" si="0"/>
        <v>11400</v>
      </c>
      <c r="I43" s="145" t="str">
        <f t="shared" si="1"/>
        <v/>
      </c>
      <c r="J43" s="146">
        <v>11400</v>
      </c>
      <c r="K43" s="147">
        <v>1106887669</v>
      </c>
      <c r="L43" s="148" t="s">
        <v>328</v>
      </c>
      <c r="M43" s="148"/>
      <c r="N43" s="148"/>
      <c r="O43" s="148" t="s">
        <v>8</v>
      </c>
      <c r="P43" s="148" t="s">
        <v>9</v>
      </c>
      <c r="Q43" s="148"/>
      <c r="R43" s="148"/>
      <c r="S43" s="148"/>
      <c r="T43" s="148"/>
    </row>
    <row r="44" spans="1:20" ht="15.6" customHeight="1" outlineLevel="1">
      <c r="A44" s="142">
        <v>45425</v>
      </c>
      <c r="B44" s="142">
        <v>45314</v>
      </c>
      <c r="C44" s="143" t="s">
        <v>120</v>
      </c>
      <c r="D44" s="144" t="s">
        <v>76</v>
      </c>
      <c r="E44" s="144"/>
      <c r="F44" s="137">
        <f>IF(D44="대체","",VLOOKUP($D44,월별_CashFlow!$H$3:$I$61,2,FALSE))</f>
        <v>120204</v>
      </c>
      <c r="G44" s="145"/>
      <c r="H44" s="145" t="str">
        <f t="shared" si="0"/>
        <v/>
      </c>
      <c r="I44" s="145">
        <f t="shared" si="1"/>
        <v>-10700</v>
      </c>
      <c r="J44" s="146">
        <v>-10700</v>
      </c>
      <c r="K44" s="147">
        <v>1106876969</v>
      </c>
      <c r="L44" s="148" t="s">
        <v>328</v>
      </c>
      <c r="M44" s="148"/>
      <c r="N44" s="148"/>
      <c r="O44" s="148" t="s">
        <v>8</v>
      </c>
      <c r="P44" s="148" t="s">
        <v>9</v>
      </c>
      <c r="Q44" s="148"/>
      <c r="R44" s="148"/>
      <c r="S44" s="148"/>
      <c r="T44" s="148"/>
    </row>
    <row r="45" spans="1:20" ht="15.6" customHeight="1" outlineLevel="1">
      <c r="A45" s="142">
        <v>45425</v>
      </c>
      <c r="B45" s="142">
        <v>45314</v>
      </c>
      <c r="C45" s="143" t="s">
        <v>120</v>
      </c>
      <c r="D45" s="144" t="s">
        <v>76</v>
      </c>
      <c r="E45" s="144"/>
      <c r="F45" s="137">
        <f>IF(D45="대체","",VLOOKUP($D45,월별_CashFlow!$H$3:$I$61,2,FALSE))</f>
        <v>120204</v>
      </c>
      <c r="G45" s="145"/>
      <c r="H45" s="145" t="str">
        <f t="shared" si="0"/>
        <v/>
      </c>
      <c r="I45" s="145">
        <f t="shared" si="1"/>
        <v>-11200</v>
      </c>
      <c r="J45" s="146">
        <v>-11200</v>
      </c>
      <c r="K45" s="147">
        <v>1106865769</v>
      </c>
      <c r="L45" s="148" t="s">
        <v>328</v>
      </c>
      <c r="M45" s="148"/>
      <c r="N45" s="148"/>
      <c r="O45" s="148" t="s">
        <v>8</v>
      </c>
      <c r="P45" s="148" t="s">
        <v>9</v>
      </c>
      <c r="Q45" s="148"/>
      <c r="R45" s="148"/>
      <c r="S45" s="148"/>
      <c r="T45" s="148"/>
    </row>
    <row r="46" spans="1:20" ht="15.6" customHeight="1" outlineLevel="1">
      <c r="A46" s="142">
        <v>45425</v>
      </c>
      <c r="B46" s="142">
        <v>45314</v>
      </c>
      <c r="C46" s="143" t="s">
        <v>120</v>
      </c>
      <c r="D46" s="144" t="s">
        <v>76</v>
      </c>
      <c r="E46" s="144"/>
      <c r="F46" s="137">
        <f>IF(D46="대체","",VLOOKUP($D46,월별_CashFlow!$H$3:$I$61,2,FALSE))</f>
        <v>120204</v>
      </c>
      <c r="G46" s="145"/>
      <c r="H46" s="145">
        <f t="shared" si="0"/>
        <v>11200</v>
      </c>
      <c r="I46" s="145" t="str">
        <f t="shared" si="1"/>
        <v/>
      </c>
      <c r="J46" s="146">
        <v>11200</v>
      </c>
      <c r="K46" s="147">
        <v>1106876969</v>
      </c>
      <c r="L46" s="148" t="s">
        <v>328</v>
      </c>
      <c r="M46" s="148"/>
      <c r="N46" s="148"/>
      <c r="O46" s="148" t="s">
        <v>8</v>
      </c>
      <c r="P46" s="148" t="s">
        <v>9</v>
      </c>
      <c r="Q46" s="148"/>
      <c r="R46" s="148"/>
      <c r="S46" s="148"/>
      <c r="T46" s="148"/>
    </row>
    <row r="47" spans="1:20" ht="15.6" customHeight="1" outlineLevel="1">
      <c r="A47" s="142">
        <v>45425</v>
      </c>
      <c r="B47" s="142">
        <v>45314</v>
      </c>
      <c r="C47" s="143" t="s">
        <v>120</v>
      </c>
      <c r="D47" s="144" t="s">
        <v>76</v>
      </c>
      <c r="E47" s="144"/>
      <c r="F47" s="137">
        <f>IF(D47="대체","",VLOOKUP($D47,월별_CashFlow!$H$3:$I$61,2,FALSE))</f>
        <v>120204</v>
      </c>
      <c r="G47" s="145"/>
      <c r="H47" s="145" t="str">
        <f t="shared" si="0"/>
        <v/>
      </c>
      <c r="I47" s="145">
        <f t="shared" si="1"/>
        <v>-11800</v>
      </c>
      <c r="J47" s="146">
        <v>-11800</v>
      </c>
      <c r="K47" s="147">
        <v>1106865169</v>
      </c>
      <c r="L47" s="148" t="s">
        <v>328</v>
      </c>
      <c r="M47" s="148"/>
      <c r="N47" s="148"/>
      <c r="O47" s="148" t="s">
        <v>8</v>
      </c>
      <c r="P47" s="148" t="s">
        <v>9</v>
      </c>
      <c r="Q47" s="148"/>
      <c r="R47" s="148"/>
      <c r="S47" s="148"/>
      <c r="T47" s="148"/>
    </row>
    <row r="48" spans="1:20" ht="15.6" customHeight="1" outlineLevel="1">
      <c r="A48" s="142">
        <v>45425</v>
      </c>
      <c r="B48" s="142">
        <v>45315</v>
      </c>
      <c r="C48" s="143" t="s">
        <v>120</v>
      </c>
      <c r="D48" s="144" t="s">
        <v>86</v>
      </c>
      <c r="E48" s="144"/>
      <c r="F48" s="137">
        <f>IF(D48="대체","",VLOOKUP($D48,월별_CashFlow!$H$3:$I$61,2,FALSE))</f>
        <v>310001</v>
      </c>
      <c r="G48" s="145"/>
      <c r="H48" s="145" t="str">
        <f t="shared" si="0"/>
        <v/>
      </c>
      <c r="I48" s="145">
        <f t="shared" si="1"/>
        <v>-95606</v>
      </c>
      <c r="J48" s="146">
        <v>-95606</v>
      </c>
      <c r="K48" s="147">
        <v>1106769563</v>
      </c>
      <c r="L48" s="148" t="s">
        <v>316</v>
      </c>
      <c r="M48" s="148"/>
      <c r="N48" s="148"/>
      <c r="O48" s="148" t="s">
        <v>14</v>
      </c>
      <c r="P48" s="148" t="s">
        <v>15</v>
      </c>
      <c r="Q48" s="148"/>
      <c r="R48" s="148"/>
      <c r="S48" s="148"/>
      <c r="T48" s="148"/>
    </row>
    <row r="49" spans="1:20" ht="15.6" customHeight="1" outlineLevel="1">
      <c r="A49" s="142">
        <v>45425</v>
      </c>
      <c r="B49" s="142">
        <v>45315</v>
      </c>
      <c r="C49" s="143" t="s">
        <v>120</v>
      </c>
      <c r="D49" s="144" t="s">
        <v>86</v>
      </c>
      <c r="E49" s="144"/>
      <c r="F49" s="137">
        <f>IF(D49="대체","",VLOOKUP($D49,월별_CashFlow!$H$3:$I$61,2,FALSE))</f>
        <v>310001</v>
      </c>
      <c r="G49" s="145"/>
      <c r="H49" s="145" t="str">
        <f t="shared" si="0"/>
        <v/>
      </c>
      <c r="I49" s="145">
        <f t="shared" si="1"/>
        <v>-10528074</v>
      </c>
      <c r="J49" s="146">
        <v>-10528074</v>
      </c>
      <c r="K49" s="147">
        <v>1096241489</v>
      </c>
      <c r="L49" s="148" t="s">
        <v>329</v>
      </c>
      <c r="M49" s="148"/>
      <c r="N49" s="148"/>
      <c r="O49" s="148" t="s">
        <v>10</v>
      </c>
      <c r="P49" s="148" t="s">
        <v>11</v>
      </c>
      <c r="Q49" s="148"/>
      <c r="R49" s="148"/>
      <c r="S49" s="148"/>
      <c r="T49" s="148"/>
    </row>
    <row r="50" spans="1:20" ht="15.6" customHeight="1" outlineLevel="1">
      <c r="A50" s="142">
        <v>45425</v>
      </c>
      <c r="B50" s="142">
        <v>45315</v>
      </c>
      <c r="C50" s="143" t="s">
        <v>120</v>
      </c>
      <c r="D50" s="144" t="s">
        <v>76</v>
      </c>
      <c r="E50" s="144"/>
      <c r="F50" s="137">
        <f>IF(D50="대체","",VLOOKUP($D50,월별_CashFlow!$H$3:$I$61,2,FALSE))</f>
        <v>120204</v>
      </c>
      <c r="G50" s="145"/>
      <c r="H50" s="145" t="str">
        <f t="shared" si="0"/>
        <v/>
      </c>
      <c r="I50" s="145">
        <f t="shared" si="1"/>
        <v>-12400</v>
      </c>
      <c r="J50" s="146">
        <v>-12400</v>
      </c>
      <c r="K50" s="147">
        <v>1096229089</v>
      </c>
      <c r="L50" s="148" t="s">
        <v>328</v>
      </c>
      <c r="M50" s="148"/>
      <c r="N50" s="148"/>
      <c r="O50" s="148" t="s">
        <v>8</v>
      </c>
      <c r="P50" s="148" t="s">
        <v>9</v>
      </c>
      <c r="Q50" s="148"/>
      <c r="R50" s="148"/>
      <c r="S50" s="148"/>
      <c r="T50" s="148"/>
    </row>
    <row r="51" spans="1:20" ht="15.6" customHeight="1" outlineLevel="1">
      <c r="A51" s="142">
        <v>45425</v>
      </c>
      <c r="B51" s="142">
        <v>45315</v>
      </c>
      <c r="C51" s="143" t="s">
        <v>120</v>
      </c>
      <c r="D51" s="144" t="s">
        <v>76</v>
      </c>
      <c r="E51" s="144"/>
      <c r="F51" s="137">
        <f>IF(D51="대체","",VLOOKUP($D51,월별_CashFlow!$H$3:$I$61,2,FALSE))</f>
        <v>120204</v>
      </c>
      <c r="G51" s="145"/>
      <c r="H51" s="145">
        <f t="shared" si="0"/>
        <v>12400</v>
      </c>
      <c r="I51" s="145" t="str">
        <f t="shared" si="1"/>
        <v/>
      </c>
      <c r="J51" s="146">
        <v>12400</v>
      </c>
      <c r="K51" s="147">
        <v>1096241489</v>
      </c>
      <c r="L51" s="148" t="s">
        <v>328</v>
      </c>
      <c r="M51" s="148"/>
      <c r="N51" s="148"/>
      <c r="O51" s="148" t="s">
        <v>8</v>
      </c>
      <c r="P51" s="148" t="s">
        <v>9</v>
      </c>
      <c r="Q51" s="148"/>
      <c r="R51" s="148"/>
      <c r="S51" s="148"/>
      <c r="T51" s="148"/>
    </row>
    <row r="52" spans="1:20" ht="15.6" customHeight="1" outlineLevel="1">
      <c r="A52" s="142">
        <v>45425</v>
      </c>
      <c r="B52" s="142">
        <v>45315</v>
      </c>
      <c r="C52" s="143" t="s">
        <v>120</v>
      </c>
      <c r="D52" s="144" t="s">
        <v>76</v>
      </c>
      <c r="E52" s="144"/>
      <c r="F52" s="137">
        <f>IF(D52="대체","",VLOOKUP($D52,월별_CashFlow!$H$3:$I$61,2,FALSE))</f>
        <v>120204</v>
      </c>
      <c r="G52" s="145"/>
      <c r="H52" s="145" t="str">
        <f t="shared" si="0"/>
        <v/>
      </c>
      <c r="I52" s="145">
        <f t="shared" si="1"/>
        <v>-11600</v>
      </c>
      <c r="J52" s="146">
        <v>-11600</v>
      </c>
      <c r="K52" s="147">
        <v>1096229889</v>
      </c>
      <c r="L52" s="148" t="s">
        <v>328</v>
      </c>
      <c r="M52" s="148"/>
      <c r="N52" s="148"/>
      <c r="O52" s="148" t="s">
        <v>8</v>
      </c>
      <c r="P52" s="148" t="s">
        <v>9</v>
      </c>
      <c r="Q52" s="148"/>
      <c r="R52" s="148"/>
      <c r="S52" s="148"/>
      <c r="T52" s="148"/>
    </row>
    <row r="53" spans="1:20" ht="15.6" customHeight="1" outlineLevel="1">
      <c r="A53" s="142">
        <v>45425</v>
      </c>
      <c r="B53" s="142">
        <v>45315</v>
      </c>
      <c r="C53" s="143" t="s">
        <v>120</v>
      </c>
      <c r="D53" s="144" t="s">
        <v>86</v>
      </c>
      <c r="E53" s="144"/>
      <c r="F53" s="137">
        <f>IF(D53="대체","",VLOOKUP($D53,월별_CashFlow!$H$3:$I$61,2,FALSE))</f>
        <v>310001</v>
      </c>
      <c r="G53" s="145"/>
      <c r="H53" s="145">
        <f t="shared" si="0"/>
        <v>95606</v>
      </c>
      <c r="I53" s="145" t="str">
        <f t="shared" si="1"/>
        <v/>
      </c>
      <c r="J53" s="146">
        <v>95606</v>
      </c>
      <c r="K53" s="147">
        <v>1096325495</v>
      </c>
      <c r="L53" s="148" t="s">
        <v>316</v>
      </c>
      <c r="M53" s="148"/>
      <c r="N53" s="148"/>
      <c r="O53" s="148" t="s">
        <v>8</v>
      </c>
      <c r="P53" s="148" t="s">
        <v>9</v>
      </c>
      <c r="Q53" s="148"/>
      <c r="R53" s="148"/>
      <c r="S53" s="148"/>
      <c r="T53" s="148"/>
    </row>
    <row r="54" spans="1:20" ht="15.6" customHeight="1" outlineLevel="1">
      <c r="A54" s="142">
        <v>45425</v>
      </c>
      <c r="B54" s="142">
        <v>45316</v>
      </c>
      <c r="C54" s="143" t="s">
        <v>120</v>
      </c>
      <c r="D54" s="144" t="s">
        <v>75</v>
      </c>
      <c r="E54" s="144"/>
      <c r="F54" s="137">
        <f>IF(D54="대체","",VLOOKUP($D54,월별_CashFlow!$H$3:$I$61,2,FALSE))</f>
        <v>120203</v>
      </c>
      <c r="G54" s="145"/>
      <c r="H54" s="145" t="str">
        <f t="shared" si="0"/>
        <v/>
      </c>
      <c r="I54" s="145">
        <f t="shared" si="1"/>
        <v>-1044586</v>
      </c>
      <c r="J54" s="146">
        <v>-1044586</v>
      </c>
      <c r="K54" s="147">
        <v>1095280909</v>
      </c>
      <c r="L54" s="148" t="s">
        <v>332</v>
      </c>
      <c r="M54" s="148"/>
      <c r="N54" s="148"/>
      <c r="O54" s="148" t="s">
        <v>10</v>
      </c>
      <c r="P54" s="148" t="s">
        <v>11</v>
      </c>
      <c r="Q54" s="148"/>
      <c r="R54" s="148"/>
      <c r="S54" s="148"/>
      <c r="T54" s="148"/>
    </row>
    <row r="55" spans="1:20" ht="15.6" customHeight="1" outlineLevel="1">
      <c r="A55" s="142">
        <v>45425</v>
      </c>
      <c r="B55" s="142">
        <v>45316</v>
      </c>
      <c r="C55" s="143" t="s">
        <v>120</v>
      </c>
      <c r="D55" s="144" t="s">
        <v>74</v>
      </c>
      <c r="E55" s="144"/>
      <c r="F55" s="137">
        <f>IF(D55="대체","",VLOOKUP($D55,월별_CashFlow!$H$3:$I$61,2,FALSE))</f>
        <v>120202</v>
      </c>
      <c r="G55" s="145"/>
      <c r="H55" s="145" t="str">
        <f t="shared" si="0"/>
        <v/>
      </c>
      <c r="I55" s="145">
        <f t="shared" si="1"/>
        <v>-7575260</v>
      </c>
      <c r="J55" s="146">
        <v>-7575260</v>
      </c>
      <c r="K55" s="147">
        <v>1087705649</v>
      </c>
      <c r="L55" s="148" t="s">
        <v>211</v>
      </c>
      <c r="M55" s="148"/>
      <c r="N55" s="148"/>
      <c r="O55" s="148" t="s">
        <v>10</v>
      </c>
      <c r="P55" s="148" t="s">
        <v>11</v>
      </c>
      <c r="Q55" s="148"/>
      <c r="R55" s="148"/>
      <c r="S55" s="148"/>
      <c r="T55" s="148"/>
    </row>
    <row r="56" spans="1:20" ht="15.6" customHeight="1" outlineLevel="1">
      <c r="A56" s="142">
        <v>45425</v>
      </c>
      <c r="B56" s="142">
        <v>45316</v>
      </c>
      <c r="C56" s="143" t="s">
        <v>120</v>
      </c>
      <c r="D56" s="144" t="s">
        <v>74</v>
      </c>
      <c r="E56" s="144"/>
      <c r="F56" s="137">
        <f>IF(D56="대체","",VLOOKUP($D56,월별_CashFlow!$H$3:$I$61,2,FALSE))</f>
        <v>120202</v>
      </c>
      <c r="G56" s="145"/>
      <c r="H56" s="145" t="str">
        <f t="shared" si="0"/>
        <v/>
      </c>
      <c r="I56" s="145">
        <f t="shared" si="1"/>
        <v>-3949920</v>
      </c>
      <c r="J56" s="146">
        <v>-3949920</v>
      </c>
      <c r="K56" s="147">
        <v>1083755729</v>
      </c>
      <c r="L56" s="148" t="s">
        <v>212</v>
      </c>
      <c r="M56" s="148"/>
      <c r="N56" s="148"/>
      <c r="O56" s="148" t="s">
        <v>10</v>
      </c>
      <c r="P56" s="148" t="s">
        <v>11</v>
      </c>
      <c r="Q56" s="148"/>
      <c r="R56" s="148"/>
      <c r="S56" s="148"/>
      <c r="T56" s="148"/>
    </row>
    <row r="57" spans="1:20" ht="15.6" customHeight="1" outlineLevel="1">
      <c r="A57" s="142">
        <v>45425</v>
      </c>
      <c r="B57" s="142">
        <v>45316</v>
      </c>
      <c r="C57" s="143" t="s">
        <v>120</v>
      </c>
      <c r="D57" s="144" t="s">
        <v>74</v>
      </c>
      <c r="E57" s="144"/>
      <c r="F57" s="137">
        <f>IF(D57="대체","",VLOOKUP($D57,월별_CashFlow!$H$3:$I$61,2,FALSE))</f>
        <v>120202</v>
      </c>
      <c r="G57" s="145"/>
      <c r="H57" s="145" t="str">
        <f t="shared" si="0"/>
        <v/>
      </c>
      <c r="I57" s="145">
        <f t="shared" si="1"/>
        <v>-906460</v>
      </c>
      <c r="J57" s="146">
        <v>-906460</v>
      </c>
      <c r="K57" s="147">
        <v>1082849269</v>
      </c>
      <c r="L57" s="148" t="s">
        <v>213</v>
      </c>
      <c r="M57" s="148"/>
      <c r="N57" s="148"/>
      <c r="O57" s="148" t="s">
        <v>10</v>
      </c>
      <c r="P57" s="148" t="s">
        <v>11</v>
      </c>
      <c r="Q57" s="148"/>
      <c r="R57" s="148"/>
      <c r="S57" s="148"/>
      <c r="T57" s="148"/>
    </row>
    <row r="58" spans="1:20" ht="15.6" customHeight="1" outlineLevel="1">
      <c r="A58" s="142">
        <v>45425</v>
      </c>
      <c r="B58" s="142">
        <v>45316</v>
      </c>
      <c r="C58" s="143" t="s">
        <v>120</v>
      </c>
      <c r="D58" s="144" t="s">
        <v>74</v>
      </c>
      <c r="E58" s="144"/>
      <c r="F58" s="137">
        <f>IF(D58="대체","",VLOOKUP($D58,월별_CashFlow!$H$3:$I$61,2,FALSE))</f>
        <v>120202</v>
      </c>
      <c r="G58" s="145"/>
      <c r="H58" s="145" t="str">
        <f t="shared" si="0"/>
        <v/>
      </c>
      <c r="I58" s="145">
        <f t="shared" si="1"/>
        <v>-928960</v>
      </c>
      <c r="J58" s="146">
        <v>-928960</v>
      </c>
      <c r="K58" s="147">
        <v>1081920309</v>
      </c>
      <c r="L58" s="148" t="s">
        <v>334</v>
      </c>
      <c r="M58" s="148"/>
      <c r="N58" s="148"/>
      <c r="O58" s="148" t="s">
        <v>10</v>
      </c>
      <c r="P58" s="148" t="s">
        <v>11</v>
      </c>
      <c r="Q58" s="148"/>
      <c r="R58" s="148"/>
      <c r="S58" s="148"/>
      <c r="T58" s="148"/>
    </row>
    <row r="59" spans="1:20" ht="15.6" customHeight="1" outlineLevel="1">
      <c r="A59" s="142">
        <v>45425</v>
      </c>
      <c r="B59" s="142">
        <v>45316</v>
      </c>
      <c r="C59" s="143" t="s">
        <v>120</v>
      </c>
      <c r="D59" s="144" t="s">
        <v>74</v>
      </c>
      <c r="E59" s="144"/>
      <c r="F59" s="137">
        <f>IF(D59="대체","",VLOOKUP($D59,월별_CashFlow!$H$3:$I$61,2,FALSE))</f>
        <v>120202</v>
      </c>
      <c r="G59" s="145"/>
      <c r="H59" s="145" t="str">
        <f t="shared" si="0"/>
        <v/>
      </c>
      <c r="I59" s="145">
        <f t="shared" si="1"/>
        <v>-906460</v>
      </c>
      <c r="J59" s="146">
        <v>-906460</v>
      </c>
      <c r="K59" s="147">
        <v>1081013849</v>
      </c>
      <c r="L59" s="148" t="s">
        <v>335</v>
      </c>
      <c r="M59" s="148"/>
      <c r="N59" s="148"/>
      <c r="O59" s="148" t="s">
        <v>10</v>
      </c>
      <c r="P59" s="148" t="s">
        <v>11</v>
      </c>
      <c r="Q59" s="148"/>
      <c r="R59" s="148"/>
      <c r="S59" s="148"/>
      <c r="T59" s="148"/>
    </row>
    <row r="60" spans="1:20" ht="15.6" customHeight="1" outlineLevel="1">
      <c r="A60" s="142">
        <v>45425</v>
      </c>
      <c r="B60" s="142">
        <v>45316</v>
      </c>
      <c r="C60" s="143" t="s">
        <v>120</v>
      </c>
      <c r="D60" s="144" t="s">
        <v>74</v>
      </c>
      <c r="E60" s="144"/>
      <c r="F60" s="137">
        <f>IF(D60="대체","",VLOOKUP($D60,월별_CashFlow!$H$3:$I$61,2,FALSE))</f>
        <v>120202</v>
      </c>
      <c r="G60" s="145"/>
      <c r="H60" s="145" t="str">
        <f t="shared" si="0"/>
        <v/>
      </c>
      <c r="I60" s="145">
        <f t="shared" si="1"/>
        <v>-500500</v>
      </c>
      <c r="J60" s="146">
        <v>-500500</v>
      </c>
      <c r="K60" s="147">
        <v>1080513349</v>
      </c>
      <c r="L60" s="148" t="s">
        <v>336</v>
      </c>
      <c r="M60" s="148"/>
      <c r="N60" s="148"/>
      <c r="O60" s="148" t="s">
        <v>10</v>
      </c>
      <c r="P60" s="148" t="s">
        <v>11</v>
      </c>
      <c r="Q60" s="148"/>
      <c r="R60" s="148"/>
      <c r="S60" s="148"/>
      <c r="T60" s="148"/>
    </row>
    <row r="61" spans="1:20" ht="15.6" customHeight="1" outlineLevel="1">
      <c r="A61" s="142">
        <v>45425</v>
      </c>
      <c r="B61" s="142">
        <v>45316</v>
      </c>
      <c r="C61" s="143" t="s">
        <v>120</v>
      </c>
      <c r="D61" s="144" t="s">
        <v>76</v>
      </c>
      <c r="E61" s="144"/>
      <c r="F61" s="137">
        <f>IF(D61="대체","",VLOOKUP($D61,월별_CashFlow!$H$3:$I$61,2,FALSE))</f>
        <v>120204</v>
      </c>
      <c r="G61" s="145"/>
      <c r="H61" s="145" t="str">
        <f t="shared" si="0"/>
        <v/>
      </c>
      <c r="I61" s="145">
        <f t="shared" si="1"/>
        <v>-1000</v>
      </c>
      <c r="J61" s="146">
        <v>-1000</v>
      </c>
      <c r="K61" s="147">
        <v>1080512349</v>
      </c>
      <c r="L61" s="148" t="s">
        <v>337</v>
      </c>
      <c r="M61" s="148"/>
      <c r="N61" s="148"/>
      <c r="O61" s="148" t="s">
        <v>8</v>
      </c>
      <c r="P61" s="148" t="s">
        <v>9</v>
      </c>
      <c r="Q61" s="148"/>
      <c r="R61" s="148"/>
      <c r="S61" s="148"/>
      <c r="T61" s="148"/>
    </row>
    <row r="62" spans="1:20" ht="15.6" customHeight="1" outlineLevel="1">
      <c r="A62" s="142">
        <v>45425</v>
      </c>
      <c r="B62" s="142">
        <v>45316</v>
      </c>
      <c r="C62" s="143" t="s">
        <v>120</v>
      </c>
      <c r="D62" s="144" t="s">
        <v>76</v>
      </c>
      <c r="E62" s="144"/>
      <c r="F62" s="137">
        <f>IF(D62="대체","",VLOOKUP($D62,월별_CashFlow!$H$3:$I$61,2,FALSE))</f>
        <v>120204</v>
      </c>
      <c r="G62" s="145"/>
      <c r="H62" s="145" t="str">
        <f t="shared" si="0"/>
        <v/>
      </c>
      <c r="I62" s="145">
        <f t="shared" si="1"/>
        <v>-56697</v>
      </c>
      <c r="J62" s="146">
        <v>-56697</v>
      </c>
      <c r="K62" s="147">
        <v>1080455652</v>
      </c>
      <c r="L62" s="148" t="s">
        <v>339</v>
      </c>
      <c r="M62" s="148"/>
      <c r="N62" s="148"/>
      <c r="O62" s="148" t="s">
        <v>8</v>
      </c>
      <c r="P62" s="148" t="s">
        <v>9</v>
      </c>
      <c r="Q62" s="148"/>
      <c r="R62" s="148"/>
      <c r="S62" s="148"/>
      <c r="T62" s="148"/>
    </row>
    <row r="63" spans="1:20" ht="15.6" customHeight="1" outlineLevel="1">
      <c r="A63" s="142">
        <v>45425</v>
      </c>
      <c r="B63" s="142">
        <v>45317</v>
      </c>
      <c r="C63" s="143" t="s">
        <v>120</v>
      </c>
      <c r="D63" s="144" t="s">
        <v>76</v>
      </c>
      <c r="E63" s="144"/>
      <c r="F63" s="137">
        <f>IF(D63="대체","",VLOOKUP($D63,월별_CashFlow!$H$3:$I$61,2,FALSE))</f>
        <v>120204</v>
      </c>
      <c r="G63" s="145"/>
      <c r="H63" s="145" t="str">
        <f t="shared" si="0"/>
        <v/>
      </c>
      <c r="I63" s="145">
        <f t="shared" si="1"/>
        <v>-14600</v>
      </c>
      <c r="J63" s="146">
        <v>-14600</v>
      </c>
      <c r="K63" s="147">
        <v>1080441052</v>
      </c>
      <c r="L63" s="148" t="s">
        <v>328</v>
      </c>
      <c r="M63" s="148"/>
      <c r="N63" s="148"/>
      <c r="O63" s="148" t="s">
        <v>8</v>
      </c>
      <c r="P63" s="148" t="s">
        <v>9</v>
      </c>
      <c r="Q63" s="148"/>
      <c r="R63" s="148"/>
      <c r="S63" s="148"/>
      <c r="T63" s="148"/>
    </row>
    <row r="64" spans="1:20" ht="15.6" customHeight="1" outlineLevel="1">
      <c r="A64" s="142">
        <v>45425</v>
      </c>
      <c r="B64" s="142">
        <v>45317</v>
      </c>
      <c r="C64" s="143" t="s">
        <v>120</v>
      </c>
      <c r="D64" s="144" t="s">
        <v>76</v>
      </c>
      <c r="E64" s="144"/>
      <c r="F64" s="137">
        <f>IF(D64="대체","",VLOOKUP($D64,월별_CashFlow!$H$3:$I$61,2,FALSE))</f>
        <v>120204</v>
      </c>
      <c r="G64" s="145"/>
      <c r="H64" s="145">
        <f t="shared" si="0"/>
        <v>14600</v>
      </c>
      <c r="I64" s="145" t="str">
        <f t="shared" si="1"/>
        <v/>
      </c>
      <c r="J64" s="146">
        <v>14600</v>
      </c>
      <c r="K64" s="147">
        <v>1080455652</v>
      </c>
      <c r="L64" s="148" t="s">
        <v>328</v>
      </c>
      <c r="M64" s="148"/>
      <c r="N64" s="148"/>
      <c r="O64" s="148" t="s">
        <v>8</v>
      </c>
      <c r="P64" s="148" t="s">
        <v>9</v>
      </c>
      <c r="Q64" s="148"/>
      <c r="R64" s="148"/>
      <c r="S64" s="148"/>
      <c r="T64" s="148"/>
    </row>
    <row r="65" spans="1:20" ht="15.6" customHeight="1" outlineLevel="1">
      <c r="A65" s="142">
        <v>45425</v>
      </c>
      <c r="B65" s="142">
        <v>45317</v>
      </c>
      <c r="C65" s="143" t="s">
        <v>120</v>
      </c>
      <c r="D65" s="144" t="s">
        <v>76</v>
      </c>
      <c r="E65" s="144"/>
      <c r="F65" s="137">
        <f>IF(D65="대체","",VLOOKUP($D65,월별_CashFlow!$H$3:$I$61,2,FALSE))</f>
        <v>120204</v>
      </c>
      <c r="G65" s="145"/>
      <c r="H65" s="145" t="str">
        <f t="shared" si="0"/>
        <v/>
      </c>
      <c r="I65" s="145">
        <f t="shared" si="1"/>
        <v>-13200</v>
      </c>
      <c r="J65" s="146">
        <v>-13200</v>
      </c>
      <c r="K65" s="147">
        <v>1080442452</v>
      </c>
      <c r="L65" s="148" t="s">
        <v>328</v>
      </c>
      <c r="M65" s="148"/>
      <c r="N65" s="148"/>
      <c r="O65" s="148" t="s">
        <v>8</v>
      </c>
      <c r="P65" s="148" t="s">
        <v>9</v>
      </c>
      <c r="Q65" s="148"/>
      <c r="R65" s="148"/>
      <c r="S65" s="148"/>
      <c r="T65" s="148"/>
    </row>
    <row r="66" spans="1:20" ht="15.6" customHeight="1" outlineLevel="1">
      <c r="A66" s="142">
        <v>45425</v>
      </c>
      <c r="B66" s="142">
        <v>45317</v>
      </c>
      <c r="C66" s="143" t="s">
        <v>120</v>
      </c>
      <c r="D66" s="144" t="s">
        <v>76</v>
      </c>
      <c r="E66" s="144"/>
      <c r="F66" s="137">
        <f>IF(D66="대체","",VLOOKUP($D66,월별_CashFlow!$H$3:$I$61,2,FALSE))</f>
        <v>120204</v>
      </c>
      <c r="G66" s="145"/>
      <c r="H66" s="145" t="str">
        <f t="shared" si="0"/>
        <v/>
      </c>
      <c r="I66" s="145">
        <f t="shared" si="1"/>
        <v>-62200</v>
      </c>
      <c r="J66" s="146">
        <v>-62200</v>
      </c>
      <c r="K66" s="147">
        <v>1080380252</v>
      </c>
      <c r="L66" s="148" t="s">
        <v>328</v>
      </c>
      <c r="M66" s="148"/>
      <c r="N66" s="148"/>
      <c r="O66" s="148" t="s">
        <v>8</v>
      </c>
      <c r="P66" s="148" t="s">
        <v>9</v>
      </c>
      <c r="Q66" s="148"/>
      <c r="R66" s="148"/>
      <c r="S66" s="148"/>
      <c r="T66" s="148"/>
    </row>
    <row r="67" spans="1:20" ht="15.6" customHeight="1" outlineLevel="1">
      <c r="A67" s="142">
        <v>45425</v>
      </c>
      <c r="B67" s="142">
        <v>45317</v>
      </c>
      <c r="C67" s="143" t="s">
        <v>120</v>
      </c>
      <c r="D67" s="144" t="s">
        <v>76</v>
      </c>
      <c r="E67" s="144"/>
      <c r="F67" s="137">
        <f>IF(D67="대체","",VLOOKUP($D67,월별_CashFlow!$H$3:$I$61,2,FALSE))</f>
        <v>120204</v>
      </c>
      <c r="G67" s="145"/>
      <c r="H67" s="145">
        <f t="shared" si="0"/>
        <v>62200</v>
      </c>
      <c r="I67" s="145" t="str">
        <f t="shared" si="1"/>
        <v/>
      </c>
      <c r="J67" s="146">
        <v>62200</v>
      </c>
      <c r="K67" s="147">
        <v>1080442452</v>
      </c>
      <c r="L67" s="148" t="s">
        <v>328</v>
      </c>
      <c r="M67" s="148"/>
      <c r="N67" s="148"/>
      <c r="O67" s="148" t="s">
        <v>8</v>
      </c>
      <c r="P67" s="148" t="s">
        <v>9</v>
      </c>
      <c r="Q67" s="148"/>
      <c r="R67" s="148"/>
      <c r="S67" s="148"/>
      <c r="T67" s="148"/>
    </row>
    <row r="68" spans="1:20" ht="15.6" customHeight="1" outlineLevel="1">
      <c r="A68" s="142">
        <v>45425</v>
      </c>
      <c r="B68" s="142">
        <v>45317</v>
      </c>
      <c r="C68" s="143" t="s">
        <v>120</v>
      </c>
      <c r="D68" s="144" t="s">
        <v>76</v>
      </c>
      <c r="E68" s="144"/>
      <c r="F68" s="137">
        <f>IF(D68="대체","",VLOOKUP($D68,월별_CashFlow!$H$3:$I$61,2,FALSE))</f>
        <v>120204</v>
      </c>
      <c r="G68" s="145"/>
      <c r="H68" s="145" t="str">
        <f t="shared" si="0"/>
        <v/>
      </c>
      <c r="I68" s="145">
        <f t="shared" si="1"/>
        <v>-67300</v>
      </c>
      <c r="J68" s="146">
        <v>-67300</v>
      </c>
      <c r="K68" s="147">
        <v>1080375152</v>
      </c>
      <c r="L68" s="148" t="s">
        <v>328</v>
      </c>
      <c r="M68" s="148"/>
      <c r="N68" s="148"/>
      <c r="O68" s="148" t="s">
        <v>8</v>
      </c>
      <c r="P68" s="148" t="s">
        <v>9</v>
      </c>
      <c r="Q68" s="148"/>
      <c r="R68" s="148"/>
      <c r="S68" s="148"/>
      <c r="T68" s="148"/>
    </row>
    <row r="69" spans="1:20" ht="15.6" customHeight="1" outlineLevel="1">
      <c r="A69" s="142">
        <v>45425</v>
      </c>
      <c r="B69" s="142">
        <v>45320</v>
      </c>
      <c r="C69" s="143" t="s">
        <v>120</v>
      </c>
      <c r="D69" s="144" t="s">
        <v>86</v>
      </c>
      <c r="E69" s="144"/>
      <c r="F69" s="137">
        <f>IF(D69="대체","",VLOOKUP($D69,월별_CashFlow!$H$3:$I$61,2,FALSE))</f>
        <v>310001</v>
      </c>
      <c r="G69" s="145"/>
      <c r="H69" s="145" t="str">
        <f t="shared" si="0"/>
        <v/>
      </c>
      <c r="I69" s="145">
        <f t="shared" si="1"/>
        <v>-363005</v>
      </c>
      <c r="J69" s="146">
        <v>-363005</v>
      </c>
      <c r="K69" s="147">
        <v>1080012147</v>
      </c>
      <c r="L69" s="148" t="s">
        <v>332</v>
      </c>
      <c r="M69" s="148"/>
      <c r="N69" s="148"/>
      <c r="O69" s="148" t="s">
        <v>12</v>
      </c>
      <c r="P69" s="148" t="s">
        <v>13</v>
      </c>
      <c r="Q69" s="148"/>
      <c r="R69" s="148"/>
      <c r="S69" s="148"/>
      <c r="T69" s="148"/>
    </row>
    <row r="70" spans="1:20" ht="15.6" customHeight="1" outlineLevel="1">
      <c r="A70" s="142">
        <v>45425</v>
      </c>
      <c r="B70" s="142">
        <v>45320</v>
      </c>
      <c r="C70" s="143" t="s">
        <v>120</v>
      </c>
      <c r="D70" s="144" t="s">
        <v>86</v>
      </c>
      <c r="E70" s="144"/>
      <c r="F70" s="137">
        <f>IF(D70="대체","",VLOOKUP($D70,월별_CashFlow!$H$3:$I$61,2,FALSE))</f>
        <v>310001</v>
      </c>
      <c r="G70" s="145"/>
      <c r="H70" s="145">
        <f t="shared" si="0"/>
        <v>362605</v>
      </c>
      <c r="I70" s="145" t="str">
        <f t="shared" si="1"/>
        <v/>
      </c>
      <c r="J70" s="146">
        <v>362605</v>
      </c>
      <c r="K70" s="147">
        <v>1080374752</v>
      </c>
      <c r="L70" s="148" t="s">
        <v>1082</v>
      </c>
      <c r="M70" s="148"/>
      <c r="N70" s="148"/>
      <c r="O70" s="148" t="s">
        <v>12</v>
      </c>
      <c r="P70" s="148" t="s">
        <v>13</v>
      </c>
      <c r="Q70" s="148"/>
      <c r="R70" s="148"/>
      <c r="S70" s="148"/>
      <c r="T70" s="148"/>
    </row>
    <row r="71" spans="1:20" ht="15.6" customHeight="1" outlineLevel="1">
      <c r="A71" s="142">
        <v>45425</v>
      </c>
      <c r="B71" s="142">
        <v>45320</v>
      </c>
      <c r="C71" s="143" t="s">
        <v>120</v>
      </c>
      <c r="D71" s="144" t="s">
        <v>75</v>
      </c>
      <c r="E71" s="144"/>
      <c r="F71" s="137">
        <f>IF(D71="대체","",VLOOKUP($D71,월별_CashFlow!$H$3:$I$61,2,FALSE))</f>
        <v>120203</v>
      </c>
      <c r="G71" s="145"/>
      <c r="H71" s="145" t="str">
        <f t="shared" si="0"/>
        <v/>
      </c>
      <c r="I71" s="145">
        <f t="shared" si="1"/>
        <v>-800</v>
      </c>
      <c r="J71" s="146">
        <v>-800</v>
      </c>
      <c r="K71" s="147">
        <v>1080373952</v>
      </c>
      <c r="L71" s="148" t="s">
        <v>332</v>
      </c>
      <c r="M71" s="148"/>
      <c r="N71" s="148"/>
      <c r="O71" s="148" t="s">
        <v>8</v>
      </c>
      <c r="P71" s="148" t="s">
        <v>9</v>
      </c>
      <c r="Q71" s="148"/>
      <c r="R71" s="148"/>
      <c r="S71" s="148"/>
      <c r="T71" s="148"/>
    </row>
    <row r="72" spans="1:20" ht="15.6" customHeight="1" outlineLevel="1">
      <c r="A72" s="142">
        <v>45425</v>
      </c>
      <c r="B72" s="142">
        <v>45320</v>
      </c>
      <c r="C72" s="143" t="s">
        <v>120</v>
      </c>
      <c r="D72" s="144" t="s">
        <v>75</v>
      </c>
      <c r="E72" s="144"/>
      <c r="F72" s="137">
        <f>IF(D72="대체","",VLOOKUP($D72,월별_CashFlow!$H$3:$I$61,2,FALSE))</f>
        <v>120203</v>
      </c>
      <c r="G72" s="145"/>
      <c r="H72" s="145" t="str">
        <f t="shared" ref="H72:H135" si="2">IF(J72&gt;0,J72,"")</f>
        <v/>
      </c>
      <c r="I72" s="145">
        <f t="shared" ref="I72:I135" si="3">IF(J72&lt;0,J72,"")</f>
        <v>-910743</v>
      </c>
      <c r="J72" s="146">
        <v>-910743</v>
      </c>
      <c r="K72" s="147">
        <v>1079463209</v>
      </c>
      <c r="L72" s="148" t="s">
        <v>332</v>
      </c>
      <c r="M72" s="148"/>
      <c r="N72" s="148"/>
      <c r="O72" s="148" t="s">
        <v>8</v>
      </c>
      <c r="P72" s="148" t="s">
        <v>9</v>
      </c>
      <c r="Q72" s="148"/>
      <c r="R72" s="148"/>
      <c r="S72" s="148"/>
      <c r="T72" s="148"/>
    </row>
    <row r="73" spans="1:20" ht="15.6" customHeight="1" outlineLevel="1">
      <c r="A73" s="142">
        <v>45425</v>
      </c>
      <c r="B73" s="142">
        <v>45320</v>
      </c>
      <c r="C73" s="143" t="s">
        <v>120</v>
      </c>
      <c r="D73" s="144" t="s">
        <v>76</v>
      </c>
      <c r="E73" s="144"/>
      <c r="F73" s="137">
        <f>IF(D73="대체","",VLOOKUP($D73,월별_CashFlow!$H$3:$I$61,2,FALSE))</f>
        <v>120204</v>
      </c>
      <c r="G73" s="145"/>
      <c r="H73" s="145" t="str">
        <f t="shared" si="2"/>
        <v/>
      </c>
      <c r="I73" s="145">
        <f t="shared" si="3"/>
        <v>-28759</v>
      </c>
      <c r="J73" s="146">
        <v>-28759</v>
      </c>
      <c r="K73" s="147">
        <v>1079434450</v>
      </c>
      <c r="L73" s="148" t="s">
        <v>340</v>
      </c>
      <c r="M73" s="148"/>
      <c r="N73" s="148"/>
      <c r="O73" s="148" t="s">
        <v>8</v>
      </c>
      <c r="P73" s="148" t="s">
        <v>9</v>
      </c>
      <c r="Q73" s="148"/>
      <c r="R73" s="148"/>
      <c r="S73" s="148"/>
      <c r="T73" s="148"/>
    </row>
    <row r="74" spans="1:20" ht="15.6" customHeight="1" outlineLevel="1">
      <c r="A74" s="142">
        <v>45425</v>
      </c>
      <c r="B74" s="142">
        <v>45321</v>
      </c>
      <c r="C74" s="143" t="s">
        <v>120</v>
      </c>
      <c r="D74" s="144" t="s">
        <v>86</v>
      </c>
      <c r="E74" s="144"/>
      <c r="F74" s="137">
        <f>IF(D74="대체","",VLOOKUP($D74,월별_CashFlow!$H$3:$I$61,2,FALSE))</f>
        <v>310001</v>
      </c>
      <c r="G74" s="145"/>
      <c r="H74" s="145" t="str">
        <f t="shared" si="2"/>
        <v/>
      </c>
      <c r="I74" s="145">
        <f t="shared" si="3"/>
        <v>-36000500</v>
      </c>
      <c r="J74" s="146">
        <v>-36000500</v>
      </c>
      <c r="K74" s="147">
        <v>1043433950</v>
      </c>
      <c r="L74" s="148" t="s">
        <v>341</v>
      </c>
      <c r="M74" s="148"/>
      <c r="N74" s="148"/>
      <c r="O74" s="148" t="s">
        <v>10</v>
      </c>
      <c r="P74" s="148" t="s">
        <v>11</v>
      </c>
      <c r="Q74" s="148"/>
      <c r="R74" s="148"/>
      <c r="S74" s="148"/>
      <c r="T74" s="148"/>
    </row>
    <row r="75" spans="1:20" ht="15.6" customHeight="1" outlineLevel="1">
      <c r="A75" s="142">
        <v>45425</v>
      </c>
      <c r="B75" s="142">
        <v>45321</v>
      </c>
      <c r="C75" s="143" t="s">
        <v>120</v>
      </c>
      <c r="D75" s="144" t="s">
        <v>86</v>
      </c>
      <c r="E75" s="144"/>
      <c r="F75" s="137">
        <f>IF(D75="대체","",VLOOKUP($D75,월별_CashFlow!$H$3:$I$61,2,FALSE))</f>
        <v>310001</v>
      </c>
      <c r="G75" s="145"/>
      <c r="H75" s="145">
        <f t="shared" si="2"/>
        <v>4500000</v>
      </c>
      <c r="I75" s="145" t="str">
        <f t="shared" si="3"/>
        <v/>
      </c>
      <c r="J75" s="146">
        <v>4500000</v>
      </c>
      <c r="K75" s="147">
        <v>1047933950</v>
      </c>
      <c r="L75" s="148" t="s">
        <v>203</v>
      </c>
      <c r="M75" s="148"/>
      <c r="N75" s="148"/>
      <c r="O75" s="148" t="s">
        <v>12</v>
      </c>
      <c r="P75" s="148" t="s">
        <v>13</v>
      </c>
      <c r="Q75" s="148"/>
      <c r="R75" s="148"/>
      <c r="S75" s="148"/>
      <c r="T75" s="148"/>
    </row>
    <row r="76" spans="1:20" ht="15.6" customHeight="1" outlineLevel="1">
      <c r="A76" s="142">
        <v>45425</v>
      </c>
      <c r="B76" s="142">
        <v>45321</v>
      </c>
      <c r="C76" s="143" t="s">
        <v>120</v>
      </c>
      <c r="D76" s="144" t="s">
        <v>86</v>
      </c>
      <c r="E76" s="144"/>
      <c r="F76" s="137">
        <f>IF(D76="대체","",VLOOKUP($D76,월별_CashFlow!$H$3:$I$61,2,FALSE))</f>
        <v>310001</v>
      </c>
      <c r="G76" s="145"/>
      <c r="H76" s="145" t="str">
        <f t="shared" si="2"/>
        <v/>
      </c>
      <c r="I76" s="145">
        <f t="shared" si="3"/>
        <v>-4500000</v>
      </c>
      <c r="J76" s="146">
        <v>-4500000</v>
      </c>
      <c r="K76" s="147">
        <v>1043433950</v>
      </c>
      <c r="L76" s="148" t="s">
        <v>1083</v>
      </c>
      <c r="M76" s="148"/>
      <c r="N76" s="148"/>
      <c r="O76" s="148" t="s">
        <v>12</v>
      </c>
      <c r="P76" s="148" t="s">
        <v>13</v>
      </c>
      <c r="Q76" s="148"/>
      <c r="R76" s="148"/>
      <c r="S76" s="148"/>
      <c r="T76" s="148"/>
    </row>
    <row r="77" spans="1:20" ht="15.6" customHeight="1" outlineLevel="1">
      <c r="A77" s="142">
        <v>45425</v>
      </c>
      <c r="B77" s="142">
        <v>45321</v>
      </c>
      <c r="C77" s="143" t="s">
        <v>120</v>
      </c>
      <c r="D77" s="144" t="s">
        <v>86</v>
      </c>
      <c r="E77" s="144"/>
      <c r="F77" s="137">
        <f>IF(D77="대체","",VLOOKUP($D77,월별_CashFlow!$H$3:$I$61,2,FALSE))</f>
        <v>310001</v>
      </c>
      <c r="G77" s="145"/>
      <c r="H77" s="145" t="str">
        <f t="shared" si="2"/>
        <v/>
      </c>
      <c r="I77" s="145">
        <f t="shared" si="3"/>
        <v>-4500500</v>
      </c>
      <c r="J77" s="146">
        <v>-4500500</v>
      </c>
      <c r="K77" s="147">
        <v>1038933450</v>
      </c>
      <c r="L77" s="148" t="s">
        <v>330</v>
      </c>
      <c r="M77" s="148"/>
      <c r="N77" s="148"/>
      <c r="O77" s="148" t="s">
        <v>8</v>
      </c>
      <c r="P77" s="148" t="s">
        <v>9</v>
      </c>
      <c r="Q77" s="148"/>
      <c r="R77" s="148"/>
      <c r="S77" s="148"/>
      <c r="T77" s="148"/>
    </row>
    <row r="78" spans="1:20" ht="15.6" customHeight="1" outlineLevel="1">
      <c r="A78" s="142">
        <v>45425</v>
      </c>
      <c r="B78" s="142">
        <v>45321</v>
      </c>
      <c r="C78" s="143" t="s">
        <v>120</v>
      </c>
      <c r="D78" s="144" t="s">
        <v>86</v>
      </c>
      <c r="E78" s="144"/>
      <c r="F78" s="137">
        <f>IF(D78="대체","",VLOOKUP($D78,월별_CashFlow!$H$3:$I$61,2,FALSE))</f>
        <v>310001</v>
      </c>
      <c r="G78" s="145"/>
      <c r="H78" s="145">
        <f t="shared" si="2"/>
        <v>4500000</v>
      </c>
      <c r="I78" s="145" t="str">
        <f t="shared" si="3"/>
        <v/>
      </c>
      <c r="J78" s="146">
        <v>4500000</v>
      </c>
      <c r="K78" s="147">
        <v>1043433450</v>
      </c>
      <c r="L78" s="148" t="s">
        <v>1083</v>
      </c>
      <c r="M78" s="148"/>
      <c r="N78" s="148"/>
      <c r="O78" s="148" t="s">
        <v>8</v>
      </c>
      <c r="P78" s="148" t="s">
        <v>9</v>
      </c>
      <c r="Q78" s="148"/>
      <c r="R78" s="148"/>
      <c r="S78" s="148"/>
      <c r="T78" s="148"/>
    </row>
    <row r="79" spans="1:20" ht="15.6" customHeight="1" outlineLevel="1">
      <c r="A79" s="142">
        <v>45425</v>
      </c>
      <c r="B79" s="142">
        <v>45322</v>
      </c>
      <c r="C79" s="143" t="s">
        <v>120</v>
      </c>
      <c r="D79" s="144" t="s">
        <v>86</v>
      </c>
      <c r="E79" s="144"/>
      <c r="F79" s="137">
        <f>IF(D79="대체","",VLOOKUP($D79,월별_CashFlow!$H$3:$I$61,2,FALSE))</f>
        <v>310001</v>
      </c>
      <c r="G79" s="145"/>
      <c r="H79" s="145">
        <f t="shared" si="2"/>
        <v>2529880</v>
      </c>
      <c r="I79" s="145" t="str">
        <f t="shared" si="3"/>
        <v/>
      </c>
      <c r="J79" s="146">
        <v>2529880</v>
      </c>
      <c r="K79" s="147">
        <v>1045963330</v>
      </c>
      <c r="L79" s="148" t="s">
        <v>345</v>
      </c>
      <c r="M79" s="148"/>
      <c r="N79" s="148"/>
      <c r="O79" s="148" t="s">
        <v>10</v>
      </c>
      <c r="P79" s="148" t="s">
        <v>11</v>
      </c>
      <c r="Q79" s="148"/>
      <c r="R79" s="148"/>
      <c r="S79" s="148"/>
      <c r="T79" s="148"/>
    </row>
    <row r="80" spans="1:20" ht="15.6" customHeight="1" outlineLevel="1">
      <c r="A80" s="142">
        <v>45425</v>
      </c>
      <c r="B80" s="142">
        <v>45322</v>
      </c>
      <c r="C80" s="143" t="s">
        <v>120</v>
      </c>
      <c r="D80" s="144" t="s">
        <v>86</v>
      </c>
      <c r="E80" s="144"/>
      <c r="F80" s="137">
        <f>IF(D80="대체","",VLOOKUP($D80,월별_CashFlow!$H$3:$I$61,2,FALSE))</f>
        <v>310001</v>
      </c>
      <c r="G80" s="145"/>
      <c r="H80" s="145">
        <f t="shared" si="2"/>
        <v>17709160</v>
      </c>
      <c r="I80" s="145" t="str">
        <f t="shared" si="3"/>
        <v/>
      </c>
      <c r="J80" s="146">
        <v>17709160</v>
      </c>
      <c r="K80" s="147">
        <v>1063672490</v>
      </c>
      <c r="L80" s="148" t="s">
        <v>345</v>
      </c>
      <c r="M80" s="148"/>
      <c r="N80" s="148"/>
      <c r="O80" s="148" t="s">
        <v>10</v>
      </c>
      <c r="P80" s="148" t="s">
        <v>11</v>
      </c>
      <c r="Q80" s="148"/>
      <c r="R80" s="148"/>
      <c r="S80" s="148"/>
      <c r="T80" s="148"/>
    </row>
    <row r="81" spans="1:20" ht="15.6" customHeight="1" outlineLevel="1">
      <c r="A81" s="142">
        <v>45425</v>
      </c>
      <c r="B81" s="142">
        <v>45322</v>
      </c>
      <c r="C81" s="143" t="s">
        <v>120</v>
      </c>
      <c r="D81" s="144" t="s">
        <v>86</v>
      </c>
      <c r="E81" s="144"/>
      <c r="F81" s="137">
        <f>IF(D81="대체","",VLOOKUP($D81,월별_CashFlow!$H$3:$I$61,2,FALSE))</f>
        <v>310001</v>
      </c>
      <c r="G81" s="145"/>
      <c r="H81" s="145">
        <f t="shared" si="2"/>
        <v>4780170</v>
      </c>
      <c r="I81" s="145" t="str">
        <f t="shared" si="3"/>
        <v/>
      </c>
      <c r="J81" s="146">
        <v>4780170</v>
      </c>
      <c r="K81" s="147">
        <v>1068452660</v>
      </c>
      <c r="L81" s="148" t="s">
        <v>203</v>
      </c>
      <c r="M81" s="148"/>
      <c r="N81" s="148"/>
      <c r="O81" s="148" t="s">
        <v>12</v>
      </c>
      <c r="P81" s="148" t="s">
        <v>13</v>
      </c>
      <c r="Q81" s="148"/>
      <c r="R81" s="148"/>
      <c r="S81" s="148"/>
      <c r="T81" s="148"/>
    </row>
    <row r="82" spans="1:20" ht="15.6" customHeight="1" outlineLevel="1">
      <c r="A82" s="142">
        <v>45425</v>
      </c>
      <c r="B82" s="142">
        <v>45322</v>
      </c>
      <c r="C82" s="143" t="s">
        <v>120</v>
      </c>
      <c r="D82" s="144" t="s">
        <v>86</v>
      </c>
      <c r="E82" s="144"/>
      <c r="F82" s="137">
        <f>IF(D82="대체","",VLOOKUP($D82,월별_CashFlow!$H$3:$I$61,2,FALSE))</f>
        <v>310001</v>
      </c>
      <c r="G82" s="145"/>
      <c r="H82" s="145" t="str">
        <f t="shared" si="2"/>
        <v/>
      </c>
      <c r="I82" s="145">
        <f t="shared" si="3"/>
        <v>-4780170</v>
      </c>
      <c r="J82" s="146">
        <v>-4780170</v>
      </c>
      <c r="K82" s="147">
        <v>1063672490</v>
      </c>
      <c r="L82" s="148" t="s">
        <v>1084</v>
      </c>
      <c r="M82" s="148"/>
      <c r="N82" s="148"/>
      <c r="O82" s="148" t="s">
        <v>12</v>
      </c>
      <c r="P82" s="148" t="s">
        <v>13</v>
      </c>
      <c r="Q82" s="148"/>
      <c r="R82" s="148"/>
      <c r="S82" s="148"/>
      <c r="T82" s="148"/>
    </row>
    <row r="83" spans="1:20" ht="15.6" customHeight="1" outlineLevel="1">
      <c r="A83" s="142">
        <v>45425</v>
      </c>
      <c r="B83" s="142">
        <v>45322</v>
      </c>
      <c r="C83" s="143" t="s">
        <v>120</v>
      </c>
      <c r="D83" s="144" t="s">
        <v>86</v>
      </c>
      <c r="E83" s="144"/>
      <c r="F83" s="137">
        <f>IF(D83="대체","",VLOOKUP($D83,월별_CashFlow!$H$3:$I$61,2,FALSE))</f>
        <v>310001</v>
      </c>
      <c r="G83" s="145"/>
      <c r="H83" s="145">
        <f t="shared" si="2"/>
        <v>2529880</v>
      </c>
      <c r="I83" s="145" t="str">
        <f t="shared" si="3"/>
        <v/>
      </c>
      <c r="J83" s="146">
        <v>2529880</v>
      </c>
      <c r="K83" s="147">
        <v>1066202370</v>
      </c>
      <c r="L83" s="148" t="s">
        <v>203</v>
      </c>
      <c r="M83" s="148"/>
      <c r="N83" s="148"/>
      <c r="O83" s="148" t="s">
        <v>12</v>
      </c>
      <c r="P83" s="148" t="s">
        <v>13</v>
      </c>
      <c r="Q83" s="148"/>
      <c r="R83" s="148"/>
      <c r="S83" s="148"/>
      <c r="T83" s="148"/>
    </row>
    <row r="84" spans="1:20" ht="15.6" customHeight="1" outlineLevel="1">
      <c r="A84" s="142">
        <v>45425</v>
      </c>
      <c r="B84" s="142">
        <v>45322</v>
      </c>
      <c r="C84" s="143" t="s">
        <v>120</v>
      </c>
      <c r="D84" s="144" t="s">
        <v>86</v>
      </c>
      <c r="E84" s="144"/>
      <c r="F84" s="137">
        <f>IF(D84="대체","",VLOOKUP($D84,월별_CashFlow!$H$3:$I$61,2,FALSE))</f>
        <v>310001</v>
      </c>
      <c r="G84" s="145"/>
      <c r="H84" s="145" t="str">
        <f t="shared" si="2"/>
        <v/>
      </c>
      <c r="I84" s="145">
        <f t="shared" si="3"/>
        <v>-2529880</v>
      </c>
      <c r="J84" s="146">
        <v>-2529880</v>
      </c>
      <c r="K84" s="147">
        <v>1063672490</v>
      </c>
      <c r="L84" s="148" t="s">
        <v>1085</v>
      </c>
      <c r="M84" s="148"/>
      <c r="N84" s="148"/>
      <c r="O84" s="148" t="s">
        <v>12</v>
      </c>
      <c r="P84" s="148" t="s">
        <v>13</v>
      </c>
      <c r="Q84" s="148"/>
      <c r="R84" s="148"/>
      <c r="S84" s="148"/>
      <c r="T84" s="148"/>
    </row>
    <row r="85" spans="1:20" ht="15.6" customHeight="1" outlineLevel="1">
      <c r="A85" s="142">
        <v>45425</v>
      </c>
      <c r="B85" s="142">
        <v>45322</v>
      </c>
      <c r="C85" s="143" t="s">
        <v>120</v>
      </c>
      <c r="D85" s="144" t="s">
        <v>86</v>
      </c>
      <c r="E85" s="144"/>
      <c r="F85" s="137">
        <f>IF(D85="대체","",VLOOKUP($D85,월별_CashFlow!$H$3:$I$61,2,FALSE))</f>
        <v>310001</v>
      </c>
      <c r="G85" s="145"/>
      <c r="H85" s="145">
        <f t="shared" si="2"/>
        <v>17709160</v>
      </c>
      <c r="I85" s="145" t="str">
        <f t="shared" si="3"/>
        <v/>
      </c>
      <c r="J85" s="146">
        <v>17709160</v>
      </c>
      <c r="K85" s="147">
        <v>1081381650</v>
      </c>
      <c r="L85" s="148" t="s">
        <v>203</v>
      </c>
      <c r="M85" s="148"/>
      <c r="N85" s="148"/>
      <c r="O85" s="148" t="s">
        <v>12</v>
      </c>
      <c r="P85" s="148" t="s">
        <v>13</v>
      </c>
      <c r="Q85" s="148"/>
      <c r="R85" s="148"/>
      <c r="S85" s="148"/>
      <c r="T85" s="148"/>
    </row>
    <row r="86" spans="1:20" ht="15.6" customHeight="1" outlineLevel="1">
      <c r="A86" s="142">
        <v>45425</v>
      </c>
      <c r="B86" s="142">
        <v>45322</v>
      </c>
      <c r="C86" s="143" t="s">
        <v>120</v>
      </c>
      <c r="D86" s="144" t="s">
        <v>86</v>
      </c>
      <c r="E86" s="144"/>
      <c r="F86" s="137">
        <f>IF(D86="대체","",VLOOKUP($D86,월별_CashFlow!$H$3:$I$61,2,FALSE))</f>
        <v>310001</v>
      </c>
      <c r="G86" s="145"/>
      <c r="H86" s="145" t="str">
        <f t="shared" si="2"/>
        <v/>
      </c>
      <c r="I86" s="145">
        <f t="shared" si="3"/>
        <v>-17709160</v>
      </c>
      <c r="J86" s="146">
        <v>-17709160</v>
      </c>
      <c r="K86" s="147">
        <v>1063672490</v>
      </c>
      <c r="L86" s="148" t="s">
        <v>1086</v>
      </c>
      <c r="M86" s="148"/>
      <c r="N86" s="148"/>
      <c r="O86" s="148" t="s">
        <v>12</v>
      </c>
      <c r="P86" s="148" t="s">
        <v>13</v>
      </c>
      <c r="Q86" s="148"/>
      <c r="R86" s="148"/>
      <c r="S86" s="148"/>
      <c r="T86" s="148"/>
    </row>
    <row r="87" spans="1:20" ht="15.6" customHeight="1" outlineLevel="1">
      <c r="A87" s="142">
        <v>45425</v>
      </c>
      <c r="B87" s="142">
        <v>45322</v>
      </c>
      <c r="C87" s="143" t="s">
        <v>120</v>
      </c>
      <c r="D87" s="144" t="s">
        <v>86</v>
      </c>
      <c r="E87" s="144"/>
      <c r="F87" s="137">
        <f>IF(D87="대체","",VLOOKUP($D87,월별_CashFlow!$H$3:$I$61,2,FALSE))</f>
        <v>310001</v>
      </c>
      <c r="G87" s="145"/>
      <c r="H87" s="145">
        <f t="shared" si="2"/>
        <v>4780170</v>
      </c>
      <c r="I87" s="145" t="str">
        <f t="shared" si="3"/>
        <v/>
      </c>
      <c r="J87" s="146">
        <v>4780170</v>
      </c>
      <c r="K87" s="147">
        <v>1068452660</v>
      </c>
      <c r="L87" s="148" t="s">
        <v>1087</v>
      </c>
      <c r="M87" s="148"/>
      <c r="N87" s="148"/>
      <c r="O87" s="148" t="s">
        <v>8</v>
      </c>
      <c r="P87" s="148" t="s">
        <v>9</v>
      </c>
      <c r="Q87" s="148"/>
      <c r="R87" s="148"/>
      <c r="S87" s="148"/>
      <c r="T87" s="148"/>
    </row>
    <row r="88" spans="1:20" ht="15.6" customHeight="1" outlineLevel="1">
      <c r="A88" s="142">
        <v>45425</v>
      </c>
      <c r="B88" s="142">
        <v>45324</v>
      </c>
      <c r="C88" s="143" t="s">
        <v>120</v>
      </c>
      <c r="D88" s="144" t="s">
        <v>76</v>
      </c>
      <c r="E88" s="144"/>
      <c r="F88" s="137">
        <f>IF(D88="대체","",VLOOKUP($D88,월별_CashFlow!$H$3:$I$61,2,FALSE))</f>
        <v>120204</v>
      </c>
      <c r="G88" s="145"/>
      <c r="H88" s="145" t="str">
        <f t="shared" si="2"/>
        <v/>
      </c>
      <c r="I88" s="145">
        <f t="shared" si="3"/>
        <v>-550000</v>
      </c>
      <c r="J88" s="146">
        <v>-550000</v>
      </c>
      <c r="K88" s="147">
        <v>1067902660</v>
      </c>
      <c r="L88" s="148" t="s">
        <v>350</v>
      </c>
      <c r="M88" s="148"/>
      <c r="N88" s="148"/>
      <c r="O88" s="148" t="s">
        <v>10</v>
      </c>
      <c r="P88" s="148" t="s">
        <v>11</v>
      </c>
      <c r="Q88" s="148"/>
      <c r="R88" s="148"/>
      <c r="S88" s="148"/>
      <c r="T88" s="148"/>
    </row>
    <row r="89" spans="1:20" ht="15.6" customHeight="1" outlineLevel="1">
      <c r="A89" s="142">
        <v>45425</v>
      </c>
      <c r="B89" s="142">
        <v>45324</v>
      </c>
      <c r="C89" s="143" t="s">
        <v>120</v>
      </c>
      <c r="D89" s="144" t="s">
        <v>74</v>
      </c>
      <c r="E89" s="144"/>
      <c r="F89" s="137">
        <f>IF(D89="대체","",VLOOKUP($D89,월별_CashFlow!$H$3:$I$61,2,FALSE))</f>
        <v>120202</v>
      </c>
      <c r="G89" s="145"/>
      <c r="H89" s="145" t="str">
        <f t="shared" si="2"/>
        <v/>
      </c>
      <c r="I89" s="145">
        <f t="shared" si="3"/>
        <v>-153520</v>
      </c>
      <c r="J89" s="146">
        <v>-153520</v>
      </c>
      <c r="K89" s="147">
        <v>1067749140</v>
      </c>
      <c r="L89" s="148" t="s">
        <v>352</v>
      </c>
      <c r="M89" s="148"/>
      <c r="N89" s="148"/>
      <c r="O89" s="148" t="s">
        <v>10</v>
      </c>
      <c r="P89" s="148" t="s">
        <v>11</v>
      </c>
      <c r="Q89" s="148"/>
      <c r="R89" s="148"/>
      <c r="S89" s="148"/>
      <c r="T89" s="148"/>
    </row>
    <row r="90" spans="1:20" ht="15.6" customHeight="1" outlineLevel="1">
      <c r="A90" s="142">
        <v>45425</v>
      </c>
      <c r="B90" s="142">
        <v>45324</v>
      </c>
      <c r="C90" s="143" t="s">
        <v>120</v>
      </c>
      <c r="D90" s="144" t="s">
        <v>74</v>
      </c>
      <c r="E90" s="144"/>
      <c r="F90" s="137">
        <f>IF(D90="대체","",VLOOKUP($D90,월별_CashFlow!$H$3:$I$61,2,FALSE))</f>
        <v>120202</v>
      </c>
      <c r="G90" s="145"/>
      <c r="H90" s="145" t="str">
        <f t="shared" si="2"/>
        <v/>
      </c>
      <c r="I90" s="145">
        <f t="shared" si="3"/>
        <v>-1535250</v>
      </c>
      <c r="J90" s="146">
        <v>-1535250</v>
      </c>
      <c r="K90" s="147">
        <v>1066213890</v>
      </c>
      <c r="L90" s="148" t="s">
        <v>354</v>
      </c>
      <c r="M90" s="148"/>
      <c r="N90" s="148"/>
      <c r="O90" s="148" t="s">
        <v>10</v>
      </c>
      <c r="P90" s="148" t="s">
        <v>11</v>
      </c>
      <c r="Q90" s="148"/>
      <c r="R90" s="148"/>
      <c r="S90" s="148"/>
      <c r="T90" s="148"/>
    </row>
    <row r="91" spans="1:20" ht="15.6" customHeight="1" outlineLevel="1">
      <c r="A91" s="142">
        <v>45425</v>
      </c>
      <c r="B91" s="142">
        <v>45324</v>
      </c>
      <c r="C91" s="143" t="s">
        <v>120</v>
      </c>
      <c r="D91" s="144" t="s">
        <v>76</v>
      </c>
      <c r="E91" s="144"/>
      <c r="F91" s="137">
        <f>IF(D91="대체","",VLOOKUP($D91,월별_CashFlow!$H$3:$I$61,2,FALSE))</f>
        <v>120204</v>
      </c>
      <c r="G91" s="145"/>
      <c r="H91" s="145" t="str">
        <f t="shared" si="2"/>
        <v/>
      </c>
      <c r="I91" s="145">
        <f t="shared" si="3"/>
        <v>-660500</v>
      </c>
      <c r="J91" s="146">
        <v>-660500</v>
      </c>
      <c r="K91" s="147">
        <v>1065553390</v>
      </c>
      <c r="L91" s="148" t="s">
        <v>179</v>
      </c>
      <c r="M91" s="148"/>
      <c r="N91" s="148"/>
      <c r="O91" s="148" t="s">
        <v>10</v>
      </c>
      <c r="P91" s="148" t="s">
        <v>11</v>
      </c>
      <c r="Q91" s="148"/>
      <c r="R91" s="148"/>
      <c r="S91" s="148"/>
      <c r="T91" s="148"/>
    </row>
    <row r="92" spans="1:20" ht="15.6" customHeight="1" outlineLevel="1">
      <c r="A92" s="142">
        <v>45425</v>
      </c>
      <c r="B92" s="142">
        <v>45324</v>
      </c>
      <c r="C92" s="143" t="s">
        <v>120</v>
      </c>
      <c r="D92" s="144" t="s">
        <v>84</v>
      </c>
      <c r="E92" s="144"/>
      <c r="F92" s="137">
        <f>IF(D92="대체","",VLOOKUP($D92,월별_CashFlow!$H$3:$I$61,2,FALSE))</f>
        <v>220001</v>
      </c>
      <c r="G92" s="145"/>
      <c r="H92" s="145" t="str">
        <f t="shared" si="2"/>
        <v/>
      </c>
      <c r="I92" s="145">
        <f t="shared" si="3"/>
        <v>-3700000</v>
      </c>
      <c r="J92" s="146">
        <v>-3700000</v>
      </c>
      <c r="K92" s="147">
        <v>1061853390</v>
      </c>
      <c r="L92" s="148" t="s">
        <v>359</v>
      </c>
      <c r="M92" s="148"/>
      <c r="N92" s="148"/>
      <c r="O92" s="148" t="s">
        <v>10</v>
      </c>
      <c r="P92" s="148" t="s">
        <v>11</v>
      </c>
      <c r="Q92" s="148"/>
      <c r="R92" s="148"/>
      <c r="S92" s="148"/>
      <c r="T92" s="148"/>
    </row>
    <row r="93" spans="1:20" ht="15.6" customHeight="1" outlineLevel="1">
      <c r="A93" s="142">
        <v>45425</v>
      </c>
      <c r="B93" s="142">
        <v>45324</v>
      </c>
      <c r="C93" s="143" t="s">
        <v>120</v>
      </c>
      <c r="D93" s="144" t="s">
        <v>76</v>
      </c>
      <c r="E93" s="144"/>
      <c r="F93" s="137">
        <f>IF(D93="대체","",VLOOKUP($D93,월별_CashFlow!$H$3:$I$61,2,FALSE))</f>
        <v>120204</v>
      </c>
      <c r="G93" s="145"/>
      <c r="H93" s="145" t="str">
        <f t="shared" si="2"/>
        <v/>
      </c>
      <c r="I93" s="145">
        <f t="shared" si="3"/>
        <v>-2200000</v>
      </c>
      <c r="J93" s="146">
        <v>-2200000</v>
      </c>
      <c r="K93" s="147">
        <v>1059653390</v>
      </c>
      <c r="L93" s="148" t="s">
        <v>185</v>
      </c>
      <c r="M93" s="148"/>
      <c r="N93" s="148"/>
      <c r="O93" s="148" t="s">
        <v>10</v>
      </c>
      <c r="P93" s="148" t="s">
        <v>11</v>
      </c>
      <c r="Q93" s="148"/>
      <c r="R93" s="148"/>
      <c r="S93" s="148"/>
      <c r="T93" s="148"/>
    </row>
    <row r="94" spans="1:20" ht="15.6" customHeight="1" outlineLevel="1">
      <c r="A94" s="142">
        <v>45425</v>
      </c>
      <c r="B94" s="142">
        <v>45324</v>
      </c>
      <c r="C94" s="143" t="s">
        <v>120</v>
      </c>
      <c r="D94" s="144" t="s">
        <v>76</v>
      </c>
      <c r="E94" s="144"/>
      <c r="F94" s="137">
        <f>IF(D94="대체","",VLOOKUP($D94,월별_CashFlow!$H$3:$I$61,2,FALSE))</f>
        <v>120204</v>
      </c>
      <c r="G94" s="145"/>
      <c r="H94" s="145" t="str">
        <f t="shared" si="2"/>
        <v/>
      </c>
      <c r="I94" s="145">
        <f t="shared" si="3"/>
        <v>-220500</v>
      </c>
      <c r="J94" s="146">
        <v>-220500</v>
      </c>
      <c r="K94" s="147">
        <v>1059432890</v>
      </c>
      <c r="L94" s="148" t="s">
        <v>361</v>
      </c>
      <c r="M94" s="148"/>
      <c r="N94" s="148"/>
      <c r="O94" s="148" t="s">
        <v>10</v>
      </c>
      <c r="P94" s="148" t="s">
        <v>11</v>
      </c>
      <c r="Q94" s="148"/>
      <c r="R94" s="148"/>
      <c r="S94" s="148"/>
      <c r="T94" s="148"/>
    </row>
    <row r="95" spans="1:20" ht="15.6" customHeight="1" outlineLevel="1">
      <c r="A95" s="142">
        <v>45425</v>
      </c>
      <c r="B95" s="142">
        <v>45324</v>
      </c>
      <c r="C95" s="143" t="s">
        <v>120</v>
      </c>
      <c r="D95" s="144" t="s">
        <v>76</v>
      </c>
      <c r="E95" s="144"/>
      <c r="F95" s="137">
        <f>IF(D95="대체","",VLOOKUP($D95,월별_CashFlow!$H$3:$I$61,2,FALSE))</f>
        <v>120204</v>
      </c>
      <c r="G95" s="145"/>
      <c r="H95" s="145" t="str">
        <f t="shared" si="2"/>
        <v/>
      </c>
      <c r="I95" s="145">
        <f t="shared" si="3"/>
        <v>-27904</v>
      </c>
      <c r="J95" s="146">
        <v>-27904</v>
      </c>
      <c r="K95" s="147">
        <v>1059404986</v>
      </c>
      <c r="L95" s="148" t="s">
        <v>363</v>
      </c>
      <c r="M95" s="148"/>
      <c r="N95" s="148"/>
      <c r="O95" s="148" t="s">
        <v>8</v>
      </c>
      <c r="P95" s="148" t="s">
        <v>9</v>
      </c>
      <c r="Q95" s="148"/>
      <c r="R95" s="148"/>
      <c r="S95" s="148"/>
      <c r="T95" s="148"/>
    </row>
    <row r="96" spans="1:20" ht="15.6" customHeight="1" outlineLevel="1">
      <c r="A96" s="142">
        <v>45425</v>
      </c>
      <c r="B96" s="142">
        <v>45324</v>
      </c>
      <c r="C96" s="143" t="s">
        <v>120</v>
      </c>
      <c r="D96" s="144" t="s">
        <v>76</v>
      </c>
      <c r="E96" s="144"/>
      <c r="F96" s="137">
        <f>IF(D96="대체","",VLOOKUP($D96,월별_CashFlow!$H$3:$I$61,2,FALSE))</f>
        <v>120204</v>
      </c>
      <c r="G96" s="145"/>
      <c r="H96" s="145" t="str">
        <f t="shared" si="2"/>
        <v/>
      </c>
      <c r="I96" s="145">
        <f t="shared" si="3"/>
        <v>-59712</v>
      </c>
      <c r="J96" s="146">
        <v>-59712</v>
      </c>
      <c r="K96" s="147">
        <v>1059345274</v>
      </c>
      <c r="L96" s="148" t="s">
        <v>364</v>
      </c>
      <c r="M96" s="148"/>
      <c r="N96" s="148"/>
      <c r="O96" s="148" t="s">
        <v>8</v>
      </c>
      <c r="P96" s="148" t="s">
        <v>9</v>
      </c>
      <c r="Q96" s="148"/>
      <c r="R96" s="148"/>
      <c r="S96" s="148"/>
      <c r="T96" s="148"/>
    </row>
    <row r="97" spans="1:20" ht="15.6" customHeight="1" outlineLevel="1">
      <c r="A97" s="142">
        <v>45425</v>
      </c>
      <c r="B97" s="142">
        <v>45327</v>
      </c>
      <c r="C97" s="143" t="s">
        <v>120</v>
      </c>
      <c r="D97" s="144" t="s">
        <v>86</v>
      </c>
      <c r="E97" s="144"/>
      <c r="F97" s="137">
        <f>IF(D97="대체","",VLOOKUP($D97,월별_CashFlow!$H$3:$I$61,2,FALSE))</f>
        <v>310001</v>
      </c>
      <c r="G97" s="145"/>
      <c r="H97" s="145">
        <f t="shared" si="2"/>
        <v>510902</v>
      </c>
      <c r="I97" s="145" t="str">
        <f t="shared" si="3"/>
        <v/>
      </c>
      <c r="J97" s="146">
        <v>510902</v>
      </c>
      <c r="K97" s="147">
        <v>1059856176</v>
      </c>
      <c r="L97" s="148" t="s">
        <v>203</v>
      </c>
      <c r="M97" s="148"/>
      <c r="N97" s="148"/>
      <c r="O97" s="148" t="s">
        <v>12</v>
      </c>
      <c r="P97" s="148" t="s">
        <v>13</v>
      </c>
      <c r="Q97" s="148"/>
      <c r="R97" s="148"/>
      <c r="S97" s="148"/>
      <c r="T97" s="148"/>
    </row>
    <row r="98" spans="1:20" ht="15.6" customHeight="1" outlineLevel="1">
      <c r="A98" s="142">
        <v>45425</v>
      </c>
      <c r="B98" s="142">
        <v>45327</v>
      </c>
      <c r="C98" s="143" t="s">
        <v>120</v>
      </c>
      <c r="D98" s="144" t="s">
        <v>86</v>
      </c>
      <c r="E98" s="144"/>
      <c r="F98" s="137">
        <f>IF(D98="대체","",VLOOKUP($D98,월별_CashFlow!$H$3:$I$61,2,FALSE))</f>
        <v>310001</v>
      </c>
      <c r="G98" s="145"/>
      <c r="H98" s="145" t="str">
        <f t="shared" si="2"/>
        <v/>
      </c>
      <c r="I98" s="145">
        <f t="shared" si="3"/>
        <v>-510902</v>
      </c>
      <c r="J98" s="146">
        <v>-510902</v>
      </c>
      <c r="K98" s="147">
        <v>1059345274</v>
      </c>
      <c r="L98" s="148" t="s">
        <v>1088</v>
      </c>
      <c r="M98" s="148"/>
      <c r="N98" s="148"/>
      <c r="O98" s="148" t="s">
        <v>12</v>
      </c>
      <c r="P98" s="148" t="s">
        <v>13</v>
      </c>
      <c r="Q98" s="148"/>
      <c r="R98" s="148"/>
      <c r="S98" s="148"/>
      <c r="T98" s="148"/>
    </row>
    <row r="99" spans="1:20" ht="15.6" customHeight="1" outlineLevel="1">
      <c r="A99" s="142">
        <v>45425</v>
      </c>
      <c r="B99" s="142">
        <v>45327</v>
      </c>
      <c r="C99" s="143" t="s">
        <v>120</v>
      </c>
      <c r="D99" s="144" t="s">
        <v>76</v>
      </c>
      <c r="E99" s="144"/>
      <c r="F99" s="137">
        <f>IF(D99="대체","",VLOOKUP($D99,월별_CashFlow!$H$3:$I$61,2,FALSE))</f>
        <v>120204</v>
      </c>
      <c r="G99" s="145"/>
      <c r="H99" s="145" t="str">
        <f t="shared" si="2"/>
        <v/>
      </c>
      <c r="I99" s="145">
        <f t="shared" si="3"/>
        <v>-448899</v>
      </c>
      <c r="J99" s="146">
        <v>-448899</v>
      </c>
      <c r="K99" s="147">
        <v>1058896375</v>
      </c>
      <c r="L99" s="148" t="s">
        <v>365</v>
      </c>
      <c r="M99" s="148"/>
      <c r="N99" s="148"/>
      <c r="O99" s="148" t="s">
        <v>8</v>
      </c>
      <c r="P99" s="148" t="s">
        <v>9</v>
      </c>
      <c r="Q99" s="148"/>
      <c r="R99" s="148"/>
      <c r="S99" s="148"/>
      <c r="T99" s="148"/>
    </row>
    <row r="100" spans="1:20" ht="15.6" customHeight="1" outlineLevel="1">
      <c r="A100" s="142">
        <v>45425</v>
      </c>
      <c r="B100" s="142">
        <v>45327</v>
      </c>
      <c r="C100" s="143" t="s">
        <v>120</v>
      </c>
      <c r="D100" s="144" t="s">
        <v>76</v>
      </c>
      <c r="E100" s="144"/>
      <c r="F100" s="137">
        <f>IF(D100="대체","",VLOOKUP($D100,월별_CashFlow!$H$3:$I$61,2,FALSE))</f>
        <v>120204</v>
      </c>
      <c r="G100" s="145"/>
      <c r="H100" s="145" t="str">
        <f t="shared" si="2"/>
        <v/>
      </c>
      <c r="I100" s="145">
        <f t="shared" si="3"/>
        <v>-27696</v>
      </c>
      <c r="J100" s="146">
        <v>-27696</v>
      </c>
      <c r="K100" s="147">
        <v>1058868679</v>
      </c>
      <c r="L100" s="148" t="s">
        <v>366</v>
      </c>
      <c r="M100" s="148"/>
      <c r="N100" s="148"/>
      <c r="O100" s="148" t="s">
        <v>8</v>
      </c>
      <c r="P100" s="148" t="s">
        <v>9</v>
      </c>
      <c r="Q100" s="148"/>
      <c r="R100" s="148"/>
      <c r="S100" s="148"/>
      <c r="T100" s="148"/>
    </row>
    <row r="101" spans="1:20" ht="15.6" customHeight="1" outlineLevel="1">
      <c r="A101" s="142">
        <v>45425</v>
      </c>
      <c r="B101" s="142">
        <v>45335</v>
      </c>
      <c r="C101" s="143" t="s">
        <v>120</v>
      </c>
      <c r="D101" s="144" t="s">
        <v>74</v>
      </c>
      <c r="E101" s="144"/>
      <c r="F101" s="137">
        <f>IF(D101="대체","",VLOOKUP($D101,월별_CashFlow!$H$3:$I$61,2,FALSE))</f>
        <v>120202</v>
      </c>
      <c r="G101" s="145"/>
      <c r="H101" s="145" t="str">
        <f t="shared" si="2"/>
        <v/>
      </c>
      <c r="I101" s="145">
        <f t="shared" si="3"/>
        <v>-1335740</v>
      </c>
      <c r="J101" s="146">
        <v>-1335740</v>
      </c>
      <c r="K101" s="147">
        <v>1057532939</v>
      </c>
      <c r="L101" s="148" t="s">
        <v>368</v>
      </c>
      <c r="M101" s="148"/>
      <c r="N101" s="148"/>
      <c r="O101" s="148" t="s">
        <v>10</v>
      </c>
      <c r="P101" s="148" t="s">
        <v>11</v>
      </c>
      <c r="Q101" s="148"/>
      <c r="R101" s="148"/>
      <c r="S101" s="148"/>
      <c r="T101" s="148"/>
    </row>
    <row r="102" spans="1:20" ht="15.6" customHeight="1" outlineLevel="1">
      <c r="A102" s="142">
        <v>45425</v>
      </c>
      <c r="B102" s="142">
        <v>45335</v>
      </c>
      <c r="C102" s="143" t="s">
        <v>120</v>
      </c>
      <c r="D102" s="144" t="s">
        <v>74</v>
      </c>
      <c r="E102" s="144"/>
      <c r="F102" s="137">
        <f>IF(D102="대체","",VLOOKUP($D102,월별_CashFlow!$H$3:$I$61,2,FALSE))</f>
        <v>120202</v>
      </c>
      <c r="G102" s="145"/>
      <c r="H102" s="145" t="str">
        <f t="shared" si="2"/>
        <v/>
      </c>
      <c r="I102" s="145">
        <f t="shared" si="3"/>
        <v>-441000</v>
      </c>
      <c r="J102" s="146">
        <v>-441000</v>
      </c>
      <c r="K102" s="147">
        <v>1057091939</v>
      </c>
      <c r="L102" s="148" t="s">
        <v>369</v>
      </c>
      <c r="M102" s="148"/>
      <c r="N102" s="148"/>
      <c r="O102" s="148" t="s">
        <v>10</v>
      </c>
      <c r="P102" s="148" t="s">
        <v>11</v>
      </c>
      <c r="Q102" s="148"/>
      <c r="R102" s="148"/>
      <c r="S102" s="148"/>
      <c r="T102" s="148"/>
    </row>
    <row r="103" spans="1:20" ht="15.6" customHeight="1" outlineLevel="1">
      <c r="A103" s="142">
        <v>45425</v>
      </c>
      <c r="B103" s="142">
        <v>45335</v>
      </c>
      <c r="C103" s="143" t="s">
        <v>120</v>
      </c>
      <c r="D103" s="144" t="s">
        <v>74</v>
      </c>
      <c r="E103" s="144"/>
      <c r="F103" s="137">
        <f>IF(D103="대체","",VLOOKUP($D103,월별_CashFlow!$H$3:$I$61,2,FALSE))</f>
        <v>120202</v>
      </c>
      <c r="G103" s="145"/>
      <c r="H103" s="145" t="str">
        <f t="shared" si="2"/>
        <v/>
      </c>
      <c r="I103" s="145">
        <f t="shared" si="3"/>
        <v>-114850</v>
      </c>
      <c r="J103" s="146">
        <v>-114850</v>
      </c>
      <c r="K103" s="147">
        <v>1056977089</v>
      </c>
      <c r="L103" s="148" t="s">
        <v>370</v>
      </c>
      <c r="M103" s="148"/>
      <c r="N103" s="148"/>
      <c r="O103" s="148" t="s">
        <v>10</v>
      </c>
      <c r="P103" s="148" t="s">
        <v>11</v>
      </c>
      <c r="Q103" s="148"/>
      <c r="R103" s="148"/>
      <c r="S103" s="148"/>
      <c r="T103" s="148"/>
    </row>
    <row r="104" spans="1:20" ht="15.6" customHeight="1" outlineLevel="1">
      <c r="A104" s="142">
        <v>45425</v>
      </c>
      <c r="B104" s="142">
        <v>45335</v>
      </c>
      <c r="C104" s="143" t="s">
        <v>120</v>
      </c>
      <c r="D104" s="144" t="s">
        <v>74</v>
      </c>
      <c r="E104" s="144"/>
      <c r="F104" s="137">
        <f>IF(D104="대체","",VLOOKUP($D104,월별_CashFlow!$H$3:$I$61,2,FALSE))</f>
        <v>120202</v>
      </c>
      <c r="G104" s="145"/>
      <c r="H104" s="145" t="str">
        <f t="shared" si="2"/>
        <v/>
      </c>
      <c r="I104" s="145">
        <f t="shared" si="3"/>
        <v>-45220</v>
      </c>
      <c r="J104" s="146">
        <v>-45220</v>
      </c>
      <c r="K104" s="147">
        <v>1056931869</v>
      </c>
      <c r="L104" s="148" t="s">
        <v>371</v>
      </c>
      <c r="M104" s="148"/>
      <c r="N104" s="148"/>
      <c r="O104" s="148" t="s">
        <v>10</v>
      </c>
      <c r="P104" s="148" t="s">
        <v>11</v>
      </c>
      <c r="Q104" s="148"/>
      <c r="R104" s="148"/>
      <c r="S104" s="148"/>
      <c r="T104" s="148"/>
    </row>
    <row r="105" spans="1:20" ht="15.6" customHeight="1" outlineLevel="1">
      <c r="A105" s="142">
        <v>45425</v>
      </c>
      <c r="B105" s="142">
        <v>45335</v>
      </c>
      <c r="C105" s="143" t="s">
        <v>120</v>
      </c>
      <c r="D105" s="144" t="s">
        <v>76</v>
      </c>
      <c r="E105" s="144"/>
      <c r="F105" s="137">
        <f>IF(D105="대체","",VLOOKUP($D105,월별_CashFlow!$H$3:$I$61,2,FALSE))</f>
        <v>120204</v>
      </c>
      <c r="G105" s="145"/>
      <c r="H105" s="145" t="str">
        <f t="shared" si="2"/>
        <v/>
      </c>
      <c r="I105" s="145">
        <f t="shared" si="3"/>
        <v>-57300</v>
      </c>
      <c r="J105" s="146">
        <v>-57300</v>
      </c>
      <c r="K105" s="147">
        <v>1056874569</v>
      </c>
      <c r="L105" s="148" t="s">
        <v>372</v>
      </c>
      <c r="M105" s="148"/>
      <c r="N105" s="148"/>
      <c r="O105" s="148" t="s">
        <v>8</v>
      </c>
      <c r="P105" s="148" t="s">
        <v>9</v>
      </c>
      <c r="Q105" s="148"/>
      <c r="R105" s="148"/>
      <c r="S105" s="148"/>
      <c r="T105" s="148"/>
    </row>
    <row r="106" spans="1:20" ht="15.6" customHeight="1" outlineLevel="1">
      <c r="A106" s="142">
        <v>45425</v>
      </c>
      <c r="B106" s="142">
        <v>45335</v>
      </c>
      <c r="C106" s="143" t="s">
        <v>120</v>
      </c>
      <c r="D106" s="144" t="s">
        <v>76</v>
      </c>
      <c r="E106" s="144"/>
      <c r="F106" s="137">
        <f>IF(D106="대체","",VLOOKUP($D106,월별_CashFlow!$H$3:$I$61,2,FALSE))</f>
        <v>120204</v>
      </c>
      <c r="G106" s="145"/>
      <c r="H106" s="145" t="str">
        <f t="shared" si="2"/>
        <v/>
      </c>
      <c r="I106" s="145">
        <f t="shared" si="3"/>
        <v>-64557</v>
      </c>
      <c r="J106" s="146">
        <v>-64557</v>
      </c>
      <c r="K106" s="147">
        <v>1056810012</v>
      </c>
      <c r="L106" s="148" t="s">
        <v>373</v>
      </c>
      <c r="M106" s="148"/>
      <c r="N106" s="148"/>
      <c r="O106" s="148" t="s">
        <v>8</v>
      </c>
      <c r="P106" s="148" t="s">
        <v>9</v>
      </c>
      <c r="Q106" s="148"/>
      <c r="R106" s="148"/>
      <c r="S106" s="148"/>
      <c r="T106" s="148"/>
    </row>
    <row r="107" spans="1:20" ht="15.6" customHeight="1" outlineLevel="1">
      <c r="A107" s="142">
        <v>45425</v>
      </c>
      <c r="B107" s="142">
        <v>45335</v>
      </c>
      <c r="C107" s="143" t="s">
        <v>120</v>
      </c>
      <c r="D107" s="144" t="s">
        <v>76</v>
      </c>
      <c r="E107" s="144"/>
      <c r="F107" s="137">
        <f>IF(D107="대체","",VLOOKUP($D107,월별_CashFlow!$H$3:$I$61,2,FALSE))</f>
        <v>120204</v>
      </c>
      <c r="G107" s="145"/>
      <c r="H107" s="145" t="str">
        <f t="shared" si="2"/>
        <v/>
      </c>
      <c r="I107" s="145">
        <f t="shared" si="3"/>
        <v>-41840</v>
      </c>
      <c r="J107" s="146">
        <v>-41840</v>
      </c>
      <c r="K107" s="147">
        <v>1056768172</v>
      </c>
      <c r="L107" s="148" t="s">
        <v>374</v>
      </c>
      <c r="M107" s="148"/>
      <c r="N107" s="148"/>
      <c r="O107" s="148" t="s">
        <v>8</v>
      </c>
      <c r="P107" s="148" t="s">
        <v>9</v>
      </c>
      <c r="Q107" s="148"/>
      <c r="R107" s="148"/>
      <c r="S107" s="148"/>
      <c r="T107" s="148"/>
    </row>
    <row r="108" spans="1:20" ht="15.6" customHeight="1" outlineLevel="1">
      <c r="A108" s="142">
        <v>45425</v>
      </c>
      <c r="B108" s="142">
        <v>45336</v>
      </c>
      <c r="C108" s="143" t="s">
        <v>120</v>
      </c>
      <c r="D108" s="144" t="s">
        <v>76</v>
      </c>
      <c r="E108" s="144"/>
      <c r="F108" s="137">
        <f>IF(D108="대체","",VLOOKUP($D108,월별_CashFlow!$H$3:$I$61,2,FALSE))</f>
        <v>120204</v>
      </c>
      <c r="G108" s="145"/>
      <c r="H108" s="145" t="str">
        <f t="shared" si="2"/>
        <v/>
      </c>
      <c r="I108" s="145">
        <f t="shared" si="3"/>
        <v>-26600</v>
      </c>
      <c r="J108" s="146">
        <v>-26600</v>
      </c>
      <c r="K108" s="147">
        <v>1056741572</v>
      </c>
      <c r="L108" s="148" t="s">
        <v>328</v>
      </c>
      <c r="M108" s="148"/>
      <c r="N108" s="148"/>
      <c r="O108" s="148" t="s">
        <v>8</v>
      </c>
      <c r="P108" s="148" t="s">
        <v>9</v>
      </c>
      <c r="Q108" s="148"/>
      <c r="R108" s="148"/>
      <c r="S108" s="148"/>
      <c r="T108" s="148"/>
    </row>
    <row r="109" spans="1:20" ht="15.6" customHeight="1" outlineLevel="1">
      <c r="A109" s="142">
        <v>45425</v>
      </c>
      <c r="B109" s="142">
        <v>45336</v>
      </c>
      <c r="C109" s="143" t="s">
        <v>120</v>
      </c>
      <c r="D109" s="144" t="s">
        <v>76</v>
      </c>
      <c r="E109" s="144"/>
      <c r="F109" s="137">
        <f>IF(D109="대체","",VLOOKUP($D109,월별_CashFlow!$H$3:$I$61,2,FALSE))</f>
        <v>120204</v>
      </c>
      <c r="G109" s="145"/>
      <c r="H109" s="145">
        <f t="shared" si="2"/>
        <v>26600</v>
      </c>
      <c r="I109" s="145" t="str">
        <f t="shared" si="3"/>
        <v/>
      </c>
      <c r="J109" s="146">
        <v>26600</v>
      </c>
      <c r="K109" s="147">
        <v>1056768172</v>
      </c>
      <c r="L109" s="148" t="s">
        <v>328</v>
      </c>
      <c r="M109" s="148"/>
      <c r="N109" s="148"/>
      <c r="O109" s="148" t="s">
        <v>8</v>
      </c>
      <c r="P109" s="148" t="s">
        <v>9</v>
      </c>
      <c r="Q109" s="148"/>
      <c r="R109" s="148"/>
      <c r="S109" s="148"/>
      <c r="T109" s="148"/>
    </row>
    <row r="110" spans="1:20" ht="15.6" customHeight="1" outlineLevel="1">
      <c r="A110" s="142">
        <v>45425</v>
      </c>
      <c r="B110" s="142">
        <v>45336</v>
      </c>
      <c r="C110" s="143" t="s">
        <v>120</v>
      </c>
      <c r="D110" s="144" t="s">
        <v>76</v>
      </c>
      <c r="E110" s="144"/>
      <c r="F110" s="137">
        <f>IF(D110="대체","",VLOOKUP($D110,월별_CashFlow!$H$3:$I$61,2,FALSE))</f>
        <v>120204</v>
      </c>
      <c r="G110" s="145"/>
      <c r="H110" s="145" t="str">
        <f t="shared" si="2"/>
        <v/>
      </c>
      <c r="I110" s="145">
        <f t="shared" si="3"/>
        <v>-28700</v>
      </c>
      <c r="J110" s="146">
        <v>-28700</v>
      </c>
      <c r="K110" s="147">
        <v>1056739472</v>
      </c>
      <c r="L110" s="148" t="s">
        <v>328</v>
      </c>
      <c r="M110" s="148"/>
      <c r="N110" s="148"/>
      <c r="O110" s="148" t="s">
        <v>8</v>
      </c>
      <c r="P110" s="148" t="s">
        <v>9</v>
      </c>
      <c r="Q110" s="148"/>
      <c r="R110" s="148"/>
      <c r="S110" s="148"/>
      <c r="T110" s="148"/>
    </row>
    <row r="111" spans="1:20" ht="15.6" customHeight="1" outlineLevel="1">
      <c r="A111" s="142">
        <v>45425</v>
      </c>
      <c r="B111" s="142">
        <v>45336</v>
      </c>
      <c r="C111" s="143" t="s">
        <v>120</v>
      </c>
      <c r="D111" s="144" t="s">
        <v>76</v>
      </c>
      <c r="E111" s="144"/>
      <c r="F111" s="137">
        <f>IF(D111="대체","",VLOOKUP($D111,월별_CashFlow!$H$3:$I$61,2,FALSE))</f>
        <v>120204</v>
      </c>
      <c r="G111" s="145"/>
      <c r="H111" s="145" t="str">
        <f t="shared" si="2"/>
        <v/>
      </c>
      <c r="I111" s="145">
        <f t="shared" si="3"/>
        <v>-457617</v>
      </c>
      <c r="J111" s="146">
        <v>-457617</v>
      </c>
      <c r="K111" s="147">
        <v>1056281855</v>
      </c>
      <c r="L111" s="148" t="s">
        <v>375</v>
      </c>
      <c r="M111" s="148"/>
      <c r="N111" s="148"/>
      <c r="O111" s="148" t="s">
        <v>8</v>
      </c>
      <c r="P111" s="148" t="s">
        <v>9</v>
      </c>
      <c r="Q111" s="148"/>
      <c r="R111" s="148"/>
      <c r="S111" s="148"/>
      <c r="T111" s="148"/>
    </row>
    <row r="112" spans="1:20" ht="15.6" customHeight="1" outlineLevel="1">
      <c r="A112" s="142">
        <v>45425</v>
      </c>
      <c r="B112" s="142">
        <v>45336</v>
      </c>
      <c r="C112" s="143" t="s">
        <v>120</v>
      </c>
      <c r="D112" s="144" t="s">
        <v>76</v>
      </c>
      <c r="E112" s="144"/>
      <c r="F112" s="137">
        <f>IF(D112="대체","",VLOOKUP($D112,월별_CashFlow!$H$3:$I$61,2,FALSE))</f>
        <v>120204</v>
      </c>
      <c r="G112" s="145"/>
      <c r="H112" s="145" t="str">
        <f t="shared" si="2"/>
        <v/>
      </c>
      <c r="I112" s="145">
        <f t="shared" si="3"/>
        <v>-457617</v>
      </c>
      <c r="J112" s="146">
        <v>-457617</v>
      </c>
      <c r="K112" s="147">
        <v>1055824238</v>
      </c>
      <c r="L112" s="148" t="s">
        <v>375</v>
      </c>
      <c r="M112" s="148"/>
      <c r="N112" s="148"/>
      <c r="O112" s="148" t="s">
        <v>8</v>
      </c>
      <c r="P112" s="148" t="s">
        <v>9</v>
      </c>
      <c r="Q112" s="148"/>
      <c r="R112" s="148"/>
      <c r="S112" s="148"/>
      <c r="T112" s="148"/>
    </row>
    <row r="113" spans="1:20" ht="15.6" customHeight="1" outlineLevel="1">
      <c r="A113" s="142">
        <v>45425</v>
      </c>
      <c r="B113" s="142">
        <v>45336</v>
      </c>
      <c r="C113" s="143" t="s">
        <v>120</v>
      </c>
      <c r="D113" s="144" t="s">
        <v>76</v>
      </c>
      <c r="E113" s="144"/>
      <c r="F113" s="137">
        <f>IF(D113="대체","",VLOOKUP($D113,월별_CashFlow!$H$3:$I$61,2,FALSE))</f>
        <v>120204</v>
      </c>
      <c r="G113" s="145"/>
      <c r="H113" s="145" t="str">
        <f t="shared" si="2"/>
        <v/>
      </c>
      <c r="I113" s="145">
        <f t="shared" si="3"/>
        <v>-29054</v>
      </c>
      <c r="J113" s="146">
        <v>-29054</v>
      </c>
      <c r="K113" s="147">
        <v>1055795184</v>
      </c>
      <c r="L113" s="148" t="s">
        <v>376</v>
      </c>
      <c r="M113" s="148"/>
      <c r="N113" s="148"/>
      <c r="O113" s="148" t="s">
        <v>8</v>
      </c>
      <c r="P113" s="148" t="s">
        <v>9</v>
      </c>
      <c r="Q113" s="148"/>
      <c r="R113" s="148"/>
      <c r="S113" s="148"/>
      <c r="T113" s="148"/>
    </row>
    <row r="114" spans="1:20" ht="15.6" customHeight="1" outlineLevel="1">
      <c r="A114" s="142">
        <v>45425</v>
      </c>
      <c r="B114" s="142">
        <v>45337</v>
      </c>
      <c r="C114" s="143" t="s">
        <v>120</v>
      </c>
      <c r="D114" s="144" t="s">
        <v>76</v>
      </c>
      <c r="E114" s="144"/>
      <c r="F114" s="137">
        <f>IF(D114="대체","",VLOOKUP($D114,월별_CashFlow!$H$3:$I$61,2,FALSE))</f>
        <v>120204</v>
      </c>
      <c r="G114" s="145"/>
      <c r="H114" s="145" t="str">
        <f t="shared" si="2"/>
        <v/>
      </c>
      <c r="I114" s="145">
        <f t="shared" si="3"/>
        <v>-29700</v>
      </c>
      <c r="J114" s="146">
        <v>-29700</v>
      </c>
      <c r="K114" s="147">
        <v>1055765484</v>
      </c>
      <c r="L114" s="148" t="s">
        <v>327</v>
      </c>
      <c r="M114" s="148"/>
      <c r="N114" s="148"/>
      <c r="O114" s="148" t="s">
        <v>8</v>
      </c>
      <c r="P114" s="148" t="s">
        <v>9</v>
      </c>
      <c r="Q114" s="148"/>
      <c r="R114" s="148"/>
      <c r="S114" s="148"/>
      <c r="T114" s="148"/>
    </row>
    <row r="115" spans="1:20" ht="15.6" customHeight="1" outlineLevel="1">
      <c r="A115" s="142">
        <v>45425</v>
      </c>
      <c r="B115" s="142">
        <v>45338</v>
      </c>
      <c r="C115" s="143" t="s">
        <v>120</v>
      </c>
      <c r="D115" s="144" t="s">
        <v>76</v>
      </c>
      <c r="E115" s="144"/>
      <c r="F115" s="137">
        <f>IF(D115="대체","",VLOOKUP($D115,월별_CashFlow!$H$3:$I$61,2,FALSE))</f>
        <v>120204</v>
      </c>
      <c r="G115" s="145"/>
      <c r="H115" s="145" t="str">
        <f t="shared" si="2"/>
        <v/>
      </c>
      <c r="I115" s="145">
        <f t="shared" si="3"/>
        <v>-14100</v>
      </c>
      <c r="J115" s="146">
        <v>-14100</v>
      </c>
      <c r="K115" s="147">
        <v>1055751384</v>
      </c>
      <c r="L115" s="148" t="s">
        <v>328</v>
      </c>
      <c r="M115" s="148"/>
      <c r="N115" s="148"/>
      <c r="O115" s="148" t="s">
        <v>8</v>
      </c>
      <c r="P115" s="148" t="s">
        <v>9</v>
      </c>
      <c r="Q115" s="148"/>
      <c r="R115" s="148"/>
      <c r="S115" s="148"/>
      <c r="T115" s="148"/>
    </row>
    <row r="116" spans="1:20" ht="15.6" customHeight="1" outlineLevel="1">
      <c r="A116" s="142">
        <v>45425</v>
      </c>
      <c r="B116" s="142">
        <v>45338</v>
      </c>
      <c r="C116" s="143" t="s">
        <v>120</v>
      </c>
      <c r="D116" s="144" t="s">
        <v>76</v>
      </c>
      <c r="E116" s="144"/>
      <c r="F116" s="137">
        <f>IF(D116="대체","",VLOOKUP($D116,월별_CashFlow!$H$3:$I$61,2,FALSE))</f>
        <v>120204</v>
      </c>
      <c r="G116" s="145"/>
      <c r="H116" s="145">
        <f t="shared" si="2"/>
        <v>14100</v>
      </c>
      <c r="I116" s="145" t="str">
        <f t="shared" si="3"/>
        <v/>
      </c>
      <c r="J116" s="146">
        <v>14100</v>
      </c>
      <c r="K116" s="147">
        <v>1055765484</v>
      </c>
      <c r="L116" s="148" t="s">
        <v>328</v>
      </c>
      <c r="M116" s="148"/>
      <c r="N116" s="148"/>
      <c r="O116" s="148" t="s">
        <v>8</v>
      </c>
      <c r="P116" s="148" t="s">
        <v>9</v>
      </c>
      <c r="Q116" s="148"/>
      <c r="R116" s="148"/>
      <c r="S116" s="148"/>
      <c r="T116" s="148"/>
    </row>
    <row r="117" spans="1:20" ht="15.6" customHeight="1" outlineLevel="1">
      <c r="A117" s="142">
        <v>45425</v>
      </c>
      <c r="B117" s="142">
        <v>45338</v>
      </c>
      <c r="C117" s="143" t="s">
        <v>120</v>
      </c>
      <c r="D117" s="144" t="s">
        <v>76</v>
      </c>
      <c r="E117" s="144"/>
      <c r="F117" s="137">
        <f>IF(D117="대체","",VLOOKUP($D117,월별_CashFlow!$H$3:$I$61,2,FALSE))</f>
        <v>120204</v>
      </c>
      <c r="G117" s="145"/>
      <c r="H117" s="145" t="str">
        <f t="shared" si="2"/>
        <v/>
      </c>
      <c r="I117" s="145">
        <f t="shared" si="3"/>
        <v>-11000</v>
      </c>
      <c r="J117" s="146">
        <v>-11000</v>
      </c>
      <c r="K117" s="147">
        <v>1055754484</v>
      </c>
      <c r="L117" s="148" t="s">
        <v>328</v>
      </c>
      <c r="M117" s="148"/>
      <c r="N117" s="148"/>
      <c r="O117" s="148" t="s">
        <v>8</v>
      </c>
      <c r="P117" s="148" t="s">
        <v>9</v>
      </c>
      <c r="Q117" s="148"/>
      <c r="R117" s="148"/>
      <c r="S117" s="148"/>
      <c r="T117" s="148"/>
    </row>
    <row r="118" spans="1:20" ht="15.6" customHeight="1" outlineLevel="1">
      <c r="A118" s="142">
        <v>45425</v>
      </c>
      <c r="B118" s="142">
        <v>45338</v>
      </c>
      <c r="C118" s="143" t="s">
        <v>120</v>
      </c>
      <c r="D118" s="144" t="s">
        <v>76</v>
      </c>
      <c r="E118" s="144"/>
      <c r="F118" s="137">
        <f>IF(D118="대체","",VLOOKUP($D118,월별_CashFlow!$H$3:$I$61,2,FALSE))</f>
        <v>120204</v>
      </c>
      <c r="G118" s="145"/>
      <c r="H118" s="145" t="str">
        <f t="shared" si="2"/>
        <v/>
      </c>
      <c r="I118" s="145">
        <f t="shared" si="3"/>
        <v>-14000</v>
      </c>
      <c r="J118" s="146">
        <v>-14000</v>
      </c>
      <c r="K118" s="147">
        <v>1055740484</v>
      </c>
      <c r="L118" s="148" t="s">
        <v>328</v>
      </c>
      <c r="M118" s="148"/>
      <c r="N118" s="148"/>
      <c r="O118" s="148" t="s">
        <v>8</v>
      </c>
      <c r="P118" s="148" t="s">
        <v>9</v>
      </c>
      <c r="Q118" s="148"/>
      <c r="R118" s="148"/>
      <c r="S118" s="148"/>
      <c r="T118" s="148"/>
    </row>
    <row r="119" spans="1:20" ht="15.6" customHeight="1" outlineLevel="1">
      <c r="A119" s="142">
        <v>45425</v>
      </c>
      <c r="B119" s="142">
        <v>45338</v>
      </c>
      <c r="C119" s="143" t="s">
        <v>120</v>
      </c>
      <c r="D119" s="144" t="s">
        <v>76</v>
      </c>
      <c r="E119" s="144"/>
      <c r="F119" s="137">
        <f>IF(D119="대체","",VLOOKUP($D119,월별_CashFlow!$H$3:$I$61,2,FALSE))</f>
        <v>120204</v>
      </c>
      <c r="G119" s="145"/>
      <c r="H119" s="145">
        <f t="shared" si="2"/>
        <v>14000</v>
      </c>
      <c r="I119" s="145" t="str">
        <f t="shared" si="3"/>
        <v/>
      </c>
      <c r="J119" s="146">
        <v>14000</v>
      </c>
      <c r="K119" s="147">
        <v>1055754484</v>
      </c>
      <c r="L119" s="148" t="s">
        <v>328</v>
      </c>
      <c r="M119" s="148"/>
      <c r="N119" s="148"/>
      <c r="O119" s="148" t="s">
        <v>8</v>
      </c>
      <c r="P119" s="148" t="s">
        <v>9</v>
      </c>
      <c r="Q119" s="148"/>
      <c r="R119" s="148"/>
      <c r="S119" s="148"/>
      <c r="T119" s="148"/>
    </row>
    <row r="120" spans="1:20" ht="15.6" customHeight="1" outlineLevel="1">
      <c r="A120" s="142">
        <v>45425</v>
      </c>
      <c r="B120" s="142">
        <v>45338</v>
      </c>
      <c r="C120" s="143" t="s">
        <v>120</v>
      </c>
      <c r="D120" s="144" t="s">
        <v>76</v>
      </c>
      <c r="E120" s="144"/>
      <c r="F120" s="137">
        <f>IF(D120="대체","",VLOOKUP($D120,월별_CashFlow!$H$3:$I$61,2,FALSE))</f>
        <v>120204</v>
      </c>
      <c r="G120" s="145"/>
      <c r="H120" s="145" t="str">
        <f t="shared" si="2"/>
        <v/>
      </c>
      <c r="I120" s="145">
        <f t="shared" si="3"/>
        <v>-11900</v>
      </c>
      <c r="J120" s="146">
        <v>-11900</v>
      </c>
      <c r="K120" s="147">
        <v>1055742584</v>
      </c>
      <c r="L120" s="148" t="s">
        <v>328</v>
      </c>
      <c r="M120" s="148"/>
      <c r="N120" s="148"/>
      <c r="O120" s="148" t="s">
        <v>8</v>
      </c>
      <c r="P120" s="148" t="s">
        <v>9</v>
      </c>
      <c r="Q120" s="148"/>
      <c r="R120" s="148"/>
      <c r="S120" s="148"/>
      <c r="T120" s="148"/>
    </row>
    <row r="121" spans="1:20" ht="15.6" customHeight="1" outlineLevel="1">
      <c r="A121" s="142">
        <v>45425</v>
      </c>
      <c r="B121" s="142">
        <v>45338</v>
      </c>
      <c r="C121" s="143" t="s">
        <v>120</v>
      </c>
      <c r="D121" s="144" t="s">
        <v>76</v>
      </c>
      <c r="E121" s="144"/>
      <c r="F121" s="137">
        <f>IF(D121="대체","",VLOOKUP($D121,월별_CashFlow!$H$3:$I$61,2,FALSE))</f>
        <v>120204</v>
      </c>
      <c r="G121" s="145"/>
      <c r="H121" s="145" t="str">
        <f t="shared" si="2"/>
        <v/>
      </c>
      <c r="I121" s="145">
        <f t="shared" si="3"/>
        <v>-61300</v>
      </c>
      <c r="J121" s="146">
        <v>-61300</v>
      </c>
      <c r="K121" s="147">
        <v>1055681284</v>
      </c>
      <c r="L121" s="148" t="s">
        <v>328</v>
      </c>
      <c r="M121" s="148"/>
      <c r="N121" s="148"/>
      <c r="O121" s="148" t="s">
        <v>8</v>
      </c>
      <c r="P121" s="148" t="s">
        <v>9</v>
      </c>
      <c r="Q121" s="148"/>
      <c r="R121" s="148"/>
      <c r="S121" s="148"/>
      <c r="T121" s="148"/>
    </row>
    <row r="122" spans="1:20" ht="15.6" customHeight="1" outlineLevel="1">
      <c r="A122" s="142">
        <v>45425</v>
      </c>
      <c r="B122" s="142">
        <v>45338</v>
      </c>
      <c r="C122" s="143" t="s">
        <v>120</v>
      </c>
      <c r="D122" s="144" t="s">
        <v>76</v>
      </c>
      <c r="E122" s="144"/>
      <c r="F122" s="137">
        <f>IF(D122="대체","",VLOOKUP($D122,월별_CashFlow!$H$3:$I$61,2,FALSE))</f>
        <v>120204</v>
      </c>
      <c r="G122" s="145"/>
      <c r="H122" s="145">
        <f t="shared" si="2"/>
        <v>61300</v>
      </c>
      <c r="I122" s="145" t="str">
        <f t="shared" si="3"/>
        <v/>
      </c>
      <c r="J122" s="146">
        <v>61300</v>
      </c>
      <c r="K122" s="147">
        <v>1055742584</v>
      </c>
      <c r="L122" s="148" t="s">
        <v>328</v>
      </c>
      <c r="M122" s="148"/>
      <c r="N122" s="148"/>
      <c r="O122" s="148" t="s">
        <v>8</v>
      </c>
      <c r="P122" s="148" t="s">
        <v>9</v>
      </c>
      <c r="Q122" s="148"/>
      <c r="R122" s="148"/>
      <c r="S122" s="148"/>
      <c r="T122" s="148"/>
    </row>
    <row r="123" spans="1:20" ht="15.6" customHeight="1" outlineLevel="1">
      <c r="A123" s="142">
        <v>45425</v>
      </c>
      <c r="B123" s="142">
        <v>45338</v>
      </c>
      <c r="C123" s="143" t="s">
        <v>120</v>
      </c>
      <c r="D123" s="144" t="s">
        <v>76</v>
      </c>
      <c r="E123" s="144"/>
      <c r="F123" s="137">
        <f>IF(D123="대체","",VLOOKUP($D123,월별_CashFlow!$H$3:$I$61,2,FALSE))</f>
        <v>120204</v>
      </c>
      <c r="G123" s="145"/>
      <c r="H123" s="145" t="str">
        <f t="shared" si="2"/>
        <v/>
      </c>
      <c r="I123" s="145">
        <f t="shared" si="3"/>
        <v>-66900</v>
      </c>
      <c r="J123" s="146">
        <v>-66900</v>
      </c>
      <c r="K123" s="147">
        <v>1055675684</v>
      </c>
      <c r="L123" s="148" t="s">
        <v>328</v>
      </c>
      <c r="M123" s="148"/>
      <c r="N123" s="148"/>
      <c r="O123" s="148" t="s">
        <v>8</v>
      </c>
      <c r="P123" s="148" t="s">
        <v>9</v>
      </c>
      <c r="Q123" s="148"/>
      <c r="R123" s="148"/>
      <c r="S123" s="148"/>
      <c r="T123" s="148"/>
    </row>
    <row r="124" spans="1:20" ht="15.6" customHeight="1" outlineLevel="1">
      <c r="A124" s="142">
        <v>45425</v>
      </c>
      <c r="B124" s="142">
        <v>45341</v>
      </c>
      <c r="C124" s="143" t="s">
        <v>120</v>
      </c>
      <c r="D124" s="144" t="s">
        <v>76</v>
      </c>
      <c r="E124" s="144"/>
      <c r="F124" s="137">
        <f>IF(D124="대체","",VLOOKUP($D124,월별_CashFlow!$H$3:$I$61,2,FALSE))</f>
        <v>120204</v>
      </c>
      <c r="G124" s="145"/>
      <c r="H124" s="145" t="str">
        <f t="shared" si="2"/>
        <v/>
      </c>
      <c r="I124" s="145">
        <f t="shared" si="3"/>
        <v>-39200</v>
      </c>
      <c r="J124" s="146">
        <v>-39200</v>
      </c>
      <c r="K124" s="147">
        <v>1055636484</v>
      </c>
      <c r="L124" s="148" t="s">
        <v>322</v>
      </c>
      <c r="M124" s="148"/>
      <c r="N124" s="148"/>
      <c r="O124" s="148" t="s">
        <v>8</v>
      </c>
      <c r="P124" s="148" t="s">
        <v>9</v>
      </c>
      <c r="Q124" s="148"/>
      <c r="R124" s="148"/>
      <c r="S124" s="148"/>
      <c r="T124" s="148"/>
    </row>
    <row r="125" spans="1:20" ht="15.6" customHeight="1" outlineLevel="1">
      <c r="A125" s="142">
        <v>45425</v>
      </c>
      <c r="B125" s="142">
        <v>45341</v>
      </c>
      <c r="C125" s="143" t="s">
        <v>120</v>
      </c>
      <c r="D125" s="144" t="s">
        <v>76</v>
      </c>
      <c r="E125" s="144"/>
      <c r="F125" s="137">
        <f>IF(D125="대체","",VLOOKUP($D125,월별_CashFlow!$H$3:$I$61,2,FALSE))</f>
        <v>120204</v>
      </c>
      <c r="G125" s="145"/>
      <c r="H125" s="145">
        <f t="shared" si="2"/>
        <v>810776</v>
      </c>
      <c r="I125" s="145" t="str">
        <f t="shared" si="3"/>
        <v/>
      </c>
      <c r="J125" s="146">
        <v>810776</v>
      </c>
      <c r="K125" s="147">
        <v>1056447260</v>
      </c>
      <c r="L125" s="148" t="s">
        <v>377</v>
      </c>
      <c r="M125" s="148"/>
      <c r="N125" s="148"/>
      <c r="O125" s="148" t="s">
        <v>8</v>
      </c>
      <c r="P125" s="148" t="s">
        <v>9</v>
      </c>
      <c r="Q125" s="148"/>
      <c r="R125" s="148"/>
      <c r="S125" s="148"/>
      <c r="T125" s="148"/>
    </row>
    <row r="126" spans="1:20" ht="15.6" customHeight="1" outlineLevel="1">
      <c r="A126" s="142">
        <v>45425</v>
      </c>
      <c r="B126" s="142">
        <v>45342</v>
      </c>
      <c r="C126" s="143" t="s">
        <v>120</v>
      </c>
      <c r="D126" s="144" t="s">
        <v>76</v>
      </c>
      <c r="E126" s="144"/>
      <c r="F126" s="137">
        <f>IF(D126="대체","",VLOOKUP($D126,월별_CashFlow!$H$3:$I$61,2,FALSE))</f>
        <v>120204</v>
      </c>
      <c r="G126" s="145"/>
      <c r="H126" s="145" t="str">
        <f t="shared" si="2"/>
        <v/>
      </c>
      <c r="I126" s="145">
        <f t="shared" si="3"/>
        <v>-198000</v>
      </c>
      <c r="J126" s="146">
        <v>-198000</v>
      </c>
      <c r="K126" s="147">
        <v>1056249260</v>
      </c>
      <c r="L126" s="148" t="s">
        <v>378</v>
      </c>
      <c r="M126" s="148"/>
      <c r="N126" s="148"/>
      <c r="O126" s="148" t="s">
        <v>10</v>
      </c>
      <c r="P126" s="148" t="s">
        <v>11</v>
      </c>
      <c r="Q126" s="148"/>
      <c r="R126" s="148"/>
      <c r="S126" s="148"/>
      <c r="T126" s="148"/>
    </row>
    <row r="127" spans="1:20" ht="15.6" customHeight="1" outlineLevel="1">
      <c r="A127" s="142">
        <v>45425</v>
      </c>
      <c r="B127" s="142">
        <v>45342</v>
      </c>
      <c r="C127" s="143" t="s">
        <v>120</v>
      </c>
      <c r="D127" s="144" t="s">
        <v>76</v>
      </c>
      <c r="E127" s="144"/>
      <c r="F127" s="137">
        <f>IF(D127="대체","",VLOOKUP($D127,월별_CashFlow!$H$3:$I$61,2,FALSE))</f>
        <v>120204</v>
      </c>
      <c r="G127" s="145"/>
      <c r="H127" s="145" t="str">
        <f t="shared" si="2"/>
        <v/>
      </c>
      <c r="I127" s="145">
        <f t="shared" si="3"/>
        <v>-144659</v>
      </c>
      <c r="J127" s="146">
        <v>-144659</v>
      </c>
      <c r="K127" s="147">
        <v>1056104601</v>
      </c>
      <c r="L127" s="148" t="s">
        <v>379</v>
      </c>
      <c r="M127" s="148"/>
      <c r="N127" s="148"/>
      <c r="O127" s="148" t="s">
        <v>8</v>
      </c>
      <c r="P127" s="148" t="s">
        <v>9</v>
      </c>
      <c r="Q127" s="148"/>
      <c r="R127" s="148"/>
      <c r="S127" s="148"/>
      <c r="T127" s="148"/>
    </row>
    <row r="128" spans="1:20" ht="15.6" customHeight="1" outlineLevel="1">
      <c r="A128" s="142">
        <v>45425</v>
      </c>
      <c r="B128" s="142">
        <v>45342</v>
      </c>
      <c r="C128" s="143" t="s">
        <v>120</v>
      </c>
      <c r="D128" s="144" t="s">
        <v>76</v>
      </c>
      <c r="E128" s="144"/>
      <c r="F128" s="137">
        <f>IF(D128="대체","",VLOOKUP($D128,월별_CashFlow!$H$3:$I$61,2,FALSE))</f>
        <v>120204</v>
      </c>
      <c r="G128" s="145"/>
      <c r="H128" s="145" t="str">
        <f t="shared" si="2"/>
        <v/>
      </c>
      <c r="I128" s="145">
        <f t="shared" si="3"/>
        <v>-65400</v>
      </c>
      <c r="J128" s="146">
        <v>-65400</v>
      </c>
      <c r="K128" s="147">
        <v>1056039201</v>
      </c>
      <c r="L128" s="148" t="s">
        <v>380</v>
      </c>
      <c r="M128" s="148"/>
      <c r="N128" s="148"/>
      <c r="O128" s="148" t="s">
        <v>8</v>
      </c>
      <c r="P128" s="148" t="s">
        <v>9</v>
      </c>
      <c r="Q128" s="148"/>
      <c r="R128" s="148"/>
      <c r="S128" s="148"/>
      <c r="T128" s="148"/>
    </row>
    <row r="129" spans="1:20" ht="15.6" customHeight="1" outlineLevel="1">
      <c r="A129" s="142">
        <v>45425</v>
      </c>
      <c r="B129" s="142">
        <v>45343</v>
      </c>
      <c r="C129" s="143" t="s">
        <v>120</v>
      </c>
      <c r="D129" s="144" t="s">
        <v>86</v>
      </c>
      <c r="E129" s="144"/>
      <c r="F129" s="137">
        <f>IF(D129="대체","",VLOOKUP($D129,월별_CashFlow!$H$3:$I$61,2,FALSE))</f>
        <v>310001</v>
      </c>
      <c r="G129" s="145"/>
      <c r="H129" s="145">
        <f t="shared" si="2"/>
        <v>660000</v>
      </c>
      <c r="I129" s="145" t="str">
        <f t="shared" si="3"/>
        <v/>
      </c>
      <c r="J129" s="146">
        <v>660000</v>
      </c>
      <c r="K129" s="147">
        <v>1056699201</v>
      </c>
      <c r="L129" s="148" t="s">
        <v>203</v>
      </c>
      <c r="M129" s="148"/>
      <c r="N129" s="148"/>
      <c r="O129" s="148" t="s">
        <v>12</v>
      </c>
      <c r="P129" s="148" t="s">
        <v>13</v>
      </c>
      <c r="Q129" s="148"/>
      <c r="R129" s="148"/>
      <c r="S129" s="148"/>
      <c r="T129" s="148"/>
    </row>
    <row r="130" spans="1:20" ht="15.6" customHeight="1" outlineLevel="1">
      <c r="A130" s="142">
        <v>45425</v>
      </c>
      <c r="B130" s="142">
        <v>45343</v>
      </c>
      <c r="C130" s="143" t="s">
        <v>120</v>
      </c>
      <c r="D130" s="144" t="s">
        <v>86</v>
      </c>
      <c r="E130" s="144"/>
      <c r="F130" s="137">
        <f>IF(D130="대체","",VLOOKUP($D130,월별_CashFlow!$H$3:$I$61,2,FALSE))</f>
        <v>310001</v>
      </c>
      <c r="G130" s="145"/>
      <c r="H130" s="145" t="str">
        <f t="shared" si="2"/>
        <v/>
      </c>
      <c r="I130" s="145">
        <f t="shared" si="3"/>
        <v>-660000</v>
      </c>
      <c r="J130" s="146">
        <v>-660000</v>
      </c>
      <c r="K130" s="147">
        <v>1056039201</v>
      </c>
      <c r="L130" s="148" t="s">
        <v>709</v>
      </c>
      <c r="M130" s="148"/>
      <c r="N130" s="148"/>
      <c r="O130" s="148" t="s">
        <v>12</v>
      </c>
      <c r="P130" s="148" t="s">
        <v>13</v>
      </c>
      <c r="Q130" s="148"/>
      <c r="R130" s="148"/>
      <c r="S130" s="148"/>
      <c r="T130" s="148"/>
    </row>
    <row r="131" spans="1:20" ht="15.6" customHeight="1" outlineLevel="1">
      <c r="A131" s="142">
        <v>45425</v>
      </c>
      <c r="B131" s="142">
        <v>45343</v>
      </c>
      <c r="C131" s="143" t="s">
        <v>120</v>
      </c>
      <c r="D131" s="144" t="s">
        <v>86</v>
      </c>
      <c r="E131" s="144"/>
      <c r="F131" s="137">
        <f>IF(D131="대체","",VLOOKUP($D131,월별_CashFlow!$H$3:$I$61,2,FALSE))</f>
        <v>310001</v>
      </c>
      <c r="G131" s="145"/>
      <c r="H131" s="145">
        <f t="shared" si="2"/>
        <v>604587</v>
      </c>
      <c r="I131" s="145" t="str">
        <f t="shared" si="3"/>
        <v/>
      </c>
      <c r="J131" s="146">
        <v>604587</v>
      </c>
      <c r="K131" s="147">
        <v>1056643788</v>
      </c>
      <c r="L131" s="148" t="s">
        <v>203</v>
      </c>
      <c r="M131" s="148"/>
      <c r="N131" s="148"/>
      <c r="O131" s="148" t="s">
        <v>12</v>
      </c>
      <c r="P131" s="148" t="s">
        <v>13</v>
      </c>
      <c r="Q131" s="148"/>
      <c r="R131" s="148"/>
      <c r="S131" s="148"/>
      <c r="T131" s="148"/>
    </row>
    <row r="132" spans="1:20" ht="15.6" customHeight="1" outlineLevel="1">
      <c r="A132" s="142">
        <v>45425</v>
      </c>
      <c r="B132" s="142">
        <v>45343</v>
      </c>
      <c r="C132" s="143" t="s">
        <v>120</v>
      </c>
      <c r="D132" s="144" t="s">
        <v>86</v>
      </c>
      <c r="E132" s="144"/>
      <c r="F132" s="137">
        <f>IF(D132="대체","",VLOOKUP($D132,월별_CashFlow!$H$3:$I$61,2,FALSE))</f>
        <v>310001</v>
      </c>
      <c r="G132" s="145"/>
      <c r="H132" s="145" t="str">
        <f t="shared" si="2"/>
        <v/>
      </c>
      <c r="I132" s="145">
        <f t="shared" si="3"/>
        <v>-604587</v>
      </c>
      <c r="J132" s="146">
        <v>-604587</v>
      </c>
      <c r="K132" s="147">
        <v>1056039201</v>
      </c>
      <c r="L132" s="148" t="s">
        <v>1089</v>
      </c>
      <c r="M132" s="148"/>
      <c r="N132" s="148"/>
      <c r="O132" s="148" t="s">
        <v>12</v>
      </c>
      <c r="P132" s="148" t="s">
        <v>13</v>
      </c>
      <c r="Q132" s="148"/>
      <c r="R132" s="148"/>
      <c r="S132" s="148"/>
      <c r="T132" s="148"/>
    </row>
    <row r="133" spans="1:20" ht="15.6" customHeight="1" outlineLevel="1">
      <c r="A133" s="142">
        <v>45425</v>
      </c>
      <c r="B133" s="142">
        <v>45344</v>
      </c>
      <c r="C133" s="143" t="s">
        <v>120</v>
      </c>
      <c r="D133" s="144" t="s">
        <v>89</v>
      </c>
      <c r="E133" s="144"/>
      <c r="F133" s="137">
        <f>IF(D133="대체","",VLOOKUP($D133,월별_CashFlow!$H$3:$I$61,2,FALSE))</f>
        <v>310100</v>
      </c>
      <c r="G133" s="145"/>
      <c r="H133" s="145">
        <f t="shared" si="2"/>
        <v>9642350</v>
      </c>
      <c r="I133" s="145" t="str">
        <f t="shared" si="3"/>
        <v/>
      </c>
      <c r="J133" s="146">
        <v>9642350</v>
      </c>
      <c r="K133" s="147">
        <v>1065681551</v>
      </c>
      <c r="L133" s="148" t="s">
        <v>383</v>
      </c>
      <c r="M133" s="148" t="s">
        <v>123</v>
      </c>
      <c r="N133" s="148"/>
      <c r="O133" s="148" t="s">
        <v>8</v>
      </c>
      <c r="P133" s="148" t="s">
        <v>9</v>
      </c>
      <c r="Q133" s="148"/>
      <c r="R133" s="148"/>
      <c r="S133" s="148"/>
      <c r="T133" s="148"/>
    </row>
    <row r="134" spans="1:20" ht="15.6" customHeight="1" outlineLevel="1">
      <c r="A134" s="142">
        <v>45425</v>
      </c>
      <c r="B134" s="142">
        <v>45345</v>
      </c>
      <c r="C134" s="143" t="s">
        <v>120</v>
      </c>
      <c r="D134" s="144" t="s">
        <v>74</v>
      </c>
      <c r="E134" s="144"/>
      <c r="F134" s="137">
        <f>IF(D134="대체","",VLOOKUP($D134,월별_CashFlow!$H$3:$I$61,2,FALSE))</f>
        <v>120202</v>
      </c>
      <c r="G134" s="145"/>
      <c r="H134" s="145" t="str">
        <f t="shared" si="2"/>
        <v/>
      </c>
      <c r="I134" s="145">
        <f t="shared" si="3"/>
        <v>-7715020</v>
      </c>
      <c r="J134" s="146">
        <v>-7715020</v>
      </c>
      <c r="K134" s="147">
        <v>1057966531</v>
      </c>
      <c r="L134" s="148" t="s">
        <v>211</v>
      </c>
      <c r="M134" s="148"/>
      <c r="N134" s="148"/>
      <c r="O134" s="148" t="s">
        <v>10</v>
      </c>
      <c r="P134" s="148" t="s">
        <v>11</v>
      </c>
      <c r="Q134" s="148"/>
      <c r="R134" s="148"/>
      <c r="S134" s="148"/>
      <c r="T134" s="148"/>
    </row>
    <row r="135" spans="1:20" ht="15.6" customHeight="1" outlineLevel="1">
      <c r="A135" s="142">
        <v>45425</v>
      </c>
      <c r="B135" s="142">
        <v>45345</v>
      </c>
      <c r="C135" s="143" t="s">
        <v>120</v>
      </c>
      <c r="D135" s="144" t="s">
        <v>74</v>
      </c>
      <c r="E135" s="144"/>
      <c r="F135" s="137">
        <f>IF(D135="대체","",VLOOKUP($D135,월별_CashFlow!$H$3:$I$61,2,FALSE))</f>
        <v>120202</v>
      </c>
      <c r="G135" s="145"/>
      <c r="H135" s="145" t="str">
        <f t="shared" si="2"/>
        <v/>
      </c>
      <c r="I135" s="145">
        <f t="shared" si="3"/>
        <v>-5173580</v>
      </c>
      <c r="J135" s="146">
        <v>-5173580</v>
      </c>
      <c r="K135" s="147">
        <v>1052792951</v>
      </c>
      <c r="L135" s="148" t="s">
        <v>212</v>
      </c>
      <c r="M135" s="148"/>
      <c r="N135" s="148"/>
      <c r="O135" s="148" t="s">
        <v>10</v>
      </c>
      <c r="P135" s="148" t="s">
        <v>11</v>
      </c>
      <c r="Q135" s="148"/>
      <c r="R135" s="148"/>
      <c r="S135" s="148"/>
      <c r="T135" s="148"/>
    </row>
    <row r="136" spans="1:20" ht="15.6" customHeight="1" outlineLevel="1">
      <c r="A136" s="142">
        <v>45425</v>
      </c>
      <c r="B136" s="142">
        <v>45345</v>
      </c>
      <c r="C136" s="143" t="s">
        <v>120</v>
      </c>
      <c r="D136" s="144" t="s">
        <v>74</v>
      </c>
      <c r="E136" s="144"/>
      <c r="F136" s="137">
        <f>IF(D136="대체","",VLOOKUP($D136,월별_CashFlow!$H$3:$I$61,2,FALSE))</f>
        <v>120202</v>
      </c>
      <c r="G136" s="145"/>
      <c r="H136" s="145" t="str">
        <f t="shared" ref="H136:H199" si="4">IF(J136&gt;0,J136,"")</f>
        <v/>
      </c>
      <c r="I136" s="145">
        <f t="shared" ref="I136:I199" si="5">IF(J136&lt;0,J136,"")</f>
        <v>-906460</v>
      </c>
      <c r="J136" s="146">
        <v>-906460</v>
      </c>
      <c r="K136" s="147">
        <v>1051886491</v>
      </c>
      <c r="L136" s="148" t="s">
        <v>213</v>
      </c>
      <c r="M136" s="148"/>
      <c r="N136" s="148"/>
      <c r="O136" s="148" t="s">
        <v>10</v>
      </c>
      <c r="P136" s="148" t="s">
        <v>11</v>
      </c>
      <c r="Q136" s="148"/>
      <c r="R136" s="148"/>
      <c r="S136" s="148"/>
      <c r="T136" s="148"/>
    </row>
    <row r="137" spans="1:20" ht="15.6" customHeight="1" outlineLevel="1">
      <c r="A137" s="142">
        <v>45425</v>
      </c>
      <c r="B137" s="142">
        <v>45345</v>
      </c>
      <c r="C137" s="143" t="s">
        <v>120</v>
      </c>
      <c r="D137" s="144" t="s">
        <v>74</v>
      </c>
      <c r="E137" s="144"/>
      <c r="F137" s="137">
        <f>IF(D137="대체","",VLOOKUP($D137,월별_CashFlow!$H$3:$I$61,2,FALSE))</f>
        <v>120202</v>
      </c>
      <c r="G137" s="145"/>
      <c r="H137" s="145" t="str">
        <f t="shared" si="4"/>
        <v/>
      </c>
      <c r="I137" s="145">
        <f t="shared" si="5"/>
        <v>-928960</v>
      </c>
      <c r="J137" s="146">
        <v>-928960</v>
      </c>
      <c r="K137" s="147">
        <v>1050957531</v>
      </c>
      <c r="L137" s="148" t="s">
        <v>334</v>
      </c>
      <c r="M137" s="148"/>
      <c r="N137" s="148"/>
      <c r="O137" s="148" t="s">
        <v>10</v>
      </c>
      <c r="P137" s="148" t="s">
        <v>11</v>
      </c>
      <c r="Q137" s="148"/>
      <c r="R137" s="148"/>
      <c r="S137" s="148"/>
      <c r="T137" s="148"/>
    </row>
    <row r="138" spans="1:20" ht="15.6" customHeight="1" outlineLevel="1">
      <c r="A138" s="142">
        <v>45425</v>
      </c>
      <c r="B138" s="142">
        <v>45345</v>
      </c>
      <c r="C138" s="143" t="s">
        <v>120</v>
      </c>
      <c r="D138" s="144" t="s">
        <v>74</v>
      </c>
      <c r="E138" s="144"/>
      <c r="F138" s="137">
        <f>IF(D138="대체","",VLOOKUP($D138,월별_CashFlow!$H$3:$I$61,2,FALSE))</f>
        <v>120202</v>
      </c>
      <c r="G138" s="145"/>
      <c r="H138" s="145" t="str">
        <f t="shared" si="4"/>
        <v/>
      </c>
      <c r="I138" s="145">
        <f t="shared" si="5"/>
        <v>-822070</v>
      </c>
      <c r="J138" s="146">
        <v>-822070</v>
      </c>
      <c r="K138" s="147">
        <v>1050135461</v>
      </c>
      <c r="L138" s="148" t="s">
        <v>335</v>
      </c>
      <c r="M138" s="148"/>
      <c r="N138" s="148"/>
      <c r="O138" s="148" t="s">
        <v>10</v>
      </c>
      <c r="P138" s="148" t="s">
        <v>11</v>
      </c>
      <c r="Q138" s="148"/>
      <c r="R138" s="148"/>
      <c r="S138" s="148"/>
      <c r="T138" s="148"/>
    </row>
    <row r="139" spans="1:20" ht="15.6" customHeight="1" outlineLevel="1">
      <c r="A139" s="142">
        <v>45425</v>
      </c>
      <c r="B139" s="142">
        <v>45345</v>
      </c>
      <c r="C139" s="143" t="s">
        <v>120</v>
      </c>
      <c r="D139" s="144" t="s">
        <v>74</v>
      </c>
      <c r="E139" s="144"/>
      <c r="F139" s="137">
        <f>IF(D139="대체","",VLOOKUP($D139,월별_CashFlow!$H$3:$I$61,2,FALSE))</f>
        <v>120202</v>
      </c>
      <c r="G139" s="145"/>
      <c r="H139" s="145" t="str">
        <f t="shared" si="4"/>
        <v/>
      </c>
      <c r="I139" s="145">
        <f t="shared" si="5"/>
        <v>-500500</v>
      </c>
      <c r="J139" s="146">
        <v>-500500</v>
      </c>
      <c r="K139" s="147">
        <v>1049634961</v>
      </c>
      <c r="L139" s="148" t="s">
        <v>336</v>
      </c>
      <c r="M139" s="148"/>
      <c r="N139" s="148"/>
      <c r="O139" s="148" t="s">
        <v>10</v>
      </c>
      <c r="P139" s="148" t="s">
        <v>11</v>
      </c>
      <c r="Q139" s="148"/>
      <c r="R139" s="148"/>
      <c r="S139" s="148"/>
      <c r="T139" s="148"/>
    </row>
    <row r="140" spans="1:20" ht="15.6" customHeight="1" outlineLevel="1">
      <c r="A140" s="142">
        <v>45425</v>
      </c>
      <c r="B140" s="142">
        <v>45345</v>
      </c>
      <c r="C140" s="143" t="s">
        <v>120</v>
      </c>
      <c r="D140" s="144" t="s">
        <v>76</v>
      </c>
      <c r="E140" s="144"/>
      <c r="F140" s="137">
        <f>IF(D140="대체","",VLOOKUP($D140,월별_CashFlow!$H$3:$I$61,2,FALSE))</f>
        <v>120204</v>
      </c>
      <c r="G140" s="145"/>
      <c r="H140" s="145" t="str">
        <f t="shared" si="4"/>
        <v/>
      </c>
      <c r="I140" s="145">
        <f t="shared" si="5"/>
        <v>-50050</v>
      </c>
      <c r="J140" s="146">
        <v>-50050</v>
      </c>
      <c r="K140" s="147">
        <v>1049584911</v>
      </c>
      <c r="L140" s="148" t="s">
        <v>385</v>
      </c>
      <c r="M140" s="148"/>
      <c r="N140" s="148"/>
      <c r="O140" s="148" t="s">
        <v>8</v>
      </c>
      <c r="P140" s="148" t="s">
        <v>9</v>
      </c>
      <c r="Q140" s="148"/>
      <c r="R140" s="148"/>
      <c r="S140" s="148"/>
      <c r="T140" s="148"/>
    </row>
    <row r="141" spans="1:20" ht="15.6" customHeight="1" outlineLevel="1">
      <c r="A141" s="142">
        <v>45425</v>
      </c>
      <c r="B141" s="142">
        <v>45346</v>
      </c>
      <c r="C141" s="143" t="s">
        <v>120</v>
      </c>
      <c r="D141" s="144" t="s">
        <v>76</v>
      </c>
      <c r="E141" s="144"/>
      <c r="F141" s="137">
        <f>IF(D141="대체","",VLOOKUP($D141,월별_CashFlow!$H$3:$I$61,2,FALSE))</f>
        <v>120204</v>
      </c>
      <c r="G141" s="145"/>
      <c r="H141" s="145" t="str">
        <f t="shared" si="4"/>
        <v/>
      </c>
      <c r="I141" s="145">
        <f t="shared" si="5"/>
        <v>-59100</v>
      </c>
      <c r="J141" s="146">
        <v>-59100</v>
      </c>
      <c r="K141" s="147">
        <v>1049525811</v>
      </c>
      <c r="L141" s="148" t="s">
        <v>327</v>
      </c>
      <c r="M141" s="148"/>
      <c r="N141" s="148"/>
      <c r="O141" s="148" t="s">
        <v>8</v>
      </c>
      <c r="P141" s="148" t="s">
        <v>9</v>
      </c>
      <c r="Q141" s="148"/>
      <c r="R141" s="148"/>
      <c r="S141" s="148"/>
      <c r="T141" s="148"/>
    </row>
    <row r="142" spans="1:20" ht="15.6" customHeight="1" outlineLevel="1">
      <c r="A142" s="142">
        <v>45425</v>
      </c>
      <c r="B142" s="142">
        <v>45348</v>
      </c>
      <c r="C142" s="143" t="s">
        <v>120</v>
      </c>
      <c r="D142" s="144" t="s">
        <v>76</v>
      </c>
      <c r="E142" s="144"/>
      <c r="F142" s="137">
        <f>IF(D142="대체","",VLOOKUP($D142,월별_CashFlow!$H$3:$I$61,2,FALSE))</f>
        <v>120204</v>
      </c>
      <c r="G142" s="145"/>
      <c r="H142" s="145" t="str">
        <f t="shared" si="4"/>
        <v/>
      </c>
      <c r="I142" s="145">
        <f t="shared" si="5"/>
        <v>-12500</v>
      </c>
      <c r="J142" s="146">
        <v>-12500</v>
      </c>
      <c r="K142" s="147">
        <v>1049513311</v>
      </c>
      <c r="L142" s="148" t="s">
        <v>328</v>
      </c>
      <c r="M142" s="148"/>
      <c r="N142" s="148"/>
      <c r="O142" s="148" t="s">
        <v>8</v>
      </c>
      <c r="P142" s="148" t="s">
        <v>9</v>
      </c>
      <c r="Q142" s="148"/>
      <c r="R142" s="148"/>
      <c r="S142" s="148"/>
      <c r="T142" s="148"/>
    </row>
    <row r="143" spans="1:20" ht="15.6" customHeight="1" outlineLevel="1">
      <c r="A143" s="142">
        <v>45425</v>
      </c>
      <c r="B143" s="142">
        <v>45348</v>
      </c>
      <c r="C143" s="143" t="s">
        <v>120</v>
      </c>
      <c r="D143" s="144" t="s">
        <v>76</v>
      </c>
      <c r="E143" s="144"/>
      <c r="F143" s="137">
        <f>IF(D143="대체","",VLOOKUP($D143,월별_CashFlow!$H$3:$I$61,2,FALSE))</f>
        <v>120204</v>
      </c>
      <c r="G143" s="145"/>
      <c r="H143" s="145">
        <f t="shared" si="4"/>
        <v>12500</v>
      </c>
      <c r="I143" s="145" t="str">
        <f t="shared" si="5"/>
        <v/>
      </c>
      <c r="J143" s="146">
        <v>12500</v>
      </c>
      <c r="K143" s="147">
        <v>1049525811</v>
      </c>
      <c r="L143" s="148" t="s">
        <v>328</v>
      </c>
      <c r="M143" s="148"/>
      <c r="N143" s="148"/>
      <c r="O143" s="148" t="s">
        <v>8</v>
      </c>
      <c r="P143" s="148" t="s">
        <v>9</v>
      </c>
      <c r="Q143" s="148"/>
      <c r="R143" s="148"/>
      <c r="S143" s="148"/>
      <c r="T143" s="148"/>
    </row>
    <row r="144" spans="1:20" ht="15.6" customHeight="1" outlineLevel="1">
      <c r="A144" s="142">
        <v>45425</v>
      </c>
      <c r="B144" s="142">
        <v>45348</v>
      </c>
      <c r="C144" s="143" t="s">
        <v>120</v>
      </c>
      <c r="D144" s="144" t="s">
        <v>76</v>
      </c>
      <c r="E144" s="144"/>
      <c r="F144" s="137">
        <f>IF(D144="대체","",VLOOKUP($D144,월별_CashFlow!$H$3:$I$61,2,FALSE))</f>
        <v>120204</v>
      </c>
      <c r="G144" s="145"/>
      <c r="H144" s="145" t="str">
        <f t="shared" si="4"/>
        <v/>
      </c>
      <c r="I144" s="145">
        <f t="shared" si="5"/>
        <v>-12300</v>
      </c>
      <c r="J144" s="146">
        <v>-12300</v>
      </c>
      <c r="K144" s="147">
        <v>1049513511</v>
      </c>
      <c r="L144" s="148" t="s">
        <v>328</v>
      </c>
      <c r="M144" s="148"/>
      <c r="N144" s="148"/>
      <c r="O144" s="148" t="s">
        <v>8</v>
      </c>
      <c r="P144" s="148" t="s">
        <v>9</v>
      </c>
      <c r="Q144" s="148"/>
      <c r="R144" s="148"/>
      <c r="S144" s="148"/>
      <c r="T144" s="148"/>
    </row>
    <row r="145" spans="1:20" ht="15.6" customHeight="1" outlineLevel="1">
      <c r="A145" s="142">
        <v>45425</v>
      </c>
      <c r="B145" s="142">
        <v>45348</v>
      </c>
      <c r="C145" s="143" t="s">
        <v>120</v>
      </c>
      <c r="D145" s="144" t="s">
        <v>76</v>
      </c>
      <c r="E145" s="144"/>
      <c r="F145" s="137">
        <f>IF(D145="대체","",VLOOKUP($D145,월별_CashFlow!$H$3:$I$61,2,FALSE))</f>
        <v>120204</v>
      </c>
      <c r="G145" s="145"/>
      <c r="H145" s="145" t="str">
        <f t="shared" si="4"/>
        <v/>
      </c>
      <c r="I145" s="145">
        <f t="shared" si="5"/>
        <v>-116000</v>
      </c>
      <c r="J145" s="146">
        <v>-116000</v>
      </c>
      <c r="K145" s="147">
        <v>1049397511</v>
      </c>
      <c r="L145" s="148" t="s">
        <v>386</v>
      </c>
      <c r="M145" s="148"/>
      <c r="N145" s="148"/>
      <c r="O145" s="148" t="s">
        <v>8</v>
      </c>
      <c r="P145" s="148" t="s">
        <v>9</v>
      </c>
      <c r="Q145" s="148"/>
      <c r="R145" s="148"/>
      <c r="S145" s="148"/>
      <c r="T145" s="148"/>
    </row>
    <row r="146" spans="1:20" ht="15.6" customHeight="1" outlineLevel="1">
      <c r="A146" s="142">
        <v>45425</v>
      </c>
      <c r="B146" s="142">
        <v>45349</v>
      </c>
      <c r="C146" s="143" t="s">
        <v>120</v>
      </c>
      <c r="D146" s="144" t="s">
        <v>74</v>
      </c>
      <c r="E146" s="144"/>
      <c r="F146" s="137">
        <f>IF(D146="대체","",VLOOKUP($D146,월별_CashFlow!$H$3:$I$61,2,FALSE))</f>
        <v>120202</v>
      </c>
      <c r="G146" s="145"/>
      <c r="H146" s="145">
        <f t="shared" si="4"/>
        <v>401430</v>
      </c>
      <c r="I146" s="145" t="str">
        <f t="shared" si="5"/>
        <v/>
      </c>
      <c r="J146" s="146">
        <v>401430</v>
      </c>
      <c r="K146" s="147">
        <v>1049798941</v>
      </c>
      <c r="L146" s="148" t="s">
        <v>387</v>
      </c>
      <c r="M146" s="148"/>
      <c r="N146" s="148"/>
      <c r="O146" s="148" t="s">
        <v>10</v>
      </c>
      <c r="P146" s="148" t="s">
        <v>11</v>
      </c>
      <c r="Q146" s="148"/>
      <c r="R146" s="148"/>
      <c r="S146" s="148"/>
      <c r="T146" s="148"/>
    </row>
    <row r="147" spans="1:20" ht="15.6" customHeight="1" outlineLevel="1">
      <c r="A147" s="142">
        <v>45425</v>
      </c>
      <c r="B147" s="142">
        <v>45349</v>
      </c>
      <c r="C147" s="143" t="s">
        <v>120</v>
      </c>
      <c r="D147" s="144" t="s">
        <v>86</v>
      </c>
      <c r="E147" s="144"/>
      <c r="F147" s="137">
        <f>IF(D147="대체","",VLOOKUP($D147,월별_CashFlow!$H$3:$I$61,2,FALSE))</f>
        <v>310001</v>
      </c>
      <c r="G147" s="145"/>
      <c r="H147" s="145" t="str">
        <f t="shared" si="4"/>
        <v/>
      </c>
      <c r="I147" s="145">
        <f t="shared" si="5"/>
        <v>-212040</v>
      </c>
      <c r="J147" s="146">
        <v>-212040</v>
      </c>
      <c r="K147" s="147">
        <v>1049586901</v>
      </c>
      <c r="L147" s="148" t="s">
        <v>332</v>
      </c>
      <c r="M147" s="148"/>
      <c r="N147" s="148"/>
      <c r="O147" s="148" t="s">
        <v>12</v>
      </c>
      <c r="P147" s="148" t="s">
        <v>13</v>
      </c>
      <c r="Q147" s="148"/>
      <c r="R147" s="148"/>
      <c r="S147" s="148"/>
      <c r="T147" s="148"/>
    </row>
    <row r="148" spans="1:20" ht="15.6" customHeight="1" outlineLevel="1">
      <c r="A148" s="142">
        <v>45425</v>
      </c>
      <c r="B148" s="142">
        <v>45349</v>
      </c>
      <c r="C148" s="143" t="s">
        <v>120</v>
      </c>
      <c r="D148" s="144" t="s">
        <v>86</v>
      </c>
      <c r="E148" s="144"/>
      <c r="F148" s="137">
        <f>IF(D148="대체","",VLOOKUP($D148,월별_CashFlow!$H$3:$I$61,2,FALSE))</f>
        <v>310001</v>
      </c>
      <c r="G148" s="145"/>
      <c r="H148" s="145">
        <f t="shared" si="4"/>
        <v>127400</v>
      </c>
      <c r="I148" s="145" t="str">
        <f t="shared" si="5"/>
        <v/>
      </c>
      <c r="J148" s="146">
        <v>127400</v>
      </c>
      <c r="K148" s="147">
        <v>1049714301</v>
      </c>
      <c r="L148" s="148" t="s">
        <v>1082</v>
      </c>
      <c r="M148" s="148"/>
      <c r="N148" s="148"/>
      <c r="O148" s="148" t="s">
        <v>12</v>
      </c>
      <c r="P148" s="148" t="s">
        <v>13</v>
      </c>
      <c r="Q148" s="148"/>
      <c r="R148" s="148"/>
      <c r="S148" s="148"/>
      <c r="T148" s="148"/>
    </row>
    <row r="149" spans="1:20" ht="15.6" customHeight="1" outlineLevel="1">
      <c r="A149" s="142">
        <v>45425</v>
      </c>
      <c r="B149" s="142">
        <v>45349</v>
      </c>
      <c r="C149" s="143" t="s">
        <v>120</v>
      </c>
      <c r="D149" s="144" t="s">
        <v>86</v>
      </c>
      <c r="E149" s="144"/>
      <c r="F149" s="137">
        <f>IF(D149="대체","",VLOOKUP($D149,월별_CashFlow!$H$3:$I$61,2,FALSE))</f>
        <v>310001</v>
      </c>
      <c r="G149" s="145"/>
      <c r="H149" s="145">
        <f t="shared" si="4"/>
        <v>84240</v>
      </c>
      <c r="I149" s="145" t="str">
        <f t="shared" si="5"/>
        <v/>
      </c>
      <c r="J149" s="146">
        <v>84240</v>
      </c>
      <c r="K149" s="147">
        <v>1049798541</v>
      </c>
      <c r="L149" s="148" t="s">
        <v>1082</v>
      </c>
      <c r="M149" s="148"/>
      <c r="N149" s="148"/>
      <c r="O149" s="148" t="s">
        <v>12</v>
      </c>
      <c r="P149" s="148" t="s">
        <v>13</v>
      </c>
      <c r="Q149" s="148"/>
      <c r="R149" s="148"/>
      <c r="S149" s="148"/>
      <c r="T149" s="148"/>
    </row>
    <row r="150" spans="1:20" ht="15.6" customHeight="1" outlineLevel="1">
      <c r="A150" s="142">
        <v>45425</v>
      </c>
      <c r="B150" s="142">
        <v>45349</v>
      </c>
      <c r="C150" s="143" t="s">
        <v>120</v>
      </c>
      <c r="D150" s="144" t="s">
        <v>86</v>
      </c>
      <c r="E150" s="144"/>
      <c r="F150" s="137">
        <f>IF(D150="대체","",VLOOKUP($D150,월별_CashFlow!$H$3:$I$61,2,FALSE))</f>
        <v>310001</v>
      </c>
      <c r="G150" s="145"/>
      <c r="H150" s="145">
        <f t="shared" si="4"/>
        <v>4865660</v>
      </c>
      <c r="I150" s="145" t="str">
        <f t="shared" si="5"/>
        <v/>
      </c>
      <c r="J150" s="146">
        <v>4865660</v>
      </c>
      <c r="K150" s="147">
        <v>1054664201</v>
      </c>
      <c r="L150" s="148" t="s">
        <v>203</v>
      </c>
      <c r="M150" s="148"/>
      <c r="N150" s="148"/>
      <c r="O150" s="148" t="s">
        <v>12</v>
      </c>
      <c r="P150" s="148" t="s">
        <v>13</v>
      </c>
      <c r="Q150" s="148"/>
      <c r="R150" s="148"/>
      <c r="S150" s="148"/>
      <c r="T150" s="148"/>
    </row>
    <row r="151" spans="1:20" ht="15.6" customHeight="1" outlineLevel="1">
      <c r="A151" s="142">
        <v>45425</v>
      </c>
      <c r="B151" s="142">
        <v>45349</v>
      </c>
      <c r="C151" s="143" t="s">
        <v>120</v>
      </c>
      <c r="D151" s="144" t="s">
        <v>86</v>
      </c>
      <c r="E151" s="144"/>
      <c r="F151" s="137">
        <f>IF(D151="대체","",VLOOKUP($D151,월별_CashFlow!$H$3:$I$61,2,FALSE))</f>
        <v>310001</v>
      </c>
      <c r="G151" s="145"/>
      <c r="H151" s="145" t="str">
        <f t="shared" si="4"/>
        <v/>
      </c>
      <c r="I151" s="145">
        <f t="shared" si="5"/>
        <v>-4865660</v>
      </c>
      <c r="J151" s="146">
        <v>-4865660</v>
      </c>
      <c r="K151" s="147">
        <v>1049798541</v>
      </c>
      <c r="L151" s="148" t="s">
        <v>1090</v>
      </c>
      <c r="M151" s="148"/>
      <c r="N151" s="148"/>
      <c r="O151" s="148" t="s">
        <v>12</v>
      </c>
      <c r="P151" s="148" t="s">
        <v>13</v>
      </c>
      <c r="Q151" s="148"/>
      <c r="R151" s="148"/>
      <c r="S151" s="148"/>
      <c r="T151" s="148"/>
    </row>
    <row r="152" spans="1:20" ht="15.6" customHeight="1" outlineLevel="1">
      <c r="A152" s="142">
        <v>45425</v>
      </c>
      <c r="B152" s="142">
        <v>45349</v>
      </c>
      <c r="C152" s="143" t="s">
        <v>120</v>
      </c>
      <c r="D152" s="144" t="s">
        <v>86</v>
      </c>
      <c r="E152" s="144"/>
      <c r="F152" s="137">
        <f>IF(D152="대체","",VLOOKUP($D152,월별_CashFlow!$H$3:$I$61,2,FALSE))</f>
        <v>310001</v>
      </c>
      <c r="G152" s="145"/>
      <c r="H152" s="145">
        <f t="shared" si="4"/>
        <v>2280080</v>
      </c>
      <c r="I152" s="145" t="str">
        <f t="shared" si="5"/>
        <v/>
      </c>
      <c r="J152" s="146">
        <v>2280080</v>
      </c>
      <c r="K152" s="147">
        <v>1052078621</v>
      </c>
      <c r="L152" s="148" t="s">
        <v>203</v>
      </c>
      <c r="M152" s="148"/>
      <c r="N152" s="148"/>
      <c r="O152" s="148" t="s">
        <v>12</v>
      </c>
      <c r="P152" s="148" t="s">
        <v>13</v>
      </c>
      <c r="Q152" s="148"/>
      <c r="R152" s="148"/>
      <c r="S152" s="148"/>
      <c r="T152" s="148"/>
    </row>
    <row r="153" spans="1:20" ht="15.6" customHeight="1" outlineLevel="1">
      <c r="A153" s="142">
        <v>45425</v>
      </c>
      <c r="B153" s="142">
        <v>45349</v>
      </c>
      <c r="C153" s="143" t="s">
        <v>120</v>
      </c>
      <c r="D153" s="144" t="s">
        <v>86</v>
      </c>
      <c r="E153" s="144"/>
      <c r="F153" s="137">
        <f>IF(D153="대체","",VLOOKUP($D153,월별_CashFlow!$H$3:$I$61,2,FALSE))</f>
        <v>310001</v>
      </c>
      <c r="G153" s="145"/>
      <c r="H153" s="145" t="str">
        <f t="shared" si="4"/>
        <v/>
      </c>
      <c r="I153" s="145">
        <f t="shared" si="5"/>
        <v>-2280080</v>
      </c>
      <c r="J153" s="146">
        <v>-2280080</v>
      </c>
      <c r="K153" s="147">
        <v>1049798541</v>
      </c>
      <c r="L153" s="148" t="s">
        <v>390</v>
      </c>
      <c r="M153" s="148"/>
      <c r="N153" s="148"/>
      <c r="O153" s="148" t="s">
        <v>12</v>
      </c>
      <c r="P153" s="148" t="s">
        <v>13</v>
      </c>
      <c r="Q153" s="148"/>
      <c r="R153" s="148"/>
      <c r="S153" s="148"/>
      <c r="T153" s="148"/>
    </row>
    <row r="154" spans="1:20" ht="15.6" customHeight="1" outlineLevel="1">
      <c r="A154" s="142">
        <v>45425</v>
      </c>
      <c r="B154" s="142">
        <v>45349</v>
      </c>
      <c r="C154" s="143" t="s">
        <v>120</v>
      </c>
      <c r="D154" s="144" t="s">
        <v>86</v>
      </c>
      <c r="E154" s="144"/>
      <c r="F154" s="137">
        <f>IF(D154="대체","",VLOOKUP($D154,월별_CashFlow!$H$3:$I$61,2,FALSE))</f>
        <v>310001</v>
      </c>
      <c r="G154" s="145"/>
      <c r="H154" s="145">
        <f t="shared" si="4"/>
        <v>4630990</v>
      </c>
      <c r="I154" s="145" t="str">
        <f t="shared" si="5"/>
        <v/>
      </c>
      <c r="J154" s="146">
        <v>4630990</v>
      </c>
      <c r="K154" s="147">
        <v>1054429531</v>
      </c>
      <c r="L154" s="148" t="s">
        <v>203</v>
      </c>
      <c r="M154" s="148"/>
      <c r="N154" s="148"/>
      <c r="O154" s="148" t="s">
        <v>12</v>
      </c>
      <c r="P154" s="148" t="s">
        <v>13</v>
      </c>
      <c r="Q154" s="148"/>
      <c r="R154" s="148"/>
      <c r="S154" s="148"/>
      <c r="T154" s="148"/>
    </row>
    <row r="155" spans="1:20" ht="15.6" customHeight="1" outlineLevel="1">
      <c r="A155" s="142">
        <v>45425</v>
      </c>
      <c r="B155" s="142">
        <v>45349</v>
      </c>
      <c r="C155" s="143" t="s">
        <v>120</v>
      </c>
      <c r="D155" s="144" t="s">
        <v>86</v>
      </c>
      <c r="E155" s="144"/>
      <c r="F155" s="137">
        <f>IF(D155="대체","",VLOOKUP($D155,월별_CashFlow!$H$3:$I$61,2,FALSE))</f>
        <v>310001</v>
      </c>
      <c r="G155" s="145"/>
      <c r="H155" s="145" t="str">
        <f t="shared" si="4"/>
        <v/>
      </c>
      <c r="I155" s="145">
        <f t="shared" si="5"/>
        <v>-4630990</v>
      </c>
      <c r="J155" s="146">
        <v>-4630990</v>
      </c>
      <c r="K155" s="147">
        <v>1049798541</v>
      </c>
      <c r="L155" s="148" t="s">
        <v>391</v>
      </c>
      <c r="M155" s="148"/>
      <c r="N155" s="148"/>
      <c r="O155" s="148" t="s">
        <v>12</v>
      </c>
      <c r="P155" s="148" t="s">
        <v>13</v>
      </c>
      <c r="Q155" s="148"/>
      <c r="R155" s="148"/>
      <c r="S155" s="148"/>
      <c r="T155" s="148"/>
    </row>
    <row r="156" spans="1:20" ht="15.6" customHeight="1" outlineLevel="1">
      <c r="A156" s="142">
        <v>45425</v>
      </c>
      <c r="B156" s="142">
        <v>45349</v>
      </c>
      <c r="C156" s="143" t="s">
        <v>120</v>
      </c>
      <c r="D156" s="144" t="s">
        <v>86</v>
      </c>
      <c r="E156" s="144"/>
      <c r="F156" s="137">
        <f>IF(D156="대체","",VLOOKUP($D156,월별_CashFlow!$H$3:$I$61,2,FALSE))</f>
        <v>310001</v>
      </c>
      <c r="G156" s="145"/>
      <c r="H156" s="145">
        <f t="shared" si="4"/>
        <v>401430</v>
      </c>
      <c r="I156" s="145" t="str">
        <f t="shared" si="5"/>
        <v/>
      </c>
      <c r="J156" s="146">
        <v>401430</v>
      </c>
      <c r="K156" s="147">
        <v>1050199971</v>
      </c>
      <c r="L156" s="148" t="s">
        <v>203</v>
      </c>
      <c r="M156" s="148"/>
      <c r="N156" s="148"/>
      <c r="O156" s="148" t="s">
        <v>12</v>
      </c>
      <c r="P156" s="148" t="s">
        <v>13</v>
      </c>
      <c r="Q156" s="148"/>
      <c r="R156" s="148"/>
      <c r="S156" s="148"/>
      <c r="T156" s="148"/>
    </row>
    <row r="157" spans="1:20" ht="15.6" customHeight="1" outlineLevel="1">
      <c r="A157" s="142">
        <v>45425</v>
      </c>
      <c r="B157" s="142">
        <v>45349</v>
      </c>
      <c r="C157" s="143" t="s">
        <v>120</v>
      </c>
      <c r="D157" s="144" t="s">
        <v>86</v>
      </c>
      <c r="E157" s="144"/>
      <c r="F157" s="137">
        <f>IF(D157="대체","",VLOOKUP($D157,월별_CashFlow!$H$3:$I$61,2,FALSE))</f>
        <v>310001</v>
      </c>
      <c r="G157" s="145"/>
      <c r="H157" s="145" t="str">
        <f t="shared" si="4"/>
        <v/>
      </c>
      <c r="I157" s="145">
        <f t="shared" si="5"/>
        <v>-401430</v>
      </c>
      <c r="J157" s="146">
        <v>-401430</v>
      </c>
      <c r="K157" s="147">
        <v>1049798541</v>
      </c>
      <c r="L157" s="148" t="s">
        <v>387</v>
      </c>
      <c r="M157" s="148"/>
      <c r="N157" s="148"/>
      <c r="O157" s="148" t="s">
        <v>12</v>
      </c>
      <c r="P157" s="148" t="s">
        <v>13</v>
      </c>
      <c r="Q157" s="148"/>
      <c r="R157" s="148"/>
      <c r="S157" s="148"/>
      <c r="T157" s="148"/>
    </row>
    <row r="158" spans="1:20" ht="15.6" customHeight="1" outlineLevel="1">
      <c r="A158" s="142">
        <v>45425</v>
      </c>
      <c r="B158" s="142">
        <v>45349</v>
      </c>
      <c r="C158" s="143" t="s">
        <v>120</v>
      </c>
      <c r="D158" s="144" t="s">
        <v>86</v>
      </c>
      <c r="E158" s="144"/>
      <c r="F158" s="137">
        <f>IF(D158="대체","",VLOOKUP($D158,월별_CashFlow!$H$3:$I$61,2,FALSE))</f>
        <v>310001</v>
      </c>
      <c r="G158" s="145"/>
      <c r="H158" s="145">
        <f t="shared" si="4"/>
        <v>29920000</v>
      </c>
      <c r="I158" s="145" t="str">
        <f t="shared" si="5"/>
        <v/>
      </c>
      <c r="J158" s="146">
        <v>29920000</v>
      </c>
      <c r="K158" s="147">
        <v>1079718541</v>
      </c>
      <c r="L158" s="148" t="s">
        <v>203</v>
      </c>
      <c r="M158" s="148"/>
      <c r="N158" s="148"/>
      <c r="O158" s="148" t="s">
        <v>12</v>
      </c>
      <c r="P158" s="148" t="s">
        <v>13</v>
      </c>
      <c r="Q158" s="148"/>
      <c r="R158" s="148"/>
      <c r="S158" s="148"/>
      <c r="T158" s="148"/>
    </row>
    <row r="159" spans="1:20" ht="15.6" customHeight="1" outlineLevel="1">
      <c r="A159" s="142">
        <v>45425</v>
      </c>
      <c r="B159" s="142">
        <v>45349</v>
      </c>
      <c r="C159" s="143" t="s">
        <v>120</v>
      </c>
      <c r="D159" s="144" t="s">
        <v>86</v>
      </c>
      <c r="E159" s="144"/>
      <c r="F159" s="137">
        <f>IF(D159="대체","",VLOOKUP($D159,월별_CashFlow!$H$3:$I$61,2,FALSE))</f>
        <v>310001</v>
      </c>
      <c r="G159" s="145"/>
      <c r="H159" s="145" t="str">
        <f t="shared" si="4"/>
        <v/>
      </c>
      <c r="I159" s="145">
        <f t="shared" si="5"/>
        <v>-29920000</v>
      </c>
      <c r="J159" s="146">
        <v>-29920000</v>
      </c>
      <c r="K159" s="147">
        <v>1049798541</v>
      </c>
      <c r="L159" s="148" t="s">
        <v>1091</v>
      </c>
      <c r="M159" s="148"/>
      <c r="N159" s="148"/>
      <c r="O159" s="148" t="s">
        <v>12</v>
      </c>
      <c r="P159" s="148" t="s">
        <v>13</v>
      </c>
      <c r="Q159" s="148"/>
      <c r="R159" s="148"/>
      <c r="S159" s="148"/>
      <c r="T159" s="148"/>
    </row>
    <row r="160" spans="1:20" ht="15.6" customHeight="1" outlineLevel="1">
      <c r="A160" s="142">
        <v>45425</v>
      </c>
      <c r="B160" s="142">
        <v>45349</v>
      </c>
      <c r="C160" s="143" t="s">
        <v>120</v>
      </c>
      <c r="D160" s="144" t="s">
        <v>75</v>
      </c>
      <c r="E160" s="144"/>
      <c r="F160" s="137">
        <f>IF(D160="대체","",VLOOKUP($D160,월별_CashFlow!$H$3:$I$61,2,FALSE))</f>
        <v>120203</v>
      </c>
      <c r="G160" s="145"/>
      <c r="H160" s="145" t="str">
        <f t="shared" si="4"/>
        <v/>
      </c>
      <c r="I160" s="145">
        <f t="shared" si="5"/>
        <v>-800</v>
      </c>
      <c r="J160" s="146">
        <v>-800</v>
      </c>
      <c r="K160" s="147">
        <v>1049797741</v>
      </c>
      <c r="L160" s="148" t="s">
        <v>332</v>
      </c>
      <c r="M160" s="148"/>
      <c r="N160" s="148"/>
      <c r="O160" s="148" t="s">
        <v>8</v>
      </c>
      <c r="P160" s="148" t="s">
        <v>9</v>
      </c>
      <c r="Q160" s="148"/>
      <c r="R160" s="148"/>
      <c r="S160" s="148"/>
      <c r="T160" s="148"/>
    </row>
    <row r="161" spans="1:20" ht="15.6" customHeight="1" outlineLevel="1">
      <c r="A161" s="142">
        <v>45425</v>
      </c>
      <c r="B161" s="142">
        <v>45349</v>
      </c>
      <c r="C161" s="143" t="s">
        <v>120</v>
      </c>
      <c r="D161" s="144" t="s">
        <v>75</v>
      </c>
      <c r="E161" s="144"/>
      <c r="F161" s="137">
        <f>IF(D161="대체","",VLOOKUP($D161,월별_CashFlow!$H$3:$I$61,2,FALSE))</f>
        <v>120203</v>
      </c>
      <c r="G161" s="145"/>
      <c r="H161" s="145" t="str">
        <f t="shared" si="4"/>
        <v/>
      </c>
      <c r="I161" s="145">
        <f t="shared" si="5"/>
        <v>-134934</v>
      </c>
      <c r="J161" s="146">
        <v>-134934</v>
      </c>
      <c r="K161" s="147">
        <v>1049662807</v>
      </c>
      <c r="L161" s="148" t="s">
        <v>332</v>
      </c>
      <c r="M161" s="148"/>
      <c r="N161" s="148"/>
      <c r="O161" s="148" t="s">
        <v>8</v>
      </c>
      <c r="P161" s="148" t="s">
        <v>9</v>
      </c>
      <c r="Q161" s="148"/>
      <c r="R161" s="148"/>
      <c r="S161" s="148"/>
      <c r="T161" s="148"/>
    </row>
    <row r="162" spans="1:20" ht="15.6" customHeight="1" outlineLevel="1">
      <c r="A162" s="142">
        <v>45425</v>
      </c>
      <c r="B162" s="142">
        <v>45349</v>
      </c>
      <c r="C162" s="143" t="s">
        <v>120</v>
      </c>
      <c r="D162" s="144" t="s">
        <v>86</v>
      </c>
      <c r="E162" s="144"/>
      <c r="F162" s="137">
        <f>IF(D162="대체","",VLOOKUP($D162,월별_CashFlow!$H$3:$I$61,2,FALSE))</f>
        <v>310001</v>
      </c>
      <c r="G162" s="145"/>
      <c r="H162" s="145">
        <f t="shared" si="4"/>
        <v>4865660</v>
      </c>
      <c r="I162" s="145" t="str">
        <f t="shared" si="5"/>
        <v/>
      </c>
      <c r="J162" s="146">
        <v>4865660</v>
      </c>
      <c r="K162" s="147">
        <v>1054528467</v>
      </c>
      <c r="L162" s="148" t="s">
        <v>1092</v>
      </c>
      <c r="M162" s="148"/>
      <c r="N162" s="148"/>
      <c r="O162" s="148" t="s">
        <v>8</v>
      </c>
      <c r="P162" s="148" t="s">
        <v>9</v>
      </c>
      <c r="Q162" s="148"/>
      <c r="R162" s="148"/>
      <c r="S162" s="148"/>
      <c r="T162" s="148"/>
    </row>
    <row r="163" spans="1:20" ht="15.6" customHeight="1" outlineLevel="1">
      <c r="A163" s="142">
        <v>45425</v>
      </c>
      <c r="B163" s="142">
        <v>45349</v>
      </c>
      <c r="C163" s="143" t="s">
        <v>120</v>
      </c>
      <c r="D163" s="144" t="s">
        <v>76</v>
      </c>
      <c r="E163" s="144"/>
      <c r="F163" s="137">
        <f>IF(D163="대체","",VLOOKUP($D163,월별_CashFlow!$H$3:$I$61,2,FALSE))</f>
        <v>120204</v>
      </c>
      <c r="G163" s="145"/>
      <c r="H163" s="145" t="str">
        <f t="shared" si="4"/>
        <v/>
      </c>
      <c r="I163" s="145">
        <f t="shared" si="5"/>
        <v>-6300</v>
      </c>
      <c r="J163" s="146">
        <v>-6300</v>
      </c>
      <c r="K163" s="147">
        <v>1054522167</v>
      </c>
      <c r="L163" s="148" t="s">
        <v>328</v>
      </c>
      <c r="M163" s="148"/>
      <c r="N163" s="148"/>
      <c r="O163" s="148" t="s">
        <v>8</v>
      </c>
      <c r="P163" s="148" t="s">
        <v>9</v>
      </c>
      <c r="Q163" s="148"/>
      <c r="R163" s="148"/>
      <c r="S163" s="148"/>
      <c r="T163" s="148"/>
    </row>
    <row r="164" spans="1:20" ht="15.6" customHeight="1" outlineLevel="1">
      <c r="A164" s="142">
        <v>45425</v>
      </c>
      <c r="B164" s="142">
        <v>45349</v>
      </c>
      <c r="C164" s="143" t="s">
        <v>120</v>
      </c>
      <c r="D164" s="144" t="s">
        <v>76</v>
      </c>
      <c r="E164" s="144"/>
      <c r="F164" s="137">
        <f>IF(D164="대체","",VLOOKUP($D164,월별_CashFlow!$H$3:$I$61,2,FALSE))</f>
        <v>120204</v>
      </c>
      <c r="G164" s="145"/>
      <c r="H164" s="145">
        <f t="shared" si="4"/>
        <v>6300</v>
      </c>
      <c r="I164" s="145" t="str">
        <f t="shared" si="5"/>
        <v/>
      </c>
      <c r="J164" s="146">
        <v>6300</v>
      </c>
      <c r="K164" s="147">
        <v>1054528467</v>
      </c>
      <c r="L164" s="148" t="s">
        <v>328</v>
      </c>
      <c r="M164" s="148"/>
      <c r="N164" s="148"/>
      <c r="O164" s="148" t="s">
        <v>8</v>
      </c>
      <c r="P164" s="148" t="s">
        <v>9</v>
      </c>
      <c r="Q164" s="148"/>
      <c r="R164" s="148"/>
      <c r="S164" s="148"/>
      <c r="T164" s="148"/>
    </row>
    <row r="165" spans="1:20" ht="15.6" customHeight="1" outlineLevel="1">
      <c r="A165" s="142">
        <v>45425</v>
      </c>
      <c r="B165" s="142">
        <v>45349</v>
      </c>
      <c r="C165" s="143" t="s">
        <v>120</v>
      </c>
      <c r="D165" s="144" t="s">
        <v>76</v>
      </c>
      <c r="E165" s="144"/>
      <c r="F165" s="137">
        <f>IF(D165="대체","",VLOOKUP($D165,월별_CashFlow!$H$3:$I$61,2,FALSE))</f>
        <v>120204</v>
      </c>
      <c r="G165" s="145"/>
      <c r="H165" s="145" t="str">
        <f t="shared" si="4"/>
        <v/>
      </c>
      <c r="I165" s="145">
        <f t="shared" si="5"/>
        <v>-5900</v>
      </c>
      <c r="J165" s="146">
        <v>-5900</v>
      </c>
      <c r="K165" s="147">
        <v>1054522567</v>
      </c>
      <c r="L165" s="148" t="s">
        <v>328</v>
      </c>
      <c r="M165" s="148"/>
      <c r="N165" s="148"/>
      <c r="O165" s="148" t="s">
        <v>8</v>
      </c>
      <c r="P165" s="148" t="s">
        <v>9</v>
      </c>
      <c r="Q165" s="148"/>
      <c r="R165" s="148"/>
      <c r="S165" s="148"/>
      <c r="T165" s="148"/>
    </row>
    <row r="166" spans="1:20" ht="15.6" customHeight="1" outlineLevel="1">
      <c r="A166" s="142">
        <v>45425</v>
      </c>
      <c r="B166" s="142">
        <v>45350</v>
      </c>
      <c r="C166" s="143" t="s">
        <v>120</v>
      </c>
      <c r="D166" s="144" t="s">
        <v>86</v>
      </c>
      <c r="E166" s="144"/>
      <c r="F166" s="137">
        <f>IF(D166="대체","",VLOOKUP($D166,월별_CashFlow!$H$3:$I$61,2,FALSE))</f>
        <v>310001</v>
      </c>
      <c r="G166" s="145"/>
      <c r="H166" s="145">
        <f t="shared" si="4"/>
        <v>1103700</v>
      </c>
      <c r="I166" s="145" t="str">
        <f t="shared" si="5"/>
        <v/>
      </c>
      <c r="J166" s="146">
        <v>1103700</v>
      </c>
      <c r="K166" s="147">
        <v>1055626267</v>
      </c>
      <c r="L166" s="148" t="s">
        <v>395</v>
      </c>
      <c r="M166" s="148"/>
      <c r="N166" s="148"/>
      <c r="O166" s="148" t="s">
        <v>14</v>
      </c>
      <c r="P166" s="148" t="s">
        <v>15</v>
      </c>
      <c r="Q166" s="148"/>
      <c r="R166" s="148"/>
      <c r="S166" s="148"/>
      <c r="T166" s="148"/>
    </row>
    <row r="167" spans="1:20" ht="15.6" customHeight="1" outlineLevel="1">
      <c r="A167" s="142">
        <v>45425</v>
      </c>
      <c r="B167" s="142">
        <v>45350</v>
      </c>
      <c r="C167" s="143" t="s">
        <v>120</v>
      </c>
      <c r="D167" s="144" t="s">
        <v>86</v>
      </c>
      <c r="E167" s="144"/>
      <c r="F167" s="137">
        <f>IF(D167="대체","",VLOOKUP($D167,월별_CashFlow!$H$3:$I$61,2,FALSE))</f>
        <v>310001</v>
      </c>
      <c r="G167" s="145"/>
      <c r="H167" s="145" t="str">
        <f t="shared" si="4"/>
        <v/>
      </c>
      <c r="I167" s="145">
        <f t="shared" si="5"/>
        <v>-1103700</v>
      </c>
      <c r="J167" s="146">
        <v>-1103700</v>
      </c>
      <c r="K167" s="147">
        <v>1054522567</v>
      </c>
      <c r="L167" s="148" t="s">
        <v>395</v>
      </c>
      <c r="M167" s="148"/>
      <c r="N167" s="148"/>
      <c r="O167" s="148" t="s">
        <v>14</v>
      </c>
      <c r="P167" s="148" t="s">
        <v>15</v>
      </c>
      <c r="Q167" s="148"/>
      <c r="R167" s="148"/>
      <c r="S167" s="148"/>
      <c r="T167" s="148"/>
    </row>
    <row r="168" spans="1:20" ht="15.6" customHeight="1" outlineLevel="1">
      <c r="A168" s="142">
        <v>45425</v>
      </c>
      <c r="B168" s="142">
        <v>45350</v>
      </c>
      <c r="C168" s="143" t="s">
        <v>120</v>
      </c>
      <c r="D168" s="144" t="s">
        <v>76</v>
      </c>
      <c r="E168" s="144"/>
      <c r="F168" s="137">
        <f>IF(D168="대체","",VLOOKUP($D168,월별_CashFlow!$H$3:$I$61,2,FALSE))</f>
        <v>120204</v>
      </c>
      <c r="G168" s="145"/>
      <c r="H168" s="145" t="str">
        <f t="shared" si="4"/>
        <v/>
      </c>
      <c r="I168" s="145">
        <f t="shared" si="5"/>
        <v>-354500</v>
      </c>
      <c r="J168" s="146">
        <v>-354500</v>
      </c>
      <c r="K168" s="147">
        <v>1054168067</v>
      </c>
      <c r="L168" s="148" t="s">
        <v>393</v>
      </c>
      <c r="M168" s="148"/>
      <c r="N168" s="148"/>
      <c r="O168" s="148" t="s">
        <v>10</v>
      </c>
      <c r="P168" s="148" t="s">
        <v>11</v>
      </c>
      <c r="Q168" s="148"/>
      <c r="R168" s="148"/>
      <c r="S168" s="148"/>
      <c r="T168" s="148"/>
    </row>
    <row r="169" spans="1:20" ht="15.6" customHeight="1" outlineLevel="1">
      <c r="A169" s="142">
        <v>45425</v>
      </c>
      <c r="B169" s="142">
        <v>45350</v>
      </c>
      <c r="C169" s="143" t="s">
        <v>120</v>
      </c>
      <c r="D169" s="144" t="s">
        <v>76</v>
      </c>
      <c r="E169" s="144"/>
      <c r="F169" s="137">
        <f>IF(D169="대체","",VLOOKUP($D169,월별_CashFlow!$H$3:$I$61,2,FALSE))</f>
        <v>120204</v>
      </c>
      <c r="G169" s="145"/>
      <c r="H169" s="145" t="str">
        <f t="shared" si="4"/>
        <v/>
      </c>
      <c r="I169" s="145">
        <f t="shared" si="5"/>
        <v>-2200000</v>
      </c>
      <c r="J169" s="146">
        <v>-2200000</v>
      </c>
      <c r="K169" s="147">
        <v>1051968067</v>
      </c>
      <c r="L169" s="148" t="s">
        <v>360</v>
      </c>
      <c r="M169" s="148"/>
      <c r="N169" s="148"/>
      <c r="O169" s="148" t="s">
        <v>10</v>
      </c>
      <c r="P169" s="148" t="s">
        <v>11</v>
      </c>
      <c r="Q169" s="148"/>
      <c r="R169" s="148"/>
      <c r="S169" s="148"/>
      <c r="T169" s="148"/>
    </row>
    <row r="170" spans="1:20" ht="15.6" customHeight="1" outlineLevel="1">
      <c r="A170" s="142">
        <v>45425</v>
      </c>
      <c r="B170" s="142">
        <v>45350</v>
      </c>
      <c r="C170" s="143" t="s">
        <v>120</v>
      </c>
      <c r="D170" s="144" t="s">
        <v>76</v>
      </c>
      <c r="E170" s="144"/>
      <c r="F170" s="137">
        <f>IF(D170="대체","",VLOOKUP($D170,월별_CashFlow!$H$3:$I$61,2,FALSE))</f>
        <v>120204</v>
      </c>
      <c r="G170" s="145"/>
      <c r="H170" s="145" t="str">
        <f t="shared" si="4"/>
        <v/>
      </c>
      <c r="I170" s="145">
        <f t="shared" si="5"/>
        <v>-440500</v>
      </c>
      <c r="J170" s="146">
        <v>-440500</v>
      </c>
      <c r="K170" s="147">
        <v>1051527567</v>
      </c>
      <c r="L170" s="148" t="s">
        <v>358</v>
      </c>
      <c r="M170" s="148"/>
      <c r="N170" s="148"/>
      <c r="O170" s="148" t="s">
        <v>10</v>
      </c>
      <c r="P170" s="148" t="s">
        <v>11</v>
      </c>
      <c r="Q170" s="148"/>
      <c r="R170" s="148"/>
      <c r="S170" s="148"/>
      <c r="T170" s="148"/>
    </row>
    <row r="171" spans="1:20" ht="15.6" customHeight="1" outlineLevel="1">
      <c r="A171" s="142">
        <v>45425</v>
      </c>
      <c r="B171" s="142">
        <v>45350</v>
      </c>
      <c r="C171" s="143" t="s">
        <v>120</v>
      </c>
      <c r="D171" s="144" t="s">
        <v>76</v>
      </c>
      <c r="E171" s="144"/>
      <c r="F171" s="137">
        <f>IF(D171="대체","",VLOOKUP($D171,월별_CashFlow!$H$3:$I$61,2,FALSE))</f>
        <v>120204</v>
      </c>
      <c r="G171" s="145"/>
      <c r="H171" s="145" t="str">
        <f t="shared" si="4"/>
        <v/>
      </c>
      <c r="I171" s="145">
        <f t="shared" si="5"/>
        <v>-550000</v>
      </c>
      <c r="J171" s="146">
        <v>-550000</v>
      </c>
      <c r="K171" s="147">
        <v>1050977567</v>
      </c>
      <c r="L171" s="148" t="s">
        <v>351</v>
      </c>
      <c r="M171" s="148"/>
      <c r="N171" s="148"/>
      <c r="O171" s="148" t="s">
        <v>10</v>
      </c>
      <c r="P171" s="148" t="s">
        <v>11</v>
      </c>
      <c r="Q171" s="148"/>
      <c r="R171" s="148"/>
      <c r="S171" s="148"/>
      <c r="T171" s="148"/>
    </row>
    <row r="172" spans="1:20" ht="15.6" customHeight="1" outlineLevel="1">
      <c r="A172" s="142">
        <v>45425</v>
      </c>
      <c r="B172" s="142">
        <v>45350</v>
      </c>
      <c r="C172" s="143" t="s">
        <v>120</v>
      </c>
      <c r="D172" s="144" t="s">
        <v>74</v>
      </c>
      <c r="E172" s="144"/>
      <c r="F172" s="137">
        <f>IF(D172="대체","",VLOOKUP($D172,월별_CashFlow!$H$3:$I$61,2,FALSE))</f>
        <v>120202</v>
      </c>
      <c r="G172" s="145"/>
      <c r="H172" s="145" t="str">
        <f t="shared" si="4"/>
        <v/>
      </c>
      <c r="I172" s="145">
        <f t="shared" si="5"/>
        <v>-59320</v>
      </c>
      <c r="J172" s="146">
        <v>-59320</v>
      </c>
      <c r="K172" s="147">
        <v>1050918247</v>
      </c>
      <c r="L172" s="148" t="s">
        <v>352</v>
      </c>
      <c r="M172" s="148"/>
      <c r="N172" s="148"/>
      <c r="O172" s="148" t="s">
        <v>10</v>
      </c>
      <c r="P172" s="148" t="s">
        <v>11</v>
      </c>
      <c r="Q172" s="148"/>
      <c r="R172" s="148"/>
      <c r="S172" s="148"/>
      <c r="T172" s="148"/>
    </row>
    <row r="173" spans="1:20" ht="15.6" customHeight="1" outlineLevel="1">
      <c r="A173" s="142">
        <v>45425</v>
      </c>
      <c r="B173" s="142">
        <v>45350</v>
      </c>
      <c r="C173" s="143" t="s">
        <v>120</v>
      </c>
      <c r="D173" s="144" t="s">
        <v>74</v>
      </c>
      <c r="E173" s="144"/>
      <c r="F173" s="137">
        <f>IF(D173="대체","",VLOOKUP($D173,월별_CashFlow!$H$3:$I$61,2,FALSE))</f>
        <v>120202</v>
      </c>
      <c r="G173" s="145"/>
      <c r="H173" s="145" t="str">
        <f t="shared" si="4"/>
        <v/>
      </c>
      <c r="I173" s="145">
        <f t="shared" si="5"/>
        <v>-592770</v>
      </c>
      <c r="J173" s="146">
        <v>-592770</v>
      </c>
      <c r="K173" s="147">
        <v>1050325477</v>
      </c>
      <c r="L173" s="148" t="s">
        <v>394</v>
      </c>
      <c r="M173" s="148"/>
      <c r="N173" s="148"/>
      <c r="O173" s="148" t="s">
        <v>10</v>
      </c>
      <c r="P173" s="148" t="s">
        <v>11</v>
      </c>
      <c r="Q173" s="148"/>
      <c r="R173" s="148"/>
      <c r="S173" s="148"/>
      <c r="T173" s="148"/>
    </row>
    <row r="174" spans="1:20" ht="15.6" customHeight="1" outlineLevel="1">
      <c r="A174" s="142">
        <v>45425</v>
      </c>
      <c r="B174" s="142">
        <v>45350</v>
      </c>
      <c r="C174" s="143" t="s">
        <v>120</v>
      </c>
      <c r="D174" s="144" t="s">
        <v>86</v>
      </c>
      <c r="E174" s="144"/>
      <c r="F174" s="137">
        <f>IF(D174="대체","",VLOOKUP($D174,월별_CashFlow!$H$3:$I$61,2,FALSE))</f>
        <v>310001</v>
      </c>
      <c r="G174" s="145"/>
      <c r="H174" s="145">
        <f t="shared" si="4"/>
        <v>1103700</v>
      </c>
      <c r="I174" s="145" t="str">
        <f t="shared" si="5"/>
        <v/>
      </c>
      <c r="J174" s="146">
        <v>1103700</v>
      </c>
      <c r="K174" s="147">
        <v>1051429177</v>
      </c>
      <c r="L174" s="148" t="s">
        <v>395</v>
      </c>
      <c r="M174" s="148"/>
      <c r="N174" s="148"/>
      <c r="O174" s="148" t="s">
        <v>8</v>
      </c>
      <c r="P174" s="148" t="s">
        <v>9</v>
      </c>
      <c r="Q174" s="148"/>
      <c r="R174" s="148"/>
      <c r="S174" s="148"/>
      <c r="T174" s="148"/>
    </row>
    <row r="175" spans="1:20" ht="15.6" customHeight="1" outlineLevel="1">
      <c r="A175" s="142">
        <v>45425</v>
      </c>
      <c r="B175" s="142">
        <v>45351</v>
      </c>
      <c r="C175" s="143" t="s">
        <v>120</v>
      </c>
      <c r="D175" s="144" t="s">
        <v>86</v>
      </c>
      <c r="E175" s="144"/>
      <c r="F175" s="137">
        <f>IF(D175="대체","",VLOOKUP($D175,월별_CashFlow!$H$3:$I$61,2,FALSE))</f>
        <v>310001</v>
      </c>
      <c r="G175" s="145"/>
      <c r="H175" s="145" t="str">
        <f t="shared" si="4"/>
        <v/>
      </c>
      <c r="I175" s="145">
        <f t="shared" si="5"/>
        <v>-32427000</v>
      </c>
      <c r="J175" s="146">
        <v>-32427000</v>
      </c>
      <c r="K175" s="147">
        <v>1019002177</v>
      </c>
      <c r="L175" s="148" t="s">
        <v>397</v>
      </c>
      <c r="M175" s="148"/>
      <c r="N175" s="148"/>
      <c r="O175" s="148" t="s">
        <v>14</v>
      </c>
      <c r="P175" s="148" t="s">
        <v>15</v>
      </c>
      <c r="Q175" s="148"/>
      <c r="R175" s="148"/>
      <c r="S175" s="148"/>
      <c r="T175" s="148"/>
    </row>
    <row r="176" spans="1:20" ht="15.6" customHeight="1" outlineLevel="1">
      <c r="A176" s="142">
        <v>45425</v>
      </c>
      <c r="B176" s="142">
        <v>45351</v>
      </c>
      <c r="C176" s="143" t="s">
        <v>120</v>
      </c>
      <c r="D176" s="144" t="s">
        <v>76</v>
      </c>
      <c r="E176" s="144"/>
      <c r="F176" s="137">
        <f>IF(D176="대체","",VLOOKUP($D176,월별_CashFlow!$H$3:$I$61,2,FALSE))</f>
        <v>120204</v>
      </c>
      <c r="G176" s="145"/>
      <c r="H176" s="145" t="str">
        <f t="shared" si="4"/>
        <v/>
      </c>
      <c r="I176" s="145">
        <f t="shared" si="5"/>
        <v>-12400</v>
      </c>
      <c r="J176" s="146">
        <v>-12400</v>
      </c>
      <c r="K176" s="147">
        <v>1018989777</v>
      </c>
      <c r="L176" s="148" t="s">
        <v>328</v>
      </c>
      <c r="M176" s="148"/>
      <c r="N176" s="148"/>
      <c r="O176" s="148" t="s">
        <v>8</v>
      </c>
      <c r="P176" s="148" t="s">
        <v>9</v>
      </c>
      <c r="Q176" s="148"/>
      <c r="R176" s="148"/>
      <c r="S176" s="148"/>
      <c r="T176" s="148"/>
    </row>
    <row r="177" spans="1:20" ht="15.6" customHeight="1" outlineLevel="1">
      <c r="A177" s="142">
        <v>45425</v>
      </c>
      <c r="B177" s="142">
        <v>45351</v>
      </c>
      <c r="C177" s="143" t="s">
        <v>120</v>
      </c>
      <c r="D177" s="144" t="s">
        <v>76</v>
      </c>
      <c r="E177" s="144"/>
      <c r="F177" s="137">
        <f>IF(D177="대체","",VLOOKUP($D177,월별_CashFlow!$H$3:$I$61,2,FALSE))</f>
        <v>120204</v>
      </c>
      <c r="G177" s="145"/>
      <c r="H177" s="145">
        <f t="shared" si="4"/>
        <v>12400</v>
      </c>
      <c r="I177" s="145" t="str">
        <f t="shared" si="5"/>
        <v/>
      </c>
      <c r="J177" s="146">
        <v>12400</v>
      </c>
      <c r="K177" s="147">
        <v>1019002177</v>
      </c>
      <c r="L177" s="148" t="s">
        <v>328</v>
      </c>
      <c r="M177" s="148"/>
      <c r="N177" s="148"/>
      <c r="O177" s="148" t="s">
        <v>8</v>
      </c>
      <c r="P177" s="148" t="s">
        <v>9</v>
      </c>
      <c r="Q177" s="148"/>
      <c r="R177" s="148"/>
      <c r="S177" s="148"/>
      <c r="T177" s="148"/>
    </row>
    <row r="178" spans="1:20" ht="15.6" customHeight="1" outlineLevel="1">
      <c r="A178" s="142">
        <v>45425</v>
      </c>
      <c r="B178" s="142">
        <v>45351</v>
      </c>
      <c r="C178" s="143" t="s">
        <v>120</v>
      </c>
      <c r="D178" s="144" t="s">
        <v>76</v>
      </c>
      <c r="E178" s="144"/>
      <c r="F178" s="137">
        <f>IF(D178="대체","",VLOOKUP($D178,월별_CashFlow!$H$3:$I$61,2,FALSE))</f>
        <v>120204</v>
      </c>
      <c r="G178" s="145"/>
      <c r="H178" s="145" t="str">
        <f t="shared" si="4"/>
        <v/>
      </c>
      <c r="I178" s="145">
        <f t="shared" si="5"/>
        <v>-12400</v>
      </c>
      <c r="J178" s="146">
        <v>-12400</v>
      </c>
      <c r="K178" s="147">
        <v>1018989777</v>
      </c>
      <c r="L178" s="148" t="s">
        <v>328</v>
      </c>
      <c r="M178" s="148"/>
      <c r="N178" s="148"/>
      <c r="O178" s="148" t="s">
        <v>8</v>
      </c>
      <c r="P178" s="148" t="s">
        <v>9</v>
      </c>
      <c r="Q178" s="148"/>
      <c r="R178" s="148"/>
      <c r="S178" s="148"/>
      <c r="T178" s="148"/>
    </row>
    <row r="179" spans="1:20" ht="15.6" customHeight="1" outlineLevel="1">
      <c r="A179" s="142">
        <v>45425</v>
      </c>
      <c r="B179" s="142">
        <v>45351</v>
      </c>
      <c r="C179" s="143" t="s">
        <v>120</v>
      </c>
      <c r="D179" s="144" t="s">
        <v>76</v>
      </c>
      <c r="E179" s="144"/>
      <c r="F179" s="137">
        <f>IF(D179="대체","",VLOOKUP($D179,월별_CashFlow!$H$3:$I$61,2,FALSE))</f>
        <v>120204</v>
      </c>
      <c r="G179" s="145"/>
      <c r="H179" s="145">
        <f t="shared" si="4"/>
        <v>12400</v>
      </c>
      <c r="I179" s="145" t="str">
        <f t="shared" si="5"/>
        <v/>
      </c>
      <c r="J179" s="146">
        <v>12400</v>
      </c>
      <c r="K179" s="147">
        <v>1019002177</v>
      </c>
      <c r="L179" s="148" t="s">
        <v>328</v>
      </c>
      <c r="M179" s="148"/>
      <c r="N179" s="148"/>
      <c r="O179" s="148" t="s">
        <v>8</v>
      </c>
      <c r="P179" s="148" t="s">
        <v>9</v>
      </c>
      <c r="Q179" s="148"/>
      <c r="R179" s="148"/>
      <c r="S179" s="148"/>
      <c r="T179" s="148"/>
    </row>
    <row r="180" spans="1:20" ht="15.6" customHeight="1" outlineLevel="1">
      <c r="A180" s="142">
        <v>45425</v>
      </c>
      <c r="B180" s="142">
        <v>45351</v>
      </c>
      <c r="C180" s="143" t="s">
        <v>120</v>
      </c>
      <c r="D180" s="144" t="s">
        <v>76</v>
      </c>
      <c r="E180" s="144"/>
      <c r="F180" s="137">
        <f>IF(D180="대체","",VLOOKUP($D180,월별_CashFlow!$H$3:$I$61,2,FALSE))</f>
        <v>120204</v>
      </c>
      <c r="G180" s="145"/>
      <c r="H180" s="145" t="str">
        <f t="shared" si="4"/>
        <v/>
      </c>
      <c r="I180" s="145">
        <f t="shared" si="5"/>
        <v>-11300</v>
      </c>
      <c r="J180" s="146">
        <v>-11300</v>
      </c>
      <c r="K180" s="147">
        <v>1018990877</v>
      </c>
      <c r="L180" s="148" t="s">
        <v>328</v>
      </c>
      <c r="M180" s="148"/>
      <c r="N180" s="148"/>
      <c r="O180" s="148" t="s">
        <v>8</v>
      </c>
      <c r="P180" s="148" t="s">
        <v>9</v>
      </c>
      <c r="Q180" s="148"/>
      <c r="R180" s="148"/>
      <c r="S180" s="148"/>
      <c r="T180" s="148"/>
    </row>
    <row r="181" spans="1:20" ht="15.6" customHeight="1" outlineLevel="1">
      <c r="A181" s="142">
        <v>45425</v>
      </c>
      <c r="B181" s="142">
        <v>45352</v>
      </c>
      <c r="C181" s="143" t="s">
        <v>120</v>
      </c>
      <c r="D181" s="144" t="s">
        <v>76</v>
      </c>
      <c r="E181" s="144"/>
      <c r="F181" s="137">
        <f>IF(D181="대체","",VLOOKUP($D181,월별_CashFlow!$H$3:$I$61,2,FALSE))</f>
        <v>120204</v>
      </c>
      <c r="G181" s="145"/>
      <c r="H181" s="145" t="str">
        <f t="shared" si="4"/>
        <v/>
      </c>
      <c r="I181" s="145">
        <f t="shared" si="5"/>
        <v>-10600</v>
      </c>
      <c r="J181" s="146">
        <v>-10600</v>
      </c>
      <c r="K181" s="147">
        <v>1018980277</v>
      </c>
      <c r="L181" s="148" t="s">
        <v>328</v>
      </c>
      <c r="M181" s="148"/>
      <c r="N181" s="148"/>
      <c r="O181" s="148" t="s">
        <v>8</v>
      </c>
      <c r="P181" s="148" t="s">
        <v>9</v>
      </c>
      <c r="Q181" s="148"/>
      <c r="R181" s="148"/>
      <c r="S181" s="148"/>
      <c r="T181" s="148"/>
    </row>
    <row r="182" spans="1:20" ht="15.6" customHeight="1" outlineLevel="1">
      <c r="A182" s="142">
        <v>45425</v>
      </c>
      <c r="B182" s="142">
        <v>45352</v>
      </c>
      <c r="C182" s="143" t="s">
        <v>120</v>
      </c>
      <c r="D182" s="144" t="s">
        <v>76</v>
      </c>
      <c r="E182" s="144"/>
      <c r="F182" s="137">
        <f>IF(D182="대체","",VLOOKUP($D182,월별_CashFlow!$H$3:$I$61,2,FALSE))</f>
        <v>120204</v>
      </c>
      <c r="G182" s="145"/>
      <c r="H182" s="145">
        <f t="shared" si="4"/>
        <v>10600</v>
      </c>
      <c r="I182" s="145" t="str">
        <f t="shared" si="5"/>
        <v/>
      </c>
      <c r="J182" s="146">
        <v>10600</v>
      </c>
      <c r="K182" s="147">
        <v>1018990877</v>
      </c>
      <c r="L182" s="148" t="s">
        <v>328</v>
      </c>
      <c r="M182" s="148"/>
      <c r="N182" s="148"/>
      <c r="O182" s="148" t="s">
        <v>8</v>
      </c>
      <c r="P182" s="148" t="s">
        <v>9</v>
      </c>
      <c r="Q182" s="148"/>
      <c r="R182" s="148"/>
      <c r="S182" s="148"/>
      <c r="T182" s="148"/>
    </row>
    <row r="183" spans="1:20" ht="15.6" customHeight="1" outlineLevel="1">
      <c r="A183" s="142">
        <v>45425</v>
      </c>
      <c r="B183" s="142">
        <v>45352</v>
      </c>
      <c r="C183" s="143" t="s">
        <v>120</v>
      </c>
      <c r="D183" s="144" t="s">
        <v>76</v>
      </c>
      <c r="E183" s="144"/>
      <c r="F183" s="137">
        <f>IF(D183="대체","",VLOOKUP($D183,월별_CashFlow!$H$3:$I$61,2,FALSE))</f>
        <v>120204</v>
      </c>
      <c r="G183" s="145"/>
      <c r="H183" s="145" t="str">
        <f t="shared" si="4"/>
        <v/>
      </c>
      <c r="I183" s="145">
        <f t="shared" si="5"/>
        <v>-11040</v>
      </c>
      <c r="J183" s="146">
        <v>-11040</v>
      </c>
      <c r="K183" s="147">
        <v>1018979837</v>
      </c>
      <c r="L183" s="148" t="s">
        <v>328</v>
      </c>
      <c r="M183" s="148"/>
      <c r="N183" s="148"/>
      <c r="O183" s="148" t="s">
        <v>8</v>
      </c>
      <c r="P183" s="148" t="s">
        <v>9</v>
      </c>
      <c r="Q183" s="148"/>
      <c r="R183" s="148"/>
      <c r="S183" s="148"/>
      <c r="T183" s="148"/>
    </row>
    <row r="184" spans="1:20" ht="15.6" customHeight="1" outlineLevel="1">
      <c r="A184" s="142">
        <v>45425</v>
      </c>
      <c r="B184" s="142">
        <v>45352</v>
      </c>
      <c r="C184" s="143" t="s">
        <v>120</v>
      </c>
      <c r="D184" s="144" t="s">
        <v>76</v>
      </c>
      <c r="E184" s="144"/>
      <c r="F184" s="137">
        <f>IF(D184="대체","",VLOOKUP($D184,월별_CashFlow!$H$3:$I$61,2,FALSE))</f>
        <v>120204</v>
      </c>
      <c r="G184" s="145"/>
      <c r="H184" s="145" t="str">
        <f t="shared" si="4"/>
        <v/>
      </c>
      <c r="I184" s="145">
        <f t="shared" si="5"/>
        <v>-7300</v>
      </c>
      <c r="J184" s="146">
        <v>-7300</v>
      </c>
      <c r="K184" s="147">
        <v>1018972537</v>
      </c>
      <c r="L184" s="148" t="s">
        <v>328</v>
      </c>
      <c r="M184" s="148"/>
      <c r="N184" s="148"/>
      <c r="O184" s="148" t="s">
        <v>8</v>
      </c>
      <c r="P184" s="148" t="s">
        <v>9</v>
      </c>
      <c r="Q184" s="148"/>
      <c r="R184" s="148"/>
      <c r="S184" s="148"/>
      <c r="T184" s="148"/>
    </row>
    <row r="185" spans="1:20" ht="15.6" customHeight="1" outlineLevel="1">
      <c r="A185" s="142">
        <v>45425</v>
      </c>
      <c r="B185" s="142">
        <v>45352</v>
      </c>
      <c r="C185" s="143" t="s">
        <v>120</v>
      </c>
      <c r="D185" s="144" t="s">
        <v>76</v>
      </c>
      <c r="E185" s="144"/>
      <c r="F185" s="137">
        <f>IF(D185="대체","",VLOOKUP($D185,월별_CashFlow!$H$3:$I$61,2,FALSE))</f>
        <v>120204</v>
      </c>
      <c r="G185" s="145"/>
      <c r="H185" s="145">
        <f t="shared" si="4"/>
        <v>7300</v>
      </c>
      <c r="I185" s="145" t="str">
        <f t="shared" si="5"/>
        <v/>
      </c>
      <c r="J185" s="146">
        <v>7300</v>
      </c>
      <c r="K185" s="147">
        <v>1018979837</v>
      </c>
      <c r="L185" s="148" t="s">
        <v>328</v>
      </c>
      <c r="M185" s="148"/>
      <c r="N185" s="148"/>
      <c r="O185" s="148" t="s">
        <v>8</v>
      </c>
      <c r="P185" s="148" t="s">
        <v>9</v>
      </c>
      <c r="Q185" s="148"/>
      <c r="R185" s="148"/>
      <c r="S185" s="148"/>
      <c r="T185" s="148"/>
    </row>
    <row r="186" spans="1:20" ht="15.6" customHeight="1" outlineLevel="1">
      <c r="A186" s="142">
        <v>45425</v>
      </c>
      <c r="B186" s="142">
        <v>45352</v>
      </c>
      <c r="C186" s="143" t="s">
        <v>120</v>
      </c>
      <c r="D186" s="144" t="s">
        <v>76</v>
      </c>
      <c r="E186" s="144"/>
      <c r="F186" s="137">
        <f>IF(D186="대체","",VLOOKUP($D186,월별_CashFlow!$H$3:$I$61,2,FALSE))</f>
        <v>120204</v>
      </c>
      <c r="G186" s="145"/>
      <c r="H186" s="145" t="str">
        <f t="shared" si="4"/>
        <v/>
      </c>
      <c r="I186" s="145">
        <f t="shared" si="5"/>
        <v>-8500</v>
      </c>
      <c r="J186" s="146">
        <v>-8500</v>
      </c>
      <c r="K186" s="147">
        <v>1018971337</v>
      </c>
      <c r="L186" s="148" t="s">
        <v>328</v>
      </c>
      <c r="M186" s="148"/>
      <c r="N186" s="148"/>
      <c r="O186" s="148" t="s">
        <v>8</v>
      </c>
      <c r="P186" s="148" t="s">
        <v>9</v>
      </c>
      <c r="Q186" s="148"/>
      <c r="R186" s="148"/>
      <c r="S186" s="148"/>
      <c r="T186" s="148"/>
    </row>
    <row r="187" spans="1:20" ht="15.6" customHeight="1" outlineLevel="1">
      <c r="A187" s="142">
        <v>45425</v>
      </c>
      <c r="B187" s="142">
        <v>45353</v>
      </c>
      <c r="C187" s="143" t="s">
        <v>120</v>
      </c>
      <c r="D187" s="144" t="s">
        <v>76</v>
      </c>
      <c r="E187" s="144"/>
      <c r="F187" s="137">
        <f>IF(D187="대체","",VLOOKUP($D187,월별_CashFlow!$H$3:$I$61,2,FALSE))</f>
        <v>120204</v>
      </c>
      <c r="G187" s="145"/>
      <c r="H187" s="145" t="str">
        <f t="shared" si="4"/>
        <v/>
      </c>
      <c r="I187" s="145">
        <f t="shared" si="5"/>
        <v>-10800</v>
      </c>
      <c r="J187" s="146">
        <v>-10800</v>
      </c>
      <c r="K187" s="147">
        <v>1018960537</v>
      </c>
      <c r="L187" s="148" t="s">
        <v>328</v>
      </c>
      <c r="M187" s="148"/>
      <c r="N187" s="148"/>
      <c r="O187" s="148" t="s">
        <v>8</v>
      </c>
      <c r="P187" s="148" t="s">
        <v>9</v>
      </c>
      <c r="Q187" s="148"/>
      <c r="R187" s="148"/>
      <c r="S187" s="148"/>
      <c r="T187" s="148"/>
    </row>
    <row r="188" spans="1:20" ht="15.6" customHeight="1" outlineLevel="1">
      <c r="A188" s="142">
        <v>45425</v>
      </c>
      <c r="B188" s="142">
        <v>45353</v>
      </c>
      <c r="C188" s="143" t="s">
        <v>120</v>
      </c>
      <c r="D188" s="144" t="s">
        <v>76</v>
      </c>
      <c r="E188" s="144"/>
      <c r="F188" s="137">
        <f>IF(D188="대체","",VLOOKUP($D188,월별_CashFlow!$H$3:$I$61,2,FALSE))</f>
        <v>120204</v>
      </c>
      <c r="G188" s="145"/>
      <c r="H188" s="145">
        <f t="shared" si="4"/>
        <v>10800</v>
      </c>
      <c r="I188" s="145" t="str">
        <f t="shared" si="5"/>
        <v/>
      </c>
      <c r="J188" s="146">
        <v>10800</v>
      </c>
      <c r="K188" s="147">
        <v>1018971337</v>
      </c>
      <c r="L188" s="148" t="s">
        <v>328</v>
      </c>
      <c r="M188" s="148"/>
      <c r="N188" s="148"/>
      <c r="O188" s="148" t="s">
        <v>8</v>
      </c>
      <c r="P188" s="148" t="s">
        <v>9</v>
      </c>
      <c r="Q188" s="148"/>
      <c r="R188" s="148"/>
      <c r="S188" s="148"/>
      <c r="T188" s="148"/>
    </row>
    <row r="189" spans="1:20" ht="15.6" customHeight="1" outlineLevel="1">
      <c r="A189" s="142">
        <v>45425</v>
      </c>
      <c r="B189" s="142">
        <v>45353</v>
      </c>
      <c r="C189" s="143" t="s">
        <v>120</v>
      </c>
      <c r="D189" s="144" t="s">
        <v>76</v>
      </c>
      <c r="E189" s="144"/>
      <c r="F189" s="137">
        <f>IF(D189="대체","",VLOOKUP($D189,월별_CashFlow!$H$3:$I$61,2,FALSE))</f>
        <v>120204</v>
      </c>
      <c r="G189" s="145"/>
      <c r="H189" s="145" t="str">
        <f t="shared" si="4"/>
        <v/>
      </c>
      <c r="I189" s="145">
        <f t="shared" si="5"/>
        <v>-15800</v>
      </c>
      <c r="J189" s="146">
        <v>-15800</v>
      </c>
      <c r="K189" s="147">
        <v>1018955537</v>
      </c>
      <c r="L189" s="148" t="s">
        <v>328</v>
      </c>
      <c r="M189" s="148"/>
      <c r="N189" s="148"/>
      <c r="O189" s="148" t="s">
        <v>8</v>
      </c>
      <c r="P189" s="148" t="s">
        <v>9</v>
      </c>
      <c r="Q189" s="148"/>
      <c r="R189" s="148"/>
      <c r="S189" s="148"/>
      <c r="T189" s="148"/>
    </row>
    <row r="190" spans="1:20" ht="15.6" customHeight="1" outlineLevel="1">
      <c r="A190" s="142">
        <v>45425</v>
      </c>
      <c r="B190" s="142">
        <v>45355</v>
      </c>
      <c r="C190" s="143" t="s">
        <v>120</v>
      </c>
      <c r="D190" s="144" t="s">
        <v>76</v>
      </c>
      <c r="E190" s="144"/>
      <c r="F190" s="137">
        <f>IF(D190="대체","",VLOOKUP($D190,월별_CashFlow!$H$3:$I$61,2,FALSE))</f>
        <v>120204</v>
      </c>
      <c r="G190" s="145"/>
      <c r="H190" s="145" t="str">
        <f t="shared" si="4"/>
        <v/>
      </c>
      <c r="I190" s="145">
        <f t="shared" si="5"/>
        <v>-7200</v>
      </c>
      <c r="J190" s="146">
        <v>-7200</v>
      </c>
      <c r="K190" s="147">
        <v>1018948337</v>
      </c>
      <c r="L190" s="148" t="s">
        <v>372</v>
      </c>
      <c r="M190" s="148"/>
      <c r="N190" s="148"/>
      <c r="O190" s="148" t="s">
        <v>8</v>
      </c>
      <c r="P190" s="148" t="s">
        <v>9</v>
      </c>
      <c r="Q190" s="148"/>
      <c r="R190" s="148"/>
      <c r="S190" s="148"/>
      <c r="T190" s="148"/>
    </row>
    <row r="191" spans="1:20" ht="15.6" customHeight="1" outlineLevel="1">
      <c r="A191" s="142">
        <v>45425</v>
      </c>
      <c r="B191" s="142">
        <v>45355</v>
      </c>
      <c r="C191" s="143" t="s">
        <v>120</v>
      </c>
      <c r="D191" s="144" t="s">
        <v>76</v>
      </c>
      <c r="E191" s="144"/>
      <c r="F191" s="137">
        <f>IF(D191="대체","",VLOOKUP($D191,월별_CashFlow!$H$3:$I$61,2,FALSE))</f>
        <v>120204</v>
      </c>
      <c r="G191" s="145"/>
      <c r="H191" s="145" t="str">
        <f t="shared" si="4"/>
        <v/>
      </c>
      <c r="I191" s="145">
        <f t="shared" si="5"/>
        <v>-7300</v>
      </c>
      <c r="J191" s="146">
        <v>-7300</v>
      </c>
      <c r="K191" s="147">
        <v>1018941037</v>
      </c>
      <c r="L191" s="148" t="s">
        <v>328</v>
      </c>
      <c r="M191" s="148"/>
      <c r="N191" s="148"/>
      <c r="O191" s="148" t="s">
        <v>8</v>
      </c>
      <c r="P191" s="148" t="s">
        <v>9</v>
      </c>
      <c r="Q191" s="148"/>
      <c r="R191" s="148"/>
      <c r="S191" s="148"/>
      <c r="T191" s="148"/>
    </row>
    <row r="192" spans="1:20" ht="15.6" customHeight="1" outlineLevel="1">
      <c r="A192" s="142">
        <v>45425</v>
      </c>
      <c r="B192" s="142">
        <v>45355</v>
      </c>
      <c r="C192" s="143" t="s">
        <v>120</v>
      </c>
      <c r="D192" s="144" t="s">
        <v>76</v>
      </c>
      <c r="E192" s="144"/>
      <c r="F192" s="137">
        <f>IF(D192="대체","",VLOOKUP($D192,월별_CashFlow!$H$3:$I$61,2,FALSE))</f>
        <v>120204</v>
      </c>
      <c r="G192" s="145"/>
      <c r="H192" s="145">
        <f t="shared" si="4"/>
        <v>7300</v>
      </c>
      <c r="I192" s="145" t="str">
        <f t="shared" si="5"/>
        <v/>
      </c>
      <c r="J192" s="146">
        <v>7300</v>
      </c>
      <c r="K192" s="147">
        <v>1018948337</v>
      </c>
      <c r="L192" s="148" t="s">
        <v>328</v>
      </c>
      <c r="M192" s="148"/>
      <c r="N192" s="148"/>
      <c r="O192" s="148" t="s">
        <v>8</v>
      </c>
      <c r="P192" s="148" t="s">
        <v>9</v>
      </c>
      <c r="Q192" s="148"/>
      <c r="R192" s="148"/>
      <c r="S192" s="148"/>
      <c r="T192" s="148"/>
    </row>
    <row r="193" spans="1:20" ht="15.6" customHeight="1" outlineLevel="1">
      <c r="A193" s="142">
        <v>45425</v>
      </c>
      <c r="B193" s="142">
        <v>45355</v>
      </c>
      <c r="C193" s="143" t="s">
        <v>120</v>
      </c>
      <c r="D193" s="144" t="s">
        <v>76</v>
      </c>
      <c r="E193" s="144"/>
      <c r="F193" s="137">
        <f>IF(D193="대체","",VLOOKUP($D193,월별_CashFlow!$H$3:$I$61,2,FALSE))</f>
        <v>120204</v>
      </c>
      <c r="G193" s="145"/>
      <c r="H193" s="145" t="str">
        <f t="shared" si="4"/>
        <v/>
      </c>
      <c r="I193" s="145">
        <f t="shared" si="5"/>
        <v>-7000</v>
      </c>
      <c r="J193" s="146">
        <v>-7000</v>
      </c>
      <c r="K193" s="147">
        <v>1018941337</v>
      </c>
      <c r="L193" s="148" t="s">
        <v>328</v>
      </c>
      <c r="M193" s="148"/>
      <c r="N193" s="148"/>
      <c r="O193" s="148" t="s">
        <v>8</v>
      </c>
      <c r="P193" s="148" t="s">
        <v>9</v>
      </c>
      <c r="Q193" s="148"/>
      <c r="R193" s="148"/>
      <c r="S193" s="148"/>
      <c r="T193" s="148"/>
    </row>
    <row r="194" spans="1:20" ht="15.6" customHeight="1" outlineLevel="1">
      <c r="A194" s="142">
        <v>45425</v>
      </c>
      <c r="B194" s="142">
        <v>45356</v>
      </c>
      <c r="C194" s="143" t="s">
        <v>120</v>
      </c>
      <c r="D194" s="144" t="s">
        <v>86</v>
      </c>
      <c r="E194" s="144"/>
      <c r="F194" s="137">
        <f>IF(D194="대체","",VLOOKUP($D194,월별_CashFlow!$H$3:$I$61,2,FALSE))</f>
        <v>310001</v>
      </c>
      <c r="G194" s="145"/>
      <c r="H194" s="145" t="str">
        <f t="shared" si="4"/>
        <v/>
      </c>
      <c r="I194" s="145">
        <f t="shared" si="5"/>
        <v>-2934135</v>
      </c>
      <c r="J194" s="146">
        <v>-2934135</v>
      </c>
      <c r="K194" s="147">
        <v>1016007202</v>
      </c>
      <c r="L194" s="148" t="s">
        <v>398</v>
      </c>
      <c r="M194" s="148"/>
      <c r="N194" s="148"/>
      <c r="O194" s="148" t="s">
        <v>10</v>
      </c>
      <c r="P194" s="148" t="s">
        <v>11</v>
      </c>
      <c r="Q194" s="148"/>
      <c r="R194" s="148"/>
      <c r="S194" s="148"/>
      <c r="T194" s="148"/>
    </row>
    <row r="195" spans="1:20" ht="15.6" customHeight="1" outlineLevel="1">
      <c r="A195" s="142">
        <v>45425</v>
      </c>
      <c r="B195" s="142">
        <v>45357</v>
      </c>
      <c r="C195" s="143" t="s">
        <v>120</v>
      </c>
      <c r="D195" s="144" t="s">
        <v>74</v>
      </c>
      <c r="E195" s="144"/>
      <c r="F195" s="137">
        <f>IF(D195="대체","",VLOOKUP($D195,월별_CashFlow!$H$3:$I$61,2,FALSE))</f>
        <v>120202</v>
      </c>
      <c r="G195" s="145"/>
      <c r="H195" s="145" t="str">
        <f t="shared" si="4"/>
        <v/>
      </c>
      <c r="I195" s="145">
        <f t="shared" si="5"/>
        <v>-129256</v>
      </c>
      <c r="J195" s="146">
        <v>-129256</v>
      </c>
      <c r="K195" s="147">
        <v>1015877946</v>
      </c>
      <c r="L195" s="148" t="s">
        <v>330</v>
      </c>
      <c r="M195" s="148"/>
      <c r="N195" s="148"/>
      <c r="O195" s="148" t="s">
        <v>10</v>
      </c>
      <c r="P195" s="148" t="s">
        <v>11</v>
      </c>
      <c r="Q195" s="148"/>
      <c r="R195" s="148"/>
      <c r="S195" s="148"/>
      <c r="T195" s="148"/>
    </row>
    <row r="196" spans="1:20" ht="15.6" customHeight="1" outlineLevel="1">
      <c r="A196" s="142">
        <v>45425</v>
      </c>
      <c r="B196" s="142">
        <v>45357</v>
      </c>
      <c r="C196" s="143" t="s">
        <v>120</v>
      </c>
      <c r="D196" s="144" t="s">
        <v>76</v>
      </c>
      <c r="E196" s="144"/>
      <c r="F196" s="137">
        <f>IF(D196="대체","",VLOOKUP($D196,월별_CashFlow!$H$3:$I$61,2,FALSE))</f>
        <v>120204</v>
      </c>
      <c r="G196" s="145"/>
      <c r="H196" s="145" t="str">
        <f t="shared" si="4"/>
        <v/>
      </c>
      <c r="I196" s="145">
        <f t="shared" si="5"/>
        <v>-11100</v>
      </c>
      <c r="J196" s="146">
        <v>-11100</v>
      </c>
      <c r="K196" s="147">
        <v>1015866846</v>
      </c>
      <c r="L196" s="148" t="s">
        <v>328</v>
      </c>
      <c r="M196" s="148"/>
      <c r="N196" s="148"/>
      <c r="O196" s="148" t="s">
        <v>8</v>
      </c>
      <c r="P196" s="148" t="s">
        <v>9</v>
      </c>
      <c r="Q196" s="148"/>
      <c r="R196" s="148"/>
      <c r="S196" s="148"/>
      <c r="T196" s="148"/>
    </row>
    <row r="197" spans="1:20" ht="15.6" customHeight="1" outlineLevel="1">
      <c r="A197" s="142">
        <v>45425</v>
      </c>
      <c r="B197" s="142">
        <v>45357</v>
      </c>
      <c r="C197" s="143" t="s">
        <v>120</v>
      </c>
      <c r="D197" s="144" t="s">
        <v>76</v>
      </c>
      <c r="E197" s="144"/>
      <c r="F197" s="137">
        <f>IF(D197="대체","",VLOOKUP($D197,월별_CashFlow!$H$3:$I$61,2,FALSE))</f>
        <v>120204</v>
      </c>
      <c r="G197" s="145"/>
      <c r="H197" s="145">
        <f t="shared" si="4"/>
        <v>11100</v>
      </c>
      <c r="I197" s="145" t="str">
        <f t="shared" si="5"/>
        <v/>
      </c>
      <c r="J197" s="146">
        <v>11100</v>
      </c>
      <c r="K197" s="147">
        <v>1015877946</v>
      </c>
      <c r="L197" s="148" t="s">
        <v>328</v>
      </c>
      <c r="M197" s="148"/>
      <c r="N197" s="148"/>
      <c r="O197" s="148" t="s">
        <v>8</v>
      </c>
      <c r="P197" s="148" t="s">
        <v>9</v>
      </c>
      <c r="Q197" s="148"/>
      <c r="R197" s="148"/>
      <c r="S197" s="148"/>
      <c r="T197" s="148"/>
    </row>
    <row r="198" spans="1:20" ht="15.6" customHeight="1" outlineLevel="1">
      <c r="A198" s="142">
        <v>45425</v>
      </c>
      <c r="B198" s="142">
        <v>45357</v>
      </c>
      <c r="C198" s="143" t="s">
        <v>120</v>
      </c>
      <c r="D198" s="144" t="s">
        <v>76</v>
      </c>
      <c r="E198" s="144"/>
      <c r="F198" s="137">
        <f>IF(D198="대체","",VLOOKUP($D198,월별_CashFlow!$H$3:$I$61,2,FALSE))</f>
        <v>120204</v>
      </c>
      <c r="G198" s="145"/>
      <c r="H198" s="145" t="str">
        <f t="shared" si="4"/>
        <v/>
      </c>
      <c r="I198" s="145">
        <f t="shared" si="5"/>
        <v>-12200</v>
      </c>
      <c r="J198" s="146">
        <v>-12200</v>
      </c>
      <c r="K198" s="147">
        <v>1015865746</v>
      </c>
      <c r="L198" s="148" t="s">
        <v>328</v>
      </c>
      <c r="M198" s="148"/>
      <c r="N198" s="148"/>
      <c r="O198" s="148" t="s">
        <v>8</v>
      </c>
      <c r="P198" s="148" t="s">
        <v>9</v>
      </c>
      <c r="Q198" s="148"/>
      <c r="R198" s="148"/>
      <c r="S198" s="148"/>
      <c r="T198" s="148"/>
    </row>
    <row r="199" spans="1:20" ht="15.6" customHeight="1" outlineLevel="1">
      <c r="A199" s="142">
        <v>45425</v>
      </c>
      <c r="B199" s="142">
        <v>45358</v>
      </c>
      <c r="C199" s="143" t="s">
        <v>120</v>
      </c>
      <c r="D199" s="144" t="s">
        <v>86</v>
      </c>
      <c r="E199" s="144"/>
      <c r="F199" s="137">
        <f>IF(D199="대체","",VLOOKUP($D199,월별_CashFlow!$H$3:$I$61,2,FALSE))</f>
        <v>310001</v>
      </c>
      <c r="G199" s="145"/>
      <c r="H199" s="145">
        <f t="shared" si="4"/>
        <v>1103700</v>
      </c>
      <c r="I199" s="145" t="str">
        <f t="shared" si="5"/>
        <v/>
      </c>
      <c r="J199" s="146">
        <v>1103700</v>
      </c>
      <c r="K199" s="147">
        <v>1016969446</v>
      </c>
      <c r="L199" s="148" t="s">
        <v>399</v>
      </c>
      <c r="M199" s="148"/>
      <c r="N199" s="148"/>
      <c r="O199" s="148" t="s">
        <v>14</v>
      </c>
      <c r="P199" s="148" t="s">
        <v>15</v>
      </c>
      <c r="Q199" s="148"/>
      <c r="R199" s="148"/>
      <c r="S199" s="148"/>
      <c r="T199" s="148"/>
    </row>
    <row r="200" spans="1:20" ht="15.6" customHeight="1" outlineLevel="1">
      <c r="A200" s="142">
        <v>45425</v>
      </c>
      <c r="B200" s="142">
        <v>45358</v>
      </c>
      <c r="C200" s="143" t="s">
        <v>120</v>
      </c>
      <c r="D200" s="144" t="s">
        <v>86</v>
      </c>
      <c r="E200" s="144"/>
      <c r="F200" s="137">
        <f>IF(D200="대체","",VLOOKUP($D200,월별_CashFlow!$H$3:$I$61,2,FALSE))</f>
        <v>310001</v>
      </c>
      <c r="G200" s="145"/>
      <c r="H200" s="145" t="str">
        <f t="shared" ref="H200:H263" si="6">IF(J200&gt;0,J200,"")</f>
        <v/>
      </c>
      <c r="I200" s="145">
        <f t="shared" ref="I200:I263" si="7">IF(J200&lt;0,J200,"")</f>
        <v>-1103700</v>
      </c>
      <c r="J200" s="146">
        <v>-1103700</v>
      </c>
      <c r="K200" s="147">
        <v>1015865746</v>
      </c>
      <c r="L200" s="148" t="s">
        <v>399</v>
      </c>
      <c r="M200" s="148"/>
      <c r="N200" s="148"/>
      <c r="O200" s="148" t="s">
        <v>14</v>
      </c>
      <c r="P200" s="148" t="s">
        <v>15</v>
      </c>
      <c r="Q200" s="148"/>
      <c r="R200" s="148"/>
      <c r="S200" s="148"/>
      <c r="T200" s="148"/>
    </row>
    <row r="201" spans="1:20" ht="15.6" customHeight="1" outlineLevel="1">
      <c r="A201" s="142">
        <v>45425</v>
      </c>
      <c r="B201" s="142">
        <v>45358</v>
      </c>
      <c r="C201" s="143" t="s">
        <v>120</v>
      </c>
      <c r="D201" s="144" t="s">
        <v>86</v>
      </c>
      <c r="E201" s="144"/>
      <c r="F201" s="137">
        <f>IF(D201="대체","",VLOOKUP($D201,월별_CashFlow!$H$3:$I$61,2,FALSE))</f>
        <v>310001</v>
      </c>
      <c r="G201" s="145"/>
      <c r="H201" s="145">
        <f t="shared" si="6"/>
        <v>2555520</v>
      </c>
      <c r="I201" s="145" t="str">
        <f t="shared" si="7"/>
        <v/>
      </c>
      <c r="J201" s="146">
        <v>2555520</v>
      </c>
      <c r="K201" s="147">
        <v>1018421266</v>
      </c>
      <c r="L201" s="148" t="s">
        <v>203</v>
      </c>
      <c r="M201" s="148"/>
      <c r="N201" s="148"/>
      <c r="O201" s="148" t="s">
        <v>12</v>
      </c>
      <c r="P201" s="148" t="s">
        <v>13</v>
      </c>
      <c r="Q201" s="148"/>
      <c r="R201" s="148"/>
      <c r="S201" s="148"/>
      <c r="T201" s="148"/>
    </row>
    <row r="202" spans="1:20" ht="15.6" customHeight="1" outlineLevel="1">
      <c r="A202" s="142">
        <v>45425</v>
      </c>
      <c r="B202" s="142">
        <v>45358</v>
      </c>
      <c r="C202" s="143" t="s">
        <v>120</v>
      </c>
      <c r="D202" s="144" t="s">
        <v>86</v>
      </c>
      <c r="E202" s="144"/>
      <c r="F202" s="137">
        <f>IF(D202="대체","",VLOOKUP($D202,월별_CashFlow!$H$3:$I$61,2,FALSE))</f>
        <v>310001</v>
      </c>
      <c r="G202" s="145"/>
      <c r="H202" s="145" t="str">
        <f t="shared" si="6"/>
        <v/>
      </c>
      <c r="I202" s="145">
        <f t="shared" si="7"/>
        <v>-2555520</v>
      </c>
      <c r="J202" s="146">
        <v>-2555520</v>
      </c>
      <c r="K202" s="147">
        <v>1015865746</v>
      </c>
      <c r="L202" s="148" t="s">
        <v>400</v>
      </c>
      <c r="M202" s="148"/>
      <c r="N202" s="148"/>
      <c r="O202" s="148" t="s">
        <v>12</v>
      </c>
      <c r="P202" s="148" t="s">
        <v>13</v>
      </c>
      <c r="Q202" s="148"/>
      <c r="R202" s="148"/>
      <c r="S202" s="148"/>
      <c r="T202" s="148"/>
    </row>
    <row r="203" spans="1:20" ht="15.6" customHeight="1" outlineLevel="1">
      <c r="A203" s="142">
        <v>45425</v>
      </c>
      <c r="B203" s="142">
        <v>45358</v>
      </c>
      <c r="C203" s="143" t="s">
        <v>120</v>
      </c>
      <c r="D203" s="144" t="s">
        <v>86</v>
      </c>
      <c r="E203" s="144"/>
      <c r="F203" s="137">
        <f>IF(D203="대체","",VLOOKUP($D203,월별_CashFlow!$H$3:$I$61,2,FALSE))</f>
        <v>310001</v>
      </c>
      <c r="G203" s="145"/>
      <c r="H203" s="145">
        <f t="shared" si="6"/>
        <v>1103700</v>
      </c>
      <c r="I203" s="145" t="str">
        <f t="shared" si="7"/>
        <v/>
      </c>
      <c r="J203" s="146">
        <v>1103700</v>
      </c>
      <c r="K203" s="147">
        <v>1016969446</v>
      </c>
      <c r="L203" s="148" t="s">
        <v>399</v>
      </c>
      <c r="M203" s="148"/>
      <c r="N203" s="148"/>
      <c r="O203" s="148" t="s">
        <v>8</v>
      </c>
      <c r="P203" s="148" t="s">
        <v>9</v>
      </c>
      <c r="Q203" s="148"/>
      <c r="R203" s="148"/>
      <c r="S203" s="148"/>
      <c r="T203" s="148"/>
    </row>
    <row r="204" spans="1:20" ht="15.6" customHeight="1" outlineLevel="1">
      <c r="A204" s="142">
        <v>45425</v>
      </c>
      <c r="B204" s="142">
        <v>45361</v>
      </c>
      <c r="C204" s="143" t="s">
        <v>120</v>
      </c>
      <c r="D204" s="144" t="s">
        <v>76</v>
      </c>
      <c r="E204" s="144"/>
      <c r="F204" s="137">
        <f>IF(D204="대체","",VLOOKUP($D204,월별_CashFlow!$H$3:$I$61,2,FALSE))</f>
        <v>120204</v>
      </c>
      <c r="G204" s="145"/>
      <c r="H204" s="145" t="str">
        <f t="shared" si="6"/>
        <v/>
      </c>
      <c r="I204" s="145">
        <f t="shared" si="7"/>
        <v>-1709600</v>
      </c>
      <c r="J204" s="146">
        <v>-1709600</v>
      </c>
      <c r="K204" s="147">
        <v>1015259846</v>
      </c>
      <c r="L204" s="148" t="s">
        <v>401</v>
      </c>
      <c r="M204" s="148"/>
      <c r="N204" s="148"/>
      <c r="O204" s="148" t="s">
        <v>8</v>
      </c>
      <c r="P204" s="148" t="s">
        <v>9</v>
      </c>
      <c r="Q204" s="148"/>
      <c r="R204" s="148"/>
      <c r="S204" s="148"/>
      <c r="T204" s="148"/>
    </row>
    <row r="205" spans="1:20" ht="15.6" customHeight="1" outlineLevel="1">
      <c r="A205" s="142">
        <v>45425</v>
      </c>
      <c r="B205" s="142">
        <v>45362</v>
      </c>
      <c r="C205" s="143" t="s">
        <v>120</v>
      </c>
      <c r="D205" s="144" t="s">
        <v>74</v>
      </c>
      <c r="E205" s="144"/>
      <c r="F205" s="137">
        <f>IF(D205="대체","",VLOOKUP($D205,월별_CashFlow!$H$3:$I$61,2,FALSE))</f>
        <v>120202</v>
      </c>
      <c r="G205" s="145"/>
      <c r="H205" s="145" t="str">
        <f t="shared" si="6"/>
        <v/>
      </c>
      <c r="I205" s="145">
        <f t="shared" si="7"/>
        <v>-1335740</v>
      </c>
      <c r="J205" s="146">
        <v>-1335740</v>
      </c>
      <c r="K205" s="147">
        <v>1013924106</v>
      </c>
      <c r="L205" s="148" t="s">
        <v>402</v>
      </c>
      <c r="M205" s="148"/>
      <c r="N205" s="148"/>
      <c r="O205" s="148" t="s">
        <v>10</v>
      </c>
      <c r="P205" s="148" t="s">
        <v>11</v>
      </c>
      <c r="Q205" s="148"/>
      <c r="R205" s="148"/>
      <c r="S205" s="148"/>
      <c r="T205" s="148"/>
    </row>
    <row r="206" spans="1:20" ht="15.6" customHeight="1" outlineLevel="1">
      <c r="A206" s="142">
        <v>45425</v>
      </c>
      <c r="B206" s="142">
        <v>45362</v>
      </c>
      <c r="C206" s="143" t="s">
        <v>120</v>
      </c>
      <c r="D206" s="144" t="s">
        <v>74</v>
      </c>
      <c r="E206" s="144"/>
      <c r="F206" s="137">
        <f>IF(D206="대체","",VLOOKUP($D206,월별_CashFlow!$H$3:$I$61,2,FALSE))</f>
        <v>120202</v>
      </c>
      <c r="G206" s="145"/>
      <c r="H206" s="145" t="str">
        <f t="shared" si="6"/>
        <v/>
      </c>
      <c r="I206" s="145">
        <f t="shared" si="7"/>
        <v>-612000</v>
      </c>
      <c r="J206" s="146">
        <v>-612000</v>
      </c>
      <c r="K206" s="147">
        <v>1013312106</v>
      </c>
      <c r="L206" s="148" t="s">
        <v>403</v>
      </c>
      <c r="M206" s="148"/>
      <c r="N206" s="148"/>
      <c r="O206" s="148" t="s">
        <v>10</v>
      </c>
      <c r="P206" s="148" t="s">
        <v>11</v>
      </c>
      <c r="Q206" s="148"/>
      <c r="R206" s="148"/>
      <c r="S206" s="148"/>
      <c r="T206" s="148"/>
    </row>
    <row r="207" spans="1:20" ht="15.6" customHeight="1" outlineLevel="1">
      <c r="A207" s="142">
        <v>45425</v>
      </c>
      <c r="B207" s="142">
        <v>45362</v>
      </c>
      <c r="C207" s="143" t="s">
        <v>120</v>
      </c>
      <c r="D207" s="144" t="s">
        <v>74</v>
      </c>
      <c r="E207" s="144"/>
      <c r="F207" s="137">
        <f>IF(D207="대체","",VLOOKUP($D207,월별_CashFlow!$H$3:$I$61,2,FALSE))</f>
        <v>120202</v>
      </c>
      <c r="G207" s="145"/>
      <c r="H207" s="145" t="str">
        <f t="shared" si="6"/>
        <v/>
      </c>
      <c r="I207" s="145">
        <f t="shared" si="7"/>
        <v>-81750</v>
      </c>
      <c r="J207" s="146">
        <v>-81750</v>
      </c>
      <c r="K207" s="147">
        <v>1013230356</v>
      </c>
      <c r="L207" s="148" t="s">
        <v>404</v>
      </c>
      <c r="M207" s="148"/>
      <c r="N207" s="148"/>
      <c r="O207" s="148" t="s">
        <v>10</v>
      </c>
      <c r="P207" s="148" t="s">
        <v>11</v>
      </c>
      <c r="Q207" s="148"/>
      <c r="R207" s="148"/>
      <c r="S207" s="148"/>
      <c r="T207" s="148"/>
    </row>
    <row r="208" spans="1:20" ht="15.6" customHeight="1" outlineLevel="1">
      <c r="A208" s="142">
        <v>45425</v>
      </c>
      <c r="B208" s="142">
        <v>45362</v>
      </c>
      <c r="C208" s="143" t="s">
        <v>120</v>
      </c>
      <c r="D208" s="144" t="s">
        <v>74</v>
      </c>
      <c r="E208" s="144"/>
      <c r="F208" s="137">
        <f>IF(D208="대체","",VLOOKUP($D208,월별_CashFlow!$H$3:$I$61,2,FALSE))</f>
        <v>120202</v>
      </c>
      <c r="G208" s="145"/>
      <c r="H208" s="145" t="str">
        <f t="shared" si="6"/>
        <v/>
      </c>
      <c r="I208" s="145">
        <f t="shared" si="7"/>
        <v>-32150</v>
      </c>
      <c r="J208" s="146">
        <v>-32150</v>
      </c>
      <c r="K208" s="147">
        <v>1013198206</v>
      </c>
      <c r="L208" s="148" t="s">
        <v>405</v>
      </c>
      <c r="M208" s="148"/>
      <c r="N208" s="148"/>
      <c r="O208" s="148" t="s">
        <v>10</v>
      </c>
      <c r="P208" s="148" t="s">
        <v>11</v>
      </c>
      <c r="Q208" s="148"/>
      <c r="R208" s="148"/>
      <c r="S208" s="148"/>
      <c r="T208" s="148"/>
    </row>
    <row r="209" spans="1:20" ht="15.6" customHeight="1" outlineLevel="1">
      <c r="A209" s="142">
        <v>45425</v>
      </c>
      <c r="B209" s="142">
        <v>45362</v>
      </c>
      <c r="C209" s="143" t="s">
        <v>120</v>
      </c>
      <c r="D209" s="144" t="s">
        <v>76</v>
      </c>
      <c r="E209" s="144"/>
      <c r="F209" s="137">
        <f>IF(D209="대체","",VLOOKUP($D209,월별_CashFlow!$H$3:$I$61,2,FALSE))</f>
        <v>120204</v>
      </c>
      <c r="G209" s="145"/>
      <c r="H209" s="145" t="str">
        <f t="shared" si="6"/>
        <v/>
      </c>
      <c r="I209" s="145">
        <f t="shared" si="7"/>
        <v>-14200</v>
      </c>
      <c r="J209" s="146">
        <v>-14200</v>
      </c>
      <c r="K209" s="147">
        <v>1013184006</v>
      </c>
      <c r="L209" s="148" t="s">
        <v>328</v>
      </c>
      <c r="M209" s="148"/>
      <c r="N209" s="148"/>
      <c r="O209" s="148" t="s">
        <v>8</v>
      </c>
      <c r="P209" s="148" t="s">
        <v>9</v>
      </c>
      <c r="Q209" s="148"/>
      <c r="R209" s="148"/>
      <c r="S209" s="148"/>
      <c r="T209" s="148"/>
    </row>
    <row r="210" spans="1:20" ht="15.6" customHeight="1" outlineLevel="1">
      <c r="A210" s="142">
        <v>45425</v>
      </c>
      <c r="B210" s="142">
        <v>45362</v>
      </c>
      <c r="C210" s="143" t="s">
        <v>120</v>
      </c>
      <c r="D210" s="144" t="s">
        <v>76</v>
      </c>
      <c r="E210" s="144"/>
      <c r="F210" s="137">
        <f>IF(D210="대체","",VLOOKUP($D210,월별_CashFlow!$H$3:$I$61,2,FALSE))</f>
        <v>120204</v>
      </c>
      <c r="G210" s="145"/>
      <c r="H210" s="145">
        <f t="shared" si="6"/>
        <v>14200</v>
      </c>
      <c r="I210" s="145" t="str">
        <f t="shared" si="7"/>
        <v/>
      </c>
      <c r="J210" s="146">
        <v>14200</v>
      </c>
      <c r="K210" s="147">
        <v>1013198206</v>
      </c>
      <c r="L210" s="148" t="s">
        <v>328</v>
      </c>
      <c r="M210" s="148"/>
      <c r="N210" s="148"/>
      <c r="O210" s="148" t="s">
        <v>8</v>
      </c>
      <c r="P210" s="148" t="s">
        <v>9</v>
      </c>
      <c r="Q210" s="148"/>
      <c r="R210" s="148"/>
      <c r="S210" s="148"/>
      <c r="T210" s="148"/>
    </row>
    <row r="211" spans="1:20" ht="15.6" customHeight="1" outlineLevel="1">
      <c r="A211" s="142">
        <v>45425</v>
      </c>
      <c r="B211" s="142">
        <v>45362</v>
      </c>
      <c r="C211" s="143" t="s">
        <v>120</v>
      </c>
      <c r="D211" s="144" t="s">
        <v>76</v>
      </c>
      <c r="E211" s="144"/>
      <c r="F211" s="137">
        <f>IF(D211="대체","",VLOOKUP($D211,월별_CashFlow!$H$3:$I$61,2,FALSE))</f>
        <v>120204</v>
      </c>
      <c r="G211" s="145"/>
      <c r="H211" s="145" t="str">
        <f t="shared" si="6"/>
        <v/>
      </c>
      <c r="I211" s="145">
        <f t="shared" si="7"/>
        <v>-12800</v>
      </c>
      <c r="J211" s="146">
        <v>-12800</v>
      </c>
      <c r="K211" s="147">
        <v>1013185406</v>
      </c>
      <c r="L211" s="148" t="s">
        <v>328</v>
      </c>
      <c r="M211" s="148"/>
      <c r="N211" s="148"/>
      <c r="O211" s="148" t="s">
        <v>8</v>
      </c>
      <c r="P211" s="148" t="s">
        <v>9</v>
      </c>
      <c r="Q211" s="148"/>
      <c r="R211" s="148"/>
      <c r="S211" s="148"/>
      <c r="T211" s="148"/>
    </row>
    <row r="212" spans="1:20" ht="15.6" customHeight="1" outlineLevel="1">
      <c r="A212" s="142">
        <v>45425</v>
      </c>
      <c r="B212" s="142">
        <v>45362</v>
      </c>
      <c r="C212" s="143" t="s">
        <v>120</v>
      </c>
      <c r="D212" s="144" t="s">
        <v>76</v>
      </c>
      <c r="E212" s="144"/>
      <c r="F212" s="137">
        <f>IF(D212="대체","",VLOOKUP($D212,월별_CashFlow!$H$3:$I$61,2,FALSE))</f>
        <v>120204</v>
      </c>
      <c r="G212" s="145"/>
      <c r="H212" s="145" t="str">
        <f t="shared" si="6"/>
        <v/>
      </c>
      <c r="I212" s="145">
        <f t="shared" si="7"/>
        <v>-13800</v>
      </c>
      <c r="J212" s="146">
        <v>-13800</v>
      </c>
      <c r="K212" s="147">
        <v>1013171606</v>
      </c>
      <c r="L212" s="148" t="s">
        <v>328</v>
      </c>
      <c r="M212" s="148"/>
      <c r="N212" s="148"/>
      <c r="O212" s="148" t="s">
        <v>8</v>
      </c>
      <c r="P212" s="148" t="s">
        <v>9</v>
      </c>
      <c r="Q212" s="148"/>
      <c r="R212" s="148"/>
      <c r="S212" s="148"/>
      <c r="T212" s="148"/>
    </row>
    <row r="213" spans="1:20" ht="15.6" customHeight="1" outlineLevel="1">
      <c r="A213" s="142">
        <v>45425</v>
      </c>
      <c r="B213" s="142">
        <v>45362</v>
      </c>
      <c r="C213" s="143" t="s">
        <v>120</v>
      </c>
      <c r="D213" s="144" t="s">
        <v>76</v>
      </c>
      <c r="E213" s="144"/>
      <c r="F213" s="137">
        <f>IF(D213="대체","",VLOOKUP($D213,월별_CashFlow!$H$3:$I$61,2,FALSE))</f>
        <v>120204</v>
      </c>
      <c r="G213" s="145"/>
      <c r="H213" s="145">
        <f t="shared" si="6"/>
        <v>13800</v>
      </c>
      <c r="I213" s="145" t="str">
        <f t="shared" si="7"/>
        <v/>
      </c>
      <c r="J213" s="146">
        <v>13800</v>
      </c>
      <c r="K213" s="147">
        <v>1013185406</v>
      </c>
      <c r="L213" s="148" t="s">
        <v>328</v>
      </c>
      <c r="M213" s="148"/>
      <c r="N213" s="148"/>
      <c r="O213" s="148" t="s">
        <v>8</v>
      </c>
      <c r="P213" s="148" t="s">
        <v>9</v>
      </c>
      <c r="Q213" s="148"/>
      <c r="R213" s="148"/>
      <c r="S213" s="148"/>
      <c r="T213" s="148"/>
    </row>
    <row r="214" spans="1:20" ht="15.6" customHeight="1" outlineLevel="1">
      <c r="A214" s="142">
        <v>45425</v>
      </c>
      <c r="B214" s="142">
        <v>45362</v>
      </c>
      <c r="C214" s="143" t="s">
        <v>120</v>
      </c>
      <c r="D214" s="144" t="s">
        <v>76</v>
      </c>
      <c r="E214" s="144"/>
      <c r="F214" s="137">
        <f>IF(D214="대체","",VLOOKUP($D214,월별_CashFlow!$H$3:$I$61,2,FALSE))</f>
        <v>120204</v>
      </c>
      <c r="G214" s="145"/>
      <c r="H214" s="145" t="str">
        <f t="shared" si="6"/>
        <v/>
      </c>
      <c r="I214" s="145">
        <f t="shared" si="7"/>
        <v>-12600</v>
      </c>
      <c r="J214" s="146">
        <v>-12600</v>
      </c>
      <c r="K214" s="147">
        <v>1013172806</v>
      </c>
      <c r="L214" s="148" t="s">
        <v>328</v>
      </c>
      <c r="M214" s="148"/>
      <c r="N214" s="148"/>
      <c r="O214" s="148" t="s">
        <v>8</v>
      </c>
      <c r="P214" s="148" t="s">
        <v>9</v>
      </c>
      <c r="Q214" s="148"/>
      <c r="R214" s="148"/>
      <c r="S214" s="148"/>
      <c r="T214" s="148"/>
    </row>
    <row r="215" spans="1:20" ht="15.6" customHeight="1" outlineLevel="1">
      <c r="A215" s="142">
        <v>45425</v>
      </c>
      <c r="B215" s="142">
        <v>45363</v>
      </c>
      <c r="C215" s="143" t="s">
        <v>120</v>
      </c>
      <c r="D215" s="144" t="s">
        <v>76</v>
      </c>
      <c r="E215" s="144"/>
      <c r="F215" s="137">
        <f>IF(D215="대체","",VLOOKUP($D215,월별_CashFlow!$H$3:$I$61,2,FALSE))</f>
        <v>120204</v>
      </c>
      <c r="G215" s="145"/>
      <c r="H215" s="145" t="str">
        <f t="shared" si="6"/>
        <v/>
      </c>
      <c r="I215" s="145">
        <f t="shared" si="7"/>
        <v>-15200</v>
      </c>
      <c r="J215" s="146">
        <v>-15200</v>
      </c>
      <c r="K215" s="147">
        <v>1013157606</v>
      </c>
      <c r="L215" s="148" t="s">
        <v>406</v>
      </c>
      <c r="M215" s="148"/>
      <c r="N215" s="148"/>
      <c r="O215" s="148" t="s">
        <v>8</v>
      </c>
      <c r="P215" s="148" t="s">
        <v>9</v>
      </c>
      <c r="Q215" s="148"/>
      <c r="R215" s="148"/>
      <c r="S215" s="148"/>
      <c r="T215" s="148"/>
    </row>
    <row r="216" spans="1:20" ht="15.6" customHeight="1" outlineLevel="1">
      <c r="A216" s="142">
        <v>45425</v>
      </c>
      <c r="B216" s="142">
        <v>45363</v>
      </c>
      <c r="C216" s="143" t="s">
        <v>120</v>
      </c>
      <c r="D216" s="144" t="s">
        <v>76</v>
      </c>
      <c r="E216" s="144"/>
      <c r="F216" s="137">
        <f>IF(D216="대체","",VLOOKUP($D216,월별_CashFlow!$H$3:$I$61,2,FALSE))</f>
        <v>120204</v>
      </c>
      <c r="G216" s="145"/>
      <c r="H216" s="145">
        <f t="shared" si="6"/>
        <v>15200</v>
      </c>
      <c r="I216" s="145" t="str">
        <f t="shared" si="7"/>
        <v/>
      </c>
      <c r="J216" s="146">
        <v>15200</v>
      </c>
      <c r="K216" s="147">
        <v>1013172806</v>
      </c>
      <c r="L216" s="148" t="s">
        <v>406</v>
      </c>
      <c r="M216" s="148"/>
      <c r="N216" s="148"/>
      <c r="O216" s="148" t="s">
        <v>8</v>
      </c>
      <c r="P216" s="148" t="s">
        <v>9</v>
      </c>
      <c r="Q216" s="148"/>
      <c r="R216" s="148"/>
      <c r="S216" s="148"/>
      <c r="T216" s="148"/>
    </row>
    <row r="217" spans="1:20" ht="15.6" customHeight="1" outlineLevel="1">
      <c r="A217" s="142">
        <v>45425</v>
      </c>
      <c r="B217" s="142">
        <v>45363</v>
      </c>
      <c r="C217" s="143" t="s">
        <v>120</v>
      </c>
      <c r="D217" s="144" t="s">
        <v>76</v>
      </c>
      <c r="E217" s="144"/>
      <c r="F217" s="137">
        <f>IF(D217="대체","",VLOOKUP($D217,월별_CashFlow!$H$3:$I$61,2,FALSE))</f>
        <v>120204</v>
      </c>
      <c r="G217" s="145"/>
      <c r="H217" s="145" t="str">
        <f t="shared" si="6"/>
        <v/>
      </c>
      <c r="I217" s="145">
        <f t="shared" si="7"/>
        <v>-15500</v>
      </c>
      <c r="J217" s="146">
        <v>-15500</v>
      </c>
      <c r="K217" s="147">
        <v>1013157306</v>
      </c>
      <c r="L217" s="148" t="s">
        <v>407</v>
      </c>
      <c r="M217" s="148"/>
      <c r="N217" s="148"/>
      <c r="O217" s="148" t="s">
        <v>8</v>
      </c>
      <c r="P217" s="148" t="s">
        <v>9</v>
      </c>
      <c r="Q217" s="148"/>
      <c r="R217" s="148"/>
      <c r="S217" s="148"/>
      <c r="T217" s="148"/>
    </row>
    <row r="218" spans="1:20" ht="15.6" customHeight="1" outlineLevel="1">
      <c r="A218" s="142">
        <v>45425</v>
      </c>
      <c r="B218" s="142">
        <v>45364</v>
      </c>
      <c r="C218" s="143" t="s">
        <v>120</v>
      </c>
      <c r="D218" s="144" t="s">
        <v>86</v>
      </c>
      <c r="E218" s="144"/>
      <c r="F218" s="137">
        <f>IF(D218="대체","",VLOOKUP($D218,월별_CashFlow!$H$3:$I$61,2,FALSE))</f>
        <v>310001</v>
      </c>
      <c r="G218" s="145"/>
      <c r="H218" s="145">
        <f t="shared" si="6"/>
        <v>47273</v>
      </c>
      <c r="I218" s="145" t="str">
        <f t="shared" si="7"/>
        <v/>
      </c>
      <c r="J218" s="146">
        <v>47273</v>
      </c>
      <c r="K218" s="147">
        <v>1013204579</v>
      </c>
      <c r="L218" s="148" t="s">
        <v>1082</v>
      </c>
      <c r="M218" s="148"/>
      <c r="N218" s="148"/>
      <c r="O218" s="148" t="s">
        <v>12</v>
      </c>
      <c r="P218" s="148" t="s">
        <v>13</v>
      </c>
      <c r="Q218" s="148"/>
      <c r="R218" s="148"/>
      <c r="S218" s="148"/>
      <c r="T218" s="148"/>
    </row>
    <row r="219" spans="1:20" ht="15.6" customHeight="1" outlineLevel="1">
      <c r="A219" s="142">
        <v>45425</v>
      </c>
      <c r="B219" s="142">
        <v>45364</v>
      </c>
      <c r="C219" s="143" t="s">
        <v>120</v>
      </c>
      <c r="D219" s="144" t="s">
        <v>86</v>
      </c>
      <c r="E219" s="144"/>
      <c r="F219" s="137">
        <f>IF(D219="대체","",VLOOKUP($D219,월별_CashFlow!$H$3:$I$61,2,FALSE))</f>
        <v>310001</v>
      </c>
      <c r="G219" s="145"/>
      <c r="H219" s="145">
        <f t="shared" si="6"/>
        <v>29920000</v>
      </c>
      <c r="I219" s="145" t="str">
        <f t="shared" si="7"/>
        <v/>
      </c>
      <c r="J219" s="146">
        <v>29920000</v>
      </c>
      <c r="K219" s="147">
        <v>1043124579</v>
      </c>
      <c r="L219" s="148" t="s">
        <v>203</v>
      </c>
      <c r="M219" s="148"/>
      <c r="N219" s="148"/>
      <c r="O219" s="148" t="s">
        <v>12</v>
      </c>
      <c r="P219" s="148" t="s">
        <v>13</v>
      </c>
      <c r="Q219" s="148"/>
      <c r="R219" s="148"/>
      <c r="S219" s="148"/>
      <c r="T219" s="148"/>
    </row>
    <row r="220" spans="1:20" ht="15.6" customHeight="1" outlineLevel="1">
      <c r="A220" s="142">
        <v>45425</v>
      </c>
      <c r="B220" s="142">
        <v>45364</v>
      </c>
      <c r="C220" s="143" t="s">
        <v>120</v>
      </c>
      <c r="D220" s="144" t="s">
        <v>86</v>
      </c>
      <c r="E220" s="144"/>
      <c r="F220" s="137">
        <f>IF(D220="대체","",VLOOKUP($D220,월별_CashFlow!$H$3:$I$61,2,FALSE))</f>
        <v>310001</v>
      </c>
      <c r="G220" s="145"/>
      <c r="H220" s="145" t="str">
        <f t="shared" si="6"/>
        <v/>
      </c>
      <c r="I220" s="145">
        <f t="shared" si="7"/>
        <v>-29920000</v>
      </c>
      <c r="J220" s="146">
        <v>-29920000</v>
      </c>
      <c r="K220" s="147">
        <v>1013204579</v>
      </c>
      <c r="L220" s="148" t="s">
        <v>1091</v>
      </c>
      <c r="M220" s="148"/>
      <c r="N220" s="148"/>
      <c r="O220" s="148" t="s">
        <v>12</v>
      </c>
      <c r="P220" s="148" t="s">
        <v>13</v>
      </c>
      <c r="Q220" s="148"/>
      <c r="R220" s="148"/>
      <c r="S220" s="148"/>
      <c r="T220" s="148"/>
    </row>
    <row r="221" spans="1:20" ht="15.6" customHeight="1" outlineLevel="1">
      <c r="A221" s="142">
        <v>45425</v>
      </c>
      <c r="B221" s="142">
        <v>45364</v>
      </c>
      <c r="C221" s="143" t="s">
        <v>120</v>
      </c>
      <c r="D221" s="144" t="s">
        <v>76</v>
      </c>
      <c r="E221" s="144"/>
      <c r="F221" s="137">
        <f>IF(D221="대체","",VLOOKUP($D221,월별_CashFlow!$H$3:$I$61,2,FALSE))</f>
        <v>120204</v>
      </c>
      <c r="G221" s="145"/>
      <c r="H221" s="145" t="str">
        <f t="shared" si="6"/>
        <v/>
      </c>
      <c r="I221" s="145">
        <f t="shared" si="7"/>
        <v>-56200</v>
      </c>
      <c r="J221" s="146">
        <v>-56200</v>
      </c>
      <c r="K221" s="147">
        <v>1013148379</v>
      </c>
      <c r="L221" s="148" t="s">
        <v>328</v>
      </c>
      <c r="M221" s="148"/>
      <c r="N221" s="148"/>
      <c r="O221" s="148" t="s">
        <v>8</v>
      </c>
      <c r="P221" s="148" t="s">
        <v>9</v>
      </c>
      <c r="Q221" s="148"/>
      <c r="R221" s="148"/>
      <c r="S221" s="148"/>
      <c r="T221" s="148"/>
    </row>
    <row r="222" spans="1:20" ht="15.6" customHeight="1" outlineLevel="1">
      <c r="A222" s="142">
        <v>45425</v>
      </c>
      <c r="B222" s="142">
        <v>45364</v>
      </c>
      <c r="C222" s="143" t="s">
        <v>120</v>
      </c>
      <c r="D222" s="144" t="s">
        <v>76</v>
      </c>
      <c r="E222" s="144"/>
      <c r="F222" s="137">
        <f>IF(D222="대체","",VLOOKUP($D222,월별_CashFlow!$H$3:$I$61,2,FALSE))</f>
        <v>120204</v>
      </c>
      <c r="G222" s="145"/>
      <c r="H222" s="145">
        <f t="shared" si="6"/>
        <v>56200</v>
      </c>
      <c r="I222" s="145" t="str">
        <f t="shared" si="7"/>
        <v/>
      </c>
      <c r="J222" s="146">
        <v>56200</v>
      </c>
      <c r="K222" s="147">
        <v>1013204579</v>
      </c>
      <c r="L222" s="148" t="s">
        <v>328</v>
      </c>
      <c r="M222" s="148"/>
      <c r="N222" s="148"/>
      <c r="O222" s="148" t="s">
        <v>8</v>
      </c>
      <c r="P222" s="148" t="s">
        <v>9</v>
      </c>
      <c r="Q222" s="148"/>
      <c r="R222" s="148"/>
      <c r="S222" s="148"/>
      <c r="T222" s="148"/>
    </row>
    <row r="223" spans="1:20" ht="15.6" customHeight="1" outlineLevel="1">
      <c r="A223" s="142">
        <v>45425</v>
      </c>
      <c r="B223" s="142">
        <v>45364</v>
      </c>
      <c r="C223" s="143" t="s">
        <v>120</v>
      </c>
      <c r="D223" s="144" t="s">
        <v>76</v>
      </c>
      <c r="E223" s="144"/>
      <c r="F223" s="137">
        <f>IF(D223="대체","",VLOOKUP($D223,월별_CashFlow!$H$3:$I$61,2,FALSE))</f>
        <v>120204</v>
      </c>
      <c r="G223" s="145"/>
      <c r="H223" s="145" t="str">
        <f t="shared" si="6"/>
        <v/>
      </c>
      <c r="I223" s="145">
        <f t="shared" si="7"/>
        <v>-59300</v>
      </c>
      <c r="J223" s="146">
        <v>-59300</v>
      </c>
      <c r="K223" s="147">
        <v>1013145279</v>
      </c>
      <c r="L223" s="148" t="s">
        <v>328</v>
      </c>
      <c r="M223" s="148"/>
      <c r="N223" s="148"/>
      <c r="O223" s="148" t="s">
        <v>8</v>
      </c>
      <c r="P223" s="148" t="s">
        <v>9</v>
      </c>
      <c r="Q223" s="148"/>
      <c r="R223" s="148"/>
      <c r="S223" s="148"/>
      <c r="T223" s="148"/>
    </row>
    <row r="224" spans="1:20" ht="15.6" customHeight="1" outlineLevel="1">
      <c r="A224" s="142">
        <v>45425</v>
      </c>
      <c r="B224" s="142">
        <v>45365</v>
      </c>
      <c r="C224" s="143" t="s">
        <v>120</v>
      </c>
      <c r="D224" s="144" t="s">
        <v>76</v>
      </c>
      <c r="E224" s="144"/>
      <c r="F224" s="137">
        <f>IF(D224="대체","",VLOOKUP($D224,월별_CashFlow!$H$3:$I$61,2,FALSE))</f>
        <v>120204</v>
      </c>
      <c r="G224" s="145"/>
      <c r="H224" s="145" t="str">
        <f t="shared" si="6"/>
        <v/>
      </c>
      <c r="I224" s="145">
        <f t="shared" si="7"/>
        <v>-3900</v>
      </c>
      <c r="J224" s="146">
        <v>-3900</v>
      </c>
      <c r="K224" s="147">
        <v>1013141379</v>
      </c>
      <c r="L224" s="148" t="s">
        <v>408</v>
      </c>
      <c r="M224" s="148"/>
      <c r="N224" s="148"/>
      <c r="O224" s="148" t="s">
        <v>10</v>
      </c>
      <c r="P224" s="148" t="s">
        <v>11</v>
      </c>
      <c r="Q224" s="148"/>
      <c r="R224" s="148"/>
      <c r="S224" s="148"/>
      <c r="T224" s="148"/>
    </row>
    <row r="225" spans="1:20" ht="15.6" customHeight="1" outlineLevel="1">
      <c r="A225" s="142">
        <v>45425</v>
      </c>
      <c r="B225" s="142">
        <v>45367</v>
      </c>
      <c r="C225" s="143" t="s">
        <v>120</v>
      </c>
      <c r="D225" s="144" t="s">
        <v>89</v>
      </c>
      <c r="E225" s="144"/>
      <c r="F225" s="137">
        <f>IF(D225="대체","",VLOOKUP($D225,월별_CashFlow!$H$3:$I$61,2,FALSE))</f>
        <v>310100</v>
      </c>
      <c r="G225" s="145"/>
      <c r="H225" s="145">
        <f t="shared" si="6"/>
        <v>4366</v>
      </c>
      <c r="I225" s="145" t="str">
        <f t="shared" si="7"/>
        <v/>
      </c>
      <c r="J225" s="146">
        <v>4366</v>
      </c>
      <c r="K225" s="147">
        <v>1013145745</v>
      </c>
      <c r="L225" s="148" t="s">
        <v>1093</v>
      </c>
      <c r="M225" s="148"/>
      <c r="N225" s="148"/>
      <c r="O225" s="148" t="s">
        <v>14</v>
      </c>
      <c r="P225" s="148" t="s">
        <v>15</v>
      </c>
      <c r="Q225" s="148"/>
      <c r="R225" s="148"/>
      <c r="S225" s="148"/>
      <c r="T225" s="148"/>
    </row>
    <row r="226" spans="1:20" ht="15.6" customHeight="1" outlineLevel="1">
      <c r="A226" s="142">
        <v>45425</v>
      </c>
      <c r="B226" s="142">
        <v>45367</v>
      </c>
      <c r="C226" s="143" t="s">
        <v>120</v>
      </c>
      <c r="D226" s="144" t="s">
        <v>89</v>
      </c>
      <c r="E226" s="144"/>
      <c r="F226" s="137">
        <f>IF(D226="대체","",VLOOKUP($D226,월별_CashFlow!$H$3:$I$61,2,FALSE))</f>
        <v>310100</v>
      </c>
      <c r="G226" s="145"/>
      <c r="H226" s="145">
        <f t="shared" si="6"/>
        <v>198581</v>
      </c>
      <c r="I226" s="145" t="str">
        <f t="shared" si="7"/>
        <v/>
      </c>
      <c r="J226" s="146">
        <v>198581</v>
      </c>
      <c r="K226" s="147">
        <v>1013344326</v>
      </c>
      <c r="L226" s="148" t="s">
        <v>1093</v>
      </c>
      <c r="M226" s="148"/>
      <c r="N226" s="148"/>
      <c r="O226" s="148" t="s">
        <v>10</v>
      </c>
      <c r="P226" s="148" t="s">
        <v>11</v>
      </c>
      <c r="Q226" s="148"/>
      <c r="R226" s="148"/>
      <c r="S226" s="148"/>
      <c r="T226" s="148"/>
    </row>
    <row r="227" spans="1:20" ht="15.6" customHeight="1" outlineLevel="1">
      <c r="A227" s="142">
        <v>45425</v>
      </c>
      <c r="B227" s="142">
        <v>45367</v>
      </c>
      <c r="C227" s="143" t="s">
        <v>120</v>
      </c>
      <c r="D227" s="144" t="s">
        <v>89</v>
      </c>
      <c r="E227" s="144"/>
      <c r="F227" s="137">
        <f>IF(D227="대체","",VLOOKUP($D227,월별_CashFlow!$H$3:$I$61,2,FALSE))</f>
        <v>310100</v>
      </c>
      <c r="G227" s="145"/>
      <c r="H227" s="145">
        <f t="shared" si="6"/>
        <v>481</v>
      </c>
      <c r="I227" s="145" t="str">
        <f t="shared" si="7"/>
        <v/>
      </c>
      <c r="J227" s="146">
        <v>481</v>
      </c>
      <c r="K227" s="147">
        <v>1013344807</v>
      </c>
      <c r="L227" s="148" t="s">
        <v>1093</v>
      </c>
      <c r="M227" s="148"/>
      <c r="N227" s="148"/>
      <c r="O227" s="148" t="s">
        <v>12</v>
      </c>
      <c r="P227" s="148" t="s">
        <v>13</v>
      </c>
      <c r="Q227" s="148"/>
      <c r="R227" s="148"/>
      <c r="S227" s="148"/>
      <c r="T227" s="148"/>
    </row>
    <row r="228" spans="1:20" ht="15.6" customHeight="1" outlineLevel="1">
      <c r="A228" s="142">
        <v>45425</v>
      </c>
      <c r="B228" s="142">
        <v>45367</v>
      </c>
      <c r="C228" s="143" t="s">
        <v>120</v>
      </c>
      <c r="D228" s="144" t="s">
        <v>89</v>
      </c>
      <c r="E228" s="144"/>
      <c r="F228" s="137">
        <f>IF(D228="대체","",VLOOKUP($D228,월별_CashFlow!$H$3:$I$61,2,FALSE))</f>
        <v>310100</v>
      </c>
      <c r="G228" s="145"/>
      <c r="H228" s="145">
        <f t="shared" si="6"/>
        <v>24164</v>
      </c>
      <c r="I228" s="145" t="str">
        <f t="shared" si="7"/>
        <v/>
      </c>
      <c r="J228" s="146">
        <v>24164</v>
      </c>
      <c r="K228" s="147">
        <v>1013368971</v>
      </c>
      <c r="L228" s="148" t="s">
        <v>1093</v>
      </c>
      <c r="M228" s="148"/>
      <c r="N228" s="148"/>
      <c r="O228" s="148" t="s">
        <v>8</v>
      </c>
      <c r="P228" s="148" t="s">
        <v>9</v>
      </c>
      <c r="Q228" s="148"/>
      <c r="R228" s="148"/>
      <c r="S228" s="148"/>
      <c r="T228" s="148"/>
    </row>
    <row r="229" spans="1:20" ht="15.6" customHeight="1" outlineLevel="1">
      <c r="A229" s="142">
        <v>45425</v>
      </c>
      <c r="B229" s="142">
        <v>45369</v>
      </c>
      <c r="C229" s="143" t="s">
        <v>120</v>
      </c>
      <c r="D229" s="144" t="s">
        <v>76</v>
      </c>
      <c r="E229" s="144"/>
      <c r="F229" s="137">
        <f>IF(D229="대체","",VLOOKUP($D229,월별_CashFlow!$H$3:$I$61,2,FALSE))</f>
        <v>120204</v>
      </c>
      <c r="G229" s="145"/>
      <c r="H229" s="145" t="str">
        <f t="shared" si="6"/>
        <v/>
      </c>
      <c r="I229" s="145">
        <f t="shared" si="7"/>
        <v>-66700</v>
      </c>
      <c r="J229" s="146">
        <v>-66700</v>
      </c>
      <c r="K229" s="147">
        <v>1013302271</v>
      </c>
      <c r="L229" s="148" t="s">
        <v>322</v>
      </c>
      <c r="M229" s="148"/>
      <c r="N229" s="148"/>
      <c r="O229" s="148" t="s">
        <v>8</v>
      </c>
      <c r="P229" s="148" t="s">
        <v>9</v>
      </c>
      <c r="Q229" s="148"/>
      <c r="R229" s="148"/>
      <c r="S229" s="148"/>
      <c r="T229" s="148"/>
    </row>
    <row r="230" spans="1:20" ht="15.6" customHeight="1" outlineLevel="1">
      <c r="A230" s="142">
        <v>45425</v>
      </c>
      <c r="B230" s="142">
        <v>45369</v>
      </c>
      <c r="C230" s="143" t="s">
        <v>120</v>
      </c>
      <c r="D230" s="144" t="s">
        <v>76</v>
      </c>
      <c r="E230" s="144"/>
      <c r="F230" s="137">
        <f>IF(D230="대체","",VLOOKUP($D230,월별_CashFlow!$H$3:$I$61,2,FALSE))</f>
        <v>120204</v>
      </c>
      <c r="G230" s="145"/>
      <c r="H230" s="145" t="str">
        <f t="shared" si="6"/>
        <v/>
      </c>
      <c r="I230" s="145">
        <f t="shared" si="7"/>
        <v>-77290</v>
      </c>
      <c r="J230" s="146">
        <v>-77290</v>
      </c>
      <c r="K230" s="147">
        <v>1013224981</v>
      </c>
      <c r="L230" s="148" t="s">
        <v>411</v>
      </c>
      <c r="M230" s="148"/>
      <c r="N230" s="148"/>
      <c r="O230" s="148" t="s">
        <v>8</v>
      </c>
      <c r="P230" s="148" t="s">
        <v>9</v>
      </c>
      <c r="Q230" s="148"/>
      <c r="R230" s="148"/>
      <c r="S230" s="148"/>
      <c r="T230" s="148"/>
    </row>
    <row r="231" spans="1:20" ht="15.6" customHeight="1" outlineLevel="1">
      <c r="A231" s="142">
        <v>45425</v>
      </c>
      <c r="B231" s="142">
        <v>45370</v>
      </c>
      <c r="C231" s="143" t="s">
        <v>120</v>
      </c>
      <c r="D231" s="144" t="s">
        <v>76</v>
      </c>
      <c r="E231" s="144"/>
      <c r="F231" s="137">
        <f>IF(D231="대체","",VLOOKUP($D231,월별_CashFlow!$H$3:$I$61,2,FALSE))</f>
        <v>120204</v>
      </c>
      <c r="G231" s="145"/>
      <c r="H231" s="145" t="str">
        <f t="shared" si="6"/>
        <v/>
      </c>
      <c r="I231" s="145">
        <f t="shared" si="7"/>
        <v>-76300</v>
      </c>
      <c r="J231" s="146">
        <v>-76300</v>
      </c>
      <c r="K231" s="147">
        <v>1013148681</v>
      </c>
      <c r="L231" s="148" t="s">
        <v>412</v>
      </c>
      <c r="M231" s="148"/>
      <c r="N231" s="148"/>
      <c r="O231" s="148" t="s">
        <v>8</v>
      </c>
      <c r="P231" s="148" t="s">
        <v>9</v>
      </c>
      <c r="Q231" s="148"/>
      <c r="R231" s="148"/>
      <c r="S231" s="148"/>
      <c r="T231" s="148"/>
    </row>
    <row r="232" spans="1:20" ht="15.6" customHeight="1" outlineLevel="1">
      <c r="A232" s="142">
        <v>45425</v>
      </c>
      <c r="B232" s="142">
        <v>45370</v>
      </c>
      <c r="C232" s="143" t="s">
        <v>120</v>
      </c>
      <c r="D232" s="144" t="s">
        <v>76</v>
      </c>
      <c r="E232" s="144"/>
      <c r="F232" s="137">
        <f>IF(D232="대체","",VLOOKUP($D232,월별_CashFlow!$H$3:$I$61,2,FALSE))</f>
        <v>120204</v>
      </c>
      <c r="G232" s="145"/>
      <c r="H232" s="145" t="str">
        <f t="shared" si="6"/>
        <v/>
      </c>
      <c r="I232" s="145">
        <f t="shared" si="7"/>
        <v>-12200</v>
      </c>
      <c r="J232" s="146">
        <v>-12200</v>
      </c>
      <c r="K232" s="147">
        <v>1013136481</v>
      </c>
      <c r="L232" s="148" t="s">
        <v>328</v>
      </c>
      <c r="M232" s="148"/>
      <c r="N232" s="148"/>
      <c r="O232" s="148" t="s">
        <v>8</v>
      </c>
      <c r="P232" s="148" t="s">
        <v>9</v>
      </c>
      <c r="Q232" s="148"/>
      <c r="R232" s="148"/>
      <c r="S232" s="148"/>
      <c r="T232" s="148"/>
    </row>
    <row r="233" spans="1:20" ht="15.6" customHeight="1" outlineLevel="1">
      <c r="A233" s="142">
        <v>45425</v>
      </c>
      <c r="B233" s="142">
        <v>45370</v>
      </c>
      <c r="C233" s="143" t="s">
        <v>120</v>
      </c>
      <c r="D233" s="144" t="s">
        <v>76</v>
      </c>
      <c r="E233" s="144"/>
      <c r="F233" s="137">
        <f>IF(D233="대체","",VLOOKUP($D233,월별_CashFlow!$H$3:$I$61,2,FALSE))</f>
        <v>120204</v>
      </c>
      <c r="G233" s="145"/>
      <c r="H233" s="145">
        <f t="shared" si="6"/>
        <v>12200</v>
      </c>
      <c r="I233" s="145" t="str">
        <f t="shared" si="7"/>
        <v/>
      </c>
      <c r="J233" s="146">
        <v>12200</v>
      </c>
      <c r="K233" s="147">
        <v>1013148681</v>
      </c>
      <c r="L233" s="148" t="s">
        <v>328</v>
      </c>
      <c r="M233" s="148"/>
      <c r="N233" s="148"/>
      <c r="O233" s="148" t="s">
        <v>8</v>
      </c>
      <c r="P233" s="148" t="s">
        <v>9</v>
      </c>
      <c r="Q233" s="148"/>
      <c r="R233" s="148"/>
      <c r="S233" s="148"/>
      <c r="T233" s="148"/>
    </row>
    <row r="234" spans="1:20" ht="15.6" customHeight="1" outlineLevel="1">
      <c r="A234" s="142">
        <v>45425</v>
      </c>
      <c r="B234" s="142">
        <v>45370</v>
      </c>
      <c r="C234" s="143" t="s">
        <v>120</v>
      </c>
      <c r="D234" s="144" t="s">
        <v>76</v>
      </c>
      <c r="E234" s="144"/>
      <c r="F234" s="137">
        <f>IF(D234="대체","",VLOOKUP($D234,월별_CashFlow!$H$3:$I$61,2,FALSE))</f>
        <v>120204</v>
      </c>
      <c r="G234" s="145"/>
      <c r="H234" s="145" t="str">
        <f t="shared" si="6"/>
        <v/>
      </c>
      <c r="I234" s="145">
        <f t="shared" si="7"/>
        <v>-11500</v>
      </c>
      <c r="J234" s="146">
        <v>-11500</v>
      </c>
      <c r="K234" s="147">
        <v>1013137181</v>
      </c>
      <c r="L234" s="148" t="s">
        <v>328</v>
      </c>
      <c r="M234" s="148"/>
      <c r="N234" s="148"/>
      <c r="O234" s="148" t="s">
        <v>8</v>
      </c>
      <c r="P234" s="148" t="s">
        <v>9</v>
      </c>
      <c r="Q234" s="148"/>
      <c r="R234" s="148"/>
      <c r="S234" s="148"/>
      <c r="T234" s="148"/>
    </row>
    <row r="235" spans="1:20" ht="15.6" customHeight="1" outlineLevel="1">
      <c r="A235" s="142">
        <v>45425</v>
      </c>
      <c r="B235" s="142">
        <v>45370</v>
      </c>
      <c r="C235" s="143" t="s">
        <v>120</v>
      </c>
      <c r="D235" s="144" t="s">
        <v>76</v>
      </c>
      <c r="E235" s="144"/>
      <c r="F235" s="137">
        <f>IF(D235="대체","",VLOOKUP($D235,월별_CashFlow!$H$3:$I$61,2,FALSE))</f>
        <v>120204</v>
      </c>
      <c r="G235" s="145"/>
      <c r="H235" s="145" t="str">
        <f t="shared" si="6"/>
        <v/>
      </c>
      <c r="I235" s="145">
        <f t="shared" si="7"/>
        <v>-14000</v>
      </c>
      <c r="J235" s="146">
        <v>-14000</v>
      </c>
      <c r="K235" s="147">
        <v>1013123181</v>
      </c>
      <c r="L235" s="148" t="s">
        <v>328</v>
      </c>
      <c r="M235" s="148"/>
      <c r="N235" s="148"/>
      <c r="O235" s="148" t="s">
        <v>8</v>
      </c>
      <c r="P235" s="148" t="s">
        <v>9</v>
      </c>
      <c r="Q235" s="148"/>
      <c r="R235" s="148"/>
      <c r="S235" s="148"/>
      <c r="T235" s="148"/>
    </row>
    <row r="236" spans="1:20" ht="15.6" customHeight="1" outlineLevel="1">
      <c r="A236" s="142">
        <v>45425</v>
      </c>
      <c r="B236" s="142">
        <v>45370</v>
      </c>
      <c r="C236" s="143" t="s">
        <v>120</v>
      </c>
      <c r="D236" s="144" t="s">
        <v>76</v>
      </c>
      <c r="E236" s="144"/>
      <c r="F236" s="137">
        <f>IF(D236="대체","",VLOOKUP($D236,월별_CashFlow!$H$3:$I$61,2,FALSE))</f>
        <v>120204</v>
      </c>
      <c r="G236" s="145"/>
      <c r="H236" s="145">
        <f t="shared" si="6"/>
        <v>14000</v>
      </c>
      <c r="I236" s="145" t="str">
        <f t="shared" si="7"/>
        <v/>
      </c>
      <c r="J236" s="146">
        <v>14000</v>
      </c>
      <c r="K236" s="147">
        <v>1013137181</v>
      </c>
      <c r="L236" s="148" t="s">
        <v>328</v>
      </c>
      <c r="M236" s="148"/>
      <c r="N236" s="148"/>
      <c r="O236" s="148" t="s">
        <v>8</v>
      </c>
      <c r="P236" s="148" t="s">
        <v>9</v>
      </c>
      <c r="Q236" s="148"/>
      <c r="R236" s="148"/>
      <c r="S236" s="148"/>
      <c r="T236" s="148"/>
    </row>
    <row r="237" spans="1:20" ht="15.6" customHeight="1" outlineLevel="1">
      <c r="A237" s="142">
        <v>45425</v>
      </c>
      <c r="B237" s="142">
        <v>45370</v>
      </c>
      <c r="C237" s="143" t="s">
        <v>120</v>
      </c>
      <c r="D237" s="144" t="s">
        <v>76</v>
      </c>
      <c r="E237" s="144"/>
      <c r="F237" s="137">
        <f>IF(D237="대체","",VLOOKUP($D237,월별_CashFlow!$H$3:$I$61,2,FALSE))</f>
        <v>120204</v>
      </c>
      <c r="G237" s="145"/>
      <c r="H237" s="145" t="str">
        <f t="shared" si="6"/>
        <v/>
      </c>
      <c r="I237" s="145">
        <f t="shared" si="7"/>
        <v>-12500</v>
      </c>
      <c r="J237" s="146">
        <v>-12500</v>
      </c>
      <c r="K237" s="147">
        <v>1013124681</v>
      </c>
      <c r="L237" s="148" t="s">
        <v>328</v>
      </c>
      <c r="M237" s="148"/>
      <c r="N237" s="148"/>
      <c r="O237" s="148" t="s">
        <v>8</v>
      </c>
      <c r="P237" s="148" t="s">
        <v>9</v>
      </c>
      <c r="Q237" s="148"/>
      <c r="R237" s="148"/>
      <c r="S237" s="148"/>
      <c r="T237" s="148"/>
    </row>
    <row r="238" spans="1:20" ht="15.6" customHeight="1" outlineLevel="1">
      <c r="A238" s="142">
        <v>45425</v>
      </c>
      <c r="B238" s="142">
        <v>45372</v>
      </c>
      <c r="C238" s="143" t="s">
        <v>120</v>
      </c>
      <c r="D238" s="144" t="s">
        <v>76</v>
      </c>
      <c r="E238" s="144"/>
      <c r="F238" s="137">
        <f>IF(D238="대체","",VLOOKUP($D238,월별_CashFlow!$H$3:$I$61,2,FALSE))</f>
        <v>120204</v>
      </c>
      <c r="G238" s="145"/>
      <c r="H238" s="145" t="str">
        <f t="shared" si="6"/>
        <v/>
      </c>
      <c r="I238" s="145">
        <f t="shared" si="7"/>
        <v>-11700</v>
      </c>
      <c r="J238" s="146">
        <v>-11700</v>
      </c>
      <c r="K238" s="147">
        <v>1013112981</v>
      </c>
      <c r="L238" s="148" t="s">
        <v>328</v>
      </c>
      <c r="M238" s="148"/>
      <c r="N238" s="148"/>
      <c r="O238" s="148" t="s">
        <v>8</v>
      </c>
      <c r="P238" s="148" t="s">
        <v>9</v>
      </c>
      <c r="Q238" s="148"/>
      <c r="R238" s="148"/>
      <c r="S238" s="148"/>
      <c r="T238" s="148"/>
    </row>
    <row r="239" spans="1:20" ht="15.6" customHeight="1" outlineLevel="1">
      <c r="A239" s="142">
        <v>45425</v>
      </c>
      <c r="B239" s="142">
        <v>45372</v>
      </c>
      <c r="C239" s="143" t="s">
        <v>120</v>
      </c>
      <c r="D239" s="144" t="s">
        <v>76</v>
      </c>
      <c r="E239" s="144"/>
      <c r="F239" s="137">
        <f>IF(D239="대체","",VLOOKUP($D239,월별_CashFlow!$H$3:$I$61,2,FALSE))</f>
        <v>120204</v>
      </c>
      <c r="G239" s="145"/>
      <c r="H239" s="145">
        <f t="shared" si="6"/>
        <v>11700</v>
      </c>
      <c r="I239" s="145" t="str">
        <f t="shared" si="7"/>
        <v/>
      </c>
      <c r="J239" s="146">
        <v>11700</v>
      </c>
      <c r="K239" s="147">
        <v>1013124681</v>
      </c>
      <c r="L239" s="148" t="s">
        <v>328</v>
      </c>
      <c r="M239" s="148"/>
      <c r="N239" s="148"/>
      <c r="O239" s="148" t="s">
        <v>8</v>
      </c>
      <c r="P239" s="148" t="s">
        <v>9</v>
      </c>
      <c r="Q239" s="148"/>
      <c r="R239" s="148"/>
      <c r="S239" s="148"/>
      <c r="T239" s="148"/>
    </row>
    <row r="240" spans="1:20" ht="15.6" customHeight="1" outlineLevel="1">
      <c r="A240" s="142">
        <v>45425</v>
      </c>
      <c r="B240" s="142">
        <v>45372</v>
      </c>
      <c r="C240" s="143" t="s">
        <v>120</v>
      </c>
      <c r="D240" s="144" t="s">
        <v>76</v>
      </c>
      <c r="E240" s="144"/>
      <c r="F240" s="137">
        <f>IF(D240="대체","",VLOOKUP($D240,월별_CashFlow!$H$3:$I$61,2,FALSE))</f>
        <v>120204</v>
      </c>
      <c r="G240" s="145"/>
      <c r="H240" s="145" t="str">
        <f t="shared" si="6"/>
        <v/>
      </c>
      <c r="I240" s="145">
        <f t="shared" si="7"/>
        <v>-10600</v>
      </c>
      <c r="J240" s="146">
        <v>-10600</v>
      </c>
      <c r="K240" s="147">
        <v>1013114081</v>
      </c>
      <c r="L240" s="148" t="s">
        <v>328</v>
      </c>
      <c r="M240" s="148"/>
      <c r="N240" s="148"/>
      <c r="O240" s="148" t="s">
        <v>8</v>
      </c>
      <c r="P240" s="148" t="s">
        <v>9</v>
      </c>
      <c r="Q240" s="148"/>
      <c r="R240" s="148"/>
      <c r="S240" s="148"/>
      <c r="T240" s="148"/>
    </row>
    <row r="241" spans="1:20" ht="15.6" customHeight="1" outlineLevel="1">
      <c r="A241" s="142">
        <v>45425</v>
      </c>
      <c r="B241" s="142">
        <v>45372</v>
      </c>
      <c r="C241" s="143" t="s">
        <v>120</v>
      </c>
      <c r="D241" s="144" t="s">
        <v>76</v>
      </c>
      <c r="E241" s="144"/>
      <c r="F241" s="137">
        <f>IF(D241="대체","",VLOOKUP($D241,월별_CashFlow!$H$3:$I$61,2,FALSE))</f>
        <v>120204</v>
      </c>
      <c r="G241" s="145"/>
      <c r="H241" s="145" t="str">
        <f t="shared" si="6"/>
        <v/>
      </c>
      <c r="I241" s="145">
        <f t="shared" si="7"/>
        <v>-11400</v>
      </c>
      <c r="J241" s="146">
        <v>-11400</v>
      </c>
      <c r="K241" s="147">
        <v>1013102681</v>
      </c>
      <c r="L241" s="148" t="s">
        <v>328</v>
      </c>
      <c r="M241" s="148"/>
      <c r="N241" s="148"/>
      <c r="O241" s="148" t="s">
        <v>8</v>
      </c>
      <c r="P241" s="148" t="s">
        <v>9</v>
      </c>
      <c r="Q241" s="148"/>
      <c r="R241" s="148"/>
      <c r="S241" s="148"/>
      <c r="T241" s="148"/>
    </row>
    <row r="242" spans="1:20" ht="15.6" customHeight="1" outlineLevel="1">
      <c r="A242" s="142">
        <v>45425</v>
      </c>
      <c r="B242" s="142">
        <v>45372</v>
      </c>
      <c r="C242" s="143" t="s">
        <v>120</v>
      </c>
      <c r="D242" s="144" t="s">
        <v>76</v>
      </c>
      <c r="E242" s="144"/>
      <c r="F242" s="137">
        <f>IF(D242="대체","",VLOOKUP($D242,월별_CashFlow!$H$3:$I$61,2,FALSE))</f>
        <v>120204</v>
      </c>
      <c r="G242" s="145"/>
      <c r="H242" s="145">
        <f t="shared" si="6"/>
        <v>11400</v>
      </c>
      <c r="I242" s="145" t="str">
        <f t="shared" si="7"/>
        <v/>
      </c>
      <c r="J242" s="146">
        <v>11400</v>
      </c>
      <c r="K242" s="147">
        <v>1013114081</v>
      </c>
      <c r="L242" s="148" t="s">
        <v>328</v>
      </c>
      <c r="M242" s="148"/>
      <c r="N242" s="148"/>
      <c r="O242" s="148" t="s">
        <v>8</v>
      </c>
      <c r="P242" s="148" t="s">
        <v>9</v>
      </c>
      <c r="Q242" s="148"/>
      <c r="R242" s="148"/>
      <c r="S242" s="148"/>
      <c r="T242" s="148"/>
    </row>
    <row r="243" spans="1:20" ht="15.6" customHeight="1" outlineLevel="1">
      <c r="A243" s="142">
        <v>45425</v>
      </c>
      <c r="B243" s="142">
        <v>45372</v>
      </c>
      <c r="C243" s="143" t="s">
        <v>120</v>
      </c>
      <c r="D243" s="144" t="s">
        <v>76</v>
      </c>
      <c r="E243" s="144"/>
      <c r="F243" s="137">
        <f>IF(D243="대체","",VLOOKUP($D243,월별_CashFlow!$H$3:$I$61,2,FALSE))</f>
        <v>120204</v>
      </c>
      <c r="G243" s="145"/>
      <c r="H243" s="145" t="str">
        <f t="shared" si="6"/>
        <v/>
      </c>
      <c r="I243" s="145">
        <f t="shared" si="7"/>
        <v>-13400</v>
      </c>
      <c r="J243" s="146">
        <v>-13400</v>
      </c>
      <c r="K243" s="147">
        <v>1013100681</v>
      </c>
      <c r="L243" s="148" t="s">
        <v>328</v>
      </c>
      <c r="M243" s="148"/>
      <c r="N243" s="148"/>
      <c r="O243" s="148" t="s">
        <v>8</v>
      </c>
      <c r="P243" s="148" t="s">
        <v>9</v>
      </c>
      <c r="Q243" s="148"/>
      <c r="R243" s="148"/>
      <c r="S243" s="148"/>
      <c r="T243" s="148"/>
    </row>
    <row r="244" spans="1:20" ht="15.6" customHeight="1" outlineLevel="1">
      <c r="A244" s="142">
        <v>45425</v>
      </c>
      <c r="B244" s="142">
        <v>45373</v>
      </c>
      <c r="C244" s="143" t="s">
        <v>120</v>
      </c>
      <c r="D244" s="144" t="s">
        <v>76</v>
      </c>
      <c r="E244" s="144"/>
      <c r="F244" s="137">
        <f>IF(D244="대체","",VLOOKUP($D244,월별_CashFlow!$H$3:$I$61,2,FALSE))</f>
        <v>120204</v>
      </c>
      <c r="G244" s="145"/>
      <c r="H244" s="145" t="str">
        <f t="shared" si="6"/>
        <v/>
      </c>
      <c r="I244" s="145">
        <f t="shared" si="7"/>
        <v>-11900</v>
      </c>
      <c r="J244" s="146">
        <v>-11900</v>
      </c>
      <c r="K244" s="147">
        <v>1013088781</v>
      </c>
      <c r="L244" s="148" t="s">
        <v>328</v>
      </c>
      <c r="M244" s="148"/>
      <c r="N244" s="148"/>
      <c r="O244" s="148" t="s">
        <v>8</v>
      </c>
      <c r="P244" s="148" t="s">
        <v>9</v>
      </c>
      <c r="Q244" s="148"/>
      <c r="R244" s="148"/>
      <c r="S244" s="148"/>
      <c r="T244" s="148"/>
    </row>
    <row r="245" spans="1:20" ht="15.6" customHeight="1" outlineLevel="1">
      <c r="A245" s="142">
        <v>45425</v>
      </c>
      <c r="B245" s="142">
        <v>45373</v>
      </c>
      <c r="C245" s="143" t="s">
        <v>120</v>
      </c>
      <c r="D245" s="144" t="s">
        <v>76</v>
      </c>
      <c r="E245" s="144"/>
      <c r="F245" s="137">
        <f>IF(D245="대체","",VLOOKUP($D245,월별_CashFlow!$H$3:$I$61,2,FALSE))</f>
        <v>120204</v>
      </c>
      <c r="G245" s="145"/>
      <c r="H245" s="145">
        <f t="shared" si="6"/>
        <v>11900</v>
      </c>
      <c r="I245" s="145" t="str">
        <f t="shared" si="7"/>
        <v/>
      </c>
      <c r="J245" s="146">
        <v>11900</v>
      </c>
      <c r="K245" s="147">
        <v>1013100681</v>
      </c>
      <c r="L245" s="148" t="s">
        <v>328</v>
      </c>
      <c r="M245" s="148"/>
      <c r="N245" s="148"/>
      <c r="O245" s="148" t="s">
        <v>8</v>
      </c>
      <c r="P245" s="148" t="s">
        <v>9</v>
      </c>
      <c r="Q245" s="148"/>
      <c r="R245" s="148"/>
      <c r="S245" s="148"/>
      <c r="T245" s="148"/>
    </row>
    <row r="246" spans="1:20" ht="15.6" customHeight="1" outlineLevel="1">
      <c r="A246" s="142">
        <v>45425</v>
      </c>
      <c r="B246" s="142">
        <v>45373</v>
      </c>
      <c r="C246" s="143" t="s">
        <v>120</v>
      </c>
      <c r="D246" s="144" t="s">
        <v>76</v>
      </c>
      <c r="E246" s="144"/>
      <c r="F246" s="137">
        <f>IF(D246="대체","",VLOOKUP($D246,월별_CashFlow!$H$3:$I$61,2,FALSE))</f>
        <v>120204</v>
      </c>
      <c r="G246" s="145"/>
      <c r="H246" s="145" t="str">
        <f t="shared" si="6"/>
        <v/>
      </c>
      <c r="I246" s="145">
        <f t="shared" si="7"/>
        <v>-11600</v>
      </c>
      <c r="J246" s="146">
        <v>-11600</v>
      </c>
      <c r="K246" s="147">
        <v>1013089081</v>
      </c>
      <c r="L246" s="148" t="s">
        <v>328</v>
      </c>
      <c r="M246" s="148"/>
      <c r="N246" s="148"/>
      <c r="O246" s="148" t="s">
        <v>8</v>
      </c>
      <c r="P246" s="148" t="s">
        <v>9</v>
      </c>
      <c r="Q246" s="148"/>
      <c r="R246" s="148"/>
      <c r="S246" s="148"/>
      <c r="T246" s="148"/>
    </row>
    <row r="247" spans="1:20" ht="15.6" customHeight="1" outlineLevel="1">
      <c r="A247" s="142">
        <v>45425</v>
      </c>
      <c r="B247" s="142">
        <v>45374</v>
      </c>
      <c r="C247" s="143" t="s">
        <v>120</v>
      </c>
      <c r="D247" s="144" t="s">
        <v>76</v>
      </c>
      <c r="E247" s="144"/>
      <c r="F247" s="137">
        <f>IF(D247="대체","",VLOOKUP($D247,월별_CashFlow!$H$3:$I$61,2,FALSE))</f>
        <v>120204</v>
      </c>
      <c r="G247" s="145"/>
      <c r="H247" s="145" t="str">
        <f t="shared" si="6"/>
        <v/>
      </c>
      <c r="I247" s="145">
        <f t="shared" si="7"/>
        <v>-128600</v>
      </c>
      <c r="J247" s="146">
        <v>-128600</v>
      </c>
      <c r="K247" s="147">
        <v>1012960481</v>
      </c>
      <c r="L247" s="148" t="s">
        <v>401</v>
      </c>
      <c r="M247" s="148"/>
      <c r="N247" s="148"/>
      <c r="O247" s="148" t="s">
        <v>8</v>
      </c>
      <c r="P247" s="148" t="s">
        <v>9</v>
      </c>
      <c r="Q247" s="148"/>
      <c r="R247" s="148"/>
      <c r="S247" s="148"/>
      <c r="T247" s="148"/>
    </row>
    <row r="248" spans="1:20" ht="15.6" customHeight="1" outlineLevel="1">
      <c r="A248" s="142">
        <v>45425</v>
      </c>
      <c r="B248" s="142">
        <v>45375</v>
      </c>
      <c r="C248" s="143" t="s">
        <v>120</v>
      </c>
      <c r="D248" s="144" t="s">
        <v>86</v>
      </c>
      <c r="E248" s="144"/>
      <c r="F248" s="137">
        <f>IF(D248="대체","",VLOOKUP($D248,월별_CashFlow!$H$3:$I$61,2,FALSE))</f>
        <v>310001</v>
      </c>
      <c r="G248" s="145"/>
      <c r="H248" s="145">
        <f t="shared" si="6"/>
        <v>6680</v>
      </c>
      <c r="I248" s="145" t="str">
        <f t="shared" si="7"/>
        <v/>
      </c>
      <c r="J248" s="146">
        <v>6680</v>
      </c>
      <c r="K248" s="147">
        <v>1012967161</v>
      </c>
      <c r="L248" s="148" t="s">
        <v>413</v>
      </c>
      <c r="M248" s="148"/>
      <c r="N248" s="148"/>
      <c r="O248" s="148" t="s">
        <v>12</v>
      </c>
      <c r="P248" s="148" t="s">
        <v>13</v>
      </c>
      <c r="Q248" s="148"/>
      <c r="R248" s="148"/>
      <c r="S248" s="148"/>
      <c r="T248" s="148"/>
    </row>
    <row r="249" spans="1:20" ht="15.6" customHeight="1" outlineLevel="1">
      <c r="A249" s="142">
        <v>45425</v>
      </c>
      <c r="B249" s="142">
        <v>45376</v>
      </c>
      <c r="C249" s="143" t="s">
        <v>120</v>
      </c>
      <c r="D249" s="144" t="s">
        <v>74</v>
      </c>
      <c r="E249" s="144"/>
      <c r="F249" s="137">
        <f>IF(D249="대체","",VLOOKUP($D249,월별_CashFlow!$H$3:$I$61,2,FALSE))</f>
        <v>120202</v>
      </c>
      <c r="G249" s="145"/>
      <c r="H249" s="145" t="str">
        <f t="shared" si="6"/>
        <v/>
      </c>
      <c r="I249" s="145">
        <f t="shared" si="7"/>
        <v>-7575260</v>
      </c>
      <c r="J249" s="146">
        <v>-7575260</v>
      </c>
      <c r="K249" s="147">
        <v>1005391901</v>
      </c>
      <c r="L249" s="148" t="s">
        <v>211</v>
      </c>
      <c r="M249" s="148"/>
      <c r="N249" s="148"/>
      <c r="O249" s="148" t="s">
        <v>10</v>
      </c>
      <c r="P249" s="148" t="s">
        <v>11</v>
      </c>
      <c r="Q249" s="148"/>
      <c r="R249" s="148"/>
      <c r="S249" s="148"/>
      <c r="T249" s="148"/>
    </row>
    <row r="250" spans="1:20" ht="15.6" customHeight="1" outlineLevel="1">
      <c r="A250" s="142">
        <v>45425</v>
      </c>
      <c r="B250" s="142">
        <v>45376</v>
      </c>
      <c r="C250" s="143" t="s">
        <v>120</v>
      </c>
      <c r="D250" s="144" t="s">
        <v>74</v>
      </c>
      <c r="E250" s="144"/>
      <c r="F250" s="137">
        <f>IF(D250="대체","",VLOOKUP($D250,월별_CashFlow!$H$3:$I$61,2,FALSE))</f>
        <v>120202</v>
      </c>
      <c r="G250" s="145"/>
      <c r="H250" s="145" t="str">
        <f t="shared" si="6"/>
        <v/>
      </c>
      <c r="I250" s="145">
        <f t="shared" si="7"/>
        <v>-3875210</v>
      </c>
      <c r="J250" s="146">
        <v>-3875210</v>
      </c>
      <c r="K250" s="147">
        <v>1001516691</v>
      </c>
      <c r="L250" s="148" t="s">
        <v>212</v>
      </c>
      <c r="M250" s="148"/>
      <c r="N250" s="148"/>
      <c r="O250" s="148" t="s">
        <v>10</v>
      </c>
      <c r="P250" s="148" t="s">
        <v>11</v>
      </c>
      <c r="Q250" s="148"/>
      <c r="R250" s="148"/>
      <c r="S250" s="148"/>
      <c r="T250" s="148"/>
    </row>
    <row r="251" spans="1:20" ht="15.6" customHeight="1" outlineLevel="1">
      <c r="A251" s="142">
        <v>45425</v>
      </c>
      <c r="B251" s="142">
        <v>45376</v>
      </c>
      <c r="C251" s="143" t="s">
        <v>120</v>
      </c>
      <c r="D251" s="144" t="s">
        <v>74</v>
      </c>
      <c r="E251" s="144"/>
      <c r="F251" s="137">
        <f>IF(D251="대체","",VLOOKUP($D251,월별_CashFlow!$H$3:$I$61,2,FALSE))</f>
        <v>120202</v>
      </c>
      <c r="G251" s="145"/>
      <c r="H251" s="145" t="str">
        <f t="shared" si="6"/>
        <v/>
      </c>
      <c r="I251" s="145">
        <f t="shared" si="7"/>
        <v>-906460</v>
      </c>
      <c r="J251" s="146">
        <v>-906460</v>
      </c>
      <c r="K251" s="147">
        <v>1000610231</v>
      </c>
      <c r="L251" s="148" t="s">
        <v>213</v>
      </c>
      <c r="M251" s="148"/>
      <c r="N251" s="148"/>
      <c r="O251" s="148" t="s">
        <v>10</v>
      </c>
      <c r="P251" s="148" t="s">
        <v>11</v>
      </c>
      <c r="Q251" s="148"/>
      <c r="R251" s="148"/>
      <c r="S251" s="148"/>
      <c r="T251" s="148"/>
    </row>
    <row r="252" spans="1:20" ht="15.6" customHeight="1" outlineLevel="1">
      <c r="A252" s="142">
        <v>45425</v>
      </c>
      <c r="B252" s="142">
        <v>45376</v>
      </c>
      <c r="C252" s="143" t="s">
        <v>120</v>
      </c>
      <c r="D252" s="144" t="s">
        <v>74</v>
      </c>
      <c r="E252" s="144"/>
      <c r="F252" s="137">
        <f>IF(D252="대체","",VLOOKUP($D252,월별_CashFlow!$H$3:$I$61,2,FALSE))</f>
        <v>120202</v>
      </c>
      <c r="G252" s="145"/>
      <c r="H252" s="145" t="str">
        <f t="shared" si="6"/>
        <v/>
      </c>
      <c r="I252" s="145">
        <f t="shared" si="7"/>
        <v>-906460</v>
      </c>
      <c r="J252" s="146">
        <v>-906460</v>
      </c>
      <c r="K252" s="147">
        <v>999703771</v>
      </c>
      <c r="L252" s="148" t="s">
        <v>416</v>
      </c>
      <c r="M252" s="148"/>
      <c r="N252" s="148"/>
      <c r="O252" s="148" t="s">
        <v>10</v>
      </c>
      <c r="P252" s="148" t="s">
        <v>11</v>
      </c>
      <c r="Q252" s="148"/>
      <c r="R252" s="148"/>
      <c r="S252" s="148"/>
      <c r="T252" s="148"/>
    </row>
    <row r="253" spans="1:20" ht="15.6" customHeight="1" outlineLevel="1">
      <c r="A253" s="142">
        <v>45425</v>
      </c>
      <c r="B253" s="142">
        <v>45377</v>
      </c>
      <c r="C253" s="143" t="s">
        <v>120</v>
      </c>
      <c r="D253" s="144" t="s">
        <v>86</v>
      </c>
      <c r="E253" s="144"/>
      <c r="F253" s="137">
        <f>IF(D253="대체","",VLOOKUP($D253,월별_CashFlow!$H$3:$I$61,2,FALSE))</f>
        <v>310001</v>
      </c>
      <c r="G253" s="145"/>
      <c r="H253" s="145">
        <f t="shared" si="6"/>
        <v>9966000</v>
      </c>
      <c r="I253" s="145" t="str">
        <f t="shared" si="7"/>
        <v/>
      </c>
      <c r="J253" s="146">
        <v>9966000</v>
      </c>
      <c r="K253" s="147">
        <v>1009669771</v>
      </c>
      <c r="L253" s="148" t="s">
        <v>421</v>
      </c>
      <c r="M253" s="148"/>
      <c r="N253" s="148"/>
      <c r="O253" s="148" t="s">
        <v>14</v>
      </c>
      <c r="P253" s="148" t="s">
        <v>15</v>
      </c>
      <c r="Q253" s="148"/>
      <c r="R253" s="148"/>
      <c r="S253" s="148"/>
      <c r="T253" s="148"/>
    </row>
    <row r="254" spans="1:20" ht="15.6" customHeight="1" outlineLevel="1">
      <c r="A254" s="142">
        <v>45425</v>
      </c>
      <c r="B254" s="142">
        <v>45377</v>
      </c>
      <c r="C254" s="143" t="s">
        <v>120</v>
      </c>
      <c r="D254" s="144" t="s">
        <v>86</v>
      </c>
      <c r="E254" s="144"/>
      <c r="F254" s="137">
        <f>IF(D254="대체","",VLOOKUP($D254,월별_CashFlow!$H$3:$I$61,2,FALSE))</f>
        <v>310001</v>
      </c>
      <c r="G254" s="145"/>
      <c r="H254" s="145" t="str">
        <f t="shared" si="6"/>
        <v/>
      </c>
      <c r="I254" s="145">
        <f t="shared" si="7"/>
        <v>-9966000</v>
      </c>
      <c r="J254" s="146">
        <v>-9966000</v>
      </c>
      <c r="K254" s="147">
        <v>999703771</v>
      </c>
      <c r="L254" s="148" t="s">
        <v>422</v>
      </c>
      <c r="M254" s="148"/>
      <c r="N254" s="148"/>
      <c r="O254" s="148" t="s">
        <v>14</v>
      </c>
      <c r="P254" s="148" t="s">
        <v>15</v>
      </c>
      <c r="Q254" s="148"/>
      <c r="R254" s="148"/>
      <c r="S254" s="148"/>
      <c r="T254" s="148"/>
    </row>
    <row r="255" spans="1:20" ht="15.6" customHeight="1" outlineLevel="1">
      <c r="A255" s="142">
        <v>45425</v>
      </c>
      <c r="B255" s="142">
        <v>45377</v>
      </c>
      <c r="C255" s="143" t="s">
        <v>120</v>
      </c>
      <c r="D255" s="144" t="s">
        <v>74</v>
      </c>
      <c r="E255" s="144"/>
      <c r="F255" s="137">
        <f>IF(D255="대체","",VLOOKUP($D255,월별_CashFlow!$H$3:$I$61,2,FALSE))</f>
        <v>120202</v>
      </c>
      <c r="G255" s="145"/>
      <c r="H255" s="145">
        <f t="shared" si="6"/>
        <v>450</v>
      </c>
      <c r="I255" s="145" t="str">
        <f t="shared" si="7"/>
        <v/>
      </c>
      <c r="J255" s="146">
        <v>450</v>
      </c>
      <c r="K255" s="147">
        <v>999704221</v>
      </c>
      <c r="L255" s="148" t="s">
        <v>334</v>
      </c>
      <c r="M255" s="148"/>
      <c r="N255" s="148"/>
      <c r="O255" s="148" t="s">
        <v>10</v>
      </c>
      <c r="P255" s="148" t="s">
        <v>11</v>
      </c>
      <c r="Q255" s="148"/>
      <c r="R255" s="148"/>
      <c r="S255" s="148"/>
      <c r="T255" s="148"/>
    </row>
    <row r="256" spans="1:20" ht="15.6" customHeight="1" outlineLevel="1">
      <c r="A256" s="142">
        <v>45425</v>
      </c>
      <c r="B256" s="142">
        <v>45377</v>
      </c>
      <c r="C256" s="143" t="s">
        <v>120</v>
      </c>
      <c r="D256" s="144" t="s">
        <v>86</v>
      </c>
      <c r="E256" s="144"/>
      <c r="F256" s="137">
        <f>IF(D256="대체","",VLOOKUP($D256,월별_CashFlow!$H$3:$I$61,2,FALSE))</f>
        <v>310001</v>
      </c>
      <c r="G256" s="145"/>
      <c r="H256" s="145">
        <f t="shared" si="6"/>
        <v>1386000</v>
      </c>
      <c r="I256" s="145" t="str">
        <f t="shared" si="7"/>
        <v/>
      </c>
      <c r="J256" s="146">
        <v>1386000</v>
      </c>
      <c r="K256" s="147">
        <v>1001090221</v>
      </c>
      <c r="L256" s="148" t="s">
        <v>203</v>
      </c>
      <c r="M256" s="148"/>
      <c r="N256" s="148"/>
      <c r="O256" s="148" t="s">
        <v>12</v>
      </c>
      <c r="P256" s="148" t="s">
        <v>13</v>
      </c>
      <c r="Q256" s="148"/>
      <c r="R256" s="148"/>
      <c r="S256" s="148"/>
      <c r="T256" s="148"/>
    </row>
    <row r="257" spans="1:20" ht="15.6" customHeight="1" outlineLevel="1">
      <c r="A257" s="142">
        <v>45425</v>
      </c>
      <c r="B257" s="142">
        <v>45377</v>
      </c>
      <c r="C257" s="143" t="s">
        <v>120</v>
      </c>
      <c r="D257" s="144" t="s">
        <v>86</v>
      </c>
      <c r="E257" s="144"/>
      <c r="F257" s="137">
        <f>IF(D257="대체","",VLOOKUP($D257,월별_CashFlow!$H$3:$I$61,2,FALSE))</f>
        <v>310001</v>
      </c>
      <c r="G257" s="145"/>
      <c r="H257" s="145" t="str">
        <f t="shared" si="6"/>
        <v/>
      </c>
      <c r="I257" s="145">
        <f t="shared" si="7"/>
        <v>-1386000</v>
      </c>
      <c r="J257" s="146">
        <v>-1386000</v>
      </c>
      <c r="K257" s="147">
        <v>999704221</v>
      </c>
      <c r="L257" s="148" t="s">
        <v>712</v>
      </c>
      <c r="M257" s="148"/>
      <c r="N257" s="148"/>
      <c r="O257" s="148" t="s">
        <v>12</v>
      </c>
      <c r="P257" s="148" t="s">
        <v>13</v>
      </c>
      <c r="Q257" s="148"/>
      <c r="R257" s="148"/>
      <c r="S257" s="148"/>
      <c r="T257" s="148"/>
    </row>
    <row r="258" spans="1:20" ht="15.6" customHeight="1" outlineLevel="1">
      <c r="A258" s="142">
        <v>45425</v>
      </c>
      <c r="B258" s="142">
        <v>45377</v>
      </c>
      <c r="C258" s="143" t="s">
        <v>120</v>
      </c>
      <c r="D258" s="144" t="s">
        <v>86</v>
      </c>
      <c r="E258" s="144"/>
      <c r="F258" s="137">
        <f>IF(D258="대체","",VLOOKUP($D258,월별_CashFlow!$H$3:$I$61,2,FALSE))</f>
        <v>310001</v>
      </c>
      <c r="G258" s="145"/>
      <c r="H258" s="145">
        <f t="shared" si="6"/>
        <v>1049155</v>
      </c>
      <c r="I258" s="145" t="str">
        <f t="shared" si="7"/>
        <v/>
      </c>
      <c r="J258" s="146">
        <v>1049155</v>
      </c>
      <c r="K258" s="147">
        <v>1000753376</v>
      </c>
      <c r="L258" s="148" t="s">
        <v>203</v>
      </c>
      <c r="M258" s="148"/>
      <c r="N258" s="148"/>
      <c r="O258" s="148" t="s">
        <v>12</v>
      </c>
      <c r="P258" s="148" t="s">
        <v>13</v>
      </c>
      <c r="Q258" s="148"/>
      <c r="R258" s="148"/>
      <c r="S258" s="148"/>
      <c r="T258" s="148"/>
    </row>
    <row r="259" spans="1:20" ht="15.6" customHeight="1" outlineLevel="1">
      <c r="A259" s="142">
        <v>45425</v>
      </c>
      <c r="B259" s="142">
        <v>45377</v>
      </c>
      <c r="C259" s="143" t="s">
        <v>120</v>
      </c>
      <c r="D259" s="144" t="s">
        <v>86</v>
      </c>
      <c r="E259" s="144"/>
      <c r="F259" s="137">
        <f>IF(D259="대체","",VLOOKUP($D259,월별_CashFlow!$H$3:$I$61,2,FALSE))</f>
        <v>310001</v>
      </c>
      <c r="G259" s="145"/>
      <c r="H259" s="145" t="str">
        <f t="shared" si="6"/>
        <v/>
      </c>
      <c r="I259" s="145">
        <f t="shared" si="7"/>
        <v>-1049155</v>
      </c>
      <c r="J259" s="146">
        <v>-1049155</v>
      </c>
      <c r="K259" s="147">
        <v>999704221</v>
      </c>
      <c r="L259" s="148" t="s">
        <v>712</v>
      </c>
      <c r="M259" s="148"/>
      <c r="N259" s="148"/>
      <c r="O259" s="148" t="s">
        <v>12</v>
      </c>
      <c r="P259" s="148" t="s">
        <v>13</v>
      </c>
      <c r="Q259" s="148"/>
      <c r="R259" s="148"/>
      <c r="S259" s="148"/>
      <c r="T259" s="148"/>
    </row>
    <row r="260" spans="1:20" ht="15.6" customHeight="1" outlineLevel="1">
      <c r="A260" s="142">
        <v>45425</v>
      </c>
      <c r="B260" s="142">
        <v>45377</v>
      </c>
      <c r="C260" s="143" t="s">
        <v>120</v>
      </c>
      <c r="D260" s="144" t="s">
        <v>86</v>
      </c>
      <c r="E260" s="144"/>
      <c r="F260" s="137">
        <f>IF(D260="대체","",VLOOKUP($D260,월별_CashFlow!$H$3:$I$61,2,FALSE))</f>
        <v>310001</v>
      </c>
      <c r="G260" s="145"/>
      <c r="H260" s="145">
        <f t="shared" si="6"/>
        <v>550000</v>
      </c>
      <c r="I260" s="145" t="str">
        <f t="shared" si="7"/>
        <v/>
      </c>
      <c r="J260" s="146">
        <v>550000</v>
      </c>
      <c r="K260" s="147">
        <v>1000254221</v>
      </c>
      <c r="L260" s="148" t="s">
        <v>203</v>
      </c>
      <c r="M260" s="148"/>
      <c r="N260" s="148"/>
      <c r="O260" s="148" t="s">
        <v>12</v>
      </c>
      <c r="P260" s="148" t="s">
        <v>13</v>
      </c>
      <c r="Q260" s="148"/>
      <c r="R260" s="148"/>
      <c r="S260" s="148"/>
      <c r="T260" s="148"/>
    </row>
    <row r="261" spans="1:20" ht="15.6" customHeight="1" outlineLevel="1">
      <c r="A261" s="142">
        <v>45425</v>
      </c>
      <c r="B261" s="142">
        <v>45377</v>
      </c>
      <c r="C261" s="143" t="s">
        <v>120</v>
      </c>
      <c r="D261" s="144" t="s">
        <v>86</v>
      </c>
      <c r="E261" s="144"/>
      <c r="F261" s="137">
        <f>IF(D261="대체","",VLOOKUP($D261,월별_CashFlow!$H$3:$I$61,2,FALSE))</f>
        <v>310001</v>
      </c>
      <c r="G261" s="145"/>
      <c r="H261" s="145" t="str">
        <f t="shared" si="6"/>
        <v/>
      </c>
      <c r="I261" s="145">
        <f t="shared" si="7"/>
        <v>-550000</v>
      </c>
      <c r="J261" s="146">
        <v>-550000</v>
      </c>
      <c r="K261" s="147">
        <v>999704221</v>
      </c>
      <c r="L261" s="148" t="s">
        <v>420</v>
      </c>
      <c r="M261" s="148"/>
      <c r="N261" s="148"/>
      <c r="O261" s="148" t="s">
        <v>12</v>
      </c>
      <c r="P261" s="148" t="s">
        <v>13</v>
      </c>
      <c r="Q261" s="148"/>
      <c r="R261" s="148"/>
      <c r="S261" s="148"/>
      <c r="T261" s="148"/>
    </row>
    <row r="262" spans="1:20" ht="15.6" customHeight="1" outlineLevel="1">
      <c r="A262" s="142">
        <v>45425</v>
      </c>
      <c r="B262" s="142">
        <v>45378</v>
      </c>
      <c r="C262" s="143" t="s">
        <v>120</v>
      </c>
      <c r="D262" s="144" t="s">
        <v>74</v>
      </c>
      <c r="E262" s="144"/>
      <c r="F262" s="137">
        <f>IF(D262="대체","",VLOOKUP($D262,월별_CashFlow!$H$3:$I$61,2,FALSE))</f>
        <v>120202</v>
      </c>
      <c r="G262" s="145"/>
      <c r="H262" s="145" t="str">
        <f t="shared" si="6"/>
        <v/>
      </c>
      <c r="I262" s="145">
        <f t="shared" si="7"/>
        <v>-153520</v>
      </c>
      <c r="J262" s="146">
        <v>-153520</v>
      </c>
      <c r="K262" s="147">
        <v>999550701</v>
      </c>
      <c r="L262" s="148" t="s">
        <v>352</v>
      </c>
      <c r="M262" s="148"/>
      <c r="N262" s="148"/>
      <c r="O262" s="148" t="s">
        <v>10</v>
      </c>
      <c r="P262" s="148" t="s">
        <v>11</v>
      </c>
      <c r="Q262" s="148"/>
      <c r="R262" s="148"/>
      <c r="S262" s="148"/>
      <c r="T262" s="148"/>
    </row>
    <row r="263" spans="1:20" ht="15.6" customHeight="1" outlineLevel="1">
      <c r="A263" s="142">
        <v>45425</v>
      </c>
      <c r="B263" s="142">
        <v>45378</v>
      </c>
      <c r="C263" s="143" t="s">
        <v>120</v>
      </c>
      <c r="D263" s="144" t="s">
        <v>74</v>
      </c>
      <c r="E263" s="144"/>
      <c r="F263" s="137">
        <f>IF(D263="대체","",VLOOKUP($D263,월별_CashFlow!$H$3:$I$61,2,FALSE))</f>
        <v>120202</v>
      </c>
      <c r="G263" s="145"/>
      <c r="H263" s="145" t="str">
        <f t="shared" si="6"/>
        <v/>
      </c>
      <c r="I263" s="145">
        <f t="shared" si="7"/>
        <v>-1535250</v>
      </c>
      <c r="J263" s="146">
        <v>-1535250</v>
      </c>
      <c r="K263" s="147">
        <v>998015451</v>
      </c>
      <c r="L263" s="148" t="s">
        <v>394</v>
      </c>
      <c r="M263" s="148"/>
      <c r="N263" s="148"/>
      <c r="O263" s="148" t="s">
        <v>10</v>
      </c>
      <c r="P263" s="148" t="s">
        <v>11</v>
      </c>
      <c r="Q263" s="148"/>
      <c r="R263" s="148"/>
      <c r="S263" s="148"/>
      <c r="T263" s="148"/>
    </row>
    <row r="264" spans="1:20" ht="15.6" customHeight="1" outlineLevel="1">
      <c r="A264" s="142">
        <v>45425</v>
      </c>
      <c r="B264" s="142">
        <v>45378</v>
      </c>
      <c r="C264" s="143" t="s">
        <v>120</v>
      </c>
      <c r="D264" s="144" t="s">
        <v>68</v>
      </c>
      <c r="E264" s="144"/>
      <c r="F264" s="137">
        <f>IF(D264="대체","",VLOOKUP($D264,월별_CashFlow!$H$3:$I$61,2,FALSE))</f>
        <v>120103</v>
      </c>
      <c r="G264" s="145"/>
      <c r="H264" s="145" t="str">
        <f t="shared" ref="H264:H327" si="8">IF(J264&gt;0,J264,"")</f>
        <v/>
      </c>
      <c r="I264" s="145">
        <f t="shared" ref="I264:I327" si="9">IF(J264&lt;0,J264,"")</f>
        <v>-3320415</v>
      </c>
      <c r="J264" s="146">
        <v>-3320415</v>
      </c>
      <c r="K264" s="147">
        <v>994695036</v>
      </c>
      <c r="L264" s="148" t="s">
        <v>330</v>
      </c>
      <c r="M264" s="148" t="s">
        <v>124</v>
      </c>
      <c r="N264" s="148"/>
      <c r="O264" s="148" t="s">
        <v>10</v>
      </c>
      <c r="P264" s="148" t="s">
        <v>11</v>
      </c>
      <c r="Q264" s="148"/>
      <c r="R264" s="148"/>
      <c r="S264" s="148"/>
      <c r="T264" s="148"/>
    </row>
    <row r="265" spans="1:20" ht="15.6" customHeight="1" outlineLevel="1">
      <c r="A265" s="142">
        <v>45425</v>
      </c>
      <c r="B265" s="142">
        <v>45378</v>
      </c>
      <c r="C265" s="143" t="s">
        <v>120</v>
      </c>
      <c r="D265" s="144" t="s">
        <v>76</v>
      </c>
      <c r="E265" s="144"/>
      <c r="F265" s="137">
        <f>IF(D265="대체","",VLOOKUP($D265,월별_CashFlow!$H$3:$I$61,2,FALSE))</f>
        <v>120204</v>
      </c>
      <c r="G265" s="145"/>
      <c r="H265" s="145" t="str">
        <f t="shared" si="8"/>
        <v/>
      </c>
      <c r="I265" s="145">
        <f t="shared" si="9"/>
        <v>-2200000</v>
      </c>
      <c r="J265" s="146">
        <v>-2200000</v>
      </c>
      <c r="K265" s="147">
        <v>992495036</v>
      </c>
      <c r="L265" s="148" t="s">
        <v>360</v>
      </c>
      <c r="M265" s="148"/>
      <c r="N265" s="148"/>
      <c r="O265" s="148" t="s">
        <v>10</v>
      </c>
      <c r="P265" s="148" t="s">
        <v>11</v>
      </c>
      <c r="Q265" s="148"/>
      <c r="R265" s="148"/>
      <c r="S265" s="148"/>
      <c r="T265" s="148"/>
    </row>
    <row r="266" spans="1:20" ht="15.6" customHeight="1" outlineLevel="1">
      <c r="A266" s="142">
        <v>45425</v>
      </c>
      <c r="B266" s="142">
        <v>45378</v>
      </c>
      <c r="C266" s="143" t="s">
        <v>120</v>
      </c>
      <c r="D266" s="144" t="s">
        <v>76</v>
      </c>
      <c r="E266" s="144"/>
      <c r="F266" s="137">
        <f>IF(D266="대체","",VLOOKUP($D266,월별_CashFlow!$H$3:$I$61,2,FALSE))</f>
        <v>120204</v>
      </c>
      <c r="G266" s="145"/>
      <c r="H266" s="145" t="str">
        <f t="shared" si="8"/>
        <v/>
      </c>
      <c r="I266" s="145">
        <f t="shared" si="9"/>
        <v>-550000</v>
      </c>
      <c r="J266" s="146">
        <v>-550000</v>
      </c>
      <c r="K266" s="147">
        <v>991945036</v>
      </c>
      <c r="L266" s="148" t="s">
        <v>351</v>
      </c>
      <c r="M266" s="148"/>
      <c r="N266" s="148"/>
      <c r="O266" s="148" t="s">
        <v>10</v>
      </c>
      <c r="P266" s="148" t="s">
        <v>11</v>
      </c>
      <c r="Q266" s="148"/>
      <c r="R266" s="148"/>
      <c r="S266" s="148"/>
      <c r="T266" s="148"/>
    </row>
    <row r="267" spans="1:20" ht="15.6" customHeight="1" outlineLevel="1">
      <c r="A267" s="142">
        <v>45425</v>
      </c>
      <c r="B267" s="142">
        <v>45378</v>
      </c>
      <c r="C267" s="143" t="s">
        <v>120</v>
      </c>
      <c r="D267" s="144" t="s">
        <v>76</v>
      </c>
      <c r="E267" s="144"/>
      <c r="F267" s="137">
        <f>IF(D267="대체","",VLOOKUP($D267,월별_CashFlow!$H$3:$I$61,2,FALSE))</f>
        <v>120204</v>
      </c>
      <c r="G267" s="145"/>
      <c r="H267" s="145" t="str">
        <f t="shared" si="8"/>
        <v/>
      </c>
      <c r="I267" s="145">
        <f t="shared" si="9"/>
        <v>-440500</v>
      </c>
      <c r="J267" s="146">
        <v>-440500</v>
      </c>
      <c r="K267" s="147">
        <v>991504536</v>
      </c>
      <c r="L267" s="148" t="s">
        <v>358</v>
      </c>
      <c r="M267" s="148"/>
      <c r="N267" s="148"/>
      <c r="O267" s="148" t="s">
        <v>10</v>
      </c>
      <c r="P267" s="148" t="s">
        <v>11</v>
      </c>
      <c r="Q267" s="148"/>
      <c r="R267" s="148"/>
      <c r="S267" s="148"/>
      <c r="T267" s="148"/>
    </row>
    <row r="268" spans="1:20" ht="15.6" customHeight="1" outlineLevel="1">
      <c r="A268" s="142">
        <v>45425</v>
      </c>
      <c r="B268" s="142">
        <v>45378</v>
      </c>
      <c r="C268" s="143" t="s">
        <v>120</v>
      </c>
      <c r="D268" s="144" t="s">
        <v>86</v>
      </c>
      <c r="E268" s="144"/>
      <c r="F268" s="137">
        <f>IF(D268="대체","",VLOOKUP($D268,월별_CashFlow!$H$3:$I$61,2,FALSE))</f>
        <v>310001</v>
      </c>
      <c r="G268" s="145"/>
      <c r="H268" s="145" t="str">
        <f t="shared" si="8"/>
        <v/>
      </c>
      <c r="I268" s="145">
        <f t="shared" si="9"/>
        <v>-1063210</v>
      </c>
      <c r="J268" s="146">
        <v>-1063210</v>
      </c>
      <c r="K268" s="147">
        <v>990441326</v>
      </c>
      <c r="L268" s="148" t="s">
        <v>332</v>
      </c>
      <c r="M268" s="148"/>
      <c r="N268" s="148"/>
      <c r="O268" s="148" t="s">
        <v>12</v>
      </c>
      <c r="P268" s="148" t="s">
        <v>13</v>
      </c>
      <c r="Q268" s="148"/>
      <c r="R268" s="148"/>
      <c r="S268" s="148"/>
      <c r="T268" s="148"/>
    </row>
    <row r="269" spans="1:20" ht="15.6" customHeight="1" outlineLevel="1">
      <c r="A269" s="142">
        <v>45425</v>
      </c>
      <c r="B269" s="142">
        <v>45378</v>
      </c>
      <c r="C269" s="143" t="s">
        <v>120</v>
      </c>
      <c r="D269" s="144" t="s">
        <v>86</v>
      </c>
      <c r="E269" s="144"/>
      <c r="F269" s="137">
        <f>IF(D269="대체","",VLOOKUP($D269,월별_CashFlow!$H$3:$I$61,2,FALSE))</f>
        <v>310001</v>
      </c>
      <c r="G269" s="145"/>
      <c r="H269" s="145">
        <f t="shared" si="8"/>
        <v>1062410</v>
      </c>
      <c r="I269" s="145" t="str">
        <f t="shared" si="9"/>
        <v/>
      </c>
      <c r="J269" s="146">
        <v>1062410</v>
      </c>
      <c r="K269" s="147">
        <v>991503736</v>
      </c>
      <c r="L269" s="148" t="s">
        <v>1082</v>
      </c>
      <c r="M269" s="148"/>
      <c r="N269" s="148"/>
      <c r="O269" s="148" t="s">
        <v>12</v>
      </c>
      <c r="P269" s="148" t="s">
        <v>13</v>
      </c>
      <c r="Q269" s="148"/>
      <c r="R269" s="148"/>
      <c r="S269" s="148"/>
      <c r="T269" s="148"/>
    </row>
    <row r="270" spans="1:20" ht="15.6" customHeight="1" outlineLevel="1">
      <c r="A270" s="142">
        <v>45425</v>
      </c>
      <c r="B270" s="142">
        <v>45378</v>
      </c>
      <c r="C270" s="143" t="s">
        <v>120</v>
      </c>
      <c r="D270" s="144" t="s">
        <v>76</v>
      </c>
      <c r="E270" s="144"/>
      <c r="F270" s="137">
        <f>IF(D270="대체","",VLOOKUP($D270,월별_CashFlow!$H$3:$I$61,2,FALSE))</f>
        <v>120204</v>
      </c>
      <c r="G270" s="145"/>
      <c r="H270" s="145" t="str">
        <f t="shared" si="8"/>
        <v/>
      </c>
      <c r="I270" s="145">
        <f t="shared" si="9"/>
        <v>-58600</v>
      </c>
      <c r="J270" s="146">
        <v>-58600</v>
      </c>
      <c r="K270" s="147">
        <v>991445136</v>
      </c>
      <c r="L270" s="148" t="s">
        <v>423</v>
      </c>
      <c r="M270" s="148"/>
      <c r="N270" s="148"/>
      <c r="O270" s="148" t="s">
        <v>8</v>
      </c>
      <c r="P270" s="148" t="s">
        <v>9</v>
      </c>
      <c r="Q270" s="148"/>
      <c r="R270" s="148"/>
      <c r="S270" s="148"/>
      <c r="T270" s="148"/>
    </row>
    <row r="271" spans="1:20" ht="15.6" customHeight="1" outlineLevel="1">
      <c r="A271" s="142">
        <v>45425</v>
      </c>
      <c r="B271" s="142">
        <v>45378</v>
      </c>
      <c r="C271" s="143" t="s">
        <v>120</v>
      </c>
      <c r="D271" s="144" t="s">
        <v>75</v>
      </c>
      <c r="E271" s="144"/>
      <c r="F271" s="137">
        <f>IF(D271="대체","",VLOOKUP($D271,월별_CashFlow!$H$3:$I$61,2,FALSE))</f>
        <v>120203</v>
      </c>
      <c r="G271" s="145"/>
      <c r="H271" s="145" t="str">
        <f t="shared" si="8"/>
        <v/>
      </c>
      <c r="I271" s="145">
        <f t="shared" si="9"/>
        <v>-800</v>
      </c>
      <c r="J271" s="146">
        <v>-800</v>
      </c>
      <c r="K271" s="147">
        <v>991444336</v>
      </c>
      <c r="L271" s="148" t="s">
        <v>332</v>
      </c>
      <c r="M271" s="148"/>
      <c r="N271" s="148"/>
      <c r="O271" s="148" t="s">
        <v>8</v>
      </c>
      <c r="P271" s="148" t="s">
        <v>9</v>
      </c>
      <c r="Q271" s="148"/>
      <c r="R271" s="148"/>
      <c r="S271" s="148"/>
      <c r="T271" s="148"/>
    </row>
    <row r="272" spans="1:20" ht="15.6" customHeight="1" outlineLevel="1">
      <c r="A272" s="142">
        <v>45425</v>
      </c>
      <c r="B272" s="142">
        <v>45378</v>
      </c>
      <c r="C272" s="143" t="s">
        <v>120</v>
      </c>
      <c r="D272" s="144" t="s">
        <v>75</v>
      </c>
      <c r="E272" s="144"/>
      <c r="F272" s="137">
        <f>IF(D272="대체","",VLOOKUP($D272,월별_CashFlow!$H$3:$I$61,2,FALSE))</f>
        <v>120203</v>
      </c>
      <c r="G272" s="145"/>
      <c r="H272" s="145" t="str">
        <f t="shared" si="8"/>
        <v/>
      </c>
      <c r="I272" s="145">
        <f t="shared" si="9"/>
        <v>-773177</v>
      </c>
      <c r="J272" s="146">
        <v>-773177</v>
      </c>
      <c r="K272" s="147">
        <v>990671159</v>
      </c>
      <c r="L272" s="148" t="s">
        <v>332</v>
      </c>
      <c r="M272" s="148"/>
      <c r="N272" s="148"/>
      <c r="O272" s="148" t="s">
        <v>8</v>
      </c>
      <c r="P272" s="148" t="s">
        <v>9</v>
      </c>
      <c r="Q272" s="148"/>
      <c r="R272" s="148"/>
      <c r="S272" s="148"/>
      <c r="T272" s="148"/>
    </row>
    <row r="273" spans="1:20" ht="15.6" customHeight="1" outlineLevel="1">
      <c r="A273" s="142">
        <v>45425</v>
      </c>
      <c r="B273" s="142">
        <v>45379</v>
      </c>
      <c r="C273" s="143" t="s">
        <v>120</v>
      </c>
      <c r="D273" s="144" t="s">
        <v>76</v>
      </c>
      <c r="E273" s="144"/>
      <c r="F273" s="137">
        <f>IF(D273="대체","",VLOOKUP($D273,월별_CashFlow!$H$3:$I$61,2,FALSE))</f>
        <v>120204</v>
      </c>
      <c r="G273" s="145"/>
      <c r="H273" s="145" t="str">
        <f t="shared" si="8"/>
        <v/>
      </c>
      <c r="I273" s="145">
        <f t="shared" si="9"/>
        <v>-8000</v>
      </c>
      <c r="J273" s="146">
        <v>-8000</v>
      </c>
      <c r="K273" s="147">
        <v>990663159</v>
      </c>
      <c r="L273" s="148" t="s">
        <v>424</v>
      </c>
      <c r="M273" s="148"/>
      <c r="N273" s="148"/>
      <c r="O273" s="148" t="s">
        <v>8</v>
      </c>
      <c r="P273" s="148" t="s">
        <v>9</v>
      </c>
      <c r="Q273" s="148"/>
      <c r="R273" s="148"/>
      <c r="S273" s="148"/>
      <c r="T273" s="148"/>
    </row>
    <row r="274" spans="1:20" ht="15.6" customHeight="1" outlineLevel="1">
      <c r="A274" s="142">
        <v>45425</v>
      </c>
      <c r="B274" s="142">
        <v>45379</v>
      </c>
      <c r="C274" s="143" t="s">
        <v>120</v>
      </c>
      <c r="D274" s="144" t="s">
        <v>76</v>
      </c>
      <c r="E274" s="144"/>
      <c r="F274" s="137">
        <f>IF(D274="대체","",VLOOKUP($D274,월별_CashFlow!$H$3:$I$61,2,FALSE))</f>
        <v>120204</v>
      </c>
      <c r="G274" s="145"/>
      <c r="H274" s="145">
        <f t="shared" si="8"/>
        <v>48907</v>
      </c>
      <c r="I274" s="145" t="str">
        <f t="shared" si="9"/>
        <v/>
      </c>
      <c r="J274" s="146">
        <v>48907</v>
      </c>
      <c r="K274" s="147">
        <v>990712066</v>
      </c>
      <c r="L274" s="148" t="s">
        <v>425</v>
      </c>
      <c r="M274" s="148"/>
      <c r="N274" s="148"/>
      <c r="O274" s="148" t="s">
        <v>8</v>
      </c>
      <c r="P274" s="148" t="s">
        <v>9</v>
      </c>
      <c r="Q274" s="148"/>
      <c r="R274" s="148"/>
      <c r="S274" s="148"/>
      <c r="T274" s="148"/>
    </row>
    <row r="275" spans="1:20" ht="15.6" customHeight="1" outlineLevel="1">
      <c r="A275" s="142">
        <v>45425</v>
      </c>
      <c r="B275" s="142">
        <v>45380</v>
      </c>
      <c r="C275" s="143" t="s">
        <v>120</v>
      </c>
      <c r="D275" s="144" t="s">
        <v>86</v>
      </c>
      <c r="E275" s="144"/>
      <c r="F275" s="137">
        <f>IF(D275="대체","",VLOOKUP($D275,월별_CashFlow!$H$3:$I$61,2,FALSE))</f>
        <v>310001</v>
      </c>
      <c r="G275" s="145"/>
      <c r="H275" s="145">
        <f t="shared" si="8"/>
        <v>1103700</v>
      </c>
      <c r="I275" s="145" t="str">
        <f t="shared" si="9"/>
        <v/>
      </c>
      <c r="J275" s="146">
        <v>1103700</v>
      </c>
      <c r="K275" s="147">
        <v>991815766</v>
      </c>
      <c r="L275" s="148" t="s">
        <v>429</v>
      </c>
      <c r="M275" s="148"/>
      <c r="N275" s="148"/>
      <c r="O275" s="148" t="s">
        <v>14</v>
      </c>
      <c r="P275" s="148" t="s">
        <v>15</v>
      </c>
      <c r="Q275" s="148"/>
      <c r="R275" s="148"/>
      <c r="S275" s="148"/>
      <c r="T275" s="148"/>
    </row>
    <row r="276" spans="1:20" ht="15.6" customHeight="1" outlineLevel="1">
      <c r="A276" s="142">
        <v>45425</v>
      </c>
      <c r="B276" s="142">
        <v>45380</v>
      </c>
      <c r="C276" s="143" t="s">
        <v>120</v>
      </c>
      <c r="D276" s="144" t="s">
        <v>86</v>
      </c>
      <c r="E276" s="144"/>
      <c r="F276" s="137">
        <f>IF(D276="대체","",VLOOKUP($D276,월별_CashFlow!$H$3:$I$61,2,FALSE))</f>
        <v>310001</v>
      </c>
      <c r="G276" s="145"/>
      <c r="H276" s="145" t="str">
        <f t="shared" si="8"/>
        <v/>
      </c>
      <c r="I276" s="145">
        <f t="shared" si="9"/>
        <v>-1103700</v>
      </c>
      <c r="J276" s="146">
        <v>-1103700</v>
      </c>
      <c r="K276" s="147">
        <v>990712066</v>
      </c>
      <c r="L276" s="148" t="s">
        <v>429</v>
      </c>
      <c r="M276" s="148"/>
      <c r="N276" s="148"/>
      <c r="O276" s="148" t="s">
        <v>14</v>
      </c>
      <c r="P276" s="148" t="s">
        <v>15</v>
      </c>
      <c r="Q276" s="148"/>
      <c r="R276" s="148"/>
      <c r="S276" s="148"/>
      <c r="T276" s="148"/>
    </row>
    <row r="277" spans="1:20" ht="15.6" customHeight="1" outlineLevel="1">
      <c r="A277" s="142">
        <v>45425</v>
      </c>
      <c r="B277" s="142">
        <v>45380</v>
      </c>
      <c r="C277" s="143" t="s">
        <v>120</v>
      </c>
      <c r="D277" s="144" t="s">
        <v>86</v>
      </c>
      <c r="E277" s="144"/>
      <c r="F277" s="137">
        <f>IF(D277="대체","",VLOOKUP($D277,월별_CashFlow!$H$3:$I$61,2,FALSE))</f>
        <v>310001</v>
      </c>
      <c r="G277" s="145"/>
      <c r="H277" s="145">
        <f t="shared" si="8"/>
        <v>5116280</v>
      </c>
      <c r="I277" s="145" t="str">
        <f t="shared" si="9"/>
        <v/>
      </c>
      <c r="J277" s="146">
        <v>5116280</v>
      </c>
      <c r="K277" s="147">
        <v>995828346</v>
      </c>
      <c r="L277" s="148" t="s">
        <v>203</v>
      </c>
      <c r="M277" s="148"/>
      <c r="N277" s="148"/>
      <c r="O277" s="148" t="s">
        <v>12</v>
      </c>
      <c r="P277" s="148" t="s">
        <v>13</v>
      </c>
      <c r="Q277" s="148"/>
      <c r="R277" s="148"/>
      <c r="S277" s="148"/>
      <c r="T277" s="148"/>
    </row>
    <row r="278" spans="1:20" ht="15.6" customHeight="1" outlineLevel="1">
      <c r="A278" s="142">
        <v>45425</v>
      </c>
      <c r="B278" s="142">
        <v>45380</v>
      </c>
      <c r="C278" s="143" t="s">
        <v>120</v>
      </c>
      <c r="D278" s="144" t="s">
        <v>86</v>
      </c>
      <c r="E278" s="144"/>
      <c r="F278" s="137">
        <f>IF(D278="대체","",VLOOKUP($D278,월별_CashFlow!$H$3:$I$61,2,FALSE))</f>
        <v>310001</v>
      </c>
      <c r="G278" s="145"/>
      <c r="H278" s="145" t="str">
        <f t="shared" si="8"/>
        <v/>
      </c>
      <c r="I278" s="145">
        <f t="shared" si="9"/>
        <v>-5116280</v>
      </c>
      <c r="J278" s="146">
        <v>-5116280</v>
      </c>
      <c r="K278" s="147">
        <v>990712066</v>
      </c>
      <c r="L278" s="148" t="s">
        <v>1094</v>
      </c>
      <c r="M278" s="148"/>
      <c r="N278" s="148"/>
      <c r="O278" s="148" t="s">
        <v>12</v>
      </c>
      <c r="P278" s="148" t="s">
        <v>13</v>
      </c>
      <c r="Q278" s="148"/>
      <c r="R278" s="148"/>
      <c r="S278" s="148"/>
      <c r="T278" s="148"/>
    </row>
    <row r="279" spans="1:20" ht="15.6" customHeight="1" outlineLevel="1">
      <c r="A279" s="142">
        <v>45425</v>
      </c>
      <c r="B279" s="142">
        <v>45380</v>
      </c>
      <c r="C279" s="143" t="s">
        <v>120</v>
      </c>
      <c r="D279" s="144" t="s">
        <v>86</v>
      </c>
      <c r="E279" s="144"/>
      <c r="F279" s="137">
        <f>IF(D279="대체","",VLOOKUP($D279,월별_CashFlow!$H$3:$I$61,2,FALSE))</f>
        <v>310001</v>
      </c>
      <c r="G279" s="145"/>
      <c r="H279" s="145">
        <f t="shared" si="8"/>
        <v>5116280</v>
      </c>
      <c r="I279" s="145" t="str">
        <f t="shared" si="9"/>
        <v/>
      </c>
      <c r="J279" s="146">
        <v>5116280</v>
      </c>
      <c r="K279" s="147">
        <v>995828346</v>
      </c>
      <c r="L279" s="148" t="s">
        <v>1095</v>
      </c>
      <c r="M279" s="148"/>
      <c r="N279" s="148"/>
      <c r="O279" s="148" t="s">
        <v>8</v>
      </c>
      <c r="P279" s="148" t="s">
        <v>9</v>
      </c>
      <c r="Q279" s="148"/>
      <c r="R279" s="148"/>
      <c r="S279" s="148"/>
      <c r="T279" s="148"/>
    </row>
    <row r="280" spans="1:20" ht="15.6" customHeight="1" outlineLevel="1">
      <c r="A280" s="142">
        <v>45425</v>
      </c>
      <c r="B280" s="142">
        <v>45380</v>
      </c>
      <c r="C280" s="143" t="s">
        <v>120</v>
      </c>
      <c r="D280" s="144" t="s">
        <v>86</v>
      </c>
      <c r="E280" s="144"/>
      <c r="F280" s="137">
        <f>IF(D280="대체","",VLOOKUP($D280,월별_CashFlow!$H$3:$I$61,2,FALSE))</f>
        <v>310001</v>
      </c>
      <c r="G280" s="145"/>
      <c r="H280" s="145">
        <f t="shared" si="8"/>
        <v>1103700</v>
      </c>
      <c r="I280" s="145" t="str">
        <f t="shared" si="9"/>
        <v/>
      </c>
      <c r="J280" s="146">
        <v>1103700</v>
      </c>
      <c r="K280" s="147">
        <v>996932046</v>
      </c>
      <c r="L280" s="148" t="s">
        <v>429</v>
      </c>
      <c r="M280" s="148"/>
      <c r="N280" s="148"/>
      <c r="O280" s="148" t="s">
        <v>8</v>
      </c>
      <c r="P280" s="148" t="s">
        <v>9</v>
      </c>
      <c r="Q280" s="148"/>
      <c r="R280" s="148"/>
      <c r="S280" s="148"/>
      <c r="T280" s="148"/>
    </row>
    <row r="281" spans="1:20" ht="15.6" customHeight="1" outlineLevel="1">
      <c r="A281" s="142">
        <v>45425</v>
      </c>
      <c r="B281" s="142">
        <v>45380</v>
      </c>
      <c r="C281" s="143" t="s">
        <v>120</v>
      </c>
      <c r="D281" s="144" t="s">
        <v>76</v>
      </c>
      <c r="E281" s="144"/>
      <c r="F281" s="137">
        <f>IF(D281="대체","",VLOOKUP($D281,월별_CashFlow!$H$3:$I$61,2,FALSE))</f>
        <v>120204</v>
      </c>
      <c r="G281" s="145"/>
      <c r="H281" s="145" t="str">
        <f t="shared" si="8"/>
        <v/>
      </c>
      <c r="I281" s="145">
        <f t="shared" si="9"/>
        <v>-100000</v>
      </c>
      <c r="J281" s="146">
        <v>-100000</v>
      </c>
      <c r="K281" s="147">
        <v>996832046</v>
      </c>
      <c r="L281" s="148" t="s">
        <v>430</v>
      </c>
      <c r="M281" s="148"/>
      <c r="N281" s="148"/>
      <c r="O281" s="148" t="s">
        <v>8</v>
      </c>
      <c r="P281" s="148" t="s">
        <v>9</v>
      </c>
      <c r="Q281" s="148"/>
      <c r="R281" s="148"/>
      <c r="S281" s="148"/>
      <c r="T281" s="148"/>
    </row>
    <row r="282" spans="1:20" ht="15.6" customHeight="1" outlineLevel="1">
      <c r="A282" s="142">
        <v>45414</v>
      </c>
      <c r="B282" s="142">
        <v>45386</v>
      </c>
      <c r="C282" s="143" t="s">
        <v>120</v>
      </c>
      <c r="D282" s="144" t="s">
        <v>86</v>
      </c>
      <c r="E282" s="144"/>
      <c r="F282" s="137">
        <f>IF(D282="대체","",VLOOKUP($D282,월별_CashFlow!$H$3:$I$61,2,FALSE))</f>
        <v>310001</v>
      </c>
      <c r="G282" s="145"/>
      <c r="H282" s="145">
        <f t="shared" si="8"/>
        <v>2970000</v>
      </c>
      <c r="I282" s="145" t="str">
        <f t="shared" si="9"/>
        <v/>
      </c>
      <c r="J282" s="146">
        <v>2970000</v>
      </c>
      <c r="K282" s="147">
        <v>999802046</v>
      </c>
      <c r="L282" s="148" t="s">
        <v>421</v>
      </c>
      <c r="M282" s="148"/>
      <c r="N282" s="148"/>
      <c r="O282" s="148" t="s">
        <v>14</v>
      </c>
      <c r="P282" s="148" t="s">
        <v>15</v>
      </c>
      <c r="Q282" s="148"/>
      <c r="R282" s="148"/>
      <c r="S282" s="148"/>
      <c r="T282" s="148"/>
    </row>
    <row r="283" spans="1:20" ht="15.6" customHeight="1" outlineLevel="1">
      <c r="A283" s="142">
        <v>45414</v>
      </c>
      <c r="B283" s="142">
        <v>45386</v>
      </c>
      <c r="C283" s="143" t="s">
        <v>120</v>
      </c>
      <c r="D283" s="144" t="s">
        <v>86</v>
      </c>
      <c r="E283" s="144"/>
      <c r="F283" s="137">
        <f>IF(D283="대체","",VLOOKUP($D283,월별_CashFlow!$H$3:$I$61,2,FALSE))</f>
        <v>310001</v>
      </c>
      <c r="G283" s="145"/>
      <c r="H283" s="145" t="str">
        <f t="shared" si="8"/>
        <v/>
      </c>
      <c r="I283" s="145">
        <f t="shared" si="9"/>
        <v>-2970000</v>
      </c>
      <c r="J283" s="146">
        <v>-2970000</v>
      </c>
      <c r="K283" s="147">
        <v>996832046</v>
      </c>
      <c r="L283" s="148" t="s">
        <v>435</v>
      </c>
      <c r="M283" s="148"/>
      <c r="N283" s="148"/>
      <c r="O283" s="148" t="s">
        <v>14</v>
      </c>
      <c r="P283" s="148" t="s">
        <v>15</v>
      </c>
      <c r="Q283" s="148"/>
      <c r="R283" s="148"/>
      <c r="S283" s="148"/>
      <c r="T283" s="148"/>
    </row>
    <row r="284" spans="1:20" ht="15.6" customHeight="1" outlineLevel="1">
      <c r="A284" s="142">
        <v>45414</v>
      </c>
      <c r="B284" s="142">
        <v>45386</v>
      </c>
      <c r="C284" s="143" t="s">
        <v>120</v>
      </c>
      <c r="D284" s="144" t="s">
        <v>86</v>
      </c>
      <c r="E284" s="144"/>
      <c r="F284" s="137">
        <f>IF(D284="대체","",VLOOKUP($D284,월별_CashFlow!$H$3:$I$61,2,FALSE))</f>
        <v>310001</v>
      </c>
      <c r="G284" s="145"/>
      <c r="H284" s="145">
        <f t="shared" si="8"/>
        <v>795000</v>
      </c>
      <c r="I284" s="145" t="str">
        <f t="shared" si="9"/>
        <v/>
      </c>
      <c r="J284" s="146">
        <v>795000</v>
      </c>
      <c r="K284" s="147">
        <v>997627046</v>
      </c>
      <c r="L284" s="148" t="s">
        <v>436</v>
      </c>
      <c r="M284" s="148"/>
      <c r="N284" s="148"/>
      <c r="O284" s="148" t="s">
        <v>14</v>
      </c>
      <c r="P284" s="148" t="s">
        <v>15</v>
      </c>
      <c r="Q284" s="148"/>
      <c r="R284" s="148"/>
      <c r="S284" s="148"/>
      <c r="T284" s="148"/>
    </row>
    <row r="285" spans="1:20" ht="15.6" customHeight="1" outlineLevel="1">
      <c r="A285" s="142">
        <v>45414</v>
      </c>
      <c r="B285" s="142">
        <v>45386</v>
      </c>
      <c r="C285" s="143" t="s">
        <v>120</v>
      </c>
      <c r="D285" s="144" t="s">
        <v>86</v>
      </c>
      <c r="E285" s="144"/>
      <c r="F285" s="137">
        <f>IF(D285="대체","",VLOOKUP($D285,월별_CashFlow!$H$3:$I$61,2,FALSE))</f>
        <v>310001</v>
      </c>
      <c r="G285" s="145"/>
      <c r="H285" s="145">
        <f t="shared" si="8"/>
        <v>1100000</v>
      </c>
      <c r="I285" s="145" t="str">
        <f t="shared" si="9"/>
        <v/>
      </c>
      <c r="J285" s="146">
        <v>1100000</v>
      </c>
      <c r="K285" s="147">
        <v>998727046</v>
      </c>
      <c r="L285" s="148" t="s">
        <v>421</v>
      </c>
      <c r="M285" s="148"/>
      <c r="N285" s="148"/>
      <c r="O285" s="148" t="s">
        <v>14</v>
      </c>
      <c r="P285" s="148" t="s">
        <v>15</v>
      </c>
      <c r="Q285" s="148"/>
      <c r="R285" s="148"/>
      <c r="S285" s="148"/>
      <c r="T285" s="148"/>
    </row>
    <row r="286" spans="1:20" ht="15.6" customHeight="1" outlineLevel="1">
      <c r="A286" s="142">
        <v>45414</v>
      </c>
      <c r="B286" s="142">
        <v>45386</v>
      </c>
      <c r="C286" s="143" t="s">
        <v>120</v>
      </c>
      <c r="D286" s="144" t="s">
        <v>86</v>
      </c>
      <c r="E286" s="144"/>
      <c r="F286" s="137">
        <f>IF(D286="대체","",VLOOKUP($D286,월별_CashFlow!$H$3:$I$61,2,FALSE))</f>
        <v>310001</v>
      </c>
      <c r="G286" s="145"/>
      <c r="H286" s="145" t="str">
        <f t="shared" si="8"/>
        <v/>
      </c>
      <c r="I286" s="145">
        <f t="shared" si="9"/>
        <v>-1100000</v>
      </c>
      <c r="J286" s="146">
        <v>-1100000</v>
      </c>
      <c r="K286" s="147">
        <v>997627046</v>
      </c>
      <c r="L286" s="148" t="s">
        <v>437</v>
      </c>
      <c r="M286" s="148"/>
      <c r="N286" s="148"/>
      <c r="O286" s="148" t="s">
        <v>14</v>
      </c>
      <c r="P286" s="148" t="s">
        <v>15</v>
      </c>
      <c r="Q286" s="148"/>
      <c r="R286" s="148"/>
      <c r="S286" s="148"/>
      <c r="T286" s="148"/>
    </row>
    <row r="287" spans="1:20" ht="15.6" customHeight="1" outlineLevel="1">
      <c r="A287" s="142">
        <v>45414</v>
      </c>
      <c r="B287" s="142">
        <v>45386</v>
      </c>
      <c r="C287" s="143" t="s">
        <v>120</v>
      </c>
      <c r="D287" s="144" t="s">
        <v>68</v>
      </c>
      <c r="E287" s="144"/>
      <c r="F287" s="137">
        <f>IF(D287="대체","",VLOOKUP($D287,월별_CashFlow!$H$3:$I$61,2,FALSE))</f>
        <v>120103</v>
      </c>
      <c r="G287" s="145"/>
      <c r="H287" s="145" t="str">
        <f t="shared" si="8"/>
        <v/>
      </c>
      <c r="I287" s="145">
        <f t="shared" si="9"/>
        <v>-1174500</v>
      </c>
      <c r="J287" s="146">
        <v>-1174500</v>
      </c>
      <c r="K287" s="147">
        <v>996452546</v>
      </c>
      <c r="L287" s="148" t="s">
        <v>432</v>
      </c>
      <c r="M287" s="148" t="s">
        <v>125</v>
      </c>
      <c r="N287" s="148"/>
      <c r="O287" s="148" t="s">
        <v>10</v>
      </c>
      <c r="P287" s="148" t="s">
        <v>11</v>
      </c>
      <c r="Q287" s="148"/>
      <c r="R287" s="148"/>
      <c r="S287" s="148"/>
      <c r="T287" s="148"/>
    </row>
    <row r="288" spans="1:20" ht="15.6" customHeight="1" outlineLevel="1">
      <c r="A288" s="142">
        <v>45414</v>
      </c>
      <c r="B288" s="142">
        <v>45386</v>
      </c>
      <c r="C288" s="143" t="s">
        <v>120</v>
      </c>
      <c r="D288" s="144" t="s">
        <v>68</v>
      </c>
      <c r="E288" s="144"/>
      <c r="F288" s="137">
        <f>IF(D288="대체","",VLOOKUP($D288,월별_CashFlow!$H$3:$I$61,2,FALSE))</f>
        <v>120103</v>
      </c>
      <c r="G288" s="145"/>
      <c r="H288" s="145" t="str">
        <f t="shared" si="8"/>
        <v/>
      </c>
      <c r="I288" s="145">
        <f t="shared" si="9"/>
        <v>-16718</v>
      </c>
      <c r="J288" s="146">
        <v>-16718</v>
      </c>
      <c r="K288" s="147">
        <v>996435828</v>
      </c>
      <c r="L288" s="148" t="s">
        <v>330</v>
      </c>
      <c r="M288" s="148" t="s">
        <v>126</v>
      </c>
      <c r="N288" s="148"/>
      <c r="O288" s="148" t="s">
        <v>10</v>
      </c>
      <c r="P288" s="148" t="s">
        <v>11</v>
      </c>
      <c r="Q288" s="148"/>
      <c r="R288" s="148"/>
      <c r="S288" s="148"/>
      <c r="T288" s="148"/>
    </row>
    <row r="289" spans="1:20" ht="15.6" customHeight="1" outlineLevel="1">
      <c r="A289" s="142">
        <v>45414</v>
      </c>
      <c r="B289" s="142">
        <v>45386</v>
      </c>
      <c r="C289" s="143" t="s">
        <v>120</v>
      </c>
      <c r="D289" s="144" t="s">
        <v>77</v>
      </c>
      <c r="E289" s="144"/>
      <c r="F289" s="137">
        <f>IF(D289="대체","",VLOOKUP($D289,월별_CashFlow!$H$3:$I$61,2,FALSE))</f>
        <v>120205</v>
      </c>
      <c r="G289" s="145"/>
      <c r="H289" s="145" t="str">
        <f t="shared" si="8"/>
        <v/>
      </c>
      <c r="I289" s="145">
        <f t="shared" si="9"/>
        <v>-6930000</v>
      </c>
      <c r="J289" s="146">
        <v>-6930000</v>
      </c>
      <c r="K289" s="147">
        <v>989505828</v>
      </c>
      <c r="L289" s="148" t="s">
        <v>77</v>
      </c>
      <c r="M289" s="148"/>
      <c r="N289" s="148"/>
      <c r="O289" s="148" t="s">
        <v>10</v>
      </c>
      <c r="P289" s="148" t="s">
        <v>11</v>
      </c>
      <c r="Q289" s="148"/>
      <c r="R289" s="148"/>
      <c r="S289" s="148"/>
      <c r="T289" s="148"/>
    </row>
    <row r="290" spans="1:20" ht="15.6" customHeight="1" outlineLevel="1">
      <c r="A290" s="142">
        <v>45414</v>
      </c>
      <c r="B290" s="142">
        <v>45386</v>
      </c>
      <c r="C290" s="143" t="s">
        <v>120</v>
      </c>
      <c r="D290" s="144" t="s">
        <v>76</v>
      </c>
      <c r="E290" s="144"/>
      <c r="F290" s="137">
        <f>IF(D290="대체","",VLOOKUP($D290,월별_CashFlow!$H$3:$I$61,2,FALSE))</f>
        <v>120204</v>
      </c>
      <c r="G290" s="145"/>
      <c r="H290" s="145" t="str">
        <f t="shared" si="8"/>
        <v/>
      </c>
      <c r="I290" s="145">
        <f t="shared" si="9"/>
        <v>-770500</v>
      </c>
      <c r="J290" s="146">
        <v>-770500</v>
      </c>
      <c r="K290" s="147">
        <v>988735328</v>
      </c>
      <c r="L290" s="148" t="s">
        <v>434</v>
      </c>
      <c r="M290" s="148"/>
      <c r="N290" s="148"/>
      <c r="O290" s="148" t="s">
        <v>10</v>
      </c>
      <c r="P290" s="148" t="s">
        <v>11</v>
      </c>
      <c r="Q290" s="148"/>
      <c r="R290" s="148"/>
      <c r="S290" s="148"/>
      <c r="T290" s="148"/>
    </row>
    <row r="291" spans="1:20" ht="15.6" customHeight="1" outlineLevel="1">
      <c r="A291" s="142">
        <v>45414</v>
      </c>
      <c r="B291" s="142">
        <v>45386</v>
      </c>
      <c r="C291" s="143" t="s">
        <v>120</v>
      </c>
      <c r="D291" s="144" t="s">
        <v>86</v>
      </c>
      <c r="E291" s="144"/>
      <c r="F291" s="137">
        <f>IF(D291="대체","",VLOOKUP($D291,월별_CashFlow!$H$3:$I$61,2,FALSE))</f>
        <v>310001</v>
      </c>
      <c r="G291" s="145"/>
      <c r="H291" s="145">
        <f t="shared" si="8"/>
        <v>2727</v>
      </c>
      <c r="I291" s="145" t="str">
        <f t="shared" si="9"/>
        <v/>
      </c>
      <c r="J291" s="146">
        <v>2727</v>
      </c>
      <c r="K291" s="147">
        <v>988738055</v>
      </c>
      <c r="L291" s="148" t="s">
        <v>1082</v>
      </c>
      <c r="M291" s="148"/>
      <c r="N291" s="148"/>
      <c r="O291" s="148" t="s">
        <v>12</v>
      </c>
      <c r="P291" s="148" t="s">
        <v>13</v>
      </c>
      <c r="Q291" s="148"/>
      <c r="R291" s="148"/>
      <c r="S291" s="148"/>
      <c r="T291" s="148"/>
    </row>
    <row r="292" spans="1:20" ht="15.6" customHeight="1" outlineLevel="1">
      <c r="A292" s="142">
        <v>45414</v>
      </c>
      <c r="B292" s="142">
        <v>45386</v>
      </c>
      <c r="C292" s="143" t="s">
        <v>120</v>
      </c>
      <c r="D292" s="144" t="s">
        <v>86</v>
      </c>
      <c r="E292" s="144"/>
      <c r="F292" s="137">
        <f>IF(D292="대체","",VLOOKUP($D292,월별_CashFlow!$H$3:$I$61,2,FALSE))</f>
        <v>310001</v>
      </c>
      <c r="G292" s="145"/>
      <c r="H292" s="145">
        <f t="shared" si="8"/>
        <v>8900000</v>
      </c>
      <c r="I292" s="145" t="str">
        <f t="shared" si="9"/>
        <v/>
      </c>
      <c r="J292" s="146">
        <v>8900000</v>
      </c>
      <c r="K292" s="147">
        <v>997638055</v>
      </c>
      <c r="L292" s="148" t="s">
        <v>203</v>
      </c>
      <c r="M292" s="148"/>
      <c r="N292" s="148"/>
      <c r="O292" s="148" t="s">
        <v>12</v>
      </c>
      <c r="P292" s="148" t="s">
        <v>13</v>
      </c>
      <c r="Q292" s="148"/>
      <c r="R292" s="148"/>
      <c r="S292" s="148"/>
      <c r="T292" s="148"/>
    </row>
    <row r="293" spans="1:20" ht="15.6" customHeight="1" outlineLevel="1">
      <c r="A293" s="142">
        <v>45414</v>
      </c>
      <c r="B293" s="142">
        <v>45386</v>
      </c>
      <c r="C293" s="143" t="s">
        <v>120</v>
      </c>
      <c r="D293" s="144" t="s">
        <v>86</v>
      </c>
      <c r="E293" s="144"/>
      <c r="F293" s="137">
        <f>IF(D293="대체","",VLOOKUP($D293,월별_CashFlow!$H$3:$I$61,2,FALSE))</f>
        <v>310001</v>
      </c>
      <c r="G293" s="145"/>
      <c r="H293" s="145" t="str">
        <f t="shared" si="8"/>
        <v/>
      </c>
      <c r="I293" s="145">
        <f t="shared" si="9"/>
        <v>-8900000</v>
      </c>
      <c r="J293" s="146">
        <v>-8900000</v>
      </c>
      <c r="K293" s="147">
        <v>988738055</v>
      </c>
      <c r="L293" s="148" t="s">
        <v>1091</v>
      </c>
      <c r="M293" s="148"/>
      <c r="N293" s="148"/>
      <c r="O293" s="148" t="s">
        <v>12</v>
      </c>
      <c r="P293" s="148" t="s">
        <v>13</v>
      </c>
      <c r="Q293" s="148"/>
      <c r="R293" s="148"/>
      <c r="S293" s="148"/>
      <c r="T293" s="148"/>
    </row>
    <row r="294" spans="1:20" ht="15.6" customHeight="1" outlineLevel="1">
      <c r="A294" s="142">
        <v>45414</v>
      </c>
      <c r="B294" s="142">
        <v>45386</v>
      </c>
      <c r="C294" s="143" t="s">
        <v>120</v>
      </c>
      <c r="D294" s="144" t="s">
        <v>86</v>
      </c>
      <c r="E294" s="144"/>
      <c r="F294" s="137">
        <f>IF(D294="대체","",VLOOKUP($D294,월별_CashFlow!$H$3:$I$61,2,FALSE))</f>
        <v>310001</v>
      </c>
      <c r="G294" s="145"/>
      <c r="H294" s="145">
        <f t="shared" si="8"/>
        <v>2840000</v>
      </c>
      <c r="I294" s="145" t="str">
        <f t="shared" si="9"/>
        <v/>
      </c>
      <c r="J294" s="146">
        <v>2840000</v>
      </c>
      <c r="K294" s="147">
        <v>991578055</v>
      </c>
      <c r="L294" s="148" t="s">
        <v>203</v>
      </c>
      <c r="M294" s="148"/>
      <c r="N294" s="148"/>
      <c r="O294" s="148" t="s">
        <v>12</v>
      </c>
      <c r="P294" s="148" t="s">
        <v>13</v>
      </c>
      <c r="Q294" s="148"/>
      <c r="R294" s="148"/>
      <c r="S294" s="148"/>
      <c r="T294" s="148"/>
    </row>
    <row r="295" spans="1:20" ht="15.6" customHeight="1" outlineLevel="1">
      <c r="A295" s="142">
        <v>45414</v>
      </c>
      <c r="B295" s="142">
        <v>45386</v>
      </c>
      <c r="C295" s="143" t="s">
        <v>120</v>
      </c>
      <c r="D295" s="144" t="s">
        <v>86</v>
      </c>
      <c r="E295" s="144"/>
      <c r="F295" s="137">
        <f>IF(D295="대체","",VLOOKUP($D295,월별_CashFlow!$H$3:$I$61,2,FALSE))</f>
        <v>310001</v>
      </c>
      <c r="G295" s="145"/>
      <c r="H295" s="145" t="str">
        <f t="shared" si="8"/>
        <v/>
      </c>
      <c r="I295" s="145">
        <f t="shared" si="9"/>
        <v>-2840000</v>
      </c>
      <c r="J295" s="146">
        <v>-2840000</v>
      </c>
      <c r="K295" s="147">
        <v>988738055</v>
      </c>
      <c r="L295" s="148" t="s">
        <v>1091</v>
      </c>
      <c r="M295" s="148"/>
      <c r="N295" s="148"/>
      <c r="O295" s="148" t="s">
        <v>12</v>
      </c>
      <c r="P295" s="148" t="s">
        <v>13</v>
      </c>
      <c r="Q295" s="148"/>
      <c r="R295" s="148"/>
      <c r="S295" s="148"/>
      <c r="T295" s="148"/>
    </row>
    <row r="296" spans="1:20" ht="15.6" customHeight="1" outlineLevel="1">
      <c r="A296" s="142">
        <v>45414</v>
      </c>
      <c r="B296" s="142">
        <v>45386</v>
      </c>
      <c r="C296" s="143" t="s">
        <v>120</v>
      </c>
      <c r="D296" s="144" t="s">
        <v>76</v>
      </c>
      <c r="E296" s="144"/>
      <c r="F296" s="137">
        <f>IF(D296="대체","",VLOOKUP($D296,월별_CashFlow!$H$3:$I$61,2,FALSE))</f>
        <v>120204</v>
      </c>
      <c r="G296" s="145"/>
      <c r="H296" s="145" t="str">
        <f t="shared" si="8"/>
        <v/>
      </c>
      <c r="I296" s="145">
        <f t="shared" si="9"/>
        <v>-13600</v>
      </c>
      <c r="J296" s="146">
        <v>-13600</v>
      </c>
      <c r="K296" s="147">
        <v>988724455</v>
      </c>
      <c r="L296" s="148" t="s">
        <v>328</v>
      </c>
      <c r="M296" s="148"/>
      <c r="N296" s="148"/>
      <c r="O296" s="148" t="s">
        <v>8</v>
      </c>
      <c r="P296" s="148" t="s">
        <v>9</v>
      </c>
      <c r="Q296" s="148"/>
      <c r="R296" s="148"/>
      <c r="S296" s="148"/>
      <c r="T296" s="148"/>
    </row>
    <row r="297" spans="1:20" ht="15.6" customHeight="1" outlineLevel="1">
      <c r="A297" s="142">
        <v>45414</v>
      </c>
      <c r="B297" s="142">
        <v>45386</v>
      </c>
      <c r="C297" s="143" t="s">
        <v>120</v>
      </c>
      <c r="D297" s="144" t="s">
        <v>76</v>
      </c>
      <c r="E297" s="144"/>
      <c r="F297" s="137">
        <f>IF(D297="대체","",VLOOKUP($D297,월별_CashFlow!$H$3:$I$61,2,FALSE))</f>
        <v>120204</v>
      </c>
      <c r="G297" s="145"/>
      <c r="H297" s="145">
        <f t="shared" si="8"/>
        <v>13600</v>
      </c>
      <c r="I297" s="145" t="str">
        <f t="shared" si="9"/>
        <v/>
      </c>
      <c r="J297" s="146">
        <v>13600</v>
      </c>
      <c r="K297" s="147">
        <v>988738055</v>
      </c>
      <c r="L297" s="148" t="s">
        <v>328</v>
      </c>
      <c r="M297" s="148"/>
      <c r="N297" s="148"/>
      <c r="O297" s="148" t="s">
        <v>8</v>
      </c>
      <c r="P297" s="148" t="s">
        <v>9</v>
      </c>
      <c r="Q297" s="148"/>
      <c r="R297" s="148"/>
      <c r="S297" s="148"/>
      <c r="T297" s="148"/>
    </row>
    <row r="298" spans="1:20" ht="15.6" customHeight="1" outlineLevel="1">
      <c r="A298" s="142">
        <v>45414</v>
      </c>
      <c r="B298" s="142">
        <v>45386</v>
      </c>
      <c r="C298" s="143" t="s">
        <v>120</v>
      </c>
      <c r="D298" s="144" t="s">
        <v>76</v>
      </c>
      <c r="E298" s="144"/>
      <c r="F298" s="137">
        <f>IF(D298="대체","",VLOOKUP($D298,월별_CashFlow!$H$3:$I$61,2,FALSE))</f>
        <v>120204</v>
      </c>
      <c r="G298" s="145"/>
      <c r="H298" s="145" t="str">
        <f t="shared" si="8"/>
        <v/>
      </c>
      <c r="I298" s="145">
        <f t="shared" si="9"/>
        <v>-11800</v>
      </c>
      <c r="J298" s="146">
        <v>-11800</v>
      </c>
      <c r="K298" s="147">
        <v>988726255</v>
      </c>
      <c r="L298" s="148" t="s">
        <v>328</v>
      </c>
      <c r="M298" s="148"/>
      <c r="N298" s="148"/>
      <c r="O298" s="148" t="s">
        <v>8</v>
      </c>
      <c r="P298" s="148" t="s">
        <v>9</v>
      </c>
      <c r="Q298" s="148"/>
      <c r="R298" s="148"/>
      <c r="S298" s="148"/>
      <c r="T298" s="148"/>
    </row>
    <row r="299" spans="1:20" ht="15.6" customHeight="1" outlineLevel="1">
      <c r="A299" s="142">
        <v>45414</v>
      </c>
      <c r="B299" s="142">
        <v>45387</v>
      </c>
      <c r="C299" s="143" t="s">
        <v>120</v>
      </c>
      <c r="D299" s="144" t="s">
        <v>76</v>
      </c>
      <c r="E299" s="144"/>
      <c r="F299" s="137">
        <f>IF(D299="대체","",VLOOKUP($D299,월별_CashFlow!$H$3:$I$61,2,FALSE))</f>
        <v>120204</v>
      </c>
      <c r="G299" s="145"/>
      <c r="H299" s="145" t="str">
        <f t="shared" si="8"/>
        <v/>
      </c>
      <c r="I299" s="145">
        <f t="shared" si="9"/>
        <v>-11400</v>
      </c>
      <c r="J299" s="146">
        <v>-11400</v>
      </c>
      <c r="K299" s="147">
        <v>988714855</v>
      </c>
      <c r="L299" s="148" t="s">
        <v>328</v>
      </c>
      <c r="M299" s="148"/>
      <c r="N299" s="148"/>
      <c r="O299" s="148" t="s">
        <v>8</v>
      </c>
      <c r="P299" s="148" t="s">
        <v>9</v>
      </c>
      <c r="Q299" s="148"/>
      <c r="R299" s="148"/>
      <c r="S299" s="148"/>
      <c r="T299" s="148"/>
    </row>
    <row r="300" spans="1:20" ht="15.6" customHeight="1" outlineLevel="1">
      <c r="A300" s="142">
        <v>45414</v>
      </c>
      <c r="B300" s="142">
        <v>45387</v>
      </c>
      <c r="C300" s="143" t="s">
        <v>120</v>
      </c>
      <c r="D300" s="144" t="s">
        <v>76</v>
      </c>
      <c r="E300" s="144"/>
      <c r="F300" s="137">
        <f>IF(D300="대체","",VLOOKUP($D300,월별_CashFlow!$H$3:$I$61,2,FALSE))</f>
        <v>120204</v>
      </c>
      <c r="G300" s="145"/>
      <c r="H300" s="145">
        <f t="shared" si="8"/>
        <v>11400</v>
      </c>
      <c r="I300" s="145" t="str">
        <f t="shared" si="9"/>
        <v/>
      </c>
      <c r="J300" s="146">
        <v>11400</v>
      </c>
      <c r="K300" s="147">
        <v>988726255</v>
      </c>
      <c r="L300" s="148" t="s">
        <v>328</v>
      </c>
      <c r="M300" s="148"/>
      <c r="N300" s="148"/>
      <c r="O300" s="148" t="s">
        <v>8</v>
      </c>
      <c r="P300" s="148" t="s">
        <v>9</v>
      </c>
      <c r="Q300" s="148"/>
      <c r="R300" s="148"/>
      <c r="S300" s="148"/>
      <c r="T300" s="148"/>
    </row>
    <row r="301" spans="1:20" ht="15.6" customHeight="1" outlineLevel="1">
      <c r="A301" s="142">
        <v>45414</v>
      </c>
      <c r="B301" s="142">
        <v>45387</v>
      </c>
      <c r="C301" s="143" t="s">
        <v>120</v>
      </c>
      <c r="D301" s="144" t="s">
        <v>76</v>
      </c>
      <c r="E301" s="144"/>
      <c r="F301" s="137">
        <f>IF(D301="대체","",VLOOKUP($D301,월별_CashFlow!$H$3:$I$61,2,FALSE))</f>
        <v>120204</v>
      </c>
      <c r="G301" s="145"/>
      <c r="H301" s="145" t="str">
        <f t="shared" si="8"/>
        <v/>
      </c>
      <c r="I301" s="145">
        <f t="shared" si="9"/>
        <v>-10800</v>
      </c>
      <c r="J301" s="146">
        <v>-10800</v>
      </c>
      <c r="K301" s="147">
        <v>988715455</v>
      </c>
      <c r="L301" s="148" t="s">
        <v>328</v>
      </c>
      <c r="M301" s="148"/>
      <c r="N301" s="148"/>
      <c r="O301" s="148" t="s">
        <v>8</v>
      </c>
      <c r="P301" s="148" t="s">
        <v>9</v>
      </c>
      <c r="Q301" s="148"/>
      <c r="R301" s="148"/>
      <c r="S301" s="148"/>
      <c r="T301" s="148"/>
    </row>
    <row r="302" spans="1:20" ht="15.6" customHeight="1" outlineLevel="1">
      <c r="A302" s="142">
        <v>45414</v>
      </c>
      <c r="B302" s="142">
        <v>45392</v>
      </c>
      <c r="C302" s="143" t="s">
        <v>120</v>
      </c>
      <c r="D302" s="144" t="s">
        <v>76</v>
      </c>
      <c r="E302" s="144"/>
      <c r="F302" s="137">
        <f>IF(D302="대체","",VLOOKUP($D302,월별_CashFlow!$H$3:$I$61,2,FALSE))</f>
        <v>120204</v>
      </c>
      <c r="G302" s="145"/>
      <c r="H302" s="145" t="str">
        <f t="shared" si="8"/>
        <v/>
      </c>
      <c r="I302" s="145">
        <f t="shared" si="9"/>
        <v>-57400</v>
      </c>
      <c r="J302" s="146">
        <v>-57400</v>
      </c>
      <c r="K302" s="147">
        <v>988658055</v>
      </c>
      <c r="L302" s="148" t="s">
        <v>328</v>
      </c>
      <c r="M302" s="148"/>
      <c r="N302" s="148"/>
      <c r="O302" s="148" t="s">
        <v>8</v>
      </c>
      <c r="P302" s="148" t="s">
        <v>9</v>
      </c>
      <c r="Q302" s="148"/>
      <c r="R302" s="148"/>
      <c r="S302" s="148"/>
      <c r="T302" s="148"/>
    </row>
    <row r="303" spans="1:20" ht="15.6" customHeight="1" outlineLevel="1">
      <c r="A303" s="142">
        <v>45414</v>
      </c>
      <c r="B303" s="142">
        <v>45392</v>
      </c>
      <c r="C303" s="143" t="s">
        <v>120</v>
      </c>
      <c r="D303" s="144" t="s">
        <v>76</v>
      </c>
      <c r="E303" s="144"/>
      <c r="F303" s="137">
        <f>IF(D303="대체","",VLOOKUP($D303,월별_CashFlow!$H$3:$I$61,2,FALSE))</f>
        <v>120204</v>
      </c>
      <c r="G303" s="145"/>
      <c r="H303" s="145">
        <f t="shared" si="8"/>
        <v>57400</v>
      </c>
      <c r="I303" s="145" t="str">
        <f t="shared" si="9"/>
        <v/>
      </c>
      <c r="J303" s="146">
        <v>57400</v>
      </c>
      <c r="K303" s="147">
        <v>988715455</v>
      </c>
      <c r="L303" s="148" t="s">
        <v>328</v>
      </c>
      <c r="M303" s="148"/>
      <c r="N303" s="148"/>
      <c r="O303" s="148" t="s">
        <v>8</v>
      </c>
      <c r="P303" s="148" t="s">
        <v>9</v>
      </c>
      <c r="Q303" s="148"/>
      <c r="R303" s="148"/>
      <c r="S303" s="148"/>
      <c r="T303" s="148"/>
    </row>
    <row r="304" spans="1:20" ht="15.6" customHeight="1" outlineLevel="1">
      <c r="A304" s="142">
        <v>45414</v>
      </c>
      <c r="B304" s="142">
        <v>45392</v>
      </c>
      <c r="C304" s="143" t="s">
        <v>120</v>
      </c>
      <c r="D304" s="144" t="s">
        <v>76</v>
      </c>
      <c r="E304" s="144"/>
      <c r="F304" s="137">
        <f>IF(D304="대체","",VLOOKUP($D304,월별_CashFlow!$H$3:$I$61,2,FALSE))</f>
        <v>120204</v>
      </c>
      <c r="G304" s="145"/>
      <c r="H304" s="145" t="str">
        <f t="shared" si="8"/>
        <v/>
      </c>
      <c r="I304" s="145">
        <f t="shared" si="9"/>
        <v>-57800</v>
      </c>
      <c r="J304" s="146">
        <v>-57800</v>
      </c>
      <c r="K304" s="147">
        <v>988657655</v>
      </c>
      <c r="L304" s="148" t="s">
        <v>328</v>
      </c>
      <c r="M304" s="148"/>
      <c r="N304" s="148"/>
      <c r="O304" s="148" t="s">
        <v>8</v>
      </c>
      <c r="P304" s="148" t="s">
        <v>9</v>
      </c>
      <c r="Q304" s="148"/>
      <c r="R304" s="148"/>
      <c r="S304" s="148"/>
      <c r="T304" s="148"/>
    </row>
    <row r="305" spans="1:20" ht="15.6" customHeight="1" outlineLevel="1">
      <c r="A305" s="142">
        <v>45414</v>
      </c>
      <c r="B305" s="142">
        <v>45393</v>
      </c>
      <c r="C305" s="143" t="s">
        <v>120</v>
      </c>
      <c r="D305" s="144" t="s">
        <v>74</v>
      </c>
      <c r="E305" s="144"/>
      <c r="F305" s="137">
        <f>IF(D305="대체","",VLOOKUP($D305,월별_CashFlow!$H$3:$I$61,2,FALSE))</f>
        <v>120202</v>
      </c>
      <c r="G305" s="145"/>
      <c r="H305" s="145" t="str">
        <f t="shared" si="8"/>
        <v/>
      </c>
      <c r="I305" s="145">
        <f t="shared" si="9"/>
        <v>-1255660</v>
      </c>
      <c r="J305" s="146">
        <v>-1255660</v>
      </c>
      <c r="K305" s="147">
        <v>987401995</v>
      </c>
      <c r="L305" s="148" t="s">
        <v>438</v>
      </c>
      <c r="M305" s="148"/>
      <c r="N305" s="148"/>
      <c r="O305" s="148" t="s">
        <v>10</v>
      </c>
      <c r="P305" s="148" t="s">
        <v>11</v>
      </c>
      <c r="Q305" s="148"/>
      <c r="R305" s="148"/>
      <c r="S305" s="148"/>
      <c r="T305" s="148"/>
    </row>
    <row r="306" spans="1:20" ht="15.6" customHeight="1" outlineLevel="1">
      <c r="A306" s="142">
        <v>45414</v>
      </c>
      <c r="B306" s="142">
        <v>45393</v>
      </c>
      <c r="C306" s="143" t="s">
        <v>120</v>
      </c>
      <c r="D306" s="144" t="s">
        <v>74</v>
      </c>
      <c r="E306" s="144"/>
      <c r="F306" s="137">
        <f>IF(D306="대체","",VLOOKUP($D306,월별_CashFlow!$H$3:$I$61,2,FALSE))</f>
        <v>120202</v>
      </c>
      <c r="G306" s="145"/>
      <c r="H306" s="145" t="str">
        <f t="shared" si="8"/>
        <v/>
      </c>
      <c r="I306" s="145">
        <f t="shared" si="9"/>
        <v>-567000</v>
      </c>
      <c r="J306" s="146">
        <v>-567000</v>
      </c>
      <c r="K306" s="147">
        <v>986834995</v>
      </c>
      <c r="L306" s="148" t="s">
        <v>439</v>
      </c>
      <c r="M306" s="148"/>
      <c r="N306" s="148"/>
      <c r="O306" s="148" t="s">
        <v>10</v>
      </c>
      <c r="P306" s="148" t="s">
        <v>11</v>
      </c>
      <c r="Q306" s="148"/>
      <c r="R306" s="148"/>
      <c r="S306" s="148"/>
      <c r="T306" s="148"/>
    </row>
    <row r="307" spans="1:20" ht="15.6" customHeight="1" outlineLevel="1">
      <c r="A307" s="142">
        <v>45414</v>
      </c>
      <c r="B307" s="142">
        <v>45393</v>
      </c>
      <c r="C307" s="143" t="s">
        <v>120</v>
      </c>
      <c r="D307" s="144" t="s">
        <v>74</v>
      </c>
      <c r="E307" s="144"/>
      <c r="F307" s="137">
        <f>IF(D307="대체","",VLOOKUP($D307,월별_CashFlow!$H$3:$I$61,2,FALSE))</f>
        <v>120202</v>
      </c>
      <c r="G307" s="145"/>
      <c r="H307" s="145" t="str">
        <f t="shared" si="8"/>
        <v/>
      </c>
      <c r="I307" s="145">
        <f t="shared" si="9"/>
        <v>-41780</v>
      </c>
      <c r="J307" s="146">
        <v>-41780</v>
      </c>
      <c r="K307" s="147">
        <v>986793215</v>
      </c>
      <c r="L307" s="148" t="s">
        <v>440</v>
      </c>
      <c r="M307" s="148"/>
      <c r="N307" s="148"/>
      <c r="O307" s="148" t="s">
        <v>10</v>
      </c>
      <c r="P307" s="148" t="s">
        <v>11</v>
      </c>
      <c r="Q307" s="148"/>
      <c r="R307" s="148"/>
      <c r="S307" s="148"/>
      <c r="T307" s="148"/>
    </row>
    <row r="308" spans="1:20" ht="15.6" customHeight="1" outlineLevel="1">
      <c r="A308" s="142">
        <v>45414</v>
      </c>
      <c r="B308" s="142">
        <v>45393</v>
      </c>
      <c r="C308" s="143" t="s">
        <v>120</v>
      </c>
      <c r="D308" s="144" t="s">
        <v>74</v>
      </c>
      <c r="E308" s="144"/>
      <c r="F308" s="137">
        <f>IF(D308="대체","",VLOOKUP($D308,월별_CashFlow!$H$3:$I$61,2,FALSE))</f>
        <v>120202</v>
      </c>
      <c r="G308" s="145"/>
      <c r="H308" s="145" t="str">
        <f t="shared" si="8"/>
        <v/>
      </c>
      <c r="I308" s="145">
        <f t="shared" si="9"/>
        <v>-14530</v>
      </c>
      <c r="J308" s="146">
        <v>-14530</v>
      </c>
      <c r="K308" s="147">
        <v>986778685</v>
      </c>
      <c r="L308" s="148" t="s">
        <v>441</v>
      </c>
      <c r="M308" s="148"/>
      <c r="N308" s="148"/>
      <c r="O308" s="148" t="s">
        <v>10</v>
      </c>
      <c r="P308" s="148" t="s">
        <v>11</v>
      </c>
      <c r="Q308" s="148"/>
      <c r="R308" s="148"/>
      <c r="S308" s="148"/>
      <c r="T308" s="148"/>
    </row>
    <row r="309" spans="1:20" ht="15.6" customHeight="1" outlineLevel="1">
      <c r="A309" s="142">
        <v>45414</v>
      </c>
      <c r="B309" s="142">
        <v>45397</v>
      </c>
      <c r="C309" s="143" t="s">
        <v>120</v>
      </c>
      <c r="D309" s="144" t="s">
        <v>86</v>
      </c>
      <c r="E309" s="144"/>
      <c r="F309" s="137">
        <f>IF(D309="대체","",VLOOKUP($D309,월별_CashFlow!$H$3:$I$61,2,FALSE))</f>
        <v>310001</v>
      </c>
      <c r="G309" s="145"/>
      <c r="H309" s="145">
        <f t="shared" si="8"/>
        <v>5797000</v>
      </c>
      <c r="I309" s="145" t="str">
        <f t="shared" si="9"/>
        <v/>
      </c>
      <c r="J309" s="146">
        <v>5797000</v>
      </c>
      <c r="K309" s="147">
        <v>992575685</v>
      </c>
      <c r="L309" s="148" t="s">
        <v>421</v>
      </c>
      <c r="M309" s="148"/>
      <c r="N309" s="148"/>
      <c r="O309" s="148" t="s">
        <v>14</v>
      </c>
      <c r="P309" s="148" t="s">
        <v>15</v>
      </c>
      <c r="Q309" s="148"/>
      <c r="R309" s="148"/>
      <c r="S309" s="148"/>
      <c r="T309" s="148"/>
    </row>
    <row r="310" spans="1:20" ht="15.6" customHeight="1" outlineLevel="1">
      <c r="A310" s="142">
        <v>45414</v>
      </c>
      <c r="B310" s="142">
        <v>45397</v>
      </c>
      <c r="C310" s="143" t="s">
        <v>120</v>
      </c>
      <c r="D310" s="144" t="s">
        <v>86</v>
      </c>
      <c r="E310" s="144"/>
      <c r="F310" s="137">
        <f>IF(D310="대체","",VLOOKUP($D310,월별_CashFlow!$H$3:$I$61,2,FALSE))</f>
        <v>310001</v>
      </c>
      <c r="G310" s="145"/>
      <c r="H310" s="145" t="str">
        <f t="shared" si="8"/>
        <v/>
      </c>
      <c r="I310" s="145">
        <f t="shared" si="9"/>
        <v>-5797000</v>
      </c>
      <c r="J310" s="146">
        <v>-5797000</v>
      </c>
      <c r="K310" s="147">
        <v>986778685</v>
      </c>
      <c r="L310" s="148" t="s">
        <v>442</v>
      </c>
      <c r="M310" s="148"/>
      <c r="N310" s="148"/>
      <c r="O310" s="148" t="s">
        <v>14</v>
      </c>
      <c r="P310" s="148" t="s">
        <v>15</v>
      </c>
      <c r="Q310" s="148"/>
      <c r="R310" s="148"/>
      <c r="S310" s="148"/>
      <c r="T310" s="148"/>
    </row>
    <row r="311" spans="1:20" ht="15.6" customHeight="1" outlineLevel="1">
      <c r="A311" s="142">
        <v>45414</v>
      </c>
      <c r="B311" s="142">
        <v>45398</v>
      </c>
      <c r="C311" s="143" t="s">
        <v>120</v>
      </c>
      <c r="D311" s="144" t="s">
        <v>89</v>
      </c>
      <c r="E311" s="144"/>
      <c r="F311" s="137">
        <f>IF(D311="대체","",VLOOKUP($D311,월별_CashFlow!$H$3:$I$61,2,FALSE))</f>
        <v>310100</v>
      </c>
      <c r="G311" s="145"/>
      <c r="H311" s="145">
        <f t="shared" si="8"/>
        <v>21190</v>
      </c>
      <c r="I311" s="145" t="str">
        <f t="shared" si="9"/>
        <v/>
      </c>
      <c r="J311" s="146">
        <v>21190</v>
      </c>
      <c r="K311" s="147">
        <v>986799875</v>
      </c>
      <c r="L311" s="148" t="s">
        <v>383</v>
      </c>
      <c r="M311" s="148"/>
      <c r="N311" s="148"/>
      <c r="O311" s="148" t="s">
        <v>8</v>
      </c>
      <c r="P311" s="148" t="s">
        <v>9</v>
      </c>
      <c r="Q311" s="148"/>
      <c r="R311" s="148"/>
      <c r="S311" s="148"/>
      <c r="T311" s="148"/>
    </row>
    <row r="312" spans="1:20" ht="15.6" customHeight="1" outlineLevel="1">
      <c r="A312" s="142">
        <v>45414</v>
      </c>
      <c r="B312" s="142">
        <v>45399</v>
      </c>
      <c r="C312" s="143" t="s">
        <v>120</v>
      </c>
      <c r="D312" s="144" t="s">
        <v>76</v>
      </c>
      <c r="E312" s="144"/>
      <c r="F312" s="137">
        <f>IF(D312="대체","",VLOOKUP($D312,월별_CashFlow!$H$3:$I$61,2,FALSE))</f>
        <v>120204</v>
      </c>
      <c r="G312" s="145"/>
      <c r="H312" s="145" t="str">
        <f t="shared" si="8"/>
        <v/>
      </c>
      <c r="I312" s="145">
        <f t="shared" si="9"/>
        <v>-66964</v>
      </c>
      <c r="J312" s="146">
        <v>-66964</v>
      </c>
      <c r="K312" s="147">
        <v>986732911</v>
      </c>
      <c r="L312" s="148" t="s">
        <v>443</v>
      </c>
      <c r="M312" s="148"/>
      <c r="N312" s="148"/>
      <c r="O312" s="148" t="s">
        <v>8</v>
      </c>
      <c r="P312" s="148" t="s">
        <v>9</v>
      </c>
      <c r="Q312" s="148"/>
      <c r="R312" s="148"/>
      <c r="S312" s="148"/>
      <c r="T312" s="148"/>
    </row>
    <row r="313" spans="1:20" ht="15.6" customHeight="1" outlineLevel="1">
      <c r="A313" s="142">
        <v>45414</v>
      </c>
      <c r="B313" s="142">
        <v>45400</v>
      </c>
      <c r="C313" s="143" t="s">
        <v>120</v>
      </c>
      <c r="D313" s="144" t="s">
        <v>76</v>
      </c>
      <c r="E313" s="144"/>
      <c r="F313" s="137">
        <f>IF(D313="대체","",VLOOKUP($D313,월별_CashFlow!$H$3:$I$61,2,FALSE))</f>
        <v>120204</v>
      </c>
      <c r="G313" s="145"/>
      <c r="H313" s="145" t="str">
        <f t="shared" si="8"/>
        <v/>
      </c>
      <c r="I313" s="145">
        <f t="shared" si="9"/>
        <v>-38920</v>
      </c>
      <c r="J313" s="146">
        <v>-38920</v>
      </c>
      <c r="K313" s="147">
        <v>986693991</v>
      </c>
      <c r="L313" s="148" t="s">
        <v>322</v>
      </c>
      <c r="M313" s="148"/>
      <c r="N313" s="148"/>
      <c r="O313" s="148" t="s">
        <v>8</v>
      </c>
      <c r="P313" s="148" t="s">
        <v>9</v>
      </c>
      <c r="Q313" s="148"/>
      <c r="R313" s="148"/>
      <c r="S313" s="148"/>
      <c r="T313" s="148"/>
    </row>
    <row r="314" spans="1:20" ht="15.6" customHeight="1" outlineLevel="1">
      <c r="A314" s="142">
        <v>45414</v>
      </c>
      <c r="B314" s="142">
        <v>45405</v>
      </c>
      <c r="C314" s="143" t="s">
        <v>120</v>
      </c>
      <c r="D314" s="144" t="s">
        <v>83</v>
      </c>
      <c r="E314" s="144"/>
      <c r="F314" s="137">
        <f>IF(D314="대체","",VLOOKUP($D314,월별_CashFlow!$H$3:$I$61,2,FALSE))</f>
        <v>210003</v>
      </c>
      <c r="G314" s="145"/>
      <c r="H314" s="145" t="str">
        <f t="shared" si="8"/>
        <v/>
      </c>
      <c r="I314" s="145">
        <f t="shared" si="9"/>
        <v>-300000000</v>
      </c>
      <c r="J314" s="146">
        <v>-300000000</v>
      </c>
      <c r="K314" s="147">
        <v>686693991</v>
      </c>
      <c r="L314" s="148">
        <v>51191040157411</v>
      </c>
      <c r="M314" s="148"/>
      <c r="N314" s="148"/>
      <c r="O314" s="148" t="s">
        <v>10</v>
      </c>
      <c r="P314" s="148" t="s">
        <v>11</v>
      </c>
      <c r="Q314" s="148"/>
      <c r="R314" s="148"/>
      <c r="S314" s="148"/>
      <c r="T314" s="148"/>
    </row>
    <row r="315" spans="1:20" ht="15.6" customHeight="1" outlineLevel="1">
      <c r="A315" s="142">
        <v>45414</v>
      </c>
      <c r="B315" s="142">
        <v>45405</v>
      </c>
      <c r="C315" s="143" t="s">
        <v>120</v>
      </c>
      <c r="D315" s="144" t="s">
        <v>83</v>
      </c>
      <c r="E315" s="144"/>
      <c r="F315" s="137">
        <f>IF(D315="대체","",VLOOKUP($D315,월별_CashFlow!$H$3:$I$61,2,FALSE))</f>
        <v>210003</v>
      </c>
      <c r="G315" s="145"/>
      <c r="H315" s="145" t="str">
        <f t="shared" si="8"/>
        <v/>
      </c>
      <c r="I315" s="145">
        <f t="shared" si="9"/>
        <v>-300000000</v>
      </c>
      <c r="J315" s="146">
        <v>-300000000</v>
      </c>
      <c r="K315" s="147">
        <v>386693991</v>
      </c>
      <c r="L315" s="148">
        <v>51191040158111</v>
      </c>
      <c r="M315" s="148"/>
      <c r="N315" s="148"/>
      <c r="O315" s="148" t="s">
        <v>10</v>
      </c>
      <c r="P315" s="148" t="s">
        <v>11</v>
      </c>
      <c r="Q315" s="148"/>
      <c r="R315" s="148"/>
      <c r="S315" s="148"/>
      <c r="T315" s="148"/>
    </row>
    <row r="316" spans="1:20" ht="15.6" customHeight="1" outlineLevel="1">
      <c r="A316" s="142">
        <v>45414</v>
      </c>
      <c r="B316" s="142">
        <v>45405</v>
      </c>
      <c r="C316" s="143" t="s">
        <v>120</v>
      </c>
      <c r="D316" s="144" t="s">
        <v>83</v>
      </c>
      <c r="E316" s="144"/>
      <c r="F316" s="137">
        <f>IF(D316="대체","",VLOOKUP($D316,월별_CashFlow!$H$3:$I$61,2,FALSE))</f>
        <v>210003</v>
      </c>
      <c r="G316" s="145"/>
      <c r="H316" s="145">
        <f t="shared" si="8"/>
        <v>300000000</v>
      </c>
      <c r="I316" s="145" t="str">
        <f t="shared" si="9"/>
        <v/>
      </c>
      <c r="J316" s="146">
        <v>300000000</v>
      </c>
      <c r="K316" s="147">
        <v>686693991</v>
      </c>
      <c r="L316" s="148">
        <v>51191040157411</v>
      </c>
      <c r="M316" s="148"/>
      <c r="N316" s="148"/>
      <c r="O316" s="148" t="s">
        <v>21</v>
      </c>
      <c r="P316" s="148">
        <v>51191040157411</v>
      </c>
      <c r="Q316" s="148"/>
      <c r="R316" s="148"/>
      <c r="S316" s="148"/>
      <c r="T316" s="148"/>
    </row>
    <row r="317" spans="1:20" ht="15.6" customHeight="1" outlineLevel="1">
      <c r="A317" s="142">
        <v>45414</v>
      </c>
      <c r="B317" s="142">
        <v>45405</v>
      </c>
      <c r="C317" s="143" t="s">
        <v>120</v>
      </c>
      <c r="D317" s="144" t="s">
        <v>83</v>
      </c>
      <c r="E317" s="144"/>
      <c r="F317" s="137">
        <f>IF(D317="대체","",VLOOKUP($D317,월별_CashFlow!$H$3:$I$61,2,FALSE))</f>
        <v>210003</v>
      </c>
      <c r="G317" s="145"/>
      <c r="H317" s="145">
        <f t="shared" si="8"/>
        <v>300000000</v>
      </c>
      <c r="I317" s="145" t="str">
        <f t="shared" si="9"/>
        <v/>
      </c>
      <c r="J317" s="146">
        <v>300000000</v>
      </c>
      <c r="K317" s="147">
        <v>986693991</v>
      </c>
      <c r="L317" s="148">
        <v>51191040158111</v>
      </c>
      <c r="M317" s="148"/>
      <c r="N317" s="148"/>
      <c r="O317" s="148" t="s">
        <v>21</v>
      </c>
      <c r="P317" s="148">
        <v>51191040158111</v>
      </c>
      <c r="Q317" s="148"/>
      <c r="R317" s="148"/>
      <c r="S317" s="148"/>
      <c r="T317" s="148"/>
    </row>
    <row r="318" spans="1:20" ht="15.6" customHeight="1" outlineLevel="1">
      <c r="A318" s="142">
        <v>45414</v>
      </c>
      <c r="B318" s="142">
        <v>45405</v>
      </c>
      <c r="C318" s="143" t="s">
        <v>120</v>
      </c>
      <c r="D318" s="144" t="s">
        <v>76</v>
      </c>
      <c r="E318" s="144"/>
      <c r="F318" s="137">
        <f>IF(D318="대체","",VLOOKUP($D318,월별_CashFlow!$H$3:$I$61,2,FALSE))</f>
        <v>120204</v>
      </c>
      <c r="G318" s="145"/>
      <c r="H318" s="145" t="str">
        <f t="shared" si="8"/>
        <v/>
      </c>
      <c r="I318" s="145">
        <f t="shared" si="9"/>
        <v>-55800</v>
      </c>
      <c r="J318" s="146">
        <v>-55800</v>
      </c>
      <c r="K318" s="147">
        <v>986638191</v>
      </c>
      <c r="L318" s="148" t="s">
        <v>406</v>
      </c>
      <c r="M318" s="148"/>
      <c r="N318" s="148"/>
      <c r="O318" s="148" t="s">
        <v>8</v>
      </c>
      <c r="P318" s="148" t="s">
        <v>9</v>
      </c>
      <c r="Q318" s="148"/>
      <c r="R318" s="148"/>
      <c r="S318" s="148"/>
      <c r="T318" s="148"/>
    </row>
    <row r="319" spans="1:20" ht="15.6" customHeight="1" outlineLevel="1">
      <c r="A319" s="142">
        <v>45414</v>
      </c>
      <c r="B319" s="142">
        <v>45405</v>
      </c>
      <c r="C319" s="143" t="s">
        <v>120</v>
      </c>
      <c r="D319" s="144" t="s">
        <v>76</v>
      </c>
      <c r="E319" s="144"/>
      <c r="F319" s="137">
        <f>IF(D319="대체","",VLOOKUP($D319,월별_CashFlow!$H$3:$I$61,2,FALSE))</f>
        <v>120204</v>
      </c>
      <c r="G319" s="145"/>
      <c r="H319" s="145">
        <f t="shared" si="8"/>
        <v>55800</v>
      </c>
      <c r="I319" s="145" t="str">
        <f t="shared" si="9"/>
        <v/>
      </c>
      <c r="J319" s="146">
        <v>55800</v>
      </c>
      <c r="K319" s="147">
        <v>986693991</v>
      </c>
      <c r="L319" s="148" t="s">
        <v>406</v>
      </c>
      <c r="M319" s="148"/>
      <c r="N319" s="148"/>
      <c r="O319" s="148" t="s">
        <v>8</v>
      </c>
      <c r="P319" s="148" t="s">
        <v>9</v>
      </c>
      <c r="Q319" s="148"/>
      <c r="R319" s="148"/>
      <c r="S319" s="148"/>
      <c r="T319" s="148"/>
    </row>
    <row r="320" spans="1:20" ht="15.6" customHeight="1" outlineLevel="1">
      <c r="A320" s="142">
        <v>45414</v>
      </c>
      <c r="B320" s="142">
        <v>45405</v>
      </c>
      <c r="C320" s="143" t="s">
        <v>120</v>
      </c>
      <c r="D320" s="144" t="s">
        <v>76</v>
      </c>
      <c r="E320" s="144"/>
      <c r="F320" s="137">
        <f>IF(D320="대체","",VLOOKUP($D320,월별_CashFlow!$H$3:$I$61,2,FALSE))</f>
        <v>120204</v>
      </c>
      <c r="G320" s="145"/>
      <c r="H320" s="145" t="str">
        <f t="shared" si="8"/>
        <v/>
      </c>
      <c r="I320" s="145">
        <f t="shared" si="9"/>
        <v>-58500</v>
      </c>
      <c r="J320" s="146">
        <v>-58500</v>
      </c>
      <c r="K320" s="147">
        <v>986635491</v>
      </c>
      <c r="L320" s="148" t="s">
        <v>446</v>
      </c>
      <c r="M320" s="148"/>
      <c r="N320" s="148"/>
      <c r="O320" s="148" t="s">
        <v>8</v>
      </c>
      <c r="P320" s="148" t="s">
        <v>9</v>
      </c>
      <c r="Q320" s="148"/>
      <c r="R320" s="148"/>
      <c r="S320" s="148"/>
      <c r="T320" s="148"/>
    </row>
    <row r="321" spans="1:20" ht="15.6" customHeight="1" outlineLevel="1">
      <c r="A321" s="142">
        <v>45414</v>
      </c>
      <c r="B321" s="142">
        <v>45405</v>
      </c>
      <c r="C321" s="143" t="s">
        <v>120</v>
      </c>
      <c r="D321" s="144" t="s">
        <v>76</v>
      </c>
      <c r="E321" s="144"/>
      <c r="F321" s="137">
        <f>IF(D321="대체","",VLOOKUP($D321,월별_CashFlow!$H$3:$I$61,2,FALSE))</f>
        <v>120204</v>
      </c>
      <c r="G321" s="145"/>
      <c r="H321" s="145" t="str">
        <f t="shared" si="8"/>
        <v/>
      </c>
      <c r="I321" s="145">
        <f t="shared" si="9"/>
        <v>-11900</v>
      </c>
      <c r="J321" s="146">
        <v>-11900</v>
      </c>
      <c r="K321" s="147">
        <v>986623591</v>
      </c>
      <c r="L321" s="148" t="s">
        <v>328</v>
      </c>
      <c r="M321" s="148"/>
      <c r="N321" s="148"/>
      <c r="O321" s="148" t="s">
        <v>8</v>
      </c>
      <c r="P321" s="148" t="s">
        <v>9</v>
      </c>
      <c r="Q321" s="148"/>
      <c r="R321" s="148"/>
      <c r="S321" s="148"/>
      <c r="T321" s="148"/>
    </row>
    <row r="322" spans="1:20" ht="15.6" customHeight="1" outlineLevel="1">
      <c r="A322" s="142">
        <v>45414</v>
      </c>
      <c r="B322" s="142">
        <v>45405</v>
      </c>
      <c r="C322" s="143" t="s">
        <v>120</v>
      </c>
      <c r="D322" s="144" t="s">
        <v>76</v>
      </c>
      <c r="E322" s="144"/>
      <c r="F322" s="137">
        <f>IF(D322="대체","",VLOOKUP($D322,월별_CashFlow!$H$3:$I$61,2,FALSE))</f>
        <v>120204</v>
      </c>
      <c r="G322" s="145"/>
      <c r="H322" s="145">
        <f t="shared" si="8"/>
        <v>11900</v>
      </c>
      <c r="I322" s="145" t="str">
        <f t="shared" si="9"/>
        <v/>
      </c>
      <c r="J322" s="146">
        <v>11900</v>
      </c>
      <c r="K322" s="147">
        <v>986635491</v>
      </c>
      <c r="L322" s="148" t="s">
        <v>328</v>
      </c>
      <c r="M322" s="148"/>
      <c r="N322" s="148"/>
      <c r="O322" s="148" t="s">
        <v>8</v>
      </c>
      <c r="P322" s="148" t="s">
        <v>9</v>
      </c>
      <c r="Q322" s="148"/>
      <c r="R322" s="148"/>
      <c r="S322" s="148"/>
      <c r="T322" s="148"/>
    </row>
    <row r="323" spans="1:20" ht="15.6" customHeight="1" outlineLevel="1">
      <c r="A323" s="142">
        <v>45414</v>
      </c>
      <c r="B323" s="142">
        <v>45405</v>
      </c>
      <c r="C323" s="143" t="s">
        <v>120</v>
      </c>
      <c r="D323" s="144" t="s">
        <v>76</v>
      </c>
      <c r="E323" s="144"/>
      <c r="F323" s="137">
        <f>IF(D323="대체","",VLOOKUP($D323,월별_CashFlow!$H$3:$I$61,2,FALSE))</f>
        <v>120204</v>
      </c>
      <c r="G323" s="145"/>
      <c r="H323" s="145" t="str">
        <f t="shared" si="8"/>
        <v/>
      </c>
      <c r="I323" s="145">
        <f t="shared" si="9"/>
        <v>-11400</v>
      </c>
      <c r="J323" s="146">
        <v>-11400</v>
      </c>
      <c r="K323" s="147">
        <v>986624091</v>
      </c>
      <c r="L323" s="148" t="s">
        <v>328</v>
      </c>
      <c r="M323" s="148"/>
      <c r="N323" s="148"/>
      <c r="O323" s="148" t="s">
        <v>8</v>
      </c>
      <c r="P323" s="148" t="s">
        <v>9</v>
      </c>
      <c r="Q323" s="148"/>
      <c r="R323" s="148"/>
      <c r="S323" s="148"/>
      <c r="T323" s="148"/>
    </row>
    <row r="324" spans="1:20" ht="15.6" customHeight="1" outlineLevel="1">
      <c r="A324" s="142">
        <v>45414</v>
      </c>
      <c r="B324" s="142">
        <v>45405</v>
      </c>
      <c r="C324" s="143" t="s">
        <v>120</v>
      </c>
      <c r="D324" s="144" t="s">
        <v>76</v>
      </c>
      <c r="E324" s="144"/>
      <c r="F324" s="137">
        <f>IF(D324="대체","",VLOOKUP($D324,월별_CashFlow!$H$3:$I$61,2,FALSE))</f>
        <v>120204</v>
      </c>
      <c r="G324" s="145"/>
      <c r="H324" s="145" t="str">
        <f t="shared" si="8"/>
        <v/>
      </c>
      <c r="I324" s="145">
        <f t="shared" si="9"/>
        <v>-3620</v>
      </c>
      <c r="J324" s="146">
        <v>-3620</v>
      </c>
      <c r="K324" s="147">
        <v>986620471</v>
      </c>
      <c r="L324" s="148" t="s">
        <v>447</v>
      </c>
      <c r="M324" s="148"/>
      <c r="N324" s="148"/>
      <c r="O324" s="148" t="s">
        <v>8</v>
      </c>
      <c r="P324" s="148" t="s">
        <v>9</v>
      </c>
      <c r="Q324" s="148"/>
      <c r="R324" s="148"/>
      <c r="S324" s="148"/>
      <c r="T324" s="148"/>
    </row>
    <row r="325" spans="1:20" ht="15.6" customHeight="1" outlineLevel="1">
      <c r="A325" s="142">
        <v>45414</v>
      </c>
      <c r="B325" s="142">
        <v>45405</v>
      </c>
      <c r="C325" s="143" t="s">
        <v>120</v>
      </c>
      <c r="D325" s="144" t="s">
        <v>76</v>
      </c>
      <c r="E325" s="144"/>
      <c r="F325" s="137">
        <f>IF(D325="대체","",VLOOKUP($D325,월별_CashFlow!$H$3:$I$61,2,FALSE))</f>
        <v>120204</v>
      </c>
      <c r="G325" s="145"/>
      <c r="H325" s="145" t="str">
        <f t="shared" si="8"/>
        <v/>
      </c>
      <c r="I325" s="145">
        <f t="shared" si="9"/>
        <v>-100</v>
      </c>
      <c r="J325" s="146">
        <v>-100</v>
      </c>
      <c r="K325" s="147">
        <v>986620371</v>
      </c>
      <c r="L325" s="148" t="s">
        <v>448</v>
      </c>
      <c r="M325" s="148"/>
      <c r="N325" s="148"/>
      <c r="O325" s="148" t="s">
        <v>8</v>
      </c>
      <c r="P325" s="148" t="s">
        <v>9</v>
      </c>
      <c r="Q325" s="148"/>
      <c r="R325" s="148"/>
      <c r="S325" s="148"/>
      <c r="T325" s="148"/>
    </row>
    <row r="326" spans="1:20" ht="15.6" customHeight="1" outlineLevel="1">
      <c r="A326" s="142">
        <v>45414</v>
      </c>
      <c r="B326" s="142">
        <v>45405</v>
      </c>
      <c r="C326" s="143" t="s">
        <v>120</v>
      </c>
      <c r="D326" s="144" t="s">
        <v>76</v>
      </c>
      <c r="E326" s="144"/>
      <c r="F326" s="137">
        <f>IF(D326="대체","",VLOOKUP($D326,월별_CashFlow!$H$3:$I$61,2,FALSE))</f>
        <v>120204</v>
      </c>
      <c r="G326" s="145"/>
      <c r="H326" s="145" t="str">
        <f t="shared" si="8"/>
        <v/>
      </c>
      <c r="I326" s="145">
        <f t="shared" si="9"/>
        <v>-13800</v>
      </c>
      <c r="J326" s="146">
        <v>-13800</v>
      </c>
      <c r="K326" s="147">
        <v>986606571</v>
      </c>
      <c r="L326" s="148" t="s">
        <v>328</v>
      </c>
      <c r="M326" s="148"/>
      <c r="N326" s="148"/>
      <c r="O326" s="148" t="s">
        <v>8</v>
      </c>
      <c r="P326" s="148" t="s">
        <v>9</v>
      </c>
      <c r="Q326" s="148"/>
      <c r="R326" s="148"/>
      <c r="S326" s="148"/>
      <c r="T326" s="148"/>
    </row>
    <row r="327" spans="1:20" ht="15.6" customHeight="1" outlineLevel="1">
      <c r="A327" s="142">
        <v>45414</v>
      </c>
      <c r="B327" s="142">
        <v>45405</v>
      </c>
      <c r="C327" s="143" t="s">
        <v>120</v>
      </c>
      <c r="D327" s="144" t="s">
        <v>76</v>
      </c>
      <c r="E327" s="144"/>
      <c r="F327" s="137">
        <f>IF(D327="대체","",VLOOKUP($D327,월별_CashFlow!$H$3:$I$61,2,FALSE))</f>
        <v>120204</v>
      </c>
      <c r="G327" s="145"/>
      <c r="H327" s="145">
        <f t="shared" si="8"/>
        <v>13800</v>
      </c>
      <c r="I327" s="145" t="str">
        <f t="shared" si="9"/>
        <v/>
      </c>
      <c r="J327" s="146">
        <v>13800</v>
      </c>
      <c r="K327" s="147">
        <v>986620371</v>
      </c>
      <c r="L327" s="148" t="s">
        <v>328</v>
      </c>
      <c r="M327" s="148"/>
      <c r="N327" s="148"/>
      <c r="O327" s="148" t="s">
        <v>8</v>
      </c>
      <c r="P327" s="148" t="s">
        <v>9</v>
      </c>
      <c r="Q327" s="148"/>
      <c r="R327" s="148"/>
      <c r="S327" s="148"/>
      <c r="T327" s="148"/>
    </row>
    <row r="328" spans="1:20" ht="15.6" customHeight="1" outlineLevel="1">
      <c r="A328" s="142">
        <v>45414</v>
      </c>
      <c r="B328" s="142">
        <v>45405</v>
      </c>
      <c r="C328" s="143" t="s">
        <v>120</v>
      </c>
      <c r="D328" s="144" t="s">
        <v>76</v>
      </c>
      <c r="E328" s="144"/>
      <c r="F328" s="137">
        <f>IF(D328="대체","",VLOOKUP($D328,월별_CashFlow!$H$3:$I$61,2,FALSE))</f>
        <v>120204</v>
      </c>
      <c r="G328" s="145"/>
      <c r="H328" s="145" t="str">
        <f t="shared" ref="H328:H391" si="10">IF(J328&gt;0,J328,"")</f>
        <v/>
      </c>
      <c r="I328" s="145">
        <f t="shared" ref="I328:I391" si="11">IF(J328&lt;0,J328,"")</f>
        <v>-12000</v>
      </c>
      <c r="J328" s="146">
        <v>-12000</v>
      </c>
      <c r="K328" s="147">
        <v>986608371</v>
      </c>
      <c r="L328" s="148" t="s">
        <v>328</v>
      </c>
      <c r="M328" s="148"/>
      <c r="N328" s="148"/>
      <c r="O328" s="148" t="s">
        <v>8</v>
      </c>
      <c r="P328" s="148" t="s">
        <v>9</v>
      </c>
      <c r="Q328" s="148"/>
      <c r="R328" s="148"/>
      <c r="S328" s="148"/>
      <c r="T328" s="148"/>
    </row>
    <row r="329" spans="1:20" ht="15.6" customHeight="1" outlineLevel="1">
      <c r="A329" s="142">
        <v>45414</v>
      </c>
      <c r="B329" s="142">
        <v>45405</v>
      </c>
      <c r="C329" s="143" t="s">
        <v>120</v>
      </c>
      <c r="D329" s="144" t="s">
        <v>76</v>
      </c>
      <c r="E329" s="144"/>
      <c r="F329" s="137">
        <f>IF(D329="대체","",VLOOKUP($D329,월별_CashFlow!$H$3:$I$61,2,FALSE))</f>
        <v>120204</v>
      </c>
      <c r="G329" s="145"/>
      <c r="H329" s="145" t="str">
        <f t="shared" si="10"/>
        <v/>
      </c>
      <c r="I329" s="145">
        <f t="shared" si="11"/>
        <v>-11800</v>
      </c>
      <c r="J329" s="146">
        <v>-11800</v>
      </c>
      <c r="K329" s="147">
        <v>986596571</v>
      </c>
      <c r="L329" s="148" t="s">
        <v>328</v>
      </c>
      <c r="M329" s="148"/>
      <c r="N329" s="148"/>
      <c r="O329" s="148" t="s">
        <v>8</v>
      </c>
      <c r="P329" s="148" t="s">
        <v>9</v>
      </c>
      <c r="Q329" s="148"/>
      <c r="R329" s="148"/>
      <c r="S329" s="148"/>
      <c r="T329" s="148"/>
    </row>
    <row r="330" spans="1:20" ht="15.6" customHeight="1" outlineLevel="1">
      <c r="A330" s="142">
        <v>45414</v>
      </c>
      <c r="B330" s="142">
        <v>45405</v>
      </c>
      <c r="C330" s="143" t="s">
        <v>120</v>
      </c>
      <c r="D330" s="144" t="s">
        <v>76</v>
      </c>
      <c r="E330" s="144"/>
      <c r="F330" s="137">
        <f>IF(D330="대체","",VLOOKUP($D330,월별_CashFlow!$H$3:$I$61,2,FALSE))</f>
        <v>120204</v>
      </c>
      <c r="G330" s="145"/>
      <c r="H330" s="145">
        <f t="shared" si="10"/>
        <v>11800</v>
      </c>
      <c r="I330" s="145" t="str">
        <f t="shared" si="11"/>
        <v/>
      </c>
      <c r="J330" s="146">
        <v>11800</v>
      </c>
      <c r="K330" s="147">
        <v>986608371</v>
      </c>
      <c r="L330" s="148" t="s">
        <v>328</v>
      </c>
      <c r="M330" s="148"/>
      <c r="N330" s="148"/>
      <c r="O330" s="148" t="s">
        <v>8</v>
      </c>
      <c r="P330" s="148" t="s">
        <v>9</v>
      </c>
      <c r="Q330" s="148"/>
      <c r="R330" s="148"/>
      <c r="S330" s="148"/>
      <c r="T330" s="148"/>
    </row>
    <row r="331" spans="1:20" ht="15.6" customHeight="1" outlineLevel="1">
      <c r="A331" s="142">
        <v>45414</v>
      </c>
      <c r="B331" s="142">
        <v>45405</v>
      </c>
      <c r="C331" s="143" t="s">
        <v>120</v>
      </c>
      <c r="D331" s="144" t="s">
        <v>76</v>
      </c>
      <c r="E331" s="144"/>
      <c r="F331" s="137">
        <f>IF(D331="대체","",VLOOKUP($D331,월별_CashFlow!$H$3:$I$61,2,FALSE))</f>
        <v>120204</v>
      </c>
      <c r="G331" s="145"/>
      <c r="H331" s="145" t="str">
        <f t="shared" si="10"/>
        <v/>
      </c>
      <c r="I331" s="145">
        <f t="shared" si="11"/>
        <v>-10000</v>
      </c>
      <c r="J331" s="146">
        <v>-10000</v>
      </c>
      <c r="K331" s="147">
        <v>986598371</v>
      </c>
      <c r="L331" s="148" t="s">
        <v>328</v>
      </c>
      <c r="M331" s="148"/>
      <c r="N331" s="148"/>
      <c r="O331" s="148" t="s">
        <v>8</v>
      </c>
      <c r="P331" s="148" t="s">
        <v>9</v>
      </c>
      <c r="Q331" s="148"/>
      <c r="R331" s="148"/>
      <c r="S331" s="148"/>
      <c r="T331" s="148"/>
    </row>
    <row r="332" spans="1:20" ht="15.6" customHeight="1" outlineLevel="1">
      <c r="A332" s="142">
        <v>45414</v>
      </c>
      <c r="B332" s="142">
        <v>45406</v>
      </c>
      <c r="C332" s="143" t="s">
        <v>120</v>
      </c>
      <c r="D332" s="144" t="s">
        <v>86</v>
      </c>
      <c r="E332" s="144"/>
      <c r="F332" s="137">
        <f>IF(D332="대체","",VLOOKUP($D332,월별_CashFlow!$H$3:$I$61,2,FALSE))</f>
        <v>310001</v>
      </c>
      <c r="G332" s="145"/>
      <c r="H332" s="145">
        <f t="shared" si="10"/>
        <v>650000</v>
      </c>
      <c r="I332" s="145" t="str">
        <f t="shared" si="11"/>
        <v/>
      </c>
      <c r="J332" s="146">
        <v>650000</v>
      </c>
      <c r="K332" s="147">
        <v>987248371</v>
      </c>
      <c r="L332" s="148" t="s">
        <v>436</v>
      </c>
      <c r="M332" s="148"/>
      <c r="N332" s="148"/>
      <c r="O332" s="148" t="s">
        <v>14</v>
      </c>
      <c r="P332" s="148" t="s">
        <v>15</v>
      </c>
      <c r="Q332" s="148"/>
      <c r="R332" s="148"/>
      <c r="S332" s="148"/>
      <c r="T332" s="148"/>
    </row>
    <row r="333" spans="1:20" ht="15.6" customHeight="1" outlineLevel="1">
      <c r="A333" s="142">
        <v>45414</v>
      </c>
      <c r="B333" s="142">
        <v>45406</v>
      </c>
      <c r="C333" s="143" t="s">
        <v>120</v>
      </c>
      <c r="D333" s="144" t="s">
        <v>76</v>
      </c>
      <c r="E333" s="144"/>
      <c r="F333" s="137">
        <f>IF(D333="대체","",VLOOKUP($D333,월별_CashFlow!$H$3:$I$61,2,FALSE))</f>
        <v>120204</v>
      </c>
      <c r="G333" s="145"/>
      <c r="H333" s="145" t="str">
        <f t="shared" si="10"/>
        <v/>
      </c>
      <c r="I333" s="145">
        <f t="shared" si="11"/>
        <v>-198621</v>
      </c>
      <c r="J333" s="146">
        <v>-198621</v>
      </c>
      <c r="K333" s="147">
        <v>987049750</v>
      </c>
      <c r="L333" s="148" t="s">
        <v>449</v>
      </c>
      <c r="M333" s="148"/>
      <c r="N333" s="148"/>
      <c r="O333" s="148" t="s">
        <v>8</v>
      </c>
      <c r="P333" s="148" t="s">
        <v>9</v>
      </c>
      <c r="Q333" s="148"/>
      <c r="R333" s="148"/>
      <c r="S333" s="148"/>
      <c r="T333" s="148"/>
    </row>
    <row r="334" spans="1:20" ht="15.6" customHeight="1" outlineLevel="1">
      <c r="A334" s="142">
        <v>45414</v>
      </c>
      <c r="B334" s="142">
        <v>45406</v>
      </c>
      <c r="C334" s="143" t="s">
        <v>120</v>
      </c>
      <c r="D334" s="144" t="s">
        <v>76</v>
      </c>
      <c r="E334" s="144"/>
      <c r="F334" s="137">
        <f>IF(D334="대체","",VLOOKUP($D334,월별_CashFlow!$H$3:$I$61,2,FALSE))</f>
        <v>120204</v>
      </c>
      <c r="G334" s="145"/>
      <c r="H334" s="145" t="str">
        <f t="shared" si="10"/>
        <v/>
      </c>
      <c r="I334" s="145">
        <f t="shared" si="11"/>
        <v>-74522</v>
      </c>
      <c r="J334" s="146">
        <v>-74522</v>
      </c>
      <c r="K334" s="147">
        <v>986975228</v>
      </c>
      <c r="L334" s="148" t="s">
        <v>450</v>
      </c>
      <c r="M334" s="148"/>
      <c r="N334" s="148"/>
      <c r="O334" s="148" t="s">
        <v>8</v>
      </c>
      <c r="P334" s="148" t="s">
        <v>9</v>
      </c>
      <c r="Q334" s="148"/>
      <c r="R334" s="148"/>
      <c r="S334" s="148"/>
      <c r="T334" s="148"/>
    </row>
    <row r="335" spans="1:20" ht="15.6" customHeight="1" outlineLevel="1">
      <c r="A335" s="142">
        <v>45414</v>
      </c>
      <c r="B335" s="142">
        <v>45406</v>
      </c>
      <c r="C335" s="143" t="s">
        <v>120</v>
      </c>
      <c r="D335" s="144" t="s">
        <v>76</v>
      </c>
      <c r="E335" s="144"/>
      <c r="F335" s="137">
        <f>IF(D335="대체","",VLOOKUP($D335,월별_CashFlow!$H$3:$I$61,2,FALSE))</f>
        <v>120204</v>
      </c>
      <c r="G335" s="145"/>
      <c r="H335" s="145" t="str">
        <f t="shared" si="10"/>
        <v/>
      </c>
      <c r="I335" s="145">
        <f t="shared" si="11"/>
        <v>-7600</v>
      </c>
      <c r="J335" s="146">
        <v>-7600</v>
      </c>
      <c r="K335" s="147">
        <v>986967628</v>
      </c>
      <c r="L335" s="148" t="s">
        <v>372</v>
      </c>
      <c r="M335" s="148"/>
      <c r="N335" s="148"/>
      <c r="O335" s="148" t="s">
        <v>8</v>
      </c>
      <c r="P335" s="148" t="s">
        <v>9</v>
      </c>
      <c r="Q335" s="148"/>
      <c r="R335" s="148"/>
      <c r="S335" s="148"/>
      <c r="T335" s="148"/>
    </row>
    <row r="336" spans="1:20" ht="15.6" customHeight="1" outlineLevel="1">
      <c r="A336" s="142">
        <v>45414</v>
      </c>
      <c r="B336" s="142">
        <v>45407</v>
      </c>
      <c r="C336" s="143" t="s">
        <v>120</v>
      </c>
      <c r="D336" s="144" t="s">
        <v>86</v>
      </c>
      <c r="E336" s="144"/>
      <c r="F336" s="137">
        <f>IF(D336="대체","",VLOOKUP($D336,월별_CashFlow!$H$3:$I$61,2,FALSE))</f>
        <v>310001</v>
      </c>
      <c r="G336" s="145"/>
      <c r="H336" s="145" t="str">
        <f t="shared" si="10"/>
        <v/>
      </c>
      <c r="I336" s="145">
        <f t="shared" si="11"/>
        <v>-1445000</v>
      </c>
      <c r="J336" s="146">
        <v>-1445000</v>
      </c>
      <c r="K336" s="147">
        <v>985522628</v>
      </c>
      <c r="L336" s="148" t="s">
        <v>332</v>
      </c>
      <c r="M336" s="148"/>
      <c r="N336" s="148"/>
      <c r="O336" s="148" t="s">
        <v>14</v>
      </c>
      <c r="P336" s="148" t="s">
        <v>15</v>
      </c>
      <c r="Q336" s="148"/>
      <c r="R336" s="148"/>
      <c r="S336" s="148"/>
      <c r="T336" s="148"/>
    </row>
    <row r="337" spans="1:20" ht="15.6" customHeight="1" outlineLevel="1">
      <c r="A337" s="142">
        <v>45414</v>
      </c>
      <c r="B337" s="142">
        <v>45407</v>
      </c>
      <c r="C337" s="143" t="s">
        <v>120</v>
      </c>
      <c r="D337" s="144" t="s">
        <v>74</v>
      </c>
      <c r="E337" s="144"/>
      <c r="F337" s="137">
        <f>IF(D337="대체","",VLOOKUP($D337,월별_CashFlow!$H$3:$I$61,2,FALSE))</f>
        <v>120202</v>
      </c>
      <c r="G337" s="145"/>
      <c r="H337" s="145" t="str">
        <f t="shared" si="10"/>
        <v/>
      </c>
      <c r="I337" s="145">
        <f t="shared" si="11"/>
        <v>-14879080</v>
      </c>
      <c r="J337" s="146">
        <v>-14879080</v>
      </c>
      <c r="K337" s="147">
        <v>970643548</v>
      </c>
      <c r="L337" s="148" t="s">
        <v>451</v>
      </c>
      <c r="M337" s="148"/>
      <c r="N337" s="148"/>
      <c r="O337" s="148" t="s">
        <v>10</v>
      </c>
      <c r="P337" s="148" t="s">
        <v>11</v>
      </c>
      <c r="Q337" s="148"/>
      <c r="R337" s="148"/>
      <c r="S337" s="148"/>
      <c r="T337" s="148"/>
    </row>
    <row r="338" spans="1:20" ht="15.6" customHeight="1" outlineLevel="1">
      <c r="A338" s="142">
        <v>45414</v>
      </c>
      <c r="B338" s="142">
        <v>45407</v>
      </c>
      <c r="C338" s="143" t="s">
        <v>120</v>
      </c>
      <c r="D338" s="144" t="s">
        <v>76</v>
      </c>
      <c r="E338" s="144"/>
      <c r="F338" s="137">
        <f>IF(D338="대체","",VLOOKUP($D338,월별_CashFlow!$H$3:$I$61,2,FALSE))</f>
        <v>120204</v>
      </c>
      <c r="G338" s="145"/>
      <c r="H338" s="145" t="str">
        <f t="shared" si="10"/>
        <v/>
      </c>
      <c r="I338" s="145">
        <f t="shared" si="11"/>
        <v>-4100</v>
      </c>
      <c r="J338" s="146">
        <v>-4100</v>
      </c>
      <c r="K338" s="147">
        <v>970639448</v>
      </c>
      <c r="L338" s="148" t="s">
        <v>328</v>
      </c>
      <c r="M338" s="148"/>
      <c r="N338" s="148"/>
      <c r="O338" s="148" t="s">
        <v>8</v>
      </c>
      <c r="P338" s="148" t="s">
        <v>9</v>
      </c>
      <c r="Q338" s="148"/>
      <c r="R338" s="148"/>
      <c r="S338" s="148"/>
      <c r="T338" s="148"/>
    </row>
    <row r="339" spans="1:20" ht="15.6" customHeight="1" outlineLevel="1">
      <c r="A339" s="142">
        <v>45414</v>
      </c>
      <c r="B339" s="142">
        <v>45407</v>
      </c>
      <c r="C339" s="143" t="s">
        <v>120</v>
      </c>
      <c r="D339" s="144" t="s">
        <v>76</v>
      </c>
      <c r="E339" s="144"/>
      <c r="F339" s="137">
        <f>IF(D339="대체","",VLOOKUP($D339,월별_CashFlow!$H$3:$I$61,2,FALSE))</f>
        <v>120204</v>
      </c>
      <c r="G339" s="145"/>
      <c r="H339" s="145">
        <f t="shared" si="10"/>
        <v>4100</v>
      </c>
      <c r="I339" s="145" t="str">
        <f t="shared" si="11"/>
        <v/>
      </c>
      <c r="J339" s="146">
        <v>4100</v>
      </c>
      <c r="K339" s="147">
        <v>970643548</v>
      </c>
      <c r="L339" s="148" t="s">
        <v>328</v>
      </c>
      <c r="M339" s="148"/>
      <c r="N339" s="148"/>
      <c r="O339" s="148" t="s">
        <v>8</v>
      </c>
      <c r="P339" s="148" t="s">
        <v>9</v>
      </c>
      <c r="Q339" s="148"/>
      <c r="R339" s="148"/>
      <c r="S339" s="148"/>
      <c r="T339" s="148"/>
    </row>
    <row r="340" spans="1:20" ht="15.6" customHeight="1" outlineLevel="1">
      <c r="A340" s="142">
        <v>45414</v>
      </c>
      <c r="B340" s="142">
        <v>45407</v>
      </c>
      <c r="C340" s="143" t="s">
        <v>120</v>
      </c>
      <c r="D340" s="144" t="s">
        <v>76</v>
      </c>
      <c r="E340" s="144"/>
      <c r="F340" s="137">
        <f>IF(D340="대체","",VLOOKUP($D340,월별_CashFlow!$H$3:$I$61,2,FALSE))</f>
        <v>120204</v>
      </c>
      <c r="G340" s="145"/>
      <c r="H340" s="145" t="str">
        <f t="shared" si="10"/>
        <v/>
      </c>
      <c r="I340" s="145">
        <f t="shared" si="11"/>
        <v>-4100</v>
      </c>
      <c r="J340" s="146">
        <v>-4100</v>
      </c>
      <c r="K340" s="147">
        <v>970639448</v>
      </c>
      <c r="L340" s="148" t="s">
        <v>328</v>
      </c>
      <c r="M340" s="148"/>
      <c r="N340" s="148"/>
      <c r="O340" s="148" t="s">
        <v>8</v>
      </c>
      <c r="P340" s="148" t="s">
        <v>9</v>
      </c>
      <c r="Q340" s="148"/>
      <c r="R340" s="148"/>
      <c r="S340" s="148"/>
      <c r="T340" s="148"/>
    </row>
    <row r="341" spans="1:20" ht="15.6" customHeight="1" outlineLevel="1">
      <c r="A341" s="142">
        <v>45414</v>
      </c>
      <c r="B341" s="142">
        <v>45407</v>
      </c>
      <c r="C341" s="143" t="s">
        <v>120</v>
      </c>
      <c r="D341" s="144" t="s">
        <v>76</v>
      </c>
      <c r="E341" s="144"/>
      <c r="F341" s="137">
        <f>IF(D341="대체","",VLOOKUP($D341,월별_CashFlow!$H$3:$I$61,2,FALSE))</f>
        <v>120204</v>
      </c>
      <c r="G341" s="145"/>
      <c r="H341" s="145" t="str">
        <f t="shared" si="10"/>
        <v/>
      </c>
      <c r="I341" s="145">
        <f t="shared" si="11"/>
        <v>-29600</v>
      </c>
      <c r="J341" s="146">
        <v>-29600</v>
      </c>
      <c r="K341" s="147">
        <v>970609848</v>
      </c>
      <c r="L341" s="148" t="s">
        <v>453</v>
      </c>
      <c r="M341" s="148"/>
      <c r="N341" s="148"/>
      <c r="O341" s="148" t="s">
        <v>8</v>
      </c>
      <c r="P341" s="148" t="s">
        <v>9</v>
      </c>
      <c r="Q341" s="148"/>
      <c r="R341" s="148"/>
      <c r="S341" s="148"/>
      <c r="T341" s="148"/>
    </row>
    <row r="342" spans="1:20" ht="15.6" customHeight="1" outlineLevel="1">
      <c r="A342" s="142">
        <v>45414</v>
      </c>
      <c r="B342" s="142">
        <v>45407</v>
      </c>
      <c r="C342" s="143" t="s">
        <v>120</v>
      </c>
      <c r="D342" s="144" t="s">
        <v>76</v>
      </c>
      <c r="E342" s="144"/>
      <c r="F342" s="137">
        <f>IF(D342="대체","",VLOOKUP($D342,월별_CashFlow!$H$3:$I$61,2,FALSE))</f>
        <v>120204</v>
      </c>
      <c r="G342" s="145"/>
      <c r="H342" s="145" t="str">
        <f t="shared" si="10"/>
        <v/>
      </c>
      <c r="I342" s="145">
        <f t="shared" si="11"/>
        <v>-4100</v>
      </c>
      <c r="J342" s="146">
        <v>-4100</v>
      </c>
      <c r="K342" s="147">
        <v>970605748</v>
      </c>
      <c r="L342" s="148" t="s">
        <v>328</v>
      </c>
      <c r="M342" s="148"/>
      <c r="N342" s="148"/>
      <c r="O342" s="148" t="s">
        <v>8</v>
      </c>
      <c r="P342" s="148" t="s">
        <v>9</v>
      </c>
      <c r="Q342" s="148"/>
      <c r="R342" s="148"/>
      <c r="S342" s="148"/>
      <c r="T342" s="148"/>
    </row>
    <row r="343" spans="1:20" ht="15.6" customHeight="1" outlineLevel="1">
      <c r="A343" s="142">
        <v>45414</v>
      </c>
      <c r="B343" s="142">
        <v>45407</v>
      </c>
      <c r="C343" s="143" t="s">
        <v>120</v>
      </c>
      <c r="D343" s="144" t="s">
        <v>76</v>
      </c>
      <c r="E343" s="144"/>
      <c r="F343" s="137">
        <f>IF(D343="대체","",VLOOKUP($D343,월별_CashFlow!$H$3:$I$61,2,FALSE))</f>
        <v>120204</v>
      </c>
      <c r="G343" s="145"/>
      <c r="H343" s="145">
        <f t="shared" si="10"/>
        <v>4100</v>
      </c>
      <c r="I343" s="145" t="str">
        <f t="shared" si="11"/>
        <v/>
      </c>
      <c r="J343" s="146">
        <v>4100</v>
      </c>
      <c r="K343" s="147">
        <v>970609848</v>
      </c>
      <c r="L343" s="148" t="s">
        <v>328</v>
      </c>
      <c r="M343" s="148"/>
      <c r="N343" s="148"/>
      <c r="O343" s="148" t="s">
        <v>8</v>
      </c>
      <c r="P343" s="148" t="s">
        <v>9</v>
      </c>
      <c r="Q343" s="148"/>
      <c r="R343" s="148"/>
      <c r="S343" s="148"/>
      <c r="T343" s="148"/>
    </row>
    <row r="344" spans="1:20" ht="15.6" customHeight="1" outlineLevel="1">
      <c r="A344" s="142">
        <v>45414</v>
      </c>
      <c r="B344" s="142">
        <v>45407</v>
      </c>
      <c r="C344" s="143" t="s">
        <v>120</v>
      </c>
      <c r="D344" s="144" t="s">
        <v>76</v>
      </c>
      <c r="E344" s="144"/>
      <c r="F344" s="137">
        <f>IF(D344="대체","",VLOOKUP($D344,월별_CashFlow!$H$3:$I$61,2,FALSE))</f>
        <v>120204</v>
      </c>
      <c r="G344" s="145"/>
      <c r="H344" s="145" t="str">
        <f t="shared" si="10"/>
        <v/>
      </c>
      <c r="I344" s="145">
        <f t="shared" si="11"/>
        <v>-4100</v>
      </c>
      <c r="J344" s="146">
        <v>-4100</v>
      </c>
      <c r="K344" s="147">
        <v>970605748</v>
      </c>
      <c r="L344" s="148" t="s">
        <v>328</v>
      </c>
      <c r="M344" s="148"/>
      <c r="N344" s="148"/>
      <c r="O344" s="148" t="s">
        <v>8</v>
      </c>
      <c r="P344" s="148" t="s">
        <v>9</v>
      </c>
      <c r="Q344" s="148"/>
      <c r="R344" s="148"/>
      <c r="S344" s="148"/>
      <c r="T344" s="148"/>
    </row>
    <row r="345" spans="1:20" ht="15.6" customHeight="1" outlineLevel="1">
      <c r="A345" s="142">
        <v>45414</v>
      </c>
      <c r="B345" s="142">
        <v>45407</v>
      </c>
      <c r="C345" s="143" t="s">
        <v>120</v>
      </c>
      <c r="D345" s="144" t="s">
        <v>76</v>
      </c>
      <c r="E345" s="144"/>
      <c r="F345" s="137">
        <f>IF(D345="대체","",VLOOKUP($D345,월별_CashFlow!$H$3:$I$61,2,FALSE))</f>
        <v>120204</v>
      </c>
      <c r="G345" s="145"/>
      <c r="H345" s="145" t="str">
        <f t="shared" si="10"/>
        <v/>
      </c>
      <c r="I345" s="145">
        <f t="shared" si="11"/>
        <v>-226000</v>
      </c>
      <c r="J345" s="146">
        <v>-226000</v>
      </c>
      <c r="K345" s="147">
        <v>970379748</v>
      </c>
      <c r="L345" s="148" t="s">
        <v>454</v>
      </c>
      <c r="M345" s="148"/>
      <c r="N345" s="148"/>
      <c r="O345" s="148" t="s">
        <v>8</v>
      </c>
      <c r="P345" s="148" t="s">
        <v>9</v>
      </c>
      <c r="Q345" s="148"/>
      <c r="R345" s="148"/>
      <c r="S345" s="148"/>
      <c r="T345" s="148"/>
    </row>
    <row r="346" spans="1:20" ht="15.6" customHeight="1" outlineLevel="1">
      <c r="A346" s="142">
        <v>45414</v>
      </c>
      <c r="B346" s="142">
        <v>45408</v>
      </c>
      <c r="C346" s="143" t="s">
        <v>120</v>
      </c>
      <c r="D346" s="144" t="s">
        <v>76</v>
      </c>
      <c r="E346" s="144"/>
      <c r="F346" s="137">
        <f>IF(D346="대체","",VLOOKUP($D346,월별_CashFlow!$H$3:$I$61,2,FALSE))</f>
        <v>120204</v>
      </c>
      <c r="G346" s="145"/>
      <c r="H346" s="145" t="str">
        <f t="shared" si="10"/>
        <v/>
      </c>
      <c r="I346" s="145">
        <f t="shared" si="11"/>
        <v>-4100</v>
      </c>
      <c r="J346" s="146">
        <v>-4100</v>
      </c>
      <c r="K346" s="147">
        <v>970375648</v>
      </c>
      <c r="L346" s="148" t="s">
        <v>406</v>
      </c>
      <c r="M346" s="148"/>
      <c r="N346" s="148"/>
      <c r="O346" s="148" t="s">
        <v>8</v>
      </c>
      <c r="P346" s="148" t="s">
        <v>9</v>
      </c>
      <c r="Q346" s="148"/>
      <c r="R346" s="148"/>
      <c r="S346" s="148"/>
      <c r="T346" s="148"/>
    </row>
    <row r="347" spans="1:20" ht="15.6" customHeight="1" outlineLevel="1">
      <c r="A347" s="142">
        <v>45414</v>
      </c>
      <c r="B347" s="142">
        <v>45408</v>
      </c>
      <c r="C347" s="143" t="s">
        <v>120</v>
      </c>
      <c r="D347" s="144" t="s">
        <v>76</v>
      </c>
      <c r="E347" s="144"/>
      <c r="F347" s="137">
        <f>IF(D347="대체","",VLOOKUP($D347,월별_CashFlow!$H$3:$I$61,2,FALSE))</f>
        <v>120204</v>
      </c>
      <c r="G347" s="145"/>
      <c r="H347" s="145">
        <f t="shared" si="10"/>
        <v>4100</v>
      </c>
      <c r="I347" s="145" t="str">
        <f t="shared" si="11"/>
        <v/>
      </c>
      <c r="J347" s="146">
        <v>4100</v>
      </c>
      <c r="K347" s="147">
        <v>970379748</v>
      </c>
      <c r="L347" s="148" t="s">
        <v>406</v>
      </c>
      <c r="M347" s="148"/>
      <c r="N347" s="148"/>
      <c r="O347" s="148" t="s">
        <v>8</v>
      </c>
      <c r="P347" s="148" t="s">
        <v>9</v>
      </c>
      <c r="Q347" s="148"/>
      <c r="R347" s="148"/>
      <c r="S347" s="148"/>
      <c r="T347" s="148"/>
    </row>
    <row r="348" spans="1:20" ht="15.6" customHeight="1" outlineLevel="1">
      <c r="A348" s="142">
        <v>45414</v>
      </c>
      <c r="B348" s="142">
        <v>45408</v>
      </c>
      <c r="C348" s="143" t="s">
        <v>120</v>
      </c>
      <c r="D348" s="144" t="s">
        <v>76</v>
      </c>
      <c r="E348" s="144"/>
      <c r="F348" s="137">
        <f>IF(D348="대체","",VLOOKUP($D348,월별_CashFlow!$H$3:$I$61,2,FALSE))</f>
        <v>120204</v>
      </c>
      <c r="G348" s="145"/>
      <c r="H348" s="145" t="str">
        <f t="shared" si="10"/>
        <v/>
      </c>
      <c r="I348" s="145">
        <f t="shared" si="11"/>
        <v>-4100</v>
      </c>
      <c r="J348" s="146">
        <v>-4100</v>
      </c>
      <c r="K348" s="147">
        <v>970375648</v>
      </c>
      <c r="L348" s="148" t="s">
        <v>446</v>
      </c>
      <c r="M348" s="148"/>
      <c r="N348" s="148"/>
      <c r="O348" s="148" t="s">
        <v>8</v>
      </c>
      <c r="P348" s="148" t="s">
        <v>9</v>
      </c>
      <c r="Q348" s="148"/>
      <c r="R348" s="148"/>
      <c r="S348" s="148"/>
      <c r="T348" s="148"/>
    </row>
    <row r="349" spans="1:20" ht="15.6" customHeight="1" outlineLevel="1">
      <c r="A349" s="142">
        <v>45414</v>
      </c>
      <c r="B349" s="142">
        <v>45408</v>
      </c>
      <c r="C349" s="143" t="s">
        <v>120</v>
      </c>
      <c r="D349" s="144" t="s">
        <v>76</v>
      </c>
      <c r="E349" s="144"/>
      <c r="F349" s="137">
        <f>IF(D349="대체","",VLOOKUP($D349,월별_CashFlow!$H$3:$I$61,2,FALSE))</f>
        <v>120204</v>
      </c>
      <c r="G349" s="145"/>
      <c r="H349" s="145" t="str">
        <f t="shared" si="10"/>
        <v/>
      </c>
      <c r="I349" s="145">
        <f t="shared" si="11"/>
        <v>-21000</v>
      </c>
      <c r="J349" s="146">
        <v>-21000</v>
      </c>
      <c r="K349" s="147">
        <v>970354648</v>
      </c>
      <c r="L349" s="148" t="s">
        <v>455</v>
      </c>
      <c r="M349" s="148"/>
      <c r="N349" s="148"/>
      <c r="O349" s="148" t="s">
        <v>8</v>
      </c>
      <c r="P349" s="148" t="s">
        <v>9</v>
      </c>
      <c r="Q349" s="148"/>
      <c r="R349" s="148"/>
      <c r="S349" s="148"/>
      <c r="T349" s="148"/>
    </row>
    <row r="350" spans="1:20" ht="15.6" customHeight="1" outlineLevel="1">
      <c r="A350" s="142">
        <v>45414</v>
      </c>
      <c r="B350" s="142">
        <v>45408</v>
      </c>
      <c r="C350" s="143" t="s">
        <v>120</v>
      </c>
      <c r="D350" s="144" t="s">
        <v>76</v>
      </c>
      <c r="E350" s="144"/>
      <c r="F350" s="137">
        <f>IF(D350="대체","",VLOOKUP($D350,월별_CashFlow!$H$3:$I$61,2,FALSE))</f>
        <v>120204</v>
      </c>
      <c r="G350" s="145"/>
      <c r="H350" s="145" t="str">
        <f t="shared" si="10"/>
        <v/>
      </c>
      <c r="I350" s="145">
        <f t="shared" si="11"/>
        <v>-6400</v>
      </c>
      <c r="J350" s="146">
        <v>-6400</v>
      </c>
      <c r="K350" s="147">
        <v>970348248</v>
      </c>
      <c r="L350" s="148" t="s">
        <v>328</v>
      </c>
      <c r="M350" s="148"/>
      <c r="N350" s="148"/>
      <c r="O350" s="148" t="s">
        <v>8</v>
      </c>
      <c r="P350" s="148" t="s">
        <v>9</v>
      </c>
      <c r="Q350" s="148"/>
      <c r="R350" s="148"/>
      <c r="S350" s="148"/>
      <c r="T350" s="148"/>
    </row>
    <row r="351" spans="1:20" ht="15.6" customHeight="1" outlineLevel="1">
      <c r="A351" s="142">
        <v>45414</v>
      </c>
      <c r="B351" s="142">
        <v>45408</v>
      </c>
      <c r="C351" s="143" t="s">
        <v>120</v>
      </c>
      <c r="D351" s="144" t="s">
        <v>76</v>
      </c>
      <c r="E351" s="144"/>
      <c r="F351" s="137">
        <f>IF(D351="대체","",VLOOKUP($D351,월별_CashFlow!$H$3:$I$61,2,FALSE))</f>
        <v>120204</v>
      </c>
      <c r="G351" s="145"/>
      <c r="H351" s="145">
        <f t="shared" si="10"/>
        <v>6400</v>
      </c>
      <c r="I351" s="145" t="str">
        <f t="shared" si="11"/>
        <v/>
      </c>
      <c r="J351" s="146">
        <v>6400</v>
      </c>
      <c r="K351" s="147">
        <v>970354648</v>
      </c>
      <c r="L351" s="148" t="s">
        <v>328</v>
      </c>
      <c r="M351" s="148"/>
      <c r="N351" s="148"/>
      <c r="O351" s="148" t="s">
        <v>8</v>
      </c>
      <c r="P351" s="148" t="s">
        <v>9</v>
      </c>
      <c r="Q351" s="148"/>
      <c r="R351" s="148"/>
      <c r="S351" s="148"/>
      <c r="T351" s="148"/>
    </row>
    <row r="352" spans="1:20" ht="15.6" customHeight="1" outlineLevel="1">
      <c r="A352" s="142">
        <v>45414</v>
      </c>
      <c r="B352" s="142">
        <v>45408</v>
      </c>
      <c r="C352" s="143" t="s">
        <v>120</v>
      </c>
      <c r="D352" s="144" t="s">
        <v>76</v>
      </c>
      <c r="E352" s="144"/>
      <c r="F352" s="137">
        <f>IF(D352="대체","",VLOOKUP($D352,월별_CashFlow!$H$3:$I$61,2,FALSE))</f>
        <v>120204</v>
      </c>
      <c r="G352" s="145"/>
      <c r="H352" s="145" t="str">
        <f t="shared" si="10"/>
        <v/>
      </c>
      <c r="I352" s="145">
        <f t="shared" si="11"/>
        <v>-6200</v>
      </c>
      <c r="J352" s="146">
        <v>-6200</v>
      </c>
      <c r="K352" s="147">
        <v>970348448</v>
      </c>
      <c r="L352" s="148" t="s">
        <v>328</v>
      </c>
      <c r="M352" s="148"/>
      <c r="N352" s="148"/>
      <c r="O352" s="148" t="s">
        <v>8</v>
      </c>
      <c r="P352" s="148" t="s">
        <v>9</v>
      </c>
      <c r="Q352" s="148"/>
      <c r="R352" s="148"/>
      <c r="S352" s="148"/>
      <c r="T352" s="148"/>
    </row>
    <row r="353" spans="1:20" ht="15.6" customHeight="1" outlineLevel="1">
      <c r="A353" s="142">
        <v>45414</v>
      </c>
      <c r="B353" s="142">
        <v>45408</v>
      </c>
      <c r="C353" s="143" t="s">
        <v>120</v>
      </c>
      <c r="D353" s="144" t="s">
        <v>76</v>
      </c>
      <c r="E353" s="144"/>
      <c r="F353" s="137">
        <f>IF(D353="대체","",VLOOKUP($D353,월별_CashFlow!$H$3:$I$61,2,FALSE))</f>
        <v>120204</v>
      </c>
      <c r="G353" s="145"/>
      <c r="H353" s="145" t="str">
        <f t="shared" si="10"/>
        <v/>
      </c>
      <c r="I353" s="145">
        <f t="shared" si="11"/>
        <v>-46000</v>
      </c>
      <c r="J353" s="146">
        <v>-46000</v>
      </c>
      <c r="K353" s="147">
        <v>970302448</v>
      </c>
      <c r="L353" s="148" t="s">
        <v>456</v>
      </c>
      <c r="M353" s="148"/>
      <c r="N353" s="148"/>
      <c r="O353" s="148" t="s">
        <v>8</v>
      </c>
      <c r="P353" s="148" t="s">
        <v>9</v>
      </c>
      <c r="Q353" s="148"/>
      <c r="R353" s="148"/>
      <c r="S353" s="148"/>
      <c r="T353" s="148"/>
    </row>
    <row r="354" spans="1:20" ht="15.6" customHeight="1" outlineLevel="1">
      <c r="A354" s="142">
        <v>45414</v>
      </c>
      <c r="B354" s="142">
        <v>45410</v>
      </c>
      <c r="C354" s="143" t="s">
        <v>120</v>
      </c>
      <c r="D354" s="144" t="s">
        <v>76</v>
      </c>
      <c r="E354" s="144"/>
      <c r="F354" s="137">
        <f>IF(D354="대체","",VLOOKUP($D354,월별_CashFlow!$H$3:$I$61,2,FALSE))</f>
        <v>120204</v>
      </c>
      <c r="G354" s="145"/>
      <c r="H354" s="145" t="str">
        <f t="shared" si="10"/>
        <v/>
      </c>
      <c r="I354" s="145">
        <f t="shared" si="11"/>
        <v>-8100</v>
      </c>
      <c r="J354" s="146">
        <v>-8100</v>
      </c>
      <c r="K354" s="147">
        <v>970294348</v>
      </c>
      <c r="L354" s="148" t="s">
        <v>328</v>
      </c>
      <c r="M354" s="148"/>
      <c r="N354" s="148"/>
      <c r="O354" s="148" t="s">
        <v>8</v>
      </c>
      <c r="P354" s="148" t="s">
        <v>9</v>
      </c>
      <c r="Q354" s="148"/>
      <c r="R354" s="148"/>
      <c r="S354" s="148"/>
      <c r="T354" s="148"/>
    </row>
    <row r="355" spans="1:20" ht="15.6" customHeight="1" outlineLevel="1">
      <c r="A355" s="142">
        <v>45414</v>
      </c>
      <c r="B355" s="142">
        <v>45410</v>
      </c>
      <c r="C355" s="143" t="s">
        <v>120</v>
      </c>
      <c r="D355" s="144" t="s">
        <v>76</v>
      </c>
      <c r="E355" s="144"/>
      <c r="F355" s="137">
        <f>IF(D355="대체","",VLOOKUP($D355,월별_CashFlow!$H$3:$I$61,2,FALSE))</f>
        <v>120204</v>
      </c>
      <c r="G355" s="145"/>
      <c r="H355" s="145">
        <f t="shared" si="10"/>
        <v>8100</v>
      </c>
      <c r="I355" s="145" t="str">
        <f t="shared" si="11"/>
        <v/>
      </c>
      <c r="J355" s="146">
        <v>8100</v>
      </c>
      <c r="K355" s="147">
        <v>970302448</v>
      </c>
      <c r="L355" s="148" t="s">
        <v>328</v>
      </c>
      <c r="M355" s="148"/>
      <c r="N355" s="148"/>
      <c r="O355" s="148" t="s">
        <v>8</v>
      </c>
      <c r="P355" s="148" t="s">
        <v>9</v>
      </c>
      <c r="Q355" s="148"/>
      <c r="R355" s="148"/>
      <c r="S355" s="148"/>
      <c r="T355" s="148"/>
    </row>
    <row r="356" spans="1:20" ht="15.6" customHeight="1" outlineLevel="1">
      <c r="A356" s="142">
        <v>45414</v>
      </c>
      <c r="B356" s="142">
        <v>45410</v>
      </c>
      <c r="C356" s="143" t="s">
        <v>120</v>
      </c>
      <c r="D356" s="144" t="s">
        <v>76</v>
      </c>
      <c r="E356" s="144"/>
      <c r="F356" s="137">
        <f>IF(D356="대체","",VLOOKUP($D356,월별_CashFlow!$H$3:$I$61,2,FALSE))</f>
        <v>120204</v>
      </c>
      <c r="G356" s="145"/>
      <c r="H356" s="145" t="str">
        <f t="shared" si="10"/>
        <v/>
      </c>
      <c r="I356" s="145">
        <f t="shared" si="11"/>
        <v>-8300</v>
      </c>
      <c r="J356" s="146">
        <v>-8300</v>
      </c>
      <c r="K356" s="147">
        <v>970294148</v>
      </c>
      <c r="L356" s="148" t="s">
        <v>328</v>
      </c>
      <c r="M356" s="148"/>
      <c r="N356" s="148"/>
      <c r="O356" s="148" t="s">
        <v>8</v>
      </c>
      <c r="P356" s="148" t="s">
        <v>9</v>
      </c>
      <c r="Q356" s="148"/>
      <c r="R356" s="148"/>
      <c r="S356" s="148"/>
      <c r="T356" s="148"/>
    </row>
    <row r="357" spans="1:20" ht="15.6" customHeight="1" outlineLevel="1">
      <c r="A357" s="142">
        <v>45414</v>
      </c>
      <c r="B357" s="142">
        <v>45410</v>
      </c>
      <c r="C357" s="143" t="s">
        <v>120</v>
      </c>
      <c r="D357" s="144" t="s">
        <v>76</v>
      </c>
      <c r="E357" s="144"/>
      <c r="F357" s="137">
        <f>IF(D357="대체","",VLOOKUP($D357,월별_CashFlow!$H$3:$I$61,2,FALSE))</f>
        <v>120204</v>
      </c>
      <c r="G357" s="145"/>
      <c r="H357" s="145" t="str">
        <f t="shared" si="10"/>
        <v/>
      </c>
      <c r="I357" s="145">
        <f t="shared" si="11"/>
        <v>-13100</v>
      </c>
      <c r="J357" s="146">
        <v>-13100</v>
      </c>
      <c r="K357" s="147">
        <v>970281048</v>
      </c>
      <c r="L357" s="148" t="s">
        <v>328</v>
      </c>
      <c r="M357" s="148"/>
      <c r="N357" s="148"/>
      <c r="O357" s="148" t="s">
        <v>8</v>
      </c>
      <c r="P357" s="148" t="s">
        <v>9</v>
      </c>
      <c r="Q357" s="148"/>
      <c r="R357" s="148"/>
      <c r="S357" s="148"/>
      <c r="T357" s="148"/>
    </row>
    <row r="358" spans="1:20" ht="15.6" customHeight="1" outlineLevel="1">
      <c r="A358" s="142">
        <v>45414</v>
      </c>
      <c r="B358" s="142">
        <v>45410</v>
      </c>
      <c r="C358" s="143" t="s">
        <v>120</v>
      </c>
      <c r="D358" s="144" t="s">
        <v>76</v>
      </c>
      <c r="E358" s="144"/>
      <c r="F358" s="137">
        <f>IF(D358="대체","",VLOOKUP($D358,월별_CashFlow!$H$3:$I$61,2,FALSE))</f>
        <v>120204</v>
      </c>
      <c r="G358" s="145"/>
      <c r="H358" s="145">
        <f t="shared" si="10"/>
        <v>13100</v>
      </c>
      <c r="I358" s="145" t="str">
        <f t="shared" si="11"/>
        <v/>
      </c>
      <c r="J358" s="146">
        <v>13100</v>
      </c>
      <c r="K358" s="147">
        <v>970294148</v>
      </c>
      <c r="L358" s="148" t="s">
        <v>328</v>
      </c>
      <c r="M358" s="148"/>
      <c r="N358" s="148"/>
      <c r="O358" s="148" t="s">
        <v>8</v>
      </c>
      <c r="P358" s="148" t="s">
        <v>9</v>
      </c>
      <c r="Q358" s="148"/>
      <c r="R358" s="148"/>
      <c r="S358" s="148"/>
      <c r="T358" s="148"/>
    </row>
    <row r="359" spans="1:20" ht="15.6" customHeight="1" outlineLevel="1">
      <c r="A359" s="142">
        <v>45414</v>
      </c>
      <c r="B359" s="142">
        <v>45410</v>
      </c>
      <c r="C359" s="143" t="s">
        <v>120</v>
      </c>
      <c r="D359" s="144" t="s">
        <v>76</v>
      </c>
      <c r="E359" s="144"/>
      <c r="F359" s="137">
        <f>IF(D359="대체","",VLOOKUP($D359,월별_CashFlow!$H$3:$I$61,2,FALSE))</f>
        <v>120204</v>
      </c>
      <c r="G359" s="145"/>
      <c r="H359" s="145" t="str">
        <f t="shared" si="10"/>
        <v/>
      </c>
      <c r="I359" s="145">
        <f t="shared" si="11"/>
        <v>-12000</v>
      </c>
      <c r="J359" s="146">
        <v>-12000</v>
      </c>
      <c r="K359" s="147">
        <v>970282148</v>
      </c>
      <c r="L359" s="148" t="s">
        <v>328</v>
      </c>
      <c r="M359" s="148"/>
      <c r="N359" s="148"/>
      <c r="O359" s="148" t="s">
        <v>8</v>
      </c>
      <c r="P359" s="148" t="s">
        <v>9</v>
      </c>
      <c r="Q359" s="148"/>
      <c r="R359" s="148"/>
      <c r="S359" s="148"/>
      <c r="T359" s="148"/>
    </row>
    <row r="360" spans="1:20" ht="15.6" customHeight="1" outlineLevel="1">
      <c r="A360" s="142">
        <v>45414</v>
      </c>
      <c r="B360" s="142">
        <v>45410</v>
      </c>
      <c r="C360" s="143" t="s">
        <v>120</v>
      </c>
      <c r="D360" s="144" t="s">
        <v>76</v>
      </c>
      <c r="E360" s="144"/>
      <c r="F360" s="137">
        <f>IF(D360="대체","",VLOOKUP($D360,월별_CashFlow!$H$3:$I$61,2,FALSE))</f>
        <v>120204</v>
      </c>
      <c r="G360" s="145"/>
      <c r="H360" s="145" t="str">
        <f t="shared" si="10"/>
        <v/>
      </c>
      <c r="I360" s="145">
        <f t="shared" si="11"/>
        <v>-135066</v>
      </c>
      <c r="J360" s="146">
        <v>-135066</v>
      </c>
      <c r="K360" s="147">
        <v>970147082</v>
      </c>
      <c r="L360" s="148" t="s">
        <v>458</v>
      </c>
      <c r="M360" s="148"/>
      <c r="N360" s="148"/>
      <c r="O360" s="148" t="s">
        <v>8</v>
      </c>
      <c r="P360" s="148" t="s">
        <v>9</v>
      </c>
      <c r="Q360" s="148"/>
      <c r="R360" s="148"/>
      <c r="S360" s="148"/>
      <c r="T360" s="148"/>
    </row>
    <row r="361" spans="1:20" ht="15.6" customHeight="1" outlineLevel="1">
      <c r="A361" s="142">
        <v>45414</v>
      </c>
      <c r="B361" s="142">
        <v>45411</v>
      </c>
      <c r="C361" s="143" t="s">
        <v>120</v>
      </c>
      <c r="D361" s="144" t="s">
        <v>86</v>
      </c>
      <c r="E361" s="144"/>
      <c r="F361" s="137">
        <f>IF(D361="대체","",VLOOKUP($D361,월별_CashFlow!$H$3:$I$61,2,FALSE))</f>
        <v>310001</v>
      </c>
      <c r="G361" s="145"/>
      <c r="H361" s="145" t="str">
        <f t="shared" si="10"/>
        <v/>
      </c>
      <c r="I361" s="145">
        <f t="shared" si="11"/>
        <v>-234900</v>
      </c>
      <c r="J361" s="146">
        <v>-234900</v>
      </c>
      <c r="K361" s="147">
        <v>969912182</v>
      </c>
      <c r="L361" s="148" t="s">
        <v>332</v>
      </c>
      <c r="M361" s="148"/>
      <c r="N361" s="148"/>
      <c r="O361" s="148" t="s">
        <v>12</v>
      </c>
      <c r="P361" s="148" t="s">
        <v>13</v>
      </c>
      <c r="Q361" s="148"/>
      <c r="R361" s="148"/>
      <c r="S361" s="148"/>
      <c r="T361" s="148"/>
    </row>
    <row r="362" spans="1:20" ht="15.6" customHeight="1" outlineLevel="1">
      <c r="A362" s="142">
        <v>45414</v>
      </c>
      <c r="B362" s="142">
        <v>45411</v>
      </c>
      <c r="C362" s="143" t="s">
        <v>120</v>
      </c>
      <c r="D362" s="144" t="s">
        <v>86</v>
      </c>
      <c r="E362" s="144"/>
      <c r="F362" s="137">
        <f>IF(D362="대체","",VLOOKUP($D362,월별_CashFlow!$H$3:$I$61,2,FALSE))</f>
        <v>310001</v>
      </c>
      <c r="G362" s="145"/>
      <c r="H362" s="145">
        <f t="shared" si="10"/>
        <v>213185</v>
      </c>
      <c r="I362" s="145" t="str">
        <f t="shared" si="11"/>
        <v/>
      </c>
      <c r="J362" s="146">
        <v>213185</v>
      </c>
      <c r="K362" s="147">
        <v>970125367</v>
      </c>
      <c r="L362" s="148" t="s">
        <v>1082</v>
      </c>
      <c r="M362" s="148"/>
      <c r="N362" s="148"/>
      <c r="O362" s="148" t="s">
        <v>12</v>
      </c>
      <c r="P362" s="148" t="s">
        <v>13</v>
      </c>
      <c r="Q362" s="148"/>
      <c r="R362" s="148"/>
      <c r="S362" s="148"/>
      <c r="T362" s="148"/>
    </row>
    <row r="363" spans="1:20" ht="15.6" customHeight="1" outlineLevel="1">
      <c r="A363" s="142">
        <v>45414</v>
      </c>
      <c r="B363" s="142">
        <v>45411</v>
      </c>
      <c r="C363" s="143" t="s">
        <v>120</v>
      </c>
      <c r="D363" s="144" t="s">
        <v>75</v>
      </c>
      <c r="E363" s="144"/>
      <c r="F363" s="137">
        <f>IF(D363="대체","",VLOOKUP($D363,월별_CashFlow!$H$3:$I$61,2,FALSE))</f>
        <v>120203</v>
      </c>
      <c r="G363" s="145"/>
      <c r="H363" s="145" t="str">
        <f t="shared" si="10"/>
        <v/>
      </c>
      <c r="I363" s="145">
        <f t="shared" si="11"/>
        <v>-2741681</v>
      </c>
      <c r="J363" s="146">
        <v>-2741681</v>
      </c>
      <c r="K363" s="147">
        <v>967383686</v>
      </c>
      <c r="L363" s="148" t="s">
        <v>332</v>
      </c>
      <c r="M363" s="148"/>
      <c r="N363" s="148"/>
      <c r="O363" s="148" t="s">
        <v>8</v>
      </c>
      <c r="P363" s="148" t="s">
        <v>9</v>
      </c>
      <c r="Q363" s="148"/>
      <c r="R363" s="148"/>
      <c r="S363" s="148"/>
      <c r="T363" s="148"/>
    </row>
    <row r="364" spans="1:20" ht="15.6" customHeight="1" outlineLevel="1">
      <c r="A364" s="142">
        <v>45414</v>
      </c>
      <c r="B364" s="142">
        <v>45411</v>
      </c>
      <c r="C364" s="143" t="s">
        <v>120</v>
      </c>
      <c r="D364" s="144" t="s">
        <v>75</v>
      </c>
      <c r="E364" s="144"/>
      <c r="F364" s="137">
        <f>IF(D364="대체","",VLOOKUP($D364,월별_CashFlow!$H$3:$I$61,2,FALSE))</f>
        <v>120203</v>
      </c>
      <c r="G364" s="145"/>
      <c r="H364" s="145" t="str">
        <f t="shared" si="10"/>
        <v/>
      </c>
      <c r="I364" s="145">
        <f t="shared" si="11"/>
        <v>-800</v>
      </c>
      <c r="J364" s="146">
        <v>-800</v>
      </c>
      <c r="K364" s="147">
        <v>967382886</v>
      </c>
      <c r="L364" s="148" t="s">
        <v>332</v>
      </c>
      <c r="M364" s="148"/>
      <c r="N364" s="148"/>
      <c r="O364" s="148" t="s">
        <v>8</v>
      </c>
      <c r="P364" s="148" t="s">
        <v>9</v>
      </c>
      <c r="Q364" s="148"/>
      <c r="R364" s="148"/>
      <c r="S364" s="148"/>
      <c r="T364" s="148"/>
    </row>
    <row r="365" spans="1:20" ht="15.6" customHeight="1" outlineLevel="1">
      <c r="A365" s="142">
        <v>45414</v>
      </c>
      <c r="B365" s="142">
        <v>45412</v>
      </c>
      <c r="C365" s="143" t="s">
        <v>120</v>
      </c>
      <c r="D365" s="144" t="s">
        <v>68</v>
      </c>
      <c r="E365" s="144"/>
      <c r="F365" s="137">
        <f>IF(D365="대체","",VLOOKUP($D365,월별_CashFlow!$H$3:$I$61,2,FALSE))</f>
        <v>120103</v>
      </c>
      <c r="G365" s="145"/>
      <c r="H365" s="145" t="str">
        <f t="shared" si="10"/>
        <v/>
      </c>
      <c r="I365" s="145">
        <f t="shared" si="11"/>
        <v>-5000500</v>
      </c>
      <c r="J365" s="146">
        <v>-5000500</v>
      </c>
      <c r="K365" s="147">
        <v>962382386</v>
      </c>
      <c r="L365" s="148" t="s">
        <v>330</v>
      </c>
      <c r="M365" s="148" t="s">
        <v>127</v>
      </c>
      <c r="N365" s="148"/>
      <c r="O365" s="148" t="s">
        <v>10</v>
      </c>
      <c r="P365" s="148" t="s">
        <v>11</v>
      </c>
      <c r="Q365" s="148"/>
      <c r="R365" s="148"/>
      <c r="S365" s="148"/>
      <c r="T365" s="148"/>
    </row>
    <row r="366" spans="1:20" ht="15.6" customHeight="1" outlineLevel="1">
      <c r="A366" s="142">
        <v>45414</v>
      </c>
      <c r="B366" s="142">
        <v>45412</v>
      </c>
      <c r="C366" s="143" t="s">
        <v>120</v>
      </c>
      <c r="D366" s="144" t="s">
        <v>74</v>
      </c>
      <c r="E366" s="144"/>
      <c r="F366" s="137">
        <f>IF(D366="대체","",VLOOKUP($D366,월별_CashFlow!$H$3:$I$61,2,FALSE))</f>
        <v>120202</v>
      </c>
      <c r="G366" s="145"/>
      <c r="H366" s="145" t="str">
        <f t="shared" si="10"/>
        <v/>
      </c>
      <c r="I366" s="145">
        <f t="shared" si="11"/>
        <v>-204090</v>
      </c>
      <c r="J366" s="146">
        <v>-204090</v>
      </c>
      <c r="K366" s="147">
        <v>962178296</v>
      </c>
      <c r="L366" s="148" t="s">
        <v>352</v>
      </c>
      <c r="M366" s="148"/>
      <c r="N366" s="148"/>
      <c r="O366" s="148" t="s">
        <v>10</v>
      </c>
      <c r="P366" s="148" t="s">
        <v>11</v>
      </c>
      <c r="Q366" s="148"/>
      <c r="R366" s="148"/>
      <c r="S366" s="148"/>
      <c r="T366" s="148"/>
    </row>
    <row r="367" spans="1:20" ht="15.6" customHeight="1" outlineLevel="1">
      <c r="A367" s="142">
        <v>45414</v>
      </c>
      <c r="B367" s="142">
        <v>45412</v>
      </c>
      <c r="C367" s="143" t="s">
        <v>120</v>
      </c>
      <c r="D367" s="144" t="s">
        <v>74</v>
      </c>
      <c r="E367" s="144"/>
      <c r="F367" s="137">
        <f>IF(D367="대체","",VLOOKUP($D367,월별_CashFlow!$H$3:$I$61,2,FALSE))</f>
        <v>120202</v>
      </c>
      <c r="G367" s="145"/>
      <c r="H367" s="145" t="str">
        <f t="shared" si="10"/>
        <v/>
      </c>
      <c r="I367" s="145">
        <f t="shared" si="11"/>
        <v>-2208640</v>
      </c>
      <c r="J367" s="146">
        <v>-2208640</v>
      </c>
      <c r="K367" s="147">
        <v>959969656</v>
      </c>
      <c r="L367" s="148" t="s">
        <v>360</v>
      </c>
      <c r="M367" s="148"/>
      <c r="N367" s="148"/>
      <c r="O367" s="148" t="s">
        <v>10</v>
      </c>
      <c r="P367" s="148" t="s">
        <v>11</v>
      </c>
      <c r="Q367" s="148"/>
      <c r="R367" s="148"/>
      <c r="S367" s="148"/>
      <c r="T367" s="148"/>
    </row>
    <row r="368" spans="1:20" ht="15.6" customHeight="1" outlineLevel="1">
      <c r="A368" s="142">
        <v>45414</v>
      </c>
      <c r="B368" s="142">
        <v>45412</v>
      </c>
      <c r="C368" s="143" t="s">
        <v>120</v>
      </c>
      <c r="D368" s="144" t="s">
        <v>76</v>
      </c>
      <c r="E368" s="144"/>
      <c r="F368" s="137">
        <f>IF(D368="대체","",VLOOKUP($D368,월별_CashFlow!$H$3:$I$61,2,FALSE))</f>
        <v>120204</v>
      </c>
      <c r="G368" s="145"/>
      <c r="H368" s="145" t="str">
        <f t="shared" si="10"/>
        <v/>
      </c>
      <c r="I368" s="145">
        <f t="shared" si="11"/>
        <v>-440500</v>
      </c>
      <c r="J368" s="146">
        <v>-440500</v>
      </c>
      <c r="K368" s="147">
        <v>959529156</v>
      </c>
      <c r="L368" s="148" t="s">
        <v>358</v>
      </c>
      <c r="M368" s="148"/>
      <c r="N368" s="148"/>
      <c r="O368" s="148" t="s">
        <v>10</v>
      </c>
      <c r="P368" s="148" t="s">
        <v>11</v>
      </c>
      <c r="Q368" s="148"/>
      <c r="R368" s="148"/>
      <c r="S368" s="148"/>
      <c r="T368" s="148"/>
    </row>
    <row r="369" spans="1:20" ht="15.6" customHeight="1" outlineLevel="1">
      <c r="A369" s="142">
        <v>45414</v>
      </c>
      <c r="B369" s="142">
        <v>45412</v>
      </c>
      <c r="C369" s="143" t="s">
        <v>120</v>
      </c>
      <c r="D369" s="144" t="s">
        <v>76</v>
      </c>
      <c r="E369" s="144"/>
      <c r="F369" s="137">
        <f>IF(D369="대체","",VLOOKUP($D369,월별_CashFlow!$H$3:$I$61,2,FALSE))</f>
        <v>120204</v>
      </c>
      <c r="G369" s="145"/>
      <c r="H369" s="145" t="str">
        <f t="shared" si="10"/>
        <v/>
      </c>
      <c r="I369" s="145">
        <f t="shared" si="11"/>
        <v>-12200</v>
      </c>
      <c r="J369" s="146">
        <v>-12200</v>
      </c>
      <c r="K369" s="147">
        <v>959516956</v>
      </c>
      <c r="L369" s="148" t="s">
        <v>328</v>
      </c>
      <c r="M369" s="148"/>
      <c r="N369" s="148"/>
      <c r="O369" s="148" t="s">
        <v>8</v>
      </c>
      <c r="P369" s="148" t="s">
        <v>9</v>
      </c>
      <c r="Q369" s="148"/>
      <c r="R369" s="148"/>
      <c r="S369" s="148"/>
      <c r="T369" s="148"/>
    </row>
    <row r="370" spans="1:20" ht="15.6" customHeight="1" outlineLevel="1">
      <c r="A370" s="142">
        <v>45414</v>
      </c>
      <c r="B370" s="142">
        <v>45412</v>
      </c>
      <c r="C370" s="143" t="s">
        <v>120</v>
      </c>
      <c r="D370" s="144" t="s">
        <v>76</v>
      </c>
      <c r="E370" s="144"/>
      <c r="F370" s="137">
        <f>IF(D370="대체","",VLOOKUP($D370,월별_CashFlow!$H$3:$I$61,2,FALSE))</f>
        <v>120204</v>
      </c>
      <c r="G370" s="145"/>
      <c r="H370" s="145">
        <f t="shared" si="10"/>
        <v>12200</v>
      </c>
      <c r="I370" s="145" t="str">
        <f t="shared" si="11"/>
        <v/>
      </c>
      <c r="J370" s="146">
        <v>12200</v>
      </c>
      <c r="K370" s="147">
        <v>959529156</v>
      </c>
      <c r="L370" s="148" t="s">
        <v>328</v>
      </c>
      <c r="M370" s="148"/>
      <c r="N370" s="148"/>
      <c r="O370" s="148" t="s">
        <v>8</v>
      </c>
      <c r="P370" s="148" t="s">
        <v>9</v>
      </c>
      <c r="Q370" s="148"/>
      <c r="R370" s="148"/>
      <c r="S370" s="148"/>
      <c r="T370" s="148"/>
    </row>
    <row r="371" spans="1:20" ht="15.6" customHeight="1" outlineLevel="1">
      <c r="A371" s="142">
        <v>45414</v>
      </c>
      <c r="B371" s="142">
        <v>45412</v>
      </c>
      <c r="C371" s="143" t="s">
        <v>120</v>
      </c>
      <c r="D371" s="144" t="s">
        <v>76</v>
      </c>
      <c r="E371" s="144"/>
      <c r="F371" s="137">
        <f>IF(D371="대체","",VLOOKUP($D371,월별_CashFlow!$H$3:$I$61,2,FALSE))</f>
        <v>120204</v>
      </c>
      <c r="G371" s="145"/>
      <c r="H371" s="145" t="str">
        <f t="shared" si="10"/>
        <v/>
      </c>
      <c r="I371" s="145">
        <f t="shared" si="11"/>
        <v>-12100</v>
      </c>
      <c r="J371" s="146">
        <v>-12100</v>
      </c>
      <c r="K371" s="147">
        <v>959517056</v>
      </c>
      <c r="L371" s="148" t="s">
        <v>328</v>
      </c>
      <c r="M371" s="148"/>
      <c r="N371" s="148"/>
      <c r="O371" s="148" t="s">
        <v>8</v>
      </c>
      <c r="P371" s="148" t="s">
        <v>9</v>
      </c>
      <c r="Q371" s="148"/>
      <c r="R371" s="148"/>
      <c r="S371" s="148"/>
      <c r="T371" s="148"/>
    </row>
    <row r="372" spans="1:20" ht="15.6" customHeight="1" outlineLevel="1">
      <c r="A372" s="142">
        <v>45414</v>
      </c>
      <c r="B372" s="142">
        <v>45412</v>
      </c>
      <c r="C372" s="143" t="s">
        <v>120</v>
      </c>
      <c r="D372" s="144" t="s">
        <v>76</v>
      </c>
      <c r="E372" s="144"/>
      <c r="F372" s="137">
        <f>IF(D372="대체","",VLOOKUP($D372,월별_CashFlow!$H$3:$I$61,2,FALSE))</f>
        <v>120204</v>
      </c>
      <c r="G372" s="145"/>
      <c r="H372" s="145" t="str">
        <f t="shared" si="10"/>
        <v/>
      </c>
      <c r="I372" s="145">
        <f t="shared" si="11"/>
        <v>-20300</v>
      </c>
      <c r="J372" s="146">
        <v>-20300</v>
      </c>
      <c r="K372" s="147">
        <v>959496756</v>
      </c>
      <c r="L372" s="148" t="s">
        <v>328</v>
      </c>
      <c r="M372" s="148"/>
      <c r="N372" s="148"/>
      <c r="O372" s="148" t="s">
        <v>8</v>
      </c>
      <c r="P372" s="148" t="s">
        <v>9</v>
      </c>
      <c r="Q372" s="148"/>
      <c r="R372" s="148"/>
      <c r="S372" s="148"/>
      <c r="T372" s="148"/>
    </row>
    <row r="373" spans="1:20" ht="15.6" customHeight="1" outlineLevel="1">
      <c r="A373" s="142">
        <v>45414</v>
      </c>
      <c r="B373" s="142">
        <v>45412</v>
      </c>
      <c r="C373" s="143" t="s">
        <v>120</v>
      </c>
      <c r="D373" s="144" t="s">
        <v>76</v>
      </c>
      <c r="E373" s="144"/>
      <c r="F373" s="137">
        <f>IF(D373="대체","",VLOOKUP($D373,월별_CashFlow!$H$3:$I$61,2,FALSE))</f>
        <v>120204</v>
      </c>
      <c r="G373" s="145"/>
      <c r="H373" s="145">
        <f t="shared" si="10"/>
        <v>20300</v>
      </c>
      <c r="I373" s="145" t="str">
        <f t="shared" si="11"/>
        <v/>
      </c>
      <c r="J373" s="146">
        <v>20300</v>
      </c>
      <c r="K373" s="147">
        <v>959517056</v>
      </c>
      <c r="L373" s="148" t="s">
        <v>328</v>
      </c>
      <c r="M373" s="148"/>
      <c r="N373" s="148"/>
      <c r="O373" s="148" t="s">
        <v>8</v>
      </c>
      <c r="P373" s="148" t="s">
        <v>9</v>
      </c>
      <c r="Q373" s="148"/>
      <c r="R373" s="148"/>
      <c r="S373" s="148"/>
      <c r="T373" s="148"/>
    </row>
    <row r="374" spans="1:20" ht="15.6" customHeight="1" outlineLevel="1">
      <c r="A374" s="142">
        <v>45414</v>
      </c>
      <c r="B374" s="142">
        <v>45412</v>
      </c>
      <c r="C374" s="143" t="s">
        <v>120</v>
      </c>
      <c r="D374" s="144" t="s">
        <v>76</v>
      </c>
      <c r="E374" s="144"/>
      <c r="F374" s="137">
        <f>IF(D374="대체","",VLOOKUP($D374,월별_CashFlow!$H$3:$I$61,2,FALSE))</f>
        <v>120204</v>
      </c>
      <c r="G374" s="145"/>
      <c r="H374" s="145" t="str">
        <f t="shared" si="10"/>
        <v/>
      </c>
      <c r="I374" s="145">
        <f t="shared" si="11"/>
        <v>-17900</v>
      </c>
      <c r="J374" s="146">
        <v>-17900</v>
      </c>
      <c r="K374" s="147">
        <v>959499156</v>
      </c>
      <c r="L374" s="148" t="s">
        <v>328</v>
      </c>
      <c r="M374" s="148"/>
      <c r="N374" s="148"/>
      <c r="O374" s="148" t="s">
        <v>8</v>
      </c>
      <c r="P374" s="148" t="s">
        <v>9</v>
      </c>
      <c r="Q374" s="148"/>
      <c r="R374" s="148"/>
      <c r="S374" s="148"/>
      <c r="T374" s="148"/>
    </row>
    <row r="375" spans="1:20" ht="15.6" customHeight="1" outlineLevel="1">
      <c r="A375" s="142">
        <v>45425</v>
      </c>
      <c r="B375" s="142">
        <v>45413</v>
      </c>
      <c r="C375" s="143" t="s">
        <v>120</v>
      </c>
      <c r="D375" s="144" t="s">
        <v>76</v>
      </c>
      <c r="E375" s="144"/>
      <c r="F375" s="137">
        <f>IF(D375="대체","",VLOOKUP($D375,월별_CashFlow!$H$3:$I$61,2,FALSE))</f>
        <v>120204</v>
      </c>
      <c r="G375" s="145"/>
      <c r="H375" s="145" t="str">
        <f t="shared" si="10"/>
        <v/>
      </c>
      <c r="I375" s="145">
        <f t="shared" si="11"/>
        <v>-119000</v>
      </c>
      <c r="J375" s="146">
        <v>-119000</v>
      </c>
      <c r="K375" s="147">
        <v>959380156</v>
      </c>
      <c r="L375" s="148" t="s">
        <v>386</v>
      </c>
      <c r="M375" s="148"/>
      <c r="N375" s="148"/>
      <c r="O375" s="148" t="s">
        <v>8</v>
      </c>
      <c r="P375" s="148" t="s">
        <v>9</v>
      </c>
      <c r="Q375" s="148"/>
      <c r="R375" s="148"/>
      <c r="S375" s="148"/>
      <c r="T375" s="148"/>
    </row>
    <row r="376" spans="1:20" ht="15.6" customHeight="1" outlineLevel="1">
      <c r="A376" s="142">
        <v>45425</v>
      </c>
      <c r="B376" s="142">
        <v>45415</v>
      </c>
      <c r="C376" s="143" t="s">
        <v>120</v>
      </c>
      <c r="D376" s="144" t="s">
        <v>86</v>
      </c>
      <c r="E376" s="144"/>
      <c r="F376" s="137">
        <f>IF(D376="대체","",VLOOKUP($D376,월별_CashFlow!$H$3:$I$61,2,FALSE))</f>
        <v>310001</v>
      </c>
      <c r="G376" s="145"/>
      <c r="H376" s="145">
        <f t="shared" si="10"/>
        <v>1103700</v>
      </c>
      <c r="I376" s="145" t="str">
        <f t="shared" si="11"/>
        <v/>
      </c>
      <c r="J376" s="146">
        <v>1103700</v>
      </c>
      <c r="K376" s="147">
        <v>960483856</v>
      </c>
      <c r="L376" s="148" t="s">
        <v>461</v>
      </c>
      <c r="M376" s="148"/>
      <c r="N376" s="148"/>
      <c r="O376" s="148" t="s">
        <v>14</v>
      </c>
      <c r="P376" s="148" t="s">
        <v>15</v>
      </c>
      <c r="Q376" s="148"/>
      <c r="R376" s="148"/>
      <c r="S376" s="148"/>
      <c r="T376" s="148"/>
    </row>
    <row r="377" spans="1:20" ht="15.6" customHeight="1" outlineLevel="1">
      <c r="A377" s="142">
        <v>45425</v>
      </c>
      <c r="B377" s="142">
        <v>45415</v>
      </c>
      <c r="C377" s="143" t="s">
        <v>120</v>
      </c>
      <c r="D377" s="144" t="s">
        <v>86</v>
      </c>
      <c r="E377" s="144"/>
      <c r="F377" s="137">
        <f>IF(D377="대체","",VLOOKUP($D377,월별_CashFlow!$H$3:$I$61,2,FALSE))</f>
        <v>310001</v>
      </c>
      <c r="G377" s="145"/>
      <c r="H377" s="145" t="str">
        <f t="shared" si="10"/>
        <v/>
      </c>
      <c r="I377" s="145">
        <f t="shared" si="11"/>
        <v>-1103700</v>
      </c>
      <c r="J377" s="146">
        <v>-1103700</v>
      </c>
      <c r="K377" s="147">
        <v>959380156</v>
      </c>
      <c r="L377" s="148" t="s">
        <v>461</v>
      </c>
      <c r="M377" s="148"/>
      <c r="N377" s="148"/>
      <c r="O377" s="148" t="s">
        <v>14</v>
      </c>
      <c r="P377" s="148" t="s">
        <v>15</v>
      </c>
      <c r="Q377" s="148"/>
      <c r="R377" s="148"/>
      <c r="S377" s="148"/>
      <c r="T377" s="148"/>
    </row>
    <row r="378" spans="1:20" ht="15.6" customHeight="1" outlineLevel="1">
      <c r="A378" s="142">
        <v>45425</v>
      </c>
      <c r="B378" s="142">
        <v>45415</v>
      </c>
      <c r="C378" s="143" t="s">
        <v>120</v>
      </c>
      <c r="D378" s="144" t="s">
        <v>86</v>
      </c>
      <c r="E378" s="144"/>
      <c r="F378" s="137">
        <f>IF(D378="대체","",VLOOKUP($D378,월별_CashFlow!$H$3:$I$61,2,FALSE))</f>
        <v>310001</v>
      </c>
      <c r="G378" s="145"/>
      <c r="H378" s="145">
        <f t="shared" si="10"/>
        <v>9029400</v>
      </c>
      <c r="I378" s="145" t="str">
        <f t="shared" si="11"/>
        <v/>
      </c>
      <c r="J378" s="146">
        <v>9029400</v>
      </c>
      <c r="K378" s="147">
        <v>968409556</v>
      </c>
      <c r="L378" s="148" t="s">
        <v>1096</v>
      </c>
      <c r="M378" s="148"/>
      <c r="N378" s="148"/>
      <c r="O378" s="148" t="s">
        <v>8</v>
      </c>
      <c r="P378" s="148" t="s">
        <v>9</v>
      </c>
      <c r="Q378" s="148"/>
      <c r="R378" s="148"/>
      <c r="S378" s="148"/>
      <c r="T378" s="148"/>
    </row>
    <row r="379" spans="1:20" ht="15.6" customHeight="1" outlineLevel="1">
      <c r="A379" s="142">
        <v>45425</v>
      </c>
      <c r="B379" s="142">
        <v>45415</v>
      </c>
      <c r="C379" s="143" t="s">
        <v>120</v>
      </c>
      <c r="D379" s="144" t="s">
        <v>86</v>
      </c>
      <c r="E379" s="144"/>
      <c r="F379" s="137">
        <f>IF(D379="대체","",VLOOKUP($D379,월별_CashFlow!$H$3:$I$61,2,FALSE))</f>
        <v>310001</v>
      </c>
      <c r="G379" s="145"/>
      <c r="H379" s="145">
        <f t="shared" si="10"/>
        <v>6930000</v>
      </c>
      <c r="I379" s="145" t="str">
        <f t="shared" si="11"/>
        <v/>
      </c>
      <c r="J379" s="146">
        <v>6930000</v>
      </c>
      <c r="K379" s="147">
        <v>975339556</v>
      </c>
      <c r="L379" s="148" t="s">
        <v>543</v>
      </c>
      <c r="M379" s="148"/>
      <c r="N379" s="148"/>
      <c r="O379" s="148" t="s">
        <v>8</v>
      </c>
      <c r="P379" s="148" t="s">
        <v>9</v>
      </c>
      <c r="Q379" s="148"/>
      <c r="R379" s="148"/>
      <c r="S379" s="148"/>
      <c r="T379" s="148"/>
    </row>
    <row r="380" spans="1:20" ht="15.6" customHeight="1" outlineLevel="1">
      <c r="A380" s="142">
        <v>45425</v>
      </c>
      <c r="B380" s="142">
        <v>45415</v>
      </c>
      <c r="C380" s="143" t="s">
        <v>120</v>
      </c>
      <c r="D380" s="144" t="s">
        <v>86</v>
      </c>
      <c r="E380" s="144"/>
      <c r="F380" s="137">
        <f>IF(D380="대체","",VLOOKUP($D380,월별_CashFlow!$H$3:$I$61,2,FALSE))</f>
        <v>310001</v>
      </c>
      <c r="G380" s="145"/>
      <c r="H380" s="145">
        <f t="shared" si="10"/>
        <v>1103700</v>
      </c>
      <c r="I380" s="145" t="str">
        <f t="shared" si="11"/>
        <v/>
      </c>
      <c r="J380" s="146">
        <v>1103700</v>
      </c>
      <c r="K380" s="147">
        <v>976443256</v>
      </c>
      <c r="L380" s="148" t="s">
        <v>461</v>
      </c>
      <c r="M380" s="148"/>
      <c r="N380" s="148"/>
      <c r="O380" s="148" t="s">
        <v>8</v>
      </c>
      <c r="P380" s="148" t="s">
        <v>9</v>
      </c>
      <c r="Q380" s="148"/>
      <c r="R380" s="148"/>
      <c r="S380" s="148"/>
      <c r="T380" s="148"/>
    </row>
    <row r="381" spans="1:20" ht="15.6" customHeight="1" outlineLevel="1">
      <c r="A381" s="142">
        <v>45425</v>
      </c>
      <c r="B381" s="142">
        <v>45415</v>
      </c>
      <c r="C381" s="143" t="s">
        <v>120</v>
      </c>
      <c r="D381" s="144" t="s">
        <v>86</v>
      </c>
      <c r="E381" s="144"/>
      <c r="F381" s="137">
        <f>IF(D381="대체","",VLOOKUP($D381,월별_CashFlow!$H$3:$I$61,2,FALSE))</f>
        <v>310001</v>
      </c>
      <c r="G381" s="145"/>
      <c r="H381" s="145">
        <f t="shared" si="10"/>
        <v>9029400</v>
      </c>
      <c r="I381" s="145" t="str">
        <f t="shared" si="11"/>
        <v/>
      </c>
      <c r="J381" s="146">
        <v>9029400</v>
      </c>
      <c r="K381" s="147">
        <v>985472656</v>
      </c>
      <c r="L381" s="148" t="s">
        <v>203</v>
      </c>
      <c r="M381" s="148"/>
      <c r="N381" s="148"/>
      <c r="O381" s="148" t="s">
        <v>12</v>
      </c>
      <c r="P381" s="148" t="s">
        <v>13</v>
      </c>
      <c r="Q381" s="148"/>
      <c r="R381" s="148"/>
      <c r="S381" s="148"/>
      <c r="T381" s="148"/>
    </row>
    <row r="382" spans="1:20" ht="15.6" customHeight="1" outlineLevel="1">
      <c r="A382" s="142">
        <v>45425</v>
      </c>
      <c r="B382" s="142">
        <v>45415</v>
      </c>
      <c r="C382" s="143" t="s">
        <v>120</v>
      </c>
      <c r="D382" s="144" t="s">
        <v>86</v>
      </c>
      <c r="E382" s="144"/>
      <c r="F382" s="137">
        <f>IF(D382="대체","",VLOOKUP($D382,월별_CashFlow!$H$3:$I$61,2,FALSE))</f>
        <v>310001</v>
      </c>
      <c r="G382" s="145"/>
      <c r="H382" s="145" t="str">
        <f t="shared" si="10"/>
        <v/>
      </c>
      <c r="I382" s="145">
        <f t="shared" si="11"/>
        <v>-9029400</v>
      </c>
      <c r="J382" s="146">
        <v>-9029400</v>
      </c>
      <c r="K382" s="147">
        <v>976443256</v>
      </c>
      <c r="L382" s="148" t="s">
        <v>461</v>
      </c>
      <c r="M382" s="148"/>
      <c r="N382" s="148"/>
      <c r="O382" s="148" t="s">
        <v>12</v>
      </c>
      <c r="P382" s="148" t="s">
        <v>13</v>
      </c>
      <c r="Q382" s="148"/>
      <c r="R382" s="148"/>
      <c r="S382" s="148"/>
      <c r="T382" s="148"/>
    </row>
    <row r="383" spans="1:20" ht="15.6" customHeight="1" outlineLevel="1">
      <c r="A383" s="142">
        <v>45425</v>
      </c>
      <c r="B383" s="142">
        <v>45415</v>
      </c>
      <c r="C383" s="143" t="s">
        <v>120</v>
      </c>
      <c r="D383" s="144" t="s">
        <v>86</v>
      </c>
      <c r="E383" s="144"/>
      <c r="F383" s="137">
        <f>IF(D383="대체","",VLOOKUP($D383,월별_CashFlow!$H$3:$I$61,2,FALSE))</f>
        <v>310001</v>
      </c>
      <c r="G383" s="145"/>
      <c r="H383" s="145">
        <f t="shared" si="10"/>
        <v>947641</v>
      </c>
      <c r="I383" s="145" t="str">
        <f t="shared" si="11"/>
        <v/>
      </c>
      <c r="J383" s="146">
        <v>947641</v>
      </c>
      <c r="K383" s="147">
        <v>977390897</v>
      </c>
      <c r="L383" s="148" t="s">
        <v>203</v>
      </c>
      <c r="M383" s="148"/>
      <c r="N383" s="148"/>
      <c r="O383" s="148" t="s">
        <v>12</v>
      </c>
      <c r="P383" s="148" t="s">
        <v>13</v>
      </c>
      <c r="Q383" s="148"/>
      <c r="R383" s="148"/>
      <c r="S383" s="148"/>
      <c r="T383" s="148"/>
    </row>
    <row r="384" spans="1:20" ht="15.6" customHeight="1" outlineLevel="1">
      <c r="A384" s="142">
        <v>45425</v>
      </c>
      <c r="B384" s="142">
        <v>45415</v>
      </c>
      <c r="C384" s="143" t="s">
        <v>120</v>
      </c>
      <c r="D384" s="144" t="s">
        <v>86</v>
      </c>
      <c r="E384" s="144"/>
      <c r="F384" s="137">
        <f>IF(D384="대체","",VLOOKUP($D384,월별_CashFlow!$H$3:$I$61,2,FALSE))</f>
        <v>310001</v>
      </c>
      <c r="G384" s="145"/>
      <c r="H384" s="145" t="str">
        <f t="shared" si="10"/>
        <v/>
      </c>
      <c r="I384" s="145">
        <f t="shared" si="11"/>
        <v>-947641</v>
      </c>
      <c r="J384" s="146">
        <v>-947641</v>
      </c>
      <c r="K384" s="147">
        <v>976443256</v>
      </c>
      <c r="L384" s="148" t="s">
        <v>712</v>
      </c>
      <c r="M384" s="148"/>
      <c r="N384" s="148"/>
      <c r="O384" s="148" t="s">
        <v>12</v>
      </c>
      <c r="P384" s="148" t="s">
        <v>13</v>
      </c>
      <c r="Q384" s="148"/>
      <c r="R384" s="148"/>
      <c r="S384" s="148"/>
      <c r="T384" s="148"/>
    </row>
    <row r="385" spans="1:20" ht="15.6" customHeight="1" outlineLevel="1">
      <c r="A385" s="142">
        <v>45425</v>
      </c>
      <c r="B385" s="142">
        <v>45415</v>
      </c>
      <c r="C385" s="143" t="s">
        <v>120</v>
      </c>
      <c r="D385" s="144" t="s">
        <v>86</v>
      </c>
      <c r="E385" s="144"/>
      <c r="F385" s="137">
        <f>IF(D385="대체","",VLOOKUP($D385,월별_CashFlow!$H$3:$I$61,2,FALSE))</f>
        <v>310001</v>
      </c>
      <c r="G385" s="145"/>
      <c r="H385" s="145">
        <f t="shared" si="10"/>
        <v>6930000</v>
      </c>
      <c r="I385" s="145" t="str">
        <f t="shared" si="11"/>
        <v/>
      </c>
      <c r="J385" s="146">
        <v>6930000</v>
      </c>
      <c r="K385" s="147">
        <v>983373256</v>
      </c>
      <c r="L385" s="148" t="s">
        <v>203</v>
      </c>
      <c r="M385" s="148"/>
      <c r="N385" s="148"/>
      <c r="O385" s="148" t="s">
        <v>12</v>
      </c>
      <c r="P385" s="148" t="s">
        <v>13</v>
      </c>
      <c r="Q385" s="148"/>
      <c r="R385" s="148"/>
      <c r="S385" s="148"/>
      <c r="T385" s="148"/>
    </row>
    <row r="386" spans="1:20" ht="15.6" customHeight="1" outlineLevel="1">
      <c r="A386" s="142">
        <v>45425</v>
      </c>
      <c r="B386" s="142">
        <v>45415</v>
      </c>
      <c r="C386" s="143" t="s">
        <v>120</v>
      </c>
      <c r="D386" s="144" t="s">
        <v>86</v>
      </c>
      <c r="E386" s="144"/>
      <c r="F386" s="137">
        <f>IF(D386="대체","",VLOOKUP($D386,월별_CashFlow!$H$3:$I$61,2,FALSE))</f>
        <v>310001</v>
      </c>
      <c r="G386" s="145"/>
      <c r="H386" s="145" t="str">
        <f t="shared" si="10"/>
        <v/>
      </c>
      <c r="I386" s="145">
        <f t="shared" si="11"/>
        <v>-6930000</v>
      </c>
      <c r="J386" s="146">
        <v>-6930000</v>
      </c>
      <c r="K386" s="147">
        <v>976443256</v>
      </c>
      <c r="L386" s="148" t="s">
        <v>1097</v>
      </c>
      <c r="M386" s="148"/>
      <c r="N386" s="148"/>
      <c r="O386" s="148" t="s">
        <v>12</v>
      </c>
      <c r="P386" s="148" t="s">
        <v>13</v>
      </c>
      <c r="Q386" s="148"/>
      <c r="R386" s="148"/>
      <c r="S386" s="148"/>
      <c r="T386" s="148"/>
    </row>
    <row r="387" spans="1:20" ht="15.6" customHeight="1" outlineLevel="1">
      <c r="A387" s="142">
        <v>45425</v>
      </c>
      <c r="B387" s="142">
        <v>45415</v>
      </c>
      <c r="C387" s="143" t="s">
        <v>120</v>
      </c>
      <c r="D387" s="144" t="s">
        <v>86</v>
      </c>
      <c r="E387" s="144"/>
      <c r="F387" s="137">
        <f>IF(D387="대체","",VLOOKUP($D387,월별_CashFlow!$H$3:$I$61,2,FALSE))</f>
        <v>310001</v>
      </c>
      <c r="G387" s="145"/>
      <c r="H387" s="145">
        <f t="shared" si="10"/>
        <v>106800</v>
      </c>
      <c r="I387" s="145" t="str">
        <f t="shared" si="11"/>
        <v/>
      </c>
      <c r="J387" s="146">
        <v>106800</v>
      </c>
      <c r="K387" s="147">
        <v>976550056</v>
      </c>
      <c r="L387" s="148" t="s">
        <v>203</v>
      </c>
      <c r="M387" s="148"/>
      <c r="N387" s="148"/>
      <c r="O387" s="148" t="s">
        <v>12</v>
      </c>
      <c r="P387" s="148" t="s">
        <v>13</v>
      </c>
      <c r="Q387" s="148"/>
      <c r="R387" s="148"/>
      <c r="S387" s="148"/>
      <c r="T387" s="148"/>
    </row>
    <row r="388" spans="1:20" ht="15.6" customHeight="1" outlineLevel="1">
      <c r="A388" s="142">
        <v>45425</v>
      </c>
      <c r="B388" s="142">
        <v>45415</v>
      </c>
      <c r="C388" s="143" t="s">
        <v>120</v>
      </c>
      <c r="D388" s="144" t="s">
        <v>86</v>
      </c>
      <c r="E388" s="144"/>
      <c r="F388" s="137">
        <f>IF(D388="대체","",VLOOKUP($D388,월별_CashFlow!$H$3:$I$61,2,FALSE))</f>
        <v>310001</v>
      </c>
      <c r="G388" s="145"/>
      <c r="H388" s="145" t="str">
        <f t="shared" si="10"/>
        <v/>
      </c>
      <c r="I388" s="145">
        <f t="shared" si="11"/>
        <v>-106800</v>
      </c>
      <c r="J388" s="146">
        <v>-106800</v>
      </c>
      <c r="K388" s="147">
        <v>976443256</v>
      </c>
      <c r="L388" s="148" t="s">
        <v>1098</v>
      </c>
      <c r="M388" s="148"/>
      <c r="N388" s="148"/>
      <c r="O388" s="148" t="s">
        <v>12</v>
      </c>
      <c r="P388" s="148" t="s">
        <v>13</v>
      </c>
      <c r="Q388" s="148"/>
      <c r="R388" s="148"/>
      <c r="S388" s="148"/>
      <c r="T388" s="148"/>
    </row>
    <row r="389" spans="1:20" ht="15.6" customHeight="1" outlineLevel="1">
      <c r="A389" s="142">
        <v>45425</v>
      </c>
      <c r="B389" s="142">
        <v>45419</v>
      </c>
      <c r="C389" s="143" t="s">
        <v>120</v>
      </c>
      <c r="D389" s="144" t="s">
        <v>76</v>
      </c>
      <c r="E389" s="144"/>
      <c r="F389" s="137">
        <f>IF(D389="대체","",VLOOKUP($D389,월별_CashFlow!$H$3:$I$61,2,FALSE))</f>
        <v>120204</v>
      </c>
      <c r="G389" s="145"/>
      <c r="H389" s="145" t="str">
        <f t="shared" si="10"/>
        <v/>
      </c>
      <c r="I389" s="145">
        <f t="shared" si="11"/>
        <v>-12200</v>
      </c>
      <c r="J389" s="146">
        <v>-12200</v>
      </c>
      <c r="K389" s="147">
        <v>976431056</v>
      </c>
      <c r="L389" s="148" t="s">
        <v>328</v>
      </c>
      <c r="M389" s="148"/>
      <c r="N389" s="148"/>
      <c r="O389" s="148" t="s">
        <v>8</v>
      </c>
      <c r="P389" s="148" t="s">
        <v>9</v>
      </c>
      <c r="Q389" s="148"/>
      <c r="R389" s="148"/>
      <c r="S389" s="148"/>
      <c r="T389" s="148"/>
    </row>
    <row r="390" spans="1:20" ht="15.6" customHeight="1" outlineLevel="1">
      <c r="A390" s="142">
        <v>45425</v>
      </c>
      <c r="B390" s="142">
        <v>45419</v>
      </c>
      <c r="C390" s="143" t="s">
        <v>120</v>
      </c>
      <c r="D390" s="144" t="s">
        <v>76</v>
      </c>
      <c r="E390" s="144"/>
      <c r="F390" s="137">
        <f>IF(D390="대체","",VLOOKUP($D390,월별_CashFlow!$H$3:$I$61,2,FALSE))</f>
        <v>120204</v>
      </c>
      <c r="G390" s="145"/>
      <c r="H390" s="145">
        <f t="shared" si="10"/>
        <v>12200</v>
      </c>
      <c r="I390" s="145" t="str">
        <f t="shared" si="11"/>
        <v/>
      </c>
      <c r="J390" s="146">
        <v>12200</v>
      </c>
      <c r="K390" s="147">
        <v>976443256</v>
      </c>
      <c r="L390" s="148" t="s">
        <v>328</v>
      </c>
      <c r="M390" s="148"/>
      <c r="N390" s="148"/>
      <c r="O390" s="148" t="s">
        <v>8</v>
      </c>
      <c r="P390" s="148" t="s">
        <v>9</v>
      </c>
      <c r="Q390" s="148"/>
      <c r="R390" s="148"/>
      <c r="S390" s="148"/>
      <c r="T390" s="148"/>
    </row>
    <row r="391" spans="1:20" ht="15.6" customHeight="1" outlineLevel="1">
      <c r="A391" s="142">
        <v>45425</v>
      </c>
      <c r="B391" s="142">
        <v>45419</v>
      </c>
      <c r="C391" s="143" t="s">
        <v>120</v>
      </c>
      <c r="D391" s="144" t="s">
        <v>76</v>
      </c>
      <c r="E391" s="144"/>
      <c r="F391" s="137">
        <f>IF(D391="대체","",VLOOKUP($D391,월별_CashFlow!$H$3:$I$61,2,FALSE))</f>
        <v>120204</v>
      </c>
      <c r="G391" s="145"/>
      <c r="H391" s="145" t="str">
        <f t="shared" si="10"/>
        <v/>
      </c>
      <c r="I391" s="145">
        <f t="shared" si="11"/>
        <v>-11200</v>
      </c>
      <c r="J391" s="146">
        <v>-11200</v>
      </c>
      <c r="K391" s="147">
        <v>976432056</v>
      </c>
      <c r="L391" s="148" t="s">
        <v>328</v>
      </c>
      <c r="M391" s="148"/>
      <c r="N391" s="148"/>
      <c r="O391" s="148" t="s">
        <v>8</v>
      </c>
      <c r="P391" s="148" t="s">
        <v>9</v>
      </c>
      <c r="Q391" s="148"/>
      <c r="R391" s="148"/>
      <c r="S391" s="148"/>
      <c r="T391" s="148"/>
    </row>
    <row r="392" spans="1:20" ht="15.6" customHeight="1" outlineLevel="1">
      <c r="A392" s="142">
        <v>45425</v>
      </c>
      <c r="B392" s="142">
        <v>45419</v>
      </c>
      <c r="C392" s="143" t="s">
        <v>120</v>
      </c>
      <c r="D392" s="144" t="s">
        <v>76</v>
      </c>
      <c r="E392" s="144"/>
      <c r="F392" s="137">
        <f>IF(D392="대체","",VLOOKUP($D392,월별_CashFlow!$H$3:$I$61,2,FALSE))</f>
        <v>120204</v>
      </c>
      <c r="G392" s="145"/>
      <c r="H392" s="145" t="str">
        <f t="shared" ref="H392:H455" si="12">IF(J392&gt;0,J392,"")</f>
        <v/>
      </c>
      <c r="I392" s="145">
        <f t="shared" ref="I392:I455" si="13">IF(J392&lt;0,J392,"")</f>
        <v>-15100</v>
      </c>
      <c r="J392" s="146">
        <v>-15100</v>
      </c>
      <c r="K392" s="147">
        <v>976416956</v>
      </c>
      <c r="L392" s="148" t="s">
        <v>328</v>
      </c>
      <c r="M392" s="148"/>
      <c r="N392" s="148"/>
      <c r="O392" s="148" t="s">
        <v>8</v>
      </c>
      <c r="P392" s="148" t="s">
        <v>9</v>
      </c>
      <c r="Q392" s="148"/>
      <c r="R392" s="148"/>
      <c r="S392" s="148"/>
      <c r="T392" s="148"/>
    </row>
    <row r="393" spans="1:20" ht="15.6" customHeight="1" outlineLevel="1">
      <c r="A393" s="142">
        <v>45425</v>
      </c>
      <c r="B393" s="142">
        <v>45419</v>
      </c>
      <c r="C393" s="143" t="s">
        <v>120</v>
      </c>
      <c r="D393" s="144" t="s">
        <v>76</v>
      </c>
      <c r="E393" s="144"/>
      <c r="F393" s="137">
        <f>IF(D393="대체","",VLOOKUP($D393,월별_CashFlow!$H$3:$I$61,2,FALSE))</f>
        <v>120204</v>
      </c>
      <c r="G393" s="145"/>
      <c r="H393" s="145">
        <f t="shared" si="12"/>
        <v>15100</v>
      </c>
      <c r="I393" s="145" t="str">
        <f t="shared" si="13"/>
        <v/>
      </c>
      <c r="J393" s="146">
        <v>15100</v>
      </c>
      <c r="K393" s="147">
        <v>976432056</v>
      </c>
      <c r="L393" s="148" t="s">
        <v>328</v>
      </c>
      <c r="M393" s="148"/>
      <c r="N393" s="148"/>
      <c r="O393" s="148" t="s">
        <v>8</v>
      </c>
      <c r="P393" s="148" t="s">
        <v>9</v>
      </c>
      <c r="Q393" s="148"/>
      <c r="R393" s="148"/>
      <c r="S393" s="148"/>
      <c r="T393" s="148"/>
    </row>
    <row r="394" spans="1:20" ht="15.6" customHeight="1" outlineLevel="1">
      <c r="A394" s="142">
        <v>45425</v>
      </c>
      <c r="B394" s="142">
        <v>45419</v>
      </c>
      <c r="C394" s="143" t="s">
        <v>120</v>
      </c>
      <c r="D394" s="144" t="s">
        <v>76</v>
      </c>
      <c r="E394" s="144"/>
      <c r="F394" s="137">
        <f>IF(D394="대체","",VLOOKUP($D394,월별_CashFlow!$H$3:$I$61,2,FALSE))</f>
        <v>120204</v>
      </c>
      <c r="G394" s="145"/>
      <c r="H394" s="145" t="str">
        <f t="shared" si="12"/>
        <v/>
      </c>
      <c r="I394" s="145">
        <f t="shared" si="13"/>
        <v>-550000</v>
      </c>
      <c r="J394" s="146">
        <v>-550000</v>
      </c>
      <c r="K394" s="147">
        <v>975882056</v>
      </c>
      <c r="L394" s="148" t="s">
        <v>351</v>
      </c>
      <c r="M394" s="148"/>
      <c r="N394" s="148"/>
      <c r="O394" s="148" t="s">
        <v>10</v>
      </c>
      <c r="P394" s="148" t="s">
        <v>11</v>
      </c>
      <c r="Q394" s="148"/>
      <c r="R394" s="148"/>
      <c r="S394" s="148"/>
      <c r="T394" s="148"/>
    </row>
    <row r="395" spans="1:20" ht="15.6" customHeight="1" outlineLevel="1">
      <c r="A395" s="142">
        <v>45425</v>
      </c>
      <c r="B395" s="142">
        <v>45420</v>
      </c>
      <c r="C395" s="143" t="s">
        <v>120</v>
      </c>
      <c r="D395" s="144" t="s">
        <v>76</v>
      </c>
      <c r="E395" s="144"/>
      <c r="F395" s="137">
        <f>IF(D395="대체","",VLOOKUP($D395,월별_CashFlow!$H$3:$I$61,2,FALSE))</f>
        <v>120204</v>
      </c>
      <c r="G395" s="145"/>
      <c r="H395" s="145" t="str">
        <f t="shared" si="12"/>
        <v/>
      </c>
      <c r="I395" s="145">
        <f t="shared" si="13"/>
        <v>-16800</v>
      </c>
      <c r="J395" s="146">
        <v>-16800</v>
      </c>
      <c r="K395" s="147">
        <v>975865256</v>
      </c>
      <c r="L395" s="148" t="s">
        <v>328</v>
      </c>
      <c r="M395" s="148"/>
      <c r="N395" s="148"/>
      <c r="O395" s="148" t="s">
        <v>8</v>
      </c>
      <c r="P395" s="148" t="s">
        <v>9</v>
      </c>
      <c r="Q395" s="148"/>
      <c r="R395" s="148"/>
      <c r="S395" s="148"/>
      <c r="T395" s="148"/>
    </row>
    <row r="396" spans="1:20" ht="15.6" customHeight="1" outlineLevel="1">
      <c r="A396" s="142">
        <v>45425</v>
      </c>
      <c r="B396" s="142">
        <v>45420</v>
      </c>
      <c r="C396" s="143" t="s">
        <v>120</v>
      </c>
      <c r="D396" s="144" t="s">
        <v>76</v>
      </c>
      <c r="E396" s="144"/>
      <c r="F396" s="137">
        <f>IF(D396="대체","",VLOOKUP($D396,월별_CashFlow!$H$3:$I$61,2,FALSE))</f>
        <v>120204</v>
      </c>
      <c r="G396" s="145"/>
      <c r="H396" s="145" t="str">
        <f t="shared" si="12"/>
        <v/>
      </c>
      <c r="I396" s="145">
        <f t="shared" si="13"/>
        <v>-13900</v>
      </c>
      <c r="J396" s="146">
        <v>-13900</v>
      </c>
      <c r="K396" s="147">
        <v>975851356</v>
      </c>
      <c r="L396" s="148" t="s">
        <v>328</v>
      </c>
      <c r="M396" s="148"/>
      <c r="N396" s="148"/>
      <c r="O396" s="148" t="s">
        <v>8</v>
      </c>
      <c r="P396" s="148" t="s">
        <v>9</v>
      </c>
      <c r="Q396" s="148"/>
      <c r="R396" s="148"/>
      <c r="S396" s="148"/>
      <c r="T396" s="148"/>
    </row>
    <row r="397" spans="1:20" ht="15.6" customHeight="1" outlineLevel="1">
      <c r="A397" s="142">
        <v>45425</v>
      </c>
      <c r="B397" s="142">
        <v>45420</v>
      </c>
      <c r="C397" s="143" t="s">
        <v>120</v>
      </c>
      <c r="D397" s="144" t="s">
        <v>76</v>
      </c>
      <c r="E397" s="144"/>
      <c r="F397" s="137">
        <f>IF(D397="대체","",VLOOKUP($D397,월별_CashFlow!$H$3:$I$61,2,FALSE))</f>
        <v>120204</v>
      </c>
      <c r="G397" s="145"/>
      <c r="H397" s="145">
        <f t="shared" si="12"/>
        <v>13900</v>
      </c>
      <c r="I397" s="145" t="str">
        <f t="shared" si="13"/>
        <v/>
      </c>
      <c r="J397" s="146">
        <v>13900</v>
      </c>
      <c r="K397" s="147">
        <v>975865256</v>
      </c>
      <c r="L397" s="148" t="s">
        <v>328</v>
      </c>
      <c r="M397" s="148"/>
      <c r="N397" s="148"/>
      <c r="O397" s="148" t="s">
        <v>8</v>
      </c>
      <c r="P397" s="148" t="s">
        <v>9</v>
      </c>
      <c r="Q397" s="148"/>
      <c r="R397" s="148"/>
      <c r="S397" s="148"/>
      <c r="T397" s="148"/>
    </row>
    <row r="398" spans="1:20" ht="15.6" customHeight="1" outlineLevel="1">
      <c r="A398" s="142">
        <v>45425</v>
      </c>
      <c r="B398" s="142">
        <v>45420</v>
      </c>
      <c r="C398" s="143" t="s">
        <v>120</v>
      </c>
      <c r="D398" s="144" t="s">
        <v>76</v>
      </c>
      <c r="E398" s="144"/>
      <c r="F398" s="137">
        <f>IF(D398="대체","",VLOOKUP($D398,월별_CashFlow!$H$3:$I$61,2,FALSE))</f>
        <v>120204</v>
      </c>
      <c r="G398" s="145"/>
      <c r="H398" s="145" t="str">
        <f t="shared" si="12"/>
        <v/>
      </c>
      <c r="I398" s="145">
        <f t="shared" si="13"/>
        <v>-13300</v>
      </c>
      <c r="J398" s="146">
        <v>-13300</v>
      </c>
      <c r="K398" s="147">
        <v>975851956</v>
      </c>
      <c r="L398" s="148" t="s">
        <v>328</v>
      </c>
      <c r="M398" s="148"/>
      <c r="N398" s="148"/>
      <c r="O398" s="148" t="s">
        <v>8</v>
      </c>
      <c r="P398" s="148" t="s">
        <v>9</v>
      </c>
      <c r="Q398" s="148"/>
      <c r="R398" s="148"/>
      <c r="S398" s="148"/>
      <c r="T398" s="148"/>
    </row>
    <row r="399" spans="1:20" ht="15.6" customHeight="1" outlineLevel="1">
      <c r="A399" s="142">
        <v>45425</v>
      </c>
      <c r="B399" s="142">
        <v>45420</v>
      </c>
      <c r="C399" s="143" t="s">
        <v>120</v>
      </c>
      <c r="D399" s="144" t="s">
        <v>76</v>
      </c>
      <c r="E399" s="144"/>
      <c r="F399" s="137">
        <f>IF(D399="대체","",VLOOKUP($D399,월별_CashFlow!$H$3:$I$61,2,FALSE))</f>
        <v>120204</v>
      </c>
      <c r="G399" s="145"/>
      <c r="H399" s="145" t="str">
        <f t="shared" si="12"/>
        <v/>
      </c>
      <c r="I399" s="145">
        <f t="shared" si="13"/>
        <v>-13500</v>
      </c>
      <c r="J399" s="146">
        <v>-13500</v>
      </c>
      <c r="K399" s="147">
        <v>975838456</v>
      </c>
      <c r="L399" s="148" t="s">
        <v>328</v>
      </c>
      <c r="M399" s="148"/>
      <c r="N399" s="148"/>
      <c r="O399" s="148" t="s">
        <v>8</v>
      </c>
      <c r="P399" s="148" t="s">
        <v>9</v>
      </c>
      <c r="Q399" s="148"/>
      <c r="R399" s="148"/>
      <c r="S399" s="148"/>
      <c r="T399" s="148"/>
    </row>
    <row r="400" spans="1:20" ht="15.6" customHeight="1" outlineLevel="1">
      <c r="A400" s="142">
        <v>45425</v>
      </c>
      <c r="B400" s="142">
        <v>45420</v>
      </c>
      <c r="C400" s="143" t="s">
        <v>120</v>
      </c>
      <c r="D400" s="144" t="s">
        <v>76</v>
      </c>
      <c r="E400" s="144"/>
      <c r="F400" s="137">
        <f>IF(D400="대체","",VLOOKUP($D400,월별_CashFlow!$H$3:$I$61,2,FALSE))</f>
        <v>120204</v>
      </c>
      <c r="G400" s="145"/>
      <c r="H400" s="145">
        <f t="shared" si="12"/>
        <v>13500</v>
      </c>
      <c r="I400" s="145" t="str">
        <f t="shared" si="13"/>
        <v/>
      </c>
      <c r="J400" s="146">
        <v>13500</v>
      </c>
      <c r="K400" s="147">
        <v>975851956</v>
      </c>
      <c r="L400" s="148" t="s">
        <v>328</v>
      </c>
      <c r="M400" s="148"/>
      <c r="N400" s="148"/>
      <c r="O400" s="148" t="s">
        <v>8</v>
      </c>
      <c r="P400" s="148" t="s">
        <v>9</v>
      </c>
      <c r="Q400" s="148"/>
      <c r="R400" s="148"/>
      <c r="S400" s="148"/>
      <c r="T400" s="148"/>
    </row>
    <row r="401" spans="1:20" ht="15.6" customHeight="1" outlineLevel="1">
      <c r="A401" s="142">
        <v>45425</v>
      </c>
      <c r="B401" s="142">
        <v>45420</v>
      </c>
      <c r="C401" s="143" t="s">
        <v>120</v>
      </c>
      <c r="D401" s="144" t="s">
        <v>76</v>
      </c>
      <c r="E401" s="144"/>
      <c r="F401" s="137">
        <f>IF(D401="대체","",VLOOKUP($D401,월별_CashFlow!$H$3:$I$61,2,FALSE))</f>
        <v>120204</v>
      </c>
      <c r="G401" s="145"/>
      <c r="H401" s="145" t="str">
        <f t="shared" si="12"/>
        <v/>
      </c>
      <c r="I401" s="145">
        <f t="shared" si="13"/>
        <v>-13000</v>
      </c>
      <c r="J401" s="146">
        <v>-13000</v>
      </c>
      <c r="K401" s="147">
        <v>975838956</v>
      </c>
      <c r="L401" s="148" t="s">
        <v>328</v>
      </c>
      <c r="M401" s="148"/>
      <c r="N401" s="148"/>
      <c r="O401" s="148" t="s">
        <v>8</v>
      </c>
      <c r="P401" s="148" t="s">
        <v>9</v>
      </c>
      <c r="Q401" s="148"/>
      <c r="R401" s="148"/>
      <c r="S401" s="148"/>
      <c r="T401" s="148"/>
    </row>
    <row r="402" spans="1:20" ht="15.6" customHeight="1" outlineLevel="1">
      <c r="A402" s="142">
        <v>45425</v>
      </c>
      <c r="B402" s="142">
        <v>45422</v>
      </c>
      <c r="C402" s="143" t="s">
        <v>120</v>
      </c>
      <c r="D402" s="144" t="s">
        <v>74</v>
      </c>
      <c r="E402" s="144"/>
      <c r="F402" s="137">
        <f>IF(D402="대체","",VLOOKUP($D402,월별_CashFlow!$H$3:$I$61,2,FALSE))</f>
        <v>120202</v>
      </c>
      <c r="G402" s="145"/>
      <c r="H402" s="145" t="str">
        <f t="shared" si="12"/>
        <v/>
      </c>
      <c r="I402" s="145">
        <f t="shared" si="13"/>
        <v>-2801420</v>
      </c>
      <c r="J402" s="146">
        <v>-2801420</v>
      </c>
      <c r="K402" s="147">
        <v>973037536</v>
      </c>
      <c r="L402" s="148" t="s">
        <v>467</v>
      </c>
      <c r="M402" s="148"/>
      <c r="N402" s="148"/>
      <c r="O402" s="148" t="s">
        <v>10</v>
      </c>
      <c r="P402" s="148" t="s">
        <v>11</v>
      </c>
      <c r="Q402" s="148"/>
      <c r="R402" s="148"/>
      <c r="S402" s="148"/>
      <c r="T402" s="148"/>
    </row>
    <row r="403" spans="1:20" ht="15.6" customHeight="1" outlineLevel="1">
      <c r="A403" s="142">
        <v>45425</v>
      </c>
      <c r="B403" s="142">
        <v>45422</v>
      </c>
      <c r="C403" s="143" t="s">
        <v>120</v>
      </c>
      <c r="D403" s="144" t="s">
        <v>74</v>
      </c>
      <c r="E403" s="144"/>
      <c r="F403" s="137">
        <f>IF(D403="대체","",VLOOKUP($D403,월별_CashFlow!$H$3:$I$61,2,FALSE))</f>
        <v>120202</v>
      </c>
      <c r="G403" s="145"/>
      <c r="H403" s="145" t="str">
        <f t="shared" si="12"/>
        <v/>
      </c>
      <c r="I403" s="145">
        <f t="shared" si="13"/>
        <v>-567000</v>
      </c>
      <c r="J403" s="146">
        <v>-567000</v>
      </c>
      <c r="K403" s="147">
        <v>972470536</v>
      </c>
      <c r="L403" s="148" t="s">
        <v>468</v>
      </c>
      <c r="M403" s="148"/>
      <c r="N403" s="148"/>
      <c r="O403" s="148" t="s">
        <v>10</v>
      </c>
      <c r="P403" s="148" t="s">
        <v>11</v>
      </c>
      <c r="Q403" s="148"/>
      <c r="R403" s="148"/>
      <c r="S403" s="148"/>
      <c r="T403" s="148"/>
    </row>
    <row r="404" spans="1:20" ht="15.6" customHeight="1" outlineLevel="1">
      <c r="A404" s="142">
        <v>45425</v>
      </c>
      <c r="B404" s="142">
        <v>45422</v>
      </c>
      <c r="C404" s="143" t="s">
        <v>120</v>
      </c>
      <c r="D404" s="144" t="s">
        <v>74</v>
      </c>
      <c r="E404" s="144"/>
      <c r="F404" s="137">
        <f>IF(D404="대체","",VLOOKUP($D404,월별_CashFlow!$H$3:$I$61,2,FALSE))</f>
        <v>120202</v>
      </c>
      <c r="G404" s="145"/>
      <c r="H404" s="145" t="str">
        <f t="shared" si="12"/>
        <v/>
      </c>
      <c r="I404" s="145">
        <f t="shared" si="13"/>
        <v>-64660</v>
      </c>
      <c r="J404" s="146">
        <v>-64660</v>
      </c>
      <c r="K404" s="147">
        <v>972405876</v>
      </c>
      <c r="L404" s="148" t="s">
        <v>469</v>
      </c>
      <c r="M404" s="148"/>
      <c r="N404" s="148"/>
      <c r="O404" s="148" t="s">
        <v>10</v>
      </c>
      <c r="P404" s="148" t="s">
        <v>11</v>
      </c>
      <c r="Q404" s="148"/>
      <c r="R404" s="148"/>
      <c r="S404" s="148"/>
      <c r="T404" s="148"/>
    </row>
    <row r="405" spans="1:20" ht="15.6" customHeight="1" outlineLevel="1">
      <c r="A405" s="142">
        <v>45425</v>
      </c>
      <c r="B405" s="142">
        <v>45422</v>
      </c>
      <c r="C405" s="143" t="s">
        <v>120</v>
      </c>
      <c r="D405" s="144" t="s">
        <v>74</v>
      </c>
      <c r="E405" s="144"/>
      <c r="F405" s="137">
        <f>IF(D405="대체","",VLOOKUP($D405,월별_CashFlow!$H$3:$I$61,2,FALSE))</f>
        <v>120202</v>
      </c>
      <c r="G405" s="145"/>
      <c r="H405" s="145" t="str">
        <f t="shared" si="12"/>
        <v/>
      </c>
      <c r="I405" s="145">
        <f t="shared" si="13"/>
        <v>-23010</v>
      </c>
      <c r="J405" s="146">
        <v>-23010</v>
      </c>
      <c r="K405" s="147">
        <v>972382866</v>
      </c>
      <c r="L405" s="148" t="s">
        <v>470</v>
      </c>
      <c r="M405" s="148"/>
      <c r="N405" s="148"/>
      <c r="O405" s="148" t="s">
        <v>10</v>
      </c>
      <c r="P405" s="148" t="s">
        <v>11</v>
      </c>
      <c r="Q405" s="148"/>
      <c r="R405" s="148"/>
      <c r="S405" s="148"/>
      <c r="T405" s="148"/>
    </row>
    <row r="406" spans="1:20" ht="15.6" customHeight="1" outlineLevel="1">
      <c r="A406" s="142">
        <v>45425</v>
      </c>
      <c r="B406" s="142">
        <v>45422</v>
      </c>
      <c r="C406" s="143" t="s">
        <v>120</v>
      </c>
      <c r="D406" s="144" t="s">
        <v>74</v>
      </c>
      <c r="E406" s="144"/>
      <c r="F406" s="137">
        <f>IF(D406="대체","",VLOOKUP($D406,월별_CashFlow!$H$3:$I$61,2,FALSE))</f>
        <v>120202</v>
      </c>
      <c r="G406" s="145"/>
      <c r="H406" s="145" t="str">
        <f t="shared" si="12"/>
        <v/>
      </c>
      <c r="I406" s="145">
        <f t="shared" si="13"/>
        <v>-2041020</v>
      </c>
      <c r="J406" s="146">
        <v>-2041020</v>
      </c>
      <c r="K406" s="147">
        <v>970341846</v>
      </c>
      <c r="L406" s="148" t="s">
        <v>471</v>
      </c>
      <c r="M406" s="148"/>
      <c r="N406" s="148"/>
      <c r="O406" s="148" t="s">
        <v>10</v>
      </c>
      <c r="P406" s="148" t="s">
        <v>11</v>
      </c>
      <c r="Q406" s="148"/>
      <c r="R406" s="148"/>
      <c r="S406" s="148"/>
      <c r="T406" s="148"/>
    </row>
    <row r="407" spans="1:20" ht="15.6" customHeight="1" outlineLevel="1">
      <c r="A407" s="142">
        <v>45425</v>
      </c>
      <c r="B407" s="142">
        <v>45423</v>
      </c>
      <c r="C407" s="143" t="s">
        <v>120</v>
      </c>
      <c r="D407" s="144" t="s">
        <v>76</v>
      </c>
      <c r="E407" s="144"/>
      <c r="F407" s="137">
        <f>IF(D407="대체","",VLOOKUP($D407,월별_CashFlow!$H$3:$I$61,2,FALSE))</f>
        <v>120204</v>
      </c>
      <c r="G407" s="145"/>
      <c r="H407" s="145" t="str">
        <f t="shared" si="12"/>
        <v/>
      </c>
      <c r="I407" s="145">
        <f t="shared" si="13"/>
        <v>-41000</v>
      </c>
      <c r="J407" s="146">
        <v>-41000</v>
      </c>
      <c r="K407" s="147">
        <v>970300846</v>
      </c>
      <c r="L407" s="148" t="s">
        <v>328</v>
      </c>
      <c r="M407" s="148"/>
      <c r="N407" s="148"/>
      <c r="O407" s="148" t="s">
        <v>8</v>
      </c>
      <c r="P407" s="148" t="s">
        <v>9</v>
      </c>
      <c r="Q407" s="148"/>
      <c r="R407" s="148"/>
      <c r="S407" s="148"/>
      <c r="T407" s="148"/>
    </row>
    <row r="408" spans="1:20" ht="15.6" customHeight="1" outlineLevel="1">
      <c r="A408" s="142">
        <v>45425</v>
      </c>
      <c r="B408" s="142">
        <v>45423</v>
      </c>
      <c r="C408" s="143" t="s">
        <v>120</v>
      </c>
      <c r="D408" s="144" t="s">
        <v>76</v>
      </c>
      <c r="E408" s="144"/>
      <c r="F408" s="137">
        <f>IF(D408="대체","",VLOOKUP($D408,월별_CashFlow!$H$3:$I$61,2,FALSE))</f>
        <v>120204</v>
      </c>
      <c r="G408" s="145"/>
      <c r="H408" s="145">
        <f t="shared" si="12"/>
        <v>41000</v>
      </c>
      <c r="I408" s="145" t="str">
        <f t="shared" si="13"/>
        <v/>
      </c>
      <c r="J408" s="146">
        <v>41000</v>
      </c>
      <c r="K408" s="147">
        <v>970341846</v>
      </c>
      <c r="L408" s="148" t="s">
        <v>328</v>
      </c>
      <c r="M408" s="148"/>
      <c r="N408" s="148"/>
      <c r="O408" s="148" t="s">
        <v>8</v>
      </c>
      <c r="P408" s="148" t="s">
        <v>9</v>
      </c>
      <c r="Q408" s="148"/>
      <c r="R408" s="148"/>
      <c r="S408" s="148"/>
      <c r="T408" s="148"/>
    </row>
    <row r="409" spans="1:20" ht="15.6" customHeight="1" outlineLevel="1">
      <c r="A409" s="142">
        <v>45425</v>
      </c>
      <c r="B409" s="142">
        <v>45423</v>
      </c>
      <c r="C409" s="143" t="s">
        <v>120</v>
      </c>
      <c r="D409" s="144" t="s">
        <v>76</v>
      </c>
      <c r="E409" s="144"/>
      <c r="F409" s="137">
        <f>IF(D409="대체","",VLOOKUP($D409,월별_CashFlow!$H$3:$I$61,2,FALSE))</f>
        <v>120204</v>
      </c>
      <c r="G409" s="145"/>
      <c r="H409" s="145" t="str">
        <f t="shared" si="12"/>
        <v/>
      </c>
      <c r="I409" s="145">
        <f t="shared" si="13"/>
        <v>-40600</v>
      </c>
      <c r="J409" s="146">
        <v>-40600</v>
      </c>
      <c r="K409" s="147">
        <v>970301246</v>
      </c>
      <c r="L409" s="148" t="s">
        <v>328</v>
      </c>
      <c r="M409" s="148"/>
      <c r="N409" s="148"/>
      <c r="O409" s="148" t="s">
        <v>8</v>
      </c>
      <c r="P409" s="148" t="s">
        <v>9</v>
      </c>
      <c r="Q409" s="148"/>
      <c r="R409" s="148"/>
      <c r="S409" s="148"/>
      <c r="T409" s="148"/>
    </row>
    <row r="410" spans="1:20" ht="15.6" customHeight="1" outlineLevel="1">
      <c r="A410" s="142">
        <v>45425</v>
      </c>
      <c r="B410" s="142">
        <v>45424</v>
      </c>
      <c r="C410" s="143" t="s">
        <v>120</v>
      </c>
      <c r="D410" s="144" t="s">
        <v>76</v>
      </c>
      <c r="E410" s="144"/>
      <c r="F410" s="137">
        <f>IF(D410="대체","",VLOOKUP($D410,월별_CashFlow!$H$3:$I$61,2,FALSE))</f>
        <v>120204</v>
      </c>
      <c r="G410" s="145"/>
      <c r="H410" s="145" t="str">
        <f t="shared" si="12"/>
        <v/>
      </c>
      <c r="I410" s="145">
        <f t="shared" si="13"/>
        <v>-13600</v>
      </c>
      <c r="J410" s="146">
        <v>-13600</v>
      </c>
      <c r="K410" s="147">
        <v>970287646</v>
      </c>
      <c r="L410" s="148" t="s">
        <v>372</v>
      </c>
      <c r="M410" s="148"/>
      <c r="N410" s="148"/>
      <c r="O410" s="148" t="s">
        <v>8</v>
      </c>
      <c r="P410" s="148" t="s">
        <v>9</v>
      </c>
      <c r="Q410" s="148"/>
      <c r="R410" s="148"/>
      <c r="S410" s="148"/>
      <c r="T410" s="148"/>
    </row>
    <row r="411" spans="1:20" ht="15.6" customHeight="1" outlineLevel="1">
      <c r="A411" s="142">
        <v>45425</v>
      </c>
      <c r="B411" s="142">
        <v>45425</v>
      </c>
      <c r="C411" s="143" t="s">
        <v>120</v>
      </c>
      <c r="D411" s="144" t="s">
        <v>86</v>
      </c>
      <c r="E411" s="144"/>
      <c r="F411" s="137">
        <f>IF(D411="대체","",VLOOKUP($D411,월별_CashFlow!$H$3:$I$61,2,FALSE))</f>
        <v>310001</v>
      </c>
      <c r="G411" s="145"/>
      <c r="H411" s="145">
        <f t="shared" si="12"/>
        <v>9960500</v>
      </c>
      <c r="I411" s="145" t="str">
        <f t="shared" si="13"/>
        <v/>
      </c>
      <c r="J411" s="146">
        <v>9960500</v>
      </c>
      <c r="K411" s="147">
        <v>980248146</v>
      </c>
      <c r="L411" s="148" t="s">
        <v>421</v>
      </c>
      <c r="M411" s="148"/>
      <c r="N411" s="148"/>
      <c r="O411" s="148" t="s">
        <v>14</v>
      </c>
      <c r="P411" s="148" t="s">
        <v>15</v>
      </c>
      <c r="Q411" s="148"/>
      <c r="R411" s="148"/>
      <c r="S411" s="148"/>
      <c r="T411" s="148"/>
    </row>
    <row r="412" spans="1:20" ht="15.6" customHeight="1" outlineLevel="1">
      <c r="A412" s="142">
        <v>45425</v>
      </c>
      <c r="B412" s="142">
        <v>45425</v>
      </c>
      <c r="C412" s="143" t="s">
        <v>120</v>
      </c>
      <c r="D412" s="144" t="s">
        <v>86</v>
      </c>
      <c r="E412" s="144"/>
      <c r="F412" s="137">
        <f>IF(D412="대체","",VLOOKUP($D412,월별_CashFlow!$H$3:$I$61,2,FALSE))</f>
        <v>310001</v>
      </c>
      <c r="G412" s="145"/>
      <c r="H412" s="145" t="str">
        <f t="shared" si="12"/>
        <v/>
      </c>
      <c r="I412" s="145">
        <f t="shared" si="13"/>
        <v>-9960500</v>
      </c>
      <c r="J412" s="146">
        <v>-9960500</v>
      </c>
      <c r="K412" s="147">
        <v>970287646</v>
      </c>
      <c r="L412" s="148" t="s">
        <v>472</v>
      </c>
      <c r="M412" s="148"/>
      <c r="N412" s="148"/>
      <c r="O412" s="148" t="s">
        <v>14</v>
      </c>
      <c r="P412" s="148" t="s">
        <v>15</v>
      </c>
      <c r="Q412" s="148"/>
      <c r="R412" s="148"/>
      <c r="S412" s="148"/>
      <c r="T412" s="148"/>
    </row>
    <row r="413" spans="1:20" ht="15.6" customHeight="1" outlineLevel="1">
      <c r="A413" s="142">
        <v>45432</v>
      </c>
      <c r="B413" s="142">
        <v>45426</v>
      </c>
      <c r="C413" s="143" t="s">
        <v>120</v>
      </c>
      <c r="D413" s="144" t="s">
        <v>76</v>
      </c>
      <c r="E413" s="144"/>
      <c r="F413" s="137">
        <f>IF(D413="대체","",VLOOKUP($D413,월별_CashFlow!$H$3:$I$61,2,FALSE))</f>
        <v>120204</v>
      </c>
      <c r="G413" s="145"/>
      <c r="H413" s="145" t="str">
        <f t="shared" si="12"/>
        <v/>
      </c>
      <c r="I413" s="145">
        <f t="shared" si="13"/>
        <v>-75500</v>
      </c>
      <c r="J413" s="146">
        <v>-75500</v>
      </c>
      <c r="K413" s="147">
        <v>970212146</v>
      </c>
      <c r="L413" s="148" t="s">
        <v>473</v>
      </c>
      <c r="M413" s="148"/>
      <c r="N413" s="148"/>
      <c r="O413" s="148" t="s">
        <v>8</v>
      </c>
      <c r="P413" s="148" t="s">
        <v>9</v>
      </c>
      <c r="Q413" s="148"/>
      <c r="R413" s="148"/>
      <c r="S413" s="148"/>
      <c r="T413" s="148"/>
    </row>
    <row r="414" spans="1:20" ht="15.6" customHeight="1" outlineLevel="1">
      <c r="A414" s="142">
        <v>45432</v>
      </c>
      <c r="B414" s="142">
        <v>45426</v>
      </c>
      <c r="C414" s="143" t="s">
        <v>120</v>
      </c>
      <c r="D414" s="144" t="s">
        <v>76</v>
      </c>
      <c r="E414" s="144"/>
      <c r="F414" s="137">
        <f>IF(D414="대체","",VLOOKUP($D414,월별_CashFlow!$H$3:$I$61,2,FALSE))</f>
        <v>120204</v>
      </c>
      <c r="G414" s="145"/>
      <c r="H414" s="145" t="str">
        <f t="shared" si="12"/>
        <v/>
      </c>
      <c r="I414" s="145">
        <f t="shared" si="13"/>
        <v>-14300</v>
      </c>
      <c r="J414" s="146">
        <v>-14300</v>
      </c>
      <c r="K414" s="147">
        <v>970197846</v>
      </c>
      <c r="L414" s="148" t="s">
        <v>328</v>
      </c>
      <c r="M414" s="148"/>
      <c r="N414" s="148"/>
      <c r="O414" s="148" t="s">
        <v>8</v>
      </c>
      <c r="P414" s="148" t="s">
        <v>9</v>
      </c>
      <c r="Q414" s="148"/>
      <c r="R414" s="148"/>
      <c r="S414" s="148"/>
      <c r="T414" s="148"/>
    </row>
    <row r="415" spans="1:20" ht="15.6" customHeight="1" outlineLevel="1">
      <c r="A415" s="142">
        <v>45432</v>
      </c>
      <c r="B415" s="142">
        <v>45426</v>
      </c>
      <c r="C415" s="143" t="s">
        <v>120</v>
      </c>
      <c r="D415" s="144" t="s">
        <v>76</v>
      </c>
      <c r="E415" s="144"/>
      <c r="F415" s="137">
        <f>IF(D415="대체","",VLOOKUP($D415,월별_CashFlow!$H$3:$I$61,2,FALSE))</f>
        <v>120204</v>
      </c>
      <c r="G415" s="145"/>
      <c r="H415" s="145">
        <f t="shared" si="12"/>
        <v>14300</v>
      </c>
      <c r="I415" s="145" t="str">
        <f t="shared" si="13"/>
        <v/>
      </c>
      <c r="J415" s="146">
        <v>14300</v>
      </c>
      <c r="K415" s="147">
        <v>970212146</v>
      </c>
      <c r="L415" s="148" t="s">
        <v>328</v>
      </c>
      <c r="M415" s="148"/>
      <c r="N415" s="148"/>
      <c r="O415" s="148" t="s">
        <v>8</v>
      </c>
      <c r="P415" s="148" t="s">
        <v>9</v>
      </c>
      <c r="Q415" s="148"/>
      <c r="R415" s="148"/>
      <c r="S415" s="148"/>
      <c r="T415" s="148"/>
    </row>
    <row r="416" spans="1:20" ht="15.6" customHeight="1" outlineLevel="1">
      <c r="A416" s="142">
        <v>45432</v>
      </c>
      <c r="B416" s="142">
        <v>45426</v>
      </c>
      <c r="C416" s="143" t="s">
        <v>120</v>
      </c>
      <c r="D416" s="144" t="s">
        <v>76</v>
      </c>
      <c r="E416" s="144"/>
      <c r="F416" s="137">
        <f>IF(D416="대체","",VLOOKUP($D416,월별_CashFlow!$H$3:$I$61,2,FALSE))</f>
        <v>120204</v>
      </c>
      <c r="G416" s="145"/>
      <c r="H416" s="145" t="str">
        <f t="shared" si="12"/>
        <v/>
      </c>
      <c r="I416" s="145">
        <f t="shared" si="13"/>
        <v>-13200</v>
      </c>
      <c r="J416" s="146">
        <v>-13200</v>
      </c>
      <c r="K416" s="147">
        <v>970198946</v>
      </c>
      <c r="L416" s="148" t="s">
        <v>328</v>
      </c>
      <c r="M416" s="148"/>
      <c r="N416" s="148"/>
      <c r="O416" s="148" t="s">
        <v>8</v>
      </c>
      <c r="P416" s="148" t="s">
        <v>9</v>
      </c>
      <c r="Q416" s="148"/>
      <c r="R416" s="148"/>
      <c r="S416" s="148"/>
      <c r="T416" s="148"/>
    </row>
    <row r="417" spans="1:20" ht="15.6" customHeight="1" outlineLevel="1">
      <c r="A417" s="142">
        <v>45432</v>
      </c>
      <c r="B417" s="142">
        <v>45427</v>
      </c>
      <c r="C417" s="143" t="s">
        <v>120</v>
      </c>
      <c r="D417" s="144" t="s">
        <v>76</v>
      </c>
      <c r="E417" s="144"/>
      <c r="F417" s="137">
        <f>IF(D417="대체","",VLOOKUP($D417,월별_CashFlow!$H$3:$I$61,2,FALSE))</f>
        <v>120204</v>
      </c>
      <c r="G417" s="145"/>
      <c r="H417" s="145" t="str">
        <f t="shared" si="12"/>
        <v/>
      </c>
      <c r="I417" s="145">
        <f t="shared" si="13"/>
        <v>-9600</v>
      </c>
      <c r="J417" s="146">
        <v>-9600</v>
      </c>
      <c r="K417" s="147">
        <v>970189346</v>
      </c>
      <c r="L417" s="148" t="s">
        <v>328</v>
      </c>
      <c r="M417" s="148"/>
      <c r="N417" s="148"/>
      <c r="O417" s="148" t="s">
        <v>8</v>
      </c>
      <c r="P417" s="148" t="s">
        <v>9</v>
      </c>
      <c r="Q417" s="148"/>
      <c r="R417" s="148"/>
      <c r="S417" s="148"/>
      <c r="T417" s="148"/>
    </row>
    <row r="418" spans="1:20" ht="15.6" customHeight="1" outlineLevel="1">
      <c r="A418" s="142">
        <v>45432</v>
      </c>
      <c r="B418" s="142">
        <v>45427</v>
      </c>
      <c r="C418" s="143" t="s">
        <v>120</v>
      </c>
      <c r="D418" s="144" t="s">
        <v>76</v>
      </c>
      <c r="E418" s="144"/>
      <c r="F418" s="137">
        <f>IF(D418="대체","",VLOOKUP($D418,월별_CashFlow!$H$3:$I$61,2,FALSE))</f>
        <v>120204</v>
      </c>
      <c r="G418" s="145"/>
      <c r="H418" s="145">
        <f t="shared" si="12"/>
        <v>9600</v>
      </c>
      <c r="I418" s="145" t="str">
        <f t="shared" si="13"/>
        <v/>
      </c>
      <c r="J418" s="146">
        <v>9600</v>
      </c>
      <c r="K418" s="147">
        <v>970198946</v>
      </c>
      <c r="L418" s="148" t="s">
        <v>328</v>
      </c>
      <c r="M418" s="148"/>
      <c r="N418" s="148"/>
      <c r="O418" s="148" t="s">
        <v>8</v>
      </c>
      <c r="P418" s="148" t="s">
        <v>9</v>
      </c>
      <c r="Q418" s="148"/>
      <c r="R418" s="148"/>
      <c r="S418" s="148"/>
      <c r="T418" s="148"/>
    </row>
    <row r="419" spans="1:20" ht="15.6" customHeight="1" outlineLevel="1">
      <c r="A419" s="142">
        <v>45432</v>
      </c>
      <c r="B419" s="142">
        <v>45427</v>
      </c>
      <c r="C419" s="143" t="s">
        <v>120</v>
      </c>
      <c r="D419" s="144" t="s">
        <v>76</v>
      </c>
      <c r="E419" s="144"/>
      <c r="F419" s="137">
        <f>IF(D419="대체","",VLOOKUP($D419,월별_CashFlow!$H$3:$I$61,2,FALSE))</f>
        <v>120204</v>
      </c>
      <c r="G419" s="145"/>
      <c r="H419" s="145" t="str">
        <f t="shared" si="12"/>
        <v/>
      </c>
      <c r="I419" s="145">
        <f t="shared" si="13"/>
        <v>-9400</v>
      </c>
      <c r="J419" s="146">
        <v>-9400</v>
      </c>
      <c r="K419" s="147">
        <v>970189546</v>
      </c>
      <c r="L419" s="148" t="s">
        <v>328</v>
      </c>
      <c r="M419" s="148"/>
      <c r="N419" s="148"/>
      <c r="O419" s="148" t="s">
        <v>8</v>
      </c>
      <c r="P419" s="148" t="s">
        <v>9</v>
      </c>
      <c r="Q419" s="148"/>
      <c r="R419" s="148"/>
      <c r="S419" s="148"/>
      <c r="T419" s="148"/>
    </row>
    <row r="420" spans="1:20" ht="15.6" customHeight="1" outlineLevel="1">
      <c r="A420" s="142">
        <v>45432</v>
      </c>
      <c r="B420" s="142">
        <v>45427</v>
      </c>
      <c r="C420" s="143" t="s">
        <v>120</v>
      </c>
      <c r="D420" s="144" t="s">
        <v>76</v>
      </c>
      <c r="E420" s="144"/>
      <c r="F420" s="137">
        <f>IF(D420="대체","",VLOOKUP($D420,월별_CashFlow!$H$3:$I$61,2,FALSE))</f>
        <v>120204</v>
      </c>
      <c r="G420" s="145"/>
      <c r="H420" s="145" t="str">
        <f t="shared" si="12"/>
        <v/>
      </c>
      <c r="I420" s="145">
        <f t="shared" si="13"/>
        <v>-12300</v>
      </c>
      <c r="J420" s="146">
        <v>-12300</v>
      </c>
      <c r="K420" s="147">
        <v>970177246</v>
      </c>
      <c r="L420" s="148" t="s">
        <v>328</v>
      </c>
      <c r="M420" s="148"/>
      <c r="N420" s="148"/>
      <c r="O420" s="148" t="s">
        <v>8</v>
      </c>
      <c r="P420" s="148" t="s">
        <v>9</v>
      </c>
      <c r="Q420" s="148"/>
      <c r="R420" s="148"/>
      <c r="S420" s="148"/>
      <c r="T420" s="148"/>
    </row>
    <row r="421" spans="1:20" ht="15.6" customHeight="1" outlineLevel="1">
      <c r="A421" s="142">
        <v>45432</v>
      </c>
      <c r="B421" s="142">
        <v>45427</v>
      </c>
      <c r="C421" s="143" t="s">
        <v>120</v>
      </c>
      <c r="D421" s="144" t="s">
        <v>76</v>
      </c>
      <c r="E421" s="144"/>
      <c r="F421" s="137">
        <f>IF(D421="대체","",VLOOKUP($D421,월별_CashFlow!$H$3:$I$61,2,FALSE))</f>
        <v>120204</v>
      </c>
      <c r="G421" s="145"/>
      <c r="H421" s="145">
        <f t="shared" si="12"/>
        <v>12300</v>
      </c>
      <c r="I421" s="145" t="str">
        <f t="shared" si="13"/>
        <v/>
      </c>
      <c r="J421" s="146">
        <v>12300</v>
      </c>
      <c r="K421" s="147">
        <v>970189546</v>
      </c>
      <c r="L421" s="148" t="s">
        <v>328</v>
      </c>
      <c r="M421" s="148"/>
      <c r="N421" s="148"/>
      <c r="O421" s="148" t="s">
        <v>8</v>
      </c>
      <c r="P421" s="148" t="s">
        <v>9</v>
      </c>
      <c r="Q421" s="148"/>
      <c r="R421" s="148"/>
      <c r="S421" s="148"/>
      <c r="T421" s="148"/>
    </row>
    <row r="422" spans="1:20" ht="15.6" customHeight="1" outlineLevel="1">
      <c r="A422" s="142">
        <v>45432</v>
      </c>
      <c r="B422" s="142">
        <v>45427</v>
      </c>
      <c r="C422" s="143" t="s">
        <v>120</v>
      </c>
      <c r="D422" s="144" t="s">
        <v>76</v>
      </c>
      <c r="E422" s="144"/>
      <c r="F422" s="137">
        <f>IF(D422="대체","",VLOOKUP($D422,월별_CashFlow!$H$3:$I$61,2,FALSE))</f>
        <v>120204</v>
      </c>
      <c r="G422" s="145"/>
      <c r="H422" s="145" t="str">
        <f t="shared" si="12"/>
        <v/>
      </c>
      <c r="I422" s="145">
        <f t="shared" si="13"/>
        <v>-3000</v>
      </c>
      <c r="J422" s="146">
        <v>-3000</v>
      </c>
      <c r="K422" s="147">
        <v>970186546</v>
      </c>
      <c r="L422" s="148" t="s">
        <v>328</v>
      </c>
      <c r="M422" s="148"/>
      <c r="N422" s="148"/>
      <c r="O422" s="148" t="s">
        <v>8</v>
      </c>
      <c r="P422" s="148" t="s">
        <v>9</v>
      </c>
      <c r="Q422" s="148"/>
      <c r="R422" s="148"/>
      <c r="S422" s="148"/>
      <c r="T422" s="148"/>
    </row>
    <row r="423" spans="1:20" ht="15.6" customHeight="1" outlineLevel="1">
      <c r="A423" s="142">
        <v>45432</v>
      </c>
      <c r="B423" s="142">
        <v>45427</v>
      </c>
      <c r="C423" s="143" t="s">
        <v>120</v>
      </c>
      <c r="D423" s="144" t="s">
        <v>76</v>
      </c>
      <c r="E423" s="144"/>
      <c r="F423" s="137">
        <f>IF(D423="대체","",VLOOKUP($D423,월별_CashFlow!$H$3:$I$61,2,FALSE))</f>
        <v>120204</v>
      </c>
      <c r="G423" s="145"/>
      <c r="H423" s="145" t="str">
        <f t="shared" si="12"/>
        <v/>
      </c>
      <c r="I423" s="145">
        <f t="shared" si="13"/>
        <v>-9400</v>
      </c>
      <c r="J423" s="146">
        <v>-9400</v>
      </c>
      <c r="K423" s="147">
        <v>970177146</v>
      </c>
      <c r="L423" s="148" t="s">
        <v>328</v>
      </c>
      <c r="M423" s="148"/>
      <c r="N423" s="148"/>
      <c r="O423" s="148" t="s">
        <v>8</v>
      </c>
      <c r="P423" s="148" t="s">
        <v>9</v>
      </c>
      <c r="Q423" s="148"/>
      <c r="R423" s="148"/>
      <c r="S423" s="148"/>
      <c r="T423" s="148"/>
    </row>
    <row r="424" spans="1:20" ht="15.6" customHeight="1" outlineLevel="1">
      <c r="A424" s="142">
        <v>45432</v>
      </c>
      <c r="B424" s="142">
        <v>45428</v>
      </c>
      <c r="C424" s="143" t="s">
        <v>120</v>
      </c>
      <c r="D424" s="144" t="s">
        <v>76</v>
      </c>
      <c r="E424" s="144"/>
      <c r="F424" s="137">
        <f>IF(D424="대체","",VLOOKUP($D424,월별_CashFlow!$H$3:$I$61,2,FALSE))</f>
        <v>120204</v>
      </c>
      <c r="G424" s="145"/>
      <c r="H424" s="145" t="str">
        <f t="shared" si="12"/>
        <v/>
      </c>
      <c r="I424" s="145">
        <f t="shared" si="13"/>
        <v>-12200</v>
      </c>
      <c r="J424" s="146">
        <v>-12200</v>
      </c>
      <c r="K424" s="147">
        <v>970164946</v>
      </c>
      <c r="L424" s="148" t="s">
        <v>328</v>
      </c>
      <c r="M424" s="148"/>
      <c r="N424" s="148"/>
      <c r="O424" s="148" t="s">
        <v>8</v>
      </c>
      <c r="P424" s="148" t="s">
        <v>9</v>
      </c>
      <c r="Q424" s="148"/>
      <c r="R424" s="148"/>
      <c r="S424" s="148"/>
      <c r="T424" s="148"/>
    </row>
    <row r="425" spans="1:20" ht="15.6" customHeight="1" outlineLevel="1">
      <c r="A425" s="142">
        <v>45432</v>
      </c>
      <c r="B425" s="142">
        <v>45428</v>
      </c>
      <c r="C425" s="143" t="s">
        <v>120</v>
      </c>
      <c r="D425" s="144" t="s">
        <v>76</v>
      </c>
      <c r="E425" s="144"/>
      <c r="F425" s="137">
        <f>IF(D425="대체","",VLOOKUP($D425,월별_CashFlow!$H$3:$I$61,2,FALSE))</f>
        <v>120204</v>
      </c>
      <c r="G425" s="145"/>
      <c r="H425" s="145">
        <f t="shared" si="12"/>
        <v>12200</v>
      </c>
      <c r="I425" s="145" t="str">
        <f t="shared" si="13"/>
        <v/>
      </c>
      <c r="J425" s="146">
        <v>12200</v>
      </c>
      <c r="K425" s="147">
        <v>970177146</v>
      </c>
      <c r="L425" s="148" t="s">
        <v>328</v>
      </c>
      <c r="M425" s="148"/>
      <c r="N425" s="148"/>
      <c r="O425" s="148" t="s">
        <v>8</v>
      </c>
      <c r="P425" s="148" t="s">
        <v>9</v>
      </c>
      <c r="Q425" s="148"/>
      <c r="R425" s="148"/>
      <c r="S425" s="148"/>
      <c r="T425" s="148"/>
    </row>
    <row r="426" spans="1:20" ht="15.6" customHeight="1" outlineLevel="1">
      <c r="A426" s="142">
        <v>45432</v>
      </c>
      <c r="B426" s="142">
        <v>45428</v>
      </c>
      <c r="C426" s="143" t="s">
        <v>120</v>
      </c>
      <c r="D426" s="144" t="s">
        <v>76</v>
      </c>
      <c r="E426" s="144"/>
      <c r="F426" s="137">
        <f>IF(D426="대체","",VLOOKUP($D426,월별_CashFlow!$H$3:$I$61,2,FALSE))</f>
        <v>120204</v>
      </c>
      <c r="G426" s="145"/>
      <c r="H426" s="145" t="str">
        <f t="shared" si="12"/>
        <v/>
      </c>
      <c r="I426" s="145">
        <f t="shared" si="13"/>
        <v>-11600</v>
      </c>
      <c r="J426" s="146">
        <v>-11600</v>
      </c>
      <c r="K426" s="147">
        <v>970165546</v>
      </c>
      <c r="L426" s="148" t="s">
        <v>328</v>
      </c>
      <c r="M426" s="148"/>
      <c r="N426" s="148"/>
      <c r="O426" s="148" t="s">
        <v>8</v>
      </c>
      <c r="P426" s="148" t="s">
        <v>9</v>
      </c>
      <c r="Q426" s="148"/>
      <c r="R426" s="148"/>
      <c r="S426" s="148"/>
      <c r="T426" s="148"/>
    </row>
    <row r="427" spans="1:20" ht="15.6" customHeight="1" outlineLevel="1">
      <c r="A427" s="142">
        <v>45432</v>
      </c>
      <c r="B427" s="142">
        <v>45428</v>
      </c>
      <c r="C427" s="143" t="s">
        <v>120</v>
      </c>
      <c r="D427" s="144" t="s">
        <v>76</v>
      </c>
      <c r="E427" s="144"/>
      <c r="F427" s="137">
        <f>IF(D427="대체","",VLOOKUP($D427,월별_CashFlow!$H$3:$I$61,2,FALSE))</f>
        <v>120204</v>
      </c>
      <c r="G427" s="145"/>
      <c r="H427" s="145" t="str">
        <f t="shared" si="12"/>
        <v/>
      </c>
      <c r="I427" s="145">
        <f t="shared" si="13"/>
        <v>-4900</v>
      </c>
      <c r="J427" s="146">
        <v>-4900</v>
      </c>
      <c r="K427" s="147">
        <v>970160646</v>
      </c>
      <c r="L427" s="148" t="s">
        <v>372</v>
      </c>
      <c r="M427" s="148"/>
      <c r="N427" s="148"/>
      <c r="O427" s="148" t="s">
        <v>8</v>
      </c>
      <c r="P427" s="148" t="s">
        <v>9</v>
      </c>
      <c r="Q427" s="148"/>
      <c r="R427" s="148"/>
      <c r="S427" s="148"/>
      <c r="T427" s="148"/>
    </row>
    <row r="428" spans="1:20" ht="15.6" customHeight="1" outlineLevel="1">
      <c r="A428" s="142">
        <v>45432</v>
      </c>
      <c r="B428" s="142">
        <v>45428</v>
      </c>
      <c r="C428" s="143" t="s">
        <v>120</v>
      </c>
      <c r="D428" s="144" t="s">
        <v>76</v>
      </c>
      <c r="E428" s="144"/>
      <c r="F428" s="137">
        <f>IF(D428="대체","",VLOOKUP($D428,월별_CashFlow!$H$3:$I$61,2,FALSE))</f>
        <v>120204</v>
      </c>
      <c r="G428" s="145"/>
      <c r="H428" s="145" t="str">
        <f t="shared" si="12"/>
        <v/>
      </c>
      <c r="I428" s="145">
        <f t="shared" si="13"/>
        <v>-83000</v>
      </c>
      <c r="J428" s="146">
        <v>-83000</v>
      </c>
      <c r="K428" s="147">
        <v>970077646</v>
      </c>
      <c r="L428" s="148" t="s">
        <v>474</v>
      </c>
      <c r="M428" s="148"/>
      <c r="N428" s="148"/>
      <c r="O428" s="148" t="s">
        <v>8</v>
      </c>
      <c r="P428" s="148" t="s">
        <v>9</v>
      </c>
      <c r="Q428" s="148"/>
      <c r="R428" s="148"/>
      <c r="S428" s="148"/>
      <c r="T428" s="148"/>
    </row>
    <row r="429" spans="1:20" ht="15.6" customHeight="1" outlineLevel="1">
      <c r="A429" s="142">
        <v>45432</v>
      </c>
      <c r="B429" s="142">
        <v>45429</v>
      </c>
      <c r="C429" s="143" t="s">
        <v>120</v>
      </c>
      <c r="D429" s="144" t="s">
        <v>76</v>
      </c>
      <c r="E429" s="144"/>
      <c r="F429" s="137">
        <f>IF(D429="대체","",VLOOKUP($D429,월별_CashFlow!$H$3:$I$61,2,FALSE))</f>
        <v>120204</v>
      </c>
      <c r="G429" s="145"/>
      <c r="H429" s="145" t="str">
        <f t="shared" si="12"/>
        <v/>
      </c>
      <c r="I429" s="145">
        <f t="shared" si="13"/>
        <v>-6700</v>
      </c>
      <c r="J429" s="146">
        <v>-6700</v>
      </c>
      <c r="K429" s="147">
        <v>970070946</v>
      </c>
      <c r="L429" s="148" t="s">
        <v>372</v>
      </c>
      <c r="M429" s="148"/>
      <c r="N429" s="148"/>
      <c r="O429" s="148" t="s">
        <v>8</v>
      </c>
      <c r="P429" s="148" t="s">
        <v>9</v>
      </c>
      <c r="Q429" s="148"/>
      <c r="R429" s="148"/>
      <c r="S429" s="148"/>
      <c r="T429" s="148"/>
    </row>
    <row r="430" spans="1:20" ht="15.6" customHeight="1" outlineLevel="1">
      <c r="A430" s="142">
        <v>45432</v>
      </c>
      <c r="B430" s="142">
        <v>45429</v>
      </c>
      <c r="C430" s="143" t="s">
        <v>120</v>
      </c>
      <c r="D430" s="144" t="s">
        <v>76</v>
      </c>
      <c r="E430" s="144"/>
      <c r="F430" s="137">
        <f>IF(D430="대체","",VLOOKUP($D430,월별_CashFlow!$H$3:$I$61,2,FALSE))</f>
        <v>120204</v>
      </c>
      <c r="G430" s="145"/>
      <c r="H430" s="145" t="str">
        <f t="shared" si="12"/>
        <v/>
      </c>
      <c r="I430" s="145">
        <f t="shared" si="13"/>
        <v>-23500</v>
      </c>
      <c r="J430" s="146">
        <v>-23500</v>
      </c>
      <c r="K430" s="147">
        <v>970047446</v>
      </c>
      <c r="L430" s="148" t="s">
        <v>456</v>
      </c>
      <c r="M430" s="148"/>
      <c r="N430" s="148"/>
      <c r="O430" s="148" t="s">
        <v>8</v>
      </c>
      <c r="P430" s="148" t="s">
        <v>9</v>
      </c>
      <c r="Q430" s="148"/>
      <c r="R430" s="148"/>
      <c r="S430" s="148"/>
      <c r="T430" s="148"/>
    </row>
    <row r="431" spans="1:20" ht="15.6" customHeight="1" outlineLevel="1">
      <c r="A431" s="142">
        <v>45432</v>
      </c>
      <c r="B431" s="142">
        <v>45432</v>
      </c>
      <c r="C431" s="143" t="s">
        <v>120</v>
      </c>
      <c r="D431" s="144" t="s">
        <v>76</v>
      </c>
      <c r="E431" s="144"/>
      <c r="F431" s="137">
        <f>IF(D431="대체","",VLOOKUP($D431,월별_CashFlow!$H$3:$I$61,2,FALSE))</f>
        <v>120204</v>
      </c>
      <c r="G431" s="145"/>
      <c r="H431" s="145" t="str">
        <f t="shared" si="12"/>
        <v/>
      </c>
      <c r="I431" s="145">
        <f t="shared" si="13"/>
        <v>-39200</v>
      </c>
      <c r="J431" s="146">
        <v>-39200</v>
      </c>
      <c r="K431" s="147">
        <v>970008246</v>
      </c>
      <c r="L431" s="148" t="s">
        <v>322</v>
      </c>
      <c r="M431" s="148"/>
      <c r="N431" s="148"/>
      <c r="O431" s="148" t="s">
        <v>8</v>
      </c>
      <c r="P431" s="148" t="s">
        <v>9</v>
      </c>
      <c r="Q431" s="148"/>
      <c r="R431" s="148"/>
      <c r="S431" s="148"/>
      <c r="T431" s="148"/>
    </row>
    <row r="432" spans="1:20" ht="15.6" customHeight="1" outlineLevel="1">
      <c r="A432" s="142">
        <v>45434</v>
      </c>
      <c r="B432" s="142">
        <v>45432</v>
      </c>
      <c r="C432" s="143" t="s">
        <v>120</v>
      </c>
      <c r="D432" s="144" t="s">
        <v>76</v>
      </c>
      <c r="E432" s="144"/>
      <c r="F432" s="137">
        <f>IF(D432="대체","",VLOOKUP($D432,월별_CashFlow!$H$3:$I$61,2,FALSE))</f>
        <v>120204</v>
      </c>
      <c r="G432" s="145"/>
      <c r="H432" s="145" t="str">
        <f t="shared" si="12"/>
        <v/>
      </c>
      <c r="I432" s="145">
        <f t="shared" si="13"/>
        <v>-79000</v>
      </c>
      <c r="J432" s="146">
        <v>-79000</v>
      </c>
      <c r="K432" s="147">
        <v>969929246</v>
      </c>
      <c r="L432" s="148" t="s">
        <v>1099</v>
      </c>
      <c r="M432" s="148"/>
      <c r="N432" s="148"/>
      <c r="O432" s="148" t="s">
        <v>8</v>
      </c>
      <c r="P432" s="148" t="s">
        <v>9</v>
      </c>
      <c r="Q432" s="148"/>
      <c r="R432" s="148"/>
      <c r="S432" s="148"/>
      <c r="T432" s="148"/>
    </row>
    <row r="433" spans="1:20" ht="15.6" customHeight="1" outlineLevel="1">
      <c r="A433" s="142">
        <v>45434</v>
      </c>
      <c r="B433" s="142">
        <v>45432</v>
      </c>
      <c r="C433" s="143" t="s">
        <v>120</v>
      </c>
      <c r="D433" s="144" t="s">
        <v>86</v>
      </c>
      <c r="E433" s="144"/>
      <c r="F433" s="137">
        <f>IF(D433="대체","",VLOOKUP($D433,월별_CashFlow!$H$3:$I$61,2,FALSE))</f>
        <v>310001</v>
      </c>
      <c r="G433" s="145"/>
      <c r="H433" s="145" t="str">
        <f t="shared" si="12"/>
        <v/>
      </c>
      <c r="I433" s="145">
        <f t="shared" si="13"/>
        <v>-12150500</v>
      </c>
      <c r="J433" s="146">
        <v>-12150500</v>
      </c>
      <c r="K433" s="147">
        <v>957778746</v>
      </c>
      <c r="L433" s="148" t="s">
        <v>1100</v>
      </c>
      <c r="M433" s="148"/>
      <c r="N433" s="148"/>
      <c r="O433" s="148" t="s">
        <v>10</v>
      </c>
      <c r="P433" s="148" t="s">
        <v>11</v>
      </c>
      <c r="Q433" s="148"/>
      <c r="R433" s="148"/>
      <c r="S433" s="148"/>
      <c r="T433" s="148"/>
    </row>
    <row r="434" spans="1:20" ht="15.6" customHeight="1" outlineLevel="1">
      <c r="A434" s="142">
        <v>45434</v>
      </c>
      <c r="B434" s="142">
        <v>45433</v>
      </c>
      <c r="C434" s="143" t="s">
        <v>120</v>
      </c>
      <c r="D434" s="144" t="s">
        <v>86</v>
      </c>
      <c r="E434" s="144"/>
      <c r="F434" s="137">
        <f>IF(D434="대체","",VLOOKUP($D434,월별_CashFlow!$H$3:$I$61,2,FALSE))</f>
        <v>310001</v>
      </c>
      <c r="G434" s="145"/>
      <c r="H434" s="145">
        <f t="shared" si="12"/>
        <v>66800</v>
      </c>
      <c r="I434" s="145" t="str">
        <f t="shared" si="13"/>
        <v/>
      </c>
      <c r="J434" s="146">
        <v>66800</v>
      </c>
      <c r="K434" s="147">
        <v>957845546</v>
      </c>
      <c r="L434" s="148" t="s">
        <v>1101</v>
      </c>
      <c r="M434" s="148"/>
      <c r="N434" s="148"/>
      <c r="O434" s="148" t="s">
        <v>14</v>
      </c>
      <c r="P434" s="148" t="s">
        <v>15</v>
      </c>
      <c r="Q434" s="148"/>
      <c r="R434" s="148"/>
      <c r="S434" s="148"/>
      <c r="T434" s="148"/>
    </row>
    <row r="435" spans="1:20" ht="15.6" customHeight="1" outlineLevel="1">
      <c r="A435" s="142">
        <v>45434</v>
      </c>
      <c r="B435" s="142">
        <v>45433</v>
      </c>
      <c r="C435" s="143" t="s">
        <v>120</v>
      </c>
      <c r="D435" s="144" t="s">
        <v>86</v>
      </c>
      <c r="E435" s="144"/>
      <c r="F435" s="137">
        <f>IF(D435="대체","",VLOOKUP($D435,월별_CashFlow!$H$3:$I$61,2,FALSE))</f>
        <v>310001</v>
      </c>
      <c r="G435" s="145"/>
      <c r="H435" s="145" t="str">
        <f t="shared" si="12"/>
        <v/>
      </c>
      <c r="I435" s="145">
        <f t="shared" si="13"/>
        <v>-66800</v>
      </c>
      <c r="J435" s="146">
        <v>-66800</v>
      </c>
      <c r="K435" s="147">
        <v>957778746</v>
      </c>
      <c r="L435" s="148" t="s">
        <v>1101</v>
      </c>
      <c r="M435" s="148"/>
      <c r="N435" s="148"/>
      <c r="O435" s="148" t="s">
        <v>14</v>
      </c>
      <c r="P435" s="148" t="s">
        <v>15</v>
      </c>
      <c r="Q435" s="148"/>
      <c r="R435" s="148"/>
      <c r="S435" s="148"/>
      <c r="T435" s="148"/>
    </row>
    <row r="436" spans="1:20" ht="15.6" customHeight="1" outlineLevel="1">
      <c r="A436" s="142">
        <v>45476</v>
      </c>
      <c r="B436" s="142">
        <v>45434</v>
      </c>
      <c r="C436" s="143" t="s">
        <v>120</v>
      </c>
      <c r="D436" s="144" t="s">
        <v>89</v>
      </c>
      <c r="E436" s="144"/>
      <c r="F436" s="137">
        <f>IF(D436="대체","",VLOOKUP($D436,월별_CashFlow!$H$3:$I$61,2,FALSE))</f>
        <v>310100</v>
      </c>
      <c r="G436" s="145"/>
      <c r="H436" s="145">
        <f t="shared" si="12"/>
        <v>1</v>
      </c>
      <c r="I436" s="145" t="str">
        <f t="shared" si="13"/>
        <v/>
      </c>
      <c r="J436" s="146">
        <v>1</v>
      </c>
      <c r="K436" s="147">
        <v>957778747</v>
      </c>
      <c r="L436" s="148" t="s">
        <v>478</v>
      </c>
      <c r="M436" s="148" t="s">
        <v>128</v>
      </c>
      <c r="N436" s="148"/>
      <c r="O436" s="148" t="s">
        <v>16</v>
      </c>
      <c r="P436" s="148" t="s">
        <v>17</v>
      </c>
      <c r="Q436" s="148"/>
      <c r="R436" s="148"/>
      <c r="S436" s="148"/>
      <c r="T436" s="148"/>
    </row>
    <row r="437" spans="1:20" ht="15.6" customHeight="1" outlineLevel="1">
      <c r="A437" s="142">
        <v>45434</v>
      </c>
      <c r="B437" s="142">
        <v>45434</v>
      </c>
      <c r="C437" s="143" t="s">
        <v>120</v>
      </c>
      <c r="D437" s="144" t="s">
        <v>76</v>
      </c>
      <c r="E437" s="144"/>
      <c r="F437" s="137">
        <f>IF(D437="대체","",VLOOKUP($D437,월별_CashFlow!$H$3:$I$61,2,FALSE))</f>
        <v>120204</v>
      </c>
      <c r="G437" s="145"/>
      <c r="H437" s="145" t="str">
        <f t="shared" si="12"/>
        <v/>
      </c>
      <c r="I437" s="145">
        <f t="shared" si="13"/>
        <v>-11200</v>
      </c>
      <c r="J437" s="146">
        <v>-11200</v>
      </c>
      <c r="K437" s="147">
        <v>957767547</v>
      </c>
      <c r="L437" s="148" t="s">
        <v>328</v>
      </c>
      <c r="M437" s="148"/>
      <c r="N437" s="148"/>
      <c r="O437" s="148" t="s">
        <v>8</v>
      </c>
      <c r="P437" s="148" t="s">
        <v>9</v>
      </c>
      <c r="Q437" s="148"/>
      <c r="R437" s="148"/>
      <c r="S437" s="148"/>
      <c r="T437" s="148"/>
    </row>
    <row r="438" spans="1:20" ht="15.6" customHeight="1" outlineLevel="1">
      <c r="A438" s="142">
        <v>45434</v>
      </c>
      <c r="B438" s="142">
        <v>45434</v>
      </c>
      <c r="C438" s="143" t="s">
        <v>120</v>
      </c>
      <c r="D438" s="144" t="s">
        <v>76</v>
      </c>
      <c r="E438" s="144"/>
      <c r="F438" s="137">
        <f>IF(D438="대체","",VLOOKUP($D438,월별_CashFlow!$H$3:$I$61,2,FALSE))</f>
        <v>120204</v>
      </c>
      <c r="G438" s="145"/>
      <c r="H438" s="145" t="str">
        <f t="shared" si="12"/>
        <v/>
      </c>
      <c r="I438" s="145">
        <f t="shared" si="13"/>
        <v>-11800</v>
      </c>
      <c r="J438" s="146">
        <v>-11800</v>
      </c>
      <c r="K438" s="147">
        <v>957755747</v>
      </c>
      <c r="L438" s="148" t="s">
        <v>328</v>
      </c>
      <c r="M438" s="148"/>
      <c r="N438" s="148"/>
      <c r="O438" s="148" t="s">
        <v>8</v>
      </c>
      <c r="P438" s="148" t="s">
        <v>9</v>
      </c>
      <c r="Q438" s="148"/>
      <c r="R438" s="148"/>
      <c r="S438" s="148"/>
      <c r="T438" s="148"/>
    </row>
    <row r="439" spans="1:20" ht="15.6" customHeight="1" outlineLevel="1">
      <c r="A439" s="142">
        <v>45446</v>
      </c>
      <c r="B439" s="142">
        <v>45435</v>
      </c>
      <c r="C439" s="143" t="s">
        <v>120</v>
      </c>
      <c r="D439" s="144" t="s">
        <v>86</v>
      </c>
      <c r="E439" s="144"/>
      <c r="F439" s="137">
        <f>IF(D439="대체","",VLOOKUP($D439,월별_CashFlow!$H$3:$I$61,2,FALSE))</f>
        <v>310001</v>
      </c>
      <c r="G439" s="145"/>
      <c r="H439" s="145" t="str">
        <f t="shared" si="12"/>
        <v/>
      </c>
      <c r="I439" s="145">
        <f t="shared" si="13"/>
        <v>-9834000</v>
      </c>
      <c r="J439" s="146">
        <v>-9834000</v>
      </c>
      <c r="K439" s="147">
        <v>947921747</v>
      </c>
      <c r="L439" s="148" t="s">
        <v>422</v>
      </c>
      <c r="M439" s="148"/>
      <c r="N439" s="148"/>
      <c r="O439" s="148" t="s">
        <v>14</v>
      </c>
      <c r="P439" s="148" t="s">
        <v>15</v>
      </c>
      <c r="Q439" s="148"/>
      <c r="R439" s="148"/>
      <c r="S439" s="148"/>
      <c r="T439" s="148"/>
    </row>
    <row r="440" spans="1:20" ht="15.6" customHeight="1" outlineLevel="1">
      <c r="A440" s="142">
        <v>45446</v>
      </c>
      <c r="B440" s="142">
        <v>45435</v>
      </c>
      <c r="C440" s="143" t="s">
        <v>120</v>
      </c>
      <c r="D440" s="144" t="s">
        <v>86</v>
      </c>
      <c r="E440" s="144"/>
      <c r="F440" s="137">
        <f>IF(D440="대체","",VLOOKUP($D440,월별_CashFlow!$H$3:$I$61,2,FALSE))</f>
        <v>310001</v>
      </c>
      <c r="G440" s="145"/>
      <c r="H440" s="145">
        <f t="shared" si="12"/>
        <v>9834000</v>
      </c>
      <c r="I440" s="145" t="str">
        <f t="shared" si="13"/>
        <v/>
      </c>
      <c r="J440" s="146">
        <v>9834000</v>
      </c>
      <c r="K440" s="147">
        <v>957755747</v>
      </c>
      <c r="L440" s="148" t="s">
        <v>421</v>
      </c>
      <c r="M440" s="148"/>
      <c r="N440" s="148"/>
      <c r="O440" s="148" t="s">
        <v>14</v>
      </c>
      <c r="P440" s="148" t="s">
        <v>15</v>
      </c>
      <c r="Q440" s="148"/>
      <c r="R440" s="148"/>
      <c r="S440" s="148"/>
      <c r="T440" s="148"/>
    </row>
    <row r="441" spans="1:20" ht="15.6" customHeight="1" outlineLevel="1">
      <c r="A441" s="142">
        <v>45446</v>
      </c>
      <c r="B441" s="142">
        <v>45435</v>
      </c>
      <c r="C441" s="143" t="s">
        <v>120</v>
      </c>
      <c r="D441" s="144" t="s">
        <v>86</v>
      </c>
      <c r="E441" s="144"/>
      <c r="F441" s="137">
        <f>IF(D441="대체","",VLOOKUP($D441,월별_CashFlow!$H$3:$I$61,2,FALSE))</f>
        <v>310001</v>
      </c>
      <c r="G441" s="145"/>
      <c r="H441" s="145" t="str">
        <f t="shared" si="12"/>
        <v/>
      </c>
      <c r="I441" s="145">
        <f t="shared" si="13"/>
        <v>-9900000</v>
      </c>
      <c r="J441" s="146">
        <v>-9900000</v>
      </c>
      <c r="K441" s="147">
        <v>947855747</v>
      </c>
      <c r="L441" s="148" t="s">
        <v>422</v>
      </c>
      <c r="M441" s="148"/>
      <c r="N441" s="148"/>
      <c r="O441" s="148" t="s">
        <v>14</v>
      </c>
      <c r="P441" s="148" t="s">
        <v>15</v>
      </c>
      <c r="Q441" s="148"/>
      <c r="R441" s="148"/>
      <c r="S441" s="148"/>
      <c r="T441" s="148"/>
    </row>
    <row r="442" spans="1:20" ht="15.6" customHeight="1" outlineLevel="1">
      <c r="A442" s="142">
        <v>45446</v>
      </c>
      <c r="B442" s="142">
        <v>45435</v>
      </c>
      <c r="C442" s="143" t="s">
        <v>120</v>
      </c>
      <c r="D442" s="144" t="s">
        <v>86</v>
      </c>
      <c r="E442" s="144"/>
      <c r="F442" s="137">
        <f>IF(D442="대체","",VLOOKUP($D442,월별_CashFlow!$H$3:$I$61,2,FALSE))</f>
        <v>310001</v>
      </c>
      <c r="G442" s="145"/>
      <c r="H442" s="145">
        <f t="shared" si="12"/>
        <v>9900000</v>
      </c>
      <c r="I442" s="145" t="str">
        <f t="shared" si="13"/>
        <v/>
      </c>
      <c r="J442" s="146">
        <v>9900000</v>
      </c>
      <c r="K442" s="147">
        <v>957755747</v>
      </c>
      <c r="L442" s="148" t="s">
        <v>421</v>
      </c>
      <c r="M442" s="148"/>
      <c r="N442" s="148"/>
      <c r="O442" s="148" t="s">
        <v>14</v>
      </c>
      <c r="P442" s="148" t="s">
        <v>15</v>
      </c>
      <c r="Q442" s="148"/>
      <c r="R442" s="148"/>
      <c r="S442" s="148"/>
      <c r="T442" s="148"/>
    </row>
    <row r="443" spans="1:20" ht="15.6" customHeight="1" outlineLevel="1">
      <c r="A443" s="142">
        <v>45446</v>
      </c>
      <c r="B443" s="142">
        <v>45435</v>
      </c>
      <c r="C443" s="143" t="s">
        <v>120</v>
      </c>
      <c r="D443" s="144" t="s">
        <v>86</v>
      </c>
      <c r="E443" s="144"/>
      <c r="F443" s="137">
        <f>IF(D443="대체","",VLOOKUP($D443,월별_CashFlow!$H$3:$I$61,2,FALSE))</f>
        <v>310001</v>
      </c>
      <c r="G443" s="145"/>
      <c r="H443" s="145">
        <f t="shared" si="12"/>
        <v>840157</v>
      </c>
      <c r="I443" s="145" t="str">
        <f t="shared" si="13"/>
        <v/>
      </c>
      <c r="J443" s="146">
        <v>840157</v>
      </c>
      <c r="K443" s="147">
        <v>958595904</v>
      </c>
      <c r="L443" s="148" t="s">
        <v>712</v>
      </c>
      <c r="M443" s="148"/>
      <c r="N443" s="148"/>
      <c r="O443" s="148" t="s">
        <v>12</v>
      </c>
      <c r="P443" s="148" t="s">
        <v>13</v>
      </c>
      <c r="Q443" s="148"/>
      <c r="R443" s="148"/>
      <c r="S443" s="148"/>
      <c r="T443" s="148"/>
    </row>
    <row r="444" spans="1:20" ht="15.6" customHeight="1" outlineLevel="1">
      <c r="A444" s="142">
        <v>45446</v>
      </c>
      <c r="B444" s="142">
        <v>45435</v>
      </c>
      <c r="C444" s="143" t="s">
        <v>120</v>
      </c>
      <c r="D444" s="144" t="s">
        <v>86</v>
      </c>
      <c r="E444" s="144"/>
      <c r="F444" s="137">
        <f>IF(D444="대체","",VLOOKUP($D444,월별_CashFlow!$H$3:$I$61,2,FALSE))</f>
        <v>310001</v>
      </c>
      <c r="G444" s="145"/>
      <c r="H444" s="145" t="str">
        <f t="shared" si="12"/>
        <v/>
      </c>
      <c r="I444" s="145">
        <f t="shared" si="13"/>
        <v>-840157</v>
      </c>
      <c r="J444" s="146">
        <v>-840157</v>
      </c>
      <c r="K444" s="147">
        <v>957755747</v>
      </c>
      <c r="L444" s="148" t="s">
        <v>203</v>
      </c>
      <c r="M444" s="148"/>
      <c r="N444" s="148"/>
      <c r="O444" s="148" t="s">
        <v>12</v>
      </c>
      <c r="P444" s="148" t="s">
        <v>13</v>
      </c>
      <c r="Q444" s="148"/>
      <c r="R444" s="148"/>
      <c r="S444" s="148"/>
      <c r="T444" s="148"/>
    </row>
    <row r="445" spans="1:20" ht="15.6" customHeight="1" outlineLevel="1">
      <c r="A445" s="142">
        <v>45446</v>
      </c>
      <c r="B445" s="142">
        <v>45435</v>
      </c>
      <c r="C445" s="143" t="s">
        <v>120</v>
      </c>
      <c r="D445" s="144" t="s">
        <v>86</v>
      </c>
      <c r="E445" s="144"/>
      <c r="F445" s="137">
        <f>IF(D445="대체","",VLOOKUP($D445,월별_CashFlow!$H$3:$I$61,2,FALSE))</f>
        <v>310001</v>
      </c>
      <c r="G445" s="145"/>
      <c r="H445" s="145">
        <f t="shared" si="12"/>
        <v>36800</v>
      </c>
      <c r="I445" s="145" t="str">
        <f t="shared" si="13"/>
        <v/>
      </c>
      <c r="J445" s="146">
        <v>36800</v>
      </c>
      <c r="K445" s="147">
        <v>957792547</v>
      </c>
      <c r="L445" s="148" t="s">
        <v>1102</v>
      </c>
      <c r="M445" s="148"/>
      <c r="N445" s="148"/>
      <c r="O445" s="148" t="s">
        <v>12</v>
      </c>
      <c r="P445" s="148" t="s">
        <v>13</v>
      </c>
      <c r="Q445" s="148"/>
      <c r="R445" s="148"/>
      <c r="S445" s="148"/>
      <c r="T445" s="148"/>
    </row>
    <row r="446" spans="1:20" ht="15.6" customHeight="1" outlineLevel="1">
      <c r="A446" s="142">
        <v>45446</v>
      </c>
      <c r="B446" s="142">
        <v>45435</v>
      </c>
      <c r="C446" s="143" t="s">
        <v>120</v>
      </c>
      <c r="D446" s="144" t="s">
        <v>86</v>
      </c>
      <c r="E446" s="144"/>
      <c r="F446" s="137">
        <f>IF(D446="대체","",VLOOKUP($D446,월별_CashFlow!$H$3:$I$61,2,FALSE))</f>
        <v>310001</v>
      </c>
      <c r="G446" s="145"/>
      <c r="H446" s="145" t="str">
        <f t="shared" si="12"/>
        <v/>
      </c>
      <c r="I446" s="145">
        <f t="shared" si="13"/>
        <v>-36800</v>
      </c>
      <c r="J446" s="146">
        <v>-36800</v>
      </c>
      <c r="K446" s="147">
        <v>957755747</v>
      </c>
      <c r="L446" s="148" t="s">
        <v>203</v>
      </c>
      <c r="M446" s="148"/>
      <c r="N446" s="148"/>
      <c r="O446" s="148" t="s">
        <v>12</v>
      </c>
      <c r="P446" s="148" t="s">
        <v>13</v>
      </c>
      <c r="Q446" s="148"/>
      <c r="R446" s="148"/>
      <c r="S446" s="148"/>
      <c r="T446" s="148"/>
    </row>
    <row r="447" spans="1:20" ht="15.6" customHeight="1" outlineLevel="1">
      <c r="A447" s="142">
        <v>45446</v>
      </c>
      <c r="B447" s="142">
        <v>45435</v>
      </c>
      <c r="C447" s="143" t="s">
        <v>120</v>
      </c>
      <c r="D447" s="144" t="s">
        <v>86</v>
      </c>
      <c r="E447" s="144"/>
      <c r="F447" s="137">
        <f>IF(D447="대체","",VLOOKUP($D447,월별_CashFlow!$H$3:$I$61,2,FALSE))</f>
        <v>310001</v>
      </c>
      <c r="G447" s="145"/>
      <c r="H447" s="145">
        <f t="shared" si="12"/>
        <v>137400</v>
      </c>
      <c r="I447" s="145" t="str">
        <f t="shared" si="13"/>
        <v/>
      </c>
      <c r="J447" s="146">
        <v>137400</v>
      </c>
      <c r="K447" s="147">
        <v>957893147</v>
      </c>
      <c r="L447" s="148" t="s">
        <v>1103</v>
      </c>
      <c r="M447" s="148"/>
      <c r="N447" s="148"/>
      <c r="O447" s="148" t="s">
        <v>12</v>
      </c>
      <c r="P447" s="148" t="s">
        <v>13</v>
      </c>
      <c r="Q447" s="148"/>
      <c r="R447" s="148"/>
      <c r="S447" s="148"/>
      <c r="T447" s="148"/>
    </row>
    <row r="448" spans="1:20" ht="15.6" customHeight="1" outlineLevel="1">
      <c r="A448" s="142">
        <v>45446</v>
      </c>
      <c r="B448" s="142">
        <v>45435</v>
      </c>
      <c r="C448" s="143" t="s">
        <v>120</v>
      </c>
      <c r="D448" s="144" t="s">
        <v>86</v>
      </c>
      <c r="E448" s="144"/>
      <c r="F448" s="137">
        <f>IF(D448="대체","",VLOOKUP($D448,월별_CashFlow!$H$3:$I$61,2,FALSE))</f>
        <v>310001</v>
      </c>
      <c r="G448" s="145"/>
      <c r="H448" s="145" t="str">
        <f t="shared" si="12"/>
        <v/>
      </c>
      <c r="I448" s="145">
        <f t="shared" si="13"/>
        <v>-137400</v>
      </c>
      <c r="J448" s="146">
        <v>-137400</v>
      </c>
      <c r="K448" s="147">
        <v>957755747</v>
      </c>
      <c r="L448" s="148" t="s">
        <v>203</v>
      </c>
      <c r="M448" s="148"/>
      <c r="N448" s="148"/>
      <c r="O448" s="148" t="s">
        <v>12</v>
      </c>
      <c r="P448" s="148" t="s">
        <v>13</v>
      </c>
      <c r="Q448" s="148"/>
      <c r="R448" s="148"/>
      <c r="S448" s="148"/>
      <c r="T448" s="148"/>
    </row>
    <row r="449" spans="1:20" ht="15.6" customHeight="1" outlineLevel="1">
      <c r="A449" s="142">
        <v>45446</v>
      </c>
      <c r="B449" s="142">
        <v>45436</v>
      </c>
      <c r="C449" s="143" t="s">
        <v>120</v>
      </c>
      <c r="D449" s="144" t="s">
        <v>76</v>
      </c>
      <c r="E449" s="144"/>
      <c r="F449" s="137">
        <f>IF(D449="대체","",VLOOKUP($D449,월별_CashFlow!$H$3:$I$61,2,FALSE))</f>
        <v>120204</v>
      </c>
      <c r="G449" s="145"/>
      <c r="H449" s="145">
        <f t="shared" si="12"/>
        <v>14100</v>
      </c>
      <c r="I449" s="145" t="str">
        <f t="shared" si="13"/>
        <v/>
      </c>
      <c r="J449" s="146">
        <v>14100</v>
      </c>
      <c r="K449" s="147">
        <v>957769847</v>
      </c>
      <c r="L449" s="148" t="s">
        <v>328</v>
      </c>
      <c r="M449" s="148"/>
      <c r="N449" s="148"/>
      <c r="O449" s="148" t="s">
        <v>8</v>
      </c>
      <c r="P449" s="148" t="s">
        <v>9</v>
      </c>
      <c r="Q449" s="148"/>
      <c r="R449" s="148"/>
      <c r="S449" s="148"/>
      <c r="T449" s="148"/>
    </row>
    <row r="450" spans="1:20" ht="15.6" customHeight="1" outlineLevel="1">
      <c r="A450" s="142">
        <v>45446</v>
      </c>
      <c r="B450" s="142">
        <v>45436</v>
      </c>
      <c r="C450" s="143" t="s">
        <v>120</v>
      </c>
      <c r="D450" s="144" t="s">
        <v>76</v>
      </c>
      <c r="E450" s="144"/>
      <c r="F450" s="137">
        <f>IF(D450="대체","",VLOOKUP($D450,월별_CashFlow!$H$3:$I$61,2,FALSE))</f>
        <v>120204</v>
      </c>
      <c r="G450" s="145"/>
      <c r="H450" s="145" t="str">
        <f t="shared" si="12"/>
        <v/>
      </c>
      <c r="I450" s="145">
        <f t="shared" si="13"/>
        <v>-14100</v>
      </c>
      <c r="J450" s="146">
        <v>-14100</v>
      </c>
      <c r="K450" s="147">
        <v>957755747</v>
      </c>
      <c r="L450" s="148" t="s">
        <v>328</v>
      </c>
      <c r="M450" s="148"/>
      <c r="N450" s="148"/>
      <c r="O450" s="148" t="s">
        <v>8</v>
      </c>
      <c r="P450" s="148" t="s">
        <v>9</v>
      </c>
      <c r="Q450" s="148"/>
      <c r="R450" s="148"/>
      <c r="S450" s="148"/>
      <c r="T450" s="148"/>
    </row>
    <row r="451" spans="1:20" ht="15.6" customHeight="1" outlineLevel="1">
      <c r="A451" s="142">
        <v>45446</v>
      </c>
      <c r="B451" s="142">
        <v>45436</v>
      </c>
      <c r="C451" s="143" t="s">
        <v>120</v>
      </c>
      <c r="D451" s="144" t="s">
        <v>76</v>
      </c>
      <c r="E451" s="144"/>
      <c r="F451" s="137">
        <f>IF(D451="대체","",VLOOKUP($D451,월별_CashFlow!$H$3:$I$61,2,FALSE))</f>
        <v>120204</v>
      </c>
      <c r="G451" s="145"/>
      <c r="H451" s="145" t="str">
        <f t="shared" si="12"/>
        <v/>
      </c>
      <c r="I451" s="145">
        <f t="shared" si="13"/>
        <v>-13400</v>
      </c>
      <c r="J451" s="146">
        <v>-13400</v>
      </c>
      <c r="K451" s="147">
        <v>957742347</v>
      </c>
      <c r="L451" s="148" t="s">
        <v>328</v>
      </c>
      <c r="M451" s="148"/>
      <c r="N451" s="148"/>
      <c r="O451" s="148" t="s">
        <v>8</v>
      </c>
      <c r="P451" s="148" t="s">
        <v>9</v>
      </c>
      <c r="Q451" s="148"/>
      <c r="R451" s="148"/>
      <c r="S451" s="148"/>
      <c r="T451" s="148"/>
    </row>
    <row r="452" spans="1:20" ht="15.6" customHeight="1" outlineLevel="1">
      <c r="A452" s="142">
        <v>45446</v>
      </c>
      <c r="B452" s="142">
        <v>45436</v>
      </c>
      <c r="C452" s="143" t="s">
        <v>120</v>
      </c>
      <c r="D452" s="144" t="s">
        <v>76</v>
      </c>
      <c r="E452" s="144"/>
      <c r="F452" s="137">
        <f>IF(D452="대체","",VLOOKUP($D452,월별_CashFlow!$H$3:$I$61,2,FALSE))</f>
        <v>120204</v>
      </c>
      <c r="G452" s="145"/>
      <c r="H452" s="145">
        <f t="shared" si="12"/>
        <v>61500</v>
      </c>
      <c r="I452" s="145" t="str">
        <f t="shared" si="13"/>
        <v/>
      </c>
      <c r="J452" s="146">
        <v>61500</v>
      </c>
      <c r="K452" s="147">
        <v>957803847</v>
      </c>
      <c r="L452" s="148" t="s">
        <v>328</v>
      </c>
      <c r="M452" s="148"/>
      <c r="N452" s="148"/>
      <c r="O452" s="148" t="s">
        <v>8</v>
      </c>
      <c r="P452" s="148" t="s">
        <v>9</v>
      </c>
      <c r="Q452" s="148"/>
      <c r="R452" s="148"/>
      <c r="S452" s="148"/>
      <c r="T452" s="148"/>
    </row>
    <row r="453" spans="1:20" ht="15.6" customHeight="1" outlineLevel="1">
      <c r="A453" s="142">
        <v>45446</v>
      </c>
      <c r="B453" s="142">
        <v>45436</v>
      </c>
      <c r="C453" s="143" t="s">
        <v>120</v>
      </c>
      <c r="D453" s="144" t="s">
        <v>76</v>
      </c>
      <c r="E453" s="144"/>
      <c r="F453" s="137">
        <f>IF(D453="대체","",VLOOKUP($D453,월별_CashFlow!$H$3:$I$61,2,FALSE))</f>
        <v>120204</v>
      </c>
      <c r="G453" s="145"/>
      <c r="H453" s="145" t="str">
        <f t="shared" si="12"/>
        <v/>
      </c>
      <c r="I453" s="145">
        <f t="shared" si="13"/>
        <v>-61500</v>
      </c>
      <c r="J453" s="146">
        <v>-61500</v>
      </c>
      <c r="K453" s="147">
        <v>957742347</v>
      </c>
      <c r="L453" s="148" t="s">
        <v>328</v>
      </c>
      <c r="M453" s="148"/>
      <c r="N453" s="148"/>
      <c r="O453" s="148" t="s">
        <v>8</v>
      </c>
      <c r="P453" s="148" t="s">
        <v>9</v>
      </c>
      <c r="Q453" s="148"/>
      <c r="R453" s="148"/>
      <c r="S453" s="148"/>
      <c r="T453" s="148"/>
    </row>
    <row r="454" spans="1:20" ht="15.6" customHeight="1" outlineLevel="1">
      <c r="A454" s="142">
        <v>45446</v>
      </c>
      <c r="B454" s="142">
        <v>45436</v>
      </c>
      <c r="C454" s="143" t="s">
        <v>120</v>
      </c>
      <c r="D454" s="144" t="s">
        <v>76</v>
      </c>
      <c r="E454" s="144"/>
      <c r="F454" s="137">
        <f>IF(D454="대체","",VLOOKUP($D454,월별_CashFlow!$H$3:$I$61,2,FALSE))</f>
        <v>120204</v>
      </c>
      <c r="G454" s="145"/>
      <c r="H454" s="145" t="str">
        <f t="shared" si="12"/>
        <v/>
      </c>
      <c r="I454" s="145">
        <f t="shared" si="13"/>
        <v>-75200</v>
      </c>
      <c r="J454" s="146">
        <v>-75200</v>
      </c>
      <c r="K454" s="147">
        <v>957667147</v>
      </c>
      <c r="L454" s="148" t="s">
        <v>328</v>
      </c>
      <c r="M454" s="148"/>
      <c r="N454" s="148"/>
      <c r="O454" s="148" t="s">
        <v>8</v>
      </c>
      <c r="P454" s="148" t="s">
        <v>9</v>
      </c>
      <c r="Q454" s="148"/>
      <c r="R454" s="148"/>
      <c r="S454" s="148"/>
      <c r="T454" s="148"/>
    </row>
    <row r="455" spans="1:20" ht="15.6" customHeight="1" outlineLevel="1">
      <c r="A455" s="142">
        <v>45446</v>
      </c>
      <c r="B455" s="142">
        <v>45436</v>
      </c>
      <c r="C455" s="143" t="s">
        <v>120</v>
      </c>
      <c r="D455" s="144" t="s">
        <v>74</v>
      </c>
      <c r="E455" s="144"/>
      <c r="F455" s="137">
        <f>IF(D455="대체","",VLOOKUP($D455,월별_CashFlow!$H$3:$I$61,2,FALSE))</f>
        <v>120202</v>
      </c>
      <c r="G455" s="145"/>
      <c r="H455" s="145" t="str">
        <f t="shared" si="12"/>
        <v/>
      </c>
      <c r="I455" s="145">
        <f t="shared" si="13"/>
        <v>-15546950</v>
      </c>
      <c r="J455" s="146">
        <v>-15546950</v>
      </c>
      <c r="K455" s="147">
        <v>942120197</v>
      </c>
      <c r="L455" s="148" t="s">
        <v>1104</v>
      </c>
      <c r="M455" s="148"/>
      <c r="N455" s="148"/>
      <c r="O455" s="148" t="s">
        <v>10</v>
      </c>
      <c r="P455" s="148" t="s">
        <v>11</v>
      </c>
      <c r="Q455" s="148"/>
      <c r="R455" s="148"/>
      <c r="S455" s="148"/>
      <c r="T455" s="148"/>
    </row>
    <row r="456" spans="1:20" ht="15.6" customHeight="1" outlineLevel="1">
      <c r="A456" s="142">
        <v>45446</v>
      </c>
      <c r="B456" s="142">
        <v>45439</v>
      </c>
      <c r="C456" s="143" t="s">
        <v>120</v>
      </c>
      <c r="D456" s="144" t="s">
        <v>75</v>
      </c>
      <c r="E456" s="144"/>
      <c r="F456" s="137">
        <f>IF(D456="대체","",VLOOKUP($D456,월별_CashFlow!$H$3:$I$61,2,FALSE))</f>
        <v>120203</v>
      </c>
      <c r="G456" s="145"/>
      <c r="H456" s="145" t="str">
        <f t="shared" ref="H456:H519" si="14">IF(J456&gt;0,J456,"")</f>
        <v/>
      </c>
      <c r="I456" s="145">
        <f t="shared" ref="I456:I519" si="15">IF(J456&lt;0,J456,"")</f>
        <v>-377662</v>
      </c>
      <c r="J456" s="146">
        <v>-377662</v>
      </c>
      <c r="K456" s="147">
        <v>941742535</v>
      </c>
      <c r="L456" s="148" t="s">
        <v>332</v>
      </c>
      <c r="M456" s="148"/>
      <c r="N456" s="148"/>
      <c r="O456" s="148" t="s">
        <v>8</v>
      </c>
      <c r="P456" s="148" t="s">
        <v>9</v>
      </c>
      <c r="Q456" s="148"/>
      <c r="R456" s="148"/>
      <c r="S456" s="148"/>
      <c r="T456" s="148"/>
    </row>
    <row r="457" spans="1:20" ht="15.6" customHeight="1" outlineLevel="1">
      <c r="A457" s="142">
        <v>45446</v>
      </c>
      <c r="B457" s="142">
        <v>45439</v>
      </c>
      <c r="C457" s="143" t="s">
        <v>120</v>
      </c>
      <c r="D457" s="144" t="s">
        <v>75</v>
      </c>
      <c r="E457" s="144"/>
      <c r="F457" s="137">
        <f>IF(D457="대체","",VLOOKUP($D457,월별_CashFlow!$H$3:$I$61,2,FALSE))</f>
        <v>120203</v>
      </c>
      <c r="G457" s="145"/>
      <c r="H457" s="145" t="str">
        <f t="shared" si="14"/>
        <v/>
      </c>
      <c r="I457" s="145">
        <f t="shared" si="15"/>
        <v>-800</v>
      </c>
      <c r="J457" s="146">
        <v>-800</v>
      </c>
      <c r="K457" s="147">
        <v>941741735</v>
      </c>
      <c r="L457" s="148" t="s">
        <v>332</v>
      </c>
      <c r="M457" s="148"/>
      <c r="N457" s="148"/>
      <c r="O457" s="148" t="s">
        <v>8</v>
      </c>
      <c r="P457" s="148" t="s">
        <v>9</v>
      </c>
      <c r="Q457" s="148"/>
      <c r="R457" s="148"/>
      <c r="S457" s="148"/>
      <c r="T457" s="148"/>
    </row>
    <row r="458" spans="1:20" ht="15.6" customHeight="1" outlineLevel="1">
      <c r="A458" s="142">
        <v>45446</v>
      </c>
      <c r="B458" s="142">
        <v>45439</v>
      </c>
      <c r="C458" s="143" t="s">
        <v>120</v>
      </c>
      <c r="D458" s="144" t="s">
        <v>86</v>
      </c>
      <c r="E458" s="144"/>
      <c r="F458" s="137">
        <f>IF(D458="대체","",VLOOKUP($D458,월별_CashFlow!$H$3:$I$61,2,FALSE))</f>
        <v>310001</v>
      </c>
      <c r="G458" s="145"/>
      <c r="H458" s="145">
        <f t="shared" si="14"/>
        <v>156700</v>
      </c>
      <c r="I458" s="145" t="str">
        <f t="shared" si="15"/>
        <v/>
      </c>
      <c r="J458" s="146">
        <v>156700</v>
      </c>
      <c r="K458" s="147">
        <v>941898435</v>
      </c>
      <c r="L458" s="148" t="s">
        <v>1082</v>
      </c>
      <c r="M458" s="148"/>
      <c r="N458" s="148"/>
      <c r="O458" s="148" t="s">
        <v>12</v>
      </c>
      <c r="P458" s="148" t="s">
        <v>13</v>
      </c>
      <c r="Q458" s="148"/>
      <c r="R458" s="148"/>
      <c r="S458" s="148"/>
      <c r="T458" s="148"/>
    </row>
    <row r="459" spans="1:20" ht="15.6" customHeight="1" outlineLevel="1">
      <c r="A459" s="142">
        <v>45446</v>
      </c>
      <c r="B459" s="142">
        <v>45439</v>
      </c>
      <c r="C459" s="143" t="s">
        <v>120</v>
      </c>
      <c r="D459" s="144" t="s">
        <v>86</v>
      </c>
      <c r="E459" s="144"/>
      <c r="F459" s="137">
        <f>IF(D459="대체","",VLOOKUP($D459,월별_CashFlow!$H$3:$I$61,2,FALSE))</f>
        <v>310001</v>
      </c>
      <c r="G459" s="145"/>
      <c r="H459" s="145" t="str">
        <f t="shared" si="14"/>
        <v/>
      </c>
      <c r="I459" s="145">
        <f t="shared" si="15"/>
        <v>-157100</v>
      </c>
      <c r="J459" s="146">
        <v>-157100</v>
      </c>
      <c r="K459" s="147">
        <v>941741335</v>
      </c>
      <c r="L459" s="148" t="s">
        <v>332</v>
      </c>
      <c r="M459" s="148"/>
      <c r="N459" s="148"/>
      <c r="O459" s="148" t="s">
        <v>12</v>
      </c>
      <c r="P459" s="148" t="s">
        <v>13</v>
      </c>
      <c r="Q459" s="148"/>
      <c r="R459" s="148"/>
      <c r="S459" s="148"/>
      <c r="T459" s="148"/>
    </row>
    <row r="460" spans="1:20" ht="15.6" customHeight="1" outlineLevel="1">
      <c r="A460" s="142">
        <v>45446</v>
      </c>
      <c r="B460" s="142">
        <v>45440</v>
      </c>
      <c r="C460" s="143" t="s">
        <v>120</v>
      </c>
      <c r="D460" s="144" t="s">
        <v>76</v>
      </c>
      <c r="E460" s="144"/>
      <c r="F460" s="137">
        <f>IF(D460="대체","",VLOOKUP($D460,월별_CashFlow!$H$3:$I$61,2,FALSE))</f>
        <v>120204</v>
      </c>
      <c r="G460" s="145"/>
      <c r="H460" s="145" t="str">
        <f t="shared" si="14"/>
        <v/>
      </c>
      <c r="I460" s="145">
        <f t="shared" si="15"/>
        <v>-92096</v>
      </c>
      <c r="J460" s="146">
        <v>-92096</v>
      </c>
      <c r="K460" s="147">
        <v>941649239</v>
      </c>
      <c r="L460" s="148" t="s">
        <v>482</v>
      </c>
      <c r="M460" s="148"/>
      <c r="N460" s="148"/>
      <c r="O460" s="148" t="s">
        <v>8</v>
      </c>
      <c r="P460" s="148" t="s">
        <v>9</v>
      </c>
      <c r="Q460" s="148"/>
      <c r="R460" s="148"/>
      <c r="S460" s="148"/>
      <c r="T460" s="148"/>
    </row>
    <row r="461" spans="1:20" ht="15.6" customHeight="1" outlineLevel="1">
      <c r="A461" s="142">
        <v>45446</v>
      </c>
      <c r="B461" s="142">
        <v>45441</v>
      </c>
      <c r="C461" s="143" t="s">
        <v>120</v>
      </c>
      <c r="D461" s="144" t="s">
        <v>86</v>
      </c>
      <c r="E461" s="144"/>
      <c r="F461" s="137">
        <f>IF(D461="대체","",VLOOKUP($D461,월별_CashFlow!$H$3:$I$61,2,FALSE))</f>
        <v>310001</v>
      </c>
      <c r="G461" s="145"/>
      <c r="H461" s="145" t="str">
        <f t="shared" si="14"/>
        <v/>
      </c>
      <c r="I461" s="145">
        <f t="shared" si="15"/>
        <v>-1103700</v>
      </c>
      <c r="J461" s="146">
        <v>-1103700</v>
      </c>
      <c r="K461" s="147">
        <v>940545539</v>
      </c>
      <c r="L461" s="148" t="s">
        <v>483</v>
      </c>
      <c r="M461" s="148"/>
      <c r="N461" s="148"/>
      <c r="O461" s="148" t="s">
        <v>14</v>
      </c>
      <c r="P461" s="148" t="s">
        <v>15</v>
      </c>
      <c r="Q461" s="148"/>
      <c r="R461" s="148"/>
      <c r="S461" s="148"/>
      <c r="T461" s="148"/>
    </row>
    <row r="462" spans="1:20" ht="15.6" customHeight="1" outlineLevel="1">
      <c r="A462" s="142">
        <v>45446</v>
      </c>
      <c r="B462" s="142">
        <v>45441</v>
      </c>
      <c r="C462" s="143" t="s">
        <v>120</v>
      </c>
      <c r="D462" s="144" t="s">
        <v>86</v>
      </c>
      <c r="E462" s="144"/>
      <c r="F462" s="137">
        <f>IF(D462="대체","",VLOOKUP($D462,월별_CashFlow!$H$3:$I$61,2,FALSE))</f>
        <v>310001</v>
      </c>
      <c r="G462" s="145"/>
      <c r="H462" s="145">
        <f t="shared" si="14"/>
        <v>1103700</v>
      </c>
      <c r="I462" s="145" t="str">
        <f t="shared" si="15"/>
        <v/>
      </c>
      <c r="J462" s="146">
        <v>1103700</v>
      </c>
      <c r="K462" s="147">
        <v>941649239</v>
      </c>
      <c r="L462" s="148" t="s">
        <v>483</v>
      </c>
      <c r="M462" s="148"/>
      <c r="N462" s="148"/>
      <c r="O462" s="148" t="s">
        <v>14</v>
      </c>
      <c r="P462" s="148" t="s">
        <v>15</v>
      </c>
      <c r="Q462" s="148"/>
      <c r="R462" s="148"/>
      <c r="S462" s="148"/>
      <c r="T462" s="148"/>
    </row>
    <row r="463" spans="1:20" ht="15.6" customHeight="1" outlineLevel="1">
      <c r="A463" s="142">
        <v>45446</v>
      </c>
      <c r="B463" s="142">
        <v>45441</v>
      </c>
      <c r="C463" s="143" t="s">
        <v>120</v>
      </c>
      <c r="D463" s="144" t="s">
        <v>86</v>
      </c>
      <c r="E463" s="144"/>
      <c r="F463" s="137">
        <f>IF(D463="대체","",VLOOKUP($D463,월별_CashFlow!$H$3:$I$61,2,FALSE))</f>
        <v>310001</v>
      </c>
      <c r="G463" s="145"/>
      <c r="H463" s="145" t="str">
        <f t="shared" si="14"/>
        <v/>
      </c>
      <c r="I463" s="145">
        <f t="shared" si="15"/>
        <v>-2970000</v>
      </c>
      <c r="J463" s="146">
        <v>-2970000</v>
      </c>
      <c r="K463" s="147">
        <v>938679239</v>
      </c>
      <c r="L463" s="148" t="s">
        <v>442</v>
      </c>
      <c r="M463" s="148"/>
      <c r="N463" s="148"/>
      <c r="O463" s="148" t="s">
        <v>14</v>
      </c>
      <c r="P463" s="148" t="s">
        <v>15</v>
      </c>
      <c r="Q463" s="148"/>
      <c r="R463" s="148"/>
      <c r="S463" s="148"/>
      <c r="T463" s="148"/>
    </row>
    <row r="464" spans="1:20" ht="15.6" customHeight="1" outlineLevel="1">
      <c r="A464" s="142">
        <v>45446</v>
      </c>
      <c r="B464" s="142">
        <v>45441</v>
      </c>
      <c r="C464" s="143" t="s">
        <v>120</v>
      </c>
      <c r="D464" s="144" t="s">
        <v>86</v>
      </c>
      <c r="E464" s="144"/>
      <c r="F464" s="137">
        <f>IF(D464="대체","",VLOOKUP($D464,월별_CashFlow!$H$3:$I$61,2,FALSE))</f>
        <v>310001</v>
      </c>
      <c r="G464" s="145"/>
      <c r="H464" s="145">
        <f t="shared" si="14"/>
        <v>2970000</v>
      </c>
      <c r="I464" s="145" t="str">
        <f t="shared" si="15"/>
        <v/>
      </c>
      <c r="J464" s="146">
        <v>2970000</v>
      </c>
      <c r="K464" s="147">
        <v>941649239</v>
      </c>
      <c r="L464" s="148" t="s">
        <v>421</v>
      </c>
      <c r="M464" s="148"/>
      <c r="N464" s="148"/>
      <c r="O464" s="148" t="s">
        <v>14</v>
      </c>
      <c r="P464" s="148" t="s">
        <v>15</v>
      </c>
      <c r="Q464" s="148"/>
      <c r="R464" s="148"/>
      <c r="S464" s="148"/>
      <c r="T464" s="148"/>
    </row>
    <row r="465" spans="1:20" ht="15.6" customHeight="1" outlineLevel="1">
      <c r="A465" s="142">
        <v>45446</v>
      </c>
      <c r="B465" s="142">
        <v>45441</v>
      </c>
      <c r="C465" s="143" t="s">
        <v>120</v>
      </c>
      <c r="D465" s="144" t="s">
        <v>86</v>
      </c>
      <c r="E465" s="144"/>
      <c r="F465" s="137">
        <f>IF(D465="대체","",VLOOKUP($D465,월별_CashFlow!$H$3:$I$61,2,FALSE))</f>
        <v>310001</v>
      </c>
      <c r="G465" s="145"/>
      <c r="H465" s="145" t="str">
        <f t="shared" si="14"/>
        <v/>
      </c>
      <c r="I465" s="145">
        <f t="shared" si="15"/>
        <v>-8910000</v>
      </c>
      <c r="J465" s="146">
        <v>-8910000</v>
      </c>
      <c r="K465" s="147">
        <v>932739239</v>
      </c>
      <c r="L465" s="148" t="s">
        <v>484</v>
      </c>
      <c r="M465" s="148"/>
      <c r="N465" s="148"/>
      <c r="O465" s="148" t="s">
        <v>14</v>
      </c>
      <c r="P465" s="148" t="s">
        <v>15</v>
      </c>
      <c r="Q465" s="148"/>
      <c r="R465" s="148"/>
      <c r="S465" s="148"/>
      <c r="T465" s="148"/>
    </row>
    <row r="466" spans="1:20" ht="15.6" customHeight="1" outlineLevel="1">
      <c r="A466" s="142">
        <v>45446</v>
      </c>
      <c r="B466" s="142">
        <v>45441</v>
      </c>
      <c r="C466" s="143" t="s">
        <v>120</v>
      </c>
      <c r="D466" s="144" t="s">
        <v>86</v>
      </c>
      <c r="E466" s="144"/>
      <c r="F466" s="137">
        <f>IF(D466="대체","",VLOOKUP($D466,월별_CashFlow!$H$3:$I$61,2,FALSE))</f>
        <v>310001</v>
      </c>
      <c r="G466" s="145"/>
      <c r="H466" s="145">
        <f t="shared" si="14"/>
        <v>8910000</v>
      </c>
      <c r="I466" s="145" t="str">
        <f t="shared" si="15"/>
        <v/>
      </c>
      <c r="J466" s="146">
        <v>8910000</v>
      </c>
      <c r="K466" s="147">
        <v>941649239</v>
      </c>
      <c r="L466" s="148" t="s">
        <v>421</v>
      </c>
      <c r="M466" s="148"/>
      <c r="N466" s="148"/>
      <c r="O466" s="148" t="s">
        <v>14</v>
      </c>
      <c r="P466" s="148" t="s">
        <v>15</v>
      </c>
      <c r="Q466" s="148"/>
      <c r="R466" s="148"/>
      <c r="S466" s="148"/>
      <c r="T466" s="148"/>
    </row>
    <row r="467" spans="1:20" ht="15.6" customHeight="1" outlineLevel="1">
      <c r="A467" s="142">
        <v>45446</v>
      </c>
      <c r="B467" s="142">
        <v>45441</v>
      </c>
      <c r="C467" s="143" t="s">
        <v>120</v>
      </c>
      <c r="D467" s="144" t="s">
        <v>86</v>
      </c>
      <c r="E467" s="144"/>
      <c r="F467" s="137">
        <f>IF(D467="대체","",VLOOKUP($D467,월별_CashFlow!$H$3:$I$61,2,FALSE))</f>
        <v>310001</v>
      </c>
      <c r="G467" s="145"/>
      <c r="H467" s="145" t="str">
        <f t="shared" si="14"/>
        <v/>
      </c>
      <c r="I467" s="145">
        <f t="shared" si="15"/>
        <v>-9900000</v>
      </c>
      <c r="J467" s="146">
        <v>-9900000</v>
      </c>
      <c r="K467" s="147">
        <v>931749239</v>
      </c>
      <c r="L467" s="148" t="s">
        <v>435</v>
      </c>
      <c r="M467" s="148"/>
      <c r="N467" s="148"/>
      <c r="O467" s="148" t="s">
        <v>14</v>
      </c>
      <c r="P467" s="148" t="s">
        <v>15</v>
      </c>
      <c r="Q467" s="148"/>
      <c r="R467" s="148"/>
      <c r="S467" s="148"/>
      <c r="T467" s="148"/>
    </row>
    <row r="468" spans="1:20" ht="15.6" customHeight="1" outlineLevel="1">
      <c r="A468" s="142">
        <v>45446</v>
      </c>
      <c r="B468" s="142">
        <v>45441</v>
      </c>
      <c r="C468" s="143" t="s">
        <v>120</v>
      </c>
      <c r="D468" s="144" t="s">
        <v>86</v>
      </c>
      <c r="E468" s="144"/>
      <c r="F468" s="137">
        <f>IF(D468="대체","",VLOOKUP($D468,월별_CashFlow!$H$3:$I$61,2,FALSE))</f>
        <v>310001</v>
      </c>
      <c r="G468" s="145"/>
      <c r="H468" s="145">
        <f t="shared" si="14"/>
        <v>9900000</v>
      </c>
      <c r="I468" s="145" t="str">
        <f t="shared" si="15"/>
        <v/>
      </c>
      <c r="J468" s="146">
        <v>9900000</v>
      </c>
      <c r="K468" s="147">
        <v>941649239</v>
      </c>
      <c r="L468" s="148" t="s">
        <v>421</v>
      </c>
      <c r="M468" s="148"/>
      <c r="N468" s="148"/>
      <c r="O468" s="148" t="s">
        <v>14</v>
      </c>
      <c r="P468" s="148" t="s">
        <v>15</v>
      </c>
      <c r="Q468" s="148"/>
      <c r="R468" s="148"/>
      <c r="S468" s="148"/>
      <c r="T468" s="148"/>
    </row>
    <row r="469" spans="1:20" ht="15.6" customHeight="1" outlineLevel="1">
      <c r="A469" s="142">
        <v>45446</v>
      </c>
      <c r="B469" s="142">
        <v>45441</v>
      </c>
      <c r="C469" s="143" t="s">
        <v>120</v>
      </c>
      <c r="D469" s="144" t="s">
        <v>86</v>
      </c>
      <c r="E469" s="144"/>
      <c r="F469" s="137">
        <f>IF(D469="대체","",VLOOKUP($D469,월별_CashFlow!$H$3:$I$61,2,FALSE))</f>
        <v>310001</v>
      </c>
      <c r="G469" s="145"/>
      <c r="H469" s="145" t="str">
        <f t="shared" si="14"/>
        <v/>
      </c>
      <c r="I469" s="145">
        <f t="shared" si="15"/>
        <v>-9317000</v>
      </c>
      <c r="J469" s="146">
        <v>-9317000</v>
      </c>
      <c r="K469" s="147">
        <v>932332239</v>
      </c>
      <c r="L469" s="148" t="s">
        <v>472</v>
      </c>
      <c r="M469" s="148"/>
      <c r="N469" s="148"/>
      <c r="O469" s="148" t="s">
        <v>14</v>
      </c>
      <c r="P469" s="148" t="s">
        <v>15</v>
      </c>
      <c r="Q469" s="148"/>
      <c r="R469" s="148"/>
      <c r="S469" s="148"/>
      <c r="T469" s="148"/>
    </row>
    <row r="470" spans="1:20" ht="15.6" customHeight="1" outlineLevel="1">
      <c r="A470" s="142">
        <v>45446</v>
      </c>
      <c r="B470" s="142">
        <v>45441</v>
      </c>
      <c r="C470" s="143" t="s">
        <v>120</v>
      </c>
      <c r="D470" s="144" t="s">
        <v>86</v>
      </c>
      <c r="E470" s="144"/>
      <c r="F470" s="137">
        <f>IF(D470="대체","",VLOOKUP($D470,월별_CashFlow!$H$3:$I$61,2,FALSE))</f>
        <v>310001</v>
      </c>
      <c r="G470" s="145"/>
      <c r="H470" s="145">
        <f t="shared" si="14"/>
        <v>9317000</v>
      </c>
      <c r="I470" s="145" t="str">
        <f t="shared" si="15"/>
        <v/>
      </c>
      <c r="J470" s="146">
        <v>9317000</v>
      </c>
      <c r="K470" s="147">
        <v>941649239</v>
      </c>
      <c r="L470" s="148" t="s">
        <v>421</v>
      </c>
      <c r="M470" s="148"/>
      <c r="N470" s="148"/>
      <c r="O470" s="148" t="s">
        <v>14</v>
      </c>
      <c r="P470" s="148" t="s">
        <v>15</v>
      </c>
      <c r="Q470" s="148"/>
      <c r="R470" s="148"/>
      <c r="S470" s="148"/>
      <c r="T470" s="148"/>
    </row>
    <row r="471" spans="1:20" ht="15.6" customHeight="1" outlineLevel="1">
      <c r="A471" s="142">
        <v>45446</v>
      </c>
      <c r="B471" s="142">
        <v>45441</v>
      </c>
      <c r="C471" s="143" t="s">
        <v>120</v>
      </c>
      <c r="D471" s="144" t="s">
        <v>86</v>
      </c>
      <c r="E471" s="144"/>
      <c r="F471" s="137">
        <f>IF(D471="대체","",VLOOKUP($D471,월별_CashFlow!$H$3:$I$61,2,FALSE))</f>
        <v>310001</v>
      </c>
      <c r="G471" s="145"/>
      <c r="H471" s="145" t="str">
        <f t="shared" si="14"/>
        <v/>
      </c>
      <c r="I471" s="145">
        <f t="shared" si="15"/>
        <v>-4385700</v>
      </c>
      <c r="J471" s="146">
        <v>-4385700</v>
      </c>
      <c r="K471" s="147">
        <v>937263539</v>
      </c>
      <c r="L471" s="148" t="s">
        <v>422</v>
      </c>
      <c r="M471" s="148"/>
      <c r="N471" s="148"/>
      <c r="O471" s="148" t="s">
        <v>14</v>
      </c>
      <c r="P471" s="148" t="s">
        <v>15</v>
      </c>
      <c r="Q471" s="148"/>
      <c r="R471" s="148"/>
      <c r="S471" s="148"/>
      <c r="T471" s="148"/>
    </row>
    <row r="472" spans="1:20" ht="15.6" customHeight="1" outlineLevel="1">
      <c r="A472" s="142">
        <v>45446</v>
      </c>
      <c r="B472" s="142">
        <v>45441</v>
      </c>
      <c r="C472" s="143" t="s">
        <v>120</v>
      </c>
      <c r="D472" s="144" t="s">
        <v>86</v>
      </c>
      <c r="E472" s="144"/>
      <c r="F472" s="137">
        <f>IF(D472="대체","",VLOOKUP($D472,월별_CashFlow!$H$3:$I$61,2,FALSE))</f>
        <v>310001</v>
      </c>
      <c r="G472" s="145"/>
      <c r="H472" s="145">
        <f t="shared" si="14"/>
        <v>4385700</v>
      </c>
      <c r="I472" s="145" t="str">
        <f t="shared" si="15"/>
        <v/>
      </c>
      <c r="J472" s="146">
        <v>4385700</v>
      </c>
      <c r="K472" s="147">
        <v>941649239</v>
      </c>
      <c r="L472" s="148" t="s">
        <v>421</v>
      </c>
      <c r="M472" s="148"/>
      <c r="N472" s="148"/>
      <c r="O472" s="148" t="s">
        <v>14</v>
      </c>
      <c r="P472" s="148" t="s">
        <v>15</v>
      </c>
      <c r="Q472" s="148"/>
      <c r="R472" s="148"/>
      <c r="S472" s="148"/>
      <c r="T472" s="148"/>
    </row>
    <row r="473" spans="1:20" ht="15.6" customHeight="1" outlineLevel="1">
      <c r="A473" s="142">
        <v>45446</v>
      </c>
      <c r="B473" s="142">
        <v>45441</v>
      </c>
      <c r="C473" s="143" t="s">
        <v>120</v>
      </c>
      <c r="D473" s="144" t="s">
        <v>86</v>
      </c>
      <c r="E473" s="144"/>
      <c r="F473" s="137">
        <f>IF(D473="대체","",VLOOKUP($D473,월별_CashFlow!$H$3:$I$61,2,FALSE))</f>
        <v>310001</v>
      </c>
      <c r="G473" s="145"/>
      <c r="H473" s="145">
        <f t="shared" si="14"/>
        <v>1103700</v>
      </c>
      <c r="I473" s="145" t="str">
        <f t="shared" si="15"/>
        <v/>
      </c>
      <c r="J473" s="146">
        <v>1103700</v>
      </c>
      <c r="K473" s="147">
        <v>942752939</v>
      </c>
      <c r="L473" s="148" t="s">
        <v>483</v>
      </c>
      <c r="M473" s="148"/>
      <c r="N473" s="148"/>
      <c r="O473" s="148" t="s">
        <v>8</v>
      </c>
      <c r="P473" s="148" t="s">
        <v>9</v>
      </c>
      <c r="Q473" s="148"/>
      <c r="R473" s="148"/>
      <c r="S473" s="148"/>
      <c r="T473" s="148"/>
    </row>
    <row r="474" spans="1:20" ht="15.6" customHeight="1" outlineLevel="1">
      <c r="A474" s="142">
        <v>45446</v>
      </c>
      <c r="B474" s="142">
        <v>45442</v>
      </c>
      <c r="C474" s="143" t="s">
        <v>120</v>
      </c>
      <c r="D474" s="144" t="s">
        <v>86</v>
      </c>
      <c r="E474" s="144"/>
      <c r="F474" s="137">
        <f>IF(D474="대체","",VLOOKUP($D474,월별_CashFlow!$H$3:$I$61,2,FALSE))</f>
        <v>310001</v>
      </c>
      <c r="G474" s="145"/>
      <c r="H474" s="145">
        <f t="shared" si="14"/>
        <v>12000</v>
      </c>
      <c r="I474" s="145" t="str">
        <f t="shared" si="15"/>
        <v/>
      </c>
      <c r="J474" s="146">
        <v>12000</v>
      </c>
      <c r="K474" s="147">
        <v>942764939</v>
      </c>
      <c r="L474" s="148" t="s">
        <v>485</v>
      </c>
      <c r="M474" s="148"/>
      <c r="N474" s="148"/>
      <c r="O474" s="148" t="s">
        <v>14</v>
      </c>
      <c r="P474" s="148" t="s">
        <v>15</v>
      </c>
      <c r="Q474" s="148"/>
      <c r="R474" s="148"/>
      <c r="S474" s="148"/>
      <c r="T474" s="148"/>
    </row>
    <row r="475" spans="1:20" ht="15.6" customHeight="1" outlineLevel="1">
      <c r="A475" s="142">
        <v>45446</v>
      </c>
      <c r="B475" s="142">
        <v>45442</v>
      </c>
      <c r="C475" s="143" t="s">
        <v>120</v>
      </c>
      <c r="D475" s="144" t="s">
        <v>74</v>
      </c>
      <c r="E475" s="144"/>
      <c r="F475" s="137">
        <f>IF(D475="대체","",VLOOKUP($D475,월별_CashFlow!$H$3:$I$61,2,FALSE))</f>
        <v>120202</v>
      </c>
      <c r="G475" s="145"/>
      <c r="H475" s="145" t="str">
        <f t="shared" si="14"/>
        <v/>
      </c>
      <c r="I475" s="145">
        <f t="shared" si="15"/>
        <v>-2041020</v>
      </c>
      <c r="J475" s="146">
        <v>-2041020</v>
      </c>
      <c r="K475" s="147">
        <v>940723919</v>
      </c>
      <c r="L475" s="148" t="s">
        <v>394</v>
      </c>
      <c r="M475" s="148"/>
      <c r="N475" s="148"/>
      <c r="O475" s="148" t="s">
        <v>10</v>
      </c>
      <c r="P475" s="148" t="s">
        <v>11</v>
      </c>
      <c r="Q475" s="148"/>
      <c r="R475" s="148"/>
      <c r="S475" s="148"/>
      <c r="T475" s="148"/>
    </row>
    <row r="476" spans="1:20" ht="15.6" customHeight="1" outlineLevel="1">
      <c r="A476" s="142">
        <v>45446</v>
      </c>
      <c r="B476" s="142">
        <v>45442</v>
      </c>
      <c r="C476" s="143" t="s">
        <v>120</v>
      </c>
      <c r="D476" s="144" t="s">
        <v>74</v>
      </c>
      <c r="E476" s="144"/>
      <c r="F476" s="137">
        <f>IF(D476="대체","",VLOOKUP($D476,월별_CashFlow!$H$3:$I$61,2,FALSE))</f>
        <v>120202</v>
      </c>
      <c r="G476" s="145"/>
      <c r="H476" s="145" t="str">
        <f t="shared" si="14"/>
        <v/>
      </c>
      <c r="I476" s="145">
        <f t="shared" si="15"/>
        <v>-204090</v>
      </c>
      <c r="J476" s="146">
        <v>-204090</v>
      </c>
      <c r="K476" s="147">
        <v>940519829</v>
      </c>
      <c r="L476" s="148" t="s">
        <v>352</v>
      </c>
      <c r="M476" s="148"/>
      <c r="N476" s="148"/>
      <c r="O476" s="148" t="s">
        <v>10</v>
      </c>
      <c r="P476" s="148" t="s">
        <v>11</v>
      </c>
      <c r="Q476" s="148"/>
      <c r="R476" s="148"/>
      <c r="S476" s="148"/>
      <c r="T476" s="148"/>
    </row>
    <row r="477" spans="1:20" ht="15.6" customHeight="1" outlineLevel="1">
      <c r="A477" s="142">
        <v>45446</v>
      </c>
      <c r="B477" s="142">
        <v>45442</v>
      </c>
      <c r="C477" s="143" t="s">
        <v>120</v>
      </c>
      <c r="D477" s="144" t="s">
        <v>76</v>
      </c>
      <c r="E477" s="144"/>
      <c r="F477" s="137">
        <f>IF(D477="대체","",VLOOKUP($D477,월별_CashFlow!$H$3:$I$61,2,FALSE))</f>
        <v>120204</v>
      </c>
      <c r="G477" s="145"/>
      <c r="H477" s="145" t="str">
        <f t="shared" si="14"/>
        <v/>
      </c>
      <c r="I477" s="145">
        <f t="shared" si="15"/>
        <v>-550000</v>
      </c>
      <c r="J477" s="146">
        <v>-550000</v>
      </c>
      <c r="K477" s="147">
        <v>939969829</v>
      </c>
      <c r="L477" s="148" t="s">
        <v>351</v>
      </c>
      <c r="M477" s="148"/>
      <c r="N477" s="148"/>
      <c r="O477" s="148" t="s">
        <v>10</v>
      </c>
      <c r="P477" s="148" t="s">
        <v>11</v>
      </c>
      <c r="Q477" s="148"/>
      <c r="R477" s="148"/>
      <c r="S477" s="148"/>
      <c r="T477" s="148"/>
    </row>
    <row r="478" spans="1:20" ht="15.6" customHeight="1" outlineLevel="1">
      <c r="A478" s="142">
        <v>45446</v>
      </c>
      <c r="B478" s="142">
        <v>45442</v>
      </c>
      <c r="C478" s="143" t="s">
        <v>120</v>
      </c>
      <c r="D478" s="144" t="s">
        <v>76</v>
      </c>
      <c r="E478" s="144"/>
      <c r="F478" s="137">
        <f>IF(D478="대체","",VLOOKUP($D478,월별_CashFlow!$H$3:$I$61,2,FALSE))</f>
        <v>120204</v>
      </c>
      <c r="G478" s="145"/>
      <c r="H478" s="145" t="str">
        <f t="shared" si="14"/>
        <v/>
      </c>
      <c r="I478" s="145">
        <f t="shared" si="15"/>
        <v>-440500</v>
      </c>
      <c r="J478" s="146">
        <v>-440500</v>
      </c>
      <c r="K478" s="147">
        <v>939529329</v>
      </c>
      <c r="L478" s="148" t="s">
        <v>358</v>
      </c>
      <c r="M478" s="148"/>
      <c r="N478" s="148"/>
      <c r="O478" s="148" t="s">
        <v>10</v>
      </c>
      <c r="P478" s="148" t="s">
        <v>11</v>
      </c>
      <c r="Q478" s="148"/>
      <c r="R478" s="148"/>
      <c r="S478" s="148"/>
      <c r="T478" s="148"/>
    </row>
    <row r="479" spans="1:20" ht="15.6" customHeight="1" outlineLevel="1">
      <c r="A479" s="142">
        <v>45446</v>
      </c>
      <c r="B479" s="142">
        <v>45442</v>
      </c>
      <c r="C479" s="143" t="s">
        <v>120</v>
      </c>
      <c r="D479" s="144" t="s">
        <v>76</v>
      </c>
      <c r="E479" s="144"/>
      <c r="F479" s="137">
        <f>IF(D479="대체","",VLOOKUP($D479,월별_CashFlow!$H$3:$I$61,2,FALSE))</f>
        <v>120204</v>
      </c>
      <c r="G479" s="145"/>
      <c r="H479" s="145" t="str">
        <f t="shared" si="14"/>
        <v/>
      </c>
      <c r="I479" s="145">
        <f t="shared" si="15"/>
        <v>-2200000</v>
      </c>
      <c r="J479" s="146">
        <v>-2200000</v>
      </c>
      <c r="K479" s="147">
        <v>937329329</v>
      </c>
      <c r="L479" s="148" t="s">
        <v>360</v>
      </c>
      <c r="M479" s="148"/>
      <c r="N479" s="148"/>
      <c r="O479" s="148" t="s">
        <v>10</v>
      </c>
      <c r="P479" s="148" t="s">
        <v>11</v>
      </c>
      <c r="Q479" s="148"/>
      <c r="R479" s="148"/>
      <c r="S479" s="148"/>
      <c r="T479" s="148"/>
    </row>
    <row r="480" spans="1:20" ht="15.6" customHeight="1" outlineLevel="1">
      <c r="A480" s="142">
        <v>45446</v>
      </c>
      <c r="B480" s="142">
        <v>45443</v>
      </c>
      <c r="C480" s="143" t="s">
        <v>120</v>
      </c>
      <c r="D480" s="144" t="s">
        <v>76</v>
      </c>
      <c r="E480" s="144"/>
      <c r="F480" s="137">
        <f>IF(D480="대체","",VLOOKUP($D480,월별_CashFlow!$H$3:$I$61,2,FALSE))</f>
        <v>120204</v>
      </c>
      <c r="G480" s="145"/>
      <c r="H480" s="145" t="str">
        <f t="shared" si="14"/>
        <v/>
      </c>
      <c r="I480" s="145">
        <f t="shared" si="15"/>
        <v>-9116</v>
      </c>
      <c r="J480" s="146">
        <v>-9116</v>
      </c>
      <c r="K480" s="147">
        <v>937320213</v>
      </c>
      <c r="L480" s="148" t="s">
        <v>487</v>
      </c>
      <c r="M480" s="148"/>
      <c r="N480" s="148"/>
      <c r="O480" s="148" t="s">
        <v>8</v>
      </c>
      <c r="P480" s="148" t="s">
        <v>9</v>
      </c>
      <c r="Q480" s="148"/>
      <c r="R480" s="148"/>
      <c r="S480" s="148"/>
      <c r="T480" s="148"/>
    </row>
    <row r="481" spans="1:20" ht="15.6" customHeight="1" outlineLevel="1">
      <c r="A481" s="142">
        <v>45446</v>
      </c>
      <c r="B481" s="142">
        <v>45443</v>
      </c>
      <c r="C481" s="143" t="s">
        <v>120</v>
      </c>
      <c r="D481" s="144" t="s">
        <v>68</v>
      </c>
      <c r="E481" s="144"/>
      <c r="F481" s="137">
        <f>IF(D481="대체","",VLOOKUP($D481,월별_CashFlow!$H$3:$I$61,2,FALSE))</f>
        <v>120103</v>
      </c>
      <c r="G481" s="145"/>
      <c r="H481" s="145" t="str">
        <f t="shared" si="14"/>
        <v/>
      </c>
      <c r="I481" s="145">
        <f t="shared" si="15"/>
        <v>-7728200</v>
      </c>
      <c r="J481" s="146">
        <v>-7728200</v>
      </c>
      <c r="K481" s="147">
        <v>929592013</v>
      </c>
      <c r="L481" s="148" t="s">
        <v>486</v>
      </c>
      <c r="M481" s="148" t="s">
        <v>124</v>
      </c>
      <c r="N481" s="148"/>
      <c r="O481" s="148" t="s">
        <v>10</v>
      </c>
      <c r="P481" s="148" t="s">
        <v>11</v>
      </c>
      <c r="Q481" s="148"/>
      <c r="R481" s="148"/>
      <c r="S481" s="148"/>
      <c r="T481" s="148"/>
    </row>
    <row r="482" spans="1:20" ht="15.6" customHeight="1" outlineLevel="1">
      <c r="A482" s="142">
        <v>45446</v>
      </c>
      <c r="B482" s="142">
        <v>45443</v>
      </c>
      <c r="C482" s="143" t="s">
        <v>120</v>
      </c>
      <c r="D482" s="144" t="s">
        <v>68</v>
      </c>
      <c r="E482" s="144"/>
      <c r="F482" s="137">
        <f>IF(D482="대체","",VLOOKUP($D482,월별_CashFlow!$H$3:$I$61,2,FALSE))</f>
        <v>120103</v>
      </c>
      <c r="G482" s="145"/>
      <c r="H482" s="145" t="str">
        <f t="shared" si="14"/>
        <v/>
      </c>
      <c r="I482" s="145">
        <f t="shared" si="15"/>
        <v>-131363</v>
      </c>
      <c r="J482" s="146">
        <v>-131363</v>
      </c>
      <c r="K482" s="147">
        <v>929460650</v>
      </c>
      <c r="L482" s="148" t="s">
        <v>486</v>
      </c>
      <c r="M482" s="148" t="s">
        <v>124</v>
      </c>
      <c r="N482" s="148"/>
      <c r="O482" s="148" t="s">
        <v>10</v>
      </c>
      <c r="P482" s="148" t="s">
        <v>11</v>
      </c>
      <c r="Q482" s="148"/>
      <c r="R482" s="148"/>
      <c r="S482" s="148"/>
      <c r="T482" s="148"/>
    </row>
    <row r="483" spans="1:20" ht="15.6" customHeight="1" outlineLevel="1">
      <c r="A483" s="142">
        <v>45446</v>
      </c>
      <c r="B483" s="142">
        <v>45446</v>
      </c>
      <c r="C483" s="143" t="s">
        <v>120</v>
      </c>
      <c r="D483" s="144" t="s">
        <v>76</v>
      </c>
      <c r="E483" s="144"/>
      <c r="F483" s="137">
        <f>IF(D483="대체","",VLOOKUP($D483,월별_CashFlow!$H$3:$I$61,2,FALSE))</f>
        <v>120204</v>
      </c>
      <c r="G483" s="145"/>
      <c r="H483" s="145" t="str">
        <f t="shared" si="14"/>
        <v/>
      </c>
      <c r="I483" s="145">
        <f t="shared" si="15"/>
        <v>-129436</v>
      </c>
      <c r="J483" s="146">
        <v>-129436</v>
      </c>
      <c r="K483" s="147">
        <v>929331214</v>
      </c>
      <c r="L483" s="148" t="s">
        <v>488</v>
      </c>
      <c r="M483" s="148"/>
      <c r="N483" s="148"/>
      <c r="O483" s="148" t="s">
        <v>8</v>
      </c>
      <c r="P483" s="148" t="s">
        <v>9</v>
      </c>
      <c r="Q483" s="148"/>
      <c r="R483" s="148"/>
      <c r="S483" s="148"/>
      <c r="T483" s="148"/>
    </row>
    <row r="484" spans="1:20" ht="15.6" customHeight="1" outlineLevel="1">
      <c r="A484" s="142">
        <v>45453</v>
      </c>
      <c r="B484" s="142">
        <v>45447</v>
      </c>
      <c r="C484" s="143" t="s">
        <v>120</v>
      </c>
      <c r="D484" s="144" t="s">
        <v>76</v>
      </c>
      <c r="E484" s="144"/>
      <c r="F484" s="137">
        <f>IF(D484="대체","",VLOOKUP($D484,월별_CashFlow!$H$3:$I$61,2,FALSE))</f>
        <v>120204</v>
      </c>
      <c r="G484" s="145"/>
      <c r="H484" s="145" t="str">
        <f t="shared" si="14"/>
        <v/>
      </c>
      <c r="I484" s="145">
        <f t="shared" si="15"/>
        <v>-55400</v>
      </c>
      <c r="J484" s="146">
        <v>-55400</v>
      </c>
      <c r="K484" s="147">
        <v>929275814</v>
      </c>
      <c r="L484" s="148" t="s">
        <v>407</v>
      </c>
      <c r="M484" s="148"/>
      <c r="N484" s="148"/>
      <c r="O484" s="148" t="s">
        <v>8</v>
      </c>
      <c r="P484" s="148" t="s">
        <v>9</v>
      </c>
      <c r="Q484" s="148"/>
      <c r="R484" s="148"/>
      <c r="S484" s="148"/>
      <c r="T484" s="148"/>
    </row>
    <row r="485" spans="1:20" ht="15.6" customHeight="1" outlineLevel="1">
      <c r="A485" s="142">
        <v>45453</v>
      </c>
      <c r="B485" s="142">
        <v>45447</v>
      </c>
      <c r="C485" s="143" t="s">
        <v>120</v>
      </c>
      <c r="D485" s="144" t="s">
        <v>76</v>
      </c>
      <c r="E485" s="144"/>
      <c r="F485" s="137">
        <f>IF(D485="대체","",VLOOKUP($D485,월별_CashFlow!$H$3:$I$61,2,FALSE))</f>
        <v>120204</v>
      </c>
      <c r="G485" s="145"/>
      <c r="H485" s="145" t="str">
        <f t="shared" si="14"/>
        <v/>
      </c>
      <c r="I485" s="145">
        <f t="shared" si="15"/>
        <v>-10800</v>
      </c>
      <c r="J485" s="146">
        <v>-10800</v>
      </c>
      <c r="K485" s="147">
        <v>929265014</v>
      </c>
      <c r="L485" s="148" t="s">
        <v>328</v>
      </c>
      <c r="M485" s="148"/>
      <c r="N485" s="148"/>
      <c r="O485" s="148" t="s">
        <v>8</v>
      </c>
      <c r="P485" s="148" t="s">
        <v>9</v>
      </c>
      <c r="Q485" s="148"/>
      <c r="R485" s="148"/>
      <c r="S485" s="148"/>
      <c r="T485" s="148"/>
    </row>
    <row r="486" spans="1:20" ht="15.6" customHeight="1" outlineLevel="1">
      <c r="A486" s="142">
        <v>45453</v>
      </c>
      <c r="B486" s="142">
        <v>45447</v>
      </c>
      <c r="C486" s="143" t="s">
        <v>120</v>
      </c>
      <c r="D486" s="144" t="s">
        <v>89</v>
      </c>
      <c r="E486" s="144"/>
      <c r="F486" s="137">
        <f>IF(D486="대체","",VLOOKUP($D486,월별_CashFlow!$H$3:$I$61,2,FALSE))</f>
        <v>310100</v>
      </c>
      <c r="G486" s="145"/>
      <c r="H486" s="145">
        <f t="shared" si="14"/>
        <v>2100</v>
      </c>
      <c r="I486" s="145" t="str">
        <f t="shared" si="15"/>
        <v/>
      </c>
      <c r="J486" s="146">
        <v>2100</v>
      </c>
      <c r="K486" s="147">
        <v>929267114</v>
      </c>
      <c r="L486" s="148" t="s">
        <v>489</v>
      </c>
      <c r="M486" s="148" t="s">
        <v>129</v>
      </c>
      <c r="N486" s="148"/>
      <c r="O486" s="148" t="s">
        <v>8</v>
      </c>
      <c r="P486" s="148" t="s">
        <v>9</v>
      </c>
      <c r="Q486" s="148"/>
      <c r="R486" s="148"/>
      <c r="S486" s="148"/>
      <c r="T486" s="148"/>
    </row>
    <row r="487" spans="1:20" ht="15.6" customHeight="1" outlineLevel="1">
      <c r="A487" s="142">
        <v>45453</v>
      </c>
      <c r="B487" s="142">
        <v>45447</v>
      </c>
      <c r="C487" s="143" t="s">
        <v>120</v>
      </c>
      <c r="D487" s="144" t="s">
        <v>68</v>
      </c>
      <c r="E487" s="144"/>
      <c r="F487" s="137">
        <f>IF(D487="대체","",VLOOKUP($D487,월별_CashFlow!$H$3:$I$61,2,FALSE))</f>
        <v>120103</v>
      </c>
      <c r="G487" s="145"/>
      <c r="H487" s="145" t="str">
        <f t="shared" si="14"/>
        <v/>
      </c>
      <c r="I487" s="145">
        <f t="shared" si="15"/>
        <v>-806850</v>
      </c>
      <c r="J487" s="146">
        <v>-806850</v>
      </c>
      <c r="K487" s="147">
        <v>928460264</v>
      </c>
      <c r="L487" s="148" t="s">
        <v>398</v>
      </c>
      <c r="M487" s="148" t="s">
        <v>124</v>
      </c>
      <c r="N487" s="148"/>
      <c r="O487" s="148" t="s">
        <v>10</v>
      </c>
      <c r="P487" s="148" t="s">
        <v>11</v>
      </c>
      <c r="Q487" s="148"/>
      <c r="R487" s="148"/>
      <c r="S487" s="148"/>
      <c r="T487" s="148"/>
    </row>
    <row r="488" spans="1:20" ht="15.6" customHeight="1" outlineLevel="1">
      <c r="A488" s="142">
        <v>45453</v>
      </c>
      <c r="B488" s="142">
        <v>45448</v>
      </c>
      <c r="C488" s="143" t="s">
        <v>120</v>
      </c>
      <c r="D488" s="144" t="s">
        <v>76</v>
      </c>
      <c r="E488" s="144"/>
      <c r="F488" s="137">
        <f>IF(D488="대체","",VLOOKUP($D488,월별_CashFlow!$H$3:$I$61,2,FALSE))</f>
        <v>120204</v>
      </c>
      <c r="G488" s="145"/>
      <c r="H488" s="145" t="str">
        <f t="shared" si="14"/>
        <v/>
      </c>
      <c r="I488" s="145">
        <f t="shared" si="15"/>
        <v>-11000</v>
      </c>
      <c r="J488" s="146">
        <v>-11000</v>
      </c>
      <c r="K488" s="147">
        <v>928449264</v>
      </c>
      <c r="L488" s="148" t="s">
        <v>328</v>
      </c>
      <c r="M488" s="148"/>
      <c r="N488" s="148"/>
      <c r="O488" s="148" t="s">
        <v>8</v>
      </c>
      <c r="P488" s="148" t="s">
        <v>9</v>
      </c>
      <c r="Q488" s="148"/>
      <c r="R488" s="148"/>
      <c r="S488" s="148"/>
      <c r="T488" s="148"/>
    </row>
    <row r="489" spans="1:20" ht="15.6" customHeight="1" outlineLevel="1">
      <c r="A489" s="142">
        <v>45453</v>
      </c>
      <c r="B489" s="142">
        <v>45448</v>
      </c>
      <c r="C489" s="143" t="s">
        <v>120</v>
      </c>
      <c r="D489" s="144" t="s">
        <v>76</v>
      </c>
      <c r="E489" s="144"/>
      <c r="F489" s="137">
        <f>IF(D489="대체","",VLOOKUP($D489,월별_CashFlow!$H$3:$I$61,2,FALSE))</f>
        <v>120204</v>
      </c>
      <c r="G489" s="145"/>
      <c r="H489" s="145" t="str">
        <f t="shared" si="14"/>
        <v/>
      </c>
      <c r="I489" s="145">
        <f t="shared" si="15"/>
        <v>-11895</v>
      </c>
      <c r="J489" s="146">
        <v>-11895</v>
      </c>
      <c r="K489" s="147">
        <v>928437369</v>
      </c>
      <c r="L489" s="148" t="s">
        <v>491</v>
      </c>
      <c r="M489" s="148" t="s">
        <v>130</v>
      </c>
      <c r="N489" s="148"/>
      <c r="O489" s="148" t="s">
        <v>8</v>
      </c>
      <c r="P489" s="148" t="s">
        <v>9</v>
      </c>
      <c r="Q489" s="148"/>
      <c r="R489" s="148"/>
      <c r="S489" s="148"/>
      <c r="T489" s="148"/>
    </row>
    <row r="490" spans="1:20" ht="15.6" customHeight="1" outlineLevel="1">
      <c r="A490" s="142">
        <v>45453</v>
      </c>
      <c r="B490" s="142">
        <v>45450</v>
      </c>
      <c r="C490" s="143" t="s">
        <v>120</v>
      </c>
      <c r="D490" s="144" t="s">
        <v>86</v>
      </c>
      <c r="E490" s="144"/>
      <c r="F490" s="137">
        <f>IF(D490="대체","",VLOOKUP($D490,월별_CashFlow!$H$3:$I$61,2,FALSE))</f>
        <v>310001</v>
      </c>
      <c r="G490" s="145"/>
      <c r="H490" s="145">
        <f t="shared" si="14"/>
        <v>9029400</v>
      </c>
      <c r="I490" s="145" t="str">
        <f t="shared" si="15"/>
        <v/>
      </c>
      <c r="J490" s="146">
        <v>9029400</v>
      </c>
      <c r="K490" s="147">
        <v>937466769</v>
      </c>
      <c r="L490" s="148" t="s">
        <v>1105</v>
      </c>
      <c r="M490" s="148"/>
      <c r="N490" s="148"/>
      <c r="O490" s="148" t="s">
        <v>8</v>
      </c>
      <c r="P490" s="148" t="s">
        <v>9</v>
      </c>
      <c r="Q490" s="148"/>
      <c r="R490" s="148"/>
      <c r="S490" s="148"/>
      <c r="T490" s="148"/>
    </row>
    <row r="491" spans="1:20" ht="15.6" customHeight="1" outlineLevel="1">
      <c r="A491" s="142">
        <v>45453</v>
      </c>
      <c r="B491" s="142">
        <v>45450</v>
      </c>
      <c r="C491" s="143" t="s">
        <v>120</v>
      </c>
      <c r="D491" s="144" t="s">
        <v>76</v>
      </c>
      <c r="E491" s="144"/>
      <c r="F491" s="137">
        <f>IF(D491="대체","",VLOOKUP($D491,월별_CashFlow!$H$3:$I$61,2,FALSE))</f>
        <v>120204</v>
      </c>
      <c r="G491" s="145"/>
      <c r="H491" s="145" t="str">
        <f t="shared" si="14"/>
        <v/>
      </c>
      <c r="I491" s="145">
        <f t="shared" si="15"/>
        <v>-5700</v>
      </c>
      <c r="J491" s="146">
        <v>-5700</v>
      </c>
      <c r="K491" s="147">
        <v>937461069</v>
      </c>
      <c r="L491" s="148" t="s">
        <v>328</v>
      </c>
      <c r="M491" s="148"/>
      <c r="N491" s="148"/>
      <c r="O491" s="148" t="s">
        <v>8</v>
      </c>
      <c r="P491" s="148" t="s">
        <v>9</v>
      </c>
      <c r="Q491" s="148"/>
      <c r="R491" s="148"/>
      <c r="S491" s="148"/>
      <c r="T491" s="148"/>
    </row>
    <row r="492" spans="1:20" ht="15.6" customHeight="1" outlineLevel="1">
      <c r="A492" s="142">
        <v>45453</v>
      </c>
      <c r="B492" s="142">
        <v>45450</v>
      </c>
      <c r="C492" s="143" t="s">
        <v>120</v>
      </c>
      <c r="D492" s="144" t="s">
        <v>76</v>
      </c>
      <c r="E492" s="144"/>
      <c r="F492" s="137">
        <f>IF(D492="대체","",VLOOKUP($D492,월별_CashFlow!$H$3:$I$61,2,FALSE))</f>
        <v>120204</v>
      </c>
      <c r="G492" s="145"/>
      <c r="H492" s="145" t="str">
        <f t="shared" si="14"/>
        <v/>
      </c>
      <c r="I492" s="145">
        <f t="shared" si="15"/>
        <v>-4800</v>
      </c>
      <c r="J492" s="146">
        <v>-4800</v>
      </c>
      <c r="K492" s="147">
        <v>937456269</v>
      </c>
      <c r="L492" s="148" t="s">
        <v>328</v>
      </c>
      <c r="M492" s="148"/>
      <c r="N492" s="148"/>
      <c r="O492" s="148" t="s">
        <v>8</v>
      </c>
      <c r="P492" s="148" t="s">
        <v>9</v>
      </c>
      <c r="Q492" s="148"/>
      <c r="R492" s="148"/>
      <c r="S492" s="148"/>
      <c r="T492" s="148"/>
    </row>
    <row r="493" spans="1:20" ht="15.6" customHeight="1" outlineLevel="1">
      <c r="A493" s="142">
        <v>45453</v>
      </c>
      <c r="B493" s="142">
        <v>45450</v>
      </c>
      <c r="C493" s="143" t="s">
        <v>120</v>
      </c>
      <c r="D493" s="144" t="s">
        <v>76</v>
      </c>
      <c r="E493" s="144"/>
      <c r="F493" s="137">
        <f>IF(D493="대체","",VLOOKUP($D493,월별_CashFlow!$H$3:$I$61,2,FALSE))</f>
        <v>120204</v>
      </c>
      <c r="G493" s="145"/>
      <c r="H493" s="145" t="str">
        <f t="shared" si="14"/>
        <v/>
      </c>
      <c r="I493" s="145">
        <f t="shared" si="15"/>
        <v>-88000</v>
      </c>
      <c r="J493" s="146">
        <v>-88000</v>
      </c>
      <c r="K493" s="147">
        <v>937368269</v>
      </c>
      <c r="L493" s="148" t="s">
        <v>386</v>
      </c>
      <c r="M493" s="148"/>
      <c r="N493" s="148"/>
      <c r="O493" s="148" t="s">
        <v>8</v>
      </c>
      <c r="P493" s="148" t="s">
        <v>9</v>
      </c>
      <c r="Q493" s="148"/>
      <c r="R493" s="148"/>
      <c r="S493" s="148"/>
      <c r="T493" s="148"/>
    </row>
    <row r="494" spans="1:20" ht="15.6" customHeight="1" outlineLevel="1">
      <c r="A494" s="142">
        <v>45453</v>
      </c>
      <c r="B494" s="142">
        <v>45450</v>
      </c>
      <c r="C494" s="143" t="s">
        <v>120</v>
      </c>
      <c r="D494" s="144" t="s">
        <v>86</v>
      </c>
      <c r="E494" s="144"/>
      <c r="F494" s="137">
        <f>IF(D494="대체","",VLOOKUP($D494,월별_CashFlow!$H$3:$I$61,2,FALSE))</f>
        <v>310001</v>
      </c>
      <c r="G494" s="145"/>
      <c r="H494" s="145">
        <f t="shared" si="14"/>
        <v>9029400</v>
      </c>
      <c r="I494" s="145" t="str">
        <f t="shared" si="15"/>
        <v/>
      </c>
      <c r="J494" s="146">
        <v>9029400</v>
      </c>
      <c r="K494" s="147">
        <v>946397669</v>
      </c>
      <c r="L494" s="148" t="s">
        <v>203</v>
      </c>
      <c r="M494" s="148"/>
      <c r="N494" s="148"/>
      <c r="O494" s="148" t="s">
        <v>12</v>
      </c>
      <c r="P494" s="148" t="s">
        <v>13</v>
      </c>
      <c r="Q494" s="148"/>
      <c r="R494" s="148"/>
      <c r="S494" s="148"/>
      <c r="T494" s="148"/>
    </row>
    <row r="495" spans="1:20" ht="15.6" customHeight="1" outlineLevel="1">
      <c r="A495" s="142">
        <v>45453</v>
      </c>
      <c r="B495" s="142">
        <v>45450</v>
      </c>
      <c r="C495" s="143" t="s">
        <v>120</v>
      </c>
      <c r="D495" s="144" t="s">
        <v>86</v>
      </c>
      <c r="E495" s="144"/>
      <c r="F495" s="137">
        <f>IF(D495="대체","",VLOOKUP($D495,월별_CashFlow!$H$3:$I$61,2,FALSE))</f>
        <v>310001</v>
      </c>
      <c r="G495" s="145"/>
      <c r="H495" s="145" t="str">
        <f t="shared" si="14"/>
        <v/>
      </c>
      <c r="I495" s="145">
        <f t="shared" si="15"/>
        <v>-9029400</v>
      </c>
      <c r="J495" s="146">
        <v>-9029400</v>
      </c>
      <c r="K495" s="147">
        <v>937368269</v>
      </c>
      <c r="L495" s="148" t="s">
        <v>483</v>
      </c>
      <c r="M495" s="148"/>
      <c r="N495" s="148"/>
      <c r="O495" s="148" t="s">
        <v>12</v>
      </c>
      <c r="P495" s="148" t="s">
        <v>13</v>
      </c>
      <c r="Q495" s="148"/>
      <c r="R495" s="148"/>
      <c r="S495" s="148"/>
      <c r="T495" s="148"/>
    </row>
    <row r="496" spans="1:20" ht="15.6" customHeight="1" outlineLevel="1">
      <c r="A496" s="142">
        <v>45460</v>
      </c>
      <c r="B496" s="142">
        <v>45453</v>
      </c>
      <c r="C496" s="143" t="s">
        <v>120</v>
      </c>
      <c r="D496" s="144" t="s">
        <v>76</v>
      </c>
      <c r="E496" s="144"/>
      <c r="F496" s="137">
        <f>IF(D496="대체","",VLOOKUP($D496,월별_CashFlow!$H$3:$I$61,2,FALSE))</f>
        <v>120204</v>
      </c>
      <c r="G496" s="145"/>
      <c r="H496" s="145" t="str">
        <f t="shared" si="14"/>
        <v/>
      </c>
      <c r="I496" s="145">
        <f t="shared" si="15"/>
        <v>-6500</v>
      </c>
      <c r="J496" s="146">
        <v>-6500</v>
      </c>
      <c r="K496" s="147">
        <v>937361769</v>
      </c>
      <c r="L496" s="148" t="s">
        <v>328</v>
      </c>
      <c r="M496" s="148"/>
      <c r="N496" s="148"/>
      <c r="O496" s="148" t="s">
        <v>8</v>
      </c>
      <c r="P496" s="148" t="s">
        <v>9</v>
      </c>
      <c r="Q496" s="148"/>
      <c r="R496" s="148"/>
      <c r="S496" s="148"/>
      <c r="T496" s="148"/>
    </row>
    <row r="497" spans="1:20" ht="15.6" customHeight="1" outlineLevel="1">
      <c r="A497" s="142">
        <v>45460</v>
      </c>
      <c r="B497" s="142">
        <v>45453</v>
      </c>
      <c r="C497" s="143" t="s">
        <v>120</v>
      </c>
      <c r="D497" s="144" t="s">
        <v>76</v>
      </c>
      <c r="E497" s="144"/>
      <c r="F497" s="137">
        <f>IF(D497="대체","",VLOOKUP($D497,월별_CashFlow!$H$3:$I$61,2,FALSE))</f>
        <v>120204</v>
      </c>
      <c r="G497" s="145"/>
      <c r="H497" s="145" t="str">
        <f t="shared" si="14"/>
        <v/>
      </c>
      <c r="I497" s="145">
        <f t="shared" si="15"/>
        <v>-9000</v>
      </c>
      <c r="J497" s="146">
        <v>-9000</v>
      </c>
      <c r="K497" s="147">
        <v>937352769</v>
      </c>
      <c r="L497" s="148" t="s">
        <v>328</v>
      </c>
      <c r="M497" s="148"/>
      <c r="N497" s="148"/>
      <c r="O497" s="148" t="s">
        <v>8</v>
      </c>
      <c r="P497" s="148" t="s">
        <v>9</v>
      </c>
      <c r="Q497" s="148"/>
      <c r="R497" s="148"/>
      <c r="S497" s="148"/>
      <c r="T497" s="148"/>
    </row>
    <row r="498" spans="1:20" ht="15.6" customHeight="1" outlineLevel="1">
      <c r="A498" s="142">
        <v>45460</v>
      </c>
      <c r="B498" s="142">
        <v>45453</v>
      </c>
      <c r="C498" s="143" t="s">
        <v>120</v>
      </c>
      <c r="D498" s="144" t="s">
        <v>74</v>
      </c>
      <c r="E498" s="144"/>
      <c r="F498" s="137">
        <f>IF(D498="대체","",VLOOKUP($D498,월별_CashFlow!$H$3:$I$61,2,FALSE))</f>
        <v>120202</v>
      </c>
      <c r="G498" s="145"/>
      <c r="H498" s="145" t="str">
        <f t="shared" si="14"/>
        <v/>
      </c>
      <c r="I498" s="145">
        <f t="shared" si="15"/>
        <v>-13360</v>
      </c>
      <c r="J498" s="146">
        <v>-13360</v>
      </c>
      <c r="K498" s="147">
        <v>937339409</v>
      </c>
      <c r="L498" s="148" t="s">
        <v>497</v>
      </c>
      <c r="M498" s="148"/>
      <c r="N498" s="148"/>
      <c r="O498" s="148" t="s">
        <v>10</v>
      </c>
      <c r="P498" s="148" t="s">
        <v>11</v>
      </c>
      <c r="Q498" s="148"/>
      <c r="R498" s="148"/>
      <c r="S498" s="148"/>
      <c r="T498" s="148"/>
    </row>
    <row r="499" spans="1:20" ht="15.6" customHeight="1" outlineLevel="1">
      <c r="A499" s="142">
        <v>45460</v>
      </c>
      <c r="B499" s="142">
        <v>45453</v>
      </c>
      <c r="C499" s="143" t="s">
        <v>120</v>
      </c>
      <c r="D499" s="144" t="s">
        <v>74</v>
      </c>
      <c r="E499" s="144"/>
      <c r="F499" s="137">
        <f>IF(D499="대체","",VLOOKUP($D499,월별_CashFlow!$H$3:$I$61,2,FALSE))</f>
        <v>120202</v>
      </c>
      <c r="G499" s="145"/>
      <c r="H499" s="145" t="str">
        <f t="shared" si="14"/>
        <v/>
      </c>
      <c r="I499" s="145">
        <f t="shared" si="15"/>
        <v>-38500</v>
      </c>
      <c r="J499" s="146">
        <v>-38500</v>
      </c>
      <c r="K499" s="147">
        <v>937300909</v>
      </c>
      <c r="L499" s="148" t="s">
        <v>496</v>
      </c>
      <c r="M499" s="148"/>
      <c r="N499" s="148"/>
      <c r="O499" s="148" t="s">
        <v>10</v>
      </c>
      <c r="P499" s="148" t="s">
        <v>11</v>
      </c>
      <c r="Q499" s="148"/>
      <c r="R499" s="148"/>
      <c r="S499" s="148"/>
      <c r="T499" s="148"/>
    </row>
    <row r="500" spans="1:20" ht="15.6" customHeight="1" outlineLevel="1">
      <c r="A500" s="142">
        <v>45460</v>
      </c>
      <c r="B500" s="142">
        <v>45453</v>
      </c>
      <c r="C500" s="143" t="s">
        <v>120</v>
      </c>
      <c r="D500" s="144" t="s">
        <v>74</v>
      </c>
      <c r="E500" s="144"/>
      <c r="F500" s="137">
        <f>IF(D500="대체","",VLOOKUP($D500,월별_CashFlow!$H$3:$I$61,2,FALSE))</f>
        <v>120202</v>
      </c>
      <c r="G500" s="145"/>
      <c r="H500" s="145" t="str">
        <f t="shared" si="14"/>
        <v/>
      </c>
      <c r="I500" s="145">
        <f t="shared" si="15"/>
        <v>-567000</v>
      </c>
      <c r="J500" s="146">
        <v>-567000</v>
      </c>
      <c r="K500" s="147">
        <v>936733909</v>
      </c>
      <c r="L500" s="148" t="s">
        <v>495</v>
      </c>
      <c r="M500" s="148"/>
      <c r="N500" s="148"/>
      <c r="O500" s="148" t="s">
        <v>10</v>
      </c>
      <c r="P500" s="148" t="s">
        <v>11</v>
      </c>
      <c r="Q500" s="148"/>
      <c r="R500" s="148"/>
      <c r="S500" s="148"/>
      <c r="T500" s="148"/>
    </row>
    <row r="501" spans="1:20" ht="15.6" customHeight="1" outlineLevel="1">
      <c r="A501" s="142">
        <v>45460</v>
      </c>
      <c r="B501" s="142">
        <v>45453</v>
      </c>
      <c r="C501" s="143" t="s">
        <v>120</v>
      </c>
      <c r="D501" s="144" t="s">
        <v>74</v>
      </c>
      <c r="E501" s="144"/>
      <c r="F501" s="137">
        <f>IF(D501="대체","",VLOOKUP($D501,월별_CashFlow!$H$3:$I$61,2,FALSE))</f>
        <v>120202</v>
      </c>
      <c r="G501" s="145"/>
      <c r="H501" s="145" t="str">
        <f t="shared" si="14"/>
        <v/>
      </c>
      <c r="I501" s="145">
        <f t="shared" si="15"/>
        <v>-1467020</v>
      </c>
      <c r="J501" s="146">
        <v>-1467020</v>
      </c>
      <c r="K501" s="147">
        <v>935266889</v>
      </c>
      <c r="L501" s="148" t="s">
        <v>494</v>
      </c>
      <c r="M501" s="148"/>
      <c r="N501" s="148"/>
      <c r="O501" s="148" t="s">
        <v>10</v>
      </c>
      <c r="P501" s="148" t="s">
        <v>11</v>
      </c>
      <c r="Q501" s="148"/>
      <c r="R501" s="148"/>
      <c r="S501" s="148"/>
      <c r="T501" s="148"/>
    </row>
    <row r="502" spans="1:20" ht="15.6" customHeight="1" outlineLevel="1">
      <c r="A502" s="142">
        <v>45460</v>
      </c>
      <c r="B502" s="142">
        <v>45454</v>
      </c>
      <c r="C502" s="143" t="s">
        <v>120</v>
      </c>
      <c r="D502" s="144" t="s">
        <v>76</v>
      </c>
      <c r="E502" s="144"/>
      <c r="F502" s="137">
        <f>IF(D502="대체","",VLOOKUP($D502,월별_CashFlow!$H$3:$I$61,2,FALSE))</f>
        <v>120204</v>
      </c>
      <c r="G502" s="145"/>
      <c r="H502" s="145" t="str">
        <f t="shared" si="14"/>
        <v/>
      </c>
      <c r="I502" s="145">
        <f t="shared" si="15"/>
        <v>-13100</v>
      </c>
      <c r="J502" s="146">
        <v>-13100</v>
      </c>
      <c r="K502" s="147">
        <v>935253789</v>
      </c>
      <c r="L502" s="148" t="s">
        <v>328</v>
      </c>
      <c r="M502" s="148"/>
      <c r="N502" s="148"/>
      <c r="O502" s="148" t="s">
        <v>8</v>
      </c>
      <c r="P502" s="148" t="s">
        <v>9</v>
      </c>
      <c r="Q502" s="148"/>
      <c r="R502" s="148"/>
      <c r="S502" s="148"/>
      <c r="T502" s="148"/>
    </row>
    <row r="503" spans="1:20" ht="15.6" customHeight="1" outlineLevel="1">
      <c r="A503" s="142">
        <v>45460</v>
      </c>
      <c r="B503" s="142">
        <v>45454</v>
      </c>
      <c r="C503" s="143" t="s">
        <v>120</v>
      </c>
      <c r="D503" s="144" t="s">
        <v>76</v>
      </c>
      <c r="E503" s="144"/>
      <c r="F503" s="137">
        <f>IF(D503="대체","",VLOOKUP($D503,월별_CashFlow!$H$3:$I$61,2,FALSE))</f>
        <v>120204</v>
      </c>
      <c r="G503" s="145"/>
      <c r="H503" s="145" t="str">
        <f t="shared" si="14"/>
        <v/>
      </c>
      <c r="I503" s="145">
        <f t="shared" si="15"/>
        <v>-80000</v>
      </c>
      <c r="J503" s="146">
        <v>-80000</v>
      </c>
      <c r="K503" s="147">
        <v>935173789</v>
      </c>
      <c r="L503" s="148" t="s">
        <v>498</v>
      </c>
      <c r="M503" s="148" t="s">
        <v>131</v>
      </c>
      <c r="N503" s="148"/>
      <c r="O503" s="148" t="s">
        <v>10</v>
      </c>
      <c r="P503" s="148" t="s">
        <v>11</v>
      </c>
      <c r="Q503" s="148"/>
      <c r="R503" s="148"/>
      <c r="S503" s="148"/>
      <c r="T503" s="148"/>
    </row>
    <row r="504" spans="1:20" ht="15.6" customHeight="1" outlineLevel="1">
      <c r="A504" s="142">
        <v>45460</v>
      </c>
      <c r="B504" s="142">
        <v>45456</v>
      </c>
      <c r="C504" s="143" t="s">
        <v>120</v>
      </c>
      <c r="D504" s="144" t="s">
        <v>76</v>
      </c>
      <c r="E504" s="144"/>
      <c r="F504" s="137">
        <f>IF(D504="대체","",VLOOKUP($D504,월별_CashFlow!$H$3:$I$61,2,FALSE))</f>
        <v>120204</v>
      </c>
      <c r="G504" s="145"/>
      <c r="H504" s="145" t="str">
        <f t="shared" si="14"/>
        <v/>
      </c>
      <c r="I504" s="145">
        <f t="shared" si="15"/>
        <v>-25000</v>
      </c>
      <c r="J504" s="146">
        <v>-25000</v>
      </c>
      <c r="K504" s="147">
        <v>935148789</v>
      </c>
      <c r="L504" s="148" t="s">
        <v>499</v>
      </c>
      <c r="M504" s="148"/>
      <c r="N504" s="148"/>
      <c r="O504" s="148" t="s">
        <v>8</v>
      </c>
      <c r="P504" s="148" t="s">
        <v>9</v>
      </c>
      <c r="Q504" s="148"/>
      <c r="R504" s="148"/>
      <c r="S504" s="148"/>
      <c r="T504" s="148"/>
    </row>
    <row r="505" spans="1:20" ht="15.6" customHeight="1" outlineLevel="1">
      <c r="A505" s="142">
        <v>45460</v>
      </c>
      <c r="B505" s="142">
        <v>45457</v>
      </c>
      <c r="C505" s="143" t="s">
        <v>120</v>
      </c>
      <c r="D505" s="144" t="s">
        <v>76</v>
      </c>
      <c r="E505" s="144"/>
      <c r="F505" s="137">
        <f>IF(D505="대체","",VLOOKUP($D505,월별_CashFlow!$H$3:$I$61,2,FALSE))</f>
        <v>120204</v>
      </c>
      <c r="G505" s="145"/>
      <c r="H505" s="145" t="str">
        <f t="shared" si="14"/>
        <v/>
      </c>
      <c r="I505" s="145">
        <f t="shared" si="15"/>
        <v>-28000</v>
      </c>
      <c r="J505" s="146">
        <v>-28000</v>
      </c>
      <c r="K505" s="147">
        <v>935120789</v>
      </c>
      <c r="L505" s="148" t="s">
        <v>499</v>
      </c>
      <c r="M505" s="148"/>
      <c r="N505" s="148"/>
      <c r="O505" s="148" t="s">
        <v>8</v>
      </c>
      <c r="P505" s="148" t="s">
        <v>9</v>
      </c>
      <c r="Q505" s="148"/>
      <c r="R505" s="148"/>
      <c r="S505" s="148"/>
      <c r="T505" s="148"/>
    </row>
    <row r="506" spans="1:20" ht="15.6" customHeight="1" outlineLevel="1">
      <c r="A506" s="142">
        <v>45460</v>
      </c>
      <c r="B506" s="142">
        <v>45457</v>
      </c>
      <c r="C506" s="143" t="s">
        <v>120</v>
      </c>
      <c r="D506" s="144" t="s">
        <v>76</v>
      </c>
      <c r="E506" s="144"/>
      <c r="F506" s="137">
        <f>IF(D506="대체","",VLOOKUP($D506,월별_CashFlow!$H$3:$I$61,2,FALSE))</f>
        <v>120204</v>
      </c>
      <c r="G506" s="145"/>
      <c r="H506" s="145" t="str">
        <f t="shared" si="14"/>
        <v/>
      </c>
      <c r="I506" s="145">
        <f t="shared" si="15"/>
        <v>-70604</v>
      </c>
      <c r="J506" s="146">
        <v>-70604</v>
      </c>
      <c r="K506" s="147">
        <v>935050185</v>
      </c>
      <c r="L506" s="148" t="s">
        <v>500</v>
      </c>
      <c r="M506" s="148" t="s">
        <v>132</v>
      </c>
      <c r="N506" s="148"/>
      <c r="O506" s="148" t="s">
        <v>8</v>
      </c>
      <c r="P506" s="148" t="s">
        <v>9</v>
      </c>
      <c r="Q506" s="148"/>
      <c r="R506" s="148"/>
      <c r="S506" s="148"/>
      <c r="T506" s="148"/>
    </row>
    <row r="507" spans="1:20" ht="15.6" customHeight="1" outlineLevel="1">
      <c r="A507" s="142">
        <v>45460</v>
      </c>
      <c r="B507" s="142">
        <v>45458</v>
      </c>
      <c r="C507" s="143" t="s">
        <v>120</v>
      </c>
      <c r="D507" s="144" t="s">
        <v>89</v>
      </c>
      <c r="E507" s="144"/>
      <c r="F507" s="137">
        <f>IF(D507="대체","",VLOOKUP($D507,월별_CashFlow!$H$3:$I$61,2,FALSE))</f>
        <v>310100</v>
      </c>
      <c r="G507" s="145"/>
      <c r="H507" s="145">
        <f t="shared" si="14"/>
        <v>49</v>
      </c>
      <c r="I507" s="145" t="str">
        <f t="shared" si="15"/>
        <v/>
      </c>
      <c r="J507" s="146">
        <v>49</v>
      </c>
      <c r="K507" s="147">
        <v>935050234</v>
      </c>
      <c r="L507" s="148" t="s">
        <v>1093</v>
      </c>
      <c r="M507" s="148"/>
      <c r="N507" s="148"/>
      <c r="O507" s="148" t="s">
        <v>14</v>
      </c>
      <c r="P507" s="148" t="s">
        <v>15</v>
      </c>
      <c r="Q507" s="148"/>
      <c r="R507" s="148"/>
      <c r="S507" s="148"/>
      <c r="T507" s="148"/>
    </row>
    <row r="508" spans="1:20" ht="15.6" customHeight="1" outlineLevel="1">
      <c r="A508" s="142">
        <v>45460</v>
      </c>
      <c r="B508" s="142">
        <v>45458</v>
      </c>
      <c r="C508" s="143" t="s">
        <v>120</v>
      </c>
      <c r="D508" s="144" t="s">
        <v>89</v>
      </c>
      <c r="E508" s="144"/>
      <c r="F508" s="137">
        <f>IF(D508="대체","",VLOOKUP($D508,월별_CashFlow!$H$3:$I$61,2,FALSE))</f>
        <v>310100</v>
      </c>
      <c r="G508" s="145"/>
      <c r="H508" s="145">
        <f t="shared" si="14"/>
        <v>28595</v>
      </c>
      <c r="I508" s="145" t="str">
        <f t="shared" si="15"/>
        <v/>
      </c>
      <c r="J508" s="146">
        <v>28595</v>
      </c>
      <c r="K508" s="147">
        <v>935078829</v>
      </c>
      <c r="L508" s="148" t="s">
        <v>1093</v>
      </c>
      <c r="M508" s="148"/>
      <c r="N508" s="148"/>
      <c r="O508" s="148" t="s">
        <v>8</v>
      </c>
      <c r="P508" s="148" t="s">
        <v>9</v>
      </c>
      <c r="Q508" s="148"/>
      <c r="R508" s="148"/>
      <c r="S508" s="148"/>
      <c r="T508" s="148"/>
    </row>
    <row r="509" spans="1:20" ht="15.6" customHeight="1" outlineLevel="1">
      <c r="A509" s="142">
        <v>45460</v>
      </c>
      <c r="B509" s="142">
        <v>45458</v>
      </c>
      <c r="C509" s="143" t="s">
        <v>120</v>
      </c>
      <c r="D509" s="144" t="s">
        <v>89</v>
      </c>
      <c r="E509" s="144"/>
      <c r="F509" s="137">
        <f>IF(D509="대체","",VLOOKUP($D509,월별_CashFlow!$H$3:$I$61,2,FALSE))</f>
        <v>310100</v>
      </c>
      <c r="G509" s="145"/>
      <c r="H509" s="145">
        <f t="shared" si="14"/>
        <v>492</v>
      </c>
      <c r="I509" s="145" t="str">
        <f t="shared" si="15"/>
        <v/>
      </c>
      <c r="J509" s="146">
        <v>492</v>
      </c>
      <c r="K509" s="147">
        <v>935079321</v>
      </c>
      <c r="L509" s="148" t="s">
        <v>1093</v>
      </c>
      <c r="M509" s="148"/>
      <c r="N509" s="148"/>
      <c r="O509" s="148" t="s">
        <v>12</v>
      </c>
      <c r="P509" s="148" t="s">
        <v>13</v>
      </c>
      <c r="Q509" s="148"/>
      <c r="R509" s="148"/>
      <c r="S509" s="148"/>
      <c r="T509" s="148"/>
    </row>
    <row r="510" spans="1:20" ht="15.6" customHeight="1" outlineLevel="1">
      <c r="A510" s="142">
        <v>45460</v>
      </c>
      <c r="B510" s="142">
        <v>45458</v>
      </c>
      <c r="C510" s="143" t="s">
        <v>120</v>
      </c>
      <c r="D510" s="144" t="s">
        <v>89</v>
      </c>
      <c r="E510" s="144"/>
      <c r="F510" s="137">
        <f>IF(D510="대체","",VLOOKUP($D510,월별_CashFlow!$H$3:$I$61,2,FALSE))</f>
        <v>310100</v>
      </c>
      <c r="G510" s="145"/>
      <c r="H510" s="145">
        <f t="shared" si="14"/>
        <v>102365</v>
      </c>
      <c r="I510" s="145" t="str">
        <f t="shared" si="15"/>
        <v/>
      </c>
      <c r="J510" s="146">
        <v>102365</v>
      </c>
      <c r="K510" s="147">
        <v>935181686</v>
      </c>
      <c r="L510" s="148" t="s">
        <v>1093</v>
      </c>
      <c r="M510" s="148"/>
      <c r="N510" s="148"/>
      <c r="O510" s="148" t="s">
        <v>10</v>
      </c>
      <c r="P510" s="148" t="s">
        <v>11</v>
      </c>
      <c r="Q510" s="148"/>
      <c r="R510" s="148"/>
      <c r="S510" s="148"/>
      <c r="T510" s="148"/>
    </row>
    <row r="511" spans="1:20" ht="15.6" customHeight="1" outlineLevel="1">
      <c r="A511" s="142">
        <v>45467</v>
      </c>
      <c r="B511" s="142">
        <v>45460</v>
      </c>
      <c r="C511" s="143" t="s">
        <v>120</v>
      </c>
      <c r="D511" s="144" t="s">
        <v>76</v>
      </c>
      <c r="E511" s="144"/>
      <c r="F511" s="137">
        <f>IF(D511="대체","",VLOOKUP($D511,월별_CashFlow!$H$3:$I$61,2,FALSE))</f>
        <v>120204</v>
      </c>
      <c r="G511" s="145"/>
      <c r="H511" s="145" t="str">
        <f t="shared" si="14"/>
        <v/>
      </c>
      <c r="I511" s="145">
        <f t="shared" si="15"/>
        <v>-105000</v>
      </c>
      <c r="J511" s="146">
        <v>-105000</v>
      </c>
      <c r="K511" s="147">
        <v>935076686</v>
      </c>
      <c r="L511" s="148" t="s">
        <v>501</v>
      </c>
      <c r="M511" s="148" t="s">
        <v>132</v>
      </c>
      <c r="N511" s="148"/>
      <c r="O511" s="148" t="s">
        <v>8</v>
      </c>
      <c r="P511" s="148" t="s">
        <v>9</v>
      </c>
      <c r="Q511" s="148"/>
      <c r="R511" s="148"/>
      <c r="S511" s="148"/>
      <c r="T511" s="148"/>
    </row>
    <row r="512" spans="1:20" ht="15.6" customHeight="1" outlineLevel="1">
      <c r="A512" s="142">
        <v>45467</v>
      </c>
      <c r="B512" s="142">
        <v>45461</v>
      </c>
      <c r="C512" s="143" t="s">
        <v>120</v>
      </c>
      <c r="D512" s="144" t="s">
        <v>76</v>
      </c>
      <c r="E512" s="144"/>
      <c r="F512" s="137">
        <f>IF(D512="대체","",VLOOKUP($D512,월별_CashFlow!$H$3:$I$61,2,FALSE))</f>
        <v>120204</v>
      </c>
      <c r="G512" s="145"/>
      <c r="H512" s="145" t="str">
        <f t="shared" si="14"/>
        <v/>
      </c>
      <c r="I512" s="145">
        <f t="shared" si="15"/>
        <v>-5500</v>
      </c>
      <c r="J512" s="146">
        <v>-5500</v>
      </c>
      <c r="K512" s="147">
        <v>935071186</v>
      </c>
      <c r="L512" s="148" t="s">
        <v>212</v>
      </c>
      <c r="M512" s="148" t="s">
        <v>133</v>
      </c>
      <c r="N512" s="148"/>
      <c r="O512" s="148" t="s">
        <v>8</v>
      </c>
      <c r="P512" s="148" t="s">
        <v>9</v>
      </c>
      <c r="Q512" s="148"/>
      <c r="R512" s="148"/>
      <c r="S512" s="148"/>
      <c r="T512" s="148"/>
    </row>
    <row r="513" spans="1:20" ht="15.6" customHeight="1" outlineLevel="1">
      <c r="A513" s="142">
        <v>45467</v>
      </c>
      <c r="B513" s="142">
        <v>45461</v>
      </c>
      <c r="C513" s="143" t="s">
        <v>120</v>
      </c>
      <c r="D513" s="144" t="s">
        <v>76</v>
      </c>
      <c r="E513" s="144"/>
      <c r="F513" s="137">
        <f>IF(D513="대체","",VLOOKUP($D513,월별_CashFlow!$H$3:$I$61,2,FALSE))</f>
        <v>120204</v>
      </c>
      <c r="G513" s="145"/>
      <c r="H513" s="145" t="str">
        <f t="shared" si="14"/>
        <v/>
      </c>
      <c r="I513" s="145">
        <f t="shared" si="15"/>
        <v>-39200</v>
      </c>
      <c r="J513" s="146">
        <v>-39200</v>
      </c>
      <c r="K513" s="147">
        <v>935031986</v>
      </c>
      <c r="L513" s="148" t="s">
        <v>322</v>
      </c>
      <c r="M513" s="148"/>
      <c r="N513" s="148"/>
      <c r="O513" s="148" t="s">
        <v>8</v>
      </c>
      <c r="P513" s="148" t="s">
        <v>9</v>
      </c>
      <c r="Q513" s="148"/>
      <c r="R513" s="148"/>
      <c r="S513" s="148"/>
      <c r="T513" s="148"/>
    </row>
    <row r="514" spans="1:20" ht="15.6" customHeight="1" outlineLevel="1">
      <c r="A514" s="142">
        <v>45467</v>
      </c>
      <c r="B514" s="142">
        <v>45462</v>
      </c>
      <c r="C514" s="143" t="s">
        <v>120</v>
      </c>
      <c r="D514" s="144" t="s">
        <v>76</v>
      </c>
      <c r="E514" s="144"/>
      <c r="F514" s="137">
        <f>IF(D514="대체","",VLOOKUP($D514,월별_CashFlow!$H$3:$I$61,2,FALSE))</f>
        <v>120204</v>
      </c>
      <c r="G514" s="145"/>
      <c r="H514" s="145" t="str">
        <f t="shared" si="14"/>
        <v/>
      </c>
      <c r="I514" s="145">
        <f t="shared" si="15"/>
        <v>-56900</v>
      </c>
      <c r="J514" s="146">
        <v>-56900</v>
      </c>
      <c r="K514" s="147">
        <v>934975086</v>
      </c>
      <c r="L514" s="148" t="s">
        <v>407</v>
      </c>
      <c r="M514" s="148"/>
      <c r="N514" s="148"/>
      <c r="O514" s="148" t="s">
        <v>8</v>
      </c>
      <c r="P514" s="148" t="s">
        <v>9</v>
      </c>
      <c r="Q514" s="148"/>
      <c r="R514" s="148"/>
      <c r="S514" s="148"/>
      <c r="T514" s="148"/>
    </row>
    <row r="515" spans="1:20" ht="15.6" customHeight="1" outlineLevel="1">
      <c r="A515" s="142">
        <v>45467</v>
      </c>
      <c r="B515" s="142">
        <v>45462</v>
      </c>
      <c r="C515" s="143" t="s">
        <v>120</v>
      </c>
      <c r="D515" s="144" t="s">
        <v>76</v>
      </c>
      <c r="E515" s="144"/>
      <c r="F515" s="137">
        <f>IF(D515="대체","",VLOOKUP($D515,월별_CashFlow!$H$3:$I$61,2,FALSE))</f>
        <v>120204</v>
      </c>
      <c r="G515" s="145"/>
      <c r="H515" s="145" t="str">
        <f t="shared" si="14"/>
        <v/>
      </c>
      <c r="I515" s="145">
        <f t="shared" si="15"/>
        <v>-12000</v>
      </c>
      <c r="J515" s="146">
        <v>-12000</v>
      </c>
      <c r="K515" s="147">
        <v>934963086</v>
      </c>
      <c r="L515" s="148" t="s">
        <v>328</v>
      </c>
      <c r="M515" s="148"/>
      <c r="N515" s="148"/>
      <c r="O515" s="148" t="s">
        <v>8</v>
      </c>
      <c r="P515" s="148" t="s">
        <v>9</v>
      </c>
      <c r="Q515" s="148"/>
      <c r="R515" s="148"/>
      <c r="S515" s="148"/>
      <c r="T515" s="148"/>
    </row>
    <row r="516" spans="1:20" ht="15.6" customHeight="1" outlineLevel="1">
      <c r="A516" s="142">
        <v>45467</v>
      </c>
      <c r="B516" s="142">
        <v>45463</v>
      </c>
      <c r="C516" s="143" t="s">
        <v>120</v>
      </c>
      <c r="D516" s="144" t="s">
        <v>76</v>
      </c>
      <c r="E516" s="144"/>
      <c r="F516" s="137">
        <f>IF(D516="대체","",VLOOKUP($D516,월별_CashFlow!$H$3:$I$61,2,FALSE))</f>
        <v>120204</v>
      </c>
      <c r="G516" s="145"/>
      <c r="H516" s="145" t="str">
        <f t="shared" si="14"/>
        <v/>
      </c>
      <c r="I516" s="145">
        <f t="shared" si="15"/>
        <v>-72433</v>
      </c>
      <c r="J516" s="146">
        <v>-72433</v>
      </c>
      <c r="K516" s="147">
        <v>934890653</v>
      </c>
      <c r="L516" s="148" t="s">
        <v>502</v>
      </c>
      <c r="M516" s="148"/>
      <c r="N516" s="148"/>
      <c r="O516" s="148" t="s">
        <v>8</v>
      </c>
      <c r="P516" s="148" t="s">
        <v>9</v>
      </c>
      <c r="Q516" s="148"/>
      <c r="R516" s="148"/>
      <c r="S516" s="148"/>
      <c r="T516" s="148"/>
    </row>
    <row r="517" spans="1:20" ht="15.6" customHeight="1" outlineLevel="1">
      <c r="A517" s="142">
        <v>45467</v>
      </c>
      <c r="B517" s="142">
        <v>45466</v>
      </c>
      <c r="C517" s="143" t="s">
        <v>120</v>
      </c>
      <c r="D517" s="144" t="s">
        <v>89</v>
      </c>
      <c r="E517" s="144"/>
      <c r="F517" s="137">
        <f>IF(D517="대체","",VLOOKUP($D517,월별_CashFlow!$H$3:$I$61,2,FALSE))</f>
        <v>310100</v>
      </c>
      <c r="G517" s="145"/>
      <c r="H517" s="145">
        <f t="shared" si="14"/>
        <v>12935</v>
      </c>
      <c r="I517" s="145" t="str">
        <f t="shared" si="15"/>
        <v/>
      </c>
      <c r="J517" s="146">
        <v>12935</v>
      </c>
      <c r="K517" s="147">
        <v>934903588</v>
      </c>
      <c r="L517" s="148" t="s">
        <v>1106</v>
      </c>
      <c r="M517" s="148"/>
      <c r="N517" s="148"/>
      <c r="O517" s="148" t="s">
        <v>12</v>
      </c>
      <c r="P517" s="148" t="s">
        <v>13</v>
      </c>
      <c r="Q517" s="148"/>
      <c r="R517" s="148"/>
      <c r="S517" s="148"/>
      <c r="T517" s="148"/>
    </row>
    <row r="518" spans="1:20" ht="15.6" customHeight="1" outlineLevel="1">
      <c r="A518" s="142">
        <v>45476</v>
      </c>
      <c r="B518" s="142">
        <v>45467</v>
      </c>
      <c r="C518" s="143" t="s">
        <v>120</v>
      </c>
      <c r="D518" s="144" t="s">
        <v>76</v>
      </c>
      <c r="E518" s="144"/>
      <c r="F518" s="137">
        <f>IF(D518="대체","",VLOOKUP($D518,월별_CashFlow!$H$3:$I$61,2,FALSE))</f>
        <v>120204</v>
      </c>
      <c r="G518" s="145"/>
      <c r="H518" s="145" t="str">
        <f t="shared" si="14"/>
        <v/>
      </c>
      <c r="I518" s="145">
        <f t="shared" si="15"/>
        <v>-250500</v>
      </c>
      <c r="J518" s="146">
        <v>-250500</v>
      </c>
      <c r="K518" s="147">
        <v>934653088</v>
      </c>
      <c r="L518" s="148" t="s">
        <v>505</v>
      </c>
      <c r="M518" s="148" t="s">
        <v>134</v>
      </c>
      <c r="N518" s="148"/>
      <c r="O518" s="148" t="s">
        <v>10</v>
      </c>
      <c r="P518" s="148" t="s">
        <v>11</v>
      </c>
      <c r="Q518" s="148"/>
      <c r="R518" s="148"/>
      <c r="S518" s="148"/>
      <c r="T518" s="148"/>
    </row>
    <row r="519" spans="1:20" ht="15.6" customHeight="1" outlineLevel="1">
      <c r="A519" s="142">
        <v>45476</v>
      </c>
      <c r="B519" s="142">
        <v>45468</v>
      </c>
      <c r="C519" s="143" t="s">
        <v>120</v>
      </c>
      <c r="D519" s="144" t="s">
        <v>86</v>
      </c>
      <c r="E519" s="144"/>
      <c r="F519" s="137">
        <f>IF(D519="대체","",VLOOKUP($D519,월별_CashFlow!$H$3:$I$61,2,FALSE))</f>
        <v>310001</v>
      </c>
      <c r="G519" s="145"/>
      <c r="H519" s="145" t="str">
        <f t="shared" si="14"/>
        <v/>
      </c>
      <c r="I519" s="145">
        <f t="shared" si="15"/>
        <v>-12000</v>
      </c>
      <c r="J519" s="146">
        <v>-12000</v>
      </c>
      <c r="K519" s="147">
        <v>934641088</v>
      </c>
      <c r="L519" s="148" t="s">
        <v>332</v>
      </c>
      <c r="M519" s="148"/>
      <c r="N519" s="148"/>
      <c r="O519" s="148" t="s">
        <v>14</v>
      </c>
      <c r="P519" s="148" t="s">
        <v>15</v>
      </c>
      <c r="Q519" s="148"/>
      <c r="R519" s="148"/>
      <c r="S519" s="148"/>
      <c r="T519" s="148"/>
    </row>
    <row r="520" spans="1:20" ht="15.6" customHeight="1" outlineLevel="1">
      <c r="A520" s="142">
        <v>45476</v>
      </c>
      <c r="B520" s="142">
        <v>45468</v>
      </c>
      <c r="C520" s="143" t="s">
        <v>120</v>
      </c>
      <c r="D520" s="144" t="s">
        <v>74</v>
      </c>
      <c r="E520" s="144"/>
      <c r="F520" s="137">
        <f>IF(D520="대체","",VLOOKUP($D520,월별_CashFlow!$H$3:$I$61,2,FALSE))</f>
        <v>120202</v>
      </c>
      <c r="G520" s="145"/>
      <c r="H520" s="145" t="str">
        <f t="shared" ref="H520:H583" si="16">IF(J520&gt;0,J520,"")</f>
        <v/>
      </c>
      <c r="I520" s="145">
        <f t="shared" ref="I520:I583" si="17">IF(J520&lt;0,J520,"")</f>
        <v>-905960</v>
      </c>
      <c r="J520" s="146">
        <v>-905960</v>
      </c>
      <c r="K520" s="147">
        <v>933735128</v>
      </c>
      <c r="L520" s="148" t="s">
        <v>214</v>
      </c>
      <c r="M520" s="148" t="s">
        <v>135</v>
      </c>
      <c r="N520" s="148"/>
      <c r="O520" s="148" t="s">
        <v>10</v>
      </c>
      <c r="P520" s="148" t="s">
        <v>11</v>
      </c>
      <c r="Q520" s="148"/>
      <c r="R520" s="148"/>
      <c r="S520" s="148"/>
      <c r="T520" s="148"/>
    </row>
    <row r="521" spans="1:20" ht="15.6" customHeight="1" outlineLevel="1">
      <c r="A521" s="142">
        <v>45476</v>
      </c>
      <c r="B521" s="142">
        <v>45468</v>
      </c>
      <c r="C521" s="143" t="s">
        <v>120</v>
      </c>
      <c r="D521" s="144" t="s">
        <v>74</v>
      </c>
      <c r="E521" s="144"/>
      <c r="F521" s="137">
        <f>IF(D521="대체","",VLOOKUP($D521,월별_CashFlow!$H$3:$I$61,2,FALSE))</f>
        <v>120202</v>
      </c>
      <c r="G521" s="145"/>
      <c r="H521" s="145" t="str">
        <f t="shared" si="16"/>
        <v/>
      </c>
      <c r="I521" s="145">
        <f t="shared" si="17"/>
        <v>-906460</v>
      </c>
      <c r="J521" s="146">
        <v>-906460</v>
      </c>
      <c r="K521" s="147">
        <v>932828668</v>
      </c>
      <c r="L521" s="148" t="s">
        <v>416</v>
      </c>
      <c r="M521" s="148" t="s">
        <v>135</v>
      </c>
      <c r="N521" s="148"/>
      <c r="O521" s="148" t="s">
        <v>10</v>
      </c>
      <c r="P521" s="148" t="s">
        <v>11</v>
      </c>
      <c r="Q521" s="148"/>
      <c r="R521" s="148"/>
      <c r="S521" s="148"/>
      <c r="T521" s="148"/>
    </row>
    <row r="522" spans="1:20" ht="15.6" customHeight="1" outlineLevel="1">
      <c r="A522" s="142">
        <v>45476</v>
      </c>
      <c r="B522" s="142">
        <v>45468</v>
      </c>
      <c r="C522" s="143" t="s">
        <v>120</v>
      </c>
      <c r="D522" s="144" t="s">
        <v>74</v>
      </c>
      <c r="E522" s="144"/>
      <c r="F522" s="137">
        <f>IF(D522="대체","",VLOOKUP($D522,월별_CashFlow!$H$3:$I$61,2,FALSE))</f>
        <v>120202</v>
      </c>
      <c r="G522" s="145"/>
      <c r="H522" s="145" t="str">
        <f t="shared" si="16"/>
        <v/>
      </c>
      <c r="I522" s="145">
        <f t="shared" si="17"/>
        <v>-906460</v>
      </c>
      <c r="J522" s="146">
        <v>-906460</v>
      </c>
      <c r="K522" s="147">
        <v>931922208</v>
      </c>
      <c r="L522" s="148" t="s">
        <v>213</v>
      </c>
      <c r="M522" s="148" t="s">
        <v>135</v>
      </c>
      <c r="N522" s="148"/>
      <c r="O522" s="148" t="s">
        <v>10</v>
      </c>
      <c r="P522" s="148" t="s">
        <v>11</v>
      </c>
      <c r="Q522" s="148"/>
      <c r="R522" s="148"/>
      <c r="S522" s="148"/>
      <c r="T522" s="148"/>
    </row>
    <row r="523" spans="1:20" ht="15.6" customHeight="1" outlineLevel="1">
      <c r="A523" s="142">
        <v>45476</v>
      </c>
      <c r="B523" s="142">
        <v>45468</v>
      </c>
      <c r="C523" s="143" t="s">
        <v>120</v>
      </c>
      <c r="D523" s="144" t="s">
        <v>74</v>
      </c>
      <c r="E523" s="144"/>
      <c r="F523" s="137">
        <f>IF(D523="대체","",VLOOKUP($D523,월별_CashFlow!$H$3:$I$61,2,FALSE))</f>
        <v>120202</v>
      </c>
      <c r="G523" s="145"/>
      <c r="H523" s="145" t="str">
        <f t="shared" si="16"/>
        <v/>
      </c>
      <c r="I523" s="145">
        <f t="shared" si="17"/>
        <v>-6158770</v>
      </c>
      <c r="J523" s="146">
        <v>-6158770</v>
      </c>
      <c r="K523" s="147">
        <v>925763438</v>
      </c>
      <c r="L523" s="148" t="s">
        <v>212</v>
      </c>
      <c r="M523" s="148" t="s">
        <v>135</v>
      </c>
      <c r="N523" s="148"/>
      <c r="O523" s="148" t="s">
        <v>10</v>
      </c>
      <c r="P523" s="148" t="s">
        <v>11</v>
      </c>
      <c r="Q523" s="148"/>
      <c r="R523" s="148"/>
      <c r="S523" s="148"/>
      <c r="T523" s="148"/>
    </row>
    <row r="524" spans="1:20" ht="15.6" customHeight="1" outlineLevel="1">
      <c r="A524" s="142">
        <v>45476</v>
      </c>
      <c r="B524" s="142">
        <v>45468</v>
      </c>
      <c r="C524" s="143" t="s">
        <v>120</v>
      </c>
      <c r="D524" s="144" t="s">
        <v>74</v>
      </c>
      <c r="E524" s="144"/>
      <c r="F524" s="137">
        <f>IF(D524="대체","",VLOOKUP($D524,월별_CashFlow!$H$3:$I$61,2,FALSE))</f>
        <v>120202</v>
      </c>
      <c r="G524" s="145"/>
      <c r="H524" s="145" t="str">
        <f t="shared" si="16"/>
        <v/>
      </c>
      <c r="I524" s="145">
        <f t="shared" si="17"/>
        <v>-7575260</v>
      </c>
      <c r="J524" s="146">
        <v>-7575260</v>
      </c>
      <c r="K524" s="147">
        <v>918188178</v>
      </c>
      <c r="L524" s="148" t="s">
        <v>211</v>
      </c>
      <c r="M524" s="148" t="s">
        <v>135</v>
      </c>
      <c r="N524" s="148"/>
      <c r="O524" s="148" t="s">
        <v>10</v>
      </c>
      <c r="P524" s="148" t="s">
        <v>11</v>
      </c>
      <c r="Q524" s="148"/>
      <c r="R524" s="148"/>
      <c r="S524" s="148"/>
      <c r="T524" s="148"/>
    </row>
    <row r="525" spans="1:20" ht="15.6" customHeight="1" outlineLevel="1">
      <c r="A525" s="142">
        <v>45476</v>
      </c>
      <c r="B525" s="142">
        <v>45469</v>
      </c>
      <c r="C525" s="143" t="s">
        <v>120</v>
      </c>
      <c r="D525" s="144" t="s">
        <v>86</v>
      </c>
      <c r="E525" s="144"/>
      <c r="F525" s="137">
        <f>IF(D525="대체","",VLOOKUP($D525,월별_CashFlow!$H$3:$I$61,2,FALSE))</f>
        <v>310001</v>
      </c>
      <c r="G525" s="145"/>
      <c r="H525" s="145">
        <f t="shared" si="16"/>
        <v>5400000</v>
      </c>
      <c r="I525" s="145" t="str">
        <f t="shared" si="17"/>
        <v/>
      </c>
      <c r="J525" s="146">
        <v>5400000</v>
      </c>
      <c r="K525" s="147">
        <v>923588178</v>
      </c>
      <c r="L525" s="148">
        <v>2851893</v>
      </c>
      <c r="M525" s="148" t="s">
        <v>136</v>
      </c>
      <c r="N525" s="148"/>
      <c r="O525" s="148" t="s">
        <v>16</v>
      </c>
      <c r="P525" s="148" t="s">
        <v>17</v>
      </c>
      <c r="Q525" s="148"/>
      <c r="R525" s="148"/>
      <c r="S525" s="148"/>
      <c r="T525" s="148"/>
    </row>
    <row r="526" spans="1:20" ht="15.6" customHeight="1" outlineLevel="1">
      <c r="A526" s="142">
        <v>45476</v>
      </c>
      <c r="B526" s="142">
        <v>45469</v>
      </c>
      <c r="C526" s="143" t="s">
        <v>120</v>
      </c>
      <c r="D526" s="144" t="s">
        <v>86</v>
      </c>
      <c r="E526" s="144"/>
      <c r="F526" s="137">
        <f>IF(D526="대체","",VLOOKUP($D526,월별_CashFlow!$H$3:$I$61,2,FALSE))</f>
        <v>310001</v>
      </c>
      <c r="G526" s="145"/>
      <c r="H526" s="145" t="str">
        <f t="shared" si="16"/>
        <v/>
      </c>
      <c r="I526" s="145">
        <f t="shared" si="17"/>
        <v>-5400000</v>
      </c>
      <c r="J526" s="146">
        <v>-5400000</v>
      </c>
      <c r="K526" s="147">
        <v>918188178</v>
      </c>
      <c r="L526" s="148">
        <v>2851893</v>
      </c>
      <c r="M526" s="148" t="s">
        <v>136</v>
      </c>
      <c r="N526" s="148"/>
      <c r="O526" s="148" t="s">
        <v>16</v>
      </c>
      <c r="P526" s="148" t="s">
        <v>17</v>
      </c>
      <c r="Q526" s="148"/>
      <c r="R526" s="148"/>
      <c r="S526" s="148"/>
      <c r="T526" s="148"/>
    </row>
    <row r="527" spans="1:20" ht="15.6" customHeight="1" outlineLevel="1">
      <c r="A527" s="142">
        <v>45476</v>
      </c>
      <c r="B527" s="142">
        <v>45470</v>
      </c>
      <c r="C527" s="143" t="s">
        <v>120</v>
      </c>
      <c r="D527" s="144" t="s">
        <v>76</v>
      </c>
      <c r="E527" s="144"/>
      <c r="F527" s="137">
        <f>IF(D527="대체","",VLOOKUP($D527,월별_CashFlow!$H$3:$I$61,2,FALSE))</f>
        <v>120204</v>
      </c>
      <c r="G527" s="145"/>
      <c r="H527" s="145" t="str">
        <f t="shared" si="16"/>
        <v/>
      </c>
      <c r="I527" s="145">
        <f t="shared" si="17"/>
        <v>-78157</v>
      </c>
      <c r="J527" s="146">
        <v>-78157</v>
      </c>
      <c r="K527" s="147">
        <v>918110021</v>
      </c>
      <c r="L527" s="148" t="s">
        <v>510</v>
      </c>
      <c r="M527" s="148" t="s">
        <v>137</v>
      </c>
      <c r="N527" s="148"/>
      <c r="O527" s="148" t="s">
        <v>8</v>
      </c>
      <c r="P527" s="148" t="s">
        <v>9</v>
      </c>
      <c r="Q527" s="148"/>
      <c r="R527" s="148"/>
      <c r="S527" s="148"/>
      <c r="T527" s="148"/>
    </row>
    <row r="528" spans="1:20" ht="15.6" customHeight="1" outlineLevel="1">
      <c r="A528" s="142">
        <v>45476</v>
      </c>
      <c r="B528" s="142">
        <v>45470</v>
      </c>
      <c r="C528" s="143" t="s">
        <v>120</v>
      </c>
      <c r="D528" s="144" t="s">
        <v>75</v>
      </c>
      <c r="E528" s="144"/>
      <c r="F528" s="137">
        <f>IF(D528="대체","",VLOOKUP($D528,월별_CashFlow!$H$3:$I$61,2,FALSE))</f>
        <v>120203</v>
      </c>
      <c r="G528" s="145"/>
      <c r="H528" s="145" t="str">
        <f t="shared" si="16"/>
        <v/>
      </c>
      <c r="I528" s="145">
        <f t="shared" si="17"/>
        <v>-471914</v>
      </c>
      <c r="J528" s="146">
        <v>-471914</v>
      </c>
      <c r="K528" s="147">
        <v>917638107</v>
      </c>
      <c r="L528" s="148" t="s">
        <v>332</v>
      </c>
      <c r="M528" s="148"/>
      <c r="N528" s="148"/>
      <c r="O528" s="148" t="s">
        <v>8</v>
      </c>
      <c r="P528" s="148" t="s">
        <v>9</v>
      </c>
      <c r="Q528" s="148"/>
      <c r="R528" s="148"/>
      <c r="S528" s="148"/>
      <c r="T528" s="148"/>
    </row>
    <row r="529" spans="1:20" ht="15.6" customHeight="1" outlineLevel="1">
      <c r="A529" s="142">
        <v>45476</v>
      </c>
      <c r="B529" s="142">
        <v>45470</v>
      </c>
      <c r="C529" s="143" t="s">
        <v>120</v>
      </c>
      <c r="D529" s="144" t="s">
        <v>75</v>
      </c>
      <c r="E529" s="144"/>
      <c r="F529" s="137">
        <f>IF(D529="대체","",VLOOKUP($D529,월별_CashFlow!$H$3:$I$61,2,FALSE))</f>
        <v>120203</v>
      </c>
      <c r="G529" s="145"/>
      <c r="H529" s="145" t="str">
        <f t="shared" si="16"/>
        <v/>
      </c>
      <c r="I529" s="145">
        <f t="shared" si="17"/>
        <v>-800</v>
      </c>
      <c r="J529" s="146">
        <v>-800</v>
      </c>
      <c r="K529" s="147">
        <v>917637307</v>
      </c>
      <c r="L529" s="148" t="s">
        <v>332</v>
      </c>
      <c r="M529" s="148"/>
      <c r="N529" s="148"/>
      <c r="O529" s="148" t="s">
        <v>8</v>
      </c>
      <c r="P529" s="148" t="s">
        <v>9</v>
      </c>
      <c r="Q529" s="148"/>
      <c r="R529" s="148"/>
      <c r="S529" s="148"/>
      <c r="T529" s="148"/>
    </row>
    <row r="530" spans="1:20" ht="15.6" customHeight="1" outlineLevel="1">
      <c r="A530" s="142">
        <v>45476</v>
      </c>
      <c r="B530" s="142">
        <v>45470</v>
      </c>
      <c r="C530" s="143" t="s">
        <v>120</v>
      </c>
      <c r="D530" s="144" t="s">
        <v>86</v>
      </c>
      <c r="E530" s="144"/>
      <c r="F530" s="137">
        <f>IF(D530="대체","",VLOOKUP($D530,월별_CashFlow!$H$3:$I$61,2,FALSE))</f>
        <v>310001</v>
      </c>
      <c r="G530" s="145"/>
      <c r="H530" s="145">
        <f t="shared" si="16"/>
        <v>268000</v>
      </c>
      <c r="I530" s="145" t="str">
        <f t="shared" si="17"/>
        <v/>
      </c>
      <c r="J530" s="146">
        <v>268000</v>
      </c>
      <c r="K530" s="147">
        <v>917905307</v>
      </c>
      <c r="L530" s="148" t="s">
        <v>1082</v>
      </c>
      <c r="M530" s="148"/>
      <c r="N530" s="148"/>
      <c r="O530" s="148" t="s">
        <v>12</v>
      </c>
      <c r="P530" s="148" t="s">
        <v>13</v>
      </c>
      <c r="Q530" s="148"/>
      <c r="R530" s="148"/>
      <c r="S530" s="148"/>
      <c r="T530" s="148"/>
    </row>
    <row r="531" spans="1:20" ht="15.6" customHeight="1" outlineLevel="1">
      <c r="A531" s="142">
        <v>45476</v>
      </c>
      <c r="B531" s="142">
        <v>45470</v>
      </c>
      <c r="C531" s="143" t="s">
        <v>120</v>
      </c>
      <c r="D531" s="144" t="s">
        <v>86</v>
      </c>
      <c r="E531" s="144"/>
      <c r="F531" s="137">
        <f>IF(D531="대체","",VLOOKUP($D531,월별_CashFlow!$H$3:$I$61,2,FALSE))</f>
        <v>310001</v>
      </c>
      <c r="G531" s="145"/>
      <c r="H531" s="145" t="str">
        <f t="shared" si="16"/>
        <v/>
      </c>
      <c r="I531" s="145">
        <f t="shared" si="17"/>
        <v>-268400</v>
      </c>
      <c r="J531" s="146">
        <v>-268400</v>
      </c>
      <c r="K531" s="147">
        <v>917636907</v>
      </c>
      <c r="L531" s="148" t="s">
        <v>332</v>
      </c>
      <c r="M531" s="148"/>
      <c r="N531" s="148"/>
      <c r="O531" s="148" t="s">
        <v>12</v>
      </c>
      <c r="P531" s="148" t="s">
        <v>13</v>
      </c>
      <c r="Q531" s="148"/>
      <c r="R531" s="148"/>
      <c r="S531" s="148"/>
      <c r="T531" s="148"/>
    </row>
    <row r="532" spans="1:20" ht="15.6" customHeight="1" outlineLevel="1">
      <c r="A532" s="142">
        <v>45478</v>
      </c>
      <c r="B532" s="142">
        <v>45474</v>
      </c>
      <c r="C532" s="143" t="s">
        <v>120</v>
      </c>
      <c r="D532" s="144" t="s">
        <v>86</v>
      </c>
      <c r="E532" s="144"/>
      <c r="F532" s="137">
        <f>IF(D532="대체","",VLOOKUP($D532,월별_CashFlow!$H$3:$I$61,2,FALSE))</f>
        <v>310001</v>
      </c>
      <c r="G532" s="145"/>
      <c r="H532" s="145">
        <f t="shared" si="16"/>
        <v>9029400</v>
      </c>
      <c r="I532" s="145" t="str">
        <f t="shared" si="17"/>
        <v/>
      </c>
      <c r="J532" s="146">
        <v>9029400</v>
      </c>
      <c r="K532" s="147">
        <v>926666307</v>
      </c>
      <c r="L532" s="148" t="s">
        <v>203</v>
      </c>
      <c r="M532" s="148"/>
      <c r="N532" s="148"/>
      <c r="O532" s="148" t="s">
        <v>12</v>
      </c>
      <c r="P532" s="148" t="s">
        <v>13</v>
      </c>
      <c r="Q532" s="148"/>
      <c r="R532" s="148"/>
      <c r="S532" s="148"/>
      <c r="T532" s="148"/>
    </row>
    <row r="533" spans="1:20" ht="15.6" customHeight="1" outlineLevel="1">
      <c r="A533" s="142">
        <v>45478</v>
      </c>
      <c r="B533" s="142">
        <v>45474</v>
      </c>
      <c r="C533" s="143" t="s">
        <v>120</v>
      </c>
      <c r="D533" s="144" t="s">
        <v>86</v>
      </c>
      <c r="E533" s="144"/>
      <c r="F533" s="137">
        <f>IF(D533="대체","",VLOOKUP($D533,월별_CashFlow!$H$3:$I$61,2,FALSE))</f>
        <v>310001</v>
      </c>
      <c r="G533" s="145"/>
      <c r="H533" s="145" t="str">
        <f t="shared" si="16"/>
        <v/>
      </c>
      <c r="I533" s="145">
        <f t="shared" si="17"/>
        <v>-820145</v>
      </c>
      <c r="J533" s="146">
        <v>-820145</v>
      </c>
      <c r="K533" s="147">
        <v>925846162</v>
      </c>
      <c r="L533" s="148" t="s">
        <v>712</v>
      </c>
      <c r="M533" s="148"/>
      <c r="N533" s="148"/>
      <c r="O533" s="148" t="s">
        <v>12</v>
      </c>
      <c r="P533" s="148" t="s">
        <v>13</v>
      </c>
      <c r="Q533" s="148"/>
      <c r="R533" s="148"/>
      <c r="S533" s="148"/>
      <c r="T533" s="148"/>
    </row>
    <row r="534" spans="1:20" ht="15.6" customHeight="1" outlineLevel="1">
      <c r="A534" s="142">
        <v>45478</v>
      </c>
      <c r="B534" s="142">
        <v>45474</v>
      </c>
      <c r="C534" s="143" t="s">
        <v>120</v>
      </c>
      <c r="D534" s="144" t="s">
        <v>86</v>
      </c>
      <c r="E534" s="144"/>
      <c r="F534" s="137">
        <f>IF(D534="대체","",VLOOKUP($D534,월별_CashFlow!$H$3:$I$61,2,FALSE))</f>
        <v>310001</v>
      </c>
      <c r="G534" s="145"/>
      <c r="H534" s="145">
        <f t="shared" si="16"/>
        <v>820145</v>
      </c>
      <c r="I534" s="145" t="str">
        <f t="shared" si="17"/>
        <v/>
      </c>
      <c r="J534" s="146">
        <v>820145</v>
      </c>
      <c r="K534" s="147">
        <v>926666307</v>
      </c>
      <c r="L534" s="148" t="s">
        <v>203</v>
      </c>
      <c r="M534" s="148"/>
      <c r="N534" s="148"/>
      <c r="O534" s="148" t="s">
        <v>12</v>
      </c>
      <c r="P534" s="148" t="s">
        <v>13</v>
      </c>
      <c r="Q534" s="148"/>
      <c r="R534" s="148"/>
      <c r="S534" s="148"/>
      <c r="T534" s="148"/>
    </row>
    <row r="535" spans="1:20" ht="15.6" customHeight="1" outlineLevel="1">
      <c r="A535" s="142">
        <v>45478</v>
      </c>
      <c r="B535" s="142">
        <v>45475</v>
      </c>
      <c r="C535" s="143" t="s">
        <v>120</v>
      </c>
      <c r="D535" s="144" t="s">
        <v>86</v>
      </c>
      <c r="E535" s="144"/>
      <c r="F535" s="137">
        <f>IF(D535="대체","",VLOOKUP($D535,월별_CashFlow!$H$3:$I$61,2,FALSE))</f>
        <v>310001</v>
      </c>
      <c r="G535" s="145"/>
      <c r="H535" s="145" t="str">
        <f t="shared" si="16"/>
        <v/>
      </c>
      <c r="I535" s="145">
        <f t="shared" si="17"/>
        <v>-4950000</v>
      </c>
      <c r="J535" s="146">
        <v>-4950000</v>
      </c>
      <c r="K535" s="147">
        <v>921716307</v>
      </c>
      <c r="L535" s="148" t="s">
        <v>514</v>
      </c>
      <c r="M535" s="148"/>
      <c r="N535" s="148"/>
      <c r="O535" s="148" t="s">
        <v>14</v>
      </c>
      <c r="P535" s="148" t="s">
        <v>15</v>
      </c>
      <c r="Q535" s="148"/>
      <c r="R535" s="148"/>
      <c r="S535" s="148"/>
      <c r="T535" s="148"/>
    </row>
    <row r="536" spans="1:20" ht="15.6" customHeight="1" outlineLevel="1">
      <c r="A536" s="142">
        <v>45478</v>
      </c>
      <c r="B536" s="142">
        <v>45475</v>
      </c>
      <c r="C536" s="143" t="s">
        <v>120</v>
      </c>
      <c r="D536" s="144" t="s">
        <v>86</v>
      </c>
      <c r="E536" s="144"/>
      <c r="F536" s="137">
        <f>IF(D536="대체","",VLOOKUP($D536,월별_CashFlow!$H$3:$I$61,2,FALSE))</f>
        <v>310001</v>
      </c>
      <c r="G536" s="145"/>
      <c r="H536" s="145">
        <f t="shared" si="16"/>
        <v>4950000</v>
      </c>
      <c r="I536" s="145" t="str">
        <f t="shared" si="17"/>
        <v/>
      </c>
      <c r="J536" s="146">
        <v>4950000</v>
      </c>
      <c r="K536" s="147">
        <v>926666307</v>
      </c>
      <c r="L536" s="148" t="s">
        <v>421</v>
      </c>
      <c r="M536" s="148"/>
      <c r="N536" s="148"/>
      <c r="O536" s="148" t="s">
        <v>14</v>
      </c>
      <c r="P536" s="148" t="s">
        <v>15</v>
      </c>
      <c r="Q536" s="148"/>
      <c r="R536" s="148"/>
      <c r="S536" s="148"/>
      <c r="T536" s="148"/>
    </row>
    <row r="537" spans="1:20" ht="15.6" customHeight="1" outlineLevel="1">
      <c r="A537" s="142">
        <v>45478</v>
      </c>
      <c r="B537" s="142">
        <v>45475</v>
      </c>
      <c r="C537" s="143" t="s">
        <v>120</v>
      </c>
      <c r="D537" s="144" t="s">
        <v>86</v>
      </c>
      <c r="E537" s="144"/>
      <c r="F537" s="137">
        <f>IF(D537="대체","",VLOOKUP($D537,월별_CashFlow!$H$3:$I$61,2,FALSE))</f>
        <v>310001</v>
      </c>
      <c r="G537" s="145"/>
      <c r="H537" s="145" t="str">
        <f t="shared" si="16"/>
        <v/>
      </c>
      <c r="I537" s="145">
        <f t="shared" si="17"/>
        <v>-198000</v>
      </c>
      <c r="J537" s="146">
        <v>-198000</v>
      </c>
      <c r="K537" s="147">
        <v>926468307</v>
      </c>
      <c r="L537" s="148" t="s">
        <v>513</v>
      </c>
      <c r="M537" s="148"/>
      <c r="N537" s="148"/>
      <c r="O537" s="148" t="s">
        <v>14</v>
      </c>
      <c r="P537" s="148" t="s">
        <v>15</v>
      </c>
      <c r="Q537" s="148"/>
      <c r="R537" s="148"/>
      <c r="S537" s="148"/>
      <c r="T537" s="148"/>
    </row>
    <row r="538" spans="1:20" ht="15.6" customHeight="1" outlineLevel="1">
      <c r="A538" s="142">
        <v>45478</v>
      </c>
      <c r="B538" s="142">
        <v>45475</v>
      </c>
      <c r="C538" s="143" t="s">
        <v>120</v>
      </c>
      <c r="D538" s="144" t="s">
        <v>86</v>
      </c>
      <c r="E538" s="144"/>
      <c r="F538" s="137">
        <f>IF(D538="대체","",VLOOKUP($D538,월별_CashFlow!$H$3:$I$61,2,FALSE))</f>
        <v>310001</v>
      </c>
      <c r="G538" s="145"/>
      <c r="H538" s="145">
        <f t="shared" si="16"/>
        <v>198000</v>
      </c>
      <c r="I538" s="145" t="str">
        <f t="shared" si="17"/>
        <v/>
      </c>
      <c r="J538" s="146">
        <v>198000</v>
      </c>
      <c r="K538" s="147">
        <v>926666307</v>
      </c>
      <c r="L538" s="148" t="s">
        <v>421</v>
      </c>
      <c r="M538" s="148"/>
      <c r="N538" s="148"/>
      <c r="O538" s="148" t="s">
        <v>14</v>
      </c>
      <c r="P538" s="148" t="s">
        <v>15</v>
      </c>
      <c r="Q538" s="148"/>
      <c r="R538" s="148"/>
      <c r="S538" s="148"/>
      <c r="T538" s="148"/>
    </row>
    <row r="539" spans="1:20" ht="15.6" customHeight="1" outlineLevel="1">
      <c r="A539" s="142">
        <v>45478</v>
      </c>
      <c r="B539" s="142">
        <v>45475</v>
      </c>
      <c r="C539" s="143" t="s">
        <v>120</v>
      </c>
      <c r="D539" s="144" t="s">
        <v>86</v>
      </c>
      <c r="E539" s="144"/>
      <c r="F539" s="137">
        <f>IF(D539="대체","",VLOOKUP($D539,월별_CashFlow!$H$3:$I$61,2,FALSE))</f>
        <v>310001</v>
      </c>
      <c r="G539" s="145"/>
      <c r="H539" s="145" t="str">
        <f t="shared" si="16"/>
        <v/>
      </c>
      <c r="I539" s="145">
        <f t="shared" si="17"/>
        <v>-1103700</v>
      </c>
      <c r="J539" s="146">
        <v>-1103700</v>
      </c>
      <c r="K539" s="147">
        <v>925562607</v>
      </c>
      <c r="L539" s="148" t="s">
        <v>512</v>
      </c>
      <c r="M539" s="148"/>
      <c r="N539" s="148"/>
      <c r="O539" s="148" t="s">
        <v>14</v>
      </c>
      <c r="P539" s="148" t="s">
        <v>15</v>
      </c>
      <c r="Q539" s="148"/>
      <c r="R539" s="148"/>
      <c r="S539" s="148"/>
      <c r="T539" s="148"/>
    </row>
    <row r="540" spans="1:20" ht="15.6" customHeight="1" outlineLevel="1">
      <c r="A540" s="142">
        <v>45478</v>
      </c>
      <c r="B540" s="142">
        <v>45475</v>
      </c>
      <c r="C540" s="143" t="s">
        <v>120</v>
      </c>
      <c r="D540" s="144" t="s">
        <v>86</v>
      </c>
      <c r="E540" s="144"/>
      <c r="F540" s="137">
        <f>IF(D540="대체","",VLOOKUP($D540,월별_CashFlow!$H$3:$I$61,2,FALSE))</f>
        <v>310001</v>
      </c>
      <c r="G540" s="145"/>
      <c r="H540" s="145">
        <f t="shared" si="16"/>
        <v>1103700</v>
      </c>
      <c r="I540" s="145" t="str">
        <f t="shared" si="17"/>
        <v/>
      </c>
      <c r="J540" s="146">
        <v>1103700</v>
      </c>
      <c r="K540" s="147">
        <v>926666307</v>
      </c>
      <c r="L540" s="148" t="s">
        <v>512</v>
      </c>
      <c r="M540" s="148"/>
      <c r="N540" s="148"/>
      <c r="O540" s="148" t="s">
        <v>14</v>
      </c>
      <c r="P540" s="148" t="s">
        <v>15</v>
      </c>
      <c r="Q540" s="148"/>
      <c r="R540" s="148"/>
      <c r="S540" s="148"/>
      <c r="T540" s="148"/>
    </row>
    <row r="541" spans="1:20" ht="15.6" customHeight="1" outlineLevel="1">
      <c r="A541" s="142">
        <v>45478</v>
      </c>
      <c r="B541" s="142">
        <v>45475</v>
      </c>
      <c r="C541" s="143" t="s">
        <v>120</v>
      </c>
      <c r="D541" s="144" t="s">
        <v>86</v>
      </c>
      <c r="E541" s="144"/>
      <c r="F541" s="137">
        <f>IF(D541="대체","",VLOOKUP($D541,월별_CashFlow!$H$3:$I$61,2,FALSE))</f>
        <v>310001</v>
      </c>
      <c r="G541" s="145"/>
      <c r="H541" s="145">
        <f t="shared" si="16"/>
        <v>1103700</v>
      </c>
      <c r="I541" s="145" t="str">
        <f t="shared" si="17"/>
        <v/>
      </c>
      <c r="J541" s="146">
        <v>1103700</v>
      </c>
      <c r="K541" s="147">
        <v>927770007</v>
      </c>
      <c r="L541" s="148" t="s">
        <v>512</v>
      </c>
      <c r="M541" s="148" t="s">
        <v>138</v>
      </c>
      <c r="N541" s="148"/>
      <c r="O541" s="148" t="s">
        <v>8</v>
      </c>
      <c r="P541" s="148" t="s">
        <v>9</v>
      </c>
      <c r="Q541" s="148"/>
      <c r="R541" s="148"/>
      <c r="S541" s="148"/>
      <c r="T541" s="148"/>
    </row>
    <row r="542" spans="1:20" ht="15.6" customHeight="1" outlineLevel="1">
      <c r="A542" s="142">
        <v>45478</v>
      </c>
      <c r="B542" s="142">
        <v>45475</v>
      </c>
      <c r="C542" s="143" t="s">
        <v>120</v>
      </c>
      <c r="D542" s="144" t="s">
        <v>76</v>
      </c>
      <c r="E542" s="144"/>
      <c r="F542" s="137">
        <f>IF(D542="대체","",VLOOKUP($D542,월별_CashFlow!$H$3:$I$61,2,FALSE))</f>
        <v>120204</v>
      </c>
      <c r="G542" s="145"/>
      <c r="H542" s="145" t="str">
        <f t="shared" si="16"/>
        <v/>
      </c>
      <c r="I542" s="145">
        <f t="shared" si="17"/>
        <v>-57933</v>
      </c>
      <c r="J542" s="146">
        <v>-57933</v>
      </c>
      <c r="K542" s="147">
        <v>927712074</v>
      </c>
      <c r="L542" s="148" t="s">
        <v>511</v>
      </c>
      <c r="M542" s="148" t="s">
        <v>137</v>
      </c>
      <c r="N542" s="148"/>
      <c r="O542" s="148" t="s">
        <v>8</v>
      </c>
      <c r="P542" s="148" t="s">
        <v>9</v>
      </c>
      <c r="Q542" s="148"/>
      <c r="R542" s="148"/>
      <c r="S542" s="148"/>
      <c r="T542" s="148"/>
    </row>
    <row r="543" spans="1:20" ht="15.6" customHeight="1" outlineLevel="1">
      <c r="A543" s="142">
        <v>45478</v>
      </c>
      <c r="B543" s="142">
        <v>45476</v>
      </c>
      <c r="C543" s="143" t="s">
        <v>120</v>
      </c>
      <c r="D543" s="144" t="s">
        <v>86</v>
      </c>
      <c r="E543" s="144"/>
      <c r="F543" s="137">
        <f>IF(D543="대체","",VLOOKUP($D543,월별_CashFlow!$H$3:$I$61,2,FALSE))</f>
        <v>310001</v>
      </c>
      <c r="G543" s="145"/>
      <c r="H543" s="145" t="str">
        <f t="shared" si="16"/>
        <v/>
      </c>
      <c r="I543" s="145">
        <f t="shared" si="17"/>
        <v>-2500000</v>
      </c>
      <c r="J543" s="146">
        <v>-2500000</v>
      </c>
      <c r="K543" s="147">
        <v>925212074</v>
      </c>
      <c r="L543" s="148" t="s">
        <v>509</v>
      </c>
      <c r="M543" s="148" t="s">
        <v>139</v>
      </c>
      <c r="N543" s="148"/>
      <c r="O543" s="148" t="s">
        <v>16</v>
      </c>
      <c r="P543" s="148" t="s">
        <v>17</v>
      </c>
      <c r="Q543" s="148"/>
      <c r="R543" s="148"/>
      <c r="S543" s="148"/>
      <c r="T543" s="148"/>
    </row>
    <row r="544" spans="1:20" ht="15.6" customHeight="1" outlineLevel="1">
      <c r="A544" s="142">
        <v>45478</v>
      </c>
      <c r="B544" s="142">
        <v>45476</v>
      </c>
      <c r="C544" s="143" t="s">
        <v>120</v>
      </c>
      <c r="D544" s="144" t="s">
        <v>86</v>
      </c>
      <c r="E544" s="144"/>
      <c r="F544" s="137">
        <f>IF(D544="대체","",VLOOKUP($D544,월별_CashFlow!$H$3:$I$61,2,FALSE))</f>
        <v>310001</v>
      </c>
      <c r="G544" s="145"/>
      <c r="H544" s="145">
        <f t="shared" si="16"/>
        <v>2500000</v>
      </c>
      <c r="I544" s="145" t="str">
        <f t="shared" si="17"/>
        <v/>
      </c>
      <c r="J544" s="146">
        <v>2500000</v>
      </c>
      <c r="K544" s="147">
        <v>927712074</v>
      </c>
      <c r="L544" s="148" t="s">
        <v>477</v>
      </c>
      <c r="M544" s="148" t="s">
        <v>139</v>
      </c>
      <c r="N544" s="148"/>
      <c r="O544" s="148" t="s">
        <v>16</v>
      </c>
      <c r="P544" s="148" t="s">
        <v>17</v>
      </c>
      <c r="Q544" s="148"/>
      <c r="R544" s="148"/>
      <c r="S544" s="148"/>
      <c r="T544" s="148"/>
    </row>
    <row r="545" spans="1:20" ht="15.6" customHeight="1" outlineLevel="1">
      <c r="A545" s="142">
        <v>45478</v>
      </c>
      <c r="B545" s="142">
        <v>45476</v>
      </c>
      <c r="C545" s="143" t="s">
        <v>120</v>
      </c>
      <c r="D545" s="144" t="s">
        <v>76</v>
      </c>
      <c r="E545" s="144"/>
      <c r="F545" s="137">
        <f>IF(D545="대체","",VLOOKUP($D545,월별_CashFlow!$H$3:$I$61,2,FALSE))</f>
        <v>120204</v>
      </c>
      <c r="G545" s="145"/>
      <c r="H545" s="145" t="str">
        <f t="shared" si="16"/>
        <v/>
      </c>
      <c r="I545" s="145">
        <f t="shared" si="17"/>
        <v>-56300</v>
      </c>
      <c r="J545" s="146">
        <v>-56300</v>
      </c>
      <c r="K545" s="147">
        <v>927655774</v>
      </c>
      <c r="L545" s="148" t="s">
        <v>516</v>
      </c>
      <c r="M545" s="148"/>
      <c r="N545" s="148"/>
      <c r="O545" s="148" t="s">
        <v>8</v>
      </c>
      <c r="P545" s="148" t="s">
        <v>9</v>
      </c>
      <c r="Q545" s="148"/>
      <c r="R545" s="148"/>
      <c r="S545" s="148"/>
      <c r="T545" s="148"/>
    </row>
    <row r="546" spans="1:20" ht="15.6" customHeight="1" outlineLevel="1">
      <c r="A546" s="142">
        <v>45478</v>
      </c>
      <c r="B546" s="142">
        <v>45476</v>
      </c>
      <c r="C546" s="143" t="s">
        <v>120</v>
      </c>
      <c r="D546" s="144" t="s">
        <v>76</v>
      </c>
      <c r="E546" s="144"/>
      <c r="F546" s="137">
        <f>IF(D546="대체","",VLOOKUP($D546,월별_CashFlow!$H$3:$I$61,2,FALSE))</f>
        <v>120204</v>
      </c>
      <c r="G546" s="145"/>
      <c r="H546" s="145" t="str">
        <f t="shared" si="16"/>
        <v/>
      </c>
      <c r="I546" s="145">
        <f t="shared" si="17"/>
        <v>-56736</v>
      </c>
      <c r="J546" s="146">
        <v>-56736</v>
      </c>
      <c r="K546" s="147">
        <v>927599038</v>
      </c>
      <c r="L546" s="148" t="s">
        <v>515</v>
      </c>
      <c r="M546" s="148" t="s">
        <v>137</v>
      </c>
      <c r="N546" s="148"/>
      <c r="O546" s="148" t="s">
        <v>8</v>
      </c>
      <c r="P546" s="148" t="s">
        <v>9</v>
      </c>
      <c r="Q546" s="148"/>
      <c r="R546" s="148"/>
      <c r="S546" s="148"/>
      <c r="T546" s="148"/>
    </row>
    <row r="547" spans="1:20" ht="15.6" customHeight="1" outlineLevel="1">
      <c r="A547" s="142">
        <v>45478</v>
      </c>
      <c r="B547" s="142">
        <v>45477</v>
      </c>
      <c r="C547" s="143" t="s">
        <v>120</v>
      </c>
      <c r="D547" s="144" t="s">
        <v>76</v>
      </c>
      <c r="E547" s="144"/>
      <c r="F547" s="137">
        <f>IF(D547="대체","",VLOOKUP($D547,월별_CashFlow!$H$3:$I$61,2,FALSE))</f>
        <v>120204</v>
      </c>
      <c r="G547" s="145"/>
      <c r="H547" s="145" t="str">
        <f t="shared" si="16"/>
        <v/>
      </c>
      <c r="I547" s="145">
        <f t="shared" si="17"/>
        <v>-17500</v>
      </c>
      <c r="J547" s="146">
        <v>-17500</v>
      </c>
      <c r="K547" s="147">
        <v>927581538</v>
      </c>
      <c r="L547" s="148" t="s">
        <v>328</v>
      </c>
      <c r="M547" s="148"/>
      <c r="N547" s="148"/>
      <c r="O547" s="148" t="s">
        <v>8</v>
      </c>
      <c r="P547" s="148" t="s">
        <v>9</v>
      </c>
      <c r="Q547" s="148"/>
      <c r="R547" s="148"/>
      <c r="S547" s="148"/>
      <c r="T547" s="148"/>
    </row>
    <row r="548" spans="1:20" ht="15.6" customHeight="1" outlineLevel="1">
      <c r="A548" s="142">
        <v>45478</v>
      </c>
      <c r="B548" s="142">
        <v>45477</v>
      </c>
      <c r="C548" s="143" t="s">
        <v>120</v>
      </c>
      <c r="D548" s="144" t="s">
        <v>76</v>
      </c>
      <c r="E548" s="144"/>
      <c r="F548" s="137">
        <f>IF(D548="대체","",VLOOKUP($D548,월별_CashFlow!$H$3:$I$61,2,FALSE))</f>
        <v>120204</v>
      </c>
      <c r="G548" s="145"/>
      <c r="H548" s="145" t="str">
        <f t="shared" si="16"/>
        <v/>
      </c>
      <c r="I548" s="145">
        <f t="shared" si="17"/>
        <v>-14400</v>
      </c>
      <c r="J548" s="146">
        <v>-14400</v>
      </c>
      <c r="K548" s="147">
        <v>927567138</v>
      </c>
      <c r="L548" s="148" t="s">
        <v>518</v>
      </c>
      <c r="M548" s="148"/>
      <c r="N548" s="148"/>
      <c r="O548" s="148" t="s">
        <v>8</v>
      </c>
      <c r="P548" s="148" t="s">
        <v>9</v>
      </c>
      <c r="Q548" s="148"/>
      <c r="R548" s="148"/>
      <c r="S548" s="148"/>
      <c r="T548" s="148"/>
    </row>
    <row r="549" spans="1:20" ht="15.6" customHeight="1" outlineLevel="1">
      <c r="A549" s="142">
        <v>45478</v>
      </c>
      <c r="B549" s="142">
        <v>45477</v>
      </c>
      <c r="C549" s="143" t="s">
        <v>120</v>
      </c>
      <c r="D549" s="144" t="s">
        <v>76</v>
      </c>
      <c r="E549" s="144"/>
      <c r="F549" s="137">
        <f>IF(D549="대체","",VLOOKUP($D549,월별_CashFlow!$H$3:$I$61,2,FALSE))</f>
        <v>120204</v>
      </c>
      <c r="G549" s="145"/>
      <c r="H549" s="145" t="str">
        <f t="shared" si="16"/>
        <v/>
      </c>
      <c r="I549" s="145">
        <f t="shared" si="17"/>
        <v>-10800</v>
      </c>
      <c r="J549" s="146">
        <v>-10800</v>
      </c>
      <c r="K549" s="147">
        <v>927556338</v>
      </c>
      <c r="L549" s="148" t="s">
        <v>328</v>
      </c>
      <c r="M549" s="148"/>
      <c r="N549" s="148"/>
      <c r="O549" s="148" t="s">
        <v>8</v>
      </c>
      <c r="P549" s="148" t="s">
        <v>9</v>
      </c>
      <c r="Q549" s="148"/>
      <c r="R549" s="148"/>
      <c r="S549" s="148"/>
      <c r="T549" s="148"/>
    </row>
    <row r="550" spans="1:20" ht="15.6" customHeight="1" outlineLevel="1">
      <c r="A550" s="142">
        <v>45478</v>
      </c>
      <c r="B550" s="142">
        <v>45477</v>
      </c>
      <c r="C550" s="143" t="s">
        <v>120</v>
      </c>
      <c r="D550" s="144" t="s">
        <v>86</v>
      </c>
      <c r="E550" s="144"/>
      <c r="F550" s="137">
        <f>IF(D550="대체","",VLOOKUP($D550,월별_CashFlow!$H$3:$I$61,2,FALSE))</f>
        <v>310001</v>
      </c>
      <c r="G550" s="145"/>
      <c r="H550" s="145" t="str">
        <f t="shared" si="16"/>
        <v/>
      </c>
      <c r="I550" s="145">
        <f t="shared" si="17"/>
        <v>-81600000</v>
      </c>
      <c r="J550" s="146">
        <v>-81600000</v>
      </c>
      <c r="K550" s="147">
        <v>845956338</v>
      </c>
      <c r="L550" s="148" t="s">
        <v>1091</v>
      </c>
      <c r="M550" s="148"/>
      <c r="N550" s="148"/>
      <c r="O550" s="148" t="s">
        <v>12</v>
      </c>
      <c r="P550" s="148" t="s">
        <v>13</v>
      </c>
      <c r="Q550" s="148"/>
      <c r="R550" s="148"/>
      <c r="S550" s="148"/>
      <c r="T550" s="148"/>
    </row>
    <row r="551" spans="1:20" ht="15.6" customHeight="1" outlineLevel="1">
      <c r="A551" s="142">
        <v>45478</v>
      </c>
      <c r="B551" s="142">
        <v>45477</v>
      </c>
      <c r="C551" s="143" t="s">
        <v>120</v>
      </c>
      <c r="D551" s="144" t="s">
        <v>86</v>
      </c>
      <c r="E551" s="144"/>
      <c r="F551" s="137">
        <f>IF(D551="대체","",VLOOKUP($D551,월별_CashFlow!$H$3:$I$61,2,FALSE))</f>
        <v>310001</v>
      </c>
      <c r="G551" s="145"/>
      <c r="H551" s="145">
        <f t="shared" si="16"/>
        <v>81600000</v>
      </c>
      <c r="I551" s="145" t="str">
        <f t="shared" si="17"/>
        <v/>
      </c>
      <c r="J551" s="146">
        <v>81600000</v>
      </c>
      <c r="K551" s="147">
        <v>927556338</v>
      </c>
      <c r="L551" s="148" t="s">
        <v>203</v>
      </c>
      <c r="M551" s="148"/>
      <c r="N551" s="148"/>
      <c r="O551" s="148" t="s">
        <v>12</v>
      </c>
      <c r="P551" s="148" t="s">
        <v>13</v>
      </c>
      <c r="Q551" s="148"/>
      <c r="R551" s="148"/>
      <c r="S551" s="148"/>
      <c r="T551" s="148"/>
    </row>
    <row r="552" spans="1:20" ht="15.6" customHeight="1" outlineLevel="1">
      <c r="A552" s="142">
        <v>45447</v>
      </c>
      <c r="B552" s="142">
        <v>45477</v>
      </c>
      <c r="C552" s="143" t="s">
        <v>120</v>
      </c>
      <c r="D552" s="144" t="s">
        <v>76</v>
      </c>
      <c r="E552" s="144"/>
      <c r="F552" s="137">
        <f>IF(D552="대체","",VLOOKUP($D552,월별_CashFlow!$H$3:$I$61,2,FALSE))</f>
        <v>120204</v>
      </c>
      <c r="G552" s="145"/>
      <c r="H552" s="145" t="str">
        <f t="shared" si="16"/>
        <v/>
      </c>
      <c r="I552" s="145">
        <f t="shared" si="17"/>
        <v>-2220000</v>
      </c>
      <c r="J552" s="146">
        <v>-2220000</v>
      </c>
      <c r="K552" s="147">
        <v>925336338</v>
      </c>
      <c r="L552" s="148" t="s">
        <v>360</v>
      </c>
      <c r="M552" s="148"/>
      <c r="N552" s="148"/>
      <c r="O552" s="148" t="s">
        <v>10</v>
      </c>
      <c r="P552" s="148" t="s">
        <v>11</v>
      </c>
      <c r="Q552" s="148"/>
      <c r="R552" s="148"/>
      <c r="S552" s="148"/>
      <c r="T552" s="148"/>
    </row>
    <row r="553" spans="1:20" ht="15.6" customHeight="1" outlineLevel="1">
      <c r="A553" s="142">
        <v>45447</v>
      </c>
      <c r="B553" s="142">
        <v>45477</v>
      </c>
      <c r="C553" s="143" t="s">
        <v>120</v>
      </c>
      <c r="D553" s="144" t="s">
        <v>76</v>
      </c>
      <c r="E553" s="144"/>
      <c r="F553" s="137">
        <f>IF(D553="대체","",VLOOKUP($D553,월별_CashFlow!$H$3:$I$61,2,FALSE))</f>
        <v>120204</v>
      </c>
      <c r="G553" s="145"/>
      <c r="H553" s="145" t="str">
        <f t="shared" si="16"/>
        <v/>
      </c>
      <c r="I553" s="145">
        <f t="shared" si="17"/>
        <v>-440500</v>
      </c>
      <c r="J553" s="146">
        <v>-440500</v>
      </c>
      <c r="K553" s="147">
        <v>924895838</v>
      </c>
      <c r="L553" s="148" t="s">
        <v>358</v>
      </c>
      <c r="M553" s="148"/>
      <c r="N553" s="148"/>
      <c r="O553" s="148" t="s">
        <v>10</v>
      </c>
      <c r="P553" s="148" t="s">
        <v>11</v>
      </c>
      <c r="Q553" s="148"/>
      <c r="R553" s="148"/>
      <c r="S553" s="148"/>
      <c r="T553" s="148"/>
    </row>
    <row r="554" spans="1:20" ht="15.6" customHeight="1" outlineLevel="1">
      <c r="A554" s="142">
        <v>45478</v>
      </c>
      <c r="B554" s="142">
        <v>45477</v>
      </c>
      <c r="C554" s="143" t="s">
        <v>120</v>
      </c>
      <c r="D554" s="144" t="s">
        <v>74</v>
      </c>
      <c r="E554" s="144"/>
      <c r="F554" s="137">
        <f>IF(D554="대체","",VLOOKUP($D554,월별_CashFlow!$H$3:$I$61,2,FALSE))</f>
        <v>120202</v>
      </c>
      <c r="G554" s="145"/>
      <c r="H554" s="145" t="str">
        <f t="shared" si="16"/>
        <v/>
      </c>
      <c r="I554" s="145">
        <f t="shared" si="17"/>
        <v>-2041020</v>
      </c>
      <c r="J554" s="146">
        <v>-2041020</v>
      </c>
      <c r="K554" s="147">
        <v>922854818</v>
      </c>
      <c r="L554" s="148" t="s">
        <v>394</v>
      </c>
      <c r="M554" s="148"/>
      <c r="N554" s="148"/>
      <c r="O554" s="148" t="s">
        <v>10</v>
      </c>
      <c r="P554" s="148" t="s">
        <v>11</v>
      </c>
      <c r="Q554" s="148"/>
      <c r="R554" s="148"/>
      <c r="S554" s="148"/>
      <c r="T554" s="148"/>
    </row>
    <row r="555" spans="1:20" ht="15.6" customHeight="1" outlineLevel="1">
      <c r="A555" s="142">
        <v>45478</v>
      </c>
      <c r="B555" s="142">
        <v>45477</v>
      </c>
      <c r="C555" s="143" t="s">
        <v>120</v>
      </c>
      <c r="D555" s="144" t="s">
        <v>74</v>
      </c>
      <c r="E555" s="144"/>
      <c r="F555" s="137">
        <f>IF(D555="대체","",VLOOKUP($D555,월별_CashFlow!$H$3:$I$61,2,FALSE))</f>
        <v>120202</v>
      </c>
      <c r="G555" s="145"/>
      <c r="H555" s="145" t="str">
        <f t="shared" si="16"/>
        <v/>
      </c>
      <c r="I555" s="145">
        <f t="shared" si="17"/>
        <v>-204090</v>
      </c>
      <c r="J555" s="146">
        <f>-204090</f>
        <v>-204090</v>
      </c>
      <c r="K555" s="147">
        <v>922650728</v>
      </c>
      <c r="L555" s="148" t="s">
        <v>352</v>
      </c>
      <c r="M555" s="148"/>
      <c r="N555" s="148"/>
      <c r="O555" s="148" t="s">
        <v>10</v>
      </c>
      <c r="P555" s="148" t="s">
        <v>11</v>
      </c>
      <c r="Q555" s="148"/>
      <c r="R555" s="148"/>
      <c r="S555" s="148"/>
      <c r="T555" s="148"/>
    </row>
    <row r="556" spans="1:20" ht="15.6" customHeight="1" outlineLevel="1">
      <c r="A556" s="142">
        <v>45478</v>
      </c>
      <c r="B556" s="142">
        <v>45477</v>
      </c>
      <c r="C556" s="143" t="s">
        <v>120</v>
      </c>
      <c r="D556" s="144" t="s">
        <v>86</v>
      </c>
      <c r="E556" s="144"/>
      <c r="F556" s="137">
        <f>IF(D556="대체","",VLOOKUP($D556,월별_CashFlow!$H$3:$I$61,2,FALSE))</f>
        <v>310001</v>
      </c>
      <c r="G556" s="145"/>
      <c r="H556" s="145" t="str">
        <f t="shared" si="16"/>
        <v/>
      </c>
      <c r="I556" s="145">
        <f t="shared" si="17"/>
        <v>-8160500</v>
      </c>
      <c r="J556" s="146">
        <v>-8160500</v>
      </c>
      <c r="K556" s="147">
        <v>914490228</v>
      </c>
      <c r="L556" s="148" t="s">
        <v>422</v>
      </c>
      <c r="M556" s="148" t="s">
        <v>140</v>
      </c>
      <c r="N556" s="148"/>
      <c r="O556" s="148" t="s">
        <v>10</v>
      </c>
      <c r="P556" s="148" t="s">
        <v>11</v>
      </c>
      <c r="Q556" s="148"/>
      <c r="R556" s="148"/>
      <c r="S556" s="148"/>
      <c r="T556" s="148"/>
    </row>
    <row r="557" spans="1:20" ht="15.6" customHeight="1" outlineLevel="1">
      <c r="A557" s="142">
        <v>45478</v>
      </c>
      <c r="B557" s="142">
        <v>45478</v>
      </c>
      <c r="C557" s="143" t="s">
        <v>120</v>
      </c>
      <c r="D557" s="144" t="s">
        <v>76</v>
      </c>
      <c r="E557" s="144"/>
      <c r="F557" s="137">
        <f>IF(D557="대체","",VLOOKUP($D557,월별_CashFlow!$H$3:$I$61,2,FALSE))</f>
        <v>120204</v>
      </c>
      <c r="G557" s="145"/>
      <c r="H557" s="145" t="str">
        <f t="shared" si="16"/>
        <v/>
      </c>
      <c r="I557" s="145">
        <f t="shared" si="17"/>
        <v>-12400</v>
      </c>
      <c r="J557" s="146">
        <v>-12400</v>
      </c>
      <c r="K557" s="147">
        <v>914477828</v>
      </c>
      <c r="L557" s="148" t="s">
        <v>328</v>
      </c>
      <c r="M557" s="148" t="s">
        <v>141</v>
      </c>
      <c r="N557" s="148"/>
      <c r="O557" s="148" t="s">
        <v>8</v>
      </c>
      <c r="P557" s="148" t="s">
        <v>9</v>
      </c>
      <c r="Q557" s="148"/>
      <c r="R557" s="148"/>
      <c r="S557" s="148"/>
      <c r="T557" s="148"/>
    </row>
    <row r="558" spans="1:20" ht="15.6" customHeight="1" outlineLevel="1">
      <c r="A558" s="142">
        <v>45485</v>
      </c>
      <c r="B558" s="142">
        <v>45478</v>
      </c>
      <c r="C558" s="143" t="s">
        <v>120</v>
      </c>
      <c r="D558" s="144" t="s">
        <v>86</v>
      </c>
      <c r="E558" s="144"/>
      <c r="F558" s="137">
        <f>IF(D558="대체","",VLOOKUP($D558,월별_CashFlow!$H$3:$I$61,2,FALSE))</f>
        <v>310001</v>
      </c>
      <c r="G558" s="145"/>
      <c r="H558" s="145">
        <f t="shared" si="16"/>
        <v>800</v>
      </c>
      <c r="I558" s="145" t="str">
        <f t="shared" si="17"/>
        <v/>
      </c>
      <c r="J558" s="146">
        <v>800</v>
      </c>
      <c r="K558" s="147">
        <v>914478628</v>
      </c>
      <c r="L558" s="148" t="s">
        <v>523</v>
      </c>
      <c r="M558" s="148" t="s">
        <v>142</v>
      </c>
      <c r="N558" s="148"/>
      <c r="O558" s="148" t="s">
        <v>14</v>
      </c>
      <c r="P558" s="148" t="s">
        <v>15</v>
      </c>
      <c r="Q558" s="148"/>
      <c r="R558" s="148"/>
      <c r="S558" s="148"/>
      <c r="T558" s="148"/>
    </row>
    <row r="559" spans="1:20" ht="15.6" customHeight="1" outlineLevel="1">
      <c r="A559" s="142">
        <v>45485</v>
      </c>
      <c r="B559" s="142">
        <v>45478</v>
      </c>
      <c r="C559" s="143" t="s">
        <v>120</v>
      </c>
      <c r="D559" s="144" t="s">
        <v>86</v>
      </c>
      <c r="E559" s="144"/>
      <c r="F559" s="137">
        <f>IF(D559="대체","",VLOOKUP($D559,월별_CashFlow!$H$3:$I$61,2,FALSE))</f>
        <v>310001</v>
      </c>
      <c r="G559" s="145"/>
      <c r="H559" s="145">
        <f t="shared" si="16"/>
        <v>4000</v>
      </c>
      <c r="I559" s="145" t="str">
        <f t="shared" si="17"/>
        <v/>
      </c>
      <c r="J559" s="146">
        <v>4000</v>
      </c>
      <c r="K559" s="147">
        <v>914482628</v>
      </c>
      <c r="L559" s="148" t="s">
        <v>485</v>
      </c>
      <c r="M559" s="148" t="s">
        <v>143</v>
      </c>
      <c r="N559" s="148"/>
      <c r="O559" s="148" t="s">
        <v>14</v>
      </c>
      <c r="P559" s="148" t="s">
        <v>15</v>
      </c>
      <c r="Q559" s="148"/>
      <c r="R559" s="148"/>
      <c r="S559" s="148"/>
      <c r="T559" s="148"/>
    </row>
    <row r="560" spans="1:20" ht="15.6" customHeight="1" outlineLevel="1">
      <c r="A560" s="142">
        <v>45485</v>
      </c>
      <c r="B560" s="142">
        <v>45478</v>
      </c>
      <c r="C560" s="143" t="s">
        <v>120</v>
      </c>
      <c r="D560" s="144" t="s">
        <v>86</v>
      </c>
      <c r="E560" s="144"/>
      <c r="F560" s="137">
        <f>IF(D560="대체","",VLOOKUP($D560,월별_CashFlow!$H$3:$I$61,2,FALSE))</f>
        <v>310001</v>
      </c>
      <c r="G560" s="145"/>
      <c r="H560" s="145">
        <f t="shared" si="16"/>
        <v>150</v>
      </c>
      <c r="I560" s="145" t="str">
        <f t="shared" si="17"/>
        <v/>
      </c>
      <c r="J560" s="146">
        <v>150</v>
      </c>
      <c r="K560" s="147">
        <v>914482778</v>
      </c>
      <c r="L560" s="148" t="s">
        <v>485</v>
      </c>
      <c r="M560" s="148" t="s">
        <v>143</v>
      </c>
      <c r="N560" s="148"/>
      <c r="O560" s="148" t="s">
        <v>14</v>
      </c>
      <c r="P560" s="148" t="s">
        <v>15</v>
      </c>
      <c r="Q560" s="148"/>
      <c r="R560" s="148"/>
      <c r="S560" s="148"/>
      <c r="T560" s="148"/>
    </row>
    <row r="561" spans="1:20" ht="15.6" customHeight="1" outlineLevel="1">
      <c r="A561" s="142">
        <v>45485</v>
      </c>
      <c r="B561" s="142">
        <v>45478</v>
      </c>
      <c r="C561" s="143" t="s">
        <v>120</v>
      </c>
      <c r="D561" s="144" t="s">
        <v>86</v>
      </c>
      <c r="E561" s="144"/>
      <c r="F561" s="137">
        <f>IF(D561="대체","",VLOOKUP($D561,월별_CashFlow!$H$3:$I$61,2,FALSE))</f>
        <v>310001</v>
      </c>
      <c r="G561" s="145"/>
      <c r="H561" s="145">
        <f t="shared" si="16"/>
        <v>3860</v>
      </c>
      <c r="I561" s="145" t="str">
        <f t="shared" si="17"/>
        <v/>
      </c>
      <c r="J561" s="146">
        <v>3860</v>
      </c>
      <c r="K561" s="147">
        <v>914486638</v>
      </c>
      <c r="L561" s="148" t="s">
        <v>485</v>
      </c>
      <c r="M561" s="148" t="s">
        <v>143</v>
      </c>
      <c r="N561" s="148"/>
      <c r="O561" s="148" t="s">
        <v>14</v>
      </c>
      <c r="P561" s="148" t="s">
        <v>15</v>
      </c>
      <c r="Q561" s="148"/>
      <c r="R561" s="148"/>
      <c r="S561" s="148"/>
      <c r="T561" s="148"/>
    </row>
    <row r="562" spans="1:20" ht="15.6" customHeight="1" outlineLevel="1">
      <c r="A562" s="142">
        <v>45485</v>
      </c>
      <c r="B562" s="142">
        <v>45478</v>
      </c>
      <c r="C562" s="143" t="s">
        <v>120</v>
      </c>
      <c r="D562" s="144" t="s">
        <v>86</v>
      </c>
      <c r="E562" s="144"/>
      <c r="F562" s="137">
        <f>IF(D562="대체","",VLOOKUP($D562,월별_CashFlow!$H$3:$I$61,2,FALSE))</f>
        <v>310001</v>
      </c>
      <c r="G562" s="145"/>
      <c r="H562" s="145" t="str">
        <f t="shared" si="16"/>
        <v/>
      </c>
      <c r="I562" s="145">
        <f t="shared" si="17"/>
        <v>-9240000</v>
      </c>
      <c r="J562" s="146">
        <v>-9240000</v>
      </c>
      <c r="K562" s="147">
        <v>905246638</v>
      </c>
      <c r="L562" s="148" t="s">
        <v>522</v>
      </c>
      <c r="M562" s="148" t="s">
        <v>144</v>
      </c>
      <c r="N562" s="148"/>
      <c r="O562" s="148" t="s">
        <v>14</v>
      </c>
      <c r="P562" s="148" t="s">
        <v>15</v>
      </c>
      <c r="Q562" s="148"/>
      <c r="R562" s="148"/>
      <c r="S562" s="148"/>
      <c r="T562" s="148"/>
    </row>
    <row r="563" spans="1:20" ht="15.6" customHeight="1" outlineLevel="1">
      <c r="A563" s="142">
        <v>45485</v>
      </c>
      <c r="B563" s="142">
        <v>45478</v>
      </c>
      <c r="C563" s="143" t="s">
        <v>120</v>
      </c>
      <c r="D563" s="144" t="s">
        <v>86</v>
      </c>
      <c r="E563" s="144"/>
      <c r="F563" s="137">
        <f>IF(D563="대체","",VLOOKUP($D563,월별_CashFlow!$H$3:$I$61,2,FALSE))</f>
        <v>310001</v>
      </c>
      <c r="G563" s="145"/>
      <c r="H563" s="145">
        <f t="shared" si="16"/>
        <v>9240000</v>
      </c>
      <c r="I563" s="145" t="str">
        <f t="shared" si="17"/>
        <v/>
      </c>
      <c r="J563" s="146">
        <v>9240000</v>
      </c>
      <c r="K563" s="147">
        <v>914486638</v>
      </c>
      <c r="L563" s="148" t="s">
        <v>421</v>
      </c>
      <c r="M563" s="148" t="s">
        <v>144</v>
      </c>
      <c r="N563" s="148"/>
      <c r="O563" s="148" t="s">
        <v>14</v>
      </c>
      <c r="P563" s="148" t="s">
        <v>15</v>
      </c>
      <c r="Q563" s="148"/>
      <c r="R563" s="148"/>
      <c r="S563" s="148"/>
      <c r="T563" s="148"/>
    </row>
    <row r="564" spans="1:20" ht="15.6" customHeight="1" outlineLevel="1">
      <c r="A564" s="142">
        <v>45485</v>
      </c>
      <c r="B564" s="142">
        <v>45478</v>
      </c>
      <c r="C564" s="143" t="s">
        <v>120</v>
      </c>
      <c r="D564" s="144" t="s">
        <v>86</v>
      </c>
      <c r="E564" s="144"/>
      <c r="F564" s="137">
        <f>IF(D564="대체","",VLOOKUP($D564,월별_CashFlow!$H$3:$I$61,2,FALSE))</f>
        <v>310001</v>
      </c>
      <c r="G564" s="145"/>
      <c r="H564" s="145" t="str">
        <f t="shared" si="16"/>
        <v/>
      </c>
      <c r="I564" s="145">
        <f t="shared" si="17"/>
        <v>-5665000</v>
      </c>
      <c r="J564" s="146">
        <v>-5665000</v>
      </c>
      <c r="K564" s="147">
        <v>908821638</v>
      </c>
      <c r="L564" s="148" t="s">
        <v>521</v>
      </c>
      <c r="M564" s="148" t="s">
        <v>145</v>
      </c>
      <c r="N564" s="148"/>
      <c r="O564" s="148" t="s">
        <v>14</v>
      </c>
      <c r="P564" s="148" t="s">
        <v>15</v>
      </c>
      <c r="Q564" s="148"/>
      <c r="R564" s="148"/>
      <c r="S564" s="148"/>
      <c r="T564" s="148"/>
    </row>
    <row r="565" spans="1:20" ht="15.6" customHeight="1" outlineLevel="1">
      <c r="A565" s="142">
        <v>45485</v>
      </c>
      <c r="B565" s="142">
        <v>45478</v>
      </c>
      <c r="C565" s="143" t="s">
        <v>120</v>
      </c>
      <c r="D565" s="144" t="s">
        <v>86</v>
      </c>
      <c r="E565" s="144"/>
      <c r="F565" s="137">
        <f>IF(D565="대체","",VLOOKUP($D565,월별_CashFlow!$H$3:$I$61,2,FALSE))</f>
        <v>310001</v>
      </c>
      <c r="G565" s="145"/>
      <c r="H565" s="145">
        <f t="shared" si="16"/>
        <v>5665000</v>
      </c>
      <c r="I565" s="145" t="str">
        <f t="shared" si="17"/>
        <v/>
      </c>
      <c r="J565" s="146">
        <v>5665000</v>
      </c>
      <c r="K565" s="147">
        <v>914486638</v>
      </c>
      <c r="L565" s="148" t="s">
        <v>421</v>
      </c>
      <c r="M565" s="148" t="s">
        <v>145</v>
      </c>
      <c r="N565" s="148"/>
      <c r="O565" s="148" t="s">
        <v>14</v>
      </c>
      <c r="P565" s="148" t="s">
        <v>15</v>
      </c>
      <c r="Q565" s="148"/>
      <c r="R565" s="148"/>
      <c r="S565" s="148"/>
      <c r="T565" s="148"/>
    </row>
    <row r="566" spans="1:20" ht="15.6" customHeight="1" outlineLevel="1">
      <c r="A566" s="142">
        <v>45485</v>
      </c>
      <c r="B566" s="142">
        <v>45478</v>
      </c>
      <c r="C566" s="143" t="s">
        <v>120</v>
      </c>
      <c r="D566" s="144" t="s">
        <v>76</v>
      </c>
      <c r="E566" s="144"/>
      <c r="F566" s="137">
        <f>IF(D566="대체","",VLOOKUP($D566,월별_CashFlow!$H$3:$I$61,2,FALSE))</f>
        <v>120204</v>
      </c>
      <c r="G566" s="145"/>
      <c r="H566" s="145" t="str">
        <f t="shared" si="16"/>
        <v/>
      </c>
      <c r="I566" s="145">
        <f t="shared" si="17"/>
        <v>-12600</v>
      </c>
      <c r="J566" s="146">
        <v>-12600</v>
      </c>
      <c r="K566" s="147">
        <v>914474038</v>
      </c>
      <c r="L566" s="148" t="s">
        <v>372</v>
      </c>
      <c r="M566" s="148" t="s">
        <v>141</v>
      </c>
      <c r="N566" s="148"/>
      <c r="O566" s="148" t="s">
        <v>8</v>
      </c>
      <c r="P566" s="148" t="s">
        <v>9</v>
      </c>
      <c r="Q566" s="148"/>
      <c r="R566" s="148"/>
      <c r="S566" s="148"/>
      <c r="T566" s="148"/>
    </row>
    <row r="567" spans="1:20" ht="15.6" customHeight="1" outlineLevel="1">
      <c r="A567" s="142">
        <v>45485</v>
      </c>
      <c r="B567" s="142">
        <v>45478</v>
      </c>
      <c r="C567" s="143" t="s">
        <v>120</v>
      </c>
      <c r="D567" s="144" t="s">
        <v>76</v>
      </c>
      <c r="E567" s="144"/>
      <c r="F567" s="137">
        <f>IF(D567="대체","",VLOOKUP($D567,월별_CashFlow!$H$3:$I$61,2,FALSE))</f>
        <v>120204</v>
      </c>
      <c r="G567" s="145"/>
      <c r="H567" s="145" t="str">
        <f t="shared" si="16"/>
        <v/>
      </c>
      <c r="I567" s="145">
        <f t="shared" si="17"/>
        <v>-110750</v>
      </c>
      <c r="J567" s="146">
        <v>-110750</v>
      </c>
      <c r="K567" s="147">
        <v>914363288</v>
      </c>
      <c r="L567" s="148" t="s">
        <v>520</v>
      </c>
      <c r="M567" s="148" t="s">
        <v>146</v>
      </c>
      <c r="N567" s="148"/>
      <c r="O567" s="148" t="s">
        <v>8</v>
      </c>
      <c r="P567" s="148" t="s">
        <v>9</v>
      </c>
      <c r="Q567" s="148"/>
      <c r="R567" s="148"/>
      <c r="S567" s="148"/>
      <c r="T567" s="148"/>
    </row>
    <row r="568" spans="1:20" ht="15.6" customHeight="1" outlineLevel="1">
      <c r="A568" s="142">
        <v>45485</v>
      </c>
      <c r="B568" s="142">
        <v>45478</v>
      </c>
      <c r="C568" s="143" t="s">
        <v>120</v>
      </c>
      <c r="D568" s="144" t="s">
        <v>76</v>
      </c>
      <c r="E568" s="144"/>
      <c r="F568" s="137">
        <f>IF(D568="대체","",VLOOKUP($D568,월별_CashFlow!$H$3:$I$61,2,FALSE))</f>
        <v>120204</v>
      </c>
      <c r="G568" s="145"/>
      <c r="H568" s="145">
        <f t="shared" si="16"/>
        <v>20000</v>
      </c>
      <c r="I568" s="145" t="str">
        <f t="shared" si="17"/>
        <v/>
      </c>
      <c r="J568" s="146">
        <v>20000</v>
      </c>
      <c r="K568" s="147">
        <v>914383288</v>
      </c>
      <c r="L568" s="148" t="s">
        <v>360</v>
      </c>
      <c r="M568" s="148" t="s">
        <v>147</v>
      </c>
      <c r="N568" s="148"/>
      <c r="O568" s="148" t="s">
        <v>10</v>
      </c>
      <c r="P568" s="148" t="s">
        <v>11</v>
      </c>
      <c r="Q568" s="148"/>
      <c r="R568" s="148"/>
      <c r="S568" s="148"/>
      <c r="T568" s="148"/>
    </row>
    <row r="569" spans="1:20" ht="15.6" customHeight="1" outlineLevel="1">
      <c r="A569" s="142">
        <v>45485</v>
      </c>
      <c r="B569" s="142">
        <v>45479</v>
      </c>
      <c r="C569" s="143" t="s">
        <v>120</v>
      </c>
      <c r="D569" s="144" t="s">
        <v>76</v>
      </c>
      <c r="E569" s="144"/>
      <c r="F569" s="137">
        <f>IF(D569="대체","",VLOOKUP($D569,월별_CashFlow!$H$3:$I$61,2,FALSE))</f>
        <v>120204</v>
      </c>
      <c r="G569" s="145"/>
      <c r="H569" s="145" t="str">
        <f t="shared" si="16"/>
        <v/>
      </c>
      <c r="I569" s="145">
        <f t="shared" si="17"/>
        <v>-62700</v>
      </c>
      <c r="J569" s="146">
        <v>-62700</v>
      </c>
      <c r="K569" s="147">
        <v>914320588</v>
      </c>
      <c r="L569" s="148" t="s">
        <v>328</v>
      </c>
      <c r="M569" s="148" t="s">
        <v>141</v>
      </c>
      <c r="N569" s="148"/>
      <c r="O569" s="148" t="s">
        <v>8</v>
      </c>
      <c r="P569" s="148" t="s">
        <v>9</v>
      </c>
      <c r="Q569" s="148"/>
      <c r="R569" s="148"/>
      <c r="S569" s="148"/>
      <c r="T569" s="148"/>
    </row>
    <row r="570" spans="1:20" ht="15.6" customHeight="1" outlineLevel="1">
      <c r="A570" s="142">
        <v>45485</v>
      </c>
      <c r="B570" s="142">
        <v>45481</v>
      </c>
      <c r="C570" s="143" t="s">
        <v>120</v>
      </c>
      <c r="D570" s="144" t="s">
        <v>76</v>
      </c>
      <c r="E570" s="144"/>
      <c r="F570" s="137">
        <f>IF(D570="대체","",VLOOKUP($D570,월별_CashFlow!$H$3:$I$61,2,FALSE))</f>
        <v>120204</v>
      </c>
      <c r="G570" s="145"/>
      <c r="H570" s="145" t="str">
        <f t="shared" si="16"/>
        <v/>
      </c>
      <c r="I570" s="145">
        <f t="shared" si="17"/>
        <v>-141338</v>
      </c>
      <c r="J570" s="146">
        <v>-141338</v>
      </c>
      <c r="K570" s="147">
        <v>914179250</v>
      </c>
      <c r="L570" s="148" t="s">
        <v>524</v>
      </c>
      <c r="M570" s="148" t="s">
        <v>148</v>
      </c>
      <c r="N570" s="148"/>
      <c r="O570" s="148" t="s">
        <v>8</v>
      </c>
      <c r="P570" s="148" t="s">
        <v>9</v>
      </c>
      <c r="Q570" s="148"/>
      <c r="R570" s="148"/>
      <c r="S570" s="148"/>
      <c r="T570" s="148"/>
    </row>
    <row r="571" spans="1:20" ht="15.6" customHeight="1" outlineLevel="1">
      <c r="A571" s="142">
        <v>45485</v>
      </c>
      <c r="B571" s="142">
        <v>45481</v>
      </c>
      <c r="C571" s="143" t="s">
        <v>120</v>
      </c>
      <c r="D571" s="144" t="s">
        <v>86</v>
      </c>
      <c r="E571" s="144"/>
      <c r="F571" s="137">
        <f>IF(D571="대체","",VLOOKUP($D571,월별_CashFlow!$H$3:$I$61,2,FALSE))</f>
        <v>310001</v>
      </c>
      <c r="G571" s="145"/>
      <c r="H571" s="145" t="str">
        <f t="shared" si="16"/>
        <v/>
      </c>
      <c r="I571" s="145">
        <f t="shared" si="17"/>
        <v>-9029900</v>
      </c>
      <c r="J571" s="146">
        <v>-9029900</v>
      </c>
      <c r="K571" s="147">
        <v>905149350</v>
      </c>
      <c r="L571" s="148" t="s">
        <v>330</v>
      </c>
      <c r="M571" s="148" t="s">
        <v>149</v>
      </c>
      <c r="N571" s="148"/>
      <c r="O571" s="148" t="s">
        <v>12</v>
      </c>
      <c r="P571" s="148" t="s">
        <v>13</v>
      </c>
      <c r="Q571" s="148"/>
      <c r="R571" s="148"/>
      <c r="S571" s="148"/>
      <c r="T571" s="148"/>
    </row>
    <row r="572" spans="1:20" ht="15.6" customHeight="1" outlineLevel="1">
      <c r="A572" s="142">
        <v>45485</v>
      </c>
      <c r="B572" s="142">
        <v>45482</v>
      </c>
      <c r="C572" s="143" t="s">
        <v>120</v>
      </c>
      <c r="D572" s="144" t="s">
        <v>86</v>
      </c>
      <c r="E572" s="144"/>
      <c r="F572" s="137">
        <f>IF(D572="대체","",VLOOKUP($D572,월별_CashFlow!$H$3:$I$61,2,FALSE))</f>
        <v>310001</v>
      </c>
      <c r="G572" s="145"/>
      <c r="H572" s="145">
        <f t="shared" si="16"/>
        <v>9029400</v>
      </c>
      <c r="I572" s="145" t="str">
        <f t="shared" si="17"/>
        <v/>
      </c>
      <c r="J572" s="146">
        <v>9029400</v>
      </c>
      <c r="K572" s="147">
        <v>914178750</v>
      </c>
      <c r="L572" s="148" t="s">
        <v>1107</v>
      </c>
      <c r="M572" s="148" t="s">
        <v>150</v>
      </c>
      <c r="N572" s="148"/>
      <c r="O572" s="148" t="s">
        <v>8</v>
      </c>
      <c r="P572" s="148" t="s">
        <v>9</v>
      </c>
      <c r="Q572" s="148"/>
      <c r="R572" s="148"/>
      <c r="S572" s="148"/>
      <c r="T572" s="148"/>
    </row>
    <row r="573" spans="1:20" ht="15.6" customHeight="1" outlineLevel="1">
      <c r="A573" s="142">
        <v>45485</v>
      </c>
      <c r="B573" s="142">
        <v>45482</v>
      </c>
      <c r="C573" s="143" t="s">
        <v>120</v>
      </c>
      <c r="D573" s="144" t="s">
        <v>86</v>
      </c>
      <c r="E573" s="144"/>
      <c r="F573" s="137">
        <f>IF(D573="대체","",VLOOKUP($D573,월별_CashFlow!$H$3:$I$61,2,FALSE))</f>
        <v>310001</v>
      </c>
      <c r="G573" s="145"/>
      <c r="H573" s="145">
        <f t="shared" si="16"/>
        <v>9029400</v>
      </c>
      <c r="I573" s="145" t="str">
        <f t="shared" si="17"/>
        <v/>
      </c>
      <c r="J573" s="146">
        <v>9029400</v>
      </c>
      <c r="K573" s="147">
        <v>923208150</v>
      </c>
      <c r="L573" s="148" t="s">
        <v>203</v>
      </c>
      <c r="M573" s="148" t="s">
        <v>151</v>
      </c>
      <c r="N573" s="148"/>
      <c r="O573" s="148" t="s">
        <v>12</v>
      </c>
      <c r="P573" s="148" t="s">
        <v>13</v>
      </c>
      <c r="Q573" s="148"/>
      <c r="R573" s="148"/>
      <c r="S573" s="148"/>
      <c r="T573" s="148"/>
    </row>
    <row r="574" spans="1:20" ht="15.6" customHeight="1" outlineLevel="1">
      <c r="A574" s="142">
        <v>45485</v>
      </c>
      <c r="B574" s="142">
        <v>45482</v>
      </c>
      <c r="C574" s="143" t="s">
        <v>120</v>
      </c>
      <c r="D574" s="144" t="s">
        <v>86</v>
      </c>
      <c r="E574" s="144"/>
      <c r="F574" s="137">
        <f>IF(D574="대체","",VLOOKUP($D574,월별_CashFlow!$H$3:$I$61,2,FALSE))</f>
        <v>310001</v>
      </c>
      <c r="G574" s="145"/>
      <c r="H574" s="145" t="str">
        <f t="shared" si="16"/>
        <v/>
      </c>
      <c r="I574" s="145">
        <f t="shared" si="17"/>
        <v>-9029400</v>
      </c>
      <c r="J574" s="146">
        <v>-9029400</v>
      </c>
      <c r="K574" s="147">
        <v>914178750</v>
      </c>
      <c r="L574" s="148" t="s">
        <v>512</v>
      </c>
      <c r="M574" s="148" t="s">
        <v>152</v>
      </c>
      <c r="N574" s="148"/>
      <c r="O574" s="148" t="s">
        <v>12</v>
      </c>
      <c r="P574" s="148" t="s">
        <v>13</v>
      </c>
      <c r="Q574" s="148"/>
      <c r="R574" s="148"/>
      <c r="S574" s="148"/>
      <c r="T574" s="148"/>
    </row>
    <row r="575" spans="1:20" ht="15.6" customHeight="1" outlineLevel="1">
      <c r="A575" s="142">
        <v>45485</v>
      </c>
      <c r="B575" s="142">
        <v>45483</v>
      </c>
      <c r="C575" s="143" t="s">
        <v>120</v>
      </c>
      <c r="D575" s="144" t="s">
        <v>86</v>
      </c>
      <c r="E575" s="144"/>
      <c r="F575" s="137">
        <f>IF(D575="대체","",VLOOKUP($D575,월별_CashFlow!$H$3:$I$61,2,FALSE))</f>
        <v>310001</v>
      </c>
      <c r="G575" s="145"/>
      <c r="H575" s="145">
        <f t="shared" si="16"/>
        <v>882627</v>
      </c>
      <c r="I575" s="145" t="str">
        <f t="shared" si="17"/>
        <v/>
      </c>
      <c r="J575" s="146">
        <v>882627</v>
      </c>
      <c r="K575" s="147">
        <v>915061377</v>
      </c>
      <c r="L575" s="148">
        <v>2862345</v>
      </c>
      <c r="M575" s="148" t="s">
        <v>153</v>
      </c>
      <c r="N575" s="148"/>
      <c r="O575" s="148" t="s">
        <v>16</v>
      </c>
      <c r="P575" s="148" t="s">
        <v>17</v>
      </c>
      <c r="Q575" s="148"/>
      <c r="R575" s="148"/>
      <c r="S575" s="148"/>
      <c r="T575" s="148"/>
    </row>
    <row r="576" spans="1:20" ht="15.6" customHeight="1" outlineLevel="1">
      <c r="A576" s="142">
        <v>45485</v>
      </c>
      <c r="B576" s="142">
        <v>45483</v>
      </c>
      <c r="C576" s="143" t="s">
        <v>120</v>
      </c>
      <c r="D576" s="144" t="s">
        <v>76</v>
      </c>
      <c r="E576" s="144"/>
      <c r="F576" s="137">
        <f>IF(D576="대체","",VLOOKUP($D576,월별_CashFlow!$H$3:$I$61,2,FALSE))</f>
        <v>120204</v>
      </c>
      <c r="G576" s="145"/>
      <c r="H576" s="145" t="str">
        <f t="shared" si="16"/>
        <v/>
      </c>
      <c r="I576" s="145">
        <f t="shared" si="17"/>
        <v>-37659</v>
      </c>
      <c r="J576" s="146">
        <v>-37659</v>
      </c>
      <c r="K576" s="147">
        <v>915023718</v>
      </c>
      <c r="L576" s="148" t="s">
        <v>1108</v>
      </c>
      <c r="M576" s="148" t="s">
        <v>141</v>
      </c>
      <c r="N576" s="148"/>
      <c r="O576" s="148" t="s">
        <v>8</v>
      </c>
      <c r="P576" s="148" t="s">
        <v>9</v>
      </c>
      <c r="Q576" s="148"/>
      <c r="R576" s="148"/>
      <c r="S576" s="148"/>
      <c r="T576" s="148"/>
    </row>
    <row r="577" spans="1:20" ht="15.6" customHeight="1" outlineLevel="1">
      <c r="A577" s="142">
        <v>45485</v>
      </c>
      <c r="B577" s="142">
        <v>45483</v>
      </c>
      <c r="C577" s="143" t="s">
        <v>120</v>
      </c>
      <c r="D577" s="144" t="s">
        <v>76</v>
      </c>
      <c r="E577" s="144"/>
      <c r="F577" s="137">
        <f>IF(D577="대체","",VLOOKUP($D577,월별_CashFlow!$H$3:$I$61,2,FALSE))</f>
        <v>120204</v>
      </c>
      <c r="G577" s="145"/>
      <c r="H577" s="145" t="str">
        <f t="shared" si="16"/>
        <v/>
      </c>
      <c r="I577" s="145">
        <f t="shared" si="17"/>
        <v>-39853</v>
      </c>
      <c r="J577" s="146">
        <v>-39853</v>
      </c>
      <c r="K577" s="147">
        <v>914983865</v>
      </c>
      <c r="L577" s="148" t="s">
        <v>1108</v>
      </c>
      <c r="M577" s="148" t="s">
        <v>141</v>
      </c>
      <c r="N577" s="148"/>
      <c r="O577" s="148" t="s">
        <v>8</v>
      </c>
      <c r="P577" s="148" t="s">
        <v>9</v>
      </c>
      <c r="Q577" s="148"/>
      <c r="R577" s="148"/>
      <c r="S577" s="148"/>
      <c r="T577" s="148"/>
    </row>
    <row r="578" spans="1:20" ht="15.6" customHeight="1" outlineLevel="1">
      <c r="A578" s="142">
        <v>45485</v>
      </c>
      <c r="B578" s="142">
        <v>45483</v>
      </c>
      <c r="C578" s="143" t="s">
        <v>120</v>
      </c>
      <c r="D578" s="144" t="s">
        <v>76</v>
      </c>
      <c r="E578" s="144"/>
      <c r="F578" s="137">
        <f>IF(D578="대체","",VLOOKUP($D578,월별_CashFlow!$H$3:$I$61,2,FALSE))</f>
        <v>120204</v>
      </c>
      <c r="G578" s="145"/>
      <c r="H578" s="145" t="str">
        <f t="shared" si="16"/>
        <v/>
      </c>
      <c r="I578" s="145">
        <f t="shared" si="17"/>
        <v>-93452</v>
      </c>
      <c r="J578" s="146">
        <v>-93452</v>
      </c>
      <c r="K578" s="147">
        <v>914890413</v>
      </c>
      <c r="L578" s="148" t="s">
        <v>1109</v>
      </c>
      <c r="M578" s="148" t="s">
        <v>141</v>
      </c>
      <c r="N578" s="148"/>
      <c r="O578" s="148" t="s">
        <v>8</v>
      </c>
      <c r="P578" s="148" t="s">
        <v>9</v>
      </c>
      <c r="Q578" s="148"/>
      <c r="R578" s="148"/>
      <c r="S578" s="148"/>
      <c r="T578" s="148"/>
    </row>
    <row r="579" spans="1:20" ht="15.6" customHeight="1" outlineLevel="1">
      <c r="A579" s="142">
        <v>45485</v>
      </c>
      <c r="B579" s="142">
        <v>45483</v>
      </c>
      <c r="C579" s="143" t="s">
        <v>120</v>
      </c>
      <c r="D579" s="144" t="s">
        <v>76</v>
      </c>
      <c r="E579" s="144"/>
      <c r="F579" s="137">
        <f>IF(D579="대체","",VLOOKUP($D579,월별_CashFlow!$H$3:$I$61,2,FALSE))</f>
        <v>120204</v>
      </c>
      <c r="G579" s="145"/>
      <c r="H579" s="145" t="str">
        <f t="shared" si="16"/>
        <v/>
      </c>
      <c r="I579" s="145">
        <f t="shared" si="17"/>
        <v>-51475</v>
      </c>
      <c r="J579" s="146">
        <v>-51475</v>
      </c>
      <c r="K579" s="147">
        <v>914838938</v>
      </c>
      <c r="L579" s="148" t="s">
        <v>1108</v>
      </c>
      <c r="M579" s="148" t="s">
        <v>141</v>
      </c>
      <c r="N579" s="148"/>
      <c r="O579" s="148" t="s">
        <v>8</v>
      </c>
      <c r="P579" s="148" t="s">
        <v>9</v>
      </c>
      <c r="Q579" s="148"/>
      <c r="R579" s="148"/>
      <c r="S579" s="148"/>
      <c r="T579" s="148"/>
    </row>
    <row r="580" spans="1:20" ht="15.6" customHeight="1" outlineLevel="1">
      <c r="A580" s="142">
        <v>45485</v>
      </c>
      <c r="B580" s="142">
        <v>45483</v>
      </c>
      <c r="C580" s="143" t="s">
        <v>120</v>
      </c>
      <c r="D580" s="144" t="s">
        <v>76</v>
      </c>
      <c r="E580" s="144"/>
      <c r="F580" s="137">
        <f>IF(D580="대체","",VLOOKUP($D580,월별_CashFlow!$H$3:$I$61,2,FALSE))</f>
        <v>120204</v>
      </c>
      <c r="G580" s="145"/>
      <c r="H580" s="145" t="str">
        <f t="shared" si="16"/>
        <v/>
      </c>
      <c r="I580" s="145">
        <f t="shared" si="17"/>
        <v>-150</v>
      </c>
      <c r="J580" s="146">
        <v>-150</v>
      </c>
      <c r="K580" s="147">
        <v>914838788</v>
      </c>
      <c r="L580" s="148" t="s">
        <v>447</v>
      </c>
      <c r="M580" s="148" t="s">
        <v>154</v>
      </c>
      <c r="N580" s="148"/>
      <c r="O580" s="148" t="s">
        <v>10</v>
      </c>
      <c r="P580" s="148" t="s">
        <v>11</v>
      </c>
      <c r="Q580" s="148"/>
      <c r="R580" s="148"/>
      <c r="S580" s="148"/>
      <c r="T580" s="148"/>
    </row>
    <row r="581" spans="1:20" ht="15.6" customHeight="1" outlineLevel="1">
      <c r="A581" s="142">
        <v>45485</v>
      </c>
      <c r="B581" s="142">
        <v>45483</v>
      </c>
      <c r="C581" s="143" t="s">
        <v>120</v>
      </c>
      <c r="D581" s="144" t="s">
        <v>76</v>
      </c>
      <c r="E581" s="144"/>
      <c r="F581" s="137">
        <f>IF(D581="대체","",VLOOKUP($D581,월별_CashFlow!$H$3:$I$61,2,FALSE))</f>
        <v>120204</v>
      </c>
      <c r="G581" s="145"/>
      <c r="H581" s="145" t="str">
        <f t="shared" si="16"/>
        <v/>
      </c>
      <c r="I581" s="145">
        <f t="shared" si="17"/>
        <v>-2620</v>
      </c>
      <c r="J581" s="146">
        <v>-2620</v>
      </c>
      <c r="K581" s="147">
        <v>914836168</v>
      </c>
      <c r="L581" s="148" t="s">
        <v>447</v>
      </c>
      <c r="M581" s="148" t="s">
        <v>155</v>
      </c>
      <c r="N581" s="148"/>
      <c r="O581" s="148" t="s">
        <v>10</v>
      </c>
      <c r="P581" s="148" t="s">
        <v>11</v>
      </c>
      <c r="Q581" s="148"/>
      <c r="R581" s="148"/>
      <c r="S581" s="148"/>
      <c r="T581" s="148"/>
    </row>
    <row r="582" spans="1:20" ht="15.6" customHeight="1" outlineLevel="1">
      <c r="A582" s="142">
        <v>45485</v>
      </c>
      <c r="B582" s="142">
        <v>45483</v>
      </c>
      <c r="C582" s="143" t="s">
        <v>120</v>
      </c>
      <c r="D582" s="144" t="s">
        <v>74</v>
      </c>
      <c r="E582" s="144"/>
      <c r="F582" s="137">
        <f>IF(D582="대체","",VLOOKUP($D582,월별_CashFlow!$H$3:$I$61,2,FALSE))</f>
        <v>120202</v>
      </c>
      <c r="G582" s="145"/>
      <c r="H582" s="145" t="str">
        <f t="shared" si="16"/>
        <v/>
      </c>
      <c r="I582" s="145">
        <f t="shared" si="17"/>
        <v>-21350</v>
      </c>
      <c r="J582" s="146">
        <v>-21350</v>
      </c>
      <c r="K582" s="147">
        <v>914814818</v>
      </c>
      <c r="L582" s="148" t="s">
        <v>530</v>
      </c>
      <c r="M582" s="148" t="s">
        <v>156</v>
      </c>
      <c r="N582" s="148"/>
      <c r="O582" s="148" t="s">
        <v>10</v>
      </c>
      <c r="P582" s="148" t="s">
        <v>11</v>
      </c>
      <c r="Q582" s="148"/>
      <c r="R582" s="148"/>
      <c r="S582" s="148"/>
      <c r="T582" s="148"/>
    </row>
    <row r="583" spans="1:20" ht="15.6" customHeight="1" outlineLevel="1">
      <c r="A583" s="142">
        <v>45485</v>
      </c>
      <c r="B583" s="142">
        <v>45483</v>
      </c>
      <c r="C583" s="143" t="s">
        <v>120</v>
      </c>
      <c r="D583" s="144" t="s">
        <v>74</v>
      </c>
      <c r="E583" s="144"/>
      <c r="F583" s="137">
        <f>IF(D583="대체","",VLOOKUP($D583,월별_CashFlow!$H$3:$I$61,2,FALSE))</f>
        <v>120202</v>
      </c>
      <c r="G583" s="145"/>
      <c r="H583" s="145" t="str">
        <f t="shared" si="16"/>
        <v/>
      </c>
      <c r="I583" s="145">
        <f t="shared" si="17"/>
        <v>-61250</v>
      </c>
      <c r="J583" s="146">
        <v>-61250</v>
      </c>
      <c r="K583" s="147">
        <v>914753568</v>
      </c>
      <c r="L583" s="148" t="s">
        <v>529</v>
      </c>
      <c r="M583" s="148" t="s">
        <v>156</v>
      </c>
      <c r="N583" s="148"/>
      <c r="O583" s="148" t="s">
        <v>10</v>
      </c>
      <c r="P583" s="148" t="s">
        <v>11</v>
      </c>
      <c r="Q583" s="148"/>
      <c r="R583" s="148"/>
      <c r="S583" s="148"/>
      <c r="T583" s="148"/>
    </row>
    <row r="584" spans="1:20" ht="15.6" customHeight="1" outlineLevel="1">
      <c r="A584" s="142">
        <v>45485</v>
      </c>
      <c r="B584" s="142">
        <v>45483</v>
      </c>
      <c r="C584" s="143" t="s">
        <v>120</v>
      </c>
      <c r="D584" s="144" t="s">
        <v>74</v>
      </c>
      <c r="E584" s="144"/>
      <c r="F584" s="137">
        <f>IF(D584="대체","",VLOOKUP($D584,월별_CashFlow!$H$3:$I$61,2,FALSE))</f>
        <v>120202</v>
      </c>
      <c r="G584" s="145"/>
      <c r="H584" s="145" t="str">
        <f t="shared" ref="H584:H647" si="18">IF(J584&gt;0,J584,"")</f>
        <v/>
      </c>
      <c r="I584" s="145">
        <f t="shared" ref="I584:I647" si="19">IF(J584&lt;0,J584,"")</f>
        <v>-657000</v>
      </c>
      <c r="J584" s="146">
        <v>-657000</v>
      </c>
      <c r="K584" s="147">
        <v>914096568</v>
      </c>
      <c r="L584" s="148" t="s">
        <v>528</v>
      </c>
      <c r="M584" s="148" t="s">
        <v>156</v>
      </c>
      <c r="N584" s="148"/>
      <c r="O584" s="148" t="s">
        <v>10</v>
      </c>
      <c r="P584" s="148" t="s">
        <v>11</v>
      </c>
      <c r="Q584" s="148"/>
      <c r="R584" s="148"/>
      <c r="S584" s="148"/>
      <c r="T584" s="148"/>
    </row>
    <row r="585" spans="1:20" ht="15.6" customHeight="1" outlineLevel="1">
      <c r="A585" s="142">
        <v>45485</v>
      </c>
      <c r="B585" s="142">
        <v>45483</v>
      </c>
      <c r="C585" s="143" t="s">
        <v>120</v>
      </c>
      <c r="D585" s="144" t="s">
        <v>74</v>
      </c>
      <c r="E585" s="144"/>
      <c r="F585" s="137">
        <f>IF(D585="대체","",VLOOKUP($D585,월별_CashFlow!$H$3:$I$61,2,FALSE))</f>
        <v>120202</v>
      </c>
      <c r="G585" s="145"/>
      <c r="H585" s="145" t="str">
        <f t="shared" si="18"/>
        <v/>
      </c>
      <c r="I585" s="145">
        <f t="shared" si="19"/>
        <v>-1555960</v>
      </c>
      <c r="J585" s="146">
        <v>-1555960</v>
      </c>
      <c r="K585" s="147">
        <v>912540608</v>
      </c>
      <c r="L585" s="148" t="s">
        <v>527</v>
      </c>
      <c r="M585" s="148" t="s">
        <v>156</v>
      </c>
      <c r="N585" s="148"/>
      <c r="O585" s="148" t="s">
        <v>10</v>
      </c>
      <c r="P585" s="148" t="s">
        <v>11</v>
      </c>
      <c r="Q585" s="148"/>
      <c r="R585" s="148"/>
      <c r="S585" s="148"/>
      <c r="T585" s="148"/>
    </row>
    <row r="586" spans="1:20" ht="15.6" customHeight="1" outlineLevel="1">
      <c r="A586" s="142">
        <v>45485</v>
      </c>
      <c r="B586" s="142">
        <v>45484</v>
      </c>
      <c r="C586" s="143" t="s">
        <v>120</v>
      </c>
      <c r="D586" s="144" t="s">
        <v>76</v>
      </c>
      <c r="E586" s="144"/>
      <c r="F586" s="137">
        <f>IF(D586="대체","",VLOOKUP($D586,월별_CashFlow!$H$3:$I$61,2,FALSE))</f>
        <v>120204</v>
      </c>
      <c r="G586" s="145"/>
      <c r="H586" s="145" t="str">
        <f t="shared" si="18"/>
        <v/>
      </c>
      <c r="I586" s="145">
        <f t="shared" si="19"/>
        <v>-59587</v>
      </c>
      <c r="J586" s="146">
        <v>-59587</v>
      </c>
      <c r="K586" s="147">
        <v>912481021</v>
      </c>
      <c r="L586" s="148" t="s">
        <v>1110</v>
      </c>
      <c r="M586" s="148" t="s">
        <v>141</v>
      </c>
      <c r="N586" s="148"/>
      <c r="O586" s="148" t="s">
        <v>8</v>
      </c>
      <c r="P586" s="148" t="s">
        <v>9</v>
      </c>
      <c r="Q586" s="148"/>
      <c r="R586" s="148"/>
      <c r="S586" s="148"/>
      <c r="T586" s="148"/>
    </row>
    <row r="587" spans="1:20" ht="15.6" customHeight="1" outlineLevel="1">
      <c r="A587" s="142">
        <v>45485</v>
      </c>
      <c r="B587" s="142">
        <v>45484</v>
      </c>
      <c r="C587" s="143" t="s">
        <v>120</v>
      </c>
      <c r="D587" s="144" t="s">
        <v>76</v>
      </c>
      <c r="E587" s="144"/>
      <c r="F587" s="137">
        <f>IF(D587="대체","",VLOOKUP($D587,월별_CashFlow!$H$3:$I$61,2,FALSE))</f>
        <v>120204</v>
      </c>
      <c r="G587" s="145"/>
      <c r="H587" s="145" t="str">
        <f t="shared" si="18"/>
        <v/>
      </c>
      <c r="I587" s="145">
        <f t="shared" si="19"/>
        <v>-37215</v>
      </c>
      <c r="J587" s="146">
        <v>-37215</v>
      </c>
      <c r="K587" s="147">
        <v>912443806</v>
      </c>
      <c r="L587" s="148" t="s">
        <v>1110</v>
      </c>
      <c r="M587" s="148" t="s">
        <v>141</v>
      </c>
      <c r="N587" s="148"/>
      <c r="O587" s="148" t="s">
        <v>8</v>
      </c>
      <c r="P587" s="148" t="s">
        <v>9</v>
      </c>
      <c r="Q587" s="148"/>
      <c r="R587" s="148"/>
      <c r="S587" s="148"/>
      <c r="T587" s="148"/>
    </row>
    <row r="588" spans="1:20" ht="15.6" customHeight="1" outlineLevel="1">
      <c r="A588" s="142">
        <v>45485</v>
      </c>
      <c r="B588" s="142">
        <v>45484</v>
      </c>
      <c r="C588" s="143" t="s">
        <v>120</v>
      </c>
      <c r="D588" s="144" t="s">
        <v>76</v>
      </c>
      <c r="E588" s="144"/>
      <c r="F588" s="137">
        <f>IF(D588="대체","",VLOOKUP($D588,월별_CashFlow!$H$3:$I$61,2,FALSE))</f>
        <v>120204</v>
      </c>
      <c r="G588" s="145"/>
      <c r="H588" s="145" t="str">
        <f t="shared" si="18"/>
        <v/>
      </c>
      <c r="I588" s="145">
        <f t="shared" si="19"/>
        <v>-52633</v>
      </c>
      <c r="J588" s="146">
        <v>-52633</v>
      </c>
      <c r="K588" s="147">
        <v>912391173</v>
      </c>
      <c r="L588" s="148" t="s">
        <v>1110</v>
      </c>
      <c r="M588" s="148" t="s">
        <v>141</v>
      </c>
      <c r="N588" s="148"/>
      <c r="O588" s="148" t="s">
        <v>8</v>
      </c>
      <c r="P588" s="148" t="s">
        <v>9</v>
      </c>
      <c r="Q588" s="148"/>
      <c r="R588" s="148"/>
      <c r="S588" s="148"/>
      <c r="T588" s="148"/>
    </row>
    <row r="589" spans="1:20" ht="15.6" customHeight="1" outlineLevel="1">
      <c r="A589" s="142">
        <v>45488</v>
      </c>
      <c r="B589" s="142">
        <v>45485</v>
      </c>
      <c r="C589" s="143" t="s">
        <v>120</v>
      </c>
      <c r="D589" s="144" t="s">
        <v>76</v>
      </c>
      <c r="E589" s="144"/>
      <c r="F589" s="137">
        <f>IF(D589="대체","",VLOOKUP($D589,월별_CashFlow!$H$3:$I$61,2,FALSE))</f>
        <v>120204</v>
      </c>
      <c r="G589" s="145"/>
      <c r="H589" s="145" t="str">
        <f t="shared" si="18"/>
        <v/>
      </c>
      <c r="I589" s="145">
        <f t="shared" si="19"/>
        <v>-41068</v>
      </c>
      <c r="J589" s="146">
        <v>-41068</v>
      </c>
      <c r="K589" s="147">
        <v>912350105</v>
      </c>
      <c r="L589" s="148" t="s">
        <v>1111</v>
      </c>
      <c r="M589" s="148" t="s">
        <v>141</v>
      </c>
      <c r="N589" s="148"/>
      <c r="O589" s="148" t="s">
        <v>8</v>
      </c>
      <c r="P589" s="148" t="s">
        <v>9</v>
      </c>
      <c r="Q589" s="148"/>
      <c r="R589" s="148"/>
      <c r="S589" s="148"/>
      <c r="T589" s="148"/>
    </row>
    <row r="590" spans="1:20" ht="15.6" customHeight="1" outlineLevel="1">
      <c r="A590" s="142">
        <v>45488</v>
      </c>
      <c r="B590" s="142">
        <v>45485</v>
      </c>
      <c r="C590" s="143" t="s">
        <v>120</v>
      </c>
      <c r="D590" s="144" t="s">
        <v>76</v>
      </c>
      <c r="E590" s="144"/>
      <c r="F590" s="137">
        <f>IF(D590="대체","",VLOOKUP($D590,월별_CashFlow!$H$3:$I$61,2,FALSE))</f>
        <v>120204</v>
      </c>
      <c r="G590" s="145"/>
      <c r="H590" s="145" t="str">
        <f t="shared" si="18"/>
        <v/>
      </c>
      <c r="I590" s="145">
        <f t="shared" si="19"/>
        <v>-42629</v>
      </c>
      <c r="J590" s="146">
        <v>-42629</v>
      </c>
      <c r="K590" s="147">
        <v>912307476</v>
      </c>
      <c r="L590" s="148" t="s">
        <v>1110</v>
      </c>
      <c r="M590" s="148" t="s">
        <v>141</v>
      </c>
      <c r="N590" s="148"/>
      <c r="O590" s="148" t="s">
        <v>8</v>
      </c>
      <c r="P590" s="148" t="s">
        <v>9</v>
      </c>
      <c r="Q590" s="148"/>
      <c r="R590" s="148"/>
      <c r="S590" s="148"/>
      <c r="T590" s="148"/>
    </row>
    <row r="591" spans="1:20" ht="15.6" customHeight="1" outlineLevel="1">
      <c r="A591" s="142">
        <v>45488</v>
      </c>
      <c r="B591" s="142">
        <v>45485</v>
      </c>
      <c r="C591" s="143" t="s">
        <v>120</v>
      </c>
      <c r="D591" s="144" t="s">
        <v>76</v>
      </c>
      <c r="E591" s="144"/>
      <c r="F591" s="137">
        <f>IF(D591="대체","",VLOOKUP($D591,월별_CashFlow!$H$3:$I$61,2,FALSE))</f>
        <v>120204</v>
      </c>
      <c r="G591" s="145"/>
      <c r="H591" s="145" t="str">
        <f t="shared" si="18"/>
        <v/>
      </c>
      <c r="I591" s="145">
        <f t="shared" si="19"/>
        <v>-497709</v>
      </c>
      <c r="J591" s="146">
        <v>-497709</v>
      </c>
      <c r="K591" s="147">
        <v>911809767</v>
      </c>
      <c r="L591" s="148" t="s">
        <v>535</v>
      </c>
      <c r="M591" s="148" t="s">
        <v>146</v>
      </c>
      <c r="N591" s="148"/>
      <c r="O591" s="148" t="s">
        <v>8</v>
      </c>
      <c r="P591" s="148" t="s">
        <v>9</v>
      </c>
      <c r="Q591" s="148"/>
      <c r="R591" s="148"/>
      <c r="S591" s="148"/>
      <c r="T591" s="148"/>
    </row>
    <row r="592" spans="1:20" ht="15.6" customHeight="1" outlineLevel="1">
      <c r="A592" s="142">
        <v>45495</v>
      </c>
      <c r="B592" s="142">
        <v>45488</v>
      </c>
      <c r="C592" s="143" t="s">
        <v>120</v>
      </c>
      <c r="D592" s="144" t="s">
        <v>86</v>
      </c>
      <c r="E592" s="144"/>
      <c r="F592" s="137">
        <f>IF(D592="대체","",VLOOKUP($D592,월별_CashFlow!$H$3:$I$61,2,FALSE))</f>
        <v>310001</v>
      </c>
      <c r="G592" s="145"/>
      <c r="H592" s="145" t="str">
        <f t="shared" si="18"/>
        <v/>
      </c>
      <c r="I592" s="145">
        <f t="shared" si="19"/>
        <v>-1037891</v>
      </c>
      <c r="J592" s="146">
        <v>-1037891</v>
      </c>
      <c r="K592" s="147">
        <v>910771876</v>
      </c>
      <c r="L592" s="148" t="s">
        <v>545</v>
      </c>
      <c r="M592" s="148" t="s">
        <v>157</v>
      </c>
      <c r="N592" s="148"/>
      <c r="O592" s="148" t="s">
        <v>16</v>
      </c>
      <c r="P592" s="148" t="s">
        <v>17</v>
      </c>
      <c r="Q592" s="148"/>
      <c r="R592" s="148"/>
      <c r="S592" s="148"/>
      <c r="T592" s="148"/>
    </row>
    <row r="593" spans="1:20" ht="15.6" customHeight="1" outlineLevel="1">
      <c r="A593" s="142">
        <v>45495</v>
      </c>
      <c r="B593" s="142">
        <v>45488</v>
      </c>
      <c r="C593" s="143" t="s">
        <v>120</v>
      </c>
      <c r="D593" s="144" t="s">
        <v>86</v>
      </c>
      <c r="E593" s="144"/>
      <c r="F593" s="137">
        <f>IF(D593="대체","",VLOOKUP($D593,월별_CashFlow!$H$3:$I$61,2,FALSE))</f>
        <v>310001</v>
      </c>
      <c r="G593" s="145"/>
      <c r="H593" s="145">
        <f t="shared" si="18"/>
        <v>155263</v>
      </c>
      <c r="I593" s="145" t="str">
        <f t="shared" si="19"/>
        <v/>
      </c>
      <c r="J593" s="146">
        <v>155263</v>
      </c>
      <c r="K593" s="147">
        <v>910927139</v>
      </c>
      <c r="L593" s="148" t="s">
        <v>542</v>
      </c>
      <c r="M593" s="148" t="s">
        <v>158</v>
      </c>
      <c r="N593" s="148"/>
      <c r="O593" s="148" t="s">
        <v>16</v>
      </c>
      <c r="P593" s="148" t="s">
        <v>17</v>
      </c>
      <c r="Q593" s="148"/>
      <c r="R593" s="148"/>
      <c r="S593" s="148"/>
      <c r="T593" s="148"/>
    </row>
    <row r="594" spans="1:20" ht="15.6" customHeight="1" outlineLevel="1">
      <c r="A594" s="142">
        <v>45495</v>
      </c>
      <c r="B594" s="142">
        <v>45488</v>
      </c>
      <c r="C594" s="143" t="s">
        <v>120</v>
      </c>
      <c r="D594" s="144" t="s">
        <v>76</v>
      </c>
      <c r="E594" s="144"/>
      <c r="F594" s="137">
        <f>IF(D594="대체","",VLOOKUP($D594,월별_CashFlow!$H$3:$I$61,2,FALSE))</f>
        <v>120204</v>
      </c>
      <c r="G594" s="145"/>
      <c r="H594" s="145" t="str">
        <f t="shared" si="18"/>
        <v/>
      </c>
      <c r="I594" s="145">
        <f t="shared" si="19"/>
        <v>-14716</v>
      </c>
      <c r="J594" s="146">
        <v>-14716</v>
      </c>
      <c r="K594" s="147">
        <v>910912423</v>
      </c>
      <c r="L594" s="148" t="s">
        <v>1112</v>
      </c>
      <c r="M594" s="148" t="s">
        <v>141</v>
      </c>
      <c r="N594" s="148"/>
      <c r="O594" s="148" t="s">
        <v>8</v>
      </c>
      <c r="P594" s="148" t="s">
        <v>9</v>
      </c>
      <c r="Q594" s="148"/>
      <c r="R594" s="148"/>
      <c r="S594" s="148"/>
      <c r="T594" s="148"/>
    </row>
    <row r="595" spans="1:20" ht="15.6" customHeight="1" outlineLevel="1">
      <c r="A595" s="142">
        <v>45495</v>
      </c>
      <c r="B595" s="142">
        <v>45488</v>
      </c>
      <c r="C595" s="143" t="s">
        <v>120</v>
      </c>
      <c r="D595" s="144" t="s">
        <v>76</v>
      </c>
      <c r="E595" s="144"/>
      <c r="F595" s="137">
        <f>IF(D595="대체","",VLOOKUP($D595,월별_CashFlow!$H$3:$I$61,2,FALSE))</f>
        <v>120204</v>
      </c>
      <c r="G595" s="145"/>
      <c r="H595" s="145" t="str">
        <f t="shared" si="18"/>
        <v/>
      </c>
      <c r="I595" s="145">
        <f t="shared" si="19"/>
        <v>-438894</v>
      </c>
      <c r="J595" s="146">
        <v>-438894</v>
      </c>
      <c r="K595" s="147">
        <v>910473529</v>
      </c>
      <c r="L595" s="148" t="s">
        <v>541</v>
      </c>
      <c r="M595" s="148" t="s">
        <v>159</v>
      </c>
      <c r="N595" s="148"/>
      <c r="O595" s="148" t="s">
        <v>8</v>
      </c>
      <c r="P595" s="148" t="s">
        <v>9</v>
      </c>
      <c r="Q595" s="148"/>
      <c r="R595" s="148"/>
      <c r="S595" s="148"/>
      <c r="T595" s="148"/>
    </row>
    <row r="596" spans="1:20" ht="15.6" customHeight="1" outlineLevel="1">
      <c r="A596" s="142">
        <v>45495</v>
      </c>
      <c r="B596" s="142">
        <v>45488</v>
      </c>
      <c r="C596" s="143" t="s">
        <v>120</v>
      </c>
      <c r="D596" s="144" t="s">
        <v>76</v>
      </c>
      <c r="E596" s="144"/>
      <c r="F596" s="137">
        <f>IF(D596="대체","",VLOOKUP($D596,월별_CashFlow!$H$3:$I$61,2,FALSE))</f>
        <v>120204</v>
      </c>
      <c r="G596" s="145"/>
      <c r="H596" s="145" t="str">
        <f t="shared" si="18"/>
        <v/>
      </c>
      <c r="I596" s="145">
        <f t="shared" si="19"/>
        <v>-14716</v>
      </c>
      <c r="J596" s="146">
        <v>-14716</v>
      </c>
      <c r="K596" s="147">
        <v>910458813</v>
      </c>
      <c r="L596" s="148" t="s">
        <v>1112</v>
      </c>
      <c r="M596" s="148" t="s">
        <v>141</v>
      </c>
      <c r="N596" s="148"/>
      <c r="O596" s="148" t="s">
        <v>8</v>
      </c>
      <c r="P596" s="148" t="s">
        <v>9</v>
      </c>
      <c r="Q596" s="148"/>
      <c r="R596" s="148"/>
      <c r="S596" s="148"/>
      <c r="T596" s="148"/>
    </row>
    <row r="597" spans="1:20" ht="15.6" customHeight="1" outlineLevel="1">
      <c r="A597" s="142">
        <v>45495</v>
      </c>
      <c r="B597" s="142">
        <v>45488</v>
      </c>
      <c r="C597" s="143" t="s">
        <v>120</v>
      </c>
      <c r="D597" s="144" t="s">
        <v>76</v>
      </c>
      <c r="E597" s="144"/>
      <c r="F597" s="137">
        <f>IF(D597="대체","",VLOOKUP($D597,월별_CashFlow!$H$3:$I$61,2,FALSE))</f>
        <v>120204</v>
      </c>
      <c r="G597" s="145"/>
      <c r="H597" s="145" t="str">
        <f t="shared" si="18"/>
        <v/>
      </c>
      <c r="I597" s="145">
        <f t="shared" si="19"/>
        <v>-23624</v>
      </c>
      <c r="J597" s="146">
        <v>-23624</v>
      </c>
      <c r="K597" s="147">
        <v>910435189</v>
      </c>
      <c r="L597" s="148" t="s">
        <v>1113</v>
      </c>
      <c r="M597" s="148" t="s">
        <v>141</v>
      </c>
      <c r="N597" s="148"/>
      <c r="O597" s="148" t="s">
        <v>8</v>
      </c>
      <c r="P597" s="148" t="s">
        <v>9</v>
      </c>
      <c r="Q597" s="148"/>
      <c r="R597" s="148"/>
      <c r="S597" s="148"/>
      <c r="T597" s="148"/>
    </row>
    <row r="598" spans="1:20" ht="15.6" customHeight="1" outlineLevel="1">
      <c r="A598" s="142">
        <v>45495</v>
      </c>
      <c r="B598" s="142">
        <v>45488</v>
      </c>
      <c r="C598" s="143" t="s">
        <v>120</v>
      </c>
      <c r="D598" s="144" t="s">
        <v>76</v>
      </c>
      <c r="E598" s="144"/>
      <c r="F598" s="137">
        <f>IF(D598="대체","",VLOOKUP($D598,월별_CashFlow!$H$3:$I$61,2,FALSE))</f>
        <v>120204</v>
      </c>
      <c r="G598" s="145"/>
      <c r="H598" s="145" t="str">
        <f t="shared" si="18"/>
        <v/>
      </c>
      <c r="I598" s="145">
        <f t="shared" si="19"/>
        <v>-31559</v>
      </c>
      <c r="J598" s="146">
        <v>-31559</v>
      </c>
      <c r="K598" s="147">
        <v>910403630</v>
      </c>
      <c r="L598" s="148" t="s">
        <v>1113</v>
      </c>
      <c r="M598" s="148" t="s">
        <v>141</v>
      </c>
      <c r="N598" s="148"/>
      <c r="O598" s="148" t="s">
        <v>8</v>
      </c>
      <c r="P598" s="148" t="s">
        <v>9</v>
      </c>
      <c r="Q598" s="148"/>
      <c r="R598" s="148"/>
      <c r="S598" s="148"/>
      <c r="T598" s="148"/>
    </row>
    <row r="599" spans="1:20" ht="15.6" customHeight="1" outlineLevel="1">
      <c r="A599" s="142">
        <v>45495</v>
      </c>
      <c r="B599" s="142">
        <v>45488</v>
      </c>
      <c r="C599" s="143" t="s">
        <v>120</v>
      </c>
      <c r="D599" s="144" t="s">
        <v>76</v>
      </c>
      <c r="E599" s="144"/>
      <c r="F599" s="137">
        <f>IF(D599="대체","",VLOOKUP($D599,월별_CashFlow!$H$3:$I$61,2,FALSE))</f>
        <v>120204</v>
      </c>
      <c r="G599" s="145"/>
      <c r="H599" s="145" t="str">
        <f t="shared" si="18"/>
        <v/>
      </c>
      <c r="I599" s="145">
        <f t="shared" si="19"/>
        <v>-13312</v>
      </c>
      <c r="J599" s="146">
        <v>-13312</v>
      </c>
      <c r="K599" s="147">
        <v>910390318</v>
      </c>
      <c r="L599" s="148" t="s">
        <v>1113</v>
      </c>
      <c r="M599" s="148" t="s">
        <v>141</v>
      </c>
      <c r="N599" s="148"/>
      <c r="O599" s="148" t="s">
        <v>8</v>
      </c>
      <c r="P599" s="148" t="s">
        <v>9</v>
      </c>
      <c r="Q599" s="148"/>
      <c r="R599" s="148"/>
      <c r="S599" s="148"/>
      <c r="T599" s="148"/>
    </row>
    <row r="600" spans="1:20" ht="15.6" customHeight="1" outlineLevel="1">
      <c r="A600" s="142">
        <v>45495</v>
      </c>
      <c r="B600" s="142">
        <v>45488</v>
      </c>
      <c r="C600" s="143" t="s">
        <v>120</v>
      </c>
      <c r="D600" s="144" t="s">
        <v>76</v>
      </c>
      <c r="E600" s="144"/>
      <c r="F600" s="137">
        <f>IF(D600="대체","",VLOOKUP($D600,월별_CashFlow!$H$3:$I$61,2,FALSE))</f>
        <v>120204</v>
      </c>
      <c r="G600" s="145"/>
      <c r="H600" s="145" t="str">
        <f t="shared" si="18"/>
        <v/>
      </c>
      <c r="I600" s="145">
        <f t="shared" si="19"/>
        <v>-19038</v>
      </c>
      <c r="J600" s="146">
        <v>-19038</v>
      </c>
      <c r="K600" s="147">
        <v>910371280</v>
      </c>
      <c r="L600" s="148" t="s">
        <v>1113</v>
      </c>
      <c r="M600" s="148" t="s">
        <v>141</v>
      </c>
      <c r="N600" s="148"/>
      <c r="O600" s="148" t="s">
        <v>8</v>
      </c>
      <c r="P600" s="148" t="s">
        <v>9</v>
      </c>
      <c r="Q600" s="148"/>
      <c r="R600" s="148"/>
      <c r="S600" s="148"/>
      <c r="T600" s="148"/>
    </row>
    <row r="601" spans="1:20" ht="15.6" customHeight="1" outlineLevel="1">
      <c r="A601" s="142">
        <v>45495</v>
      </c>
      <c r="B601" s="142">
        <v>45488</v>
      </c>
      <c r="C601" s="143" t="s">
        <v>120</v>
      </c>
      <c r="D601" s="144" t="s">
        <v>76</v>
      </c>
      <c r="E601" s="144"/>
      <c r="F601" s="137">
        <f>IF(D601="대체","",VLOOKUP($D601,월별_CashFlow!$H$3:$I$61,2,FALSE))</f>
        <v>120204</v>
      </c>
      <c r="G601" s="145"/>
      <c r="H601" s="145" t="str">
        <f t="shared" si="18"/>
        <v/>
      </c>
      <c r="I601" s="145">
        <f t="shared" si="19"/>
        <v>-550000</v>
      </c>
      <c r="J601" s="146">
        <v>-550000</v>
      </c>
      <c r="K601" s="147">
        <v>909821280</v>
      </c>
      <c r="L601" s="148" t="s">
        <v>351</v>
      </c>
      <c r="M601" s="148" t="s">
        <v>160</v>
      </c>
      <c r="N601" s="148"/>
      <c r="O601" s="148" t="s">
        <v>10</v>
      </c>
      <c r="P601" s="148" t="s">
        <v>11</v>
      </c>
      <c r="Q601" s="148"/>
      <c r="R601" s="148"/>
      <c r="S601" s="148"/>
      <c r="T601" s="148"/>
    </row>
    <row r="602" spans="1:20" ht="15.6" customHeight="1" outlineLevel="1">
      <c r="A602" s="142">
        <v>45495</v>
      </c>
      <c r="B602" s="142">
        <v>45488</v>
      </c>
      <c r="C602" s="143" t="s">
        <v>120</v>
      </c>
      <c r="D602" s="144" t="s">
        <v>68</v>
      </c>
      <c r="E602" s="144"/>
      <c r="F602" s="137">
        <f>IF(D602="대체","",VLOOKUP($D602,월별_CashFlow!$H$3:$I$61,2,FALSE))</f>
        <v>120103</v>
      </c>
      <c r="G602" s="145"/>
      <c r="H602" s="145" t="str">
        <f t="shared" si="18"/>
        <v/>
      </c>
      <c r="I602" s="145">
        <f t="shared" si="19"/>
        <v>-99421</v>
      </c>
      <c r="J602" s="146">
        <v>-99421</v>
      </c>
      <c r="K602" s="147">
        <v>909721859</v>
      </c>
      <c r="L602" s="148" t="s">
        <v>1114</v>
      </c>
      <c r="M602" s="148" t="s">
        <v>124</v>
      </c>
      <c r="N602" s="148"/>
      <c r="O602" s="148" t="s">
        <v>10</v>
      </c>
      <c r="P602" s="148" t="s">
        <v>11</v>
      </c>
      <c r="Q602" s="148"/>
      <c r="R602" s="148"/>
      <c r="S602" s="148"/>
      <c r="T602" s="148"/>
    </row>
    <row r="603" spans="1:20" ht="15.6" customHeight="1" outlineLevel="1">
      <c r="A603" s="142">
        <v>45495</v>
      </c>
      <c r="B603" s="142">
        <v>45488</v>
      </c>
      <c r="C603" s="143" t="s">
        <v>120</v>
      </c>
      <c r="D603" s="144" t="s">
        <v>68</v>
      </c>
      <c r="E603" s="144"/>
      <c r="F603" s="137">
        <f>IF(D603="대체","",VLOOKUP($D603,월별_CashFlow!$H$3:$I$61,2,FALSE))</f>
        <v>120103</v>
      </c>
      <c r="G603" s="145"/>
      <c r="H603" s="145" t="str">
        <f t="shared" si="18"/>
        <v/>
      </c>
      <c r="I603" s="145">
        <f t="shared" si="19"/>
        <v>-1823000</v>
      </c>
      <c r="J603" s="146">
        <v>-1823000</v>
      </c>
      <c r="K603" s="147">
        <v>907898859</v>
      </c>
      <c r="L603" s="148" t="s">
        <v>199</v>
      </c>
      <c r="M603" s="148" t="s">
        <v>124</v>
      </c>
      <c r="N603" s="148"/>
      <c r="O603" s="148" t="s">
        <v>10</v>
      </c>
      <c r="P603" s="148" t="s">
        <v>11</v>
      </c>
      <c r="Q603" s="148"/>
      <c r="R603" s="148"/>
      <c r="S603" s="148"/>
      <c r="T603" s="148"/>
    </row>
    <row r="604" spans="1:20" ht="15.6" customHeight="1" outlineLevel="1">
      <c r="A604" s="142">
        <v>45495</v>
      </c>
      <c r="B604" s="142">
        <v>45488</v>
      </c>
      <c r="C604" s="143" t="s">
        <v>120</v>
      </c>
      <c r="D604" s="144" t="s">
        <v>86</v>
      </c>
      <c r="E604" s="144"/>
      <c r="F604" s="137">
        <f>IF(D604="대체","",VLOOKUP($D604,월별_CashFlow!$H$3:$I$61,2,FALSE))</f>
        <v>310001</v>
      </c>
      <c r="G604" s="145"/>
      <c r="H604" s="145" t="str">
        <f t="shared" si="18"/>
        <v/>
      </c>
      <c r="I604" s="145">
        <f t="shared" si="19"/>
        <v>-540500</v>
      </c>
      <c r="J604" s="146">
        <v>-540500</v>
      </c>
      <c r="K604" s="147">
        <v>907358359</v>
      </c>
      <c r="L604" s="148" t="s">
        <v>538</v>
      </c>
      <c r="M604" s="148" t="s">
        <v>161</v>
      </c>
      <c r="N604" s="148"/>
      <c r="O604" s="148" t="s">
        <v>10</v>
      </c>
      <c r="P604" s="148" t="s">
        <v>11</v>
      </c>
      <c r="Q604" s="148"/>
      <c r="R604" s="148"/>
      <c r="S604" s="148"/>
      <c r="T604" s="148"/>
    </row>
    <row r="605" spans="1:20" ht="15.6" customHeight="1" outlineLevel="1">
      <c r="A605" s="142">
        <v>45495</v>
      </c>
      <c r="B605" s="142">
        <v>45488</v>
      </c>
      <c r="C605" s="143" t="s">
        <v>120</v>
      </c>
      <c r="D605" s="144" t="s">
        <v>86</v>
      </c>
      <c r="E605" s="144"/>
      <c r="F605" s="137">
        <f>IF(D605="대체","",VLOOKUP($D605,월별_CashFlow!$H$3:$I$61,2,FALSE))</f>
        <v>310001</v>
      </c>
      <c r="G605" s="145"/>
      <c r="H605" s="145" t="str">
        <f t="shared" si="18"/>
        <v/>
      </c>
      <c r="I605" s="145">
        <f t="shared" si="19"/>
        <v>-125500</v>
      </c>
      <c r="J605" s="146">
        <v>-125500</v>
      </c>
      <c r="K605" s="147">
        <v>907232859</v>
      </c>
      <c r="L605" s="148" t="s">
        <v>537</v>
      </c>
      <c r="M605" s="148" t="s">
        <v>161</v>
      </c>
      <c r="N605" s="148"/>
      <c r="O605" s="148" t="s">
        <v>10</v>
      </c>
      <c r="P605" s="148" t="s">
        <v>11</v>
      </c>
      <c r="Q605" s="148"/>
      <c r="R605" s="148"/>
      <c r="S605" s="148"/>
      <c r="T605" s="148"/>
    </row>
    <row r="606" spans="1:20" ht="15.6" customHeight="1" outlineLevel="1">
      <c r="A606" s="142">
        <v>45495</v>
      </c>
      <c r="B606" s="142">
        <v>45488</v>
      </c>
      <c r="C606" s="143" t="s">
        <v>120</v>
      </c>
      <c r="D606" s="144" t="s">
        <v>86</v>
      </c>
      <c r="E606" s="144"/>
      <c r="F606" s="137">
        <f>IF(D606="대체","",VLOOKUP($D606,월별_CashFlow!$H$3:$I$61,2,FALSE))</f>
        <v>310001</v>
      </c>
      <c r="G606" s="145"/>
      <c r="H606" s="145" t="str">
        <f t="shared" si="18"/>
        <v/>
      </c>
      <c r="I606" s="145">
        <f t="shared" si="19"/>
        <v>-155763</v>
      </c>
      <c r="J606" s="146">
        <v>-155763</v>
      </c>
      <c r="K606" s="147">
        <v>907077096</v>
      </c>
      <c r="L606" s="148" t="s">
        <v>421</v>
      </c>
      <c r="M606" s="148" t="s">
        <v>162</v>
      </c>
      <c r="N606" s="148"/>
      <c r="O606" s="148" t="s">
        <v>10</v>
      </c>
      <c r="P606" s="148" t="s">
        <v>11</v>
      </c>
      <c r="Q606" s="148"/>
      <c r="R606" s="148"/>
      <c r="S606" s="148"/>
      <c r="T606" s="148"/>
    </row>
    <row r="607" spans="1:20" ht="15.6" customHeight="1" outlineLevel="1">
      <c r="A607" s="142">
        <v>45495</v>
      </c>
      <c r="B607" s="142">
        <v>45489</v>
      </c>
      <c r="C607" s="143" t="s">
        <v>120</v>
      </c>
      <c r="D607" s="144" t="s">
        <v>86</v>
      </c>
      <c r="E607" s="144"/>
      <c r="F607" s="137">
        <f>IF(D607="대체","",VLOOKUP($D607,월별_CashFlow!$H$3:$I$61,2,FALSE))</f>
        <v>310001</v>
      </c>
      <c r="G607" s="145"/>
      <c r="H607" s="145" t="str">
        <f t="shared" si="18"/>
        <v/>
      </c>
      <c r="I607" s="145">
        <f t="shared" si="19"/>
        <v>-670000</v>
      </c>
      <c r="J607" s="146">
        <v>-670000</v>
      </c>
      <c r="K607" s="147">
        <v>906407096</v>
      </c>
      <c r="L607" s="148" t="s">
        <v>545</v>
      </c>
      <c r="M607" s="148" t="s">
        <v>157</v>
      </c>
      <c r="N607" s="148"/>
      <c r="O607" s="148" t="s">
        <v>16</v>
      </c>
      <c r="P607" s="148" t="s">
        <v>17</v>
      </c>
      <c r="Q607" s="148"/>
      <c r="R607" s="148"/>
      <c r="S607" s="148"/>
      <c r="T607" s="148"/>
    </row>
    <row r="608" spans="1:20" ht="15.6" customHeight="1" outlineLevel="1">
      <c r="A608" s="142">
        <v>45495</v>
      </c>
      <c r="B608" s="142">
        <v>45489</v>
      </c>
      <c r="C608" s="143" t="s">
        <v>120</v>
      </c>
      <c r="D608" s="144" t="s">
        <v>86</v>
      </c>
      <c r="E608" s="144"/>
      <c r="F608" s="137">
        <f>IF(D608="대체","",VLOOKUP($D608,월별_CashFlow!$H$3:$I$61,2,FALSE))</f>
        <v>310001</v>
      </c>
      <c r="G608" s="145"/>
      <c r="H608" s="145">
        <f t="shared" si="18"/>
        <v>670000</v>
      </c>
      <c r="I608" s="145" t="str">
        <f t="shared" si="19"/>
        <v/>
      </c>
      <c r="J608" s="146">
        <v>670000</v>
      </c>
      <c r="K608" s="147">
        <v>907077096</v>
      </c>
      <c r="L608" s="148" t="s">
        <v>542</v>
      </c>
      <c r="M608" s="148" t="s">
        <v>163</v>
      </c>
      <c r="N608" s="148"/>
      <c r="O608" s="148" t="s">
        <v>16</v>
      </c>
      <c r="P608" s="148" t="s">
        <v>17</v>
      </c>
      <c r="Q608" s="148"/>
      <c r="R608" s="148"/>
      <c r="S608" s="148"/>
      <c r="T608" s="148"/>
    </row>
    <row r="609" spans="1:20" ht="15.6" customHeight="1" outlineLevel="1">
      <c r="A609" s="142">
        <v>45495</v>
      </c>
      <c r="B609" s="142">
        <v>45489</v>
      </c>
      <c r="C609" s="143" t="s">
        <v>120</v>
      </c>
      <c r="D609" s="144" t="s">
        <v>76</v>
      </c>
      <c r="E609" s="144"/>
      <c r="F609" s="137">
        <f>IF(D609="대체","",VLOOKUP($D609,월별_CashFlow!$H$3:$I$61,2,FALSE))</f>
        <v>120204</v>
      </c>
      <c r="G609" s="145"/>
      <c r="H609" s="145" t="str">
        <f t="shared" si="18"/>
        <v/>
      </c>
      <c r="I609" s="145">
        <f t="shared" si="19"/>
        <v>-113473</v>
      </c>
      <c r="J609" s="146">
        <v>-113473</v>
      </c>
      <c r="K609" s="147">
        <v>906963623</v>
      </c>
      <c r="L609" s="148" t="s">
        <v>1115</v>
      </c>
      <c r="M609" s="148" t="s">
        <v>141</v>
      </c>
      <c r="N609" s="148"/>
      <c r="O609" s="148" t="s">
        <v>8</v>
      </c>
      <c r="P609" s="148" t="s">
        <v>9</v>
      </c>
      <c r="Q609" s="148"/>
      <c r="R609" s="148"/>
      <c r="S609" s="148"/>
      <c r="T609" s="148"/>
    </row>
    <row r="610" spans="1:20" ht="15.6" customHeight="1" outlineLevel="1">
      <c r="A610" s="142">
        <v>45495</v>
      </c>
      <c r="B610" s="142">
        <v>45489</v>
      </c>
      <c r="C610" s="143" t="s">
        <v>120</v>
      </c>
      <c r="D610" s="144" t="s">
        <v>76</v>
      </c>
      <c r="E610" s="144"/>
      <c r="F610" s="137">
        <f>IF(D610="대체","",VLOOKUP($D610,월별_CashFlow!$H$3:$I$61,2,FALSE))</f>
        <v>120204</v>
      </c>
      <c r="G610" s="145"/>
      <c r="H610" s="145" t="str">
        <f t="shared" si="18"/>
        <v/>
      </c>
      <c r="I610" s="145">
        <f t="shared" si="19"/>
        <v>-28535</v>
      </c>
      <c r="J610" s="146">
        <v>-28535</v>
      </c>
      <c r="K610" s="147">
        <v>906935088</v>
      </c>
      <c r="L610" s="148" t="s">
        <v>1116</v>
      </c>
      <c r="M610" s="148" t="s">
        <v>141</v>
      </c>
      <c r="N610" s="148"/>
      <c r="O610" s="148" t="s">
        <v>8</v>
      </c>
      <c r="P610" s="148" t="s">
        <v>9</v>
      </c>
      <c r="Q610" s="148"/>
      <c r="R610" s="148"/>
      <c r="S610" s="148"/>
      <c r="T610" s="148"/>
    </row>
    <row r="611" spans="1:20" ht="15.6" customHeight="1" outlineLevel="1">
      <c r="A611" s="142">
        <v>45495</v>
      </c>
      <c r="B611" s="142">
        <v>45489</v>
      </c>
      <c r="C611" s="143" t="s">
        <v>120</v>
      </c>
      <c r="D611" s="144" t="s">
        <v>76</v>
      </c>
      <c r="E611" s="144"/>
      <c r="F611" s="137">
        <f>IF(D611="대체","",VLOOKUP($D611,월별_CashFlow!$H$3:$I$61,2,FALSE))</f>
        <v>120204</v>
      </c>
      <c r="G611" s="145"/>
      <c r="H611" s="145" t="str">
        <f t="shared" si="18"/>
        <v/>
      </c>
      <c r="I611" s="145">
        <f t="shared" si="19"/>
        <v>-40591</v>
      </c>
      <c r="J611" s="146">
        <v>-40591</v>
      </c>
      <c r="K611" s="147">
        <v>906894497</v>
      </c>
      <c r="L611" s="148" t="s">
        <v>1117</v>
      </c>
      <c r="M611" s="148" t="s">
        <v>141</v>
      </c>
      <c r="N611" s="148"/>
      <c r="O611" s="148" t="s">
        <v>8</v>
      </c>
      <c r="P611" s="148" t="s">
        <v>9</v>
      </c>
      <c r="Q611" s="148"/>
      <c r="R611" s="148"/>
      <c r="S611" s="148"/>
      <c r="T611" s="148"/>
    </row>
    <row r="612" spans="1:20" ht="15.6" customHeight="1" outlineLevel="1">
      <c r="A612" s="142">
        <v>45495</v>
      </c>
      <c r="B612" s="142">
        <v>45489</v>
      </c>
      <c r="C612" s="143" t="s">
        <v>120</v>
      </c>
      <c r="D612" s="144" t="s">
        <v>76</v>
      </c>
      <c r="E612" s="144"/>
      <c r="F612" s="137">
        <f>IF(D612="대체","",VLOOKUP($D612,월별_CashFlow!$H$3:$I$61,2,FALSE))</f>
        <v>120204</v>
      </c>
      <c r="G612" s="145"/>
      <c r="H612" s="145" t="str">
        <f t="shared" si="18"/>
        <v/>
      </c>
      <c r="I612" s="145">
        <f t="shared" si="19"/>
        <v>-31688</v>
      </c>
      <c r="J612" s="146">
        <v>-31688</v>
      </c>
      <c r="K612" s="147">
        <v>906862809</v>
      </c>
      <c r="L612" s="148" t="s">
        <v>1117</v>
      </c>
      <c r="M612" s="148" t="s">
        <v>141</v>
      </c>
      <c r="N612" s="148"/>
      <c r="O612" s="148" t="s">
        <v>8</v>
      </c>
      <c r="P612" s="148" t="s">
        <v>9</v>
      </c>
      <c r="Q612" s="148"/>
      <c r="R612" s="148"/>
      <c r="S612" s="148"/>
      <c r="T612" s="148"/>
    </row>
    <row r="613" spans="1:20" ht="15.6" customHeight="1" outlineLevel="1">
      <c r="A613" s="142">
        <v>45495</v>
      </c>
      <c r="B613" s="142">
        <v>45489</v>
      </c>
      <c r="C613" s="143" t="s">
        <v>120</v>
      </c>
      <c r="D613" s="144" t="s">
        <v>76</v>
      </c>
      <c r="E613" s="144"/>
      <c r="F613" s="137">
        <f>IF(D613="대체","",VLOOKUP($D613,월별_CashFlow!$H$3:$I$61,2,FALSE))</f>
        <v>120204</v>
      </c>
      <c r="G613" s="145"/>
      <c r="H613" s="145" t="str">
        <f t="shared" si="18"/>
        <v/>
      </c>
      <c r="I613" s="145">
        <f t="shared" si="19"/>
        <v>-306526</v>
      </c>
      <c r="J613" s="146">
        <v>-306526</v>
      </c>
      <c r="K613" s="147">
        <v>906556283</v>
      </c>
      <c r="L613" s="148" t="s">
        <v>548</v>
      </c>
      <c r="M613" s="148" t="s">
        <v>146</v>
      </c>
      <c r="N613" s="148"/>
      <c r="O613" s="148" t="s">
        <v>8</v>
      </c>
      <c r="P613" s="148" t="s">
        <v>9</v>
      </c>
      <c r="Q613" s="148"/>
      <c r="R613" s="148"/>
      <c r="S613" s="148"/>
      <c r="T613" s="148"/>
    </row>
    <row r="614" spans="1:20" ht="15.6" customHeight="1" outlineLevel="1">
      <c r="A614" s="142">
        <v>45495</v>
      </c>
      <c r="B614" s="142">
        <v>45489</v>
      </c>
      <c r="C614" s="143" t="s">
        <v>120</v>
      </c>
      <c r="D614" s="144" t="s">
        <v>86</v>
      </c>
      <c r="E614" s="144"/>
      <c r="F614" s="137">
        <f>IF(D614="대체","",VLOOKUP($D614,월별_CashFlow!$H$3:$I$61,2,FALSE))</f>
        <v>310001</v>
      </c>
      <c r="G614" s="145"/>
      <c r="H614" s="145" t="str">
        <f t="shared" si="18"/>
        <v/>
      </c>
      <c r="I614" s="145">
        <f t="shared" si="19"/>
        <v>-670500</v>
      </c>
      <c r="J614" s="146">
        <v>-670500</v>
      </c>
      <c r="K614" s="147">
        <v>905885783</v>
      </c>
      <c r="L614" s="148" t="s">
        <v>421</v>
      </c>
      <c r="M614" s="148" t="s">
        <v>164</v>
      </c>
      <c r="N614" s="148"/>
      <c r="O614" s="148" t="s">
        <v>10</v>
      </c>
      <c r="P614" s="148" t="s">
        <v>11</v>
      </c>
      <c r="Q614" s="148"/>
      <c r="R614" s="148"/>
      <c r="S614" s="148"/>
      <c r="T614" s="148"/>
    </row>
    <row r="615" spans="1:20" ht="15.6" customHeight="1" outlineLevel="1">
      <c r="A615" s="142">
        <v>45495</v>
      </c>
      <c r="B615" s="142">
        <v>45490</v>
      </c>
      <c r="C615" s="143" t="s">
        <v>120</v>
      </c>
      <c r="D615" s="144" t="s">
        <v>86</v>
      </c>
      <c r="E615" s="144"/>
      <c r="F615" s="137">
        <f>IF(D615="대체","",VLOOKUP($D615,월별_CashFlow!$H$3:$I$61,2,FALSE))</f>
        <v>310001</v>
      </c>
      <c r="G615" s="145"/>
      <c r="H615" s="145" t="str">
        <f t="shared" si="18"/>
        <v/>
      </c>
      <c r="I615" s="145">
        <f t="shared" si="19"/>
        <v>-282</v>
      </c>
      <c r="J615" s="146">
        <v>-282</v>
      </c>
      <c r="K615" s="147">
        <v>905885501</v>
      </c>
      <c r="L615" s="148" t="s">
        <v>545</v>
      </c>
      <c r="M615" s="148" t="s">
        <v>157</v>
      </c>
      <c r="N615" s="148"/>
      <c r="O615" s="148" t="s">
        <v>16</v>
      </c>
      <c r="P615" s="148" t="s">
        <v>17</v>
      </c>
      <c r="Q615" s="148"/>
      <c r="R615" s="148"/>
      <c r="S615" s="148"/>
      <c r="T615" s="148"/>
    </row>
    <row r="616" spans="1:20" ht="15.6" customHeight="1" outlineLevel="1">
      <c r="A616" s="142">
        <v>45495</v>
      </c>
      <c r="B616" s="142">
        <v>45490</v>
      </c>
      <c r="C616" s="143" t="s">
        <v>120</v>
      </c>
      <c r="D616" s="144" t="s">
        <v>86</v>
      </c>
      <c r="E616" s="144"/>
      <c r="F616" s="137">
        <f>IF(D616="대체","",VLOOKUP($D616,월별_CashFlow!$H$3:$I$61,2,FALSE))</f>
        <v>310001</v>
      </c>
      <c r="G616" s="145"/>
      <c r="H616" s="145">
        <f t="shared" si="18"/>
        <v>1000000</v>
      </c>
      <c r="I616" s="145" t="str">
        <f t="shared" si="19"/>
        <v/>
      </c>
      <c r="J616" s="146">
        <v>1000000</v>
      </c>
      <c r="K616" s="147">
        <v>906885501</v>
      </c>
      <c r="L616" s="148" t="s">
        <v>477</v>
      </c>
      <c r="M616" s="148" t="s">
        <v>151</v>
      </c>
      <c r="N616" s="148"/>
      <c r="O616" s="148" t="s">
        <v>16</v>
      </c>
      <c r="P616" s="148" t="s">
        <v>17</v>
      </c>
      <c r="Q616" s="148"/>
      <c r="R616" s="148"/>
      <c r="S616" s="148"/>
      <c r="T616" s="148"/>
    </row>
    <row r="617" spans="1:20" ht="15.6" customHeight="1" outlineLevel="1">
      <c r="A617" s="142">
        <v>45495</v>
      </c>
      <c r="B617" s="142">
        <v>45490</v>
      </c>
      <c r="C617" s="143" t="s">
        <v>120</v>
      </c>
      <c r="D617" s="144" t="s">
        <v>86</v>
      </c>
      <c r="E617" s="144"/>
      <c r="F617" s="137">
        <f>IF(D617="대체","",VLOOKUP($D617,월별_CashFlow!$H$3:$I$61,2,FALSE))</f>
        <v>310001</v>
      </c>
      <c r="G617" s="145"/>
      <c r="H617" s="145" t="str">
        <f t="shared" si="18"/>
        <v/>
      </c>
      <c r="I617" s="145">
        <f t="shared" si="19"/>
        <v>-1250000</v>
      </c>
      <c r="J617" s="146">
        <v>-1250000</v>
      </c>
      <c r="K617" s="147">
        <v>905635501</v>
      </c>
      <c r="L617" s="148" t="s">
        <v>509</v>
      </c>
      <c r="M617" s="148" t="s">
        <v>165</v>
      </c>
      <c r="N617" s="148"/>
      <c r="O617" s="148" t="s">
        <v>16</v>
      </c>
      <c r="P617" s="148" t="s">
        <v>17</v>
      </c>
      <c r="Q617" s="148"/>
      <c r="R617" s="148"/>
      <c r="S617" s="148"/>
      <c r="T617" s="148"/>
    </row>
    <row r="618" spans="1:20" ht="15.6" customHeight="1" outlineLevel="1">
      <c r="A618" s="142">
        <v>45495</v>
      </c>
      <c r="B618" s="142">
        <v>45490</v>
      </c>
      <c r="C618" s="143" t="s">
        <v>120</v>
      </c>
      <c r="D618" s="144" t="s">
        <v>86</v>
      </c>
      <c r="E618" s="144"/>
      <c r="F618" s="137">
        <f>IF(D618="대체","",VLOOKUP($D618,월별_CashFlow!$H$3:$I$61,2,FALSE))</f>
        <v>310001</v>
      </c>
      <c r="G618" s="145"/>
      <c r="H618" s="145">
        <f t="shared" si="18"/>
        <v>1250000</v>
      </c>
      <c r="I618" s="145" t="str">
        <f t="shared" si="19"/>
        <v/>
      </c>
      <c r="J618" s="146">
        <v>1250000</v>
      </c>
      <c r="K618" s="147">
        <v>906885501</v>
      </c>
      <c r="L618" s="148" t="s">
        <v>477</v>
      </c>
      <c r="M618" s="148" t="s">
        <v>165</v>
      </c>
      <c r="N618" s="148"/>
      <c r="O618" s="148" t="s">
        <v>16</v>
      </c>
      <c r="P618" s="148" t="s">
        <v>17</v>
      </c>
      <c r="Q618" s="148"/>
      <c r="R618" s="148"/>
      <c r="S618" s="148"/>
      <c r="T618" s="148"/>
    </row>
    <row r="619" spans="1:20" ht="15.6" customHeight="1" outlineLevel="1">
      <c r="A619" s="142">
        <v>45495</v>
      </c>
      <c r="B619" s="142">
        <v>45490</v>
      </c>
      <c r="C619" s="143" t="s">
        <v>120</v>
      </c>
      <c r="D619" s="144" t="s">
        <v>76</v>
      </c>
      <c r="E619" s="144"/>
      <c r="F619" s="137">
        <f>IF(D619="대체","",VLOOKUP($D619,월별_CashFlow!$H$3:$I$61,2,FALSE))</f>
        <v>120204</v>
      </c>
      <c r="G619" s="145"/>
      <c r="H619" s="145" t="str">
        <f t="shared" si="18"/>
        <v/>
      </c>
      <c r="I619" s="145">
        <f t="shared" si="19"/>
        <v>-66251</v>
      </c>
      <c r="J619" s="146">
        <v>-66251</v>
      </c>
      <c r="K619" s="147">
        <v>906819250</v>
      </c>
      <c r="L619" s="148" t="s">
        <v>552</v>
      </c>
      <c r="M619" s="148" t="s">
        <v>159</v>
      </c>
      <c r="N619" s="148"/>
      <c r="O619" s="148" t="s">
        <v>8</v>
      </c>
      <c r="P619" s="148" t="s">
        <v>9</v>
      </c>
      <c r="Q619" s="148"/>
      <c r="R619" s="148"/>
      <c r="S619" s="148"/>
      <c r="T619" s="148"/>
    </row>
    <row r="620" spans="1:20" ht="15.6" customHeight="1" outlineLevel="1">
      <c r="A620" s="142">
        <v>45495</v>
      </c>
      <c r="B620" s="142">
        <v>45491</v>
      </c>
      <c r="C620" s="143" t="s">
        <v>120</v>
      </c>
      <c r="D620" s="144" t="s">
        <v>86</v>
      </c>
      <c r="E620" s="144"/>
      <c r="F620" s="137">
        <f>IF(D620="대체","",VLOOKUP($D620,월별_CashFlow!$H$3:$I$61,2,FALSE))</f>
        <v>310001</v>
      </c>
      <c r="G620" s="145"/>
      <c r="H620" s="145">
        <f t="shared" si="18"/>
        <v>670000</v>
      </c>
      <c r="I620" s="145" t="str">
        <f t="shared" si="19"/>
        <v/>
      </c>
      <c r="J620" s="146">
        <v>670000</v>
      </c>
      <c r="K620" s="147">
        <v>907489250</v>
      </c>
      <c r="L620" s="148" t="s">
        <v>477</v>
      </c>
      <c r="M620" s="148" t="s">
        <v>166</v>
      </c>
      <c r="N620" s="148"/>
      <c r="O620" s="148" t="s">
        <v>16</v>
      </c>
      <c r="P620" s="148" t="s">
        <v>17</v>
      </c>
      <c r="Q620" s="148"/>
      <c r="R620" s="148"/>
      <c r="S620" s="148"/>
      <c r="T620" s="148"/>
    </row>
    <row r="621" spans="1:20" ht="15.6" customHeight="1" outlineLevel="1">
      <c r="A621" s="142">
        <v>45495</v>
      </c>
      <c r="B621" s="142">
        <v>45491</v>
      </c>
      <c r="C621" s="143" t="s">
        <v>120</v>
      </c>
      <c r="D621" s="144" t="s">
        <v>76</v>
      </c>
      <c r="E621" s="144"/>
      <c r="F621" s="137">
        <f>IF(D621="대체","",VLOOKUP($D621,월별_CashFlow!$H$3:$I$61,2,FALSE))</f>
        <v>120204</v>
      </c>
      <c r="G621" s="145"/>
      <c r="H621" s="145" t="str">
        <f t="shared" si="18"/>
        <v/>
      </c>
      <c r="I621" s="145">
        <f t="shared" si="19"/>
        <v>-39200</v>
      </c>
      <c r="J621" s="146">
        <v>-39200</v>
      </c>
      <c r="K621" s="147">
        <v>907450050</v>
      </c>
      <c r="L621" s="148" t="s">
        <v>322</v>
      </c>
      <c r="M621" s="148" t="s">
        <v>167</v>
      </c>
      <c r="N621" s="148"/>
      <c r="O621" s="148" t="s">
        <v>8</v>
      </c>
      <c r="P621" s="148" t="s">
        <v>9</v>
      </c>
      <c r="Q621" s="148"/>
      <c r="R621" s="148"/>
      <c r="S621" s="148"/>
      <c r="T621" s="148"/>
    </row>
    <row r="622" spans="1:20" ht="15.6" customHeight="1" outlineLevel="1">
      <c r="A622" s="142">
        <v>45495</v>
      </c>
      <c r="B622" s="142">
        <v>45492</v>
      </c>
      <c r="C622" s="143" t="s">
        <v>120</v>
      </c>
      <c r="D622" s="144" t="s">
        <v>76</v>
      </c>
      <c r="E622" s="144"/>
      <c r="F622" s="137">
        <f>IF(D622="대체","",VLOOKUP($D622,월별_CashFlow!$H$3:$I$61,2,FALSE))</f>
        <v>120204</v>
      </c>
      <c r="G622" s="145"/>
      <c r="H622" s="145" t="str">
        <f t="shared" si="18"/>
        <v/>
      </c>
      <c r="I622" s="145">
        <f t="shared" si="19"/>
        <v>-83993</v>
      </c>
      <c r="J622" s="146">
        <v>-83993</v>
      </c>
      <c r="K622" s="147">
        <v>907366057</v>
      </c>
      <c r="L622" s="148" t="s">
        <v>556</v>
      </c>
      <c r="M622" s="148" t="s">
        <v>168</v>
      </c>
      <c r="N622" s="148"/>
      <c r="O622" s="148" t="s">
        <v>8</v>
      </c>
      <c r="P622" s="148" t="s">
        <v>9</v>
      </c>
      <c r="Q622" s="148"/>
      <c r="R622" s="148"/>
      <c r="S622" s="148"/>
      <c r="T622" s="148"/>
    </row>
    <row r="623" spans="1:20" ht="15.6" customHeight="1" outlineLevel="1">
      <c r="A623" s="142">
        <v>45497</v>
      </c>
      <c r="B623" s="142">
        <v>45495</v>
      </c>
      <c r="C623" s="143" t="s">
        <v>120</v>
      </c>
      <c r="D623" s="144" t="s">
        <v>86</v>
      </c>
      <c r="E623" s="144"/>
      <c r="F623" s="137">
        <f>IF(D623="대체","",VLOOKUP($D623,월별_CashFlow!$H$3:$I$61,2,FALSE))</f>
        <v>310001</v>
      </c>
      <c r="G623" s="145"/>
      <c r="H623" s="145" t="str">
        <f t="shared" si="18"/>
        <v/>
      </c>
      <c r="I623" s="145">
        <f t="shared" si="19"/>
        <v>-1000000</v>
      </c>
      <c r="J623" s="146">
        <v>-1000000</v>
      </c>
      <c r="K623" s="147">
        <v>906366057</v>
      </c>
      <c r="L623" s="148" t="s">
        <v>562</v>
      </c>
      <c r="M623" s="148" t="s">
        <v>169</v>
      </c>
      <c r="N623" s="148"/>
      <c r="O623" s="148" t="s">
        <v>16</v>
      </c>
      <c r="P623" s="148" t="s">
        <v>17</v>
      </c>
      <c r="Q623" s="148"/>
      <c r="R623" s="148"/>
      <c r="S623" s="148"/>
      <c r="T623" s="148"/>
    </row>
    <row r="624" spans="1:20" ht="15.6" customHeight="1" outlineLevel="1">
      <c r="A624" s="142">
        <v>45497</v>
      </c>
      <c r="B624" s="142">
        <v>45495</v>
      </c>
      <c r="C624" s="143" t="s">
        <v>120</v>
      </c>
      <c r="D624" s="144" t="s">
        <v>86</v>
      </c>
      <c r="E624" s="144"/>
      <c r="F624" s="137">
        <f>IF(D624="대체","",VLOOKUP($D624,월별_CashFlow!$H$3:$I$61,2,FALSE))</f>
        <v>310001</v>
      </c>
      <c r="G624" s="145"/>
      <c r="H624" s="145" t="str">
        <f t="shared" si="18"/>
        <v/>
      </c>
      <c r="I624" s="145">
        <f t="shared" si="19"/>
        <v>-669718</v>
      </c>
      <c r="J624" s="146">
        <v>-669718</v>
      </c>
      <c r="K624" s="147">
        <v>905696339</v>
      </c>
      <c r="L624" s="148" t="s">
        <v>562</v>
      </c>
      <c r="M624" s="148" t="s">
        <v>170</v>
      </c>
      <c r="N624" s="148"/>
      <c r="O624" s="148" t="s">
        <v>16</v>
      </c>
      <c r="P624" s="148" t="s">
        <v>17</v>
      </c>
      <c r="Q624" s="148"/>
      <c r="R624" s="148"/>
      <c r="S624" s="148"/>
      <c r="T624" s="148"/>
    </row>
    <row r="625" spans="1:20" ht="15.6" customHeight="1" outlineLevel="1">
      <c r="A625" s="142">
        <v>45497</v>
      </c>
      <c r="B625" s="142">
        <v>45495</v>
      </c>
      <c r="C625" s="143" t="s">
        <v>120</v>
      </c>
      <c r="D625" s="144" t="s">
        <v>86</v>
      </c>
      <c r="E625" s="144"/>
      <c r="F625" s="137">
        <f>IF(D625="대체","",VLOOKUP($D625,월별_CashFlow!$H$3:$I$61,2,FALSE))</f>
        <v>310001</v>
      </c>
      <c r="G625" s="145"/>
      <c r="H625" s="145">
        <f t="shared" si="18"/>
        <v>1000000</v>
      </c>
      <c r="I625" s="145" t="str">
        <f t="shared" si="19"/>
        <v/>
      </c>
      <c r="J625" s="146">
        <v>1000000</v>
      </c>
      <c r="K625" s="147">
        <v>906696339</v>
      </c>
      <c r="L625" s="148" t="s">
        <v>421</v>
      </c>
      <c r="M625" s="148" t="s">
        <v>171</v>
      </c>
      <c r="N625" s="148"/>
      <c r="O625" s="148" t="s">
        <v>8</v>
      </c>
      <c r="P625" s="148" t="s">
        <v>9</v>
      </c>
      <c r="Q625" s="148"/>
      <c r="R625" s="148"/>
      <c r="S625" s="148"/>
      <c r="T625" s="148"/>
    </row>
    <row r="626" spans="1:20" ht="15.6" customHeight="1" outlineLevel="1">
      <c r="A626" s="142">
        <v>45497</v>
      </c>
      <c r="B626" s="142">
        <v>45495</v>
      </c>
      <c r="C626" s="143" t="s">
        <v>120</v>
      </c>
      <c r="D626" s="144" t="s">
        <v>86</v>
      </c>
      <c r="E626" s="144"/>
      <c r="F626" s="137">
        <f>IF(D626="대체","",VLOOKUP($D626,월별_CashFlow!$H$3:$I$61,2,FALSE))</f>
        <v>310001</v>
      </c>
      <c r="G626" s="145"/>
      <c r="H626" s="145">
        <f t="shared" si="18"/>
        <v>669718</v>
      </c>
      <c r="I626" s="145" t="str">
        <f t="shared" si="19"/>
        <v/>
      </c>
      <c r="J626" s="146">
        <v>669718</v>
      </c>
      <c r="K626" s="147">
        <v>907366057</v>
      </c>
      <c r="L626" s="148" t="s">
        <v>421</v>
      </c>
      <c r="M626" s="148" t="s">
        <v>172</v>
      </c>
      <c r="N626" s="148"/>
      <c r="O626" s="148" t="s">
        <v>8</v>
      </c>
      <c r="P626" s="148" t="s">
        <v>9</v>
      </c>
      <c r="Q626" s="148"/>
      <c r="R626" s="148"/>
      <c r="S626" s="148"/>
      <c r="T626" s="148"/>
    </row>
    <row r="627" spans="1:20" ht="15.6" customHeight="1" outlineLevel="1">
      <c r="A627" s="142">
        <v>45497</v>
      </c>
      <c r="B627" s="142">
        <v>45495</v>
      </c>
      <c r="C627" s="143" t="s">
        <v>120</v>
      </c>
      <c r="D627" s="144" t="s">
        <v>76</v>
      </c>
      <c r="E627" s="144"/>
      <c r="F627" s="137">
        <f>IF(D627="대체","",VLOOKUP($D627,월별_CashFlow!$H$3:$I$61,2,FALSE))</f>
        <v>120204</v>
      </c>
      <c r="G627" s="145"/>
      <c r="H627" s="145" t="str">
        <f t="shared" si="18"/>
        <v/>
      </c>
      <c r="I627" s="145">
        <f t="shared" si="19"/>
        <v>-55177</v>
      </c>
      <c r="J627" s="146">
        <v>-55177</v>
      </c>
      <c r="K627" s="147">
        <v>907310880</v>
      </c>
      <c r="L627" s="148" t="s">
        <v>561</v>
      </c>
      <c r="M627" s="148" t="s">
        <v>168</v>
      </c>
      <c r="N627" s="148"/>
      <c r="O627" s="148" t="s">
        <v>8</v>
      </c>
      <c r="P627" s="148" t="s">
        <v>9</v>
      </c>
      <c r="Q627" s="148"/>
      <c r="R627" s="148"/>
      <c r="S627" s="148"/>
      <c r="T627" s="148"/>
    </row>
    <row r="628" spans="1:20" ht="15.6" customHeight="1" outlineLevel="1">
      <c r="A628" s="142">
        <v>45497</v>
      </c>
      <c r="B628" s="142">
        <v>45495</v>
      </c>
      <c r="C628" s="143" t="s">
        <v>120</v>
      </c>
      <c r="D628" s="144" t="s">
        <v>76</v>
      </c>
      <c r="E628" s="144"/>
      <c r="F628" s="137">
        <f>IF(D628="대체","",VLOOKUP($D628,월별_CashFlow!$H$3:$I$61,2,FALSE))</f>
        <v>120204</v>
      </c>
      <c r="G628" s="145"/>
      <c r="H628" s="145" t="str">
        <f t="shared" si="18"/>
        <v/>
      </c>
      <c r="I628" s="145">
        <f t="shared" si="19"/>
        <v>-75983</v>
      </c>
      <c r="J628" s="146">
        <v>-75983</v>
      </c>
      <c r="K628" s="147">
        <v>907234897</v>
      </c>
      <c r="L628" s="148" t="s">
        <v>560</v>
      </c>
      <c r="M628" s="148"/>
      <c r="N628" s="148"/>
      <c r="O628" s="148" t="s">
        <v>8</v>
      </c>
      <c r="P628" s="148" t="s">
        <v>9</v>
      </c>
      <c r="Q628" s="148"/>
      <c r="R628" s="148"/>
      <c r="S628" s="148"/>
      <c r="T628" s="148"/>
    </row>
    <row r="629" spans="1:20" ht="15.6" customHeight="1" outlineLevel="1">
      <c r="A629" s="142">
        <v>45497</v>
      </c>
      <c r="B629" s="142">
        <v>45495</v>
      </c>
      <c r="C629" s="143" t="s">
        <v>120</v>
      </c>
      <c r="D629" s="144" t="s">
        <v>76</v>
      </c>
      <c r="E629" s="144"/>
      <c r="F629" s="137">
        <f>IF(D629="대체","",VLOOKUP($D629,월별_CashFlow!$H$3:$I$61,2,FALSE))</f>
        <v>120204</v>
      </c>
      <c r="G629" s="145"/>
      <c r="H629" s="145" t="str">
        <f t="shared" si="18"/>
        <v/>
      </c>
      <c r="I629" s="145">
        <f t="shared" si="19"/>
        <v>-339202</v>
      </c>
      <c r="J629" s="146">
        <v>-339202</v>
      </c>
      <c r="K629" s="147">
        <v>906895695</v>
      </c>
      <c r="L629" s="148" t="s">
        <v>559</v>
      </c>
      <c r="M629" s="148" t="s">
        <v>159</v>
      </c>
      <c r="N629" s="148"/>
      <c r="O629" s="148" t="s">
        <v>8</v>
      </c>
      <c r="P629" s="148" t="s">
        <v>9</v>
      </c>
      <c r="Q629" s="148"/>
      <c r="R629" s="148"/>
      <c r="S629" s="148"/>
      <c r="T629" s="148"/>
    </row>
    <row r="630" spans="1:20" ht="15.6" customHeight="1" outlineLevel="1">
      <c r="A630" s="142">
        <v>45497</v>
      </c>
      <c r="B630" s="142">
        <v>45495</v>
      </c>
      <c r="C630" s="143" t="s">
        <v>120</v>
      </c>
      <c r="D630" s="144" t="s">
        <v>76</v>
      </c>
      <c r="E630" s="144"/>
      <c r="F630" s="137">
        <f>IF(D630="대체","",VLOOKUP($D630,월별_CashFlow!$H$3:$I$61,2,FALSE))</f>
        <v>120204</v>
      </c>
      <c r="G630" s="145"/>
      <c r="H630" s="145" t="str">
        <f t="shared" si="18"/>
        <v/>
      </c>
      <c r="I630" s="145">
        <f t="shared" si="19"/>
        <v>-293110</v>
      </c>
      <c r="J630" s="146">
        <v>-293110</v>
      </c>
      <c r="K630" s="147">
        <v>906602585</v>
      </c>
      <c r="L630" s="148" t="s">
        <v>558</v>
      </c>
      <c r="M630" s="148"/>
      <c r="N630" s="148"/>
      <c r="O630" s="148" t="s">
        <v>8</v>
      </c>
      <c r="P630" s="148" t="s">
        <v>9</v>
      </c>
      <c r="Q630" s="148"/>
      <c r="R630" s="148"/>
      <c r="S630" s="148"/>
      <c r="T630" s="148"/>
    </row>
    <row r="631" spans="1:20" ht="15.6" customHeight="1" outlineLevel="1">
      <c r="A631" s="142">
        <v>45497</v>
      </c>
      <c r="B631" s="142">
        <v>45496</v>
      </c>
      <c r="C631" s="143" t="s">
        <v>120</v>
      </c>
      <c r="D631" s="144" t="s">
        <v>86</v>
      </c>
      <c r="E631" s="144"/>
      <c r="F631" s="137">
        <f>IF(D631="대체","",VLOOKUP($D631,월별_CashFlow!$H$3:$I$61,2,FALSE))</f>
        <v>310001</v>
      </c>
      <c r="G631" s="145"/>
      <c r="H631" s="145">
        <f t="shared" si="18"/>
        <v>760662</v>
      </c>
      <c r="I631" s="145" t="str">
        <f t="shared" si="19"/>
        <v/>
      </c>
      <c r="J631" s="146">
        <v>760662</v>
      </c>
      <c r="K631" s="147">
        <v>907363247</v>
      </c>
      <c r="L631" s="148" t="s">
        <v>712</v>
      </c>
      <c r="M631" s="148" t="s">
        <v>173</v>
      </c>
      <c r="N631" s="148"/>
      <c r="O631" s="148" t="s">
        <v>12</v>
      </c>
      <c r="P631" s="148" t="s">
        <v>13</v>
      </c>
      <c r="Q631" s="148"/>
      <c r="R631" s="148"/>
      <c r="S631" s="148"/>
      <c r="T631" s="148"/>
    </row>
    <row r="632" spans="1:20" ht="15.6" customHeight="1" outlineLevel="1">
      <c r="A632" s="142">
        <v>45497</v>
      </c>
      <c r="B632" s="142">
        <v>45496</v>
      </c>
      <c r="C632" s="143" t="s">
        <v>120</v>
      </c>
      <c r="D632" s="144" t="s">
        <v>86</v>
      </c>
      <c r="E632" s="144"/>
      <c r="F632" s="137">
        <f>IF(D632="대체","",VLOOKUP($D632,월별_CashFlow!$H$3:$I$61,2,FALSE))</f>
        <v>310001</v>
      </c>
      <c r="G632" s="145"/>
      <c r="H632" s="145" t="str">
        <f t="shared" si="18"/>
        <v/>
      </c>
      <c r="I632" s="145">
        <f t="shared" si="19"/>
        <v>-760662</v>
      </c>
      <c r="J632" s="146">
        <v>-760662</v>
      </c>
      <c r="K632" s="147">
        <v>906602585</v>
      </c>
      <c r="L632" s="148" t="s">
        <v>203</v>
      </c>
      <c r="M632" s="148" t="s">
        <v>173</v>
      </c>
      <c r="N632" s="148"/>
      <c r="O632" s="148" t="s">
        <v>12</v>
      </c>
      <c r="P632" s="148" t="s">
        <v>13</v>
      </c>
      <c r="Q632" s="148"/>
      <c r="R632" s="148"/>
      <c r="S632" s="148"/>
      <c r="T632" s="148"/>
    </row>
    <row r="633" spans="1:20" ht="15.6" customHeight="1" outlineLevel="1">
      <c r="A633" s="142">
        <v>45497</v>
      </c>
      <c r="B633" s="142">
        <v>45496</v>
      </c>
      <c r="C633" s="143" t="s">
        <v>120</v>
      </c>
      <c r="D633" s="144" t="s">
        <v>76</v>
      </c>
      <c r="E633" s="144"/>
      <c r="F633" s="137">
        <f>IF(D633="대체","",VLOOKUP($D633,월별_CashFlow!$H$3:$I$61,2,FALSE))</f>
        <v>120204</v>
      </c>
      <c r="G633" s="145"/>
      <c r="H633" s="145" t="str">
        <f t="shared" si="18"/>
        <v/>
      </c>
      <c r="I633" s="145">
        <f t="shared" si="19"/>
        <v>-519052</v>
      </c>
      <c r="J633" s="146">
        <v>-519052</v>
      </c>
      <c r="K633" s="147">
        <v>906083533</v>
      </c>
      <c r="L633" s="148" t="s">
        <v>566</v>
      </c>
      <c r="M633" s="148"/>
      <c r="N633" s="148"/>
      <c r="O633" s="148" t="s">
        <v>8</v>
      </c>
      <c r="P633" s="148" t="s">
        <v>9</v>
      </c>
      <c r="Q633" s="148"/>
      <c r="R633" s="148"/>
      <c r="S633" s="148"/>
      <c r="T633" s="148"/>
    </row>
    <row r="634" spans="1:20" ht="15.6" customHeight="1" outlineLevel="1">
      <c r="A634" s="142">
        <v>45498</v>
      </c>
      <c r="B634" s="142">
        <v>45498</v>
      </c>
      <c r="C634" s="143" t="s">
        <v>120</v>
      </c>
      <c r="D634" s="144" t="s">
        <v>74</v>
      </c>
      <c r="E634" s="144"/>
      <c r="F634" s="137">
        <f>IF(D634="대체","",VLOOKUP($D634,월별_CashFlow!$H$3:$I$61,2,FALSE))</f>
        <v>120202</v>
      </c>
      <c r="G634" s="145"/>
      <c r="H634" s="145" t="str">
        <f t="shared" si="18"/>
        <v/>
      </c>
      <c r="I634" s="145">
        <f t="shared" si="19"/>
        <v>-7575260</v>
      </c>
      <c r="J634" s="146">
        <v>-7575260</v>
      </c>
      <c r="K634" s="147">
        <v>898508273</v>
      </c>
      <c r="L634" s="148" t="s">
        <v>211</v>
      </c>
      <c r="M634" s="148" t="s">
        <v>174</v>
      </c>
      <c r="N634" s="148"/>
      <c r="O634" s="148" t="s">
        <v>10</v>
      </c>
      <c r="P634" s="148" t="s">
        <v>11</v>
      </c>
      <c r="Q634" s="148"/>
      <c r="R634" s="148"/>
      <c r="S634" s="148"/>
      <c r="T634" s="148"/>
    </row>
    <row r="635" spans="1:20" ht="15.6" customHeight="1" outlineLevel="1">
      <c r="A635" s="142">
        <v>45498</v>
      </c>
      <c r="B635" s="142">
        <v>45498</v>
      </c>
      <c r="C635" s="143" t="s">
        <v>120</v>
      </c>
      <c r="D635" s="144" t="s">
        <v>74</v>
      </c>
      <c r="E635" s="144"/>
      <c r="F635" s="137">
        <f>IF(D635="대체","",VLOOKUP($D635,월별_CashFlow!$H$3:$I$61,2,FALSE))</f>
        <v>120202</v>
      </c>
      <c r="G635" s="145"/>
      <c r="H635" s="145" t="str">
        <f t="shared" si="18"/>
        <v/>
      </c>
      <c r="I635" s="145">
        <f t="shared" si="19"/>
        <v>-6158770</v>
      </c>
      <c r="J635" s="146">
        <v>-6158770</v>
      </c>
      <c r="K635" s="147">
        <v>892349503</v>
      </c>
      <c r="L635" s="148" t="s">
        <v>212</v>
      </c>
      <c r="M635" s="148" t="s">
        <v>175</v>
      </c>
      <c r="N635" s="148"/>
      <c r="O635" s="148" t="s">
        <v>10</v>
      </c>
      <c r="P635" s="148" t="s">
        <v>11</v>
      </c>
      <c r="Q635" s="148"/>
      <c r="R635" s="148"/>
      <c r="S635" s="148"/>
      <c r="T635" s="148"/>
    </row>
    <row r="636" spans="1:20" ht="15.6" customHeight="1" outlineLevel="1">
      <c r="A636" s="142">
        <v>45498</v>
      </c>
      <c r="B636" s="142">
        <v>45498</v>
      </c>
      <c r="C636" s="143" t="s">
        <v>120</v>
      </c>
      <c r="D636" s="144" t="s">
        <v>74</v>
      </c>
      <c r="E636" s="144"/>
      <c r="F636" s="137">
        <f>IF(D636="대체","",VLOOKUP($D636,월별_CashFlow!$H$3:$I$61,2,FALSE))</f>
        <v>120202</v>
      </c>
      <c r="G636" s="145"/>
      <c r="H636" s="145" t="str">
        <f t="shared" si="18"/>
        <v/>
      </c>
      <c r="I636" s="145">
        <f t="shared" si="19"/>
        <v>-902050</v>
      </c>
      <c r="J636" s="146">
        <v>-902050</v>
      </c>
      <c r="K636" s="147">
        <v>891447453</v>
      </c>
      <c r="L636" s="148" t="s">
        <v>213</v>
      </c>
      <c r="M636" s="148" t="s">
        <v>175</v>
      </c>
      <c r="N636" s="148"/>
      <c r="O636" s="148" t="s">
        <v>10</v>
      </c>
      <c r="P636" s="148" t="s">
        <v>11</v>
      </c>
      <c r="Q636" s="148"/>
      <c r="R636" s="148"/>
      <c r="S636" s="148"/>
      <c r="T636" s="148"/>
    </row>
    <row r="637" spans="1:20" ht="15.6" customHeight="1" outlineLevel="1">
      <c r="A637" s="142">
        <v>45498</v>
      </c>
      <c r="B637" s="142">
        <v>45498</v>
      </c>
      <c r="C637" s="143" t="s">
        <v>120</v>
      </c>
      <c r="D637" s="144" t="s">
        <v>74</v>
      </c>
      <c r="E637" s="144"/>
      <c r="F637" s="137">
        <f>IF(D637="대체","",VLOOKUP($D637,월별_CashFlow!$H$3:$I$61,2,FALSE))</f>
        <v>120202</v>
      </c>
      <c r="G637" s="145"/>
      <c r="H637" s="145" t="str">
        <f t="shared" si="18"/>
        <v/>
      </c>
      <c r="I637" s="145">
        <f t="shared" si="19"/>
        <v>-906460</v>
      </c>
      <c r="J637" s="146">
        <v>-906460</v>
      </c>
      <c r="K637" s="147">
        <v>890540993</v>
      </c>
      <c r="L637" s="148" t="s">
        <v>416</v>
      </c>
      <c r="M637" s="148" t="s">
        <v>175</v>
      </c>
      <c r="N637" s="148"/>
      <c r="O637" s="148" t="s">
        <v>10</v>
      </c>
      <c r="P637" s="148" t="s">
        <v>11</v>
      </c>
      <c r="Q637" s="148"/>
      <c r="R637" s="148"/>
      <c r="S637" s="148"/>
      <c r="T637" s="148"/>
    </row>
    <row r="638" spans="1:20" ht="15.6" customHeight="1" outlineLevel="1">
      <c r="A638" s="142">
        <v>45498</v>
      </c>
      <c r="B638" s="142">
        <v>45498</v>
      </c>
      <c r="C638" s="143" t="s">
        <v>120</v>
      </c>
      <c r="D638" s="144" t="s">
        <v>74</v>
      </c>
      <c r="E638" s="144"/>
      <c r="F638" s="137">
        <f>IF(D638="대체","",VLOOKUP($D638,월별_CashFlow!$H$3:$I$61,2,FALSE))</f>
        <v>120202</v>
      </c>
      <c r="G638" s="145"/>
      <c r="H638" s="145" t="str">
        <f t="shared" si="18"/>
        <v/>
      </c>
      <c r="I638" s="145">
        <f t="shared" si="19"/>
        <v>-905960</v>
      </c>
      <c r="J638" s="146">
        <v>-905960</v>
      </c>
      <c r="K638" s="147">
        <v>889635033</v>
      </c>
      <c r="L638" s="148" t="s">
        <v>214</v>
      </c>
      <c r="M638" s="148" t="s">
        <v>174</v>
      </c>
      <c r="N638" s="148"/>
      <c r="O638" s="148" t="s">
        <v>10</v>
      </c>
      <c r="P638" s="148" t="s">
        <v>11</v>
      </c>
      <c r="Q638" s="148"/>
      <c r="R638" s="148"/>
      <c r="S638" s="148"/>
      <c r="T638" s="148"/>
    </row>
    <row r="639" spans="1:20" ht="15.6" customHeight="1" outlineLevel="1">
      <c r="A639" s="142">
        <v>45499</v>
      </c>
      <c r="B639" s="142">
        <v>45498</v>
      </c>
      <c r="C639" s="143" t="s">
        <v>120</v>
      </c>
      <c r="D639" s="144" t="s">
        <v>76</v>
      </c>
      <c r="E639" s="144"/>
      <c r="F639" s="137">
        <f>IF(D639="대체","",VLOOKUP($D639,월별_CashFlow!$H$3:$I$61,2,FALSE))</f>
        <v>120204</v>
      </c>
      <c r="G639" s="145"/>
      <c r="H639" s="145" t="str">
        <f t="shared" si="18"/>
        <v/>
      </c>
      <c r="I639" s="145">
        <f t="shared" si="19"/>
        <v>-227146</v>
      </c>
      <c r="J639" s="146">
        <v>-227146</v>
      </c>
      <c r="K639" s="147">
        <v>889407887</v>
      </c>
      <c r="L639" s="148" t="s">
        <v>1118</v>
      </c>
      <c r="M639" s="148"/>
      <c r="N639" s="148"/>
      <c r="O639" s="148" t="s">
        <v>8</v>
      </c>
      <c r="P639" s="148" t="s">
        <v>9</v>
      </c>
      <c r="Q639" s="148"/>
      <c r="R639" s="148"/>
      <c r="S639" s="148"/>
      <c r="T639" s="148"/>
    </row>
    <row r="640" spans="1:20" ht="15.6" customHeight="1" outlineLevel="1">
      <c r="A640" s="142">
        <v>45499</v>
      </c>
      <c r="B640" s="142">
        <v>45498</v>
      </c>
      <c r="C640" s="143" t="s">
        <v>120</v>
      </c>
      <c r="D640" s="144" t="s">
        <v>86</v>
      </c>
      <c r="E640" s="144"/>
      <c r="F640" s="137">
        <f>IF(D640="대체","",VLOOKUP($D640,월별_CashFlow!$H$3:$I$61,2,FALSE))</f>
        <v>310001</v>
      </c>
      <c r="G640" s="145"/>
      <c r="H640" s="145" t="str">
        <f t="shared" si="18"/>
        <v/>
      </c>
      <c r="I640" s="145">
        <f t="shared" si="19"/>
        <v>-8810</v>
      </c>
      <c r="J640" s="146">
        <v>-8810</v>
      </c>
      <c r="K640" s="147">
        <v>889399077</v>
      </c>
      <c r="L640" s="148" t="s">
        <v>332</v>
      </c>
      <c r="M640" s="148" t="s">
        <v>176</v>
      </c>
      <c r="N640" s="148"/>
      <c r="O640" s="148" t="s">
        <v>14</v>
      </c>
      <c r="P640" s="148" t="s">
        <v>15</v>
      </c>
      <c r="Q640" s="148"/>
      <c r="R640" s="148"/>
      <c r="S640" s="148"/>
      <c r="T640" s="148"/>
    </row>
    <row r="641" spans="1:20" ht="15.6" customHeight="1" outlineLevel="1">
      <c r="A641" s="142">
        <v>45505</v>
      </c>
      <c r="B641" s="142">
        <v>45499</v>
      </c>
      <c r="C641" s="143" t="s">
        <v>120</v>
      </c>
      <c r="D641" s="144" t="s">
        <v>76</v>
      </c>
      <c r="E641" s="144"/>
      <c r="F641" s="137">
        <f>IF(D641="대체","",VLOOKUP($D641,월별_CashFlow!$H$3:$I$61,2,FALSE))</f>
        <v>120204</v>
      </c>
      <c r="G641" s="145"/>
      <c r="H641" s="145" t="str">
        <f t="shared" si="18"/>
        <v/>
      </c>
      <c r="I641" s="145">
        <f t="shared" si="19"/>
        <v>-78827</v>
      </c>
      <c r="J641" s="146">
        <v>-78827</v>
      </c>
      <c r="K641" s="147">
        <v>889320250</v>
      </c>
      <c r="L641" s="148" t="s">
        <v>569</v>
      </c>
      <c r="M641" s="148"/>
      <c r="N641" s="148"/>
      <c r="O641" s="148" t="s">
        <v>8</v>
      </c>
      <c r="P641" s="148" t="s">
        <v>9</v>
      </c>
      <c r="Q641" s="148"/>
      <c r="R641" s="148"/>
      <c r="S641" s="148"/>
      <c r="T641" s="148"/>
    </row>
    <row r="642" spans="1:20" ht="15.6" customHeight="1" outlineLevel="1">
      <c r="A642" s="142">
        <v>45505</v>
      </c>
      <c r="B642" s="142">
        <v>45502</v>
      </c>
      <c r="C642" s="143" t="s">
        <v>120</v>
      </c>
      <c r="D642" s="144" t="s">
        <v>76</v>
      </c>
      <c r="E642" s="144"/>
      <c r="F642" s="137">
        <f>IF(D642="대체","",VLOOKUP($D642,월별_CashFlow!$H$3:$I$61,2,FALSE))</f>
        <v>120204</v>
      </c>
      <c r="G642" s="145"/>
      <c r="H642" s="145" t="str">
        <f t="shared" si="18"/>
        <v/>
      </c>
      <c r="I642" s="145">
        <f t="shared" si="19"/>
        <v>-47883</v>
      </c>
      <c r="J642" s="146">
        <v>-47883</v>
      </c>
      <c r="K642" s="147">
        <v>889272367</v>
      </c>
      <c r="L642" s="148" t="s">
        <v>570</v>
      </c>
      <c r="M642" s="148"/>
      <c r="N642" s="148"/>
      <c r="O642" s="148" t="s">
        <v>8</v>
      </c>
      <c r="P642" s="148" t="s">
        <v>9</v>
      </c>
      <c r="Q642" s="148"/>
      <c r="R642" s="148"/>
      <c r="S642" s="148"/>
      <c r="T642" s="148"/>
    </row>
    <row r="643" spans="1:20" ht="15.6" customHeight="1" outlineLevel="1">
      <c r="A643" s="142">
        <v>45505</v>
      </c>
      <c r="B643" s="142">
        <v>45502</v>
      </c>
      <c r="C643" s="143" t="s">
        <v>120</v>
      </c>
      <c r="D643" s="144" t="s">
        <v>75</v>
      </c>
      <c r="E643" s="144"/>
      <c r="F643" s="137">
        <f>IF(D643="대체","",VLOOKUP($D643,월별_CashFlow!$H$3:$I$61,2,FALSE))</f>
        <v>120203</v>
      </c>
      <c r="G643" s="145"/>
      <c r="H643" s="145" t="str">
        <f t="shared" si="18"/>
        <v/>
      </c>
      <c r="I643" s="145">
        <f t="shared" si="19"/>
        <v>-800</v>
      </c>
      <c r="J643" s="146">
        <v>-800</v>
      </c>
      <c r="K643" s="147">
        <v>889271567</v>
      </c>
      <c r="L643" s="148" t="s">
        <v>332</v>
      </c>
      <c r="M643" s="148"/>
      <c r="N643" s="148"/>
      <c r="O643" s="148" t="s">
        <v>8</v>
      </c>
      <c r="P643" s="148" t="s">
        <v>9</v>
      </c>
      <c r="Q643" s="148"/>
      <c r="R643" s="148"/>
      <c r="S643" s="148"/>
      <c r="T643" s="148"/>
    </row>
    <row r="644" spans="1:20" ht="15.6" customHeight="1" outlineLevel="1">
      <c r="A644" s="142">
        <v>45505</v>
      </c>
      <c r="B644" s="142">
        <v>45502</v>
      </c>
      <c r="C644" s="143" t="s">
        <v>120</v>
      </c>
      <c r="D644" s="144" t="s">
        <v>75</v>
      </c>
      <c r="E644" s="144"/>
      <c r="F644" s="137">
        <f>IF(D644="대체","",VLOOKUP($D644,월별_CashFlow!$H$3:$I$61,2,FALSE))</f>
        <v>120203</v>
      </c>
      <c r="G644" s="145"/>
      <c r="H644" s="145" t="str">
        <f t="shared" si="18"/>
        <v/>
      </c>
      <c r="I644" s="145">
        <f t="shared" si="19"/>
        <v>-4601423</v>
      </c>
      <c r="J644" s="146">
        <v>-4601423</v>
      </c>
      <c r="K644" s="147">
        <v>884670144</v>
      </c>
      <c r="L644" s="148" t="s">
        <v>332</v>
      </c>
      <c r="M644" s="148"/>
      <c r="N644" s="148"/>
      <c r="O644" s="148" t="s">
        <v>8</v>
      </c>
      <c r="P644" s="148" t="s">
        <v>9</v>
      </c>
      <c r="Q644" s="148"/>
      <c r="R644" s="148"/>
      <c r="S644" s="148"/>
      <c r="T644" s="148"/>
    </row>
    <row r="645" spans="1:20" ht="15.6" customHeight="1" outlineLevel="1">
      <c r="A645" s="142">
        <v>45505</v>
      </c>
      <c r="B645" s="142">
        <v>45502</v>
      </c>
      <c r="C645" s="143" t="s">
        <v>120</v>
      </c>
      <c r="D645" s="144" t="s">
        <v>86</v>
      </c>
      <c r="E645" s="144"/>
      <c r="F645" s="137">
        <f>IF(D645="대체","",VLOOKUP($D645,월별_CashFlow!$H$3:$I$61,2,FALSE))</f>
        <v>310001</v>
      </c>
      <c r="G645" s="145"/>
      <c r="H645" s="145">
        <f t="shared" si="18"/>
        <v>282200</v>
      </c>
      <c r="I645" s="145" t="str">
        <f t="shared" si="19"/>
        <v/>
      </c>
      <c r="J645" s="146">
        <v>282200</v>
      </c>
      <c r="K645" s="147">
        <v>884952344</v>
      </c>
      <c r="L645" s="148" t="s">
        <v>1082</v>
      </c>
      <c r="M645" s="148" t="s">
        <v>177</v>
      </c>
      <c r="N645" s="148"/>
      <c r="O645" s="148" t="s">
        <v>12</v>
      </c>
      <c r="P645" s="148" t="s">
        <v>13</v>
      </c>
      <c r="Q645" s="148"/>
      <c r="R645" s="148"/>
      <c r="S645" s="148"/>
      <c r="T645" s="148"/>
    </row>
    <row r="646" spans="1:20" ht="15.6" customHeight="1" outlineLevel="1">
      <c r="A646" s="142">
        <v>45505</v>
      </c>
      <c r="B646" s="142">
        <v>45502</v>
      </c>
      <c r="C646" s="143" t="s">
        <v>120</v>
      </c>
      <c r="D646" s="144" t="s">
        <v>86</v>
      </c>
      <c r="E646" s="144"/>
      <c r="F646" s="137">
        <f>IF(D646="대체","",VLOOKUP($D646,월별_CashFlow!$H$3:$I$61,2,FALSE))</f>
        <v>310001</v>
      </c>
      <c r="G646" s="145"/>
      <c r="H646" s="145" t="str">
        <f t="shared" si="18"/>
        <v/>
      </c>
      <c r="I646" s="145">
        <f t="shared" si="19"/>
        <v>-282600</v>
      </c>
      <c r="J646" s="146">
        <v>-282600</v>
      </c>
      <c r="K646" s="147">
        <v>884669744</v>
      </c>
      <c r="L646" s="148" t="s">
        <v>332</v>
      </c>
      <c r="M646" s="148" t="s">
        <v>178</v>
      </c>
      <c r="N646" s="148"/>
      <c r="O646" s="148" t="s">
        <v>12</v>
      </c>
      <c r="P646" s="148" t="s">
        <v>13</v>
      </c>
      <c r="Q646" s="148"/>
      <c r="R646" s="148"/>
      <c r="S646" s="148"/>
      <c r="T646" s="148"/>
    </row>
    <row r="647" spans="1:20" ht="15.6" customHeight="1" outlineLevel="1">
      <c r="A647" s="142">
        <v>45505</v>
      </c>
      <c r="B647" s="142">
        <v>45503</v>
      </c>
      <c r="C647" s="143" t="s">
        <v>120</v>
      </c>
      <c r="D647" s="144" t="s">
        <v>76</v>
      </c>
      <c r="E647" s="144"/>
      <c r="F647" s="137">
        <f>IF(D647="대체","",VLOOKUP($D647,월별_CashFlow!$H$3:$I$61,2,FALSE))</f>
        <v>120204</v>
      </c>
      <c r="G647" s="145"/>
      <c r="H647" s="145" t="str">
        <f t="shared" si="18"/>
        <v/>
      </c>
      <c r="I647" s="145">
        <f t="shared" si="19"/>
        <v>-440500</v>
      </c>
      <c r="J647" s="146">
        <v>-440500</v>
      </c>
      <c r="K647" s="147">
        <v>884229244</v>
      </c>
      <c r="L647" s="148" t="s">
        <v>358</v>
      </c>
      <c r="M647" s="148" t="s">
        <v>179</v>
      </c>
      <c r="N647" s="148"/>
      <c r="O647" s="148" t="s">
        <v>10</v>
      </c>
      <c r="P647" s="148" t="s">
        <v>11</v>
      </c>
      <c r="Q647" s="148"/>
      <c r="R647" s="148"/>
      <c r="S647" s="148"/>
      <c r="T647" s="148"/>
    </row>
    <row r="648" spans="1:20" ht="15.6" customHeight="1" outlineLevel="1">
      <c r="A648" s="142">
        <v>45505</v>
      </c>
      <c r="B648" s="142">
        <v>45503</v>
      </c>
      <c r="C648" s="143" t="s">
        <v>120</v>
      </c>
      <c r="D648" s="144" t="s">
        <v>76</v>
      </c>
      <c r="E648" s="144"/>
      <c r="F648" s="137">
        <f>IF(D648="대체","",VLOOKUP($D648,월별_CashFlow!$H$3:$I$61,2,FALSE))</f>
        <v>120204</v>
      </c>
      <c r="G648" s="145"/>
      <c r="H648" s="145" t="str">
        <f t="shared" ref="H648:H711" si="20">IF(J648&gt;0,J648,"")</f>
        <v/>
      </c>
      <c r="I648" s="145">
        <f t="shared" ref="I648:I711" si="21">IF(J648&lt;0,J648,"")</f>
        <v>-550000</v>
      </c>
      <c r="J648" s="146">
        <v>-550000</v>
      </c>
      <c r="K648" s="147">
        <v>883679244</v>
      </c>
      <c r="L648" s="148" t="s">
        <v>351</v>
      </c>
      <c r="M648" s="148" t="s">
        <v>160</v>
      </c>
      <c r="N648" s="148"/>
      <c r="O648" s="148" t="s">
        <v>10</v>
      </c>
      <c r="P648" s="148" t="s">
        <v>11</v>
      </c>
      <c r="Q648" s="148"/>
      <c r="R648" s="148"/>
      <c r="S648" s="148"/>
      <c r="T648" s="148"/>
    </row>
    <row r="649" spans="1:20" ht="15.6" customHeight="1" outlineLevel="1">
      <c r="A649" s="142">
        <v>45505</v>
      </c>
      <c r="B649" s="142">
        <v>45503</v>
      </c>
      <c r="C649" s="143" t="s">
        <v>120</v>
      </c>
      <c r="D649" s="144" t="s">
        <v>74</v>
      </c>
      <c r="E649" s="144"/>
      <c r="F649" s="137">
        <f>IF(D649="대체","",VLOOKUP($D649,월별_CashFlow!$H$3:$I$61,2,FALSE))</f>
        <v>120202</v>
      </c>
      <c r="G649" s="145"/>
      <c r="H649" s="145" t="str">
        <f t="shared" si="20"/>
        <v/>
      </c>
      <c r="I649" s="145">
        <f t="shared" si="21"/>
        <v>-2041020</v>
      </c>
      <c r="J649" s="146">
        <v>-2041020</v>
      </c>
      <c r="K649" s="147">
        <v>881638224</v>
      </c>
      <c r="L649" s="148" t="s">
        <v>394</v>
      </c>
      <c r="M649" s="148" t="s">
        <v>180</v>
      </c>
      <c r="N649" s="148"/>
      <c r="O649" s="148" t="s">
        <v>10</v>
      </c>
      <c r="P649" s="148" t="s">
        <v>11</v>
      </c>
      <c r="Q649" s="148"/>
      <c r="R649" s="148"/>
      <c r="S649" s="148"/>
      <c r="T649" s="148"/>
    </row>
    <row r="650" spans="1:20" ht="15.6" customHeight="1" outlineLevel="1">
      <c r="A650" s="142">
        <v>45505</v>
      </c>
      <c r="B650" s="142">
        <v>45503</v>
      </c>
      <c r="C650" s="143" t="s">
        <v>120</v>
      </c>
      <c r="D650" s="144" t="s">
        <v>74</v>
      </c>
      <c r="E650" s="144"/>
      <c r="F650" s="137">
        <f>IF(D650="대체","",VLOOKUP($D650,월별_CashFlow!$H$3:$I$61,2,FALSE))</f>
        <v>120202</v>
      </c>
      <c r="G650" s="145"/>
      <c r="H650" s="145" t="str">
        <f t="shared" si="20"/>
        <v/>
      </c>
      <c r="I650" s="145">
        <f t="shared" si="21"/>
        <v>-204090</v>
      </c>
      <c r="J650" s="146">
        <v>-204090</v>
      </c>
      <c r="K650" s="147">
        <v>881434134</v>
      </c>
      <c r="L650" s="148" t="s">
        <v>352</v>
      </c>
      <c r="M650" s="148" t="s">
        <v>181</v>
      </c>
      <c r="N650" s="148"/>
      <c r="O650" s="148" t="s">
        <v>10</v>
      </c>
      <c r="P650" s="148" t="s">
        <v>11</v>
      </c>
      <c r="Q650" s="148"/>
      <c r="R650" s="148"/>
      <c r="S650" s="148"/>
      <c r="T650" s="148"/>
    </row>
    <row r="651" spans="1:20" ht="15.6" customHeight="1" outlineLevel="1">
      <c r="A651" s="142">
        <v>45509</v>
      </c>
      <c r="B651" s="142">
        <v>45505</v>
      </c>
      <c r="C651" s="143" t="s">
        <v>120</v>
      </c>
      <c r="D651" s="144" t="s">
        <v>86</v>
      </c>
      <c r="E651" s="144"/>
      <c r="F651" s="137">
        <f>IF(D651="대체","",VLOOKUP($D651,월별_CashFlow!$H$3:$I$61,2,FALSE))</f>
        <v>310001</v>
      </c>
      <c r="G651" s="145"/>
      <c r="H651" s="145">
        <f t="shared" si="20"/>
        <v>1108150</v>
      </c>
      <c r="I651" s="145" t="str">
        <f t="shared" si="21"/>
        <v/>
      </c>
      <c r="J651" s="146">
        <v>1108150</v>
      </c>
      <c r="K651" s="147">
        <v>882542284</v>
      </c>
      <c r="L651" s="148" t="s">
        <v>571</v>
      </c>
      <c r="M651" s="148" t="s">
        <v>182</v>
      </c>
      <c r="N651" s="148"/>
      <c r="O651" s="148" t="s">
        <v>8</v>
      </c>
      <c r="P651" s="148" t="s">
        <v>9</v>
      </c>
      <c r="Q651" s="148"/>
      <c r="R651" s="148"/>
      <c r="S651" s="148"/>
      <c r="T651" s="148"/>
    </row>
    <row r="652" spans="1:20" ht="15.6" customHeight="1" outlineLevel="1">
      <c r="A652" s="142">
        <v>45509</v>
      </c>
      <c r="B652" s="142">
        <v>45505</v>
      </c>
      <c r="C652" s="143" t="s">
        <v>120</v>
      </c>
      <c r="D652" s="144" t="s">
        <v>86</v>
      </c>
      <c r="E652" s="144"/>
      <c r="F652" s="137">
        <f>IF(D652="대체","",VLOOKUP($D652,월별_CashFlow!$H$3:$I$61,2,FALSE))</f>
        <v>310001</v>
      </c>
      <c r="G652" s="145"/>
      <c r="H652" s="145" t="str">
        <f t="shared" si="20"/>
        <v/>
      </c>
      <c r="I652" s="145">
        <f t="shared" si="21"/>
        <v>-1108150</v>
      </c>
      <c r="J652" s="146">
        <v>-1108150</v>
      </c>
      <c r="K652" s="147">
        <v>881434134</v>
      </c>
      <c r="L652" s="148" t="s">
        <v>571</v>
      </c>
      <c r="M652" s="148" t="s">
        <v>183</v>
      </c>
      <c r="N652" s="148"/>
      <c r="O652" s="148" t="s">
        <v>14</v>
      </c>
      <c r="P652" s="148" t="s">
        <v>15</v>
      </c>
      <c r="Q652" s="148"/>
      <c r="R652" s="148"/>
      <c r="S652" s="148"/>
      <c r="T652" s="148"/>
    </row>
    <row r="653" spans="1:20" ht="15.6" customHeight="1" outlineLevel="1">
      <c r="A653" s="142">
        <v>45509</v>
      </c>
      <c r="B653" s="142">
        <v>45505</v>
      </c>
      <c r="C653" s="143" t="s">
        <v>120</v>
      </c>
      <c r="D653" s="144" t="s">
        <v>86</v>
      </c>
      <c r="E653" s="144"/>
      <c r="F653" s="137">
        <f>IF(D653="대체","",VLOOKUP($D653,월별_CashFlow!$H$3:$I$61,2,FALSE))</f>
        <v>310001</v>
      </c>
      <c r="G653" s="145"/>
      <c r="H653" s="145">
        <f t="shared" si="20"/>
        <v>1108150</v>
      </c>
      <c r="I653" s="145" t="str">
        <f t="shared" si="21"/>
        <v/>
      </c>
      <c r="J653" s="146">
        <v>1108150</v>
      </c>
      <c r="K653" s="147">
        <v>882542284</v>
      </c>
      <c r="L653" s="148" t="s">
        <v>571</v>
      </c>
      <c r="M653" s="148" t="s">
        <v>183</v>
      </c>
      <c r="N653" s="148"/>
      <c r="O653" s="148" t="s">
        <v>14</v>
      </c>
      <c r="P653" s="148" t="s">
        <v>15</v>
      </c>
      <c r="Q653" s="148"/>
      <c r="R653" s="148"/>
      <c r="S653" s="148"/>
      <c r="T653" s="148"/>
    </row>
    <row r="654" spans="1:20" ht="15.6" customHeight="1" outlineLevel="1">
      <c r="A654" s="142">
        <v>45509</v>
      </c>
      <c r="B654" s="142">
        <v>45506</v>
      </c>
      <c r="C654" s="143" t="s">
        <v>120</v>
      </c>
      <c r="D654" s="144" t="s">
        <v>76</v>
      </c>
      <c r="E654" s="144"/>
      <c r="F654" s="137">
        <f>IF(D654="대체","",VLOOKUP($D654,월별_CashFlow!$H$3:$I$61,2,FALSE))</f>
        <v>120204</v>
      </c>
      <c r="G654" s="145"/>
      <c r="H654" s="145" t="str">
        <f t="shared" si="20"/>
        <v/>
      </c>
      <c r="I654" s="145">
        <f t="shared" si="21"/>
        <v>-11600</v>
      </c>
      <c r="J654" s="146">
        <v>-11600</v>
      </c>
      <c r="K654" s="147">
        <v>882530684</v>
      </c>
      <c r="L654" s="148" t="s">
        <v>574</v>
      </c>
      <c r="M654" s="148" t="s">
        <v>141</v>
      </c>
      <c r="N654" s="148"/>
      <c r="O654" s="148" t="s">
        <v>8</v>
      </c>
      <c r="P654" s="148" t="s">
        <v>9</v>
      </c>
      <c r="Q654" s="148"/>
      <c r="R654" s="148"/>
      <c r="S654" s="148"/>
      <c r="T654" s="148"/>
    </row>
    <row r="655" spans="1:20" ht="15.6" customHeight="1" outlineLevel="1">
      <c r="A655" s="142">
        <v>45509</v>
      </c>
      <c r="B655" s="142">
        <v>45506</v>
      </c>
      <c r="C655" s="143" t="s">
        <v>120</v>
      </c>
      <c r="D655" s="144" t="s">
        <v>76</v>
      </c>
      <c r="E655" s="144"/>
      <c r="F655" s="137">
        <f>IF(D655="대체","",VLOOKUP($D655,월별_CashFlow!$H$3:$I$61,2,FALSE))</f>
        <v>120204</v>
      </c>
      <c r="G655" s="145"/>
      <c r="H655" s="145" t="str">
        <f t="shared" si="20"/>
        <v/>
      </c>
      <c r="I655" s="145">
        <f t="shared" si="21"/>
        <v>-10000</v>
      </c>
      <c r="J655" s="146">
        <v>-10000</v>
      </c>
      <c r="K655" s="147">
        <v>882520684</v>
      </c>
      <c r="L655" s="148" t="s">
        <v>574</v>
      </c>
      <c r="M655" s="148" t="s">
        <v>141</v>
      </c>
      <c r="N655" s="148"/>
      <c r="O655" s="148" t="s">
        <v>8</v>
      </c>
      <c r="P655" s="148" t="s">
        <v>9</v>
      </c>
      <c r="Q655" s="148"/>
      <c r="R655" s="148"/>
      <c r="S655" s="148"/>
      <c r="T655" s="148"/>
    </row>
    <row r="656" spans="1:20" ht="15.6" customHeight="1" outlineLevel="1">
      <c r="A656" s="142">
        <v>45509</v>
      </c>
      <c r="B656" s="142">
        <v>45506</v>
      </c>
      <c r="C656" s="143" t="s">
        <v>120</v>
      </c>
      <c r="D656" s="144" t="s">
        <v>76</v>
      </c>
      <c r="E656" s="144"/>
      <c r="F656" s="137">
        <f>IF(D656="대체","",VLOOKUP($D656,월별_CashFlow!$H$3:$I$61,2,FALSE))</f>
        <v>120204</v>
      </c>
      <c r="G656" s="145"/>
      <c r="H656" s="145" t="str">
        <f t="shared" si="20"/>
        <v/>
      </c>
      <c r="I656" s="145">
        <f t="shared" si="21"/>
        <v>-10200</v>
      </c>
      <c r="J656" s="146">
        <v>-10200</v>
      </c>
      <c r="K656" s="147">
        <v>882510484</v>
      </c>
      <c r="L656" s="148" t="s">
        <v>574</v>
      </c>
      <c r="M656" s="148" t="s">
        <v>141</v>
      </c>
      <c r="N656" s="148"/>
      <c r="O656" s="148" t="s">
        <v>8</v>
      </c>
      <c r="P656" s="148" t="s">
        <v>9</v>
      </c>
      <c r="Q656" s="148"/>
      <c r="R656" s="148"/>
      <c r="S656" s="148"/>
      <c r="T656" s="148"/>
    </row>
    <row r="657" spans="1:20" ht="15.6" customHeight="1" outlineLevel="1">
      <c r="A657" s="142">
        <v>45509</v>
      </c>
      <c r="B657" s="142">
        <v>45506</v>
      </c>
      <c r="C657" s="143" t="s">
        <v>120</v>
      </c>
      <c r="D657" s="144" t="s">
        <v>76</v>
      </c>
      <c r="E657" s="144"/>
      <c r="F657" s="137">
        <f>IF(D657="대체","",VLOOKUP($D657,월별_CashFlow!$H$3:$I$61,2,FALSE))</f>
        <v>120204</v>
      </c>
      <c r="G657" s="145"/>
      <c r="H657" s="145" t="str">
        <f t="shared" si="20"/>
        <v/>
      </c>
      <c r="I657" s="145">
        <f t="shared" si="21"/>
        <v>-10900</v>
      </c>
      <c r="J657" s="146">
        <v>-10900</v>
      </c>
      <c r="K657" s="147">
        <v>882499584</v>
      </c>
      <c r="L657" s="148" t="s">
        <v>574</v>
      </c>
      <c r="M657" s="148" t="s">
        <v>141</v>
      </c>
      <c r="N657" s="148"/>
      <c r="O657" s="148" t="s">
        <v>8</v>
      </c>
      <c r="P657" s="148" t="s">
        <v>9</v>
      </c>
      <c r="Q657" s="148"/>
      <c r="R657" s="148"/>
      <c r="S657" s="148"/>
      <c r="T657" s="148"/>
    </row>
    <row r="658" spans="1:20" ht="15.6" customHeight="1" outlineLevel="1">
      <c r="A658" s="142">
        <v>45509</v>
      </c>
      <c r="B658" s="142">
        <v>45506</v>
      </c>
      <c r="C658" s="143" t="s">
        <v>120</v>
      </c>
      <c r="D658" s="144" t="s">
        <v>76</v>
      </c>
      <c r="E658" s="144"/>
      <c r="F658" s="137">
        <f>IF(D658="대체","",VLOOKUP($D658,월별_CashFlow!$H$3:$I$61,2,FALSE))</f>
        <v>120204</v>
      </c>
      <c r="G658" s="145"/>
      <c r="H658" s="145" t="str">
        <f t="shared" si="20"/>
        <v/>
      </c>
      <c r="I658" s="145">
        <f t="shared" si="21"/>
        <v>-77800</v>
      </c>
      <c r="J658" s="146">
        <v>-77800</v>
      </c>
      <c r="K658" s="147">
        <v>882421784</v>
      </c>
      <c r="L658" s="148" t="s">
        <v>574</v>
      </c>
      <c r="M658" s="148" t="s">
        <v>141</v>
      </c>
      <c r="N658" s="148"/>
      <c r="O658" s="148" t="s">
        <v>8</v>
      </c>
      <c r="P658" s="148" t="s">
        <v>9</v>
      </c>
      <c r="Q658" s="148"/>
      <c r="R658" s="148"/>
      <c r="S658" s="148"/>
      <c r="T658" s="148"/>
    </row>
    <row r="659" spans="1:20" ht="15.6" customHeight="1" outlineLevel="1">
      <c r="A659" s="142">
        <v>45509</v>
      </c>
      <c r="B659" s="142">
        <v>45506</v>
      </c>
      <c r="C659" s="143" t="s">
        <v>120</v>
      </c>
      <c r="D659" s="144" t="s">
        <v>76</v>
      </c>
      <c r="E659" s="144"/>
      <c r="F659" s="137">
        <f>IF(D659="대체","",VLOOKUP($D659,월별_CashFlow!$H$3:$I$61,2,FALSE))</f>
        <v>120204</v>
      </c>
      <c r="G659" s="145"/>
      <c r="H659" s="145" t="str">
        <f t="shared" si="20"/>
        <v/>
      </c>
      <c r="I659" s="145">
        <f t="shared" si="21"/>
        <v>-76500</v>
      </c>
      <c r="J659" s="146">
        <v>-76500</v>
      </c>
      <c r="K659" s="147">
        <v>882345284</v>
      </c>
      <c r="L659" s="148" t="s">
        <v>407</v>
      </c>
      <c r="M659" s="148" t="s">
        <v>141</v>
      </c>
      <c r="N659" s="148"/>
      <c r="O659" s="148" t="s">
        <v>8</v>
      </c>
      <c r="P659" s="148" t="s">
        <v>9</v>
      </c>
      <c r="Q659" s="148"/>
      <c r="R659" s="148"/>
      <c r="S659" s="148"/>
      <c r="T659" s="148"/>
    </row>
    <row r="660" spans="1:20" ht="15.6" customHeight="1" outlineLevel="1">
      <c r="A660" s="142">
        <v>45509</v>
      </c>
      <c r="B660" s="142">
        <v>45506</v>
      </c>
      <c r="C660" s="143" t="s">
        <v>120</v>
      </c>
      <c r="D660" s="144" t="s">
        <v>86</v>
      </c>
      <c r="E660" s="144"/>
      <c r="F660" s="137">
        <f>IF(D660="대체","",VLOOKUP($D660,월별_CashFlow!$H$3:$I$61,2,FALSE))</f>
        <v>310001</v>
      </c>
      <c r="G660" s="145"/>
      <c r="H660" s="145" t="str">
        <f t="shared" si="20"/>
        <v/>
      </c>
      <c r="I660" s="145">
        <f t="shared" si="21"/>
        <v>-450500</v>
      </c>
      <c r="J660" s="146">
        <v>-450500</v>
      </c>
      <c r="K660" s="147">
        <v>881894784</v>
      </c>
      <c r="L660" s="148" t="s">
        <v>572</v>
      </c>
      <c r="M660" s="148" t="s">
        <v>161</v>
      </c>
      <c r="N660" s="148"/>
      <c r="O660" s="148" t="s">
        <v>10</v>
      </c>
      <c r="P660" s="148" t="s">
        <v>11</v>
      </c>
      <c r="Q660" s="148"/>
      <c r="R660" s="148"/>
      <c r="S660" s="148"/>
      <c r="T660" s="148"/>
    </row>
    <row r="661" spans="1:20" ht="15.6" customHeight="1" outlineLevel="1">
      <c r="A661" s="142">
        <v>45509</v>
      </c>
      <c r="B661" s="142">
        <v>45506</v>
      </c>
      <c r="C661" s="143" t="s">
        <v>120</v>
      </c>
      <c r="D661" s="144" t="s">
        <v>76</v>
      </c>
      <c r="E661" s="144"/>
      <c r="F661" s="137">
        <f>IF(D661="대체","",VLOOKUP($D661,월별_CashFlow!$H$3:$I$61,2,FALSE))</f>
        <v>120204</v>
      </c>
      <c r="G661" s="145"/>
      <c r="H661" s="145" t="str">
        <f t="shared" si="20"/>
        <v/>
      </c>
      <c r="I661" s="145">
        <f t="shared" si="21"/>
        <v>-550500</v>
      </c>
      <c r="J661" s="146">
        <v>-550500</v>
      </c>
      <c r="K661" s="147">
        <v>881344284</v>
      </c>
      <c r="L661" s="148" t="s">
        <v>358</v>
      </c>
      <c r="M661" s="148" t="s">
        <v>184</v>
      </c>
      <c r="N661" s="148"/>
      <c r="O661" s="148" t="s">
        <v>10</v>
      </c>
      <c r="P661" s="148" t="s">
        <v>11</v>
      </c>
      <c r="Q661" s="148"/>
      <c r="R661" s="148"/>
      <c r="S661" s="148"/>
      <c r="T661" s="148"/>
    </row>
    <row r="662" spans="1:20" ht="15.6" customHeight="1" outlineLevel="1">
      <c r="A662" s="142">
        <v>45509</v>
      </c>
      <c r="B662" s="142">
        <v>45506</v>
      </c>
      <c r="C662" s="143" t="s">
        <v>120</v>
      </c>
      <c r="D662" s="144" t="s">
        <v>76</v>
      </c>
      <c r="E662" s="144"/>
      <c r="F662" s="137">
        <f>IF(D662="대체","",VLOOKUP($D662,월별_CashFlow!$H$3:$I$61,2,FALSE))</f>
        <v>120204</v>
      </c>
      <c r="G662" s="145"/>
      <c r="H662" s="145" t="str">
        <f t="shared" si="20"/>
        <v/>
      </c>
      <c r="I662" s="145">
        <f t="shared" si="21"/>
        <v>-2200000</v>
      </c>
      <c r="J662" s="146">
        <v>-2200000</v>
      </c>
      <c r="K662" s="147">
        <v>879144284</v>
      </c>
      <c r="L662" s="148" t="s">
        <v>360</v>
      </c>
      <c r="M662" s="148" t="s">
        <v>185</v>
      </c>
      <c r="N662" s="148"/>
      <c r="O662" s="148" t="s">
        <v>10</v>
      </c>
      <c r="P662" s="148" t="s">
        <v>11</v>
      </c>
      <c r="Q662" s="148"/>
      <c r="R662" s="148"/>
      <c r="S662" s="148"/>
      <c r="T662" s="148"/>
    </row>
    <row r="663" spans="1:20" ht="15.6" customHeight="1" outlineLevel="1">
      <c r="A663" s="142">
        <v>45509</v>
      </c>
      <c r="B663" s="142">
        <v>45508</v>
      </c>
      <c r="C663" s="143" t="s">
        <v>120</v>
      </c>
      <c r="D663" s="144" t="s">
        <v>76</v>
      </c>
      <c r="E663" s="144"/>
      <c r="F663" s="137">
        <f>IF(D663="대체","",VLOOKUP($D663,월별_CashFlow!$H$3:$I$61,2,FALSE))</f>
        <v>120204</v>
      </c>
      <c r="G663" s="145"/>
      <c r="H663" s="145" t="str">
        <f t="shared" si="20"/>
        <v/>
      </c>
      <c r="I663" s="145">
        <f t="shared" si="21"/>
        <v>-10700</v>
      </c>
      <c r="J663" s="146">
        <v>-10700</v>
      </c>
      <c r="K663" s="147">
        <v>879133584</v>
      </c>
      <c r="L663" s="148" t="s">
        <v>574</v>
      </c>
      <c r="M663" s="148" t="s">
        <v>141</v>
      </c>
      <c r="N663" s="148"/>
      <c r="O663" s="148" t="s">
        <v>8</v>
      </c>
      <c r="P663" s="148" t="s">
        <v>9</v>
      </c>
      <c r="Q663" s="148"/>
      <c r="R663" s="148"/>
      <c r="S663" s="148"/>
      <c r="T663" s="148"/>
    </row>
    <row r="664" spans="1:20" ht="15.6" customHeight="1" outlineLevel="1">
      <c r="A664" s="142">
        <v>45512</v>
      </c>
      <c r="B664" s="142">
        <v>45511</v>
      </c>
      <c r="C664" s="143" t="s">
        <v>120</v>
      </c>
      <c r="D664" s="144" t="s">
        <v>86</v>
      </c>
      <c r="E664" s="144"/>
      <c r="F664" s="137">
        <f>IF(D664="대체","",VLOOKUP($D664,월별_CashFlow!$H$3:$I$61,2,FALSE))</f>
        <v>310001</v>
      </c>
      <c r="G664" s="145"/>
      <c r="H664" s="145">
        <f t="shared" si="20"/>
        <v>1000000</v>
      </c>
      <c r="I664" s="145" t="str">
        <f t="shared" si="21"/>
        <v/>
      </c>
      <c r="J664" s="146">
        <v>1000000</v>
      </c>
      <c r="K664" s="147">
        <v>880133584</v>
      </c>
      <c r="L664" s="148" t="s">
        <v>477</v>
      </c>
      <c r="M664" s="148" t="s">
        <v>183</v>
      </c>
      <c r="N664" s="148"/>
      <c r="O664" s="148" t="s">
        <v>16</v>
      </c>
      <c r="P664" s="148" t="s">
        <v>17</v>
      </c>
      <c r="Q664" s="148"/>
      <c r="R664" s="148"/>
      <c r="S664" s="148"/>
      <c r="T664" s="148"/>
    </row>
    <row r="665" spans="1:20" ht="15.6" customHeight="1" outlineLevel="1">
      <c r="A665" s="142">
        <v>45512</v>
      </c>
      <c r="B665" s="142">
        <v>45511</v>
      </c>
      <c r="C665" s="143" t="s">
        <v>120</v>
      </c>
      <c r="D665" s="144" t="s">
        <v>86</v>
      </c>
      <c r="E665" s="144"/>
      <c r="F665" s="137">
        <f>IF(D665="대체","",VLOOKUP($D665,월별_CashFlow!$H$3:$I$61,2,FALSE))</f>
        <v>310001</v>
      </c>
      <c r="G665" s="145"/>
      <c r="H665" s="145">
        <f t="shared" si="20"/>
        <v>4500000</v>
      </c>
      <c r="I665" s="145" t="str">
        <f t="shared" si="21"/>
        <v/>
      </c>
      <c r="J665" s="146">
        <v>4500000</v>
      </c>
      <c r="K665" s="147">
        <v>884633584</v>
      </c>
      <c r="L665" s="148" t="s">
        <v>509</v>
      </c>
      <c r="M665" s="148" t="s">
        <v>186</v>
      </c>
      <c r="N665" s="148"/>
      <c r="O665" s="148" t="s">
        <v>16</v>
      </c>
      <c r="P665" s="148" t="s">
        <v>17</v>
      </c>
      <c r="Q665" s="148"/>
      <c r="R665" s="148"/>
      <c r="S665" s="148"/>
      <c r="T665" s="148"/>
    </row>
    <row r="666" spans="1:20" ht="15.6" customHeight="1" outlineLevel="1">
      <c r="A666" s="142">
        <v>45512</v>
      </c>
      <c r="B666" s="142">
        <v>45511</v>
      </c>
      <c r="C666" s="143" t="s">
        <v>120</v>
      </c>
      <c r="D666" s="144" t="s">
        <v>86</v>
      </c>
      <c r="E666" s="144"/>
      <c r="F666" s="137">
        <f>IF(D666="대체","",VLOOKUP($D666,월별_CashFlow!$H$3:$I$61,2,FALSE))</f>
        <v>310001</v>
      </c>
      <c r="G666" s="145"/>
      <c r="H666" s="145" t="str">
        <f t="shared" si="20"/>
        <v/>
      </c>
      <c r="I666" s="145">
        <f t="shared" si="21"/>
        <v>-4500000</v>
      </c>
      <c r="J666" s="146">
        <v>-4500000</v>
      </c>
      <c r="K666" s="147">
        <v>880133584</v>
      </c>
      <c r="L666" s="148" t="s">
        <v>477</v>
      </c>
      <c r="M666" s="148" t="s">
        <v>186</v>
      </c>
      <c r="N666" s="148"/>
      <c r="O666" s="148" t="s">
        <v>16</v>
      </c>
      <c r="P666" s="148" t="s">
        <v>17</v>
      </c>
      <c r="Q666" s="148"/>
      <c r="R666" s="148"/>
      <c r="S666" s="148"/>
      <c r="T666" s="148"/>
    </row>
    <row r="667" spans="1:20" ht="15.6" customHeight="1" outlineLevel="1">
      <c r="A667" s="142">
        <v>45512</v>
      </c>
      <c r="B667" s="142">
        <v>45511</v>
      </c>
      <c r="C667" s="143" t="s">
        <v>120</v>
      </c>
      <c r="D667" s="144" t="s">
        <v>68</v>
      </c>
      <c r="E667" s="144"/>
      <c r="F667" s="137">
        <f>IF(D667="대체","",VLOOKUP($D667,월별_CashFlow!$H$3:$I$61,2,FALSE))</f>
        <v>120103</v>
      </c>
      <c r="G667" s="145"/>
      <c r="H667" s="145" t="str">
        <f t="shared" si="20"/>
        <v/>
      </c>
      <c r="I667" s="145">
        <f t="shared" si="21"/>
        <v>-94649</v>
      </c>
      <c r="J667" s="146">
        <v>-94649</v>
      </c>
      <c r="K667" s="147">
        <v>880038935</v>
      </c>
      <c r="L667" s="148" t="s">
        <v>330</v>
      </c>
      <c r="M667" s="148" t="s">
        <v>187</v>
      </c>
      <c r="N667" s="148"/>
      <c r="O667" s="148" t="s">
        <v>10</v>
      </c>
      <c r="P667" s="148" t="s">
        <v>11</v>
      </c>
      <c r="Q667" s="148"/>
      <c r="R667" s="148"/>
      <c r="S667" s="148"/>
      <c r="T667" s="148"/>
    </row>
    <row r="668" spans="1:20" ht="15.6" customHeight="1" outlineLevel="1">
      <c r="A668" s="142">
        <v>45512</v>
      </c>
      <c r="B668" s="142">
        <v>45511</v>
      </c>
      <c r="C668" s="143" t="s">
        <v>120</v>
      </c>
      <c r="D668" s="144" t="s">
        <v>68</v>
      </c>
      <c r="E668" s="144"/>
      <c r="F668" s="137">
        <f>IF(D668="대체","",VLOOKUP($D668,월별_CashFlow!$H$3:$I$61,2,FALSE))</f>
        <v>120103</v>
      </c>
      <c r="G668" s="145"/>
      <c r="H668" s="145" t="str">
        <f t="shared" si="20"/>
        <v/>
      </c>
      <c r="I668" s="145">
        <f t="shared" si="21"/>
        <v>-7700</v>
      </c>
      <c r="J668" s="146">
        <v>-7700</v>
      </c>
      <c r="K668" s="147">
        <v>880031235</v>
      </c>
      <c r="L668" s="148" t="s">
        <v>330</v>
      </c>
      <c r="M668" s="148" t="s">
        <v>188</v>
      </c>
      <c r="N668" s="148"/>
      <c r="O668" s="148" t="s">
        <v>10</v>
      </c>
      <c r="P668" s="148" t="s">
        <v>11</v>
      </c>
      <c r="Q668" s="148"/>
      <c r="R668" s="148"/>
      <c r="S668" s="148"/>
      <c r="T668" s="148"/>
    </row>
    <row r="669" spans="1:20" ht="15.6" customHeight="1" outlineLevel="1">
      <c r="A669" s="142">
        <v>45512</v>
      </c>
      <c r="B669" s="142">
        <v>45511</v>
      </c>
      <c r="C669" s="143" t="s">
        <v>120</v>
      </c>
      <c r="D669" s="144" t="s">
        <v>90</v>
      </c>
      <c r="E669" s="144"/>
      <c r="F669" s="137">
        <f>IF(D669="대체","",VLOOKUP($D669,월별_CashFlow!$H$3:$I$61,2,FALSE))</f>
        <v>320001</v>
      </c>
      <c r="G669" s="145"/>
      <c r="H669" s="145" t="str">
        <f t="shared" si="20"/>
        <v/>
      </c>
      <c r="I669" s="145">
        <f t="shared" si="21"/>
        <v>-20000000</v>
      </c>
      <c r="J669" s="146">
        <v>-20000000</v>
      </c>
      <c r="K669" s="147">
        <v>860031235</v>
      </c>
      <c r="L669" s="148" t="s">
        <v>211</v>
      </c>
      <c r="M669" s="148" t="s">
        <v>189</v>
      </c>
      <c r="N669" s="148"/>
      <c r="O669" s="148" t="s">
        <v>8</v>
      </c>
      <c r="P669" s="148" t="s">
        <v>9</v>
      </c>
      <c r="Q669" s="148"/>
      <c r="R669" s="148"/>
      <c r="S669" s="148"/>
      <c r="T669" s="148"/>
    </row>
    <row r="670" spans="1:20" ht="15.6" customHeight="1" outlineLevel="1">
      <c r="A670" s="142">
        <v>45512</v>
      </c>
      <c r="B670" s="142">
        <v>45511</v>
      </c>
      <c r="C670" s="143" t="s">
        <v>120</v>
      </c>
      <c r="D670" s="144" t="s">
        <v>90</v>
      </c>
      <c r="E670" s="144"/>
      <c r="F670" s="137">
        <f>IF(D670="대체","",VLOOKUP($D670,월별_CashFlow!$H$3:$I$61,2,FALSE))</f>
        <v>320001</v>
      </c>
      <c r="G670" s="145"/>
      <c r="H670" s="145" t="str">
        <f t="shared" si="20"/>
        <v/>
      </c>
      <c r="I670" s="145">
        <f t="shared" si="21"/>
        <v>-2686840</v>
      </c>
      <c r="J670" s="146">
        <v>-2686840</v>
      </c>
      <c r="K670" s="147">
        <v>857344395</v>
      </c>
      <c r="L670" s="148" t="s">
        <v>211</v>
      </c>
      <c r="M670" s="148" t="s">
        <v>189</v>
      </c>
      <c r="N670" s="148"/>
      <c r="O670" s="148" t="s">
        <v>8</v>
      </c>
      <c r="P670" s="148" t="s">
        <v>9</v>
      </c>
      <c r="Q670" s="148"/>
      <c r="R670" s="148"/>
      <c r="S670" s="148"/>
      <c r="T670" s="148"/>
    </row>
    <row r="671" spans="1:20" ht="15.6" customHeight="1" outlineLevel="1">
      <c r="A671" s="142">
        <v>45512</v>
      </c>
      <c r="B671" s="142">
        <v>45511</v>
      </c>
      <c r="C671" s="143" t="s">
        <v>120</v>
      </c>
      <c r="D671" s="144" t="s">
        <v>90</v>
      </c>
      <c r="E671" s="144"/>
      <c r="F671" s="137">
        <f>IF(D671="대체","",VLOOKUP($D671,월별_CashFlow!$H$3:$I$61,2,FALSE))</f>
        <v>320001</v>
      </c>
      <c r="G671" s="145"/>
      <c r="H671" s="145" t="str">
        <f t="shared" si="20"/>
        <v/>
      </c>
      <c r="I671" s="145">
        <f t="shared" si="21"/>
        <v>-1463621</v>
      </c>
      <c r="J671" s="146">
        <v>-1463621</v>
      </c>
      <c r="K671" s="147">
        <v>855880774</v>
      </c>
      <c r="L671" s="148" t="s">
        <v>211</v>
      </c>
      <c r="M671" s="148" t="s">
        <v>189</v>
      </c>
      <c r="N671" s="148"/>
      <c r="O671" s="148" t="s">
        <v>8</v>
      </c>
      <c r="P671" s="148" t="s">
        <v>9</v>
      </c>
      <c r="Q671" s="148"/>
      <c r="R671" s="148"/>
      <c r="S671" s="148"/>
      <c r="T671" s="148"/>
    </row>
    <row r="672" spans="1:20" ht="15.6" customHeight="1" outlineLevel="1">
      <c r="A672" s="142">
        <v>45512</v>
      </c>
      <c r="B672" s="142">
        <v>45512</v>
      </c>
      <c r="C672" s="143" t="s">
        <v>120</v>
      </c>
      <c r="D672" s="144" t="s">
        <v>76</v>
      </c>
      <c r="E672" s="144"/>
      <c r="F672" s="137">
        <f>IF(D672="대체","",VLOOKUP($D672,월별_CashFlow!$H$3:$I$61,2,FALSE))</f>
        <v>120204</v>
      </c>
      <c r="G672" s="145"/>
      <c r="H672" s="145" t="str">
        <f t="shared" si="20"/>
        <v/>
      </c>
      <c r="I672" s="145">
        <f t="shared" si="21"/>
        <v>-11400</v>
      </c>
      <c r="J672" s="146">
        <v>-11400</v>
      </c>
      <c r="K672" s="147">
        <v>855869374</v>
      </c>
      <c r="L672" s="148" t="s">
        <v>578</v>
      </c>
      <c r="M672" s="148" t="s">
        <v>141</v>
      </c>
      <c r="N672" s="148"/>
      <c r="O672" s="148" t="s">
        <v>8</v>
      </c>
      <c r="P672" s="148" t="s">
        <v>9</v>
      </c>
      <c r="Q672" s="148"/>
      <c r="R672" s="148"/>
      <c r="S672" s="148"/>
      <c r="T672" s="148"/>
    </row>
    <row r="673" spans="1:20" ht="15.6" customHeight="1" outlineLevel="1">
      <c r="A673" s="142">
        <v>45513</v>
      </c>
      <c r="B673" s="142">
        <v>45512</v>
      </c>
      <c r="C673" s="143" t="s">
        <v>120</v>
      </c>
      <c r="D673" s="144" t="s">
        <v>76</v>
      </c>
      <c r="E673" s="144"/>
      <c r="F673" s="137">
        <f>IF(D673="대체","",VLOOKUP($D673,월별_CashFlow!$H$3:$I$61,2,FALSE))</f>
        <v>120204</v>
      </c>
      <c r="G673" s="145"/>
      <c r="H673" s="145" t="str">
        <f t="shared" si="20"/>
        <v/>
      </c>
      <c r="I673" s="145">
        <f t="shared" si="21"/>
        <v>-125500</v>
      </c>
      <c r="J673" s="146">
        <v>-125500</v>
      </c>
      <c r="K673" s="147">
        <v>855743874</v>
      </c>
      <c r="L673" s="148" t="s">
        <v>537</v>
      </c>
      <c r="M673" s="148" t="s">
        <v>161</v>
      </c>
      <c r="N673" s="148"/>
      <c r="O673" s="148" t="s">
        <v>10</v>
      </c>
      <c r="P673" s="148" t="s">
        <v>11</v>
      </c>
      <c r="Q673" s="148"/>
      <c r="R673" s="148"/>
      <c r="S673" s="148"/>
      <c r="T673" s="148"/>
    </row>
    <row r="674" spans="1:20" ht="15.6" customHeight="1" outlineLevel="1">
      <c r="A674" s="142">
        <v>45513</v>
      </c>
      <c r="B674" s="142">
        <v>45512</v>
      </c>
      <c r="C674" s="143" t="s">
        <v>120</v>
      </c>
      <c r="D674" s="144" t="s">
        <v>86</v>
      </c>
      <c r="E674" s="144"/>
      <c r="F674" s="137">
        <f>IF(D674="대체","",VLOOKUP($D674,월별_CashFlow!$H$3:$I$61,2,FALSE))</f>
        <v>310001</v>
      </c>
      <c r="G674" s="145"/>
      <c r="H674" s="145">
        <f t="shared" si="20"/>
        <v>3828000</v>
      </c>
      <c r="I674" s="145" t="str">
        <f t="shared" si="21"/>
        <v/>
      </c>
      <c r="J674" s="146">
        <v>3828000</v>
      </c>
      <c r="K674" s="147">
        <v>859571874</v>
      </c>
      <c r="L674" s="148" t="s">
        <v>421</v>
      </c>
      <c r="M674" s="148" t="s">
        <v>190</v>
      </c>
      <c r="N674" s="148"/>
      <c r="O674" s="148" t="s">
        <v>14</v>
      </c>
      <c r="P674" s="148" t="s">
        <v>15</v>
      </c>
      <c r="Q674" s="148"/>
      <c r="R674" s="148"/>
      <c r="S674" s="148"/>
      <c r="T674" s="148"/>
    </row>
    <row r="675" spans="1:20" ht="15.6" customHeight="1" outlineLevel="1">
      <c r="A675" s="142">
        <v>45513</v>
      </c>
      <c r="B675" s="142">
        <v>45512</v>
      </c>
      <c r="C675" s="143" t="s">
        <v>120</v>
      </c>
      <c r="D675" s="144" t="s">
        <v>86</v>
      </c>
      <c r="E675" s="144"/>
      <c r="F675" s="137">
        <f>IF(D675="대체","",VLOOKUP($D675,월별_CashFlow!$H$3:$I$61,2,FALSE))</f>
        <v>310001</v>
      </c>
      <c r="G675" s="145"/>
      <c r="H675" s="145" t="str">
        <f t="shared" si="20"/>
        <v/>
      </c>
      <c r="I675" s="145">
        <f t="shared" si="21"/>
        <v>-3828000</v>
      </c>
      <c r="J675" s="146">
        <v>-3828000</v>
      </c>
      <c r="K675" s="147">
        <v>855743874</v>
      </c>
      <c r="L675" s="148" t="s">
        <v>579</v>
      </c>
      <c r="M675" s="148" t="s">
        <v>190</v>
      </c>
      <c r="N675" s="148"/>
      <c r="O675" s="148" t="s">
        <v>14</v>
      </c>
      <c r="P675" s="148" t="s">
        <v>15</v>
      </c>
      <c r="Q675" s="148"/>
      <c r="R675" s="148"/>
      <c r="S675" s="148"/>
      <c r="T675" s="148"/>
    </row>
    <row r="676" spans="1:20" ht="15.6" customHeight="1" outlineLevel="1">
      <c r="A676" s="142">
        <v>45513</v>
      </c>
      <c r="B676" s="142">
        <v>45512</v>
      </c>
      <c r="C676" s="143" t="s">
        <v>120</v>
      </c>
      <c r="D676" s="144" t="s">
        <v>86</v>
      </c>
      <c r="E676" s="144"/>
      <c r="F676" s="137">
        <f>IF(D676="대체","",VLOOKUP($D676,월별_CashFlow!$H$3:$I$61,2,FALSE))</f>
        <v>310001</v>
      </c>
      <c r="G676" s="145"/>
      <c r="H676" s="145">
        <f t="shared" si="20"/>
        <v>3982000</v>
      </c>
      <c r="I676" s="145" t="str">
        <f t="shared" si="21"/>
        <v/>
      </c>
      <c r="J676" s="146">
        <v>3982000</v>
      </c>
      <c r="K676" s="147">
        <v>859725874</v>
      </c>
      <c r="L676" s="148" t="s">
        <v>421</v>
      </c>
      <c r="M676" s="148" t="s">
        <v>191</v>
      </c>
      <c r="N676" s="148"/>
      <c r="O676" s="148" t="s">
        <v>14</v>
      </c>
      <c r="P676" s="148" t="s">
        <v>15</v>
      </c>
      <c r="Q676" s="148"/>
      <c r="R676" s="148"/>
      <c r="S676" s="148"/>
      <c r="T676" s="148"/>
    </row>
    <row r="677" spans="1:20" ht="15.6" customHeight="1" outlineLevel="1">
      <c r="A677" s="142">
        <v>45513</v>
      </c>
      <c r="B677" s="142">
        <v>45512</v>
      </c>
      <c r="C677" s="143" t="s">
        <v>120</v>
      </c>
      <c r="D677" s="144" t="s">
        <v>86</v>
      </c>
      <c r="E677" s="144"/>
      <c r="F677" s="137">
        <f>IF(D677="대체","",VLOOKUP($D677,월별_CashFlow!$H$3:$I$61,2,FALSE))</f>
        <v>310001</v>
      </c>
      <c r="G677" s="145"/>
      <c r="H677" s="145" t="str">
        <f t="shared" si="20"/>
        <v/>
      </c>
      <c r="I677" s="145">
        <f t="shared" si="21"/>
        <v>-3982000</v>
      </c>
      <c r="J677" s="146">
        <v>-3982000</v>
      </c>
      <c r="K677" s="147">
        <v>855743874</v>
      </c>
      <c r="L677" s="148" t="s">
        <v>579</v>
      </c>
      <c r="M677" s="148" t="s">
        <v>191</v>
      </c>
      <c r="N677" s="148"/>
      <c r="O677" s="148" t="s">
        <v>14</v>
      </c>
      <c r="P677" s="148" t="s">
        <v>15</v>
      </c>
      <c r="Q677" s="148"/>
      <c r="R677" s="148"/>
      <c r="S677" s="148"/>
      <c r="T677" s="148"/>
    </row>
    <row r="678" spans="1:20" ht="15.6" customHeight="1" outlineLevel="1">
      <c r="A678" s="142">
        <v>45516</v>
      </c>
      <c r="B678" s="142">
        <v>45516</v>
      </c>
      <c r="C678" s="143" t="s">
        <v>120</v>
      </c>
      <c r="D678" s="144" t="s">
        <v>74</v>
      </c>
      <c r="E678" s="144"/>
      <c r="F678" s="137">
        <f>IF(D678="대체","",VLOOKUP($D678,월별_CashFlow!$H$3:$I$61,2,FALSE))</f>
        <v>120202</v>
      </c>
      <c r="G678" s="145"/>
      <c r="H678" s="145" t="str">
        <f t="shared" si="20"/>
        <v/>
      </c>
      <c r="I678" s="145">
        <f t="shared" si="21"/>
        <v>-21350</v>
      </c>
      <c r="J678" s="146">
        <v>-21350</v>
      </c>
      <c r="K678" s="147">
        <v>855722524</v>
      </c>
      <c r="L678" s="148" t="s">
        <v>583</v>
      </c>
      <c r="M678" s="148" t="s">
        <v>192</v>
      </c>
      <c r="N678" s="148"/>
      <c r="O678" s="148" t="s">
        <v>10</v>
      </c>
      <c r="P678" s="148" t="s">
        <v>11</v>
      </c>
      <c r="Q678" s="148"/>
      <c r="R678" s="148"/>
      <c r="S678" s="148"/>
      <c r="T678" s="148"/>
    </row>
    <row r="679" spans="1:20" ht="15.6" customHeight="1" outlineLevel="1">
      <c r="A679" s="142">
        <v>45516</v>
      </c>
      <c r="B679" s="142">
        <v>45516</v>
      </c>
      <c r="C679" s="143" t="s">
        <v>120</v>
      </c>
      <c r="D679" s="144" t="s">
        <v>74</v>
      </c>
      <c r="E679" s="144"/>
      <c r="F679" s="137">
        <f>IF(D679="대체","",VLOOKUP($D679,월별_CashFlow!$H$3:$I$61,2,FALSE))</f>
        <v>120202</v>
      </c>
      <c r="G679" s="145"/>
      <c r="H679" s="145" t="str">
        <f t="shared" si="20"/>
        <v/>
      </c>
      <c r="I679" s="145">
        <f t="shared" si="21"/>
        <v>-61250</v>
      </c>
      <c r="J679" s="146">
        <v>-61250</v>
      </c>
      <c r="K679" s="147">
        <v>855661274</v>
      </c>
      <c r="L679" s="148" t="s">
        <v>582</v>
      </c>
      <c r="M679" s="148" t="s">
        <v>192</v>
      </c>
      <c r="N679" s="148"/>
      <c r="O679" s="148" t="s">
        <v>10</v>
      </c>
      <c r="P679" s="148" t="s">
        <v>11</v>
      </c>
      <c r="Q679" s="148"/>
      <c r="R679" s="148"/>
      <c r="S679" s="148"/>
      <c r="T679" s="148"/>
    </row>
    <row r="680" spans="1:20" ht="15.6" customHeight="1" outlineLevel="1">
      <c r="A680" s="142">
        <v>45516</v>
      </c>
      <c r="B680" s="142">
        <v>45516</v>
      </c>
      <c r="C680" s="143" t="s">
        <v>120</v>
      </c>
      <c r="D680" s="144" t="s">
        <v>74</v>
      </c>
      <c r="E680" s="144"/>
      <c r="F680" s="137">
        <f>IF(D680="대체","",VLOOKUP($D680,월별_CashFlow!$H$3:$I$61,2,FALSE))</f>
        <v>120202</v>
      </c>
      <c r="G680" s="145"/>
      <c r="H680" s="145" t="str">
        <f t="shared" si="20"/>
        <v/>
      </c>
      <c r="I680" s="145">
        <f t="shared" si="21"/>
        <v>-665820</v>
      </c>
      <c r="J680" s="146">
        <v>-665820</v>
      </c>
      <c r="K680" s="147">
        <v>854995454</v>
      </c>
      <c r="L680" s="148" t="s">
        <v>581</v>
      </c>
      <c r="M680" s="148" t="s">
        <v>192</v>
      </c>
      <c r="N680" s="148"/>
      <c r="O680" s="148" t="s">
        <v>10</v>
      </c>
      <c r="P680" s="148" t="s">
        <v>11</v>
      </c>
      <c r="Q680" s="148"/>
      <c r="R680" s="148"/>
      <c r="S680" s="148"/>
      <c r="T680" s="148"/>
    </row>
    <row r="681" spans="1:20" ht="15.6" customHeight="1" outlineLevel="1">
      <c r="A681" s="142">
        <v>45516</v>
      </c>
      <c r="B681" s="142">
        <v>45516</v>
      </c>
      <c r="C681" s="143" t="s">
        <v>120</v>
      </c>
      <c r="D681" s="144" t="s">
        <v>74</v>
      </c>
      <c r="E681" s="144"/>
      <c r="F681" s="137">
        <f>IF(D681="대체","",VLOOKUP($D681,월별_CashFlow!$H$3:$I$61,2,FALSE))</f>
        <v>120202</v>
      </c>
      <c r="G681" s="145"/>
      <c r="H681" s="145" t="str">
        <f t="shared" si="20"/>
        <v/>
      </c>
      <c r="I681" s="145">
        <f t="shared" si="21"/>
        <v>-1555960</v>
      </c>
      <c r="J681" s="146">
        <v>-1555960</v>
      </c>
      <c r="K681" s="147">
        <v>853439494</v>
      </c>
      <c r="L681" s="148" t="s">
        <v>580</v>
      </c>
      <c r="M681" s="148" t="s">
        <v>192</v>
      </c>
      <c r="N681" s="148"/>
      <c r="O681" s="148" t="s">
        <v>10</v>
      </c>
      <c r="P681" s="148" t="s">
        <v>11</v>
      </c>
      <c r="Q681" s="148"/>
      <c r="R681" s="148"/>
      <c r="S681" s="148"/>
      <c r="T681" s="148"/>
    </row>
    <row r="682" spans="1:20" ht="15.6" customHeight="1" outlineLevel="1">
      <c r="A682" s="142">
        <v>45517</v>
      </c>
      <c r="B682" s="142">
        <v>45516</v>
      </c>
      <c r="C682" s="143" t="s">
        <v>120</v>
      </c>
      <c r="D682" s="144" t="s">
        <v>76</v>
      </c>
      <c r="E682" s="144"/>
      <c r="F682" s="137">
        <f>IF(D682="대체","",VLOOKUP($D682,월별_CashFlow!$H$3:$I$61,2,FALSE))</f>
        <v>120204</v>
      </c>
      <c r="G682" s="145"/>
      <c r="H682" s="145" t="str">
        <f t="shared" si="20"/>
        <v/>
      </c>
      <c r="I682" s="145">
        <f t="shared" si="21"/>
        <v>-62500</v>
      </c>
      <c r="J682" s="146">
        <v>-62500</v>
      </c>
      <c r="K682" s="147">
        <v>853376994</v>
      </c>
      <c r="L682" s="148" t="s">
        <v>584</v>
      </c>
      <c r="M682" s="148" t="s">
        <v>193</v>
      </c>
      <c r="N682" s="148"/>
      <c r="O682" s="148" t="s">
        <v>10</v>
      </c>
      <c r="P682" s="148" t="s">
        <v>11</v>
      </c>
      <c r="Q682" s="148"/>
      <c r="R682" s="148"/>
      <c r="S682" s="148"/>
      <c r="T682" s="148"/>
    </row>
    <row r="683" spans="1:20" ht="15.6" customHeight="1" outlineLevel="1">
      <c r="A683" s="142">
        <v>45517</v>
      </c>
      <c r="B683" s="142">
        <v>45516</v>
      </c>
      <c r="C683" s="143" t="s">
        <v>120</v>
      </c>
      <c r="D683" s="144" t="s">
        <v>76</v>
      </c>
      <c r="E683" s="144"/>
      <c r="F683" s="137">
        <f>IF(D683="대체","",VLOOKUP($D683,월별_CashFlow!$H$3:$I$61,2,FALSE))</f>
        <v>120204</v>
      </c>
      <c r="G683" s="145"/>
      <c r="H683" s="145" t="str">
        <f t="shared" si="20"/>
        <v/>
      </c>
      <c r="I683" s="145">
        <f t="shared" si="21"/>
        <v>-9200</v>
      </c>
      <c r="J683" s="146">
        <v>-9200</v>
      </c>
      <c r="K683" s="147">
        <v>853367794</v>
      </c>
      <c r="L683" s="148" t="s">
        <v>574</v>
      </c>
      <c r="M683" s="148" t="s">
        <v>141</v>
      </c>
      <c r="N683" s="148"/>
      <c r="O683" s="148" t="s">
        <v>8</v>
      </c>
      <c r="P683" s="148" t="s">
        <v>9</v>
      </c>
      <c r="Q683" s="148"/>
      <c r="R683" s="148"/>
      <c r="S683" s="148"/>
      <c r="T683" s="148"/>
    </row>
    <row r="684" spans="1:20" ht="15.6" customHeight="1" outlineLevel="1">
      <c r="A684" s="142">
        <v>45517</v>
      </c>
      <c r="B684" s="142">
        <v>45516</v>
      </c>
      <c r="C684" s="143" t="s">
        <v>120</v>
      </c>
      <c r="D684" s="144" t="s">
        <v>76</v>
      </c>
      <c r="E684" s="144"/>
      <c r="F684" s="137">
        <f>IF(D684="대체","",VLOOKUP($D684,월별_CashFlow!$H$3:$I$61,2,FALSE))</f>
        <v>120204</v>
      </c>
      <c r="G684" s="145"/>
      <c r="H684" s="145" t="str">
        <f t="shared" si="20"/>
        <v/>
      </c>
      <c r="I684" s="145">
        <f t="shared" si="21"/>
        <v>-8200</v>
      </c>
      <c r="J684" s="146">
        <v>-8200</v>
      </c>
      <c r="K684" s="147">
        <v>853359594</v>
      </c>
      <c r="L684" s="148" t="s">
        <v>578</v>
      </c>
      <c r="M684" s="148" t="s">
        <v>141</v>
      </c>
      <c r="N684" s="148"/>
      <c r="O684" s="148" t="s">
        <v>8</v>
      </c>
      <c r="P684" s="148" t="s">
        <v>9</v>
      </c>
      <c r="Q684" s="148"/>
      <c r="R684" s="148"/>
      <c r="S684" s="148"/>
      <c r="T684" s="148"/>
    </row>
    <row r="685" spans="1:20" ht="15.6" customHeight="1" outlineLevel="1">
      <c r="A685" s="142">
        <v>45517</v>
      </c>
      <c r="B685" s="142">
        <v>45517</v>
      </c>
      <c r="C685" s="143" t="s">
        <v>120</v>
      </c>
      <c r="D685" s="144" t="s">
        <v>76</v>
      </c>
      <c r="E685" s="144"/>
      <c r="F685" s="137">
        <f>IF(D685="대체","",VLOOKUP($D685,월별_CashFlow!$H$3:$I$61,2,FALSE))</f>
        <v>120204</v>
      </c>
      <c r="G685" s="145"/>
      <c r="H685" s="145" t="str">
        <f t="shared" si="20"/>
        <v/>
      </c>
      <c r="I685" s="145">
        <f t="shared" si="21"/>
        <v>-9900</v>
      </c>
      <c r="J685" s="146">
        <v>-9900</v>
      </c>
      <c r="K685" s="147">
        <v>853349694</v>
      </c>
      <c r="L685" s="148" t="s">
        <v>574</v>
      </c>
      <c r="M685" s="148" t="s">
        <v>141</v>
      </c>
      <c r="N685" s="148"/>
      <c r="O685" s="148" t="s">
        <v>8</v>
      </c>
      <c r="P685" s="148" t="s">
        <v>9</v>
      </c>
      <c r="Q685" s="148"/>
      <c r="R685" s="148"/>
      <c r="S685" s="148"/>
      <c r="T685" s="148"/>
    </row>
    <row r="686" spans="1:20" ht="15.6" customHeight="1" outlineLevel="1">
      <c r="A686" s="142">
        <v>45523</v>
      </c>
      <c r="B686" s="142">
        <v>45518</v>
      </c>
      <c r="C686" s="143" t="s">
        <v>120</v>
      </c>
      <c r="D686" s="144" t="s">
        <v>76</v>
      </c>
      <c r="E686" s="144"/>
      <c r="F686" s="137">
        <f>IF(D686="대체","",VLOOKUP($D686,월별_CashFlow!$H$3:$I$61,2,FALSE))</f>
        <v>120204</v>
      </c>
      <c r="G686" s="145"/>
      <c r="H686" s="145" t="str">
        <f t="shared" si="20"/>
        <v/>
      </c>
      <c r="I686" s="145">
        <f t="shared" si="21"/>
        <v>-12200</v>
      </c>
      <c r="J686" s="146">
        <v>-12200</v>
      </c>
      <c r="K686" s="147">
        <v>853337494</v>
      </c>
      <c r="L686" s="148" t="s">
        <v>578</v>
      </c>
      <c r="M686" s="148" t="s">
        <v>141</v>
      </c>
      <c r="N686" s="148"/>
      <c r="O686" s="148" t="s">
        <v>8</v>
      </c>
      <c r="P686" s="148" t="s">
        <v>9</v>
      </c>
      <c r="Q686" s="148"/>
      <c r="R686" s="148"/>
      <c r="S686" s="148"/>
      <c r="T686" s="148"/>
    </row>
    <row r="687" spans="1:20" ht="15.6" customHeight="1" outlineLevel="1">
      <c r="A687" s="142">
        <v>45523</v>
      </c>
      <c r="B687" s="142">
        <v>45523</v>
      </c>
      <c r="C687" s="143" t="s">
        <v>120</v>
      </c>
      <c r="D687" s="144" t="s">
        <v>76</v>
      </c>
      <c r="E687" s="144"/>
      <c r="F687" s="137">
        <f>IF(D687="대체","",VLOOKUP($D687,월별_CashFlow!$H$3:$I$61,2,FALSE))</f>
        <v>120204</v>
      </c>
      <c r="G687" s="145"/>
      <c r="H687" s="145" t="str">
        <f t="shared" si="20"/>
        <v/>
      </c>
      <c r="I687" s="145">
        <f t="shared" si="21"/>
        <v>-39200</v>
      </c>
      <c r="J687" s="146">
        <v>-39200</v>
      </c>
      <c r="K687" s="147">
        <v>853298294</v>
      </c>
      <c r="L687" s="148" t="s">
        <v>322</v>
      </c>
      <c r="M687" s="148" t="s">
        <v>167</v>
      </c>
      <c r="N687" s="148"/>
      <c r="O687" s="148" t="s">
        <v>8</v>
      </c>
      <c r="P687" s="148" t="s">
        <v>9</v>
      </c>
      <c r="Q687" s="148"/>
      <c r="R687" s="148"/>
      <c r="S687" s="148"/>
      <c r="T687" s="148"/>
    </row>
    <row r="688" spans="1:20" ht="15.6" customHeight="1" outlineLevel="1">
      <c r="A688" s="142">
        <v>45531</v>
      </c>
      <c r="B688" s="142">
        <v>45524</v>
      </c>
      <c r="C688" s="143" t="s">
        <v>120</v>
      </c>
      <c r="D688" s="144" t="s">
        <v>76</v>
      </c>
      <c r="E688" s="144"/>
      <c r="F688" s="137">
        <f>IF(D688="대체","",VLOOKUP($D688,월별_CashFlow!$H$3:$I$61,2,FALSE))</f>
        <v>120204</v>
      </c>
      <c r="G688" s="145"/>
      <c r="H688" s="145" t="str">
        <f t="shared" si="20"/>
        <v/>
      </c>
      <c r="I688" s="145">
        <f t="shared" si="21"/>
        <v>-8200</v>
      </c>
      <c r="J688" s="146">
        <v>-8200</v>
      </c>
      <c r="K688" s="147">
        <v>853290094</v>
      </c>
      <c r="L688" s="148" t="s">
        <v>574</v>
      </c>
      <c r="M688" s="148" t="s">
        <v>141</v>
      </c>
      <c r="N688" s="148"/>
      <c r="O688" s="148" t="s">
        <v>8</v>
      </c>
      <c r="P688" s="148" t="s">
        <v>9</v>
      </c>
      <c r="Q688" s="148"/>
      <c r="R688" s="148"/>
      <c r="S688" s="148"/>
      <c r="T688" s="148"/>
    </row>
    <row r="689" spans="1:20" ht="15.6" customHeight="1" outlineLevel="1">
      <c r="A689" s="142">
        <v>45531</v>
      </c>
      <c r="B689" s="142">
        <v>45524</v>
      </c>
      <c r="C689" s="143" t="s">
        <v>120</v>
      </c>
      <c r="D689" s="144" t="s">
        <v>76</v>
      </c>
      <c r="E689" s="144"/>
      <c r="F689" s="137">
        <f>IF(D689="대체","",VLOOKUP($D689,월별_CashFlow!$H$3:$I$61,2,FALSE))</f>
        <v>120204</v>
      </c>
      <c r="G689" s="145"/>
      <c r="H689" s="145" t="str">
        <f t="shared" si="20"/>
        <v/>
      </c>
      <c r="I689" s="145">
        <f t="shared" si="21"/>
        <v>-8300</v>
      </c>
      <c r="J689" s="146">
        <v>-8300</v>
      </c>
      <c r="K689" s="147">
        <v>853281794</v>
      </c>
      <c r="L689" s="148" t="s">
        <v>578</v>
      </c>
      <c r="M689" s="148" t="s">
        <v>141</v>
      </c>
      <c r="N689" s="148"/>
      <c r="O689" s="148" t="s">
        <v>8</v>
      </c>
      <c r="P689" s="148" t="s">
        <v>9</v>
      </c>
      <c r="Q689" s="148"/>
      <c r="R689" s="148"/>
      <c r="S689" s="148"/>
      <c r="T689" s="148"/>
    </row>
    <row r="690" spans="1:20" ht="15.6" customHeight="1" outlineLevel="1">
      <c r="A690" s="142">
        <v>45531</v>
      </c>
      <c r="B690" s="142">
        <v>45525</v>
      </c>
      <c r="C690" s="143" t="s">
        <v>120</v>
      </c>
      <c r="D690" s="144" t="s">
        <v>76</v>
      </c>
      <c r="E690" s="144"/>
      <c r="F690" s="137">
        <f>IF(D690="대체","",VLOOKUP($D690,월별_CashFlow!$H$3:$I$61,2,FALSE))</f>
        <v>120204</v>
      </c>
      <c r="G690" s="145"/>
      <c r="H690" s="145" t="str">
        <f t="shared" si="20"/>
        <v/>
      </c>
      <c r="I690" s="145">
        <f t="shared" si="21"/>
        <v>-10200</v>
      </c>
      <c r="J690" s="146">
        <v>-10200</v>
      </c>
      <c r="K690" s="147">
        <v>853271594</v>
      </c>
      <c r="L690" s="148" t="s">
        <v>578</v>
      </c>
      <c r="M690" s="148" t="s">
        <v>141</v>
      </c>
      <c r="N690" s="148"/>
      <c r="O690" s="148" t="s">
        <v>8</v>
      </c>
      <c r="P690" s="148" t="s">
        <v>9</v>
      </c>
      <c r="Q690" s="148"/>
      <c r="R690" s="148"/>
      <c r="S690" s="148"/>
      <c r="T690" s="148"/>
    </row>
    <row r="691" spans="1:20" ht="15.6" customHeight="1" outlineLevel="1">
      <c r="A691" s="142">
        <v>45531</v>
      </c>
      <c r="B691" s="142">
        <v>45525</v>
      </c>
      <c r="C691" s="143" t="s">
        <v>120</v>
      </c>
      <c r="D691" s="144" t="s">
        <v>89</v>
      </c>
      <c r="E691" s="144"/>
      <c r="F691" s="137">
        <f>IF(D691="대체","",VLOOKUP($D691,월별_CashFlow!$H$3:$I$61,2,FALSE))</f>
        <v>310100</v>
      </c>
      <c r="G691" s="145"/>
      <c r="H691" s="145">
        <f t="shared" si="20"/>
        <v>31271230</v>
      </c>
      <c r="I691" s="145" t="str">
        <f t="shared" si="21"/>
        <v/>
      </c>
      <c r="J691" s="146">
        <v>31271230</v>
      </c>
      <c r="K691" s="147">
        <v>884542824</v>
      </c>
      <c r="L691" s="148" t="s">
        <v>383</v>
      </c>
      <c r="M691" s="148" t="s">
        <v>123</v>
      </c>
      <c r="N691" s="148"/>
      <c r="O691" s="148" t="s">
        <v>8</v>
      </c>
      <c r="P691" s="148" t="s">
        <v>9</v>
      </c>
      <c r="Q691" s="148"/>
      <c r="R691" s="148"/>
      <c r="S691" s="148"/>
      <c r="T691" s="148"/>
    </row>
    <row r="692" spans="1:20" ht="15.6" customHeight="1" outlineLevel="1">
      <c r="A692" s="142">
        <v>45531</v>
      </c>
      <c r="B692" s="142">
        <v>45525</v>
      </c>
      <c r="C692" s="143" t="s">
        <v>120</v>
      </c>
      <c r="D692" s="144" t="s">
        <v>86</v>
      </c>
      <c r="E692" s="144"/>
      <c r="F692" s="137">
        <f>IF(D692="대체","",VLOOKUP($D692,월별_CashFlow!$H$3:$I$61,2,FALSE))</f>
        <v>310001</v>
      </c>
      <c r="G692" s="145"/>
      <c r="H692" s="145">
        <f t="shared" si="20"/>
        <v>1000000</v>
      </c>
      <c r="I692" s="145" t="str">
        <f t="shared" si="21"/>
        <v/>
      </c>
      <c r="J692" s="146">
        <v>1000000</v>
      </c>
      <c r="K692" s="147">
        <v>885542824</v>
      </c>
      <c r="L692" s="148" t="s">
        <v>421</v>
      </c>
      <c r="M692" s="148" t="s">
        <v>194</v>
      </c>
      <c r="N692" s="148"/>
      <c r="O692" s="148" t="s">
        <v>8</v>
      </c>
      <c r="P692" s="148" t="s">
        <v>9</v>
      </c>
      <c r="Q692" s="148"/>
      <c r="R692" s="148"/>
      <c r="S692" s="148"/>
      <c r="T692" s="148"/>
    </row>
    <row r="693" spans="1:20" ht="15.6" customHeight="1" outlineLevel="1">
      <c r="A693" s="142">
        <v>45531</v>
      </c>
      <c r="B693" s="142">
        <v>45525</v>
      </c>
      <c r="C693" s="143" t="s">
        <v>120</v>
      </c>
      <c r="D693" s="144" t="s">
        <v>86</v>
      </c>
      <c r="E693" s="144"/>
      <c r="F693" s="137">
        <f>IF(D693="대체","",VLOOKUP($D693,월별_CashFlow!$H$3:$I$61,2,FALSE))</f>
        <v>310001</v>
      </c>
      <c r="G693" s="145"/>
      <c r="H693" s="145" t="str">
        <f t="shared" si="20"/>
        <v/>
      </c>
      <c r="I693" s="145">
        <f t="shared" si="21"/>
        <v>-1000000</v>
      </c>
      <c r="J693" s="146">
        <v>-1000000</v>
      </c>
      <c r="K693" s="147">
        <v>884542824</v>
      </c>
      <c r="L693" s="148" t="s">
        <v>421</v>
      </c>
      <c r="M693" s="148" t="s">
        <v>194</v>
      </c>
      <c r="N693" s="148"/>
      <c r="O693" s="148" t="s">
        <v>16</v>
      </c>
      <c r="P693" s="148" t="s">
        <v>17</v>
      </c>
      <c r="Q693" s="148"/>
      <c r="R693" s="148"/>
      <c r="S693" s="148"/>
      <c r="T693" s="148"/>
    </row>
    <row r="694" spans="1:20" ht="15.6" customHeight="1" outlineLevel="1">
      <c r="A694" s="142">
        <v>45531</v>
      </c>
      <c r="B694" s="142">
        <v>45525</v>
      </c>
      <c r="C694" s="143" t="s">
        <v>120</v>
      </c>
      <c r="D694" s="144" t="s">
        <v>86</v>
      </c>
      <c r="E694" s="144"/>
      <c r="F694" s="137">
        <f>IF(D694="대체","",VLOOKUP($D694,월별_CashFlow!$H$3:$I$61,2,FALSE))</f>
        <v>310001</v>
      </c>
      <c r="G694" s="145"/>
      <c r="H694" s="145">
        <f t="shared" si="20"/>
        <v>4500</v>
      </c>
      <c r="I694" s="145" t="str">
        <f t="shared" si="21"/>
        <v/>
      </c>
      <c r="J694" s="146">
        <v>4500</v>
      </c>
      <c r="K694" s="147">
        <v>884547324</v>
      </c>
      <c r="L694" s="148" t="s">
        <v>332</v>
      </c>
      <c r="M694" s="148" t="s">
        <v>176</v>
      </c>
      <c r="N694" s="148"/>
      <c r="O694" s="148" t="s">
        <v>14</v>
      </c>
      <c r="P694" s="148" t="s">
        <v>15</v>
      </c>
      <c r="Q694" s="148"/>
      <c r="R694" s="148"/>
      <c r="S694" s="148"/>
      <c r="T694" s="148"/>
    </row>
    <row r="695" spans="1:20" ht="15.6" customHeight="1" outlineLevel="1">
      <c r="A695" s="142">
        <v>45531</v>
      </c>
      <c r="B695" s="142">
        <v>45525</v>
      </c>
      <c r="C695" s="143" t="s">
        <v>120</v>
      </c>
      <c r="D695" s="144" t="s">
        <v>86</v>
      </c>
      <c r="E695" s="144"/>
      <c r="F695" s="137">
        <f>IF(D695="대체","",VLOOKUP($D695,월별_CashFlow!$H$3:$I$61,2,FALSE))</f>
        <v>310001</v>
      </c>
      <c r="G695" s="145"/>
      <c r="H695" s="145">
        <f t="shared" si="20"/>
        <v>4500</v>
      </c>
      <c r="I695" s="145" t="str">
        <f t="shared" si="21"/>
        <v/>
      </c>
      <c r="J695" s="146">
        <v>4500</v>
      </c>
      <c r="K695" s="147">
        <v>884551824</v>
      </c>
      <c r="L695" s="148" t="s">
        <v>332</v>
      </c>
      <c r="M695" s="148" t="s">
        <v>176</v>
      </c>
      <c r="N695" s="148"/>
      <c r="O695" s="148" t="s">
        <v>14</v>
      </c>
      <c r="P695" s="148" t="s">
        <v>15</v>
      </c>
      <c r="Q695" s="148"/>
      <c r="R695" s="148"/>
      <c r="S695" s="148"/>
      <c r="T695" s="148"/>
    </row>
    <row r="696" spans="1:20" ht="15.6" customHeight="1" outlineLevel="1">
      <c r="A696" s="142">
        <v>45531</v>
      </c>
      <c r="B696" s="142">
        <v>45525</v>
      </c>
      <c r="C696" s="143" t="s">
        <v>120</v>
      </c>
      <c r="D696" s="144" t="s">
        <v>86</v>
      </c>
      <c r="E696" s="144"/>
      <c r="F696" s="137">
        <f>IF(D696="대체","",VLOOKUP($D696,월별_CashFlow!$H$3:$I$61,2,FALSE))</f>
        <v>310001</v>
      </c>
      <c r="G696" s="145"/>
      <c r="H696" s="145">
        <f t="shared" si="20"/>
        <v>291500</v>
      </c>
      <c r="I696" s="145" t="str">
        <f t="shared" si="21"/>
        <v/>
      </c>
      <c r="J696" s="146">
        <v>291500</v>
      </c>
      <c r="K696" s="147">
        <v>884843324</v>
      </c>
      <c r="L696" s="148" t="s">
        <v>332</v>
      </c>
      <c r="M696" s="148" t="s">
        <v>176</v>
      </c>
      <c r="N696" s="148"/>
      <c r="O696" s="148" t="s">
        <v>14</v>
      </c>
      <c r="P696" s="148" t="s">
        <v>15</v>
      </c>
      <c r="Q696" s="148"/>
      <c r="R696" s="148"/>
      <c r="S696" s="148"/>
      <c r="T696" s="148"/>
    </row>
    <row r="697" spans="1:20" ht="15.6" customHeight="1" outlineLevel="1">
      <c r="A697" s="142">
        <v>45531</v>
      </c>
      <c r="B697" s="142">
        <v>45527</v>
      </c>
      <c r="C697" s="143" t="s">
        <v>120</v>
      </c>
      <c r="D697" s="144" t="s">
        <v>74</v>
      </c>
      <c r="E697" s="144"/>
      <c r="F697" s="137">
        <f>IF(D697="대체","",VLOOKUP($D697,월별_CashFlow!$H$3:$I$61,2,FALSE))</f>
        <v>120202</v>
      </c>
      <c r="G697" s="145"/>
      <c r="H697" s="145" t="str">
        <f t="shared" si="20"/>
        <v/>
      </c>
      <c r="I697" s="145">
        <f t="shared" si="21"/>
        <v>-7575260</v>
      </c>
      <c r="J697" s="146">
        <v>-7575260</v>
      </c>
      <c r="K697" s="147">
        <v>877268064</v>
      </c>
      <c r="L697" s="148" t="s">
        <v>211</v>
      </c>
      <c r="M697" s="148" t="s">
        <v>195</v>
      </c>
      <c r="N697" s="148"/>
      <c r="O697" s="148" t="s">
        <v>10</v>
      </c>
      <c r="P697" s="148" t="s">
        <v>11</v>
      </c>
      <c r="Q697" s="148"/>
      <c r="R697" s="148"/>
      <c r="S697" s="148"/>
      <c r="T697" s="148"/>
    </row>
    <row r="698" spans="1:20" ht="15.6" customHeight="1" outlineLevel="1">
      <c r="A698" s="142">
        <v>45531</v>
      </c>
      <c r="B698" s="142">
        <v>45527</v>
      </c>
      <c r="C698" s="143" t="s">
        <v>120</v>
      </c>
      <c r="D698" s="144" t="s">
        <v>74</v>
      </c>
      <c r="E698" s="144"/>
      <c r="F698" s="137">
        <f>IF(D698="대체","",VLOOKUP($D698,월별_CashFlow!$H$3:$I$61,2,FALSE))</f>
        <v>120202</v>
      </c>
      <c r="G698" s="145"/>
      <c r="H698" s="145" t="str">
        <f t="shared" si="20"/>
        <v/>
      </c>
      <c r="I698" s="145">
        <f t="shared" si="21"/>
        <v>-6158770</v>
      </c>
      <c r="J698" s="146">
        <v>-6158770</v>
      </c>
      <c r="K698" s="147">
        <v>871109294</v>
      </c>
      <c r="L698" s="148" t="s">
        <v>212</v>
      </c>
      <c r="M698" s="148" t="s">
        <v>196</v>
      </c>
      <c r="N698" s="148"/>
      <c r="O698" s="148" t="s">
        <v>10</v>
      </c>
      <c r="P698" s="148" t="s">
        <v>11</v>
      </c>
      <c r="Q698" s="148"/>
      <c r="R698" s="148"/>
      <c r="S698" s="148"/>
      <c r="T698" s="148"/>
    </row>
    <row r="699" spans="1:20" ht="15.6" customHeight="1" outlineLevel="1">
      <c r="A699" s="142">
        <v>45531</v>
      </c>
      <c r="B699" s="142">
        <v>45527</v>
      </c>
      <c r="C699" s="143" t="s">
        <v>120</v>
      </c>
      <c r="D699" s="144" t="s">
        <v>74</v>
      </c>
      <c r="E699" s="144"/>
      <c r="F699" s="137">
        <f>IF(D699="대체","",VLOOKUP($D699,월별_CashFlow!$H$3:$I$61,2,FALSE))</f>
        <v>120202</v>
      </c>
      <c r="G699" s="145"/>
      <c r="H699" s="145" t="str">
        <f t="shared" si="20"/>
        <v/>
      </c>
      <c r="I699" s="145">
        <f t="shared" si="21"/>
        <v>-902050</v>
      </c>
      <c r="J699" s="146">
        <v>-902050</v>
      </c>
      <c r="K699" s="147">
        <v>870207244</v>
      </c>
      <c r="L699" s="148" t="s">
        <v>213</v>
      </c>
      <c r="M699" s="148" t="s">
        <v>196</v>
      </c>
      <c r="N699" s="148"/>
      <c r="O699" s="148" t="s">
        <v>10</v>
      </c>
      <c r="P699" s="148" t="s">
        <v>11</v>
      </c>
      <c r="Q699" s="148"/>
      <c r="R699" s="148"/>
      <c r="S699" s="148"/>
      <c r="T699" s="148"/>
    </row>
    <row r="700" spans="1:20" ht="15.6" customHeight="1" outlineLevel="1">
      <c r="A700" s="142">
        <v>45531</v>
      </c>
      <c r="B700" s="142">
        <v>45527</v>
      </c>
      <c r="C700" s="143" t="s">
        <v>120</v>
      </c>
      <c r="D700" s="144" t="s">
        <v>74</v>
      </c>
      <c r="E700" s="144"/>
      <c r="F700" s="137">
        <f>IF(D700="대체","",VLOOKUP($D700,월별_CashFlow!$H$3:$I$61,2,FALSE))</f>
        <v>120202</v>
      </c>
      <c r="G700" s="145"/>
      <c r="H700" s="145" t="str">
        <f t="shared" si="20"/>
        <v/>
      </c>
      <c r="I700" s="145">
        <f t="shared" si="21"/>
        <v>-906460</v>
      </c>
      <c r="J700" s="146">
        <v>-906460</v>
      </c>
      <c r="K700" s="147">
        <v>869300784</v>
      </c>
      <c r="L700" s="148" t="s">
        <v>416</v>
      </c>
      <c r="M700" s="148" t="s">
        <v>196</v>
      </c>
      <c r="N700" s="148"/>
      <c r="O700" s="148" t="s">
        <v>10</v>
      </c>
      <c r="P700" s="148" t="s">
        <v>11</v>
      </c>
      <c r="Q700" s="148"/>
      <c r="R700" s="148"/>
      <c r="S700" s="148"/>
      <c r="T700" s="148"/>
    </row>
    <row r="701" spans="1:20" ht="15.6" customHeight="1" outlineLevel="1">
      <c r="A701" s="142">
        <v>45531</v>
      </c>
      <c r="B701" s="142">
        <v>45527</v>
      </c>
      <c r="C701" s="143" t="s">
        <v>120</v>
      </c>
      <c r="D701" s="144" t="s">
        <v>74</v>
      </c>
      <c r="E701" s="144"/>
      <c r="F701" s="137">
        <f>IF(D701="대체","",VLOOKUP($D701,월별_CashFlow!$H$3:$I$61,2,FALSE))</f>
        <v>120202</v>
      </c>
      <c r="G701" s="145"/>
      <c r="H701" s="145" t="str">
        <f t="shared" si="20"/>
        <v/>
      </c>
      <c r="I701" s="145">
        <f t="shared" si="21"/>
        <v>-905960</v>
      </c>
      <c r="J701" s="146">
        <v>-905960</v>
      </c>
      <c r="K701" s="147">
        <v>868394824</v>
      </c>
      <c r="L701" s="148" t="s">
        <v>214</v>
      </c>
      <c r="M701" s="148" t="s">
        <v>195</v>
      </c>
      <c r="N701" s="148"/>
      <c r="O701" s="148" t="s">
        <v>10</v>
      </c>
      <c r="P701" s="148" t="s">
        <v>11</v>
      </c>
      <c r="Q701" s="148"/>
      <c r="R701" s="148"/>
      <c r="S701" s="148"/>
      <c r="T701" s="148"/>
    </row>
    <row r="702" spans="1:20" ht="15.6" customHeight="1" outlineLevel="1">
      <c r="A702" s="142">
        <v>45531</v>
      </c>
      <c r="B702" s="142">
        <v>45528</v>
      </c>
      <c r="C702" s="143" t="s">
        <v>120</v>
      </c>
      <c r="D702" s="144" t="s">
        <v>76</v>
      </c>
      <c r="E702" s="144"/>
      <c r="F702" s="137">
        <f>IF(D702="대체","",VLOOKUP($D702,월별_CashFlow!$H$3:$I$61,2,FALSE))</f>
        <v>120204</v>
      </c>
      <c r="G702" s="145"/>
      <c r="H702" s="145" t="str">
        <f t="shared" si="20"/>
        <v/>
      </c>
      <c r="I702" s="145">
        <f t="shared" si="21"/>
        <v>-8400</v>
      </c>
      <c r="J702" s="146">
        <v>-8400</v>
      </c>
      <c r="K702" s="147">
        <v>868386424</v>
      </c>
      <c r="L702" s="148" t="s">
        <v>574</v>
      </c>
      <c r="M702" s="148" t="s">
        <v>141</v>
      </c>
      <c r="N702" s="148"/>
      <c r="O702" s="148" t="s">
        <v>8</v>
      </c>
      <c r="P702" s="148" t="s">
        <v>9</v>
      </c>
      <c r="Q702" s="148"/>
      <c r="R702" s="148"/>
      <c r="S702" s="148"/>
      <c r="T702" s="148"/>
    </row>
    <row r="703" spans="1:20" ht="15.6" customHeight="1" outlineLevel="1">
      <c r="A703" s="142">
        <v>45531</v>
      </c>
      <c r="B703" s="142">
        <v>45530</v>
      </c>
      <c r="C703" s="143" t="s">
        <v>120</v>
      </c>
      <c r="D703" s="144" t="s">
        <v>76</v>
      </c>
      <c r="E703" s="144"/>
      <c r="F703" s="137">
        <f>IF(D703="대체","",VLOOKUP($D703,월별_CashFlow!$H$3:$I$61,2,FALSE))</f>
        <v>120204</v>
      </c>
      <c r="G703" s="145"/>
      <c r="H703" s="145" t="str">
        <f t="shared" si="20"/>
        <v/>
      </c>
      <c r="I703" s="145">
        <f t="shared" si="21"/>
        <v>-12400</v>
      </c>
      <c r="J703" s="146">
        <v>-12400</v>
      </c>
      <c r="K703" s="147">
        <v>868374024</v>
      </c>
      <c r="L703" s="148" t="s">
        <v>574</v>
      </c>
      <c r="M703" s="148" t="s">
        <v>141</v>
      </c>
      <c r="N703" s="148"/>
      <c r="O703" s="148" t="s">
        <v>8</v>
      </c>
      <c r="P703" s="148" t="s">
        <v>9</v>
      </c>
      <c r="Q703" s="148"/>
      <c r="R703" s="148"/>
      <c r="S703" s="148"/>
      <c r="T703" s="148"/>
    </row>
    <row r="704" spans="1:20" ht="15.6" customHeight="1" outlineLevel="1">
      <c r="A704" s="142">
        <v>45531</v>
      </c>
      <c r="B704" s="142">
        <v>45530</v>
      </c>
      <c r="C704" s="143" t="s">
        <v>120</v>
      </c>
      <c r="D704" s="144" t="s">
        <v>76</v>
      </c>
      <c r="E704" s="144"/>
      <c r="F704" s="137">
        <f>IF(D704="대체","",VLOOKUP($D704,월별_CashFlow!$H$3:$I$61,2,FALSE))</f>
        <v>120204</v>
      </c>
      <c r="G704" s="145"/>
      <c r="H704" s="145" t="str">
        <f t="shared" si="20"/>
        <v/>
      </c>
      <c r="I704" s="145">
        <f t="shared" si="21"/>
        <v>-13000</v>
      </c>
      <c r="J704" s="146">
        <v>-13000</v>
      </c>
      <c r="K704" s="147">
        <v>868361024</v>
      </c>
      <c r="L704" s="148" t="s">
        <v>574</v>
      </c>
      <c r="M704" s="148" t="s">
        <v>141</v>
      </c>
      <c r="N704" s="148"/>
      <c r="O704" s="148" t="s">
        <v>8</v>
      </c>
      <c r="P704" s="148" t="s">
        <v>9</v>
      </c>
      <c r="Q704" s="148"/>
      <c r="R704" s="148"/>
      <c r="S704" s="148"/>
      <c r="T704" s="148"/>
    </row>
    <row r="705" spans="1:20" ht="15.6" customHeight="1" outlineLevel="1">
      <c r="A705" s="142">
        <v>45531</v>
      </c>
      <c r="B705" s="142">
        <v>45530</v>
      </c>
      <c r="C705" s="143" t="s">
        <v>120</v>
      </c>
      <c r="D705" s="144" t="s">
        <v>86</v>
      </c>
      <c r="E705" s="144"/>
      <c r="F705" s="137">
        <f>IF(D705="대체","",VLOOKUP($D705,월별_CashFlow!$H$3:$I$61,2,FALSE))</f>
        <v>310001</v>
      </c>
      <c r="G705" s="145"/>
      <c r="H705" s="145" t="str">
        <f t="shared" si="20"/>
        <v/>
      </c>
      <c r="I705" s="145">
        <f t="shared" si="21"/>
        <v>-296000</v>
      </c>
      <c r="J705" s="146">
        <v>-296000</v>
      </c>
      <c r="K705" s="147">
        <v>868065024</v>
      </c>
      <c r="L705" s="148" t="s">
        <v>332</v>
      </c>
      <c r="M705" s="148" t="s">
        <v>176</v>
      </c>
      <c r="N705" s="148"/>
      <c r="O705" s="148" t="s">
        <v>14</v>
      </c>
      <c r="P705" s="148" t="s">
        <v>15</v>
      </c>
      <c r="Q705" s="148"/>
      <c r="R705" s="148"/>
      <c r="S705" s="148"/>
      <c r="T705" s="148"/>
    </row>
    <row r="706" spans="1:20" ht="15.6" customHeight="1" outlineLevel="1">
      <c r="A706" s="142">
        <v>45531</v>
      </c>
      <c r="B706" s="142">
        <v>45531</v>
      </c>
      <c r="C706" s="143" t="s">
        <v>120</v>
      </c>
      <c r="D706" s="144" t="s">
        <v>75</v>
      </c>
      <c r="E706" s="144"/>
      <c r="F706" s="137">
        <f>IF(D706="대체","",VLOOKUP($D706,월별_CashFlow!$H$3:$I$61,2,FALSE))</f>
        <v>120203</v>
      </c>
      <c r="G706" s="145"/>
      <c r="H706" s="145" t="str">
        <f t="shared" si="20"/>
        <v/>
      </c>
      <c r="I706" s="145">
        <f t="shared" si="21"/>
        <v>-174219</v>
      </c>
      <c r="J706" s="146">
        <v>-174219</v>
      </c>
      <c r="K706" s="147">
        <v>867890805</v>
      </c>
      <c r="L706" s="148" t="s">
        <v>332</v>
      </c>
      <c r="M706" s="148" t="s">
        <v>197</v>
      </c>
      <c r="N706" s="148"/>
      <c r="O706" s="148" t="s">
        <v>8</v>
      </c>
      <c r="P706" s="148" t="s">
        <v>9</v>
      </c>
      <c r="Q706" s="148"/>
      <c r="R706" s="148"/>
      <c r="S706" s="148"/>
      <c r="T706" s="148"/>
    </row>
    <row r="707" spans="1:20" ht="15.6" customHeight="1" outlineLevel="1">
      <c r="A707" s="142">
        <v>45531</v>
      </c>
      <c r="B707" s="142">
        <v>45531</v>
      </c>
      <c r="C707" s="143" t="s">
        <v>120</v>
      </c>
      <c r="D707" s="144" t="s">
        <v>75</v>
      </c>
      <c r="E707" s="144"/>
      <c r="F707" s="137">
        <f>IF(D707="대체","",VLOOKUP($D707,월별_CashFlow!$H$3:$I$61,2,FALSE))</f>
        <v>120203</v>
      </c>
      <c r="G707" s="145"/>
      <c r="H707" s="145" t="str">
        <f t="shared" si="20"/>
        <v/>
      </c>
      <c r="I707" s="145">
        <f t="shared" si="21"/>
        <v>-800</v>
      </c>
      <c r="J707" s="146">
        <v>-800</v>
      </c>
      <c r="K707" s="147">
        <v>867890005</v>
      </c>
      <c r="L707" s="148" t="s">
        <v>332</v>
      </c>
      <c r="M707" s="148" t="s">
        <v>198</v>
      </c>
      <c r="N707" s="148"/>
      <c r="O707" s="148" t="s">
        <v>8</v>
      </c>
      <c r="P707" s="148" t="s">
        <v>9</v>
      </c>
      <c r="Q707" s="148"/>
      <c r="R707" s="148"/>
      <c r="S707" s="148"/>
      <c r="T707" s="148"/>
    </row>
    <row r="708" spans="1:20" ht="15.6" customHeight="1" outlineLevel="1">
      <c r="A708" s="142">
        <v>45531</v>
      </c>
      <c r="B708" s="142">
        <v>45531</v>
      </c>
      <c r="C708" s="143" t="s">
        <v>120</v>
      </c>
      <c r="D708" s="144" t="s">
        <v>86</v>
      </c>
      <c r="E708" s="144"/>
      <c r="F708" s="137">
        <f>IF(D708="대체","",VLOOKUP($D708,월별_CashFlow!$H$3:$I$61,2,FALSE))</f>
        <v>310001</v>
      </c>
      <c r="G708" s="145"/>
      <c r="H708" s="145" t="str">
        <f t="shared" si="20"/>
        <v/>
      </c>
      <c r="I708" s="145">
        <f t="shared" si="21"/>
        <v>-400</v>
      </c>
      <c r="J708" s="146">
        <v>-400</v>
      </c>
      <c r="K708" s="147">
        <v>867889605</v>
      </c>
      <c r="L708" s="148" t="s">
        <v>332</v>
      </c>
      <c r="M708" s="148" t="s">
        <v>178</v>
      </c>
      <c r="N708" s="148"/>
      <c r="O708" s="148" t="s">
        <v>12</v>
      </c>
      <c r="P708" s="148" t="s">
        <v>13</v>
      </c>
      <c r="Q708" s="148"/>
      <c r="R708" s="148"/>
      <c r="S708" s="148"/>
      <c r="T708" s="148"/>
    </row>
    <row r="709" spans="1:20" ht="15.6" customHeight="1" outlineLevel="1">
      <c r="A709" s="142">
        <v>45673</v>
      </c>
      <c r="B709" s="142">
        <v>45531</v>
      </c>
      <c r="C709" s="143" t="s">
        <v>120</v>
      </c>
      <c r="D709" s="144" t="s">
        <v>86</v>
      </c>
      <c r="E709" s="144"/>
      <c r="F709" s="137">
        <f>IF(D709="대체","",VLOOKUP($D709,월별_CashFlow!$H$3:$I$61,2,FALSE))</f>
        <v>310001</v>
      </c>
      <c r="G709" s="145"/>
      <c r="H709" s="145" t="str">
        <f t="shared" si="20"/>
        <v/>
      </c>
      <c r="I709" s="145">
        <f t="shared" si="21"/>
        <v>-26572</v>
      </c>
      <c r="J709" s="146">
        <v>-26572</v>
      </c>
      <c r="K709" s="147">
        <v>867863033</v>
      </c>
      <c r="L709" s="148" t="s">
        <v>1119</v>
      </c>
      <c r="M709" s="148" t="s">
        <v>199</v>
      </c>
      <c r="N709" s="148"/>
      <c r="O709" s="148" t="s">
        <v>10</v>
      </c>
      <c r="P709" s="148" t="s">
        <v>11</v>
      </c>
      <c r="Q709" s="148"/>
      <c r="R709" s="148"/>
      <c r="S709" s="148"/>
      <c r="T709" s="148"/>
    </row>
    <row r="710" spans="1:20" ht="15.6" customHeight="1" outlineLevel="1">
      <c r="A710" s="142">
        <v>45673</v>
      </c>
      <c r="B710" s="142">
        <v>45531</v>
      </c>
      <c r="C710" s="143" t="s">
        <v>120</v>
      </c>
      <c r="D710" s="144" t="s">
        <v>86</v>
      </c>
      <c r="E710" s="144"/>
      <c r="F710" s="137">
        <f>IF(D710="대체","",VLOOKUP($D710,월별_CashFlow!$H$3:$I$61,2,FALSE))</f>
        <v>310001</v>
      </c>
      <c r="G710" s="145"/>
      <c r="H710" s="145" t="str">
        <f t="shared" si="20"/>
        <v/>
      </c>
      <c r="I710" s="145">
        <f t="shared" si="21"/>
        <v>-710000</v>
      </c>
      <c r="J710" s="146">
        <v>-710000</v>
      </c>
      <c r="K710" s="147">
        <v>867153033</v>
      </c>
      <c r="L710" s="148" t="s">
        <v>1120</v>
      </c>
      <c r="M710" s="148" t="s">
        <v>200</v>
      </c>
      <c r="N710" s="148"/>
      <c r="O710" s="148" t="s">
        <v>10</v>
      </c>
      <c r="P710" s="148" t="s">
        <v>11</v>
      </c>
      <c r="Q710" s="148"/>
      <c r="R710" s="148"/>
      <c r="S710" s="148"/>
      <c r="T710" s="148"/>
    </row>
    <row r="711" spans="1:20" ht="15.6" customHeight="1" outlineLevel="1">
      <c r="A711" s="142">
        <v>45673</v>
      </c>
      <c r="B711" s="142">
        <v>45532</v>
      </c>
      <c r="C711" s="143" t="s">
        <v>120</v>
      </c>
      <c r="D711" s="144" t="s">
        <v>86</v>
      </c>
      <c r="E711" s="144"/>
      <c r="F711" s="137">
        <f>IF(D711="대체","",VLOOKUP($D711,월별_CashFlow!$H$3:$I$61,2,FALSE))</f>
        <v>310001</v>
      </c>
      <c r="G711" s="145"/>
      <c r="H711" s="145">
        <f t="shared" si="20"/>
        <v>1108150</v>
      </c>
      <c r="I711" s="145" t="str">
        <f t="shared" si="21"/>
        <v/>
      </c>
      <c r="J711" s="146">
        <v>1108150</v>
      </c>
      <c r="K711" s="147">
        <v>868261183</v>
      </c>
      <c r="L711" s="148" t="s">
        <v>587</v>
      </c>
      <c r="M711" s="148" t="s">
        <v>201</v>
      </c>
      <c r="N711" s="148"/>
      <c r="O711" s="148" t="s">
        <v>8</v>
      </c>
      <c r="P711" s="148" t="s">
        <v>9</v>
      </c>
      <c r="Q711" s="148"/>
      <c r="R711" s="148"/>
      <c r="S711" s="148"/>
      <c r="T711" s="148"/>
    </row>
    <row r="712" spans="1:20" ht="15.6" customHeight="1" outlineLevel="1">
      <c r="A712" s="142">
        <v>45673</v>
      </c>
      <c r="B712" s="142">
        <v>45532</v>
      </c>
      <c r="C712" s="143" t="s">
        <v>120</v>
      </c>
      <c r="D712" s="144" t="s">
        <v>86</v>
      </c>
      <c r="E712" s="144"/>
      <c r="F712" s="137">
        <f>IF(D712="대체","",VLOOKUP($D712,월별_CashFlow!$H$3:$I$61,2,FALSE))</f>
        <v>310001</v>
      </c>
      <c r="G712" s="145"/>
      <c r="H712" s="145">
        <f t="shared" ref="H712:H775" si="22">IF(J712&gt;0,J712,"")</f>
        <v>1108150</v>
      </c>
      <c r="I712" s="145" t="str">
        <f t="shared" ref="I712:I775" si="23">IF(J712&lt;0,J712,"")</f>
        <v/>
      </c>
      <c r="J712" s="146">
        <v>1108150</v>
      </c>
      <c r="K712" s="147">
        <v>869369333</v>
      </c>
      <c r="L712" s="148" t="s">
        <v>1121</v>
      </c>
      <c r="M712" s="148" t="s">
        <v>202</v>
      </c>
      <c r="N712" s="148"/>
      <c r="O712" s="148" t="s">
        <v>14</v>
      </c>
      <c r="P712" s="148" t="s">
        <v>15</v>
      </c>
      <c r="Q712" s="148"/>
      <c r="R712" s="148"/>
      <c r="S712" s="148"/>
      <c r="T712" s="148"/>
    </row>
    <row r="713" spans="1:20" ht="15.6" customHeight="1" outlineLevel="1">
      <c r="A713" s="142">
        <v>45673</v>
      </c>
      <c r="B713" s="142">
        <v>45532</v>
      </c>
      <c r="C713" s="143" t="s">
        <v>120</v>
      </c>
      <c r="D713" s="144" t="s">
        <v>76</v>
      </c>
      <c r="E713" s="144"/>
      <c r="F713" s="137">
        <f>IF(D713="대체","",VLOOKUP($D713,월별_CashFlow!$H$3:$I$61,2,FALSE))</f>
        <v>120204</v>
      </c>
      <c r="G713" s="145"/>
      <c r="H713" s="145" t="str">
        <f t="shared" si="22"/>
        <v/>
      </c>
      <c r="I713" s="145">
        <f t="shared" si="23"/>
        <v>-11000</v>
      </c>
      <c r="J713" s="146">
        <v>-11000</v>
      </c>
      <c r="K713" s="147">
        <v>869358333</v>
      </c>
      <c r="L713" s="148" t="s">
        <v>574</v>
      </c>
      <c r="M713" s="148" t="s">
        <v>141</v>
      </c>
      <c r="N713" s="148"/>
      <c r="O713" s="148" t="s">
        <v>8</v>
      </c>
      <c r="P713" s="148" t="s">
        <v>9</v>
      </c>
      <c r="Q713" s="148"/>
      <c r="R713" s="148"/>
      <c r="S713" s="148"/>
      <c r="T713" s="148"/>
    </row>
    <row r="714" spans="1:20" ht="15.6" customHeight="1" outlineLevel="1">
      <c r="A714" s="142">
        <v>45673</v>
      </c>
      <c r="B714" s="142">
        <v>45532</v>
      </c>
      <c r="C714" s="143" t="s">
        <v>120</v>
      </c>
      <c r="D714" s="144" t="s">
        <v>76</v>
      </c>
      <c r="E714" s="144"/>
      <c r="F714" s="137">
        <f>IF(D714="대체","",VLOOKUP($D714,월별_CashFlow!$H$3:$I$61,2,FALSE))</f>
        <v>120204</v>
      </c>
      <c r="G714" s="145"/>
      <c r="H714" s="145" t="str">
        <f t="shared" si="22"/>
        <v/>
      </c>
      <c r="I714" s="145">
        <f t="shared" si="23"/>
        <v>-8700</v>
      </c>
      <c r="J714" s="146">
        <v>-8700</v>
      </c>
      <c r="K714" s="147">
        <v>869349633</v>
      </c>
      <c r="L714" s="148" t="s">
        <v>574</v>
      </c>
      <c r="M714" s="148" t="s">
        <v>141</v>
      </c>
      <c r="N714" s="148"/>
      <c r="O714" s="148" t="s">
        <v>8</v>
      </c>
      <c r="P714" s="148" t="s">
        <v>9</v>
      </c>
      <c r="Q714" s="148"/>
      <c r="R714" s="148"/>
      <c r="S714" s="148"/>
      <c r="T714" s="148"/>
    </row>
    <row r="715" spans="1:20" ht="15.6" customHeight="1" outlineLevel="1">
      <c r="A715" s="142">
        <v>45673</v>
      </c>
      <c r="B715" s="142">
        <v>45532</v>
      </c>
      <c r="C715" s="143" t="s">
        <v>120</v>
      </c>
      <c r="D715" s="144" t="s">
        <v>86</v>
      </c>
      <c r="E715" s="144"/>
      <c r="F715" s="137">
        <f>IF(D715="대체","",VLOOKUP($D715,월별_CashFlow!$H$3:$I$61,2,FALSE))</f>
        <v>310001</v>
      </c>
      <c r="G715" s="145"/>
      <c r="H715" s="145" t="str">
        <f t="shared" si="22"/>
        <v/>
      </c>
      <c r="I715" s="145">
        <f t="shared" si="23"/>
        <v>-1108150</v>
      </c>
      <c r="J715" s="146">
        <v>-1108150</v>
      </c>
      <c r="K715" s="147">
        <v>868241483</v>
      </c>
      <c r="L715" s="148" t="s">
        <v>1122</v>
      </c>
      <c r="M715" s="148" t="s">
        <v>201</v>
      </c>
      <c r="N715" s="148"/>
      <c r="O715" s="148" t="s">
        <v>14</v>
      </c>
      <c r="P715" s="148" t="s">
        <v>15</v>
      </c>
      <c r="Q715" s="148"/>
      <c r="R715" s="148"/>
      <c r="S715" s="148"/>
      <c r="T715" s="148"/>
    </row>
    <row r="716" spans="1:20" ht="15.6" customHeight="1" outlineLevel="1">
      <c r="A716" s="142">
        <v>45673</v>
      </c>
      <c r="B716" s="142">
        <v>45534</v>
      </c>
      <c r="C716" s="143" t="s">
        <v>120</v>
      </c>
      <c r="D716" s="144" t="s">
        <v>76</v>
      </c>
      <c r="E716" s="144"/>
      <c r="F716" s="137">
        <f>IF(D716="대체","",VLOOKUP($D716,월별_CashFlow!$H$3:$I$61,2,FALSE))</f>
        <v>120204</v>
      </c>
      <c r="G716" s="145"/>
      <c r="H716" s="145" t="str">
        <f t="shared" si="22"/>
        <v/>
      </c>
      <c r="I716" s="145">
        <f t="shared" si="23"/>
        <v>-13000</v>
      </c>
      <c r="J716" s="146">
        <v>-13000</v>
      </c>
      <c r="K716" s="147">
        <v>868228483</v>
      </c>
      <c r="L716" s="148" t="s">
        <v>574</v>
      </c>
      <c r="M716" s="148" t="s">
        <v>141</v>
      </c>
      <c r="N716" s="148"/>
      <c r="O716" s="148" t="s">
        <v>8</v>
      </c>
      <c r="P716" s="148" t="s">
        <v>9</v>
      </c>
      <c r="Q716" s="148"/>
      <c r="R716" s="148"/>
      <c r="S716" s="148"/>
      <c r="T716" s="148"/>
    </row>
    <row r="717" spans="1:20" ht="15.6" customHeight="1" outlineLevel="1">
      <c r="A717" s="142">
        <v>45673</v>
      </c>
      <c r="B717" s="142">
        <v>45534</v>
      </c>
      <c r="C717" s="143" t="s">
        <v>120</v>
      </c>
      <c r="D717" s="144" t="s">
        <v>76</v>
      </c>
      <c r="E717" s="144"/>
      <c r="F717" s="137">
        <f>IF(D717="대체","",VLOOKUP($D717,월별_CashFlow!$H$3:$I$61,2,FALSE))</f>
        <v>120204</v>
      </c>
      <c r="G717" s="145"/>
      <c r="H717" s="145" t="str">
        <f t="shared" si="22"/>
        <v/>
      </c>
      <c r="I717" s="145">
        <f t="shared" si="23"/>
        <v>-14700</v>
      </c>
      <c r="J717" s="146">
        <v>-14700</v>
      </c>
      <c r="K717" s="147">
        <v>868213783</v>
      </c>
      <c r="L717" s="148" t="s">
        <v>574</v>
      </c>
      <c r="M717" s="148" t="s">
        <v>141</v>
      </c>
      <c r="N717" s="148"/>
      <c r="O717" s="148" t="s">
        <v>8</v>
      </c>
      <c r="P717" s="148" t="s">
        <v>9</v>
      </c>
      <c r="Q717" s="148"/>
      <c r="R717" s="148"/>
      <c r="S717" s="148"/>
      <c r="T717" s="148"/>
    </row>
    <row r="718" spans="1:20" ht="15.6" customHeight="1" outlineLevel="1">
      <c r="A718" s="142">
        <v>45673</v>
      </c>
      <c r="B718" s="142">
        <v>45534</v>
      </c>
      <c r="C718" s="143" t="s">
        <v>120</v>
      </c>
      <c r="D718" s="144" t="s">
        <v>76</v>
      </c>
      <c r="E718" s="144"/>
      <c r="F718" s="137">
        <f>IF(D718="대체","",VLOOKUP($D718,월별_CashFlow!$H$3:$I$61,2,FALSE))</f>
        <v>120204</v>
      </c>
      <c r="G718" s="145"/>
      <c r="H718" s="145" t="str">
        <f t="shared" si="22"/>
        <v/>
      </c>
      <c r="I718" s="145">
        <f t="shared" si="23"/>
        <v>-8800</v>
      </c>
      <c r="J718" s="146">
        <v>-8800</v>
      </c>
      <c r="K718" s="147">
        <v>868204983</v>
      </c>
      <c r="L718" s="148" t="s">
        <v>574</v>
      </c>
      <c r="M718" s="148" t="s">
        <v>141</v>
      </c>
      <c r="N718" s="148"/>
      <c r="O718" s="148" t="s">
        <v>8</v>
      </c>
      <c r="P718" s="148" t="s">
        <v>9</v>
      </c>
      <c r="Q718" s="148"/>
      <c r="R718" s="148"/>
      <c r="S718" s="148"/>
      <c r="T718" s="148"/>
    </row>
    <row r="719" spans="1:20" ht="15.6" customHeight="1" outlineLevel="1">
      <c r="A719" s="142">
        <v>45673</v>
      </c>
      <c r="B719" s="142">
        <v>45534</v>
      </c>
      <c r="C719" s="143" t="s">
        <v>120</v>
      </c>
      <c r="D719" s="144" t="s">
        <v>76</v>
      </c>
      <c r="E719" s="144"/>
      <c r="F719" s="137">
        <f>IF(D719="대체","",VLOOKUP($D719,월별_CashFlow!$H$3:$I$61,2,FALSE))</f>
        <v>120204</v>
      </c>
      <c r="G719" s="145"/>
      <c r="H719" s="145" t="str">
        <f t="shared" si="22"/>
        <v/>
      </c>
      <c r="I719" s="145">
        <f t="shared" si="23"/>
        <v>-9120</v>
      </c>
      <c r="J719" s="146">
        <v>-9120</v>
      </c>
      <c r="K719" s="147">
        <v>868195863</v>
      </c>
      <c r="L719" s="148" t="s">
        <v>574</v>
      </c>
      <c r="M719" s="148" t="s">
        <v>141</v>
      </c>
      <c r="N719" s="148"/>
      <c r="O719" s="148" t="s">
        <v>8</v>
      </c>
      <c r="P719" s="148" t="s">
        <v>9</v>
      </c>
      <c r="Q719" s="148"/>
      <c r="R719" s="148"/>
      <c r="S719" s="148"/>
      <c r="T719" s="148"/>
    </row>
    <row r="720" spans="1:20" ht="15.6" customHeight="1" outlineLevel="1">
      <c r="A720" s="142">
        <v>45673</v>
      </c>
      <c r="B720" s="142">
        <v>45535</v>
      </c>
      <c r="C720" s="143" t="s">
        <v>120</v>
      </c>
      <c r="D720" s="144" t="s">
        <v>76</v>
      </c>
      <c r="E720" s="144"/>
      <c r="F720" s="137">
        <f>IF(D720="대체","",VLOOKUP($D720,월별_CashFlow!$H$3:$I$61,2,FALSE))</f>
        <v>120204</v>
      </c>
      <c r="G720" s="145"/>
      <c r="H720" s="145" t="str">
        <f t="shared" si="22"/>
        <v/>
      </c>
      <c r="I720" s="145">
        <f t="shared" si="23"/>
        <v>-15400</v>
      </c>
      <c r="J720" s="146">
        <v>-15400</v>
      </c>
      <c r="K720" s="147">
        <v>868180463</v>
      </c>
      <c r="L720" s="148" t="s">
        <v>574</v>
      </c>
      <c r="M720" s="148" t="s">
        <v>141</v>
      </c>
      <c r="N720" s="148"/>
      <c r="O720" s="148" t="s">
        <v>8</v>
      </c>
      <c r="P720" s="148" t="s">
        <v>9</v>
      </c>
      <c r="Q720" s="148"/>
      <c r="R720" s="148"/>
      <c r="S720" s="148"/>
      <c r="T720" s="148"/>
    </row>
    <row r="721" spans="1:20" ht="15.6" customHeight="1" outlineLevel="1">
      <c r="A721" s="142">
        <v>45673</v>
      </c>
      <c r="B721" s="142">
        <v>45535</v>
      </c>
      <c r="C721" s="143" t="s">
        <v>120</v>
      </c>
      <c r="D721" s="144" t="s">
        <v>76</v>
      </c>
      <c r="E721" s="144"/>
      <c r="F721" s="137">
        <f>IF(D721="대체","",VLOOKUP($D721,월별_CashFlow!$H$3:$I$61,2,FALSE))</f>
        <v>120204</v>
      </c>
      <c r="G721" s="145"/>
      <c r="H721" s="145" t="str">
        <f t="shared" si="22"/>
        <v/>
      </c>
      <c r="I721" s="145">
        <f t="shared" si="23"/>
        <v>-20400</v>
      </c>
      <c r="J721" s="146">
        <v>-20400</v>
      </c>
      <c r="K721" s="147">
        <v>868160063</v>
      </c>
      <c r="L721" s="148" t="s">
        <v>574</v>
      </c>
      <c r="M721" s="148" t="s">
        <v>141</v>
      </c>
      <c r="N721" s="148"/>
      <c r="O721" s="148" t="s">
        <v>8</v>
      </c>
      <c r="P721" s="148" t="s">
        <v>9</v>
      </c>
      <c r="Q721" s="148"/>
      <c r="R721" s="148"/>
      <c r="S721" s="148"/>
      <c r="T721" s="148"/>
    </row>
    <row r="722" spans="1:20" ht="15.6" customHeight="1" outlineLevel="1">
      <c r="A722" s="142">
        <v>45673</v>
      </c>
      <c r="B722" s="142">
        <v>45536</v>
      </c>
      <c r="C722" s="143" t="s">
        <v>120</v>
      </c>
      <c r="D722" s="144" t="s">
        <v>76</v>
      </c>
      <c r="E722" s="144"/>
      <c r="F722" s="137">
        <f>IF(D722="대체","",VLOOKUP($D722,월별_CashFlow!$H$3:$I$61,2,FALSE))</f>
        <v>120204</v>
      </c>
      <c r="G722" s="145"/>
      <c r="H722" s="145" t="str">
        <f t="shared" si="22"/>
        <v/>
      </c>
      <c r="I722" s="145">
        <f t="shared" si="23"/>
        <v>-11400</v>
      </c>
      <c r="J722" s="146">
        <v>-11400</v>
      </c>
      <c r="K722" s="147">
        <v>868148663</v>
      </c>
      <c r="L722" s="148" t="s">
        <v>574</v>
      </c>
      <c r="M722" s="148" t="s">
        <v>141</v>
      </c>
      <c r="N722" s="148"/>
      <c r="O722" s="148" t="s">
        <v>8</v>
      </c>
      <c r="P722" s="148" t="s">
        <v>9</v>
      </c>
      <c r="Q722" s="148"/>
      <c r="R722" s="148"/>
      <c r="S722" s="148"/>
      <c r="T722" s="148"/>
    </row>
    <row r="723" spans="1:20" ht="15.6" customHeight="1" outlineLevel="1">
      <c r="A723" s="142">
        <v>45673</v>
      </c>
      <c r="B723" s="142">
        <v>45536</v>
      </c>
      <c r="C723" s="143" t="s">
        <v>120</v>
      </c>
      <c r="D723" s="144" t="s">
        <v>76</v>
      </c>
      <c r="E723" s="144"/>
      <c r="F723" s="137">
        <f>IF(D723="대체","",VLOOKUP($D723,월별_CashFlow!$H$3:$I$61,2,FALSE))</f>
        <v>120204</v>
      </c>
      <c r="G723" s="145"/>
      <c r="H723" s="145" t="str">
        <f t="shared" si="22"/>
        <v/>
      </c>
      <c r="I723" s="145">
        <f t="shared" si="23"/>
        <v>-16600</v>
      </c>
      <c r="J723" s="146">
        <v>-16600</v>
      </c>
      <c r="K723" s="147">
        <v>868132063</v>
      </c>
      <c r="L723" s="148" t="s">
        <v>574</v>
      </c>
      <c r="M723" s="148" t="s">
        <v>141</v>
      </c>
      <c r="N723" s="148"/>
      <c r="O723" s="148" t="s">
        <v>8</v>
      </c>
      <c r="P723" s="148" t="s">
        <v>9</v>
      </c>
      <c r="Q723" s="148"/>
      <c r="R723" s="148"/>
      <c r="S723" s="148"/>
      <c r="T723" s="148"/>
    </row>
    <row r="724" spans="1:20" ht="15.6" customHeight="1" outlineLevel="1">
      <c r="A724" s="142">
        <v>45673</v>
      </c>
      <c r="B724" s="142">
        <v>45536</v>
      </c>
      <c r="C724" s="143" t="s">
        <v>120</v>
      </c>
      <c r="D724" s="144" t="s">
        <v>76</v>
      </c>
      <c r="E724" s="144"/>
      <c r="F724" s="137">
        <f>IF(D724="대체","",VLOOKUP($D724,월별_CashFlow!$H$3:$I$61,2,FALSE))</f>
        <v>120204</v>
      </c>
      <c r="G724" s="145"/>
      <c r="H724" s="145" t="str">
        <f t="shared" si="22"/>
        <v/>
      </c>
      <c r="I724" s="145">
        <f t="shared" si="23"/>
        <v>-28600</v>
      </c>
      <c r="J724" s="146">
        <v>-28600</v>
      </c>
      <c r="K724" s="147">
        <v>868103463</v>
      </c>
      <c r="L724" s="148" t="s">
        <v>574</v>
      </c>
      <c r="M724" s="148" t="s">
        <v>141</v>
      </c>
      <c r="N724" s="148"/>
      <c r="O724" s="148" t="s">
        <v>8</v>
      </c>
      <c r="P724" s="148" t="s">
        <v>9</v>
      </c>
      <c r="Q724" s="148"/>
      <c r="R724" s="148"/>
      <c r="S724" s="148"/>
      <c r="T724" s="148"/>
    </row>
    <row r="725" spans="1:20" ht="15.6" customHeight="1" outlineLevel="1">
      <c r="A725" s="142">
        <v>45673</v>
      </c>
      <c r="B725" s="142">
        <v>45537</v>
      </c>
      <c r="C725" s="143" t="s">
        <v>120</v>
      </c>
      <c r="D725" s="144" t="s">
        <v>76</v>
      </c>
      <c r="E725" s="144"/>
      <c r="F725" s="137">
        <f>IF(D725="대체","",VLOOKUP($D725,월별_CashFlow!$H$3:$I$61,2,FALSE))</f>
        <v>120204</v>
      </c>
      <c r="G725" s="145"/>
      <c r="H725" s="145" t="str">
        <f t="shared" si="22"/>
        <v/>
      </c>
      <c r="I725" s="145">
        <f t="shared" si="23"/>
        <v>-11800</v>
      </c>
      <c r="J725" s="146">
        <v>-11800</v>
      </c>
      <c r="K725" s="147">
        <v>868091663</v>
      </c>
      <c r="L725" s="148" t="s">
        <v>574</v>
      </c>
      <c r="M725" s="148" t="s">
        <v>141</v>
      </c>
      <c r="N725" s="148"/>
      <c r="O725" s="148" t="s">
        <v>8</v>
      </c>
      <c r="P725" s="148" t="s">
        <v>9</v>
      </c>
      <c r="Q725" s="148"/>
      <c r="R725" s="148"/>
      <c r="S725" s="148"/>
      <c r="T725" s="148"/>
    </row>
    <row r="726" spans="1:20" ht="15.6" customHeight="1" outlineLevel="1">
      <c r="A726" s="142">
        <v>45673</v>
      </c>
      <c r="B726" s="142">
        <v>45537</v>
      </c>
      <c r="C726" s="143" t="s">
        <v>120</v>
      </c>
      <c r="D726" s="144" t="s">
        <v>76</v>
      </c>
      <c r="E726" s="144"/>
      <c r="F726" s="137">
        <f>IF(D726="대체","",VLOOKUP($D726,월별_CashFlow!$H$3:$I$61,2,FALSE))</f>
        <v>120204</v>
      </c>
      <c r="G726" s="145"/>
      <c r="H726" s="145" t="str">
        <f t="shared" si="22"/>
        <v/>
      </c>
      <c r="I726" s="145">
        <f t="shared" si="23"/>
        <v>-10900</v>
      </c>
      <c r="J726" s="146">
        <v>-10900</v>
      </c>
      <c r="K726" s="147">
        <v>868080763</v>
      </c>
      <c r="L726" s="148" t="s">
        <v>574</v>
      </c>
      <c r="M726" s="148" t="s">
        <v>141</v>
      </c>
      <c r="N726" s="148"/>
      <c r="O726" s="148" t="s">
        <v>8</v>
      </c>
      <c r="P726" s="148" t="s">
        <v>9</v>
      </c>
      <c r="Q726" s="148"/>
      <c r="R726" s="148"/>
      <c r="S726" s="148"/>
      <c r="T726" s="148"/>
    </row>
    <row r="727" spans="1:20" ht="15.6" customHeight="1" outlineLevel="1">
      <c r="A727" s="142">
        <v>45673</v>
      </c>
      <c r="B727" s="142">
        <v>45538</v>
      </c>
      <c r="C727" s="143" t="s">
        <v>120</v>
      </c>
      <c r="D727" s="144" t="s">
        <v>86</v>
      </c>
      <c r="E727" s="144"/>
      <c r="F727" s="137">
        <f>IF(D727="대체","",VLOOKUP($D727,월별_CashFlow!$H$3:$I$61,2,FALSE))</f>
        <v>310001</v>
      </c>
      <c r="G727" s="145"/>
      <c r="H727" s="145">
        <f t="shared" si="22"/>
        <v>949924</v>
      </c>
      <c r="I727" s="145" t="str">
        <f t="shared" si="23"/>
        <v/>
      </c>
      <c r="J727" s="146">
        <v>949924</v>
      </c>
      <c r="K727" s="147">
        <v>869030687</v>
      </c>
      <c r="L727" s="148" t="s">
        <v>433</v>
      </c>
      <c r="M727" s="148" t="s">
        <v>203</v>
      </c>
      <c r="N727" s="148"/>
      <c r="O727" s="148" t="s">
        <v>12</v>
      </c>
      <c r="P727" s="148" t="s">
        <v>13</v>
      </c>
      <c r="Q727" s="148"/>
      <c r="R727" s="148"/>
      <c r="S727" s="148"/>
      <c r="T727" s="148"/>
    </row>
    <row r="728" spans="1:20" ht="15.6" customHeight="1" outlineLevel="1">
      <c r="A728" s="142">
        <v>45673</v>
      </c>
      <c r="B728" s="142">
        <v>45538</v>
      </c>
      <c r="C728" s="143" t="s">
        <v>120</v>
      </c>
      <c r="D728" s="144" t="s">
        <v>76</v>
      </c>
      <c r="E728" s="144"/>
      <c r="F728" s="137">
        <f>IF(D728="대체","",VLOOKUP($D728,월별_CashFlow!$H$3:$I$61,2,FALSE))</f>
        <v>120204</v>
      </c>
      <c r="G728" s="145"/>
      <c r="H728" s="145" t="str">
        <f t="shared" si="22"/>
        <v/>
      </c>
      <c r="I728" s="145">
        <f t="shared" si="23"/>
        <v>-12100</v>
      </c>
      <c r="J728" s="146">
        <v>-12100</v>
      </c>
      <c r="K728" s="147">
        <v>869018587</v>
      </c>
      <c r="L728" s="148" t="s">
        <v>574</v>
      </c>
      <c r="M728" s="148" t="s">
        <v>141</v>
      </c>
      <c r="N728" s="148"/>
      <c r="O728" s="148" t="s">
        <v>8</v>
      </c>
      <c r="P728" s="148" t="s">
        <v>9</v>
      </c>
      <c r="Q728" s="148"/>
      <c r="R728" s="148"/>
      <c r="S728" s="148"/>
      <c r="T728" s="148"/>
    </row>
    <row r="729" spans="1:20" ht="15.6" customHeight="1" outlineLevel="1">
      <c r="A729" s="142">
        <v>45673</v>
      </c>
      <c r="B729" s="142">
        <v>45538</v>
      </c>
      <c r="C729" s="143" t="s">
        <v>120</v>
      </c>
      <c r="D729" s="144" t="s">
        <v>76</v>
      </c>
      <c r="E729" s="144"/>
      <c r="F729" s="137">
        <f>IF(D729="대체","",VLOOKUP($D729,월별_CashFlow!$H$3:$I$61,2,FALSE))</f>
        <v>120204</v>
      </c>
      <c r="G729" s="145"/>
      <c r="H729" s="145" t="str">
        <f t="shared" si="22"/>
        <v/>
      </c>
      <c r="I729" s="145">
        <f t="shared" si="23"/>
        <v>-12400</v>
      </c>
      <c r="J729" s="146">
        <v>-12400</v>
      </c>
      <c r="K729" s="147">
        <v>869006187</v>
      </c>
      <c r="L729" s="148" t="s">
        <v>574</v>
      </c>
      <c r="M729" s="148" t="s">
        <v>141</v>
      </c>
      <c r="N729" s="148"/>
      <c r="O729" s="148" t="s">
        <v>8</v>
      </c>
      <c r="P729" s="148" t="s">
        <v>9</v>
      </c>
      <c r="Q729" s="148"/>
      <c r="R729" s="148"/>
      <c r="S729" s="148"/>
      <c r="T729" s="148"/>
    </row>
    <row r="730" spans="1:20" ht="15.6" customHeight="1" outlineLevel="1">
      <c r="A730" s="142">
        <v>45673</v>
      </c>
      <c r="B730" s="142">
        <v>45538</v>
      </c>
      <c r="C730" s="143" t="s">
        <v>120</v>
      </c>
      <c r="D730" s="144" t="s">
        <v>86</v>
      </c>
      <c r="E730" s="144"/>
      <c r="F730" s="137">
        <f>IF(D730="대체","",VLOOKUP($D730,월별_CashFlow!$H$3:$I$61,2,FALSE))</f>
        <v>310001</v>
      </c>
      <c r="G730" s="145"/>
      <c r="H730" s="145" t="str">
        <f t="shared" si="22"/>
        <v/>
      </c>
      <c r="I730" s="145">
        <f t="shared" si="23"/>
        <v>-949924</v>
      </c>
      <c r="J730" s="146">
        <v>-949924</v>
      </c>
      <c r="K730" s="147">
        <v>868056263</v>
      </c>
      <c r="L730" s="148" t="s">
        <v>433</v>
      </c>
      <c r="M730" s="148" t="s">
        <v>204</v>
      </c>
      <c r="N730" s="148"/>
      <c r="O730" s="148" t="s">
        <v>12</v>
      </c>
      <c r="P730" s="148" t="s">
        <v>13</v>
      </c>
      <c r="Q730" s="148"/>
      <c r="R730" s="148"/>
      <c r="S730" s="148"/>
      <c r="T730" s="148"/>
    </row>
    <row r="731" spans="1:20" ht="15.6" customHeight="1" outlineLevel="1">
      <c r="A731" s="142">
        <v>45673</v>
      </c>
      <c r="B731" s="142">
        <v>45539</v>
      </c>
      <c r="C731" s="143" t="s">
        <v>120</v>
      </c>
      <c r="D731" s="144" t="s">
        <v>76</v>
      </c>
      <c r="E731" s="144"/>
      <c r="F731" s="137">
        <f>IF(D731="대체","",VLOOKUP($D731,월별_CashFlow!$H$3:$I$61,2,FALSE))</f>
        <v>120204</v>
      </c>
      <c r="G731" s="145"/>
      <c r="H731" s="145" t="str">
        <f t="shared" si="22"/>
        <v/>
      </c>
      <c r="I731" s="145">
        <f t="shared" si="23"/>
        <v>-11100</v>
      </c>
      <c r="J731" s="146">
        <v>-11100</v>
      </c>
      <c r="K731" s="147">
        <v>868045163</v>
      </c>
      <c r="L731" s="148" t="s">
        <v>574</v>
      </c>
      <c r="M731" s="148" t="s">
        <v>141</v>
      </c>
      <c r="N731" s="148"/>
      <c r="O731" s="148" t="s">
        <v>8</v>
      </c>
      <c r="P731" s="148" t="s">
        <v>9</v>
      </c>
      <c r="Q731" s="148"/>
      <c r="R731" s="148"/>
      <c r="S731" s="148"/>
      <c r="T731" s="148"/>
    </row>
    <row r="732" spans="1:20" ht="15.6" customHeight="1" outlineLevel="1">
      <c r="A732" s="142">
        <v>45673</v>
      </c>
      <c r="B732" s="142">
        <v>45539</v>
      </c>
      <c r="C732" s="143" t="s">
        <v>120</v>
      </c>
      <c r="D732" s="144" t="s">
        <v>76</v>
      </c>
      <c r="E732" s="144"/>
      <c r="F732" s="137">
        <f>IF(D732="대체","",VLOOKUP($D732,월별_CashFlow!$H$3:$I$61,2,FALSE))</f>
        <v>120204</v>
      </c>
      <c r="G732" s="145"/>
      <c r="H732" s="145" t="str">
        <f t="shared" si="22"/>
        <v/>
      </c>
      <c r="I732" s="145">
        <f t="shared" si="23"/>
        <v>-550000</v>
      </c>
      <c r="J732" s="146">
        <v>-550000</v>
      </c>
      <c r="K732" s="147">
        <v>867495163</v>
      </c>
      <c r="L732" s="148" t="s">
        <v>351</v>
      </c>
      <c r="M732" s="148" t="s">
        <v>204</v>
      </c>
      <c r="N732" s="148"/>
      <c r="O732" s="148" t="s">
        <v>10</v>
      </c>
      <c r="P732" s="148" t="s">
        <v>11</v>
      </c>
      <c r="Q732" s="148"/>
      <c r="R732" s="148"/>
      <c r="S732" s="148"/>
      <c r="T732" s="148"/>
    </row>
    <row r="733" spans="1:20" ht="15.6" customHeight="1" outlineLevel="1">
      <c r="A733" s="142">
        <v>45673</v>
      </c>
      <c r="B733" s="142">
        <v>45539</v>
      </c>
      <c r="C733" s="143" t="s">
        <v>120</v>
      </c>
      <c r="D733" s="144" t="s">
        <v>76</v>
      </c>
      <c r="E733" s="144"/>
      <c r="F733" s="137">
        <f>IF(D733="대체","",VLOOKUP($D733,월별_CashFlow!$H$3:$I$61,2,FALSE))</f>
        <v>120204</v>
      </c>
      <c r="G733" s="145"/>
      <c r="H733" s="145" t="str">
        <f t="shared" si="22"/>
        <v/>
      </c>
      <c r="I733" s="145">
        <f t="shared" si="23"/>
        <v>-440500</v>
      </c>
      <c r="J733" s="146">
        <v>-440500</v>
      </c>
      <c r="K733" s="147">
        <v>867054663</v>
      </c>
      <c r="L733" s="148" t="s">
        <v>805</v>
      </c>
      <c r="M733" s="148" t="s">
        <v>205</v>
      </c>
      <c r="N733" s="148"/>
      <c r="O733" s="148" t="s">
        <v>10</v>
      </c>
      <c r="P733" s="148" t="s">
        <v>11</v>
      </c>
      <c r="Q733" s="148"/>
      <c r="R733" s="148"/>
      <c r="S733" s="148"/>
      <c r="T733" s="148"/>
    </row>
    <row r="734" spans="1:20" ht="15.6" customHeight="1" outlineLevel="1">
      <c r="A734" s="142">
        <v>45673</v>
      </c>
      <c r="B734" s="142">
        <v>45539</v>
      </c>
      <c r="C734" s="143" t="s">
        <v>120</v>
      </c>
      <c r="D734" s="144" t="s">
        <v>76</v>
      </c>
      <c r="E734" s="144"/>
      <c r="F734" s="137">
        <f>IF(D734="대체","",VLOOKUP($D734,월별_CashFlow!$H$3:$I$61,2,FALSE))</f>
        <v>120204</v>
      </c>
      <c r="G734" s="145"/>
      <c r="H734" s="145" t="str">
        <f t="shared" si="22"/>
        <v/>
      </c>
      <c r="I734" s="145">
        <f t="shared" si="23"/>
        <v>-2200000</v>
      </c>
      <c r="J734" s="146">
        <v>-2200000</v>
      </c>
      <c r="K734" s="147">
        <v>864854663</v>
      </c>
      <c r="L734" s="148" t="s">
        <v>1123</v>
      </c>
      <c r="M734" s="148" t="s">
        <v>204</v>
      </c>
      <c r="N734" s="148"/>
      <c r="O734" s="148" t="s">
        <v>10</v>
      </c>
      <c r="P734" s="148" t="s">
        <v>11</v>
      </c>
      <c r="Q734" s="148"/>
      <c r="R734" s="148"/>
      <c r="S734" s="148"/>
      <c r="T734" s="148"/>
    </row>
    <row r="735" spans="1:20" ht="15.6" customHeight="1" outlineLevel="1">
      <c r="A735" s="142">
        <v>45673</v>
      </c>
      <c r="B735" s="142">
        <v>45540</v>
      </c>
      <c r="C735" s="143" t="s">
        <v>120</v>
      </c>
      <c r="D735" s="144" t="s">
        <v>76</v>
      </c>
      <c r="E735" s="144"/>
      <c r="F735" s="137">
        <f>IF(D735="대체","",VLOOKUP($D735,월별_CashFlow!$H$3:$I$61,2,FALSE))</f>
        <v>120204</v>
      </c>
      <c r="G735" s="145"/>
      <c r="H735" s="145" t="str">
        <f t="shared" si="22"/>
        <v/>
      </c>
      <c r="I735" s="145">
        <f t="shared" si="23"/>
        <v>-10100</v>
      </c>
      <c r="J735" s="146">
        <v>-10100</v>
      </c>
      <c r="K735" s="147">
        <v>864844563</v>
      </c>
      <c r="L735" s="148" t="s">
        <v>574</v>
      </c>
      <c r="M735" s="148" t="s">
        <v>141</v>
      </c>
      <c r="N735" s="148"/>
      <c r="O735" s="148" t="s">
        <v>8</v>
      </c>
      <c r="P735" s="148" t="s">
        <v>9</v>
      </c>
      <c r="Q735" s="148"/>
      <c r="R735" s="148"/>
      <c r="S735" s="148"/>
      <c r="T735" s="148"/>
    </row>
    <row r="736" spans="1:20" ht="15.6" customHeight="1" outlineLevel="1">
      <c r="A736" s="142">
        <v>45673</v>
      </c>
      <c r="B736" s="142">
        <v>45544</v>
      </c>
      <c r="C736" s="143" t="s">
        <v>120</v>
      </c>
      <c r="D736" s="144" t="s">
        <v>77</v>
      </c>
      <c r="E736" s="144"/>
      <c r="F736" s="137">
        <f>IF(D736="대체","",VLOOKUP($D736,월별_CashFlow!$H$3:$I$61,2,FALSE))</f>
        <v>120205</v>
      </c>
      <c r="G736" s="145"/>
      <c r="H736" s="145" t="str">
        <f t="shared" si="22"/>
        <v/>
      </c>
      <c r="I736" s="145">
        <f t="shared" si="23"/>
        <v>-8316000</v>
      </c>
      <c r="J736" s="146">
        <v>-8316000</v>
      </c>
      <c r="K736" s="147">
        <v>856528563</v>
      </c>
      <c r="L736" s="148" t="s">
        <v>433</v>
      </c>
      <c r="M736" s="148" t="s">
        <v>204</v>
      </c>
      <c r="N736" s="148"/>
      <c r="O736" s="148" t="s">
        <v>10</v>
      </c>
      <c r="P736" s="148" t="s">
        <v>11</v>
      </c>
      <c r="Q736" s="148"/>
      <c r="R736" s="148"/>
      <c r="S736" s="148"/>
      <c r="T736" s="148"/>
    </row>
    <row r="737" spans="1:20" ht="15.6" customHeight="1" outlineLevel="1">
      <c r="A737" s="142">
        <v>45673</v>
      </c>
      <c r="B737" s="142">
        <v>45544</v>
      </c>
      <c r="C737" s="143" t="s">
        <v>120</v>
      </c>
      <c r="D737" s="144" t="s">
        <v>74</v>
      </c>
      <c r="E737" s="144"/>
      <c r="F737" s="137">
        <f>IF(D737="대체","",VLOOKUP($D737,월별_CashFlow!$H$3:$I$61,2,FALSE))</f>
        <v>120202</v>
      </c>
      <c r="G737" s="145"/>
      <c r="H737" s="145" t="str">
        <f t="shared" si="22"/>
        <v/>
      </c>
      <c r="I737" s="145">
        <f t="shared" si="23"/>
        <v>-2041020</v>
      </c>
      <c r="J737" s="146">
        <v>-2041020</v>
      </c>
      <c r="K737" s="147">
        <v>854487543</v>
      </c>
      <c r="L737" s="148" t="s">
        <v>383</v>
      </c>
      <c r="M737" s="148" t="s">
        <v>206</v>
      </c>
      <c r="N737" s="148"/>
      <c r="O737" s="148" t="s">
        <v>10</v>
      </c>
      <c r="P737" s="148" t="s">
        <v>11</v>
      </c>
      <c r="Q737" s="148"/>
      <c r="R737" s="148"/>
      <c r="S737" s="148"/>
      <c r="T737" s="148"/>
    </row>
    <row r="738" spans="1:20" ht="15.6" customHeight="1" outlineLevel="1">
      <c r="A738" s="142">
        <v>45673</v>
      </c>
      <c r="B738" s="142">
        <v>45544</v>
      </c>
      <c r="C738" s="143" t="s">
        <v>120</v>
      </c>
      <c r="D738" s="144" t="s">
        <v>74</v>
      </c>
      <c r="E738" s="144"/>
      <c r="F738" s="137">
        <f>IF(D738="대체","",VLOOKUP($D738,월별_CashFlow!$H$3:$I$61,2,FALSE))</f>
        <v>120202</v>
      </c>
      <c r="G738" s="145"/>
      <c r="H738" s="145" t="str">
        <f t="shared" si="22"/>
        <v/>
      </c>
      <c r="I738" s="145">
        <f t="shared" si="23"/>
        <v>-204090</v>
      </c>
      <c r="J738" s="146">
        <v>-204090</v>
      </c>
      <c r="K738" s="147">
        <v>854283453</v>
      </c>
      <c r="L738" s="148" t="s">
        <v>640</v>
      </c>
      <c r="M738" s="148" t="s">
        <v>207</v>
      </c>
      <c r="N738" s="148"/>
      <c r="O738" s="148" t="s">
        <v>10</v>
      </c>
      <c r="P738" s="148" t="s">
        <v>11</v>
      </c>
      <c r="Q738" s="148"/>
      <c r="R738" s="148"/>
      <c r="S738" s="148"/>
      <c r="T738" s="148"/>
    </row>
    <row r="739" spans="1:20" ht="15.6" customHeight="1" outlineLevel="1">
      <c r="A739" s="142">
        <v>45673</v>
      </c>
      <c r="B739" s="142">
        <v>45545</v>
      </c>
      <c r="C739" s="143" t="s">
        <v>120</v>
      </c>
      <c r="D739" s="144" t="s">
        <v>74</v>
      </c>
      <c r="E739" s="144"/>
      <c r="F739" s="137">
        <f>IF(D739="대체","",VLOOKUP($D739,월별_CashFlow!$H$3:$I$61,2,FALSE))</f>
        <v>120202</v>
      </c>
      <c r="G739" s="145"/>
      <c r="H739" s="145" t="str">
        <f t="shared" si="22"/>
        <v/>
      </c>
      <c r="I739" s="145">
        <f t="shared" si="23"/>
        <v>-1555960</v>
      </c>
      <c r="J739" s="146">
        <v>-1555960</v>
      </c>
      <c r="K739" s="147">
        <v>852727493</v>
      </c>
      <c r="L739" s="148" t="s">
        <v>593</v>
      </c>
      <c r="M739" s="148"/>
      <c r="N739" s="148"/>
      <c r="O739" s="148" t="s">
        <v>10</v>
      </c>
      <c r="P739" s="148" t="s">
        <v>11</v>
      </c>
      <c r="Q739" s="148"/>
      <c r="R739" s="148"/>
      <c r="S739" s="148"/>
      <c r="T739" s="148"/>
    </row>
    <row r="740" spans="1:20" ht="15.6" customHeight="1" outlineLevel="1">
      <c r="A740" s="142">
        <v>45673</v>
      </c>
      <c r="B740" s="142">
        <v>45545</v>
      </c>
      <c r="C740" s="143" t="s">
        <v>120</v>
      </c>
      <c r="D740" s="144" t="s">
        <v>74</v>
      </c>
      <c r="E740" s="144"/>
      <c r="F740" s="137">
        <f>IF(D740="대체","",VLOOKUP($D740,월별_CashFlow!$H$3:$I$61,2,FALSE))</f>
        <v>120202</v>
      </c>
      <c r="G740" s="145"/>
      <c r="H740" s="145" t="str">
        <f t="shared" si="22"/>
        <v/>
      </c>
      <c r="I740" s="145">
        <f t="shared" si="23"/>
        <v>-665820</v>
      </c>
      <c r="J740" s="146">
        <v>-665820</v>
      </c>
      <c r="K740" s="147">
        <v>852061673</v>
      </c>
      <c r="L740" s="148" t="s">
        <v>594</v>
      </c>
      <c r="M740" s="148"/>
      <c r="N740" s="148"/>
      <c r="O740" s="148" t="s">
        <v>10</v>
      </c>
      <c r="P740" s="148" t="s">
        <v>11</v>
      </c>
      <c r="Q740" s="148"/>
      <c r="R740" s="148"/>
      <c r="S740" s="148"/>
      <c r="T740" s="148"/>
    </row>
    <row r="741" spans="1:20" ht="15.6" customHeight="1" outlineLevel="1">
      <c r="A741" s="142">
        <v>45673</v>
      </c>
      <c r="B741" s="142">
        <v>45545</v>
      </c>
      <c r="C741" s="143" t="s">
        <v>120</v>
      </c>
      <c r="D741" s="144" t="s">
        <v>74</v>
      </c>
      <c r="E741" s="144"/>
      <c r="F741" s="137">
        <f>IF(D741="대체","",VLOOKUP($D741,월별_CashFlow!$H$3:$I$61,2,FALSE))</f>
        <v>120202</v>
      </c>
      <c r="G741" s="145"/>
      <c r="H741" s="145" t="str">
        <f t="shared" si="22"/>
        <v/>
      </c>
      <c r="I741" s="145">
        <f t="shared" si="23"/>
        <v>-61250</v>
      </c>
      <c r="J741" s="146">
        <v>-61250</v>
      </c>
      <c r="K741" s="147">
        <v>852000423</v>
      </c>
      <c r="L741" s="148" t="s">
        <v>595</v>
      </c>
      <c r="M741" s="148"/>
      <c r="N741" s="148"/>
      <c r="O741" s="148" t="s">
        <v>10</v>
      </c>
      <c r="P741" s="148" t="s">
        <v>11</v>
      </c>
      <c r="Q741" s="148"/>
      <c r="R741" s="148"/>
      <c r="S741" s="148"/>
      <c r="T741" s="148"/>
    </row>
    <row r="742" spans="1:20" ht="15.6" customHeight="1" outlineLevel="1">
      <c r="A742" s="142">
        <v>45673</v>
      </c>
      <c r="B742" s="142">
        <v>45545</v>
      </c>
      <c r="C742" s="143" t="s">
        <v>120</v>
      </c>
      <c r="D742" s="144" t="s">
        <v>74</v>
      </c>
      <c r="E742" s="144"/>
      <c r="F742" s="137">
        <f>IF(D742="대체","",VLOOKUP($D742,월별_CashFlow!$H$3:$I$61,2,FALSE))</f>
        <v>120202</v>
      </c>
      <c r="G742" s="145"/>
      <c r="H742" s="145" t="str">
        <f t="shared" si="22"/>
        <v/>
      </c>
      <c r="I742" s="145">
        <f t="shared" si="23"/>
        <v>-21350</v>
      </c>
      <c r="J742" s="146">
        <v>-21350</v>
      </c>
      <c r="K742" s="147">
        <v>851979073</v>
      </c>
      <c r="L742" s="148" t="s">
        <v>596</v>
      </c>
      <c r="M742" s="148"/>
      <c r="N742" s="148"/>
      <c r="O742" s="148" t="s">
        <v>10</v>
      </c>
      <c r="P742" s="148" t="s">
        <v>11</v>
      </c>
      <c r="Q742" s="148"/>
      <c r="R742" s="148"/>
      <c r="S742" s="148"/>
      <c r="T742" s="148"/>
    </row>
    <row r="743" spans="1:20" ht="15.6" customHeight="1" outlineLevel="1">
      <c r="A743" s="142">
        <v>45673</v>
      </c>
      <c r="B743" s="142">
        <v>45546</v>
      </c>
      <c r="C743" s="143" t="s">
        <v>120</v>
      </c>
      <c r="D743" s="144" t="s">
        <v>86</v>
      </c>
      <c r="E743" s="144"/>
      <c r="F743" s="137">
        <f>IF(D743="대체","",VLOOKUP($D743,월별_CashFlow!$H$3:$I$61,2,FALSE))</f>
        <v>310001</v>
      </c>
      <c r="G743" s="145"/>
      <c r="H743" s="145">
        <f t="shared" si="22"/>
        <v>1250000</v>
      </c>
      <c r="I743" s="145" t="str">
        <f t="shared" si="23"/>
        <v/>
      </c>
      <c r="J743" s="146">
        <v>1250000</v>
      </c>
      <c r="K743" s="147">
        <v>853229073</v>
      </c>
      <c r="L743" s="148" t="s">
        <v>477</v>
      </c>
      <c r="M743" s="148"/>
      <c r="N743" s="148"/>
      <c r="O743" s="148" t="s">
        <v>16</v>
      </c>
      <c r="P743" s="148" t="s">
        <v>17</v>
      </c>
      <c r="Q743" s="148"/>
      <c r="R743" s="148"/>
      <c r="S743" s="148"/>
      <c r="T743" s="148"/>
    </row>
    <row r="744" spans="1:20" ht="15.6" customHeight="1" outlineLevel="1">
      <c r="A744" s="142">
        <v>45673</v>
      </c>
      <c r="B744" s="142">
        <v>45546</v>
      </c>
      <c r="C744" s="143" t="s">
        <v>120</v>
      </c>
      <c r="D744" s="144" t="s">
        <v>86</v>
      </c>
      <c r="E744" s="144"/>
      <c r="F744" s="137">
        <f>IF(D744="대체","",VLOOKUP($D744,월별_CashFlow!$H$3:$I$61,2,FALSE))</f>
        <v>310001</v>
      </c>
      <c r="G744" s="145"/>
      <c r="H744" s="145">
        <f t="shared" si="22"/>
        <v>1000000</v>
      </c>
      <c r="I744" s="145" t="str">
        <f t="shared" si="23"/>
        <v/>
      </c>
      <c r="J744" s="146">
        <v>1000000</v>
      </c>
      <c r="K744" s="147">
        <v>854229073</v>
      </c>
      <c r="L744" s="148" t="s">
        <v>477</v>
      </c>
      <c r="M744" s="148"/>
      <c r="N744" s="148"/>
      <c r="O744" s="148" t="s">
        <v>16</v>
      </c>
      <c r="P744" s="148" t="s">
        <v>17</v>
      </c>
      <c r="Q744" s="148"/>
      <c r="R744" s="148"/>
      <c r="S744" s="148"/>
      <c r="T744" s="148"/>
    </row>
    <row r="745" spans="1:20" ht="15.6" customHeight="1" outlineLevel="1">
      <c r="A745" s="142">
        <v>45673</v>
      </c>
      <c r="B745" s="142">
        <v>45546</v>
      </c>
      <c r="C745" s="143" t="s">
        <v>120</v>
      </c>
      <c r="D745" s="144" t="s">
        <v>76</v>
      </c>
      <c r="E745" s="144"/>
      <c r="F745" s="137">
        <f>IF(D745="대체","",VLOOKUP($D745,월별_CashFlow!$H$3:$I$61,2,FALSE))</f>
        <v>120204</v>
      </c>
      <c r="G745" s="145"/>
      <c r="H745" s="145" t="str">
        <f t="shared" si="22"/>
        <v/>
      </c>
      <c r="I745" s="145">
        <f t="shared" si="23"/>
        <v>-11800</v>
      </c>
      <c r="J745" s="146">
        <v>-11800</v>
      </c>
      <c r="K745" s="147">
        <v>854217273</v>
      </c>
      <c r="L745" s="148" t="s">
        <v>574</v>
      </c>
      <c r="M745" s="148" t="s">
        <v>141</v>
      </c>
      <c r="N745" s="148"/>
      <c r="O745" s="148" t="s">
        <v>8</v>
      </c>
      <c r="P745" s="148" t="s">
        <v>9</v>
      </c>
      <c r="Q745" s="148"/>
      <c r="R745" s="148"/>
      <c r="S745" s="148"/>
      <c r="T745" s="148"/>
    </row>
    <row r="746" spans="1:20" ht="15.6" customHeight="1" outlineLevel="1">
      <c r="A746" s="142">
        <v>45673</v>
      </c>
      <c r="B746" s="142">
        <v>45546</v>
      </c>
      <c r="C746" s="143" t="s">
        <v>120</v>
      </c>
      <c r="D746" s="144" t="s">
        <v>76</v>
      </c>
      <c r="E746" s="144"/>
      <c r="F746" s="137">
        <f>IF(D746="대체","",VLOOKUP($D746,월별_CashFlow!$H$3:$I$61,2,FALSE))</f>
        <v>120204</v>
      </c>
      <c r="G746" s="145"/>
      <c r="H746" s="145" t="str">
        <f t="shared" si="22"/>
        <v/>
      </c>
      <c r="I746" s="145">
        <f t="shared" si="23"/>
        <v>-60000</v>
      </c>
      <c r="J746" s="146">
        <v>-60000</v>
      </c>
      <c r="K746" s="147">
        <v>854157273</v>
      </c>
      <c r="L746" s="148" t="s">
        <v>597</v>
      </c>
      <c r="M746" s="148"/>
      <c r="N746" s="148"/>
      <c r="O746" s="148" t="s">
        <v>8</v>
      </c>
      <c r="P746" s="148" t="s">
        <v>9</v>
      </c>
      <c r="Q746" s="148"/>
      <c r="R746" s="148"/>
      <c r="S746" s="148"/>
      <c r="T746" s="148"/>
    </row>
    <row r="747" spans="1:20" ht="15.6" customHeight="1" outlineLevel="1">
      <c r="A747" s="142">
        <v>45673</v>
      </c>
      <c r="B747" s="142">
        <v>45546</v>
      </c>
      <c r="C747" s="143" t="s">
        <v>120</v>
      </c>
      <c r="D747" s="144" t="s">
        <v>86</v>
      </c>
      <c r="E747" s="144"/>
      <c r="F747" s="137">
        <f>IF(D747="대체","",VLOOKUP($D747,월별_CashFlow!$H$3:$I$61,2,FALSE))</f>
        <v>310001</v>
      </c>
      <c r="G747" s="145"/>
      <c r="H747" s="145" t="str">
        <f t="shared" si="22"/>
        <v/>
      </c>
      <c r="I747" s="145">
        <f t="shared" si="23"/>
        <v>-1250000</v>
      </c>
      <c r="J747" s="146">
        <v>-1250000</v>
      </c>
      <c r="K747" s="147">
        <v>852907273</v>
      </c>
      <c r="L747" s="148" t="s">
        <v>477</v>
      </c>
      <c r="M747" s="148" t="s">
        <v>208</v>
      </c>
      <c r="N747" s="148"/>
      <c r="O747" s="148" t="s">
        <v>16</v>
      </c>
      <c r="P747" s="148" t="s">
        <v>17</v>
      </c>
      <c r="Q747" s="148"/>
      <c r="R747" s="148"/>
      <c r="S747" s="148"/>
      <c r="T747" s="148"/>
    </row>
    <row r="748" spans="1:20" ht="15.6" customHeight="1" outlineLevel="1">
      <c r="A748" s="142">
        <v>45673</v>
      </c>
      <c r="B748" s="142">
        <v>45548</v>
      </c>
      <c r="C748" s="143" t="s">
        <v>120</v>
      </c>
      <c r="D748" s="144" t="s">
        <v>86</v>
      </c>
      <c r="E748" s="144"/>
      <c r="F748" s="137">
        <f>IF(D748="대체","",VLOOKUP($D748,월별_CashFlow!$H$3:$I$61,2,FALSE))</f>
        <v>310001</v>
      </c>
      <c r="G748" s="145"/>
      <c r="H748" s="145">
        <f t="shared" si="22"/>
        <v>329454</v>
      </c>
      <c r="I748" s="145" t="str">
        <f t="shared" si="23"/>
        <v/>
      </c>
      <c r="J748" s="146">
        <v>329454</v>
      </c>
      <c r="K748" s="147">
        <v>853236727</v>
      </c>
      <c r="L748" s="148" t="s">
        <v>477</v>
      </c>
      <c r="M748" s="148"/>
      <c r="N748" s="148"/>
      <c r="O748" s="148" t="s">
        <v>16</v>
      </c>
      <c r="P748" s="148" t="s">
        <v>17</v>
      </c>
      <c r="Q748" s="148"/>
      <c r="R748" s="148"/>
      <c r="S748" s="148"/>
      <c r="T748" s="148"/>
    </row>
    <row r="749" spans="1:20" ht="15.6" customHeight="1" outlineLevel="1">
      <c r="A749" s="142">
        <v>45673</v>
      </c>
      <c r="B749" s="142">
        <v>45548</v>
      </c>
      <c r="C749" s="143" t="s">
        <v>120</v>
      </c>
      <c r="D749" s="144" t="s">
        <v>86</v>
      </c>
      <c r="E749" s="144"/>
      <c r="F749" s="137">
        <f>IF(D749="대체","",VLOOKUP($D749,월별_CashFlow!$H$3:$I$61,2,FALSE))</f>
        <v>310001</v>
      </c>
      <c r="G749" s="145"/>
      <c r="H749" s="145" t="str">
        <f t="shared" si="22"/>
        <v/>
      </c>
      <c r="I749" s="145">
        <f t="shared" si="23"/>
        <v>-329954</v>
      </c>
      <c r="J749" s="146">
        <v>-329954</v>
      </c>
      <c r="K749" s="147">
        <v>852906773</v>
      </c>
      <c r="L749" s="148" t="s">
        <v>421</v>
      </c>
      <c r="M749" s="148" t="s">
        <v>209</v>
      </c>
      <c r="N749" s="148"/>
      <c r="O749" s="148" t="s">
        <v>10</v>
      </c>
      <c r="P749" s="148" t="s">
        <v>11</v>
      </c>
      <c r="Q749" s="148"/>
      <c r="R749" s="148"/>
      <c r="S749" s="148"/>
      <c r="T749" s="148"/>
    </row>
    <row r="750" spans="1:20" ht="15.6" customHeight="1" outlineLevel="1">
      <c r="A750" s="142">
        <v>45673</v>
      </c>
      <c r="B750" s="142">
        <v>45554</v>
      </c>
      <c r="C750" s="143" t="s">
        <v>120</v>
      </c>
      <c r="D750" s="144" t="s">
        <v>76</v>
      </c>
      <c r="E750" s="144"/>
      <c r="F750" s="137">
        <f>IF(D750="대체","",VLOOKUP($D750,월별_CashFlow!$H$3:$I$61,2,FALSE))</f>
        <v>120204</v>
      </c>
      <c r="G750" s="145"/>
      <c r="H750" s="145" t="str">
        <f t="shared" si="22"/>
        <v/>
      </c>
      <c r="I750" s="145">
        <f t="shared" si="23"/>
        <v>-39200</v>
      </c>
      <c r="J750" s="146">
        <v>-39200</v>
      </c>
      <c r="K750" s="147">
        <v>852867573</v>
      </c>
      <c r="L750" s="148" t="s">
        <v>322</v>
      </c>
      <c r="M750" s="148" t="s">
        <v>167</v>
      </c>
      <c r="N750" s="148"/>
      <c r="O750" s="148" t="s">
        <v>8</v>
      </c>
      <c r="P750" s="148" t="s">
        <v>9</v>
      </c>
      <c r="Q750" s="148"/>
      <c r="R750" s="148"/>
      <c r="S750" s="148"/>
      <c r="T750" s="148"/>
    </row>
    <row r="751" spans="1:20" ht="15.6" customHeight="1" outlineLevel="1">
      <c r="A751" s="142">
        <v>45673</v>
      </c>
      <c r="B751" s="142">
        <v>45554</v>
      </c>
      <c r="C751" s="143" t="s">
        <v>120</v>
      </c>
      <c r="D751" s="144" t="s">
        <v>76</v>
      </c>
      <c r="E751" s="144"/>
      <c r="F751" s="137">
        <f>IF(D751="대체","",VLOOKUP($D751,월별_CashFlow!$H$3:$I$61,2,FALSE))</f>
        <v>120204</v>
      </c>
      <c r="G751" s="145"/>
      <c r="H751" s="145" t="str">
        <f t="shared" si="22"/>
        <v/>
      </c>
      <c r="I751" s="145">
        <f t="shared" si="23"/>
        <v>-3000</v>
      </c>
      <c r="J751" s="146">
        <v>-3000</v>
      </c>
      <c r="K751" s="147">
        <v>852864573</v>
      </c>
      <c r="L751" s="148" t="s">
        <v>302</v>
      </c>
      <c r="M751" s="148"/>
      <c r="N751" s="148"/>
      <c r="O751" s="148" t="s">
        <v>10</v>
      </c>
      <c r="P751" s="148" t="s">
        <v>11</v>
      </c>
      <c r="Q751" s="148"/>
      <c r="R751" s="148"/>
      <c r="S751" s="148"/>
      <c r="T751" s="148"/>
    </row>
    <row r="752" spans="1:20" ht="15.6" customHeight="1" outlineLevel="1">
      <c r="A752" s="142">
        <v>45673</v>
      </c>
      <c r="B752" s="142">
        <v>45555</v>
      </c>
      <c r="C752" s="143" t="s">
        <v>120</v>
      </c>
      <c r="D752" s="144" t="s">
        <v>76</v>
      </c>
      <c r="E752" s="144"/>
      <c r="F752" s="137">
        <f>IF(D752="대체","",VLOOKUP($D752,월별_CashFlow!$H$3:$I$61,2,FALSE))</f>
        <v>120204</v>
      </c>
      <c r="G752" s="145"/>
      <c r="H752" s="145" t="str">
        <f t="shared" si="22"/>
        <v/>
      </c>
      <c r="I752" s="145">
        <f t="shared" si="23"/>
        <v>-68000</v>
      </c>
      <c r="J752" s="146">
        <v>-68000</v>
      </c>
      <c r="K752" s="147">
        <v>852796573</v>
      </c>
      <c r="L752" s="148" t="s">
        <v>499</v>
      </c>
      <c r="M752" s="148"/>
      <c r="N752" s="148"/>
      <c r="O752" s="148" t="s">
        <v>8</v>
      </c>
      <c r="P752" s="148" t="s">
        <v>9</v>
      </c>
      <c r="Q752" s="148"/>
      <c r="R752" s="148"/>
      <c r="S752" s="148"/>
      <c r="T752" s="148"/>
    </row>
    <row r="753" spans="1:20" ht="15.6" customHeight="1" outlineLevel="1">
      <c r="A753" s="142">
        <v>45673</v>
      </c>
      <c r="B753" s="142">
        <v>45556</v>
      </c>
      <c r="C753" s="143" t="s">
        <v>120</v>
      </c>
      <c r="D753" s="144" t="s">
        <v>89</v>
      </c>
      <c r="E753" s="144"/>
      <c r="F753" s="137">
        <f>IF(D753="대체","",VLOOKUP($D753,월별_CashFlow!$H$3:$I$61,2,FALSE))</f>
        <v>310100</v>
      </c>
      <c r="G753" s="145"/>
      <c r="H753" s="145">
        <f t="shared" si="22"/>
        <v>34893</v>
      </c>
      <c r="I753" s="145" t="str">
        <f t="shared" si="23"/>
        <v/>
      </c>
      <c r="J753" s="146">
        <v>34893</v>
      </c>
      <c r="K753" s="147">
        <v>852831466</v>
      </c>
      <c r="L753" s="148" t="s">
        <v>1124</v>
      </c>
      <c r="M753" s="148"/>
      <c r="N753" s="148"/>
      <c r="O753" s="148" t="s">
        <v>8</v>
      </c>
      <c r="P753" s="148" t="s">
        <v>9</v>
      </c>
      <c r="Q753" s="148"/>
      <c r="R753" s="148"/>
      <c r="S753" s="148"/>
      <c r="T753" s="148"/>
    </row>
    <row r="754" spans="1:20" ht="15.6" customHeight="1" outlineLevel="1">
      <c r="A754" s="142">
        <v>45673</v>
      </c>
      <c r="B754" s="142">
        <v>45556</v>
      </c>
      <c r="C754" s="143" t="s">
        <v>120</v>
      </c>
      <c r="D754" s="144" t="s">
        <v>89</v>
      </c>
      <c r="E754" s="144"/>
      <c r="F754" s="137">
        <f>IF(D754="대체","",VLOOKUP($D754,월별_CashFlow!$H$3:$I$61,2,FALSE))</f>
        <v>310100</v>
      </c>
      <c r="G754" s="145"/>
      <c r="H754" s="145">
        <f t="shared" si="22"/>
        <v>703</v>
      </c>
      <c r="I754" s="145" t="str">
        <f t="shared" si="23"/>
        <v/>
      </c>
      <c r="J754" s="146">
        <v>703</v>
      </c>
      <c r="K754" s="147">
        <v>852832169</v>
      </c>
      <c r="L754" s="148" t="s">
        <v>1093</v>
      </c>
      <c r="M754" s="148"/>
      <c r="N754" s="148"/>
      <c r="O754" s="148" t="s">
        <v>12</v>
      </c>
      <c r="P754" s="148" t="s">
        <v>13</v>
      </c>
      <c r="Q754" s="148"/>
      <c r="R754" s="148"/>
      <c r="S754" s="148"/>
      <c r="T754" s="148"/>
    </row>
    <row r="755" spans="1:20" ht="15.6" customHeight="1" outlineLevel="1">
      <c r="A755" s="142">
        <v>45673</v>
      </c>
      <c r="B755" s="142">
        <v>45556</v>
      </c>
      <c r="C755" s="143" t="s">
        <v>120</v>
      </c>
      <c r="D755" s="144" t="s">
        <v>89</v>
      </c>
      <c r="E755" s="144"/>
      <c r="F755" s="137">
        <f>IF(D755="대체","",VLOOKUP($D755,월별_CashFlow!$H$3:$I$61,2,FALSE))</f>
        <v>310100</v>
      </c>
      <c r="G755" s="145"/>
      <c r="H755" s="145">
        <f t="shared" si="22"/>
        <v>29635</v>
      </c>
      <c r="I755" s="145" t="str">
        <f t="shared" si="23"/>
        <v/>
      </c>
      <c r="J755" s="146">
        <v>29635</v>
      </c>
      <c r="K755" s="147">
        <v>852861804</v>
      </c>
      <c r="L755" s="148" t="s">
        <v>1124</v>
      </c>
      <c r="M755" s="148"/>
      <c r="N755" s="148"/>
      <c r="O755" s="148" t="s">
        <v>10</v>
      </c>
      <c r="P755" s="148" t="s">
        <v>11</v>
      </c>
      <c r="Q755" s="148"/>
      <c r="R755" s="148"/>
      <c r="S755" s="148"/>
      <c r="T755" s="148"/>
    </row>
    <row r="756" spans="1:20" ht="15.6" customHeight="1" outlineLevel="1">
      <c r="A756" s="142">
        <v>45673</v>
      </c>
      <c r="B756" s="142">
        <v>45556</v>
      </c>
      <c r="C756" s="143" t="s">
        <v>120</v>
      </c>
      <c r="D756" s="144" t="s">
        <v>89</v>
      </c>
      <c r="E756" s="144"/>
      <c r="F756" s="137">
        <f>IF(D756="대체","",VLOOKUP($D756,월별_CashFlow!$H$3:$I$61,2,FALSE))</f>
        <v>310100</v>
      </c>
      <c r="G756" s="145"/>
      <c r="H756" s="145">
        <f t="shared" si="22"/>
        <v>6</v>
      </c>
      <c r="I756" s="145" t="str">
        <f t="shared" si="23"/>
        <v/>
      </c>
      <c r="J756" s="146">
        <v>6</v>
      </c>
      <c r="K756" s="147">
        <v>852861810</v>
      </c>
      <c r="L756" s="148" t="s">
        <v>1124</v>
      </c>
      <c r="M756" s="148"/>
      <c r="N756" s="148"/>
      <c r="O756" s="148" t="s">
        <v>14</v>
      </c>
      <c r="P756" s="148" t="s">
        <v>15</v>
      </c>
      <c r="Q756" s="148"/>
      <c r="R756" s="148"/>
      <c r="S756" s="148"/>
      <c r="T756" s="148"/>
    </row>
    <row r="757" spans="1:20" ht="15.6" customHeight="1" outlineLevel="1">
      <c r="A757" s="142">
        <v>45673</v>
      </c>
      <c r="B757" s="142">
        <v>45556</v>
      </c>
      <c r="C757" s="143" t="s">
        <v>120</v>
      </c>
      <c r="D757" s="144" t="s">
        <v>76</v>
      </c>
      <c r="E757" s="144"/>
      <c r="F757" s="137">
        <f>IF(D757="대체","",VLOOKUP($D757,월별_CashFlow!$H$3:$I$61,2,FALSE))</f>
        <v>120204</v>
      </c>
      <c r="G757" s="145"/>
      <c r="H757" s="145" t="str">
        <f t="shared" si="22"/>
        <v/>
      </c>
      <c r="I757" s="145">
        <f t="shared" si="23"/>
        <v>-5800</v>
      </c>
      <c r="J757" s="146">
        <v>-5800</v>
      </c>
      <c r="K757" s="147">
        <v>852856010</v>
      </c>
      <c r="L757" s="148" t="s">
        <v>574</v>
      </c>
      <c r="M757" s="148" t="s">
        <v>141</v>
      </c>
      <c r="N757" s="148"/>
      <c r="O757" s="148" t="s">
        <v>8</v>
      </c>
      <c r="P757" s="148" t="s">
        <v>9</v>
      </c>
      <c r="Q757" s="148"/>
      <c r="R757" s="148"/>
      <c r="S757" s="148"/>
      <c r="T757" s="148"/>
    </row>
    <row r="758" spans="1:20" ht="15.6" customHeight="1" outlineLevel="1">
      <c r="A758" s="142">
        <v>45673</v>
      </c>
      <c r="B758" s="142">
        <v>45557</v>
      </c>
      <c r="C758" s="143" t="s">
        <v>120</v>
      </c>
      <c r="D758" s="144" t="s">
        <v>89</v>
      </c>
      <c r="E758" s="144"/>
      <c r="F758" s="137">
        <f>IF(D758="대체","",VLOOKUP($D758,월별_CashFlow!$H$3:$I$61,2,FALSE))</f>
        <v>310100</v>
      </c>
      <c r="G758" s="145"/>
      <c r="H758" s="145">
        <f t="shared" si="22"/>
        <v>6782</v>
      </c>
      <c r="I758" s="145" t="str">
        <f t="shared" si="23"/>
        <v/>
      </c>
      <c r="J758" s="146">
        <v>6782</v>
      </c>
      <c r="K758" s="147">
        <v>852862792</v>
      </c>
      <c r="L758" s="148" t="s">
        <v>1093</v>
      </c>
      <c r="M758" s="148"/>
      <c r="N758" s="148"/>
      <c r="O758" s="148" t="s">
        <v>12</v>
      </c>
      <c r="P758" s="148" t="s">
        <v>13</v>
      </c>
      <c r="Q758" s="148"/>
      <c r="R758" s="148"/>
      <c r="S758" s="148"/>
      <c r="T758" s="148"/>
    </row>
    <row r="759" spans="1:20" ht="15.6" customHeight="1" outlineLevel="1">
      <c r="A759" s="142">
        <v>45673</v>
      </c>
      <c r="B759" s="142">
        <v>45558</v>
      </c>
      <c r="C759" s="143" t="s">
        <v>120</v>
      </c>
      <c r="D759" s="144" t="s">
        <v>76</v>
      </c>
      <c r="E759" s="144"/>
      <c r="F759" s="137">
        <f>IF(D759="대체","",VLOOKUP($D759,월별_CashFlow!$H$3:$I$61,2,FALSE))</f>
        <v>120204</v>
      </c>
      <c r="G759" s="145"/>
      <c r="H759" s="145" t="str">
        <f t="shared" si="22"/>
        <v/>
      </c>
      <c r="I759" s="145">
        <f t="shared" si="23"/>
        <v>-12100</v>
      </c>
      <c r="J759" s="146">
        <v>-12100</v>
      </c>
      <c r="K759" s="147">
        <v>852850692</v>
      </c>
      <c r="L759" s="148" t="s">
        <v>574</v>
      </c>
      <c r="M759" s="148" t="s">
        <v>141</v>
      </c>
      <c r="N759" s="148"/>
      <c r="O759" s="148" t="s">
        <v>8</v>
      </c>
      <c r="P759" s="148" t="s">
        <v>9</v>
      </c>
      <c r="Q759" s="148"/>
      <c r="R759" s="148"/>
      <c r="S759" s="148"/>
      <c r="T759" s="148"/>
    </row>
    <row r="760" spans="1:20" ht="15.6" customHeight="1" outlineLevel="1">
      <c r="A760" s="142">
        <v>45673</v>
      </c>
      <c r="B760" s="142">
        <v>45558</v>
      </c>
      <c r="C760" s="143" t="s">
        <v>120</v>
      </c>
      <c r="D760" s="144" t="s">
        <v>76</v>
      </c>
      <c r="E760" s="144"/>
      <c r="F760" s="137">
        <f>IF(D760="대체","",VLOOKUP($D760,월별_CashFlow!$H$3:$I$61,2,FALSE))</f>
        <v>120204</v>
      </c>
      <c r="G760" s="145"/>
      <c r="H760" s="145" t="str">
        <f t="shared" si="22"/>
        <v/>
      </c>
      <c r="I760" s="145">
        <f t="shared" si="23"/>
        <v>-12900</v>
      </c>
      <c r="J760" s="146">
        <v>-12900</v>
      </c>
      <c r="K760" s="147">
        <v>852837792</v>
      </c>
      <c r="L760" s="148" t="s">
        <v>574</v>
      </c>
      <c r="M760" s="148" t="s">
        <v>141</v>
      </c>
      <c r="N760" s="148"/>
      <c r="O760" s="148" t="s">
        <v>8</v>
      </c>
      <c r="P760" s="148" t="s">
        <v>9</v>
      </c>
      <c r="Q760" s="148"/>
      <c r="R760" s="148"/>
      <c r="S760" s="148"/>
      <c r="T760" s="148"/>
    </row>
    <row r="761" spans="1:20" ht="15.6" customHeight="1" outlineLevel="1">
      <c r="A761" s="142">
        <v>45673</v>
      </c>
      <c r="B761" s="142">
        <v>45558</v>
      </c>
      <c r="C761" s="143" t="s">
        <v>120</v>
      </c>
      <c r="D761" s="144" t="s">
        <v>76</v>
      </c>
      <c r="E761" s="144"/>
      <c r="F761" s="137">
        <f>IF(D761="대체","",VLOOKUP($D761,월별_CashFlow!$H$3:$I$61,2,FALSE))</f>
        <v>120204</v>
      </c>
      <c r="G761" s="145"/>
      <c r="H761" s="145" t="str">
        <f t="shared" si="22"/>
        <v/>
      </c>
      <c r="I761" s="145">
        <f t="shared" si="23"/>
        <v>-13600</v>
      </c>
      <c r="J761" s="146">
        <v>-13600</v>
      </c>
      <c r="K761" s="147">
        <v>852824192</v>
      </c>
      <c r="L761" s="148" t="s">
        <v>574</v>
      </c>
      <c r="M761" s="148" t="s">
        <v>141</v>
      </c>
      <c r="N761" s="148"/>
      <c r="O761" s="148" t="s">
        <v>8</v>
      </c>
      <c r="P761" s="148" t="s">
        <v>9</v>
      </c>
      <c r="Q761" s="148"/>
      <c r="R761" s="148"/>
      <c r="S761" s="148"/>
      <c r="T761" s="148"/>
    </row>
    <row r="762" spans="1:20" ht="15.6" customHeight="1" outlineLevel="1">
      <c r="A762" s="142">
        <v>45673</v>
      </c>
      <c r="B762" s="142">
        <v>45559</v>
      </c>
      <c r="C762" s="143" t="s">
        <v>120</v>
      </c>
      <c r="D762" s="144" t="s">
        <v>86</v>
      </c>
      <c r="E762" s="144"/>
      <c r="F762" s="137">
        <f>IF(D762="대체","",VLOOKUP($D762,월별_CashFlow!$H$3:$I$61,2,FALSE))</f>
        <v>310001</v>
      </c>
      <c r="G762" s="145"/>
      <c r="H762" s="145">
        <f t="shared" si="22"/>
        <v>210000</v>
      </c>
      <c r="I762" s="145" t="str">
        <f t="shared" si="23"/>
        <v/>
      </c>
      <c r="J762" s="146">
        <v>210000</v>
      </c>
      <c r="K762" s="147">
        <v>853034192</v>
      </c>
      <c r="L762" s="148" t="s">
        <v>585</v>
      </c>
      <c r="M762" s="148" t="s">
        <v>210</v>
      </c>
      <c r="N762" s="148"/>
      <c r="O762" s="148" t="s">
        <v>14</v>
      </c>
      <c r="P762" s="148" t="s">
        <v>15</v>
      </c>
      <c r="Q762" s="148"/>
      <c r="R762" s="148"/>
      <c r="S762" s="148"/>
      <c r="T762" s="148"/>
    </row>
    <row r="763" spans="1:20" ht="15.6" customHeight="1" outlineLevel="1">
      <c r="A763" s="142">
        <v>45673</v>
      </c>
      <c r="B763" s="142">
        <v>45559</v>
      </c>
      <c r="C763" s="143" t="s">
        <v>120</v>
      </c>
      <c r="D763" s="144" t="s">
        <v>86</v>
      </c>
      <c r="E763" s="144"/>
      <c r="F763" s="137">
        <f>IF(D763="대체","",VLOOKUP($D763,월별_CashFlow!$H$3:$I$61,2,FALSE))</f>
        <v>310001</v>
      </c>
      <c r="G763" s="145"/>
      <c r="H763" s="145">
        <f t="shared" si="22"/>
        <v>9900</v>
      </c>
      <c r="I763" s="145" t="str">
        <f t="shared" si="23"/>
        <v/>
      </c>
      <c r="J763" s="146">
        <v>9900</v>
      </c>
      <c r="K763" s="147">
        <v>853044092</v>
      </c>
      <c r="L763" s="148" t="s">
        <v>585</v>
      </c>
      <c r="M763" s="148" t="s">
        <v>210</v>
      </c>
      <c r="N763" s="148"/>
      <c r="O763" s="148" t="s">
        <v>14</v>
      </c>
      <c r="P763" s="148" t="s">
        <v>15</v>
      </c>
      <c r="Q763" s="148"/>
      <c r="R763" s="148"/>
      <c r="S763" s="148"/>
      <c r="T763" s="148"/>
    </row>
    <row r="764" spans="1:20" ht="15.6" customHeight="1" outlineLevel="1">
      <c r="A764" s="142">
        <v>45673</v>
      </c>
      <c r="B764" s="142">
        <v>45559</v>
      </c>
      <c r="C764" s="143" t="s">
        <v>120</v>
      </c>
      <c r="D764" s="144" t="s">
        <v>76</v>
      </c>
      <c r="E764" s="144"/>
      <c r="F764" s="137">
        <f>IF(D764="대체","",VLOOKUP($D764,월별_CashFlow!$H$3:$I$61,2,FALSE))</f>
        <v>120204</v>
      </c>
      <c r="G764" s="145"/>
      <c r="H764" s="145" t="str">
        <f t="shared" si="22"/>
        <v/>
      </c>
      <c r="I764" s="145">
        <f t="shared" si="23"/>
        <v>-14100</v>
      </c>
      <c r="J764" s="146">
        <v>-14100</v>
      </c>
      <c r="K764" s="147">
        <v>853029992</v>
      </c>
      <c r="L764" s="148" t="s">
        <v>574</v>
      </c>
      <c r="M764" s="148" t="s">
        <v>141</v>
      </c>
      <c r="N764" s="148"/>
      <c r="O764" s="148" t="s">
        <v>8</v>
      </c>
      <c r="P764" s="148" t="s">
        <v>9</v>
      </c>
      <c r="Q764" s="148"/>
      <c r="R764" s="148"/>
      <c r="S764" s="148"/>
      <c r="T764" s="148"/>
    </row>
    <row r="765" spans="1:20" ht="15.6" customHeight="1" outlineLevel="1">
      <c r="A765" s="142">
        <v>45673</v>
      </c>
      <c r="B765" s="142">
        <v>45559</v>
      </c>
      <c r="C765" s="143" t="s">
        <v>120</v>
      </c>
      <c r="D765" s="144" t="s">
        <v>76</v>
      </c>
      <c r="E765" s="144"/>
      <c r="F765" s="137">
        <f>IF(D765="대체","",VLOOKUP($D765,월별_CashFlow!$H$3:$I$61,2,FALSE))</f>
        <v>120204</v>
      </c>
      <c r="G765" s="145"/>
      <c r="H765" s="145" t="str">
        <f t="shared" si="22"/>
        <v/>
      </c>
      <c r="I765" s="145">
        <f t="shared" si="23"/>
        <v>-9800</v>
      </c>
      <c r="J765" s="146">
        <v>-9800</v>
      </c>
      <c r="K765" s="147">
        <v>853020192</v>
      </c>
      <c r="L765" s="148" t="s">
        <v>574</v>
      </c>
      <c r="M765" s="148" t="s">
        <v>141</v>
      </c>
      <c r="N765" s="148"/>
      <c r="O765" s="148" t="s">
        <v>8</v>
      </c>
      <c r="P765" s="148" t="s">
        <v>9</v>
      </c>
      <c r="Q765" s="148"/>
      <c r="R765" s="148"/>
      <c r="S765" s="148"/>
      <c r="T765" s="148"/>
    </row>
    <row r="766" spans="1:20" ht="15.6" customHeight="1" outlineLevel="1">
      <c r="A766" s="142">
        <v>45673</v>
      </c>
      <c r="B766" s="142">
        <v>45559</v>
      </c>
      <c r="C766" s="143" t="s">
        <v>120</v>
      </c>
      <c r="D766" s="144" t="s">
        <v>76</v>
      </c>
      <c r="E766" s="144"/>
      <c r="F766" s="137">
        <f>IF(D766="대체","",VLOOKUP($D766,월별_CashFlow!$H$3:$I$61,2,FALSE))</f>
        <v>120204</v>
      </c>
      <c r="G766" s="145"/>
      <c r="H766" s="145" t="str">
        <f t="shared" si="22"/>
        <v/>
      </c>
      <c r="I766" s="145">
        <f t="shared" si="23"/>
        <v>-10500</v>
      </c>
      <c r="J766" s="146">
        <v>-10500</v>
      </c>
      <c r="K766" s="147">
        <v>853009692</v>
      </c>
      <c r="L766" s="148" t="s">
        <v>574</v>
      </c>
      <c r="M766" s="148" t="s">
        <v>141</v>
      </c>
      <c r="N766" s="148"/>
      <c r="O766" s="148" t="s">
        <v>8</v>
      </c>
      <c r="P766" s="148" t="s">
        <v>9</v>
      </c>
      <c r="Q766" s="148"/>
      <c r="R766" s="148"/>
      <c r="S766" s="148"/>
      <c r="T766" s="148"/>
    </row>
    <row r="767" spans="1:20" ht="15.6" customHeight="1" outlineLevel="1">
      <c r="A767" s="142">
        <v>45673</v>
      </c>
      <c r="B767" s="142">
        <v>45559</v>
      </c>
      <c r="C767" s="143" t="s">
        <v>120</v>
      </c>
      <c r="D767" s="144" t="s">
        <v>76</v>
      </c>
      <c r="E767" s="144"/>
      <c r="F767" s="137">
        <f>IF(D767="대체","",VLOOKUP($D767,월별_CashFlow!$H$3:$I$61,2,FALSE))</f>
        <v>120204</v>
      </c>
      <c r="G767" s="145"/>
      <c r="H767" s="145" t="str">
        <f t="shared" si="22"/>
        <v/>
      </c>
      <c r="I767" s="145">
        <f t="shared" si="23"/>
        <v>-10900</v>
      </c>
      <c r="J767" s="146">
        <v>-10900</v>
      </c>
      <c r="K767" s="147">
        <v>852998792</v>
      </c>
      <c r="L767" s="148" t="s">
        <v>574</v>
      </c>
      <c r="M767" s="148" t="s">
        <v>141</v>
      </c>
      <c r="N767" s="148"/>
      <c r="O767" s="148" t="s">
        <v>8</v>
      </c>
      <c r="P767" s="148" t="s">
        <v>9</v>
      </c>
      <c r="Q767" s="148"/>
      <c r="R767" s="148"/>
      <c r="S767" s="148"/>
      <c r="T767" s="148"/>
    </row>
    <row r="768" spans="1:20" ht="15.6" customHeight="1" outlineLevel="1">
      <c r="A768" s="142">
        <v>45673</v>
      </c>
      <c r="B768" s="142">
        <v>45559</v>
      </c>
      <c r="C768" s="143" t="s">
        <v>120</v>
      </c>
      <c r="D768" s="144" t="s">
        <v>74</v>
      </c>
      <c r="E768" s="144"/>
      <c r="F768" s="137">
        <f>IF(D768="대체","",VLOOKUP($D768,월별_CashFlow!$H$3:$I$61,2,FALSE))</f>
        <v>120202</v>
      </c>
      <c r="G768" s="145"/>
      <c r="H768" s="145" t="str">
        <f t="shared" si="22"/>
        <v/>
      </c>
      <c r="I768" s="145">
        <f t="shared" si="23"/>
        <v>-7575260</v>
      </c>
      <c r="J768" s="146">
        <v>-7575260</v>
      </c>
      <c r="K768" s="147">
        <v>845423532</v>
      </c>
      <c r="L768" s="148" t="s">
        <v>600</v>
      </c>
      <c r="M768" s="148" t="s">
        <v>211</v>
      </c>
      <c r="N768" s="148"/>
      <c r="O768" s="148" t="s">
        <v>10</v>
      </c>
      <c r="P768" s="148" t="s">
        <v>11</v>
      </c>
      <c r="Q768" s="148"/>
      <c r="R768" s="148"/>
      <c r="S768" s="148"/>
      <c r="T768" s="148"/>
    </row>
    <row r="769" spans="1:20" ht="15.6" customHeight="1" outlineLevel="1">
      <c r="A769" s="142">
        <v>45673</v>
      </c>
      <c r="B769" s="142">
        <v>45559</v>
      </c>
      <c r="C769" s="143" t="s">
        <v>120</v>
      </c>
      <c r="D769" s="144" t="s">
        <v>74</v>
      </c>
      <c r="E769" s="144"/>
      <c r="F769" s="137">
        <f>IF(D769="대체","",VLOOKUP($D769,월별_CashFlow!$H$3:$I$61,2,FALSE))</f>
        <v>120202</v>
      </c>
      <c r="G769" s="145"/>
      <c r="H769" s="145" t="str">
        <f t="shared" si="22"/>
        <v/>
      </c>
      <c r="I769" s="145">
        <f t="shared" si="23"/>
        <v>-6158770</v>
      </c>
      <c r="J769" s="146">
        <v>-6158770</v>
      </c>
      <c r="K769" s="147">
        <v>839264762</v>
      </c>
      <c r="L769" s="148" t="s">
        <v>600</v>
      </c>
      <c r="M769" s="148" t="s">
        <v>212</v>
      </c>
      <c r="N769" s="148"/>
      <c r="O769" s="148" t="s">
        <v>10</v>
      </c>
      <c r="P769" s="148" t="s">
        <v>11</v>
      </c>
      <c r="Q769" s="148"/>
      <c r="R769" s="148"/>
      <c r="S769" s="148"/>
      <c r="T769" s="148"/>
    </row>
    <row r="770" spans="1:20" ht="15.6" customHeight="1" outlineLevel="1">
      <c r="A770" s="142">
        <v>45673</v>
      </c>
      <c r="B770" s="142">
        <v>45559</v>
      </c>
      <c r="C770" s="143" t="s">
        <v>120</v>
      </c>
      <c r="D770" s="144" t="s">
        <v>74</v>
      </c>
      <c r="E770" s="144"/>
      <c r="F770" s="137">
        <f>IF(D770="대체","",VLOOKUP($D770,월별_CashFlow!$H$3:$I$61,2,FALSE))</f>
        <v>120202</v>
      </c>
      <c r="G770" s="145"/>
      <c r="H770" s="145" t="str">
        <f t="shared" si="22"/>
        <v/>
      </c>
      <c r="I770" s="145">
        <f t="shared" si="23"/>
        <v>-905960</v>
      </c>
      <c r="J770" s="146">
        <v>-905960</v>
      </c>
      <c r="K770" s="147">
        <v>838358802</v>
      </c>
      <c r="L770" s="148" t="s">
        <v>600</v>
      </c>
      <c r="M770" s="148" t="s">
        <v>213</v>
      </c>
      <c r="N770" s="148"/>
      <c r="O770" s="148" t="s">
        <v>10</v>
      </c>
      <c r="P770" s="148" t="s">
        <v>11</v>
      </c>
      <c r="Q770" s="148"/>
      <c r="R770" s="148"/>
      <c r="S770" s="148"/>
      <c r="T770" s="148"/>
    </row>
    <row r="771" spans="1:20" ht="15.6" customHeight="1" outlineLevel="1">
      <c r="A771" s="142">
        <v>45673</v>
      </c>
      <c r="B771" s="142">
        <v>45559</v>
      </c>
      <c r="C771" s="143" t="s">
        <v>120</v>
      </c>
      <c r="D771" s="144" t="s">
        <v>74</v>
      </c>
      <c r="E771" s="144"/>
      <c r="F771" s="137">
        <f>IF(D771="대체","",VLOOKUP($D771,월별_CashFlow!$H$3:$I$61,2,FALSE))</f>
        <v>120202</v>
      </c>
      <c r="G771" s="145"/>
      <c r="H771" s="145" t="str">
        <f t="shared" si="22"/>
        <v/>
      </c>
      <c r="I771" s="145">
        <f t="shared" si="23"/>
        <v>-2555900</v>
      </c>
      <c r="J771" s="146">
        <v>-2555900</v>
      </c>
      <c r="K771" s="147">
        <v>835802902</v>
      </c>
      <c r="L771" s="148" t="s">
        <v>600</v>
      </c>
      <c r="M771" s="148" t="s">
        <v>214</v>
      </c>
      <c r="N771" s="148"/>
      <c r="O771" s="148" t="s">
        <v>10</v>
      </c>
      <c r="P771" s="148" t="s">
        <v>11</v>
      </c>
      <c r="Q771" s="148"/>
      <c r="R771" s="148"/>
      <c r="S771" s="148"/>
      <c r="T771" s="148"/>
    </row>
    <row r="772" spans="1:20" ht="15.6" customHeight="1" outlineLevel="1">
      <c r="A772" s="142">
        <v>45673</v>
      </c>
      <c r="B772" s="142">
        <v>45559</v>
      </c>
      <c r="C772" s="143" t="s">
        <v>120</v>
      </c>
      <c r="D772" s="144" t="s">
        <v>74</v>
      </c>
      <c r="E772" s="144"/>
      <c r="F772" s="137">
        <f>IF(D772="대체","",VLOOKUP($D772,월별_CashFlow!$H$3:$I$61,2,FALSE))</f>
        <v>120202</v>
      </c>
      <c r="G772" s="145"/>
      <c r="H772" s="145" t="str">
        <f t="shared" si="22"/>
        <v/>
      </c>
      <c r="I772" s="145">
        <f t="shared" si="23"/>
        <v>-906460</v>
      </c>
      <c r="J772" s="146">
        <v>-906460</v>
      </c>
      <c r="K772" s="147">
        <v>834896442</v>
      </c>
      <c r="L772" s="148" t="s">
        <v>600</v>
      </c>
      <c r="M772" s="148" t="s">
        <v>215</v>
      </c>
      <c r="N772" s="148"/>
      <c r="O772" s="148" t="s">
        <v>10</v>
      </c>
      <c r="P772" s="148" t="s">
        <v>11</v>
      </c>
      <c r="Q772" s="148"/>
      <c r="R772" s="148"/>
      <c r="S772" s="148"/>
      <c r="T772" s="148"/>
    </row>
    <row r="773" spans="1:20" ht="15.6" customHeight="1" outlineLevel="1">
      <c r="A773" s="142">
        <v>45673</v>
      </c>
      <c r="B773" s="142">
        <v>45560</v>
      </c>
      <c r="C773" s="143" t="s">
        <v>120</v>
      </c>
      <c r="D773" s="144" t="s">
        <v>76</v>
      </c>
      <c r="E773" s="144"/>
      <c r="F773" s="137">
        <f>IF(D773="대체","",VLOOKUP($D773,월별_CashFlow!$H$3:$I$61,2,FALSE))</f>
        <v>120204</v>
      </c>
      <c r="G773" s="145"/>
      <c r="H773" s="145" t="str">
        <f t="shared" si="22"/>
        <v/>
      </c>
      <c r="I773" s="145">
        <f t="shared" si="23"/>
        <v>-11600</v>
      </c>
      <c r="J773" s="146">
        <v>-11600</v>
      </c>
      <c r="K773" s="147">
        <v>834884842</v>
      </c>
      <c r="L773" s="148" t="s">
        <v>574</v>
      </c>
      <c r="M773" s="148" t="s">
        <v>141</v>
      </c>
      <c r="N773" s="148"/>
      <c r="O773" s="148" t="s">
        <v>8</v>
      </c>
      <c r="P773" s="148" t="s">
        <v>9</v>
      </c>
      <c r="Q773" s="148"/>
      <c r="R773" s="148"/>
      <c r="S773" s="148"/>
      <c r="T773" s="148"/>
    </row>
    <row r="774" spans="1:20" ht="15.6" customHeight="1" outlineLevel="1">
      <c r="A774" s="142">
        <v>45673</v>
      </c>
      <c r="B774" s="142">
        <v>45560</v>
      </c>
      <c r="C774" s="143" t="s">
        <v>120</v>
      </c>
      <c r="D774" s="144" t="s">
        <v>76</v>
      </c>
      <c r="E774" s="144"/>
      <c r="F774" s="137">
        <f>IF(D774="대체","",VLOOKUP($D774,월별_CashFlow!$H$3:$I$61,2,FALSE))</f>
        <v>120204</v>
      </c>
      <c r="G774" s="145"/>
      <c r="H774" s="145" t="str">
        <f t="shared" si="22"/>
        <v/>
      </c>
      <c r="I774" s="145">
        <f t="shared" si="23"/>
        <v>-17500</v>
      </c>
      <c r="J774" s="146">
        <v>-17500</v>
      </c>
      <c r="K774" s="147">
        <v>834867342</v>
      </c>
      <c r="L774" s="148" t="s">
        <v>574</v>
      </c>
      <c r="M774" s="148" t="s">
        <v>141</v>
      </c>
      <c r="N774" s="148"/>
      <c r="O774" s="148" t="s">
        <v>8</v>
      </c>
      <c r="P774" s="148" t="s">
        <v>9</v>
      </c>
      <c r="Q774" s="148"/>
      <c r="R774" s="148"/>
      <c r="S774" s="148"/>
      <c r="T774" s="148"/>
    </row>
    <row r="775" spans="1:20" ht="15.6" customHeight="1" outlineLevel="1">
      <c r="A775" s="142">
        <v>45673</v>
      </c>
      <c r="B775" s="142">
        <v>45560</v>
      </c>
      <c r="C775" s="143" t="s">
        <v>120</v>
      </c>
      <c r="D775" s="144" t="s">
        <v>86</v>
      </c>
      <c r="E775" s="144"/>
      <c r="F775" s="137">
        <f>IF(D775="대체","",VLOOKUP($D775,월별_CashFlow!$H$3:$I$61,2,FALSE))</f>
        <v>310001</v>
      </c>
      <c r="G775" s="145"/>
      <c r="H775" s="145" t="str">
        <f t="shared" si="22"/>
        <v/>
      </c>
      <c r="I775" s="145">
        <f t="shared" si="23"/>
        <v>-224400</v>
      </c>
      <c r="J775" s="146">
        <v>-224400</v>
      </c>
      <c r="K775" s="147">
        <v>834642942</v>
      </c>
      <c r="L775" s="148" t="s">
        <v>332</v>
      </c>
      <c r="M775" s="148"/>
      <c r="N775" s="148"/>
      <c r="O775" s="148" t="s">
        <v>14</v>
      </c>
      <c r="P775" s="148" t="s">
        <v>15</v>
      </c>
      <c r="Q775" s="148"/>
      <c r="R775" s="148"/>
      <c r="S775" s="148"/>
      <c r="T775" s="148"/>
    </row>
    <row r="776" spans="1:20" ht="15.6" customHeight="1" outlineLevel="1">
      <c r="A776" s="142">
        <v>45673</v>
      </c>
      <c r="B776" s="142">
        <v>45561</v>
      </c>
      <c r="C776" s="143" t="s">
        <v>120</v>
      </c>
      <c r="D776" s="144" t="s">
        <v>76</v>
      </c>
      <c r="E776" s="144"/>
      <c r="F776" s="137">
        <f>IF(D776="대체","",VLOOKUP($D776,월별_CashFlow!$H$3:$I$61,2,FALSE))</f>
        <v>120204</v>
      </c>
      <c r="G776" s="145"/>
      <c r="H776" s="145" t="str">
        <f t="shared" ref="H776:H839" si="24">IF(J776&gt;0,J776,"")</f>
        <v/>
      </c>
      <c r="I776" s="145">
        <f t="shared" ref="I776:I839" si="25">IF(J776&lt;0,J776,"")</f>
        <v>-11900</v>
      </c>
      <c r="J776" s="146">
        <v>-11900</v>
      </c>
      <c r="K776" s="147">
        <v>834631042</v>
      </c>
      <c r="L776" s="148" t="s">
        <v>574</v>
      </c>
      <c r="M776" s="148" t="s">
        <v>141</v>
      </c>
      <c r="N776" s="148"/>
      <c r="O776" s="148" t="s">
        <v>8</v>
      </c>
      <c r="P776" s="148" t="s">
        <v>9</v>
      </c>
      <c r="Q776" s="148"/>
      <c r="R776" s="148"/>
      <c r="S776" s="148"/>
      <c r="T776" s="148"/>
    </row>
    <row r="777" spans="1:20" ht="15.6" customHeight="1" outlineLevel="1">
      <c r="A777" s="142">
        <v>45673</v>
      </c>
      <c r="B777" s="142">
        <v>45562</v>
      </c>
      <c r="C777" s="143" t="s">
        <v>120</v>
      </c>
      <c r="D777" s="144" t="s">
        <v>76</v>
      </c>
      <c r="E777" s="144"/>
      <c r="F777" s="137">
        <f>IF(D777="대체","",VLOOKUP($D777,월별_CashFlow!$H$3:$I$61,2,FALSE))</f>
        <v>120204</v>
      </c>
      <c r="G777" s="145"/>
      <c r="H777" s="145" t="str">
        <f t="shared" si="24"/>
        <v/>
      </c>
      <c r="I777" s="145">
        <f t="shared" si="25"/>
        <v>-13500</v>
      </c>
      <c r="J777" s="146">
        <v>-13500</v>
      </c>
      <c r="K777" s="147">
        <v>834617542</v>
      </c>
      <c r="L777" s="148" t="s">
        <v>574</v>
      </c>
      <c r="M777" s="148" t="s">
        <v>141</v>
      </c>
      <c r="N777" s="148"/>
      <c r="O777" s="148" t="s">
        <v>8</v>
      </c>
      <c r="P777" s="148" t="s">
        <v>9</v>
      </c>
      <c r="Q777" s="148"/>
      <c r="R777" s="148"/>
      <c r="S777" s="148"/>
      <c r="T777" s="148"/>
    </row>
    <row r="778" spans="1:20" ht="15.6" customHeight="1" outlineLevel="1">
      <c r="A778" s="142">
        <v>45673</v>
      </c>
      <c r="B778" s="142">
        <v>45562</v>
      </c>
      <c r="C778" s="143" t="s">
        <v>120</v>
      </c>
      <c r="D778" s="144" t="s">
        <v>75</v>
      </c>
      <c r="E778" s="144"/>
      <c r="F778" s="137">
        <f>IF(D778="대체","",VLOOKUP($D778,월별_CashFlow!$H$3:$I$61,2,FALSE))</f>
        <v>120203</v>
      </c>
      <c r="G778" s="145"/>
      <c r="H778" s="145" t="str">
        <f t="shared" si="24"/>
        <v/>
      </c>
      <c r="I778" s="145">
        <f t="shared" si="25"/>
        <v>-800</v>
      </c>
      <c r="J778" s="146">
        <v>-800</v>
      </c>
      <c r="K778" s="147">
        <v>834616742</v>
      </c>
      <c r="L778" s="148" t="s">
        <v>332</v>
      </c>
      <c r="M778" s="148" t="s">
        <v>198</v>
      </c>
      <c r="N778" s="148"/>
      <c r="O778" s="148" t="s">
        <v>8</v>
      </c>
      <c r="P778" s="148" t="s">
        <v>9</v>
      </c>
      <c r="Q778" s="148"/>
      <c r="R778" s="148"/>
      <c r="S778" s="148"/>
      <c r="T778" s="148"/>
    </row>
    <row r="779" spans="1:20" ht="15.6" customHeight="1" outlineLevel="1">
      <c r="A779" s="142">
        <v>45673</v>
      </c>
      <c r="B779" s="142">
        <v>45562</v>
      </c>
      <c r="C779" s="143" t="s">
        <v>120</v>
      </c>
      <c r="D779" s="144" t="s">
        <v>75</v>
      </c>
      <c r="E779" s="144"/>
      <c r="F779" s="137">
        <f>IF(D779="대체","",VLOOKUP($D779,월별_CashFlow!$H$3:$I$61,2,FALSE))</f>
        <v>120203</v>
      </c>
      <c r="G779" s="145"/>
      <c r="H779" s="145" t="str">
        <f t="shared" si="24"/>
        <v/>
      </c>
      <c r="I779" s="145">
        <f t="shared" si="25"/>
        <v>-3039782</v>
      </c>
      <c r="J779" s="146">
        <v>-3039782</v>
      </c>
      <c r="K779" s="147">
        <v>831576960</v>
      </c>
      <c r="L779" s="148" t="s">
        <v>332</v>
      </c>
      <c r="M779" s="148" t="s">
        <v>197</v>
      </c>
      <c r="N779" s="148"/>
      <c r="O779" s="148" t="s">
        <v>8</v>
      </c>
      <c r="P779" s="148" t="s">
        <v>9</v>
      </c>
      <c r="Q779" s="148"/>
      <c r="R779" s="148"/>
      <c r="S779" s="148"/>
      <c r="T779" s="148"/>
    </row>
    <row r="780" spans="1:20" ht="15.6" customHeight="1" outlineLevel="1">
      <c r="A780" s="142">
        <v>45673</v>
      </c>
      <c r="B780" s="142">
        <v>45562</v>
      </c>
      <c r="C780" s="143" t="s">
        <v>120</v>
      </c>
      <c r="D780" s="144" t="s">
        <v>76</v>
      </c>
      <c r="E780" s="144"/>
      <c r="F780" s="137">
        <f>IF(D780="대체","",VLOOKUP($D780,월별_CashFlow!$H$3:$I$61,2,FALSE))</f>
        <v>120204</v>
      </c>
      <c r="G780" s="145"/>
      <c r="H780" s="145" t="str">
        <f t="shared" si="24"/>
        <v/>
      </c>
      <c r="I780" s="145">
        <f t="shared" si="25"/>
        <v>-20000</v>
      </c>
      <c r="J780" s="146">
        <v>-20000</v>
      </c>
      <c r="K780" s="147">
        <v>831556960</v>
      </c>
      <c r="L780" s="148" t="s">
        <v>574</v>
      </c>
      <c r="M780" s="148" t="s">
        <v>141</v>
      </c>
      <c r="N780" s="148"/>
      <c r="O780" s="148" t="s">
        <v>8</v>
      </c>
      <c r="P780" s="148" t="s">
        <v>9</v>
      </c>
      <c r="Q780" s="148"/>
      <c r="R780" s="148"/>
      <c r="S780" s="148"/>
      <c r="T780" s="148"/>
    </row>
    <row r="781" spans="1:20" ht="15.6" customHeight="1" outlineLevel="1">
      <c r="A781" s="142">
        <v>45673</v>
      </c>
      <c r="B781" s="142">
        <v>45563</v>
      </c>
      <c r="C781" s="143" t="s">
        <v>120</v>
      </c>
      <c r="D781" s="144" t="s">
        <v>76</v>
      </c>
      <c r="E781" s="144"/>
      <c r="F781" s="137">
        <f>IF(D781="대체","",VLOOKUP($D781,월별_CashFlow!$H$3:$I$61,2,FALSE))</f>
        <v>120204</v>
      </c>
      <c r="G781" s="145"/>
      <c r="H781" s="145" t="str">
        <f t="shared" si="24"/>
        <v/>
      </c>
      <c r="I781" s="145">
        <f t="shared" si="25"/>
        <v>-33700</v>
      </c>
      <c r="J781" s="146">
        <v>-33700</v>
      </c>
      <c r="K781" s="147">
        <v>831523260</v>
      </c>
      <c r="L781" s="148" t="s">
        <v>574</v>
      </c>
      <c r="M781" s="148" t="s">
        <v>141</v>
      </c>
      <c r="N781" s="148"/>
      <c r="O781" s="148" t="s">
        <v>8</v>
      </c>
      <c r="P781" s="148" t="s">
        <v>9</v>
      </c>
      <c r="Q781" s="148"/>
      <c r="R781" s="148"/>
      <c r="S781" s="148"/>
      <c r="T781" s="148"/>
    </row>
    <row r="782" spans="1:20" ht="15.6" customHeight="1" outlineLevel="1">
      <c r="A782" s="142">
        <v>45673</v>
      </c>
      <c r="B782" s="142">
        <v>45566</v>
      </c>
      <c r="C782" s="143" t="s">
        <v>120</v>
      </c>
      <c r="D782" s="144" t="s">
        <v>76</v>
      </c>
      <c r="E782" s="144"/>
      <c r="F782" s="137">
        <f>IF(D782="대체","",VLOOKUP($D782,월별_CashFlow!$H$3:$I$61,2,FALSE))</f>
        <v>120204</v>
      </c>
      <c r="G782" s="145"/>
      <c r="H782" s="145" t="str">
        <f t="shared" si="24"/>
        <v/>
      </c>
      <c r="I782" s="145">
        <f t="shared" si="25"/>
        <v>-16400</v>
      </c>
      <c r="J782" s="146">
        <v>-16400</v>
      </c>
      <c r="K782" s="147">
        <v>831506860</v>
      </c>
      <c r="L782" s="148" t="s">
        <v>574</v>
      </c>
      <c r="M782" s="148" t="s">
        <v>141</v>
      </c>
      <c r="N782" s="148"/>
      <c r="O782" s="148" t="s">
        <v>8</v>
      </c>
      <c r="P782" s="148" t="s">
        <v>9</v>
      </c>
      <c r="Q782" s="148"/>
      <c r="R782" s="148"/>
      <c r="S782" s="148"/>
      <c r="T782" s="148"/>
    </row>
    <row r="783" spans="1:20" ht="15.6" customHeight="1" outlineLevel="1">
      <c r="A783" s="142">
        <v>45673</v>
      </c>
      <c r="B783" s="142">
        <v>45567</v>
      </c>
      <c r="C783" s="143" t="s">
        <v>120</v>
      </c>
      <c r="D783" s="144" t="s">
        <v>86</v>
      </c>
      <c r="E783" s="144"/>
      <c r="F783" s="137">
        <f>IF(D783="대체","",VLOOKUP($D783,월별_CashFlow!$H$3:$I$61,2,FALSE))</f>
        <v>310001</v>
      </c>
      <c r="G783" s="145"/>
      <c r="H783" s="145">
        <f t="shared" si="24"/>
        <v>1700000</v>
      </c>
      <c r="I783" s="145" t="str">
        <f t="shared" si="25"/>
        <v/>
      </c>
      <c r="J783" s="146">
        <v>1700000</v>
      </c>
      <c r="K783" s="147">
        <v>833206860</v>
      </c>
      <c r="L783" s="148" t="s">
        <v>477</v>
      </c>
      <c r="M783" s="148" t="s">
        <v>216</v>
      </c>
      <c r="N783" s="148"/>
      <c r="O783" s="148" t="s">
        <v>16</v>
      </c>
      <c r="P783" s="148" t="s">
        <v>17</v>
      </c>
      <c r="Q783" s="148"/>
      <c r="R783" s="148"/>
      <c r="S783" s="148"/>
      <c r="T783" s="148"/>
    </row>
    <row r="784" spans="1:20" ht="15.6" customHeight="1" outlineLevel="1">
      <c r="A784" s="142">
        <v>45673</v>
      </c>
      <c r="B784" s="142">
        <v>45567</v>
      </c>
      <c r="C784" s="143" t="s">
        <v>120</v>
      </c>
      <c r="D784" s="144" t="s">
        <v>86</v>
      </c>
      <c r="E784" s="144"/>
      <c r="F784" s="137">
        <f>IF(D784="대체","",VLOOKUP($D784,월별_CashFlow!$H$3:$I$61,2,FALSE))</f>
        <v>310001</v>
      </c>
      <c r="G784" s="145"/>
      <c r="H784" s="145" t="str">
        <f t="shared" si="24"/>
        <v/>
      </c>
      <c r="I784" s="145">
        <f t="shared" si="25"/>
        <v>-1700000</v>
      </c>
      <c r="J784" s="146">
        <v>-1700000</v>
      </c>
      <c r="K784" s="147">
        <v>831506860</v>
      </c>
      <c r="L784" s="148" t="s">
        <v>509</v>
      </c>
      <c r="M784" s="148"/>
      <c r="N784" s="148"/>
      <c r="O784" s="148" t="s">
        <v>16</v>
      </c>
      <c r="P784" s="148" t="s">
        <v>17</v>
      </c>
      <c r="Q784" s="148"/>
      <c r="R784" s="148"/>
      <c r="S784" s="148"/>
      <c r="T784" s="148"/>
    </row>
    <row r="785" spans="1:20" ht="15.6" customHeight="1" outlineLevel="1">
      <c r="A785" s="142">
        <v>45673</v>
      </c>
      <c r="B785" s="142">
        <v>45568</v>
      </c>
      <c r="C785" s="143" t="s">
        <v>120</v>
      </c>
      <c r="D785" s="144" t="s">
        <v>76</v>
      </c>
      <c r="E785" s="144"/>
      <c r="F785" s="137">
        <f>IF(D785="대체","",VLOOKUP($D785,월별_CashFlow!$H$3:$I$61,2,FALSE))</f>
        <v>120204</v>
      </c>
      <c r="G785" s="145"/>
      <c r="H785" s="145" t="str">
        <f t="shared" si="24"/>
        <v/>
      </c>
      <c r="I785" s="145">
        <f t="shared" si="25"/>
        <v>-43900</v>
      </c>
      <c r="J785" s="146">
        <v>-43900</v>
      </c>
      <c r="K785" s="147">
        <v>831462960</v>
      </c>
      <c r="L785" s="148" t="s">
        <v>574</v>
      </c>
      <c r="M785" s="148" t="s">
        <v>141</v>
      </c>
      <c r="N785" s="148"/>
      <c r="O785" s="148" t="s">
        <v>8</v>
      </c>
      <c r="P785" s="148" t="s">
        <v>9</v>
      </c>
      <c r="Q785" s="148"/>
      <c r="R785" s="148"/>
      <c r="S785" s="148"/>
      <c r="T785" s="148"/>
    </row>
    <row r="786" spans="1:20" ht="15.6" customHeight="1" outlineLevel="1">
      <c r="A786" s="142">
        <v>45673</v>
      </c>
      <c r="B786" s="142">
        <v>45572</v>
      </c>
      <c r="C786" s="143" t="s">
        <v>120</v>
      </c>
      <c r="D786" s="144" t="s">
        <v>76</v>
      </c>
      <c r="E786" s="144"/>
      <c r="F786" s="137">
        <f>IF(D786="대체","",VLOOKUP($D786,월별_CashFlow!$H$3:$I$61,2,FALSE))</f>
        <v>120204</v>
      </c>
      <c r="G786" s="145"/>
      <c r="H786" s="145" t="str">
        <f t="shared" si="24"/>
        <v/>
      </c>
      <c r="I786" s="145">
        <f t="shared" si="25"/>
        <v>-11900</v>
      </c>
      <c r="J786" s="146">
        <v>-11900</v>
      </c>
      <c r="K786" s="147">
        <v>831451060</v>
      </c>
      <c r="L786" s="148" t="s">
        <v>574</v>
      </c>
      <c r="M786" s="148" t="s">
        <v>141</v>
      </c>
      <c r="N786" s="148"/>
      <c r="O786" s="148" t="s">
        <v>8</v>
      </c>
      <c r="P786" s="148" t="s">
        <v>9</v>
      </c>
      <c r="Q786" s="148"/>
      <c r="R786" s="148"/>
      <c r="S786" s="148"/>
      <c r="T786" s="148"/>
    </row>
    <row r="787" spans="1:20" ht="15.6" customHeight="1" outlineLevel="1">
      <c r="A787" s="142">
        <v>45673</v>
      </c>
      <c r="B787" s="142">
        <v>45573</v>
      </c>
      <c r="C787" s="143" t="s">
        <v>120</v>
      </c>
      <c r="D787" s="144" t="s">
        <v>86</v>
      </c>
      <c r="E787" s="144"/>
      <c r="F787" s="137">
        <f>IF(D787="대체","",VLOOKUP($D787,월별_CashFlow!$H$3:$I$61,2,FALSE))</f>
        <v>310001</v>
      </c>
      <c r="G787" s="145"/>
      <c r="H787" s="145">
        <f t="shared" si="24"/>
        <v>3200840</v>
      </c>
      <c r="I787" s="145" t="str">
        <f t="shared" si="25"/>
        <v/>
      </c>
      <c r="J787" s="146">
        <v>3200840</v>
      </c>
      <c r="K787" s="147">
        <v>834651900</v>
      </c>
      <c r="L787" s="148" t="s">
        <v>605</v>
      </c>
      <c r="M787" s="148"/>
      <c r="N787" s="148"/>
      <c r="O787" s="148" t="s">
        <v>8</v>
      </c>
      <c r="P787" s="148" t="s">
        <v>9</v>
      </c>
      <c r="Q787" s="148"/>
      <c r="R787" s="148"/>
      <c r="S787" s="148"/>
      <c r="T787" s="148"/>
    </row>
    <row r="788" spans="1:20" ht="15.6" customHeight="1" outlineLevel="1">
      <c r="A788" s="142">
        <v>45673</v>
      </c>
      <c r="B788" s="142">
        <v>45573</v>
      </c>
      <c r="C788" s="143" t="s">
        <v>120</v>
      </c>
      <c r="D788" s="144" t="s">
        <v>86</v>
      </c>
      <c r="E788" s="144"/>
      <c r="F788" s="137">
        <f>IF(D788="대체","",VLOOKUP($D788,월별_CashFlow!$H$3:$I$61,2,FALSE))</f>
        <v>310001</v>
      </c>
      <c r="G788" s="145"/>
      <c r="H788" s="145">
        <f t="shared" si="24"/>
        <v>959146</v>
      </c>
      <c r="I788" s="145" t="str">
        <f t="shared" si="25"/>
        <v/>
      </c>
      <c r="J788" s="146">
        <v>959146</v>
      </c>
      <c r="K788" s="147">
        <v>835611046</v>
      </c>
      <c r="L788" s="148" t="s">
        <v>203</v>
      </c>
      <c r="M788" s="148"/>
      <c r="N788" s="148"/>
      <c r="O788" s="148" t="s">
        <v>12</v>
      </c>
      <c r="P788" s="148" t="s">
        <v>13</v>
      </c>
      <c r="Q788" s="148"/>
      <c r="R788" s="148"/>
      <c r="S788" s="148"/>
      <c r="T788" s="148"/>
    </row>
    <row r="789" spans="1:20" ht="15.6" customHeight="1" outlineLevel="1">
      <c r="A789" s="142">
        <v>45673</v>
      </c>
      <c r="B789" s="142">
        <v>45573</v>
      </c>
      <c r="C789" s="143" t="s">
        <v>120</v>
      </c>
      <c r="D789" s="144" t="s">
        <v>86</v>
      </c>
      <c r="E789" s="144"/>
      <c r="F789" s="137">
        <f>IF(D789="대체","",VLOOKUP($D789,월별_CashFlow!$H$3:$I$61,2,FALSE))</f>
        <v>310001</v>
      </c>
      <c r="G789" s="145"/>
      <c r="H789" s="145">
        <f t="shared" si="24"/>
        <v>1980000</v>
      </c>
      <c r="I789" s="145" t="str">
        <f t="shared" si="25"/>
        <v/>
      </c>
      <c r="J789" s="146">
        <v>1980000</v>
      </c>
      <c r="K789" s="147">
        <v>837591046</v>
      </c>
      <c r="L789" s="148" t="s">
        <v>421</v>
      </c>
      <c r="M789" s="148" t="s">
        <v>217</v>
      </c>
      <c r="N789" s="148"/>
      <c r="O789" s="148" t="s">
        <v>14</v>
      </c>
      <c r="P789" s="148" t="s">
        <v>15</v>
      </c>
      <c r="Q789" s="148"/>
      <c r="R789" s="148"/>
      <c r="S789" s="148"/>
      <c r="T789" s="148"/>
    </row>
    <row r="790" spans="1:20" ht="15.6" customHeight="1" outlineLevel="1">
      <c r="A790" s="142">
        <v>45673</v>
      </c>
      <c r="B790" s="142">
        <v>45573</v>
      </c>
      <c r="C790" s="143" t="s">
        <v>120</v>
      </c>
      <c r="D790" s="144" t="s">
        <v>86</v>
      </c>
      <c r="E790" s="144"/>
      <c r="F790" s="137">
        <f>IF(D790="대체","",VLOOKUP($D790,월별_CashFlow!$H$3:$I$61,2,FALSE))</f>
        <v>310001</v>
      </c>
      <c r="G790" s="145"/>
      <c r="H790" s="145">
        <f t="shared" si="24"/>
        <v>8800</v>
      </c>
      <c r="I790" s="145" t="str">
        <f t="shared" si="25"/>
        <v/>
      </c>
      <c r="J790" s="146">
        <v>8800</v>
      </c>
      <c r="K790" s="147">
        <v>837599846</v>
      </c>
      <c r="L790" s="148" t="s">
        <v>585</v>
      </c>
      <c r="M790" s="148" t="s">
        <v>217</v>
      </c>
      <c r="N790" s="148"/>
      <c r="O790" s="148" t="s">
        <v>14</v>
      </c>
      <c r="P790" s="148" t="s">
        <v>15</v>
      </c>
      <c r="Q790" s="148"/>
      <c r="R790" s="148"/>
      <c r="S790" s="148"/>
      <c r="T790" s="148"/>
    </row>
    <row r="791" spans="1:20" ht="15.6" customHeight="1" outlineLevel="1">
      <c r="A791" s="142">
        <v>45673</v>
      </c>
      <c r="B791" s="142">
        <v>45573</v>
      </c>
      <c r="C791" s="143" t="s">
        <v>120</v>
      </c>
      <c r="D791" s="144" t="s">
        <v>86</v>
      </c>
      <c r="E791" s="144"/>
      <c r="F791" s="137">
        <f>IF(D791="대체","",VLOOKUP($D791,월별_CashFlow!$H$3:$I$61,2,FALSE))</f>
        <v>310001</v>
      </c>
      <c r="G791" s="145"/>
      <c r="H791" s="145">
        <f t="shared" si="24"/>
        <v>242000</v>
      </c>
      <c r="I791" s="145" t="str">
        <f t="shared" si="25"/>
        <v/>
      </c>
      <c r="J791" s="146">
        <v>242000</v>
      </c>
      <c r="K791" s="147">
        <v>837841846</v>
      </c>
      <c r="L791" s="148" t="s">
        <v>585</v>
      </c>
      <c r="M791" s="148" t="s">
        <v>217</v>
      </c>
      <c r="N791" s="148"/>
      <c r="O791" s="148" t="s">
        <v>14</v>
      </c>
      <c r="P791" s="148" t="s">
        <v>15</v>
      </c>
      <c r="Q791" s="148"/>
      <c r="R791" s="148"/>
      <c r="S791" s="148"/>
      <c r="T791" s="148"/>
    </row>
    <row r="792" spans="1:20" ht="15.6" customHeight="1" outlineLevel="1">
      <c r="A792" s="142">
        <v>45673</v>
      </c>
      <c r="B792" s="142">
        <v>45573</v>
      </c>
      <c r="C792" s="143" t="s">
        <v>120</v>
      </c>
      <c r="D792" s="144" t="s">
        <v>86</v>
      </c>
      <c r="E792" s="144"/>
      <c r="F792" s="137">
        <f>IF(D792="대체","",VLOOKUP($D792,월별_CashFlow!$H$3:$I$61,2,FALSE))</f>
        <v>310001</v>
      </c>
      <c r="G792" s="145"/>
      <c r="H792" s="145">
        <f t="shared" si="24"/>
        <v>4500</v>
      </c>
      <c r="I792" s="145" t="str">
        <f t="shared" si="25"/>
        <v/>
      </c>
      <c r="J792" s="146">
        <v>4500</v>
      </c>
      <c r="K792" s="147">
        <v>837846346</v>
      </c>
      <c r="L792" s="148" t="s">
        <v>585</v>
      </c>
      <c r="M792" s="148" t="s">
        <v>217</v>
      </c>
      <c r="N792" s="148"/>
      <c r="O792" s="148" t="s">
        <v>14</v>
      </c>
      <c r="P792" s="148" t="s">
        <v>15</v>
      </c>
      <c r="Q792" s="148"/>
      <c r="R792" s="148"/>
      <c r="S792" s="148"/>
      <c r="T792" s="148"/>
    </row>
    <row r="793" spans="1:20" ht="15.6" customHeight="1" outlineLevel="1">
      <c r="A793" s="142">
        <v>45673</v>
      </c>
      <c r="B793" s="142">
        <v>45573</v>
      </c>
      <c r="C793" s="143" t="s">
        <v>120</v>
      </c>
      <c r="D793" s="144" t="s">
        <v>86</v>
      </c>
      <c r="E793" s="144"/>
      <c r="F793" s="137">
        <f>IF(D793="대체","",VLOOKUP($D793,월별_CashFlow!$H$3:$I$61,2,FALSE))</f>
        <v>310001</v>
      </c>
      <c r="G793" s="145"/>
      <c r="H793" s="145">
        <f t="shared" si="24"/>
        <v>29700</v>
      </c>
      <c r="I793" s="145" t="str">
        <f t="shared" si="25"/>
        <v/>
      </c>
      <c r="J793" s="146">
        <v>29700</v>
      </c>
      <c r="K793" s="147">
        <v>837876046</v>
      </c>
      <c r="L793" s="148" t="s">
        <v>421</v>
      </c>
      <c r="M793" s="148" t="s">
        <v>217</v>
      </c>
      <c r="N793" s="148"/>
      <c r="O793" s="148" t="s">
        <v>14</v>
      </c>
      <c r="P793" s="148" t="s">
        <v>15</v>
      </c>
      <c r="Q793" s="148"/>
      <c r="R793" s="148"/>
      <c r="S793" s="148"/>
      <c r="T793" s="148"/>
    </row>
    <row r="794" spans="1:20" ht="15.6" customHeight="1" outlineLevel="1">
      <c r="A794" s="142">
        <v>45673</v>
      </c>
      <c r="B794" s="142">
        <v>45573</v>
      </c>
      <c r="C794" s="143" t="s">
        <v>120</v>
      </c>
      <c r="D794" s="144" t="s">
        <v>86</v>
      </c>
      <c r="E794" s="144"/>
      <c r="F794" s="137">
        <f>IF(D794="대체","",VLOOKUP($D794,월별_CashFlow!$H$3:$I$61,2,FALSE))</f>
        <v>310001</v>
      </c>
      <c r="G794" s="145"/>
      <c r="H794" s="145">
        <f t="shared" si="24"/>
        <v>3200840</v>
      </c>
      <c r="I794" s="145" t="str">
        <f t="shared" si="25"/>
        <v/>
      </c>
      <c r="J794" s="146">
        <v>3200840</v>
      </c>
      <c r="K794" s="147">
        <v>841076886</v>
      </c>
      <c r="L794" s="148" t="s">
        <v>605</v>
      </c>
      <c r="M794" s="148" t="s">
        <v>218</v>
      </c>
      <c r="N794" s="148"/>
      <c r="O794" s="148" t="s">
        <v>14</v>
      </c>
      <c r="P794" s="148" t="s">
        <v>15</v>
      </c>
      <c r="Q794" s="148"/>
      <c r="R794" s="148"/>
      <c r="S794" s="148"/>
      <c r="T794" s="148"/>
    </row>
    <row r="795" spans="1:20" ht="15.6" customHeight="1" outlineLevel="1">
      <c r="A795" s="142">
        <v>45673</v>
      </c>
      <c r="B795" s="142">
        <v>45573</v>
      </c>
      <c r="C795" s="143" t="s">
        <v>120</v>
      </c>
      <c r="D795" s="144" t="s">
        <v>86</v>
      </c>
      <c r="E795" s="144"/>
      <c r="F795" s="137">
        <f>IF(D795="대체","",VLOOKUP($D795,월별_CashFlow!$H$3:$I$61,2,FALSE))</f>
        <v>310001</v>
      </c>
      <c r="G795" s="145"/>
      <c r="H795" s="145">
        <f t="shared" si="24"/>
        <v>1252900</v>
      </c>
      <c r="I795" s="145" t="str">
        <f t="shared" si="25"/>
        <v/>
      </c>
      <c r="J795" s="146">
        <v>1252900</v>
      </c>
      <c r="K795" s="147">
        <v>842329786</v>
      </c>
      <c r="L795" s="148" t="s">
        <v>421</v>
      </c>
      <c r="M795" s="148" t="s">
        <v>217</v>
      </c>
      <c r="N795" s="148"/>
      <c r="O795" s="148" t="s">
        <v>14</v>
      </c>
      <c r="P795" s="148" t="s">
        <v>15</v>
      </c>
      <c r="Q795" s="148"/>
      <c r="R795" s="148"/>
      <c r="S795" s="148"/>
      <c r="T795" s="148"/>
    </row>
    <row r="796" spans="1:20" ht="15.6" customHeight="1" outlineLevel="1">
      <c r="A796" s="142">
        <v>45673</v>
      </c>
      <c r="B796" s="142">
        <v>45573</v>
      </c>
      <c r="C796" s="143" t="s">
        <v>120</v>
      </c>
      <c r="D796" s="144" t="s">
        <v>86</v>
      </c>
      <c r="E796" s="144"/>
      <c r="F796" s="137">
        <f>IF(D796="대체","",VLOOKUP($D796,월별_CashFlow!$H$3:$I$61,2,FALSE))</f>
        <v>310001</v>
      </c>
      <c r="G796" s="145"/>
      <c r="H796" s="145">
        <f t="shared" si="24"/>
        <v>513546</v>
      </c>
      <c r="I796" s="145" t="str">
        <f t="shared" si="25"/>
        <v/>
      </c>
      <c r="J796" s="146">
        <v>513546</v>
      </c>
      <c r="K796" s="147">
        <v>842843332</v>
      </c>
      <c r="L796" s="148" t="s">
        <v>421</v>
      </c>
      <c r="M796" s="148" t="s">
        <v>217</v>
      </c>
      <c r="N796" s="148"/>
      <c r="O796" s="148" t="s">
        <v>14</v>
      </c>
      <c r="P796" s="148" t="s">
        <v>15</v>
      </c>
      <c r="Q796" s="148"/>
      <c r="R796" s="148"/>
      <c r="S796" s="148"/>
      <c r="T796" s="148"/>
    </row>
    <row r="797" spans="1:20" ht="15.6" customHeight="1" outlineLevel="1">
      <c r="A797" s="142">
        <v>45673</v>
      </c>
      <c r="B797" s="142">
        <v>45573</v>
      </c>
      <c r="C797" s="143" t="s">
        <v>120</v>
      </c>
      <c r="D797" s="144" t="s">
        <v>86</v>
      </c>
      <c r="E797" s="144"/>
      <c r="F797" s="137">
        <f>IF(D797="대체","",VLOOKUP($D797,월별_CashFlow!$H$3:$I$61,2,FALSE))</f>
        <v>310001</v>
      </c>
      <c r="G797" s="145"/>
      <c r="H797" s="145">
        <f t="shared" si="24"/>
        <v>880000</v>
      </c>
      <c r="I797" s="145" t="str">
        <f t="shared" si="25"/>
        <v/>
      </c>
      <c r="J797" s="146">
        <v>880000</v>
      </c>
      <c r="K797" s="147">
        <v>843723332</v>
      </c>
      <c r="L797" s="148" t="s">
        <v>421</v>
      </c>
      <c r="M797" s="148" t="s">
        <v>217</v>
      </c>
      <c r="N797" s="148"/>
      <c r="O797" s="148" t="s">
        <v>14</v>
      </c>
      <c r="P797" s="148" t="s">
        <v>15</v>
      </c>
      <c r="Q797" s="148"/>
      <c r="R797" s="148"/>
      <c r="S797" s="148"/>
      <c r="T797" s="148"/>
    </row>
    <row r="798" spans="1:20" ht="15.6" customHeight="1" outlineLevel="1">
      <c r="A798" s="142">
        <v>45673</v>
      </c>
      <c r="B798" s="142">
        <v>45573</v>
      </c>
      <c r="C798" s="143" t="s">
        <v>120</v>
      </c>
      <c r="D798" s="144" t="s">
        <v>86</v>
      </c>
      <c r="E798" s="144"/>
      <c r="F798" s="137">
        <f>IF(D798="대체","",VLOOKUP($D798,월별_CashFlow!$H$3:$I$61,2,FALSE))</f>
        <v>310001</v>
      </c>
      <c r="G798" s="145"/>
      <c r="H798" s="145">
        <f t="shared" si="24"/>
        <v>2277000</v>
      </c>
      <c r="I798" s="145" t="str">
        <f t="shared" si="25"/>
        <v/>
      </c>
      <c r="J798" s="146">
        <v>2277000</v>
      </c>
      <c r="K798" s="147">
        <v>846000332</v>
      </c>
      <c r="L798" s="148" t="s">
        <v>421</v>
      </c>
      <c r="M798" s="148" t="s">
        <v>217</v>
      </c>
      <c r="N798" s="148"/>
      <c r="O798" s="148" t="s">
        <v>14</v>
      </c>
      <c r="P798" s="148" t="s">
        <v>15</v>
      </c>
      <c r="Q798" s="148"/>
      <c r="R798" s="148"/>
      <c r="S798" s="148"/>
      <c r="T798" s="148"/>
    </row>
    <row r="799" spans="1:20" ht="15.6" customHeight="1" outlineLevel="1">
      <c r="A799" s="142">
        <v>45673</v>
      </c>
      <c r="B799" s="142">
        <v>45573</v>
      </c>
      <c r="C799" s="143" t="s">
        <v>120</v>
      </c>
      <c r="D799" s="144" t="s">
        <v>86</v>
      </c>
      <c r="E799" s="144"/>
      <c r="F799" s="137">
        <f>IF(D799="대체","",VLOOKUP($D799,월별_CashFlow!$H$3:$I$61,2,FALSE))</f>
        <v>310001</v>
      </c>
      <c r="G799" s="145"/>
      <c r="H799" s="145">
        <f t="shared" si="24"/>
        <v>5775000</v>
      </c>
      <c r="I799" s="145" t="str">
        <f t="shared" si="25"/>
        <v/>
      </c>
      <c r="J799" s="146">
        <v>5775000</v>
      </c>
      <c r="K799" s="147">
        <v>851775332</v>
      </c>
      <c r="L799" s="148" t="s">
        <v>421</v>
      </c>
      <c r="M799" s="148" t="s">
        <v>217</v>
      </c>
      <c r="N799" s="148"/>
      <c r="O799" s="148" t="s">
        <v>14</v>
      </c>
      <c r="P799" s="148" t="s">
        <v>15</v>
      </c>
      <c r="Q799" s="148"/>
      <c r="R799" s="148"/>
      <c r="S799" s="148"/>
      <c r="T799" s="148"/>
    </row>
    <row r="800" spans="1:20" ht="15.6" customHeight="1" outlineLevel="1">
      <c r="A800" s="142">
        <v>45673</v>
      </c>
      <c r="B800" s="142">
        <v>45573</v>
      </c>
      <c r="C800" s="143" t="s">
        <v>120</v>
      </c>
      <c r="D800" s="144" t="s">
        <v>86</v>
      </c>
      <c r="E800" s="144"/>
      <c r="F800" s="137">
        <f>IF(D800="대체","",VLOOKUP($D800,월별_CashFlow!$H$3:$I$61,2,FALSE))</f>
        <v>310001</v>
      </c>
      <c r="G800" s="145"/>
      <c r="H800" s="145">
        <f t="shared" si="24"/>
        <v>5775000</v>
      </c>
      <c r="I800" s="145" t="str">
        <f t="shared" si="25"/>
        <v/>
      </c>
      <c r="J800" s="146">
        <v>5775000</v>
      </c>
      <c r="K800" s="147">
        <v>857550332</v>
      </c>
      <c r="L800" s="148" t="s">
        <v>421</v>
      </c>
      <c r="M800" s="148" t="s">
        <v>217</v>
      </c>
      <c r="N800" s="148"/>
      <c r="O800" s="148" t="s">
        <v>14</v>
      </c>
      <c r="P800" s="148" t="s">
        <v>15</v>
      </c>
      <c r="Q800" s="148"/>
      <c r="R800" s="148"/>
      <c r="S800" s="148"/>
      <c r="T800" s="148"/>
    </row>
    <row r="801" spans="1:20" ht="15.6" customHeight="1" outlineLevel="1">
      <c r="A801" s="142">
        <v>45673</v>
      </c>
      <c r="B801" s="142">
        <v>45573</v>
      </c>
      <c r="C801" s="143" t="s">
        <v>120</v>
      </c>
      <c r="D801" s="144" t="s">
        <v>86</v>
      </c>
      <c r="E801" s="144"/>
      <c r="F801" s="137">
        <f>IF(D801="대체","",VLOOKUP($D801,월별_CashFlow!$H$3:$I$61,2,FALSE))</f>
        <v>310001</v>
      </c>
      <c r="G801" s="145"/>
      <c r="H801" s="145">
        <f t="shared" si="24"/>
        <v>6490000</v>
      </c>
      <c r="I801" s="145" t="str">
        <f t="shared" si="25"/>
        <v/>
      </c>
      <c r="J801" s="146">
        <v>6490000</v>
      </c>
      <c r="K801" s="147">
        <v>864040332</v>
      </c>
      <c r="L801" s="148" t="s">
        <v>421</v>
      </c>
      <c r="M801" s="148" t="s">
        <v>217</v>
      </c>
      <c r="N801" s="148"/>
      <c r="O801" s="148" t="s">
        <v>14</v>
      </c>
      <c r="P801" s="148" t="s">
        <v>15</v>
      </c>
      <c r="Q801" s="148"/>
      <c r="R801" s="148"/>
      <c r="S801" s="148"/>
      <c r="T801" s="148"/>
    </row>
    <row r="802" spans="1:20" ht="15.6" customHeight="1" outlineLevel="1">
      <c r="A802" s="142">
        <v>45673</v>
      </c>
      <c r="B802" s="142">
        <v>45573</v>
      </c>
      <c r="C802" s="143" t="s">
        <v>120</v>
      </c>
      <c r="D802" s="144" t="s">
        <v>86</v>
      </c>
      <c r="E802" s="144"/>
      <c r="F802" s="137">
        <f>IF(D802="대체","",VLOOKUP($D802,월별_CashFlow!$H$3:$I$61,2,FALSE))</f>
        <v>310001</v>
      </c>
      <c r="G802" s="145"/>
      <c r="H802" s="145">
        <f t="shared" si="24"/>
        <v>385000</v>
      </c>
      <c r="I802" s="145" t="str">
        <f t="shared" si="25"/>
        <v/>
      </c>
      <c r="J802" s="146">
        <v>385000</v>
      </c>
      <c r="K802" s="147">
        <v>864425332</v>
      </c>
      <c r="L802" s="148" t="s">
        <v>421</v>
      </c>
      <c r="M802" s="148" t="s">
        <v>217</v>
      </c>
      <c r="N802" s="148"/>
      <c r="O802" s="148" t="s">
        <v>14</v>
      </c>
      <c r="P802" s="148" t="s">
        <v>15</v>
      </c>
      <c r="Q802" s="148"/>
      <c r="R802" s="148"/>
      <c r="S802" s="148"/>
      <c r="T802" s="148"/>
    </row>
    <row r="803" spans="1:20" ht="15.6" customHeight="1" outlineLevel="1">
      <c r="A803" s="142">
        <v>45673</v>
      </c>
      <c r="B803" s="142">
        <v>45573</v>
      </c>
      <c r="C803" s="143" t="s">
        <v>120</v>
      </c>
      <c r="D803" s="144" t="s">
        <v>86</v>
      </c>
      <c r="E803" s="144"/>
      <c r="F803" s="137">
        <f>IF(D803="대체","",VLOOKUP($D803,월별_CashFlow!$H$3:$I$61,2,FALSE))</f>
        <v>310001</v>
      </c>
      <c r="G803" s="145"/>
      <c r="H803" s="145" t="str">
        <f t="shared" si="24"/>
        <v/>
      </c>
      <c r="I803" s="145">
        <f t="shared" si="25"/>
        <v>-3200840</v>
      </c>
      <c r="J803" s="146">
        <v>-3200840</v>
      </c>
      <c r="K803" s="147">
        <v>861224492</v>
      </c>
      <c r="L803" s="148" t="s">
        <v>605</v>
      </c>
      <c r="M803" s="148" t="s">
        <v>219</v>
      </c>
      <c r="N803" s="148"/>
      <c r="O803" s="148" t="s">
        <v>14</v>
      </c>
      <c r="P803" s="148" t="s">
        <v>15</v>
      </c>
      <c r="Q803" s="148"/>
      <c r="R803" s="148"/>
      <c r="S803" s="148"/>
      <c r="T803" s="148"/>
    </row>
    <row r="804" spans="1:20" ht="15.6" customHeight="1" outlineLevel="1">
      <c r="A804" s="142">
        <v>45673</v>
      </c>
      <c r="B804" s="142">
        <v>45573</v>
      </c>
      <c r="C804" s="143" t="s">
        <v>120</v>
      </c>
      <c r="D804" s="144" t="s">
        <v>86</v>
      </c>
      <c r="E804" s="144"/>
      <c r="F804" s="137">
        <f>IF(D804="대체","",VLOOKUP($D804,월별_CashFlow!$H$3:$I$61,2,FALSE))</f>
        <v>310001</v>
      </c>
      <c r="G804" s="145"/>
      <c r="H804" s="145" t="str">
        <f t="shared" si="24"/>
        <v/>
      </c>
      <c r="I804" s="145">
        <f t="shared" si="25"/>
        <v>-959146</v>
      </c>
      <c r="J804" s="146">
        <v>-959146</v>
      </c>
      <c r="K804" s="147">
        <v>860265346</v>
      </c>
      <c r="L804" s="148" t="s">
        <v>712</v>
      </c>
      <c r="M804" s="148"/>
      <c r="N804" s="148"/>
      <c r="O804" s="148" t="s">
        <v>12</v>
      </c>
      <c r="P804" s="148" t="s">
        <v>13</v>
      </c>
      <c r="Q804" s="148"/>
      <c r="R804" s="148"/>
      <c r="S804" s="148"/>
      <c r="T804" s="148"/>
    </row>
    <row r="805" spans="1:20" ht="15.6" customHeight="1" outlineLevel="1">
      <c r="A805" s="142">
        <v>45673</v>
      </c>
      <c r="B805" s="142">
        <v>45573</v>
      </c>
      <c r="C805" s="143" t="s">
        <v>120</v>
      </c>
      <c r="D805" s="144" t="s">
        <v>74</v>
      </c>
      <c r="E805" s="144"/>
      <c r="F805" s="137">
        <f>IF(D805="대체","",VLOOKUP($D805,월별_CashFlow!$H$3:$I$61,2,FALSE))</f>
        <v>120202</v>
      </c>
      <c r="G805" s="145"/>
      <c r="H805" s="145" t="str">
        <f t="shared" si="24"/>
        <v/>
      </c>
      <c r="I805" s="145">
        <f t="shared" si="25"/>
        <v>-210620</v>
      </c>
      <c r="J805" s="146">
        <v>-210620</v>
      </c>
      <c r="K805" s="147">
        <v>860054726</v>
      </c>
      <c r="L805" s="148" t="s">
        <v>352</v>
      </c>
      <c r="M805" s="148" t="s">
        <v>207</v>
      </c>
      <c r="N805" s="148"/>
      <c r="O805" s="148" t="s">
        <v>10</v>
      </c>
      <c r="P805" s="148" t="s">
        <v>11</v>
      </c>
      <c r="Q805" s="148"/>
      <c r="R805" s="148"/>
      <c r="S805" s="148"/>
      <c r="T805" s="148"/>
    </row>
    <row r="806" spans="1:20" ht="15.6" customHeight="1" outlineLevel="1">
      <c r="A806" s="142">
        <v>45673</v>
      </c>
      <c r="B806" s="142">
        <v>45573</v>
      </c>
      <c r="C806" s="143" t="s">
        <v>120</v>
      </c>
      <c r="D806" s="144" t="s">
        <v>74</v>
      </c>
      <c r="E806" s="144"/>
      <c r="F806" s="137">
        <f>IF(D806="대체","",VLOOKUP($D806,월별_CashFlow!$H$3:$I$61,2,FALSE))</f>
        <v>120202</v>
      </c>
      <c r="G806" s="145"/>
      <c r="H806" s="145" t="str">
        <f t="shared" si="24"/>
        <v/>
      </c>
      <c r="I806" s="145">
        <f t="shared" si="25"/>
        <v>-2106380</v>
      </c>
      <c r="J806" s="146">
        <v>-2106380</v>
      </c>
      <c r="K806" s="147">
        <v>857948346</v>
      </c>
      <c r="L806" s="148" t="s">
        <v>394</v>
      </c>
      <c r="M806" s="148" t="s">
        <v>206</v>
      </c>
      <c r="N806" s="148"/>
      <c r="O806" s="148" t="s">
        <v>10</v>
      </c>
      <c r="P806" s="148" t="s">
        <v>11</v>
      </c>
      <c r="Q806" s="148"/>
      <c r="R806" s="148"/>
      <c r="S806" s="148"/>
      <c r="T806" s="148"/>
    </row>
    <row r="807" spans="1:20" ht="15.6" customHeight="1" outlineLevel="1">
      <c r="A807" s="142">
        <v>45673</v>
      </c>
      <c r="B807" s="142">
        <v>45573</v>
      </c>
      <c r="C807" s="143" t="s">
        <v>120</v>
      </c>
      <c r="D807" s="144" t="s">
        <v>76</v>
      </c>
      <c r="E807" s="144"/>
      <c r="F807" s="137">
        <f>IF(D807="대체","",VLOOKUP($D807,월별_CashFlow!$H$3:$I$61,2,FALSE))</f>
        <v>120204</v>
      </c>
      <c r="G807" s="145"/>
      <c r="H807" s="145" t="str">
        <f t="shared" si="24"/>
        <v/>
      </c>
      <c r="I807" s="145">
        <f t="shared" si="25"/>
        <v>-2200000</v>
      </c>
      <c r="J807" s="146">
        <v>-2200000</v>
      </c>
      <c r="K807" s="147">
        <v>855748346</v>
      </c>
      <c r="L807" s="148" t="s">
        <v>602</v>
      </c>
      <c r="M807" s="148"/>
      <c r="N807" s="148"/>
      <c r="O807" s="148" t="s">
        <v>10</v>
      </c>
      <c r="P807" s="148" t="s">
        <v>11</v>
      </c>
      <c r="Q807" s="148"/>
      <c r="R807" s="148"/>
      <c r="S807" s="148"/>
      <c r="T807" s="148"/>
    </row>
    <row r="808" spans="1:20" ht="15.6" customHeight="1" outlineLevel="1">
      <c r="A808" s="142">
        <v>45673</v>
      </c>
      <c r="B808" s="142">
        <v>45573</v>
      </c>
      <c r="C808" s="143" t="s">
        <v>120</v>
      </c>
      <c r="D808" s="144" t="s">
        <v>76</v>
      </c>
      <c r="E808" s="144"/>
      <c r="F808" s="137">
        <f>IF(D808="대체","",VLOOKUP($D808,월별_CashFlow!$H$3:$I$61,2,FALSE))</f>
        <v>120204</v>
      </c>
      <c r="G808" s="145"/>
      <c r="H808" s="145" t="str">
        <f t="shared" si="24"/>
        <v/>
      </c>
      <c r="I808" s="145">
        <f t="shared" si="25"/>
        <v>-550000</v>
      </c>
      <c r="J808" s="146">
        <v>-550000</v>
      </c>
      <c r="K808" s="147">
        <v>855198346</v>
      </c>
      <c r="L808" s="148" t="s">
        <v>603</v>
      </c>
      <c r="M808" s="148"/>
      <c r="N808" s="148"/>
      <c r="O808" s="148" t="s">
        <v>10</v>
      </c>
      <c r="P808" s="148" t="s">
        <v>11</v>
      </c>
      <c r="Q808" s="148"/>
      <c r="R808" s="148"/>
      <c r="S808" s="148"/>
      <c r="T808" s="148"/>
    </row>
    <row r="809" spans="1:20" ht="15.6" customHeight="1" outlineLevel="1">
      <c r="A809" s="142">
        <v>45673</v>
      </c>
      <c r="B809" s="142">
        <v>45573</v>
      </c>
      <c r="C809" s="143" t="s">
        <v>120</v>
      </c>
      <c r="D809" s="144" t="s">
        <v>76</v>
      </c>
      <c r="E809" s="144"/>
      <c r="F809" s="137">
        <f>IF(D809="대체","",VLOOKUP($D809,월별_CashFlow!$H$3:$I$61,2,FALSE))</f>
        <v>120204</v>
      </c>
      <c r="G809" s="145"/>
      <c r="H809" s="145" t="str">
        <f t="shared" si="24"/>
        <v/>
      </c>
      <c r="I809" s="145">
        <f t="shared" si="25"/>
        <v>-440500</v>
      </c>
      <c r="J809" s="146">
        <v>-440500</v>
      </c>
      <c r="K809" s="147">
        <v>854757846</v>
      </c>
      <c r="L809" s="148" t="s">
        <v>604</v>
      </c>
      <c r="M809" s="148"/>
      <c r="N809" s="148"/>
      <c r="O809" s="148" t="s">
        <v>10</v>
      </c>
      <c r="P809" s="148" t="s">
        <v>11</v>
      </c>
      <c r="Q809" s="148"/>
      <c r="R809" s="148"/>
      <c r="S809" s="148"/>
      <c r="T809" s="148"/>
    </row>
    <row r="810" spans="1:20" ht="15.6" customHeight="1" outlineLevel="1">
      <c r="A810" s="142">
        <v>45673</v>
      </c>
      <c r="B810" s="142">
        <v>45573</v>
      </c>
      <c r="C810" s="143" t="s">
        <v>120</v>
      </c>
      <c r="D810" s="144" t="s">
        <v>86</v>
      </c>
      <c r="E810" s="144"/>
      <c r="F810" s="137">
        <f>IF(D810="대체","",VLOOKUP($D810,월별_CashFlow!$H$3:$I$61,2,FALSE))</f>
        <v>310001</v>
      </c>
      <c r="G810" s="145"/>
      <c r="H810" s="145" t="str">
        <f t="shared" si="24"/>
        <v/>
      </c>
      <c r="I810" s="145">
        <f t="shared" si="25"/>
        <v>-170500</v>
      </c>
      <c r="J810" s="146">
        <v>-170500</v>
      </c>
      <c r="K810" s="147">
        <v>854587346</v>
      </c>
      <c r="L810" s="148" t="s">
        <v>422</v>
      </c>
      <c r="M810" s="148" t="s">
        <v>220</v>
      </c>
      <c r="N810" s="148"/>
      <c r="O810" s="148" t="s">
        <v>10</v>
      </c>
      <c r="P810" s="148" t="s">
        <v>11</v>
      </c>
      <c r="Q810" s="148"/>
      <c r="R810" s="148"/>
      <c r="S810" s="148"/>
      <c r="T810" s="148"/>
    </row>
    <row r="811" spans="1:20" ht="15.6" customHeight="1" outlineLevel="1">
      <c r="A811" s="142">
        <v>45673</v>
      </c>
      <c r="B811" s="142">
        <v>45573</v>
      </c>
      <c r="C811" s="143" t="s">
        <v>120</v>
      </c>
      <c r="D811" s="144" t="s">
        <v>86</v>
      </c>
      <c r="E811" s="144"/>
      <c r="F811" s="137">
        <f>IF(D811="대체","",VLOOKUP($D811,월별_CashFlow!$H$3:$I$61,2,FALSE))</f>
        <v>310001</v>
      </c>
      <c r="G811" s="145"/>
      <c r="H811" s="145" t="str">
        <f t="shared" si="24"/>
        <v/>
      </c>
      <c r="I811" s="145">
        <f t="shared" si="25"/>
        <v>-1980000</v>
      </c>
      <c r="J811" s="146">
        <v>-1980000</v>
      </c>
      <c r="K811" s="147">
        <v>852607346</v>
      </c>
      <c r="L811" s="148" t="s">
        <v>606</v>
      </c>
      <c r="M811" s="148" t="s">
        <v>217</v>
      </c>
      <c r="N811" s="148"/>
      <c r="O811" s="148" t="s">
        <v>14</v>
      </c>
      <c r="P811" s="148" t="s">
        <v>15</v>
      </c>
      <c r="Q811" s="148"/>
      <c r="R811" s="148"/>
      <c r="S811" s="148"/>
      <c r="T811" s="148"/>
    </row>
    <row r="812" spans="1:20" ht="15.6" customHeight="1" outlineLevel="1">
      <c r="A812" s="142">
        <v>45673</v>
      </c>
      <c r="B812" s="142">
        <v>45573</v>
      </c>
      <c r="C812" s="143" t="s">
        <v>120</v>
      </c>
      <c r="D812" s="144" t="s">
        <v>86</v>
      </c>
      <c r="E812" s="144"/>
      <c r="F812" s="137">
        <f>IF(D812="대체","",VLOOKUP($D812,월별_CashFlow!$H$3:$I$61,2,FALSE))</f>
        <v>310001</v>
      </c>
      <c r="G812" s="145"/>
      <c r="H812" s="145" t="str">
        <f t="shared" si="24"/>
        <v/>
      </c>
      <c r="I812" s="145">
        <f t="shared" si="25"/>
        <v>-29700</v>
      </c>
      <c r="J812" s="146">
        <v>-29700</v>
      </c>
      <c r="K812" s="147">
        <v>852577646</v>
      </c>
      <c r="L812" s="148" t="s">
        <v>607</v>
      </c>
      <c r="M812" s="148" t="s">
        <v>217</v>
      </c>
      <c r="N812" s="148"/>
      <c r="O812" s="148" t="s">
        <v>14</v>
      </c>
      <c r="P812" s="148" t="s">
        <v>15</v>
      </c>
      <c r="Q812" s="148"/>
      <c r="R812" s="148"/>
      <c r="S812" s="148"/>
      <c r="T812" s="148"/>
    </row>
    <row r="813" spans="1:20" ht="15.6" customHeight="1" outlineLevel="1">
      <c r="A813" s="142">
        <v>45673</v>
      </c>
      <c r="B813" s="142">
        <v>45573</v>
      </c>
      <c r="C813" s="143" t="s">
        <v>120</v>
      </c>
      <c r="D813" s="144" t="s">
        <v>86</v>
      </c>
      <c r="E813" s="144"/>
      <c r="F813" s="137">
        <f>IF(D813="대체","",VLOOKUP($D813,월별_CashFlow!$H$3:$I$61,2,FALSE))</f>
        <v>310001</v>
      </c>
      <c r="G813" s="145"/>
      <c r="H813" s="145" t="str">
        <f t="shared" si="24"/>
        <v/>
      </c>
      <c r="I813" s="145">
        <f t="shared" si="25"/>
        <v>-1252900</v>
      </c>
      <c r="J813" s="146">
        <v>-1252900</v>
      </c>
      <c r="K813" s="147">
        <v>851324746</v>
      </c>
      <c r="L813" s="148" t="s">
        <v>608</v>
      </c>
      <c r="M813" s="148" t="s">
        <v>217</v>
      </c>
      <c r="N813" s="148"/>
      <c r="O813" s="148" t="s">
        <v>14</v>
      </c>
      <c r="P813" s="148" t="s">
        <v>15</v>
      </c>
      <c r="Q813" s="148"/>
      <c r="R813" s="148"/>
      <c r="S813" s="148"/>
      <c r="T813" s="148"/>
    </row>
    <row r="814" spans="1:20" ht="15.6" customHeight="1" outlineLevel="1">
      <c r="A814" s="142">
        <v>45673</v>
      </c>
      <c r="B814" s="142">
        <v>45573</v>
      </c>
      <c r="C814" s="143" t="s">
        <v>120</v>
      </c>
      <c r="D814" s="144" t="s">
        <v>86</v>
      </c>
      <c r="E814" s="144"/>
      <c r="F814" s="137">
        <f>IF(D814="대체","",VLOOKUP($D814,월별_CashFlow!$H$3:$I$61,2,FALSE))</f>
        <v>310001</v>
      </c>
      <c r="G814" s="145"/>
      <c r="H814" s="145" t="str">
        <f t="shared" si="24"/>
        <v/>
      </c>
      <c r="I814" s="145">
        <f t="shared" si="25"/>
        <v>-513546</v>
      </c>
      <c r="J814" s="146">
        <v>-513546</v>
      </c>
      <c r="K814" s="147">
        <v>850811200</v>
      </c>
      <c r="L814" s="148" t="s">
        <v>609</v>
      </c>
      <c r="M814" s="148" t="s">
        <v>217</v>
      </c>
      <c r="N814" s="148"/>
      <c r="O814" s="148" t="s">
        <v>14</v>
      </c>
      <c r="P814" s="148" t="s">
        <v>15</v>
      </c>
      <c r="Q814" s="148"/>
      <c r="R814" s="148"/>
      <c r="S814" s="148"/>
      <c r="T814" s="148"/>
    </row>
    <row r="815" spans="1:20" ht="15.6" customHeight="1" outlineLevel="1">
      <c r="A815" s="142">
        <v>45673</v>
      </c>
      <c r="B815" s="142">
        <v>45573</v>
      </c>
      <c r="C815" s="143" t="s">
        <v>120</v>
      </c>
      <c r="D815" s="144" t="s">
        <v>86</v>
      </c>
      <c r="E815" s="144"/>
      <c r="F815" s="137">
        <f>IF(D815="대체","",VLOOKUP($D815,월별_CashFlow!$H$3:$I$61,2,FALSE))</f>
        <v>310001</v>
      </c>
      <c r="G815" s="145"/>
      <c r="H815" s="145" t="str">
        <f t="shared" si="24"/>
        <v/>
      </c>
      <c r="I815" s="145">
        <f t="shared" si="25"/>
        <v>-880000</v>
      </c>
      <c r="J815" s="146">
        <v>-880000</v>
      </c>
      <c r="K815" s="147">
        <v>849931200</v>
      </c>
      <c r="L815" s="148" t="s">
        <v>610</v>
      </c>
      <c r="M815" s="148" t="s">
        <v>217</v>
      </c>
      <c r="N815" s="148"/>
      <c r="O815" s="148" t="s">
        <v>14</v>
      </c>
      <c r="P815" s="148" t="s">
        <v>15</v>
      </c>
      <c r="Q815" s="148"/>
      <c r="R815" s="148"/>
      <c r="S815" s="148"/>
      <c r="T815" s="148"/>
    </row>
    <row r="816" spans="1:20" ht="15.6" customHeight="1" outlineLevel="1">
      <c r="A816" s="142">
        <v>45673</v>
      </c>
      <c r="B816" s="142">
        <v>45573</v>
      </c>
      <c r="C816" s="143" t="s">
        <v>120</v>
      </c>
      <c r="D816" s="144" t="s">
        <v>86</v>
      </c>
      <c r="E816" s="144"/>
      <c r="F816" s="137">
        <f>IF(D816="대체","",VLOOKUP($D816,월별_CashFlow!$H$3:$I$61,2,FALSE))</f>
        <v>310001</v>
      </c>
      <c r="G816" s="145"/>
      <c r="H816" s="145" t="str">
        <f t="shared" si="24"/>
        <v/>
      </c>
      <c r="I816" s="145">
        <f t="shared" si="25"/>
        <v>-2277000</v>
      </c>
      <c r="J816" s="146">
        <v>-2277000</v>
      </c>
      <c r="K816" s="147">
        <v>847654200</v>
      </c>
      <c r="L816" s="148" t="s">
        <v>611</v>
      </c>
      <c r="M816" s="148" t="s">
        <v>217</v>
      </c>
      <c r="N816" s="148"/>
      <c r="O816" s="148" t="s">
        <v>14</v>
      </c>
      <c r="P816" s="148" t="s">
        <v>15</v>
      </c>
      <c r="Q816" s="148"/>
      <c r="R816" s="148"/>
      <c r="S816" s="148"/>
      <c r="T816" s="148"/>
    </row>
    <row r="817" spans="1:20" ht="15.6" customHeight="1" outlineLevel="1">
      <c r="A817" s="142">
        <v>45673</v>
      </c>
      <c r="B817" s="142">
        <v>45573</v>
      </c>
      <c r="C817" s="143" t="s">
        <v>120</v>
      </c>
      <c r="D817" s="144" t="s">
        <v>86</v>
      </c>
      <c r="E817" s="144"/>
      <c r="F817" s="137">
        <f>IF(D817="대체","",VLOOKUP($D817,월별_CashFlow!$H$3:$I$61,2,FALSE))</f>
        <v>310001</v>
      </c>
      <c r="G817" s="145"/>
      <c r="H817" s="145" t="str">
        <f t="shared" si="24"/>
        <v/>
      </c>
      <c r="I817" s="145">
        <f t="shared" si="25"/>
        <v>-5775000</v>
      </c>
      <c r="J817" s="146">
        <v>-5775000</v>
      </c>
      <c r="K817" s="147">
        <v>841879200</v>
      </c>
      <c r="L817" s="148" t="s">
        <v>521</v>
      </c>
      <c r="M817" s="148" t="s">
        <v>217</v>
      </c>
      <c r="N817" s="148"/>
      <c r="O817" s="148" t="s">
        <v>14</v>
      </c>
      <c r="P817" s="148" t="s">
        <v>15</v>
      </c>
      <c r="Q817" s="148"/>
      <c r="R817" s="148"/>
      <c r="S817" s="148"/>
      <c r="T817" s="148"/>
    </row>
    <row r="818" spans="1:20" ht="15.6" customHeight="1" outlineLevel="1">
      <c r="A818" s="142">
        <v>45673</v>
      </c>
      <c r="B818" s="142">
        <v>45573</v>
      </c>
      <c r="C818" s="143" t="s">
        <v>120</v>
      </c>
      <c r="D818" s="144" t="s">
        <v>86</v>
      </c>
      <c r="E818" s="144"/>
      <c r="F818" s="137">
        <f>IF(D818="대체","",VLOOKUP($D818,월별_CashFlow!$H$3:$I$61,2,FALSE))</f>
        <v>310001</v>
      </c>
      <c r="G818" s="145"/>
      <c r="H818" s="145" t="str">
        <f t="shared" si="24"/>
        <v/>
      </c>
      <c r="I818" s="145">
        <f t="shared" si="25"/>
        <v>-5775000</v>
      </c>
      <c r="J818" s="146">
        <v>-5775000</v>
      </c>
      <c r="K818" s="147">
        <v>836104200</v>
      </c>
      <c r="L818" s="148" t="s">
        <v>521</v>
      </c>
      <c r="M818" s="148" t="s">
        <v>217</v>
      </c>
      <c r="N818" s="148"/>
      <c r="O818" s="148" t="s">
        <v>14</v>
      </c>
      <c r="P818" s="148" t="s">
        <v>15</v>
      </c>
      <c r="Q818" s="148"/>
      <c r="R818" s="148"/>
      <c r="S818" s="148"/>
      <c r="T818" s="148"/>
    </row>
    <row r="819" spans="1:20" ht="15.6" customHeight="1" outlineLevel="1">
      <c r="A819" s="142">
        <v>45673</v>
      </c>
      <c r="B819" s="142">
        <v>45573</v>
      </c>
      <c r="C819" s="143" t="s">
        <v>120</v>
      </c>
      <c r="D819" s="144" t="s">
        <v>86</v>
      </c>
      <c r="E819" s="144"/>
      <c r="F819" s="137">
        <f>IF(D819="대체","",VLOOKUP($D819,월별_CashFlow!$H$3:$I$61,2,FALSE))</f>
        <v>310001</v>
      </c>
      <c r="G819" s="145"/>
      <c r="H819" s="145" t="str">
        <f t="shared" si="24"/>
        <v/>
      </c>
      <c r="I819" s="145">
        <f t="shared" si="25"/>
        <v>-6490000</v>
      </c>
      <c r="J819" s="146">
        <v>-6490000</v>
      </c>
      <c r="K819" s="147">
        <v>829614200</v>
      </c>
      <c r="L819" s="148" t="s">
        <v>422</v>
      </c>
      <c r="M819" s="148" t="s">
        <v>217</v>
      </c>
      <c r="N819" s="148"/>
      <c r="O819" s="148" t="s">
        <v>14</v>
      </c>
      <c r="P819" s="148" t="s">
        <v>15</v>
      </c>
      <c r="Q819" s="148"/>
      <c r="R819" s="148"/>
      <c r="S819" s="148"/>
      <c r="T819" s="148"/>
    </row>
    <row r="820" spans="1:20" ht="15.6" customHeight="1" outlineLevel="1">
      <c r="A820" s="142">
        <v>45673</v>
      </c>
      <c r="B820" s="142">
        <v>45573</v>
      </c>
      <c r="C820" s="143" t="s">
        <v>120</v>
      </c>
      <c r="D820" s="144" t="s">
        <v>86</v>
      </c>
      <c r="E820" s="144"/>
      <c r="F820" s="137">
        <f>IF(D820="대체","",VLOOKUP($D820,월별_CashFlow!$H$3:$I$61,2,FALSE))</f>
        <v>310001</v>
      </c>
      <c r="G820" s="145"/>
      <c r="H820" s="145" t="str">
        <f t="shared" si="24"/>
        <v/>
      </c>
      <c r="I820" s="145">
        <f t="shared" si="25"/>
        <v>-385000</v>
      </c>
      <c r="J820" s="146">
        <v>-385000</v>
      </c>
      <c r="K820" s="147">
        <v>829229200</v>
      </c>
      <c r="L820" s="148" t="s">
        <v>612</v>
      </c>
      <c r="M820" s="148" t="s">
        <v>217</v>
      </c>
      <c r="N820" s="148"/>
      <c r="O820" s="148" t="s">
        <v>14</v>
      </c>
      <c r="P820" s="148" t="s">
        <v>15</v>
      </c>
      <c r="Q820" s="148"/>
      <c r="R820" s="148"/>
      <c r="S820" s="148"/>
      <c r="T820" s="148"/>
    </row>
    <row r="821" spans="1:20" ht="15.6" customHeight="1" outlineLevel="1">
      <c r="A821" s="142">
        <v>45673</v>
      </c>
      <c r="B821" s="142">
        <v>45575</v>
      </c>
      <c r="C821" s="143" t="s">
        <v>120</v>
      </c>
      <c r="D821" s="144" t="s">
        <v>86</v>
      </c>
      <c r="E821" s="144"/>
      <c r="F821" s="137">
        <f>IF(D821="대체","",VLOOKUP($D821,월별_CashFlow!$H$3:$I$61,2,FALSE))</f>
        <v>310001</v>
      </c>
      <c r="G821" s="145"/>
      <c r="H821" s="145">
        <f t="shared" si="24"/>
        <v>3294546</v>
      </c>
      <c r="I821" s="145" t="str">
        <f t="shared" si="25"/>
        <v/>
      </c>
      <c r="J821" s="146">
        <v>3294546</v>
      </c>
      <c r="K821" s="147">
        <v>832523746</v>
      </c>
      <c r="L821" s="148" t="s">
        <v>477</v>
      </c>
      <c r="M821" s="148" t="s">
        <v>221</v>
      </c>
      <c r="N821" s="148"/>
      <c r="O821" s="148" t="s">
        <v>16</v>
      </c>
      <c r="P821" s="148" t="s">
        <v>17</v>
      </c>
      <c r="Q821" s="148"/>
      <c r="R821" s="148"/>
      <c r="S821" s="148"/>
      <c r="T821" s="148"/>
    </row>
    <row r="822" spans="1:20" ht="15.6" customHeight="1" outlineLevel="1">
      <c r="A822" s="142">
        <v>45673</v>
      </c>
      <c r="B822" s="142">
        <v>45575</v>
      </c>
      <c r="C822" s="143" t="s">
        <v>120</v>
      </c>
      <c r="D822" s="144" t="s">
        <v>74</v>
      </c>
      <c r="E822" s="144"/>
      <c r="F822" s="137">
        <f>IF(D822="대체","",VLOOKUP($D822,월별_CashFlow!$H$3:$I$61,2,FALSE))</f>
        <v>120202</v>
      </c>
      <c r="G822" s="145"/>
      <c r="H822" s="145" t="str">
        <f t="shared" si="24"/>
        <v/>
      </c>
      <c r="I822" s="145">
        <f t="shared" si="25"/>
        <v>-1708100</v>
      </c>
      <c r="J822" s="146">
        <v>-1708100</v>
      </c>
      <c r="K822" s="147">
        <v>830815646</v>
      </c>
      <c r="L822" s="148" t="s">
        <v>613</v>
      </c>
      <c r="M822" s="148"/>
      <c r="N822" s="148"/>
      <c r="O822" s="148" t="s">
        <v>10</v>
      </c>
      <c r="P822" s="148" t="s">
        <v>11</v>
      </c>
      <c r="Q822" s="148"/>
      <c r="R822" s="148"/>
      <c r="S822" s="148"/>
      <c r="T822" s="148"/>
    </row>
    <row r="823" spans="1:20" ht="15.6" customHeight="1" outlineLevel="1">
      <c r="A823" s="142">
        <v>45673</v>
      </c>
      <c r="B823" s="142">
        <v>45575</v>
      </c>
      <c r="C823" s="143" t="s">
        <v>120</v>
      </c>
      <c r="D823" s="144" t="s">
        <v>74</v>
      </c>
      <c r="E823" s="144"/>
      <c r="F823" s="137">
        <f>IF(D823="대체","",VLOOKUP($D823,월별_CashFlow!$H$3:$I$61,2,FALSE))</f>
        <v>120202</v>
      </c>
      <c r="G823" s="145"/>
      <c r="H823" s="145" t="str">
        <f t="shared" si="24"/>
        <v/>
      </c>
      <c r="I823" s="145">
        <f t="shared" si="25"/>
        <v>-828000</v>
      </c>
      <c r="J823" s="146">
        <v>-828000</v>
      </c>
      <c r="K823" s="147">
        <v>829987646</v>
      </c>
      <c r="L823" s="148" t="s">
        <v>614</v>
      </c>
      <c r="M823" s="148"/>
      <c r="N823" s="148"/>
      <c r="O823" s="148" t="s">
        <v>10</v>
      </c>
      <c r="P823" s="148" t="s">
        <v>11</v>
      </c>
      <c r="Q823" s="148"/>
      <c r="R823" s="148"/>
      <c r="S823" s="148"/>
      <c r="T823" s="148"/>
    </row>
    <row r="824" spans="1:20" ht="15.6" customHeight="1" outlineLevel="1">
      <c r="A824" s="142">
        <v>45673</v>
      </c>
      <c r="B824" s="142">
        <v>45575</v>
      </c>
      <c r="C824" s="143" t="s">
        <v>120</v>
      </c>
      <c r="D824" s="144" t="s">
        <v>74</v>
      </c>
      <c r="E824" s="144"/>
      <c r="F824" s="137">
        <f>IF(D824="대체","",VLOOKUP($D824,월별_CashFlow!$H$3:$I$61,2,FALSE))</f>
        <v>120202</v>
      </c>
      <c r="G824" s="145"/>
      <c r="H824" s="145" t="str">
        <f t="shared" si="24"/>
        <v/>
      </c>
      <c r="I824" s="145">
        <f t="shared" si="25"/>
        <v>-100200</v>
      </c>
      <c r="J824" s="146">
        <v>-100200</v>
      </c>
      <c r="K824" s="147">
        <v>829887446</v>
      </c>
      <c r="L824" s="148" t="s">
        <v>615</v>
      </c>
      <c r="M824" s="148"/>
      <c r="N824" s="148"/>
      <c r="O824" s="148" t="s">
        <v>10</v>
      </c>
      <c r="P824" s="148" t="s">
        <v>11</v>
      </c>
      <c r="Q824" s="148"/>
      <c r="R824" s="148"/>
      <c r="S824" s="148"/>
      <c r="T824" s="148"/>
    </row>
    <row r="825" spans="1:20" ht="15.6" customHeight="1" outlineLevel="1">
      <c r="A825" s="142">
        <v>45673</v>
      </c>
      <c r="B825" s="142">
        <v>45575</v>
      </c>
      <c r="C825" s="143" t="s">
        <v>120</v>
      </c>
      <c r="D825" s="144" t="s">
        <v>74</v>
      </c>
      <c r="E825" s="144"/>
      <c r="F825" s="137">
        <f>IF(D825="대체","",VLOOKUP($D825,월별_CashFlow!$H$3:$I$61,2,FALSE))</f>
        <v>120202</v>
      </c>
      <c r="G825" s="145"/>
      <c r="H825" s="145" t="str">
        <f t="shared" si="24"/>
        <v/>
      </c>
      <c r="I825" s="145">
        <f t="shared" si="25"/>
        <v>-35030</v>
      </c>
      <c r="J825" s="146">
        <v>-35030</v>
      </c>
      <c r="K825" s="147">
        <v>829852416</v>
      </c>
      <c r="L825" s="148" t="s">
        <v>616</v>
      </c>
      <c r="M825" s="148"/>
      <c r="N825" s="148"/>
      <c r="O825" s="148" t="s">
        <v>10</v>
      </c>
      <c r="P825" s="148" t="s">
        <v>11</v>
      </c>
      <c r="Q825" s="148"/>
      <c r="R825" s="148"/>
      <c r="S825" s="148"/>
      <c r="T825" s="148"/>
    </row>
    <row r="826" spans="1:20" ht="15.6" customHeight="1" outlineLevel="1">
      <c r="A826" s="142">
        <v>45673</v>
      </c>
      <c r="B826" s="142">
        <v>45576</v>
      </c>
      <c r="C826" s="143" t="s">
        <v>120</v>
      </c>
      <c r="D826" s="144" t="s">
        <v>86</v>
      </c>
      <c r="E826" s="144"/>
      <c r="F826" s="137">
        <f>IF(D826="대체","",VLOOKUP($D826,월별_CashFlow!$H$3:$I$61,2,FALSE))</f>
        <v>310001</v>
      </c>
      <c r="G826" s="145"/>
      <c r="H826" s="145">
        <f t="shared" si="24"/>
        <v>1000000</v>
      </c>
      <c r="I826" s="145" t="str">
        <f t="shared" si="25"/>
        <v/>
      </c>
      <c r="J826" s="146">
        <v>1000000</v>
      </c>
      <c r="K826" s="147">
        <v>830852416</v>
      </c>
      <c r="L826" s="148" t="s">
        <v>477</v>
      </c>
      <c r="M826" s="148" t="s">
        <v>222</v>
      </c>
      <c r="N826" s="148"/>
      <c r="O826" s="148" t="s">
        <v>16</v>
      </c>
      <c r="P826" s="148" t="s">
        <v>17</v>
      </c>
      <c r="Q826" s="148"/>
      <c r="R826" s="148"/>
      <c r="S826" s="148"/>
      <c r="T826" s="148"/>
    </row>
    <row r="827" spans="1:20" ht="15.6" customHeight="1" outlineLevel="1">
      <c r="A827" s="142">
        <v>45673</v>
      </c>
      <c r="B827" s="142">
        <v>45576</v>
      </c>
      <c r="C827" s="143" t="s">
        <v>120</v>
      </c>
      <c r="D827" s="144" t="s">
        <v>76</v>
      </c>
      <c r="E827" s="144"/>
      <c r="F827" s="137">
        <f>IF(D827="대체","",VLOOKUP($D827,월별_CashFlow!$H$3:$I$61,2,FALSE))</f>
        <v>120204</v>
      </c>
      <c r="G827" s="145"/>
      <c r="H827" s="145" t="str">
        <f t="shared" si="24"/>
        <v/>
      </c>
      <c r="I827" s="145">
        <f t="shared" si="25"/>
        <v>-8700</v>
      </c>
      <c r="J827" s="146">
        <v>-8700</v>
      </c>
      <c r="K827" s="147">
        <v>830843716</v>
      </c>
      <c r="L827" s="148" t="s">
        <v>574</v>
      </c>
      <c r="M827" s="148" t="s">
        <v>141</v>
      </c>
      <c r="N827" s="148"/>
      <c r="O827" s="148" t="s">
        <v>8</v>
      </c>
      <c r="P827" s="148" t="s">
        <v>9</v>
      </c>
      <c r="Q827" s="148"/>
      <c r="R827" s="148"/>
      <c r="S827" s="148"/>
      <c r="T827" s="148"/>
    </row>
    <row r="828" spans="1:20" ht="15.6" customHeight="1" outlineLevel="1">
      <c r="A828" s="142">
        <v>45673</v>
      </c>
      <c r="B828" s="142">
        <v>45576</v>
      </c>
      <c r="C828" s="143" t="s">
        <v>120</v>
      </c>
      <c r="D828" s="144" t="s">
        <v>76</v>
      </c>
      <c r="E828" s="144"/>
      <c r="F828" s="137">
        <f>IF(D828="대체","",VLOOKUP($D828,월별_CashFlow!$H$3:$I$61,2,FALSE))</f>
        <v>120204</v>
      </c>
      <c r="G828" s="145"/>
      <c r="H828" s="145" t="str">
        <f t="shared" si="24"/>
        <v/>
      </c>
      <c r="I828" s="145">
        <f t="shared" si="25"/>
        <v>-8900</v>
      </c>
      <c r="J828" s="146">
        <v>-8900</v>
      </c>
      <c r="K828" s="147">
        <v>830834816</v>
      </c>
      <c r="L828" s="148" t="s">
        <v>574</v>
      </c>
      <c r="M828" s="148" t="s">
        <v>141</v>
      </c>
      <c r="N828" s="148"/>
      <c r="O828" s="148" t="s">
        <v>8</v>
      </c>
      <c r="P828" s="148" t="s">
        <v>9</v>
      </c>
      <c r="Q828" s="148"/>
      <c r="R828" s="148"/>
      <c r="S828" s="148"/>
      <c r="T828" s="148"/>
    </row>
    <row r="829" spans="1:20" ht="15.6" customHeight="1" outlineLevel="1">
      <c r="A829" s="142">
        <v>45673</v>
      </c>
      <c r="B829" s="142">
        <v>45577</v>
      </c>
      <c r="C829" s="143" t="s">
        <v>120</v>
      </c>
      <c r="D829" s="144" t="s">
        <v>76</v>
      </c>
      <c r="E829" s="144"/>
      <c r="F829" s="137">
        <f>IF(D829="대체","",VLOOKUP($D829,월별_CashFlow!$H$3:$I$61,2,FALSE))</f>
        <v>120204</v>
      </c>
      <c r="G829" s="145"/>
      <c r="H829" s="145" t="str">
        <f t="shared" si="24"/>
        <v/>
      </c>
      <c r="I829" s="145">
        <f t="shared" si="25"/>
        <v>-3000</v>
      </c>
      <c r="J829" s="146">
        <v>-3000</v>
      </c>
      <c r="K829" s="147">
        <v>830831816</v>
      </c>
      <c r="L829" s="148" t="s">
        <v>578</v>
      </c>
      <c r="M829" s="148" t="s">
        <v>141</v>
      </c>
      <c r="N829" s="148"/>
      <c r="O829" s="148" t="s">
        <v>8</v>
      </c>
      <c r="P829" s="148" t="s">
        <v>9</v>
      </c>
      <c r="Q829" s="148"/>
      <c r="R829" s="148"/>
      <c r="S829" s="148"/>
      <c r="T829" s="148"/>
    </row>
    <row r="830" spans="1:20" ht="15.6" customHeight="1" outlineLevel="1">
      <c r="A830" s="142">
        <v>45673</v>
      </c>
      <c r="B830" s="142">
        <v>45577</v>
      </c>
      <c r="C830" s="143" t="s">
        <v>120</v>
      </c>
      <c r="D830" s="144" t="s">
        <v>76</v>
      </c>
      <c r="E830" s="144"/>
      <c r="F830" s="137">
        <f>IF(D830="대체","",VLOOKUP($D830,월별_CashFlow!$H$3:$I$61,2,FALSE))</f>
        <v>120204</v>
      </c>
      <c r="G830" s="145"/>
      <c r="H830" s="145" t="str">
        <f t="shared" si="24"/>
        <v/>
      </c>
      <c r="I830" s="145">
        <f t="shared" si="25"/>
        <v>-3000</v>
      </c>
      <c r="J830" s="146">
        <v>-3000</v>
      </c>
      <c r="K830" s="147">
        <v>830828816</v>
      </c>
      <c r="L830" s="148" t="s">
        <v>578</v>
      </c>
      <c r="M830" s="148" t="s">
        <v>141</v>
      </c>
      <c r="N830" s="148"/>
      <c r="O830" s="148" t="s">
        <v>8</v>
      </c>
      <c r="P830" s="148" t="s">
        <v>9</v>
      </c>
      <c r="Q830" s="148"/>
      <c r="R830" s="148"/>
      <c r="S830" s="148"/>
      <c r="T830" s="148"/>
    </row>
    <row r="831" spans="1:20" ht="15.6" customHeight="1" outlineLevel="1">
      <c r="A831" s="142">
        <v>45673</v>
      </c>
      <c r="B831" s="142">
        <v>45577</v>
      </c>
      <c r="C831" s="143" t="s">
        <v>120</v>
      </c>
      <c r="D831" s="144" t="s">
        <v>76</v>
      </c>
      <c r="E831" s="144"/>
      <c r="F831" s="137">
        <f>IF(D831="대체","",VLOOKUP($D831,월별_CashFlow!$H$3:$I$61,2,FALSE))</f>
        <v>120204</v>
      </c>
      <c r="G831" s="145"/>
      <c r="H831" s="145" t="str">
        <f t="shared" si="24"/>
        <v/>
      </c>
      <c r="I831" s="145">
        <f t="shared" si="25"/>
        <v>-9200</v>
      </c>
      <c r="J831" s="146">
        <v>-9200</v>
      </c>
      <c r="K831" s="147">
        <v>830819616</v>
      </c>
      <c r="L831" s="148" t="s">
        <v>574</v>
      </c>
      <c r="M831" s="148" t="s">
        <v>141</v>
      </c>
      <c r="N831" s="148"/>
      <c r="O831" s="148" t="s">
        <v>8</v>
      </c>
      <c r="P831" s="148" t="s">
        <v>9</v>
      </c>
      <c r="Q831" s="148"/>
      <c r="R831" s="148"/>
      <c r="S831" s="148"/>
      <c r="T831" s="148"/>
    </row>
    <row r="832" spans="1:20" ht="15.6" customHeight="1" outlineLevel="1">
      <c r="A832" s="142">
        <v>45673</v>
      </c>
      <c r="B832" s="142">
        <v>45577</v>
      </c>
      <c r="C832" s="143" t="s">
        <v>120</v>
      </c>
      <c r="D832" s="144" t="s">
        <v>76</v>
      </c>
      <c r="E832" s="144"/>
      <c r="F832" s="137">
        <f>IF(D832="대체","",VLOOKUP($D832,월별_CashFlow!$H$3:$I$61,2,FALSE))</f>
        <v>120204</v>
      </c>
      <c r="G832" s="145"/>
      <c r="H832" s="145" t="str">
        <f t="shared" si="24"/>
        <v/>
      </c>
      <c r="I832" s="145">
        <f t="shared" si="25"/>
        <v>-10500</v>
      </c>
      <c r="J832" s="146">
        <v>-10500</v>
      </c>
      <c r="K832" s="147">
        <v>830809116</v>
      </c>
      <c r="L832" s="148" t="s">
        <v>574</v>
      </c>
      <c r="M832" s="148" t="s">
        <v>141</v>
      </c>
      <c r="N832" s="148"/>
      <c r="O832" s="148" t="s">
        <v>8</v>
      </c>
      <c r="P832" s="148" t="s">
        <v>9</v>
      </c>
      <c r="Q832" s="148"/>
      <c r="R832" s="148"/>
      <c r="S832" s="148"/>
      <c r="T832" s="148"/>
    </row>
    <row r="833" spans="1:20" ht="15.6" customHeight="1" outlineLevel="1">
      <c r="A833" s="142">
        <v>45673</v>
      </c>
      <c r="B833" s="142">
        <v>45579</v>
      </c>
      <c r="C833" s="143" t="s">
        <v>120</v>
      </c>
      <c r="D833" s="144" t="s">
        <v>76</v>
      </c>
      <c r="E833" s="144"/>
      <c r="F833" s="137">
        <f>IF(D833="대체","",VLOOKUP($D833,월별_CashFlow!$H$3:$I$61,2,FALSE))</f>
        <v>120204</v>
      </c>
      <c r="G833" s="145"/>
      <c r="H833" s="145" t="str">
        <f t="shared" si="24"/>
        <v/>
      </c>
      <c r="I833" s="145">
        <f t="shared" si="25"/>
        <v>-6600</v>
      </c>
      <c r="J833" s="146">
        <v>-6600</v>
      </c>
      <c r="K833" s="147">
        <v>830802516</v>
      </c>
      <c r="L833" s="148" t="s">
        <v>574</v>
      </c>
      <c r="M833" s="148" t="s">
        <v>141</v>
      </c>
      <c r="N833" s="148"/>
      <c r="O833" s="148" t="s">
        <v>8</v>
      </c>
      <c r="P833" s="148" t="s">
        <v>9</v>
      </c>
      <c r="Q833" s="148"/>
      <c r="R833" s="148"/>
      <c r="S833" s="148"/>
      <c r="T833" s="148"/>
    </row>
    <row r="834" spans="1:20" ht="15.6" customHeight="1" outlineLevel="1">
      <c r="A834" s="142">
        <v>45673</v>
      </c>
      <c r="B834" s="142">
        <v>45579</v>
      </c>
      <c r="C834" s="143" t="s">
        <v>120</v>
      </c>
      <c r="D834" s="144" t="s">
        <v>76</v>
      </c>
      <c r="E834" s="144"/>
      <c r="F834" s="137">
        <f>IF(D834="대체","",VLOOKUP($D834,월별_CashFlow!$H$3:$I$61,2,FALSE))</f>
        <v>120204</v>
      </c>
      <c r="G834" s="145"/>
      <c r="H834" s="145" t="str">
        <f t="shared" si="24"/>
        <v/>
      </c>
      <c r="I834" s="145">
        <f t="shared" si="25"/>
        <v>-9300</v>
      </c>
      <c r="J834" s="146">
        <v>-9300</v>
      </c>
      <c r="K834" s="147">
        <v>830793216</v>
      </c>
      <c r="L834" s="148" t="s">
        <v>574</v>
      </c>
      <c r="M834" s="148" t="s">
        <v>141</v>
      </c>
      <c r="N834" s="148"/>
      <c r="O834" s="148" t="s">
        <v>8</v>
      </c>
      <c r="P834" s="148" t="s">
        <v>9</v>
      </c>
      <c r="Q834" s="148"/>
      <c r="R834" s="148"/>
      <c r="S834" s="148"/>
      <c r="T834" s="148"/>
    </row>
    <row r="835" spans="1:20" ht="15.6" customHeight="1" outlineLevel="1">
      <c r="A835" s="142">
        <v>45673</v>
      </c>
      <c r="B835" s="142">
        <v>45580</v>
      </c>
      <c r="C835" s="143" t="s">
        <v>120</v>
      </c>
      <c r="D835" s="144" t="s">
        <v>86</v>
      </c>
      <c r="E835" s="144"/>
      <c r="F835" s="137">
        <f>IF(D835="대체","",VLOOKUP($D835,월별_CashFlow!$H$3:$I$61,2,FALSE))</f>
        <v>310001</v>
      </c>
      <c r="G835" s="145"/>
      <c r="H835" s="145">
        <f t="shared" si="24"/>
        <v>1000000</v>
      </c>
      <c r="I835" s="145" t="str">
        <f t="shared" si="25"/>
        <v/>
      </c>
      <c r="J835" s="146">
        <v>1000000</v>
      </c>
      <c r="K835" s="147">
        <v>831793216</v>
      </c>
      <c r="L835" s="148" t="s">
        <v>1125</v>
      </c>
      <c r="M835" s="148"/>
      <c r="N835" s="148"/>
      <c r="O835" s="148" t="s">
        <v>8</v>
      </c>
      <c r="P835" s="148" t="s">
        <v>9</v>
      </c>
      <c r="Q835" s="148"/>
      <c r="R835" s="148"/>
      <c r="S835" s="148"/>
      <c r="T835" s="148"/>
    </row>
    <row r="836" spans="1:20" ht="15.6" customHeight="1" outlineLevel="1">
      <c r="A836" s="142">
        <v>45673</v>
      </c>
      <c r="B836" s="142">
        <v>45580</v>
      </c>
      <c r="C836" s="143" t="s">
        <v>120</v>
      </c>
      <c r="D836" s="144" t="s">
        <v>86</v>
      </c>
      <c r="E836" s="144"/>
      <c r="F836" s="137">
        <f>IF(D836="대체","",VLOOKUP($D836,월별_CashFlow!$H$3:$I$61,2,FALSE))</f>
        <v>310001</v>
      </c>
      <c r="G836" s="145"/>
      <c r="H836" s="145">
        <f t="shared" si="24"/>
        <v>1000000</v>
      </c>
      <c r="I836" s="145" t="str">
        <f t="shared" si="25"/>
        <v/>
      </c>
      <c r="J836" s="146">
        <v>1000000</v>
      </c>
      <c r="K836" s="147">
        <v>832793216</v>
      </c>
      <c r="L836" s="148" t="s">
        <v>1125</v>
      </c>
      <c r="M836" s="148"/>
      <c r="N836" s="148"/>
      <c r="O836" s="148" t="s">
        <v>8</v>
      </c>
      <c r="P836" s="148" t="s">
        <v>9</v>
      </c>
      <c r="Q836" s="148"/>
      <c r="R836" s="148"/>
      <c r="S836" s="148"/>
      <c r="T836" s="148"/>
    </row>
    <row r="837" spans="1:20" ht="15.6" customHeight="1" outlineLevel="1">
      <c r="A837" s="142">
        <v>45673</v>
      </c>
      <c r="B837" s="142">
        <v>45580</v>
      </c>
      <c r="C837" s="143" t="s">
        <v>120</v>
      </c>
      <c r="D837" s="144" t="s">
        <v>86</v>
      </c>
      <c r="E837" s="144"/>
      <c r="F837" s="137">
        <f>IF(D837="대체","",VLOOKUP($D837,월별_CashFlow!$H$3:$I$61,2,FALSE))</f>
        <v>310001</v>
      </c>
      <c r="G837" s="145"/>
      <c r="H837" s="145" t="str">
        <f t="shared" si="24"/>
        <v/>
      </c>
      <c r="I837" s="145">
        <f t="shared" si="25"/>
        <v>-1000000</v>
      </c>
      <c r="J837" s="146">
        <v>-1000000</v>
      </c>
      <c r="K837" s="147">
        <v>831793216</v>
      </c>
      <c r="L837" s="148" t="s">
        <v>562</v>
      </c>
      <c r="M837" s="148"/>
      <c r="N837" s="148"/>
      <c r="O837" s="148" t="s">
        <v>16</v>
      </c>
      <c r="P837" s="148" t="s">
        <v>17</v>
      </c>
      <c r="Q837" s="148"/>
      <c r="R837" s="148"/>
      <c r="S837" s="148"/>
      <c r="T837" s="148"/>
    </row>
    <row r="838" spans="1:20" ht="15.6" customHeight="1" outlineLevel="1">
      <c r="A838" s="142">
        <v>45673</v>
      </c>
      <c r="B838" s="142">
        <v>45580</v>
      </c>
      <c r="C838" s="143" t="s">
        <v>120</v>
      </c>
      <c r="D838" s="144" t="s">
        <v>86</v>
      </c>
      <c r="E838" s="144"/>
      <c r="F838" s="137">
        <f>IF(D838="대체","",VLOOKUP($D838,월별_CashFlow!$H$3:$I$61,2,FALSE))</f>
        <v>310001</v>
      </c>
      <c r="G838" s="145"/>
      <c r="H838" s="145" t="str">
        <f t="shared" si="24"/>
        <v/>
      </c>
      <c r="I838" s="145">
        <f t="shared" si="25"/>
        <v>-1000000</v>
      </c>
      <c r="J838" s="146">
        <v>-1000000</v>
      </c>
      <c r="K838" s="147">
        <v>830793216</v>
      </c>
      <c r="L838" s="148" t="s">
        <v>562</v>
      </c>
      <c r="M838" s="148"/>
      <c r="N838" s="148"/>
      <c r="O838" s="148" t="s">
        <v>16</v>
      </c>
      <c r="P838" s="148" t="s">
        <v>17</v>
      </c>
      <c r="Q838" s="148"/>
      <c r="R838" s="148"/>
      <c r="S838" s="148"/>
      <c r="T838" s="148"/>
    </row>
    <row r="839" spans="1:20" ht="15.6" customHeight="1" outlineLevel="1">
      <c r="A839" s="142">
        <v>45673</v>
      </c>
      <c r="B839" s="142">
        <v>45580</v>
      </c>
      <c r="C839" s="143" t="s">
        <v>120</v>
      </c>
      <c r="D839" s="144" t="s">
        <v>84</v>
      </c>
      <c r="E839" s="144"/>
      <c r="F839" s="137">
        <f>IF(D839="대체","",VLOOKUP($D839,월별_CashFlow!$H$3:$I$61,2,FALSE))</f>
        <v>220001</v>
      </c>
      <c r="G839" s="145"/>
      <c r="H839" s="145" t="str">
        <f t="shared" si="24"/>
        <v/>
      </c>
      <c r="I839" s="145">
        <f t="shared" si="25"/>
        <v>-3624000</v>
      </c>
      <c r="J839" s="146">
        <v>-3624000</v>
      </c>
      <c r="K839" s="147">
        <v>827169216</v>
      </c>
      <c r="L839" s="148" t="s">
        <v>545</v>
      </c>
      <c r="M839" s="148" t="s">
        <v>223</v>
      </c>
      <c r="N839" s="148"/>
      <c r="O839" s="148" t="s">
        <v>16</v>
      </c>
      <c r="P839" s="148" t="s">
        <v>17</v>
      </c>
      <c r="Q839" s="148"/>
      <c r="R839" s="148"/>
      <c r="S839" s="148"/>
      <c r="T839" s="148"/>
    </row>
    <row r="840" spans="1:20" ht="15.6" customHeight="1" outlineLevel="1">
      <c r="A840" s="142">
        <v>45673</v>
      </c>
      <c r="B840" s="142">
        <v>45582</v>
      </c>
      <c r="C840" s="143" t="s">
        <v>120</v>
      </c>
      <c r="D840" s="144" t="s">
        <v>76</v>
      </c>
      <c r="E840" s="144"/>
      <c r="F840" s="137">
        <f>IF(D840="대체","",VLOOKUP($D840,월별_CashFlow!$H$3:$I$61,2,FALSE))</f>
        <v>120204</v>
      </c>
      <c r="G840" s="145"/>
      <c r="H840" s="145" t="str">
        <f t="shared" ref="H840:H903" si="26">IF(J840&gt;0,J840,"")</f>
        <v/>
      </c>
      <c r="I840" s="145">
        <f t="shared" ref="I840:I903" si="27">IF(J840&lt;0,J840,"")</f>
        <v>-8400</v>
      </c>
      <c r="J840" s="146">
        <v>-8400</v>
      </c>
      <c r="K840" s="147">
        <v>827160816</v>
      </c>
      <c r="L840" s="148" t="s">
        <v>574</v>
      </c>
      <c r="M840" s="148" t="s">
        <v>141</v>
      </c>
      <c r="N840" s="148"/>
      <c r="O840" s="148" t="s">
        <v>8</v>
      </c>
      <c r="P840" s="148" t="s">
        <v>9</v>
      </c>
      <c r="Q840" s="148"/>
      <c r="R840" s="148"/>
      <c r="S840" s="148"/>
      <c r="T840" s="148"/>
    </row>
    <row r="841" spans="1:20" ht="15.6" customHeight="1" outlineLevel="1">
      <c r="A841" s="142">
        <v>45673</v>
      </c>
      <c r="B841" s="142">
        <v>45583</v>
      </c>
      <c r="C841" s="143" t="s">
        <v>120</v>
      </c>
      <c r="D841" s="144" t="s">
        <v>76</v>
      </c>
      <c r="E841" s="144"/>
      <c r="F841" s="137">
        <f>IF(D841="대체","",VLOOKUP($D841,월별_CashFlow!$H$3:$I$61,2,FALSE))</f>
        <v>120204</v>
      </c>
      <c r="G841" s="145"/>
      <c r="H841" s="145" t="str">
        <f t="shared" si="26"/>
        <v/>
      </c>
      <c r="I841" s="145">
        <f t="shared" si="27"/>
        <v>-39200</v>
      </c>
      <c r="J841" s="146">
        <v>-39200</v>
      </c>
      <c r="K841" s="147">
        <v>827121616</v>
      </c>
      <c r="L841" s="148" t="s">
        <v>322</v>
      </c>
      <c r="M841" s="148" t="s">
        <v>167</v>
      </c>
      <c r="N841" s="148"/>
      <c r="O841" s="148" t="s">
        <v>8</v>
      </c>
      <c r="P841" s="148" t="s">
        <v>9</v>
      </c>
      <c r="Q841" s="148"/>
      <c r="R841" s="148"/>
      <c r="S841" s="148"/>
      <c r="T841" s="148"/>
    </row>
    <row r="842" spans="1:20" ht="15.6" customHeight="1" outlineLevel="1">
      <c r="A842" s="142">
        <v>45673</v>
      </c>
      <c r="B842" s="142">
        <v>45584</v>
      </c>
      <c r="C842" s="143" t="s">
        <v>120</v>
      </c>
      <c r="D842" s="144" t="s">
        <v>76</v>
      </c>
      <c r="E842" s="144"/>
      <c r="F842" s="137">
        <f>IF(D842="대체","",VLOOKUP($D842,월별_CashFlow!$H$3:$I$61,2,FALSE))</f>
        <v>120204</v>
      </c>
      <c r="G842" s="145"/>
      <c r="H842" s="145" t="str">
        <f t="shared" si="26"/>
        <v/>
      </c>
      <c r="I842" s="145">
        <f t="shared" si="27"/>
        <v>-23000</v>
      </c>
      <c r="J842" s="146">
        <v>-23000</v>
      </c>
      <c r="K842" s="147">
        <v>827098616</v>
      </c>
      <c r="L842" s="148" t="s">
        <v>574</v>
      </c>
      <c r="M842" s="148" t="s">
        <v>141</v>
      </c>
      <c r="N842" s="148"/>
      <c r="O842" s="148" t="s">
        <v>8</v>
      </c>
      <c r="P842" s="148" t="s">
        <v>9</v>
      </c>
      <c r="Q842" s="148"/>
      <c r="R842" s="148"/>
      <c r="S842" s="148"/>
      <c r="T842" s="148"/>
    </row>
    <row r="843" spans="1:20" ht="15.6" customHeight="1" outlineLevel="1">
      <c r="A843" s="142">
        <v>45673</v>
      </c>
      <c r="B843" s="142">
        <v>45586</v>
      </c>
      <c r="C843" s="143" t="s">
        <v>120</v>
      </c>
      <c r="D843" s="144" t="s">
        <v>76</v>
      </c>
      <c r="E843" s="144"/>
      <c r="F843" s="137">
        <f>IF(D843="대체","",VLOOKUP($D843,월별_CashFlow!$H$3:$I$61,2,FALSE))</f>
        <v>120204</v>
      </c>
      <c r="G843" s="145"/>
      <c r="H843" s="145" t="str">
        <f t="shared" si="26"/>
        <v/>
      </c>
      <c r="I843" s="145">
        <f t="shared" si="27"/>
        <v>-11400</v>
      </c>
      <c r="J843" s="146">
        <v>-11400</v>
      </c>
      <c r="K843" s="147">
        <v>827087216</v>
      </c>
      <c r="L843" s="148" t="s">
        <v>574</v>
      </c>
      <c r="M843" s="148" t="s">
        <v>141</v>
      </c>
      <c r="N843" s="148"/>
      <c r="O843" s="148" t="s">
        <v>8</v>
      </c>
      <c r="P843" s="148" t="s">
        <v>9</v>
      </c>
      <c r="Q843" s="148"/>
      <c r="R843" s="148"/>
      <c r="S843" s="148"/>
      <c r="T843" s="148"/>
    </row>
    <row r="844" spans="1:20" ht="15.6" customHeight="1" outlineLevel="1">
      <c r="A844" s="142">
        <v>45673</v>
      </c>
      <c r="B844" s="142">
        <v>45586</v>
      </c>
      <c r="C844" s="143" t="s">
        <v>120</v>
      </c>
      <c r="D844" s="144" t="s">
        <v>76</v>
      </c>
      <c r="E844" s="144"/>
      <c r="F844" s="137">
        <f>IF(D844="대체","",VLOOKUP($D844,월별_CashFlow!$H$3:$I$61,2,FALSE))</f>
        <v>120204</v>
      </c>
      <c r="G844" s="145"/>
      <c r="H844" s="145" t="str">
        <f t="shared" si="26"/>
        <v/>
      </c>
      <c r="I844" s="145">
        <f t="shared" si="27"/>
        <v>-13300</v>
      </c>
      <c r="J844" s="146">
        <v>-13300</v>
      </c>
      <c r="K844" s="147">
        <v>827073916</v>
      </c>
      <c r="L844" s="148" t="s">
        <v>574</v>
      </c>
      <c r="M844" s="148" t="s">
        <v>141</v>
      </c>
      <c r="N844" s="148"/>
      <c r="O844" s="148" t="s">
        <v>8</v>
      </c>
      <c r="P844" s="148" t="s">
        <v>9</v>
      </c>
      <c r="Q844" s="148"/>
      <c r="R844" s="148"/>
      <c r="S844" s="148"/>
      <c r="T844" s="148"/>
    </row>
    <row r="845" spans="1:20" ht="15.6" customHeight="1" outlineLevel="1">
      <c r="A845" s="142">
        <v>45673</v>
      </c>
      <c r="B845" s="142">
        <v>45588</v>
      </c>
      <c r="C845" s="143" t="s">
        <v>120</v>
      </c>
      <c r="D845" s="144" t="s">
        <v>83</v>
      </c>
      <c r="E845" s="144"/>
      <c r="F845" s="137">
        <f>IF(D845="대체","",VLOOKUP($D845,월별_CashFlow!$H$3:$I$61,2,FALSE))</f>
        <v>210003</v>
      </c>
      <c r="G845" s="145"/>
      <c r="H845" s="145">
        <f t="shared" si="26"/>
        <v>300000000</v>
      </c>
      <c r="I845" s="145" t="str">
        <f t="shared" si="27"/>
        <v/>
      </c>
      <c r="J845" s="146">
        <v>300000000</v>
      </c>
      <c r="K845" s="147">
        <v>1127073916</v>
      </c>
      <c r="L845" s="148">
        <v>51191040158111</v>
      </c>
      <c r="M845" s="148"/>
      <c r="N845" s="148"/>
      <c r="O845" s="148" t="s">
        <v>10</v>
      </c>
      <c r="P845" s="148" t="s">
        <v>11</v>
      </c>
      <c r="Q845" s="148"/>
      <c r="R845" s="148"/>
      <c r="S845" s="148"/>
      <c r="T845" s="148"/>
    </row>
    <row r="846" spans="1:20" ht="15.6" customHeight="1" outlineLevel="1">
      <c r="A846" s="142">
        <v>45673</v>
      </c>
      <c r="B846" s="142">
        <v>45588</v>
      </c>
      <c r="C846" s="143" t="s">
        <v>120</v>
      </c>
      <c r="D846" s="144" t="s">
        <v>89</v>
      </c>
      <c r="E846" s="144"/>
      <c r="F846" s="137">
        <f>IF(D846="대체","",VLOOKUP($D846,월별_CashFlow!$H$3:$I$61,2,FALSE))</f>
        <v>310100</v>
      </c>
      <c r="G846" s="145"/>
      <c r="H846" s="145">
        <f t="shared" si="26"/>
        <v>4453673</v>
      </c>
      <c r="I846" s="145" t="str">
        <f t="shared" si="27"/>
        <v/>
      </c>
      <c r="J846" s="146">
        <v>4453673</v>
      </c>
      <c r="K846" s="147">
        <v>1131527589</v>
      </c>
      <c r="L846" s="148" t="s">
        <v>1124</v>
      </c>
      <c r="M846" s="148" t="s">
        <v>224</v>
      </c>
      <c r="N846" s="148"/>
      <c r="O846" s="148" t="s">
        <v>10</v>
      </c>
      <c r="P846" s="148" t="s">
        <v>11</v>
      </c>
      <c r="Q846" s="148"/>
      <c r="R846" s="148"/>
      <c r="S846" s="148"/>
      <c r="T846" s="148"/>
    </row>
    <row r="847" spans="1:20" ht="15.6" customHeight="1" outlineLevel="1">
      <c r="A847" s="142">
        <v>45673</v>
      </c>
      <c r="B847" s="142">
        <v>45588</v>
      </c>
      <c r="C847" s="143" t="s">
        <v>120</v>
      </c>
      <c r="D847" s="144" t="s">
        <v>86</v>
      </c>
      <c r="E847" s="144"/>
      <c r="F847" s="137">
        <f>IF(D847="대체","",VLOOKUP($D847,월별_CashFlow!$H$3:$I$61,2,FALSE))</f>
        <v>310001</v>
      </c>
      <c r="G847" s="145"/>
      <c r="H847" s="145">
        <f t="shared" si="26"/>
        <v>4800000</v>
      </c>
      <c r="I847" s="145" t="str">
        <f t="shared" si="27"/>
        <v/>
      </c>
      <c r="J847" s="146">
        <v>4800000</v>
      </c>
      <c r="K847" s="147">
        <v>1136327589</v>
      </c>
      <c r="L847" s="148" t="s">
        <v>477</v>
      </c>
      <c r="M847" s="148" t="s">
        <v>216</v>
      </c>
      <c r="N847" s="148"/>
      <c r="O847" s="148" t="s">
        <v>16</v>
      </c>
      <c r="P847" s="148" t="s">
        <v>17</v>
      </c>
      <c r="Q847" s="148"/>
      <c r="R847" s="148"/>
      <c r="S847" s="148"/>
      <c r="T847" s="148"/>
    </row>
    <row r="848" spans="1:20" ht="15.6" customHeight="1" outlineLevel="1">
      <c r="A848" s="142">
        <v>45673</v>
      </c>
      <c r="B848" s="142">
        <v>45588</v>
      </c>
      <c r="C848" s="143" t="s">
        <v>120</v>
      </c>
      <c r="D848" s="144" t="s">
        <v>76</v>
      </c>
      <c r="E848" s="144"/>
      <c r="F848" s="137">
        <f>IF(D848="대체","",VLOOKUP($D848,월별_CashFlow!$H$3:$I$61,2,FALSE))</f>
        <v>120204</v>
      </c>
      <c r="G848" s="145"/>
      <c r="H848" s="145" t="str">
        <f t="shared" si="26"/>
        <v/>
      </c>
      <c r="I848" s="145">
        <f t="shared" si="27"/>
        <v>-4400</v>
      </c>
      <c r="J848" s="146">
        <v>-4400</v>
      </c>
      <c r="K848" s="147">
        <v>1136323189</v>
      </c>
      <c r="L848" s="148" t="s">
        <v>1126</v>
      </c>
      <c r="M848" s="148" t="s">
        <v>225</v>
      </c>
      <c r="N848" s="148"/>
      <c r="O848" s="148" t="s">
        <v>8</v>
      </c>
      <c r="P848" s="148" t="s">
        <v>9</v>
      </c>
      <c r="Q848" s="148"/>
      <c r="R848" s="148"/>
      <c r="S848" s="148"/>
      <c r="T848" s="148"/>
    </row>
    <row r="849" spans="1:20" ht="15.6" customHeight="1" outlineLevel="1">
      <c r="A849" s="142">
        <v>45673</v>
      </c>
      <c r="B849" s="142">
        <v>45588</v>
      </c>
      <c r="C849" s="143" t="s">
        <v>120</v>
      </c>
      <c r="D849" s="144" t="s">
        <v>83</v>
      </c>
      <c r="E849" s="144"/>
      <c r="F849" s="137">
        <f>IF(D849="대체","",VLOOKUP($D849,월별_CashFlow!$H$3:$I$61,2,FALSE))</f>
        <v>210003</v>
      </c>
      <c r="G849" s="145"/>
      <c r="H849" s="145" t="str">
        <f t="shared" si="26"/>
        <v/>
      </c>
      <c r="I849" s="145">
        <f t="shared" si="27"/>
        <v>-300000000</v>
      </c>
      <c r="J849" s="146">
        <v>-300000000</v>
      </c>
      <c r="K849" s="147">
        <v>836323189</v>
      </c>
      <c r="L849" s="148">
        <v>39191077710911</v>
      </c>
      <c r="M849" s="148" t="s">
        <v>226</v>
      </c>
      <c r="N849" s="148"/>
      <c r="O849" s="148" t="s">
        <v>10</v>
      </c>
      <c r="P849" s="148" t="s">
        <v>11</v>
      </c>
      <c r="Q849" s="148"/>
      <c r="R849" s="148"/>
      <c r="S849" s="148"/>
      <c r="T849" s="148"/>
    </row>
    <row r="850" spans="1:20" ht="15.6" customHeight="1" outlineLevel="1">
      <c r="A850" s="142">
        <v>45673</v>
      </c>
      <c r="B850" s="142">
        <v>45588</v>
      </c>
      <c r="C850" s="143" t="s">
        <v>120</v>
      </c>
      <c r="D850" s="144" t="s">
        <v>76</v>
      </c>
      <c r="E850" s="144"/>
      <c r="F850" s="137">
        <f>IF(D850="대체","",VLOOKUP($D850,월별_CashFlow!$H$3:$I$61,2,FALSE))</f>
        <v>120204</v>
      </c>
      <c r="G850" s="145"/>
      <c r="H850" s="145" t="str">
        <f t="shared" si="26"/>
        <v/>
      </c>
      <c r="I850" s="145">
        <f t="shared" si="27"/>
        <v>-4400</v>
      </c>
      <c r="J850" s="146">
        <v>-4400</v>
      </c>
      <c r="K850" s="147">
        <v>836318789</v>
      </c>
      <c r="L850" s="148" t="s">
        <v>623</v>
      </c>
      <c r="M850" s="148"/>
      <c r="N850" s="148"/>
      <c r="O850" s="148" t="s">
        <v>10</v>
      </c>
      <c r="P850" s="148" t="s">
        <v>11</v>
      </c>
      <c r="Q850" s="148"/>
      <c r="R850" s="148"/>
      <c r="S850" s="148"/>
      <c r="T850" s="148"/>
    </row>
    <row r="851" spans="1:20" ht="15.6" customHeight="1" outlineLevel="1">
      <c r="A851" s="142">
        <v>45673</v>
      </c>
      <c r="B851" s="142">
        <v>45588</v>
      </c>
      <c r="C851" s="143" t="s">
        <v>120</v>
      </c>
      <c r="D851" s="144" t="s">
        <v>86</v>
      </c>
      <c r="E851" s="144"/>
      <c r="F851" s="137">
        <f>IF(D851="대체","",VLOOKUP($D851,월별_CashFlow!$H$3:$I$61,2,FALSE))</f>
        <v>310001</v>
      </c>
      <c r="G851" s="145"/>
      <c r="H851" s="145" t="str">
        <f t="shared" si="26"/>
        <v/>
      </c>
      <c r="I851" s="145">
        <f t="shared" si="27"/>
        <v>-23700</v>
      </c>
      <c r="J851" s="146">
        <v>-23700</v>
      </c>
      <c r="K851" s="147">
        <v>836295089</v>
      </c>
      <c r="L851" s="148" t="s">
        <v>397</v>
      </c>
      <c r="M851" s="148" t="s">
        <v>227</v>
      </c>
      <c r="N851" s="148"/>
      <c r="O851" s="148" t="s">
        <v>10</v>
      </c>
      <c r="P851" s="148" t="s">
        <v>11</v>
      </c>
      <c r="Q851" s="148"/>
      <c r="R851" s="148"/>
      <c r="S851" s="148"/>
      <c r="T851" s="148"/>
    </row>
    <row r="852" spans="1:20" ht="15.6" customHeight="1" outlineLevel="1">
      <c r="A852" s="142">
        <v>45673</v>
      </c>
      <c r="B852" s="142">
        <v>45588</v>
      </c>
      <c r="C852" s="143" t="s">
        <v>120</v>
      </c>
      <c r="D852" s="144" t="s">
        <v>86</v>
      </c>
      <c r="E852" s="144"/>
      <c r="F852" s="137">
        <f>IF(D852="대체","",VLOOKUP($D852,월별_CashFlow!$H$3:$I$61,2,FALSE))</f>
        <v>310001</v>
      </c>
      <c r="G852" s="145"/>
      <c r="H852" s="145" t="str">
        <f t="shared" si="26"/>
        <v/>
      </c>
      <c r="I852" s="145">
        <f t="shared" si="27"/>
        <v>-2305286</v>
      </c>
      <c r="J852" s="146">
        <v>-2305286</v>
      </c>
      <c r="K852" s="147">
        <v>833989803</v>
      </c>
      <c r="L852" s="148" t="s">
        <v>397</v>
      </c>
      <c r="M852" s="148" t="s">
        <v>227</v>
      </c>
      <c r="N852" s="148"/>
      <c r="O852" s="148" t="s">
        <v>10</v>
      </c>
      <c r="P852" s="148" t="s">
        <v>11</v>
      </c>
      <c r="Q852" s="148"/>
      <c r="R852" s="148"/>
      <c r="S852" s="148"/>
      <c r="T852" s="148"/>
    </row>
    <row r="853" spans="1:20" ht="15.6" customHeight="1" outlineLevel="1">
      <c r="A853" s="142">
        <v>45673</v>
      </c>
      <c r="B853" s="142">
        <v>45588</v>
      </c>
      <c r="C853" s="143" t="s">
        <v>120</v>
      </c>
      <c r="D853" s="144" t="s">
        <v>86</v>
      </c>
      <c r="E853" s="144"/>
      <c r="F853" s="137">
        <f>IF(D853="대체","",VLOOKUP($D853,월별_CashFlow!$H$3:$I$61,2,FALSE))</f>
        <v>310001</v>
      </c>
      <c r="G853" s="145"/>
      <c r="H853" s="145" t="str">
        <f t="shared" si="26"/>
        <v/>
      </c>
      <c r="I853" s="145">
        <f t="shared" si="27"/>
        <v>-4500500</v>
      </c>
      <c r="J853" s="146">
        <v>-4500500</v>
      </c>
      <c r="K853" s="147">
        <v>829489303</v>
      </c>
      <c r="L853" s="148" t="s">
        <v>330</v>
      </c>
      <c r="M853" s="148" t="s">
        <v>228</v>
      </c>
      <c r="N853" s="148"/>
      <c r="O853" s="148" t="s">
        <v>10</v>
      </c>
      <c r="P853" s="148" t="s">
        <v>11</v>
      </c>
      <c r="Q853" s="148"/>
      <c r="R853" s="148"/>
      <c r="S853" s="148"/>
      <c r="T853" s="148"/>
    </row>
    <row r="854" spans="1:20" ht="15.6" customHeight="1" outlineLevel="1">
      <c r="A854" s="142">
        <v>45673</v>
      </c>
      <c r="B854" s="142">
        <v>45588</v>
      </c>
      <c r="C854" s="143" t="s">
        <v>120</v>
      </c>
      <c r="D854" s="144" t="s">
        <v>86</v>
      </c>
      <c r="E854" s="144"/>
      <c r="F854" s="137">
        <f>IF(D854="대체","",VLOOKUP($D854,월별_CashFlow!$H$3:$I$61,2,FALSE))</f>
        <v>310001</v>
      </c>
      <c r="G854" s="145"/>
      <c r="H854" s="145" t="str">
        <f t="shared" si="26"/>
        <v/>
      </c>
      <c r="I854" s="145">
        <f t="shared" si="27"/>
        <v>-20500</v>
      </c>
      <c r="J854" s="146">
        <v>-20500</v>
      </c>
      <c r="K854" s="147">
        <v>829468803</v>
      </c>
      <c r="L854" s="148" t="s">
        <v>626</v>
      </c>
      <c r="M854" s="148" t="s">
        <v>220</v>
      </c>
      <c r="N854" s="148"/>
      <c r="O854" s="148" t="s">
        <v>10</v>
      </c>
      <c r="P854" s="148" t="s">
        <v>11</v>
      </c>
      <c r="Q854" s="148"/>
      <c r="R854" s="148"/>
      <c r="S854" s="148"/>
      <c r="T854" s="148"/>
    </row>
    <row r="855" spans="1:20" ht="15.6" customHeight="1" outlineLevel="1">
      <c r="A855" s="142">
        <v>45673</v>
      </c>
      <c r="B855" s="142">
        <v>45588</v>
      </c>
      <c r="C855" s="143" t="s">
        <v>120</v>
      </c>
      <c r="D855" s="144" t="s">
        <v>86</v>
      </c>
      <c r="E855" s="144"/>
      <c r="F855" s="137">
        <f>IF(D855="대체","",VLOOKUP($D855,월별_CashFlow!$H$3:$I$61,2,FALSE))</f>
        <v>310001</v>
      </c>
      <c r="G855" s="145"/>
      <c r="H855" s="145" t="str">
        <f t="shared" si="26"/>
        <v/>
      </c>
      <c r="I855" s="145">
        <f t="shared" si="27"/>
        <v>-35500</v>
      </c>
      <c r="J855" s="146">
        <v>-35500</v>
      </c>
      <c r="K855" s="147">
        <v>829433303</v>
      </c>
      <c r="L855" s="148" t="s">
        <v>627</v>
      </c>
      <c r="M855" s="148" t="s">
        <v>220</v>
      </c>
      <c r="N855" s="148"/>
      <c r="O855" s="148" t="s">
        <v>10</v>
      </c>
      <c r="P855" s="148" t="s">
        <v>11</v>
      </c>
      <c r="Q855" s="148"/>
      <c r="R855" s="148"/>
      <c r="S855" s="148"/>
      <c r="T855" s="148"/>
    </row>
    <row r="856" spans="1:20" ht="15.6" customHeight="1" outlineLevel="1">
      <c r="A856" s="142">
        <v>45673</v>
      </c>
      <c r="B856" s="142">
        <v>45588</v>
      </c>
      <c r="C856" s="143" t="s">
        <v>120</v>
      </c>
      <c r="D856" s="144" t="s">
        <v>86</v>
      </c>
      <c r="E856" s="144"/>
      <c r="F856" s="137">
        <f>IF(D856="대체","",VLOOKUP($D856,월별_CashFlow!$H$3:$I$61,2,FALSE))</f>
        <v>310001</v>
      </c>
      <c r="G856" s="145"/>
      <c r="H856" s="145" t="str">
        <f t="shared" si="26"/>
        <v/>
      </c>
      <c r="I856" s="145">
        <f t="shared" si="27"/>
        <v>-480500</v>
      </c>
      <c r="J856" s="146">
        <v>-480500</v>
      </c>
      <c r="K856" s="147">
        <v>828952803</v>
      </c>
      <c r="L856" s="148" t="s">
        <v>606</v>
      </c>
      <c r="M856" s="148" t="s">
        <v>220</v>
      </c>
      <c r="N856" s="148"/>
      <c r="O856" s="148" t="s">
        <v>10</v>
      </c>
      <c r="P856" s="148" t="s">
        <v>11</v>
      </c>
      <c r="Q856" s="148"/>
      <c r="R856" s="148"/>
      <c r="S856" s="148"/>
      <c r="T856" s="148"/>
    </row>
    <row r="857" spans="1:20" ht="15.6" customHeight="1" outlineLevel="1">
      <c r="A857" s="142">
        <v>45673</v>
      </c>
      <c r="B857" s="142">
        <v>45588</v>
      </c>
      <c r="C857" s="143" t="s">
        <v>120</v>
      </c>
      <c r="D857" s="144" t="s">
        <v>86</v>
      </c>
      <c r="E857" s="144"/>
      <c r="F857" s="137">
        <f>IF(D857="대체","",VLOOKUP($D857,월별_CashFlow!$H$3:$I$61,2,FALSE))</f>
        <v>310001</v>
      </c>
      <c r="G857" s="145"/>
      <c r="H857" s="145" t="str">
        <f t="shared" si="26"/>
        <v/>
      </c>
      <c r="I857" s="145">
        <f t="shared" si="27"/>
        <v>-4800000</v>
      </c>
      <c r="J857" s="146">
        <v>-4800000</v>
      </c>
      <c r="K857" s="147">
        <v>824152803</v>
      </c>
      <c r="L857" s="148" t="s">
        <v>509</v>
      </c>
      <c r="M857" s="148" t="s">
        <v>229</v>
      </c>
      <c r="N857" s="148"/>
      <c r="O857" s="148" t="s">
        <v>16</v>
      </c>
      <c r="P857" s="148" t="s">
        <v>17</v>
      </c>
      <c r="Q857" s="148"/>
      <c r="R857" s="148"/>
      <c r="S857" s="148"/>
      <c r="T857" s="148"/>
    </row>
    <row r="858" spans="1:20" ht="15.6" customHeight="1" outlineLevel="1">
      <c r="A858" s="142">
        <v>45673</v>
      </c>
      <c r="B858" s="142">
        <v>45589</v>
      </c>
      <c r="C858" s="143" t="s">
        <v>120</v>
      </c>
      <c r="D858" s="144" t="s">
        <v>76</v>
      </c>
      <c r="E858" s="144"/>
      <c r="F858" s="137">
        <f>IF(D858="대체","",VLOOKUP($D858,월별_CashFlow!$H$3:$I$61,2,FALSE))</f>
        <v>120204</v>
      </c>
      <c r="G858" s="145"/>
      <c r="H858" s="145" t="str">
        <f t="shared" si="26"/>
        <v/>
      </c>
      <c r="I858" s="145">
        <f t="shared" si="27"/>
        <v>-8600</v>
      </c>
      <c r="J858" s="146">
        <v>-8600</v>
      </c>
      <c r="K858" s="147">
        <v>824144203</v>
      </c>
      <c r="L858" s="148" t="s">
        <v>574</v>
      </c>
      <c r="M858" s="148" t="s">
        <v>141</v>
      </c>
      <c r="N858" s="148"/>
      <c r="O858" s="148" t="s">
        <v>8</v>
      </c>
      <c r="P858" s="148" t="s">
        <v>9</v>
      </c>
      <c r="Q858" s="148"/>
      <c r="R858" s="148"/>
      <c r="S858" s="148"/>
      <c r="T858" s="148"/>
    </row>
    <row r="859" spans="1:20" ht="15.6" customHeight="1" outlineLevel="1">
      <c r="A859" s="142">
        <v>45673</v>
      </c>
      <c r="B859" s="142">
        <v>45589</v>
      </c>
      <c r="C859" s="143" t="s">
        <v>120</v>
      </c>
      <c r="D859" s="144" t="s">
        <v>76</v>
      </c>
      <c r="E859" s="144"/>
      <c r="F859" s="137">
        <f>IF(D859="대체","",VLOOKUP($D859,월별_CashFlow!$H$3:$I$61,2,FALSE))</f>
        <v>120204</v>
      </c>
      <c r="G859" s="145"/>
      <c r="H859" s="145" t="str">
        <f t="shared" si="26"/>
        <v/>
      </c>
      <c r="I859" s="145">
        <f t="shared" si="27"/>
        <v>-9800</v>
      </c>
      <c r="J859" s="146">
        <v>-9800</v>
      </c>
      <c r="K859" s="147">
        <v>824134403</v>
      </c>
      <c r="L859" s="148" t="s">
        <v>574</v>
      </c>
      <c r="M859" s="148" t="s">
        <v>141</v>
      </c>
      <c r="N859" s="148"/>
      <c r="O859" s="148" t="s">
        <v>8</v>
      </c>
      <c r="P859" s="148" t="s">
        <v>9</v>
      </c>
      <c r="Q859" s="148"/>
      <c r="R859" s="148"/>
      <c r="S859" s="148"/>
      <c r="T859" s="148"/>
    </row>
    <row r="860" spans="1:20" ht="15.6" customHeight="1" outlineLevel="1">
      <c r="A860" s="142">
        <v>45673</v>
      </c>
      <c r="B860" s="142">
        <v>45590</v>
      </c>
      <c r="C860" s="143" t="s">
        <v>120</v>
      </c>
      <c r="D860" s="144" t="s">
        <v>74</v>
      </c>
      <c r="E860" s="144"/>
      <c r="F860" s="137">
        <f>IF(D860="대체","",VLOOKUP($D860,월별_CashFlow!$H$3:$I$61,2,FALSE))</f>
        <v>120202</v>
      </c>
      <c r="G860" s="145"/>
      <c r="H860" s="145" t="str">
        <f t="shared" si="26"/>
        <v/>
      </c>
      <c r="I860" s="145">
        <f t="shared" si="27"/>
        <v>-7575260</v>
      </c>
      <c r="J860" s="146">
        <v>-7575260</v>
      </c>
      <c r="K860" s="147">
        <v>816559143</v>
      </c>
      <c r="L860" s="148" t="s">
        <v>629</v>
      </c>
      <c r="M860" s="148"/>
      <c r="N860" s="148"/>
      <c r="O860" s="148" t="s">
        <v>10</v>
      </c>
      <c r="P860" s="148" t="s">
        <v>11</v>
      </c>
      <c r="Q860" s="148"/>
      <c r="R860" s="148"/>
      <c r="S860" s="148"/>
      <c r="T860" s="148"/>
    </row>
    <row r="861" spans="1:20" ht="15.6" customHeight="1" outlineLevel="1">
      <c r="A861" s="142">
        <v>45673</v>
      </c>
      <c r="B861" s="142">
        <v>45590</v>
      </c>
      <c r="C861" s="143" t="s">
        <v>120</v>
      </c>
      <c r="D861" s="144" t="s">
        <v>74</v>
      </c>
      <c r="E861" s="144"/>
      <c r="F861" s="137">
        <f>IF(D861="대체","",VLOOKUP($D861,월별_CashFlow!$H$3:$I$61,2,FALSE))</f>
        <v>120202</v>
      </c>
      <c r="G861" s="145"/>
      <c r="H861" s="145" t="str">
        <f t="shared" si="26"/>
        <v/>
      </c>
      <c r="I861" s="145">
        <f t="shared" si="27"/>
        <v>-7689710</v>
      </c>
      <c r="J861" s="146">
        <v>-7689710</v>
      </c>
      <c r="K861" s="147">
        <v>808869433</v>
      </c>
      <c r="L861" s="148" t="s">
        <v>630</v>
      </c>
      <c r="M861" s="148"/>
      <c r="N861" s="148"/>
      <c r="O861" s="148" t="s">
        <v>10</v>
      </c>
      <c r="P861" s="148" t="s">
        <v>11</v>
      </c>
      <c r="Q861" s="148"/>
      <c r="R861" s="148"/>
      <c r="S861" s="148"/>
      <c r="T861" s="148"/>
    </row>
    <row r="862" spans="1:20" ht="15.6" customHeight="1" outlineLevel="1">
      <c r="A862" s="142">
        <v>45673</v>
      </c>
      <c r="B862" s="142">
        <v>45590</v>
      </c>
      <c r="C862" s="143" t="s">
        <v>120</v>
      </c>
      <c r="D862" s="144" t="s">
        <v>74</v>
      </c>
      <c r="E862" s="144"/>
      <c r="F862" s="137">
        <f>IF(D862="대체","",VLOOKUP($D862,월별_CashFlow!$H$3:$I$61,2,FALSE))</f>
        <v>120202</v>
      </c>
      <c r="G862" s="145"/>
      <c r="H862" s="145" t="str">
        <f t="shared" si="26"/>
        <v/>
      </c>
      <c r="I862" s="145">
        <f t="shared" si="27"/>
        <v>-7019610</v>
      </c>
      <c r="J862" s="146">
        <v>-7019610</v>
      </c>
      <c r="K862" s="147">
        <v>801849823</v>
      </c>
      <c r="L862" s="148" t="s">
        <v>631</v>
      </c>
      <c r="M862" s="148"/>
      <c r="N862" s="148"/>
      <c r="O862" s="148" t="s">
        <v>10</v>
      </c>
      <c r="P862" s="148" t="s">
        <v>11</v>
      </c>
      <c r="Q862" s="148"/>
      <c r="R862" s="148"/>
      <c r="S862" s="148"/>
      <c r="T862" s="148"/>
    </row>
    <row r="863" spans="1:20" ht="15.6" customHeight="1" outlineLevel="1">
      <c r="A863" s="142">
        <v>45673</v>
      </c>
      <c r="B863" s="142">
        <v>45590</v>
      </c>
      <c r="C863" s="143" t="s">
        <v>120</v>
      </c>
      <c r="D863" s="144" t="s">
        <v>74</v>
      </c>
      <c r="E863" s="144"/>
      <c r="F863" s="137">
        <f>IF(D863="대체","",VLOOKUP($D863,월별_CashFlow!$H$3:$I$61,2,FALSE))</f>
        <v>120202</v>
      </c>
      <c r="G863" s="145"/>
      <c r="H863" s="145" t="str">
        <f t="shared" si="26"/>
        <v/>
      </c>
      <c r="I863" s="145">
        <f t="shared" si="27"/>
        <v>-6158770</v>
      </c>
      <c r="J863" s="146">
        <v>-6158770</v>
      </c>
      <c r="K863" s="147">
        <v>795691053</v>
      </c>
      <c r="L863" s="148" t="s">
        <v>629</v>
      </c>
      <c r="M863" s="148"/>
      <c r="N863" s="148"/>
      <c r="O863" s="148" t="s">
        <v>10</v>
      </c>
      <c r="P863" s="148" t="s">
        <v>11</v>
      </c>
      <c r="Q863" s="148"/>
      <c r="R863" s="148"/>
      <c r="S863" s="148"/>
      <c r="T863" s="148"/>
    </row>
    <row r="864" spans="1:20" ht="15.6" customHeight="1" outlineLevel="1">
      <c r="A864" s="142">
        <v>45673</v>
      </c>
      <c r="B864" s="142">
        <v>45590</v>
      </c>
      <c r="C864" s="143" t="s">
        <v>120</v>
      </c>
      <c r="D864" s="144" t="s">
        <v>74</v>
      </c>
      <c r="E864" s="144"/>
      <c r="F864" s="137">
        <f>IF(D864="대체","",VLOOKUP($D864,월별_CashFlow!$H$3:$I$61,2,FALSE))</f>
        <v>120202</v>
      </c>
      <c r="G864" s="145"/>
      <c r="H864" s="145" t="str">
        <f t="shared" si="26"/>
        <v/>
      </c>
      <c r="I864" s="145">
        <f t="shared" si="27"/>
        <v>-8626210</v>
      </c>
      <c r="J864" s="146">
        <v>-8626210</v>
      </c>
      <c r="K864" s="147">
        <v>787064843</v>
      </c>
      <c r="L864" s="148" t="s">
        <v>630</v>
      </c>
      <c r="M864" s="148"/>
      <c r="N864" s="148"/>
      <c r="O864" s="148" t="s">
        <v>10</v>
      </c>
      <c r="P864" s="148" t="s">
        <v>11</v>
      </c>
      <c r="Q864" s="148"/>
      <c r="R864" s="148"/>
      <c r="S864" s="148"/>
      <c r="T864" s="148"/>
    </row>
    <row r="865" spans="1:20" ht="15.6" customHeight="1" outlineLevel="1">
      <c r="A865" s="142">
        <v>45673</v>
      </c>
      <c r="B865" s="142">
        <v>45590</v>
      </c>
      <c r="C865" s="143" t="s">
        <v>120</v>
      </c>
      <c r="D865" s="144" t="s">
        <v>74</v>
      </c>
      <c r="E865" s="144"/>
      <c r="F865" s="137">
        <f>IF(D865="대체","",VLOOKUP($D865,월별_CashFlow!$H$3:$I$61,2,FALSE))</f>
        <v>120202</v>
      </c>
      <c r="G865" s="145"/>
      <c r="H865" s="145" t="str">
        <f t="shared" si="26"/>
        <v/>
      </c>
      <c r="I865" s="145">
        <f t="shared" si="27"/>
        <v>-2555900</v>
      </c>
      <c r="J865" s="146">
        <v>-2555900</v>
      </c>
      <c r="K865" s="147">
        <v>784508943</v>
      </c>
      <c r="L865" s="148" t="s">
        <v>629</v>
      </c>
      <c r="M865" s="148"/>
      <c r="N865" s="148"/>
      <c r="O865" s="148" t="s">
        <v>10</v>
      </c>
      <c r="P865" s="148" t="s">
        <v>11</v>
      </c>
      <c r="Q865" s="148"/>
      <c r="R865" s="148"/>
      <c r="S865" s="148"/>
      <c r="T865" s="148"/>
    </row>
    <row r="866" spans="1:20" ht="15.6" customHeight="1" outlineLevel="1">
      <c r="A866" s="142">
        <v>45673</v>
      </c>
      <c r="B866" s="142">
        <v>45590</v>
      </c>
      <c r="C866" s="143" t="s">
        <v>120</v>
      </c>
      <c r="D866" s="144" t="s">
        <v>74</v>
      </c>
      <c r="E866" s="144"/>
      <c r="F866" s="137">
        <f>IF(D866="대체","",VLOOKUP($D866,월별_CashFlow!$H$3:$I$61,2,FALSE))</f>
        <v>120202</v>
      </c>
      <c r="G866" s="145"/>
      <c r="H866" s="145" t="str">
        <f t="shared" si="26"/>
        <v/>
      </c>
      <c r="I866" s="145">
        <f t="shared" si="27"/>
        <v>-3338940</v>
      </c>
      <c r="J866" s="146">
        <v>-3338940</v>
      </c>
      <c r="K866" s="147">
        <v>781170003</v>
      </c>
      <c r="L866" s="148" t="s">
        <v>631</v>
      </c>
      <c r="M866" s="148"/>
      <c r="N866" s="148"/>
      <c r="O866" s="148" t="s">
        <v>10</v>
      </c>
      <c r="P866" s="148" t="s">
        <v>11</v>
      </c>
      <c r="Q866" s="148"/>
      <c r="R866" s="148"/>
      <c r="S866" s="148"/>
      <c r="T866" s="148"/>
    </row>
    <row r="867" spans="1:20" ht="15.6" customHeight="1" outlineLevel="1">
      <c r="A867" s="142">
        <v>45673</v>
      </c>
      <c r="B867" s="142">
        <v>45590</v>
      </c>
      <c r="C867" s="143" t="s">
        <v>120</v>
      </c>
      <c r="D867" s="144" t="s">
        <v>74</v>
      </c>
      <c r="E867" s="144"/>
      <c r="F867" s="137">
        <f>IF(D867="대체","",VLOOKUP($D867,월별_CashFlow!$H$3:$I$61,2,FALSE))</f>
        <v>120202</v>
      </c>
      <c r="G867" s="145"/>
      <c r="H867" s="145" t="str">
        <f t="shared" si="26"/>
        <v/>
      </c>
      <c r="I867" s="145">
        <f t="shared" si="27"/>
        <v>-905960</v>
      </c>
      <c r="J867" s="146">
        <v>-905960</v>
      </c>
      <c r="K867" s="147">
        <v>780264043</v>
      </c>
      <c r="L867" s="148" t="s">
        <v>629</v>
      </c>
      <c r="M867" s="148"/>
      <c r="N867" s="148"/>
      <c r="O867" s="148" t="s">
        <v>10</v>
      </c>
      <c r="P867" s="148" t="s">
        <v>11</v>
      </c>
      <c r="Q867" s="148"/>
      <c r="R867" s="148"/>
      <c r="S867" s="148"/>
      <c r="T867" s="148"/>
    </row>
    <row r="868" spans="1:20" ht="15.6" customHeight="1" outlineLevel="1">
      <c r="A868" s="142">
        <v>45673</v>
      </c>
      <c r="B868" s="142">
        <v>45590</v>
      </c>
      <c r="C868" s="143" t="s">
        <v>120</v>
      </c>
      <c r="D868" s="144" t="s">
        <v>74</v>
      </c>
      <c r="E868" s="144"/>
      <c r="F868" s="137">
        <f>IF(D868="대체","",VLOOKUP($D868,월별_CashFlow!$H$3:$I$61,2,FALSE))</f>
        <v>120202</v>
      </c>
      <c r="G868" s="145"/>
      <c r="H868" s="145" t="str">
        <f t="shared" si="26"/>
        <v/>
      </c>
      <c r="I868" s="145">
        <f t="shared" si="27"/>
        <v>-906460</v>
      </c>
      <c r="J868" s="146">
        <v>-906460</v>
      </c>
      <c r="K868" s="147">
        <v>779357583</v>
      </c>
      <c r="L868" s="148" t="s">
        <v>629</v>
      </c>
      <c r="M868" s="148"/>
      <c r="N868" s="148"/>
      <c r="O868" s="148" t="s">
        <v>10</v>
      </c>
      <c r="P868" s="148" t="s">
        <v>11</v>
      </c>
      <c r="Q868" s="148"/>
      <c r="R868" s="148"/>
      <c r="S868" s="148"/>
      <c r="T868" s="148"/>
    </row>
    <row r="869" spans="1:20" ht="15.6" customHeight="1" outlineLevel="1">
      <c r="A869" s="142">
        <v>45673</v>
      </c>
      <c r="B869" s="142">
        <v>45590</v>
      </c>
      <c r="C869" s="143" t="s">
        <v>120</v>
      </c>
      <c r="D869" s="144" t="s">
        <v>86</v>
      </c>
      <c r="E869" s="144"/>
      <c r="F869" s="137">
        <f>IF(D869="대체","",VLOOKUP($D869,월별_CashFlow!$H$3:$I$61,2,FALSE))</f>
        <v>310001</v>
      </c>
      <c r="G869" s="145"/>
      <c r="H869" s="145" t="str">
        <f t="shared" si="26"/>
        <v/>
      </c>
      <c r="I869" s="145">
        <f t="shared" si="27"/>
        <v>-255300</v>
      </c>
      <c r="J869" s="146">
        <v>-255300</v>
      </c>
      <c r="K869" s="147">
        <v>779102283</v>
      </c>
      <c r="L869" s="148" t="s">
        <v>332</v>
      </c>
      <c r="M869" s="148" t="s">
        <v>230</v>
      </c>
      <c r="N869" s="148"/>
      <c r="O869" s="148" t="s">
        <v>14</v>
      </c>
      <c r="P869" s="148" t="s">
        <v>15</v>
      </c>
      <c r="Q869" s="148"/>
      <c r="R869" s="148"/>
      <c r="S869" s="148"/>
      <c r="T869" s="148"/>
    </row>
    <row r="870" spans="1:20" ht="15.6" customHeight="1" outlineLevel="1">
      <c r="A870" s="142">
        <v>45673</v>
      </c>
      <c r="B870" s="142">
        <v>45593</v>
      </c>
      <c r="C870" s="143" t="s">
        <v>120</v>
      </c>
      <c r="D870" s="144" t="s">
        <v>86</v>
      </c>
      <c r="E870" s="144"/>
      <c r="F870" s="137">
        <f>IF(D870="대체","",VLOOKUP($D870,월별_CashFlow!$H$3:$I$61,2,FALSE))</f>
        <v>310001</v>
      </c>
      <c r="G870" s="145"/>
      <c r="H870" s="145">
        <f t="shared" si="26"/>
        <v>4500000</v>
      </c>
      <c r="I870" s="145" t="str">
        <f t="shared" si="27"/>
        <v/>
      </c>
      <c r="J870" s="146">
        <v>4500000</v>
      </c>
      <c r="K870" s="147">
        <v>783602283</v>
      </c>
      <c r="L870" s="148" t="s">
        <v>1127</v>
      </c>
      <c r="M870" s="148"/>
      <c r="N870" s="148"/>
      <c r="O870" s="148" t="s">
        <v>8</v>
      </c>
      <c r="P870" s="148" t="s">
        <v>9</v>
      </c>
      <c r="Q870" s="148"/>
      <c r="R870" s="148"/>
      <c r="S870" s="148"/>
      <c r="T870" s="148"/>
    </row>
    <row r="871" spans="1:20" ht="15.6" customHeight="1" outlineLevel="1">
      <c r="A871" s="142">
        <v>45673</v>
      </c>
      <c r="B871" s="142">
        <v>45593</v>
      </c>
      <c r="C871" s="143" t="s">
        <v>120</v>
      </c>
      <c r="D871" s="144" t="s">
        <v>86</v>
      </c>
      <c r="E871" s="144"/>
      <c r="F871" s="137">
        <f>IF(D871="대체","",VLOOKUP($D871,월별_CashFlow!$H$3:$I$61,2,FALSE))</f>
        <v>310001</v>
      </c>
      <c r="G871" s="145"/>
      <c r="H871" s="145">
        <f t="shared" si="26"/>
        <v>3200840</v>
      </c>
      <c r="I871" s="145" t="str">
        <f t="shared" si="27"/>
        <v/>
      </c>
      <c r="J871" s="146">
        <v>3200840</v>
      </c>
      <c r="K871" s="147">
        <v>786803123</v>
      </c>
      <c r="L871" s="148" t="s">
        <v>633</v>
      </c>
      <c r="M871" s="148"/>
      <c r="N871" s="148"/>
      <c r="O871" s="148" t="s">
        <v>8</v>
      </c>
      <c r="P871" s="148" t="s">
        <v>9</v>
      </c>
      <c r="Q871" s="148"/>
      <c r="R871" s="148"/>
      <c r="S871" s="148"/>
      <c r="T871" s="148"/>
    </row>
    <row r="872" spans="1:20" ht="15.6" customHeight="1" outlineLevel="1">
      <c r="A872" s="142">
        <v>45673</v>
      </c>
      <c r="B872" s="142">
        <v>45593</v>
      </c>
      <c r="C872" s="143" t="s">
        <v>120</v>
      </c>
      <c r="D872" s="144" t="s">
        <v>86</v>
      </c>
      <c r="E872" s="144"/>
      <c r="F872" s="137">
        <f>IF(D872="대체","",VLOOKUP($D872,월별_CashFlow!$H$3:$I$61,2,FALSE))</f>
        <v>310001</v>
      </c>
      <c r="G872" s="145"/>
      <c r="H872" s="145">
        <f t="shared" si="26"/>
        <v>11573000</v>
      </c>
      <c r="I872" s="145" t="str">
        <f t="shared" si="27"/>
        <v/>
      </c>
      <c r="J872" s="146">
        <v>11573000</v>
      </c>
      <c r="K872" s="147">
        <v>798376123</v>
      </c>
      <c r="L872" s="148" t="s">
        <v>822</v>
      </c>
      <c r="M872" s="148"/>
      <c r="N872" s="148"/>
      <c r="O872" s="148" t="s">
        <v>8</v>
      </c>
      <c r="P872" s="148" t="s">
        <v>9</v>
      </c>
      <c r="Q872" s="148"/>
      <c r="R872" s="148"/>
      <c r="S872" s="148"/>
      <c r="T872" s="148"/>
    </row>
    <row r="873" spans="1:20" ht="15.6" customHeight="1" outlineLevel="1">
      <c r="A873" s="142">
        <v>45673</v>
      </c>
      <c r="B873" s="142">
        <v>45593</v>
      </c>
      <c r="C873" s="143" t="s">
        <v>120</v>
      </c>
      <c r="D873" s="144" t="s">
        <v>86</v>
      </c>
      <c r="E873" s="144"/>
      <c r="F873" s="137">
        <f>IF(D873="대체","",VLOOKUP($D873,월별_CashFlow!$H$3:$I$61,2,FALSE))</f>
        <v>310001</v>
      </c>
      <c r="G873" s="145"/>
      <c r="H873" s="145">
        <f t="shared" si="26"/>
        <v>1045927</v>
      </c>
      <c r="I873" s="145" t="str">
        <f t="shared" si="27"/>
        <v/>
      </c>
      <c r="J873" s="146">
        <v>1045927</v>
      </c>
      <c r="K873" s="147">
        <v>799422050</v>
      </c>
      <c r="L873" s="148" t="s">
        <v>203</v>
      </c>
      <c r="M873" s="148"/>
      <c r="N873" s="148"/>
      <c r="O873" s="148" t="s">
        <v>12</v>
      </c>
      <c r="P873" s="148" t="s">
        <v>13</v>
      </c>
      <c r="Q873" s="148"/>
      <c r="R873" s="148"/>
      <c r="S873" s="148"/>
      <c r="T873" s="148"/>
    </row>
    <row r="874" spans="1:20" ht="15.6" customHeight="1" outlineLevel="1">
      <c r="A874" s="142">
        <v>45673</v>
      </c>
      <c r="B874" s="142">
        <v>45593</v>
      </c>
      <c r="C874" s="143" t="s">
        <v>120</v>
      </c>
      <c r="D874" s="144" t="s">
        <v>86</v>
      </c>
      <c r="E874" s="144"/>
      <c r="F874" s="137">
        <f>IF(D874="대체","",VLOOKUP($D874,월별_CashFlow!$H$3:$I$61,2,FALSE))</f>
        <v>310001</v>
      </c>
      <c r="G874" s="145"/>
      <c r="H874" s="145">
        <f t="shared" si="26"/>
        <v>4500000</v>
      </c>
      <c r="I874" s="145" t="str">
        <f t="shared" si="27"/>
        <v/>
      </c>
      <c r="J874" s="146">
        <v>4500000</v>
      </c>
      <c r="K874" s="147">
        <v>803922050</v>
      </c>
      <c r="L874" s="148" t="s">
        <v>203</v>
      </c>
      <c r="M874" s="148"/>
      <c r="N874" s="148"/>
      <c r="O874" s="148" t="s">
        <v>12</v>
      </c>
      <c r="P874" s="148" t="s">
        <v>13</v>
      </c>
      <c r="Q874" s="148"/>
      <c r="R874" s="148"/>
      <c r="S874" s="148"/>
      <c r="T874" s="148"/>
    </row>
    <row r="875" spans="1:20" ht="15.6" customHeight="1" outlineLevel="1">
      <c r="A875" s="142">
        <v>45673</v>
      </c>
      <c r="B875" s="142">
        <v>45593</v>
      </c>
      <c r="C875" s="143" t="s">
        <v>120</v>
      </c>
      <c r="D875" s="144" t="s">
        <v>86</v>
      </c>
      <c r="E875" s="144"/>
      <c r="F875" s="137">
        <f>IF(D875="대체","",VLOOKUP($D875,월별_CashFlow!$H$3:$I$61,2,FALSE))</f>
        <v>310001</v>
      </c>
      <c r="G875" s="145"/>
      <c r="H875" s="145">
        <f t="shared" si="26"/>
        <v>6600000</v>
      </c>
      <c r="I875" s="145" t="str">
        <f t="shared" si="27"/>
        <v/>
      </c>
      <c r="J875" s="146">
        <v>6600000</v>
      </c>
      <c r="K875" s="147">
        <v>810522050</v>
      </c>
      <c r="L875" s="148" t="s">
        <v>421</v>
      </c>
      <c r="M875" s="148" t="s">
        <v>217</v>
      </c>
      <c r="N875" s="148"/>
      <c r="O875" s="148" t="s">
        <v>14</v>
      </c>
      <c r="P875" s="148" t="s">
        <v>15</v>
      </c>
      <c r="Q875" s="148"/>
      <c r="R875" s="148"/>
      <c r="S875" s="148"/>
      <c r="T875" s="148"/>
    </row>
    <row r="876" spans="1:20" ht="15.6" customHeight="1" outlineLevel="1">
      <c r="A876" s="142">
        <v>45673</v>
      </c>
      <c r="B876" s="142">
        <v>45593</v>
      </c>
      <c r="C876" s="143" t="s">
        <v>120</v>
      </c>
      <c r="D876" s="144" t="s">
        <v>86</v>
      </c>
      <c r="E876" s="144"/>
      <c r="F876" s="137">
        <f>IF(D876="대체","",VLOOKUP($D876,월별_CashFlow!$H$3:$I$61,2,FALSE))</f>
        <v>310001</v>
      </c>
      <c r="G876" s="145"/>
      <c r="H876" s="145">
        <f t="shared" si="26"/>
        <v>4125000</v>
      </c>
      <c r="I876" s="145" t="str">
        <f t="shared" si="27"/>
        <v/>
      </c>
      <c r="J876" s="146">
        <v>4125000</v>
      </c>
      <c r="K876" s="147">
        <v>814647050</v>
      </c>
      <c r="L876" s="148" t="s">
        <v>421</v>
      </c>
      <c r="M876" s="148" t="s">
        <v>217</v>
      </c>
      <c r="N876" s="148"/>
      <c r="O876" s="148" t="s">
        <v>14</v>
      </c>
      <c r="P876" s="148" t="s">
        <v>15</v>
      </c>
      <c r="Q876" s="148"/>
      <c r="R876" s="148"/>
      <c r="S876" s="148"/>
      <c r="T876" s="148"/>
    </row>
    <row r="877" spans="1:20" ht="15.6" customHeight="1" outlineLevel="1">
      <c r="A877" s="142">
        <v>45673</v>
      </c>
      <c r="B877" s="142">
        <v>45593</v>
      </c>
      <c r="C877" s="143" t="s">
        <v>120</v>
      </c>
      <c r="D877" s="144" t="s">
        <v>86</v>
      </c>
      <c r="E877" s="144"/>
      <c r="F877" s="137">
        <f>IF(D877="대체","",VLOOKUP($D877,월별_CashFlow!$H$3:$I$61,2,FALSE))</f>
        <v>310001</v>
      </c>
      <c r="G877" s="145"/>
      <c r="H877" s="145">
        <f t="shared" si="26"/>
        <v>825000</v>
      </c>
      <c r="I877" s="145" t="str">
        <f t="shared" si="27"/>
        <v/>
      </c>
      <c r="J877" s="146">
        <v>825000</v>
      </c>
      <c r="K877" s="147">
        <v>815472050</v>
      </c>
      <c r="L877" s="148" t="s">
        <v>421</v>
      </c>
      <c r="M877" s="148" t="s">
        <v>217</v>
      </c>
      <c r="N877" s="148"/>
      <c r="O877" s="148" t="s">
        <v>14</v>
      </c>
      <c r="P877" s="148" t="s">
        <v>15</v>
      </c>
      <c r="Q877" s="148"/>
      <c r="R877" s="148"/>
      <c r="S877" s="148"/>
      <c r="T877" s="148"/>
    </row>
    <row r="878" spans="1:20" ht="15.6" customHeight="1" outlineLevel="1">
      <c r="A878" s="142">
        <v>45673</v>
      </c>
      <c r="B878" s="142">
        <v>45593</v>
      </c>
      <c r="C878" s="143" t="s">
        <v>120</v>
      </c>
      <c r="D878" s="144" t="s">
        <v>86</v>
      </c>
      <c r="E878" s="144"/>
      <c r="F878" s="137">
        <f>IF(D878="대체","",VLOOKUP($D878,월별_CashFlow!$H$3:$I$61,2,FALSE))</f>
        <v>310001</v>
      </c>
      <c r="G878" s="145"/>
      <c r="H878" s="145">
        <f t="shared" si="26"/>
        <v>1650000</v>
      </c>
      <c r="I878" s="145" t="str">
        <f t="shared" si="27"/>
        <v/>
      </c>
      <c r="J878" s="146">
        <v>1650000</v>
      </c>
      <c r="K878" s="147">
        <v>817122050</v>
      </c>
      <c r="L878" s="148" t="s">
        <v>421</v>
      </c>
      <c r="M878" s="148" t="s">
        <v>217</v>
      </c>
      <c r="N878" s="148"/>
      <c r="O878" s="148" t="s">
        <v>14</v>
      </c>
      <c r="P878" s="148" t="s">
        <v>15</v>
      </c>
      <c r="Q878" s="148"/>
      <c r="R878" s="148"/>
      <c r="S878" s="148"/>
      <c r="T878" s="148"/>
    </row>
    <row r="879" spans="1:20" ht="15.6" customHeight="1" outlineLevel="1">
      <c r="A879" s="142">
        <v>45673</v>
      </c>
      <c r="B879" s="142">
        <v>45593</v>
      </c>
      <c r="C879" s="143" t="s">
        <v>120</v>
      </c>
      <c r="D879" s="144" t="s">
        <v>86</v>
      </c>
      <c r="E879" s="144"/>
      <c r="F879" s="137">
        <f>IF(D879="대체","",VLOOKUP($D879,월별_CashFlow!$H$3:$I$61,2,FALSE))</f>
        <v>310001</v>
      </c>
      <c r="G879" s="145"/>
      <c r="H879" s="145">
        <f t="shared" si="26"/>
        <v>2376000</v>
      </c>
      <c r="I879" s="145" t="str">
        <f t="shared" si="27"/>
        <v/>
      </c>
      <c r="J879" s="146">
        <v>2376000</v>
      </c>
      <c r="K879" s="147">
        <v>819498050</v>
      </c>
      <c r="L879" s="148" t="s">
        <v>421</v>
      </c>
      <c r="M879" s="148" t="s">
        <v>217</v>
      </c>
      <c r="N879" s="148"/>
      <c r="O879" s="148" t="s">
        <v>14</v>
      </c>
      <c r="P879" s="148" t="s">
        <v>15</v>
      </c>
      <c r="Q879" s="148"/>
      <c r="R879" s="148"/>
      <c r="S879" s="148"/>
      <c r="T879" s="148"/>
    </row>
    <row r="880" spans="1:20" ht="15.6" customHeight="1" outlineLevel="1">
      <c r="A880" s="142">
        <v>45673</v>
      </c>
      <c r="B880" s="142">
        <v>45593</v>
      </c>
      <c r="C880" s="143" t="s">
        <v>120</v>
      </c>
      <c r="D880" s="144" t="s">
        <v>86</v>
      </c>
      <c r="E880" s="144"/>
      <c r="F880" s="137">
        <f>IF(D880="대체","",VLOOKUP($D880,월별_CashFlow!$H$3:$I$61,2,FALSE))</f>
        <v>310001</v>
      </c>
      <c r="G880" s="145"/>
      <c r="H880" s="145">
        <f t="shared" si="26"/>
        <v>9817500</v>
      </c>
      <c r="I880" s="145" t="str">
        <f t="shared" si="27"/>
        <v/>
      </c>
      <c r="J880" s="146">
        <v>9817500</v>
      </c>
      <c r="K880" s="147">
        <v>829315550</v>
      </c>
      <c r="L880" s="148" t="s">
        <v>421</v>
      </c>
      <c r="M880" s="148" t="s">
        <v>217</v>
      </c>
      <c r="N880" s="148"/>
      <c r="O880" s="148" t="s">
        <v>14</v>
      </c>
      <c r="P880" s="148" t="s">
        <v>15</v>
      </c>
      <c r="Q880" s="148"/>
      <c r="R880" s="148"/>
      <c r="S880" s="148"/>
      <c r="T880" s="148"/>
    </row>
    <row r="881" spans="1:20" ht="15.6" customHeight="1" outlineLevel="1">
      <c r="A881" s="142">
        <v>45673</v>
      </c>
      <c r="B881" s="142">
        <v>45593</v>
      </c>
      <c r="C881" s="143" t="s">
        <v>120</v>
      </c>
      <c r="D881" s="144" t="s">
        <v>86</v>
      </c>
      <c r="E881" s="144"/>
      <c r="F881" s="137">
        <f>IF(D881="대체","",VLOOKUP($D881,월별_CashFlow!$H$3:$I$61,2,FALSE))</f>
        <v>310001</v>
      </c>
      <c r="G881" s="145"/>
      <c r="H881" s="145">
        <f t="shared" si="26"/>
        <v>205000</v>
      </c>
      <c r="I881" s="145" t="str">
        <f t="shared" si="27"/>
        <v/>
      </c>
      <c r="J881" s="146">
        <v>205000</v>
      </c>
      <c r="K881" s="147">
        <v>829520550</v>
      </c>
      <c r="L881" s="148" t="s">
        <v>636</v>
      </c>
      <c r="M881" s="148" t="s">
        <v>231</v>
      </c>
      <c r="N881" s="148"/>
      <c r="O881" s="148" t="s">
        <v>14</v>
      </c>
      <c r="P881" s="148" t="s">
        <v>15</v>
      </c>
      <c r="Q881" s="148"/>
      <c r="R881" s="148"/>
      <c r="S881" s="148"/>
      <c r="T881" s="148"/>
    </row>
    <row r="882" spans="1:20" ht="15.6" customHeight="1" outlineLevel="1">
      <c r="A882" s="142">
        <v>45673</v>
      </c>
      <c r="B882" s="142">
        <v>45593</v>
      </c>
      <c r="C882" s="143" t="s">
        <v>120</v>
      </c>
      <c r="D882" s="144" t="s">
        <v>86</v>
      </c>
      <c r="E882" s="144"/>
      <c r="F882" s="137">
        <f>IF(D882="대체","",VLOOKUP($D882,월별_CashFlow!$H$3:$I$61,2,FALSE))</f>
        <v>310001</v>
      </c>
      <c r="G882" s="145"/>
      <c r="H882" s="145">
        <f t="shared" si="26"/>
        <v>114400</v>
      </c>
      <c r="I882" s="145" t="str">
        <f t="shared" si="27"/>
        <v/>
      </c>
      <c r="J882" s="146">
        <v>114400</v>
      </c>
      <c r="K882" s="147">
        <v>829634950</v>
      </c>
      <c r="L882" s="148" t="s">
        <v>585</v>
      </c>
      <c r="M882" s="148" t="s">
        <v>217</v>
      </c>
      <c r="N882" s="148"/>
      <c r="O882" s="148" t="s">
        <v>14</v>
      </c>
      <c r="P882" s="148" t="s">
        <v>15</v>
      </c>
      <c r="Q882" s="148"/>
      <c r="R882" s="148"/>
      <c r="S882" s="148"/>
      <c r="T882" s="148"/>
    </row>
    <row r="883" spans="1:20" ht="15.6" customHeight="1" outlineLevel="1">
      <c r="A883" s="142">
        <v>45673</v>
      </c>
      <c r="B883" s="142">
        <v>45593</v>
      </c>
      <c r="C883" s="143" t="s">
        <v>120</v>
      </c>
      <c r="D883" s="144" t="s">
        <v>86</v>
      </c>
      <c r="E883" s="144"/>
      <c r="F883" s="137">
        <f>IF(D883="대체","",VLOOKUP($D883,월별_CashFlow!$H$3:$I$61,2,FALSE))</f>
        <v>310001</v>
      </c>
      <c r="G883" s="145"/>
      <c r="H883" s="145">
        <f t="shared" si="26"/>
        <v>275000</v>
      </c>
      <c r="I883" s="145" t="str">
        <f t="shared" si="27"/>
        <v/>
      </c>
      <c r="J883" s="146">
        <v>275000</v>
      </c>
      <c r="K883" s="147">
        <v>829909950</v>
      </c>
      <c r="L883" s="148" t="s">
        <v>585</v>
      </c>
      <c r="M883" s="148" t="s">
        <v>217</v>
      </c>
      <c r="N883" s="148"/>
      <c r="O883" s="148" t="s">
        <v>14</v>
      </c>
      <c r="P883" s="148" t="s">
        <v>15</v>
      </c>
      <c r="Q883" s="148"/>
      <c r="R883" s="148"/>
      <c r="S883" s="148"/>
      <c r="T883" s="148"/>
    </row>
    <row r="884" spans="1:20" ht="15.6" customHeight="1" outlineLevel="1">
      <c r="A884" s="142">
        <v>45673</v>
      </c>
      <c r="B884" s="142">
        <v>45593</v>
      </c>
      <c r="C884" s="143" t="s">
        <v>120</v>
      </c>
      <c r="D884" s="144" t="s">
        <v>86</v>
      </c>
      <c r="E884" s="144"/>
      <c r="F884" s="137">
        <f>IF(D884="대체","",VLOOKUP($D884,월별_CashFlow!$H$3:$I$61,2,FALSE))</f>
        <v>310001</v>
      </c>
      <c r="G884" s="145"/>
      <c r="H884" s="145">
        <f t="shared" si="26"/>
        <v>6044500</v>
      </c>
      <c r="I884" s="145" t="str">
        <f t="shared" si="27"/>
        <v/>
      </c>
      <c r="J884" s="146">
        <v>6044500</v>
      </c>
      <c r="K884" s="147">
        <v>835954450</v>
      </c>
      <c r="L884" s="148" t="s">
        <v>421</v>
      </c>
      <c r="M884" s="148" t="s">
        <v>217</v>
      </c>
      <c r="N884" s="148"/>
      <c r="O884" s="148" t="s">
        <v>14</v>
      </c>
      <c r="P884" s="148" t="s">
        <v>15</v>
      </c>
      <c r="Q884" s="148"/>
      <c r="R884" s="148"/>
      <c r="S884" s="148"/>
      <c r="T884" s="148"/>
    </row>
    <row r="885" spans="1:20" ht="15.6" customHeight="1" outlineLevel="1">
      <c r="A885" s="142">
        <v>45673</v>
      </c>
      <c r="B885" s="142">
        <v>45593</v>
      </c>
      <c r="C885" s="143" t="s">
        <v>120</v>
      </c>
      <c r="D885" s="144" t="s">
        <v>86</v>
      </c>
      <c r="E885" s="144"/>
      <c r="F885" s="137">
        <f>IF(D885="대체","",VLOOKUP($D885,월별_CashFlow!$H$3:$I$61,2,FALSE))</f>
        <v>310001</v>
      </c>
      <c r="G885" s="145"/>
      <c r="H885" s="145">
        <f t="shared" si="26"/>
        <v>9735000</v>
      </c>
      <c r="I885" s="145" t="str">
        <f t="shared" si="27"/>
        <v/>
      </c>
      <c r="J885" s="146">
        <v>9735000</v>
      </c>
      <c r="K885" s="147">
        <v>845689450</v>
      </c>
      <c r="L885" s="148" t="s">
        <v>421</v>
      </c>
      <c r="M885" s="148" t="s">
        <v>217</v>
      </c>
      <c r="N885" s="148"/>
      <c r="O885" s="148" t="s">
        <v>14</v>
      </c>
      <c r="P885" s="148" t="s">
        <v>15</v>
      </c>
      <c r="Q885" s="148"/>
      <c r="R885" s="148"/>
      <c r="S885" s="148"/>
      <c r="T885" s="148"/>
    </row>
    <row r="886" spans="1:20" ht="15.6" customHeight="1" outlineLevel="1">
      <c r="A886" s="142">
        <v>45673</v>
      </c>
      <c r="B886" s="142">
        <v>45593</v>
      </c>
      <c r="C886" s="143" t="s">
        <v>120</v>
      </c>
      <c r="D886" s="144" t="s">
        <v>86</v>
      </c>
      <c r="E886" s="144"/>
      <c r="F886" s="137">
        <f>IF(D886="대체","",VLOOKUP($D886,월별_CashFlow!$H$3:$I$61,2,FALSE))</f>
        <v>310001</v>
      </c>
      <c r="G886" s="145"/>
      <c r="H886" s="145">
        <f t="shared" si="26"/>
        <v>3200840</v>
      </c>
      <c r="I886" s="145" t="str">
        <f t="shared" si="27"/>
        <v/>
      </c>
      <c r="J886" s="146">
        <v>3200840</v>
      </c>
      <c r="K886" s="147">
        <v>848890290</v>
      </c>
      <c r="L886" s="148" t="s">
        <v>633</v>
      </c>
      <c r="M886" s="148" t="s">
        <v>218</v>
      </c>
      <c r="N886" s="148"/>
      <c r="O886" s="148" t="s">
        <v>14</v>
      </c>
      <c r="P886" s="148" t="s">
        <v>15</v>
      </c>
      <c r="Q886" s="148"/>
      <c r="R886" s="148"/>
      <c r="S886" s="148"/>
      <c r="T886" s="148"/>
    </row>
    <row r="887" spans="1:20" ht="15.6" customHeight="1" outlineLevel="1">
      <c r="A887" s="142">
        <v>45673</v>
      </c>
      <c r="B887" s="142">
        <v>45593</v>
      </c>
      <c r="C887" s="143" t="s">
        <v>120</v>
      </c>
      <c r="D887" s="144" t="s">
        <v>86</v>
      </c>
      <c r="E887" s="144"/>
      <c r="F887" s="137">
        <f>IF(D887="대체","",VLOOKUP($D887,월별_CashFlow!$H$3:$I$61,2,FALSE))</f>
        <v>310001</v>
      </c>
      <c r="G887" s="145"/>
      <c r="H887" s="145">
        <f t="shared" si="26"/>
        <v>11573000</v>
      </c>
      <c r="I887" s="145" t="str">
        <f t="shared" si="27"/>
        <v/>
      </c>
      <c r="J887" s="146">
        <v>11573000</v>
      </c>
      <c r="K887" s="147">
        <v>860463290</v>
      </c>
      <c r="L887" s="148" t="s">
        <v>634</v>
      </c>
      <c r="M887" s="148" t="s">
        <v>232</v>
      </c>
      <c r="N887" s="148"/>
      <c r="O887" s="148" t="s">
        <v>14</v>
      </c>
      <c r="P887" s="148" t="s">
        <v>15</v>
      </c>
      <c r="Q887" s="148"/>
      <c r="R887" s="148"/>
      <c r="S887" s="148"/>
      <c r="T887" s="148"/>
    </row>
    <row r="888" spans="1:20" ht="15.6" customHeight="1" outlineLevel="1">
      <c r="A888" s="142">
        <v>45673</v>
      </c>
      <c r="B888" s="142">
        <v>45593</v>
      </c>
      <c r="C888" s="143" t="s">
        <v>120</v>
      </c>
      <c r="D888" s="144" t="s">
        <v>75</v>
      </c>
      <c r="E888" s="144"/>
      <c r="F888" s="137">
        <f>IF(D888="대체","",VLOOKUP($D888,월별_CashFlow!$H$3:$I$61,2,FALSE))</f>
        <v>120203</v>
      </c>
      <c r="G888" s="145"/>
      <c r="H888" s="145" t="str">
        <f t="shared" si="26"/>
        <v/>
      </c>
      <c r="I888" s="145">
        <f t="shared" si="27"/>
        <v>-2333784</v>
      </c>
      <c r="J888" s="146">
        <v>-2333784</v>
      </c>
      <c r="K888" s="147">
        <v>858129506</v>
      </c>
      <c r="L888" s="148" t="s">
        <v>332</v>
      </c>
      <c r="M888" s="148" t="s">
        <v>197</v>
      </c>
      <c r="N888" s="148"/>
      <c r="O888" s="148" t="s">
        <v>8</v>
      </c>
      <c r="P888" s="148" t="s">
        <v>9</v>
      </c>
      <c r="Q888" s="148"/>
      <c r="R888" s="148"/>
      <c r="S888" s="148"/>
      <c r="T888" s="148"/>
    </row>
    <row r="889" spans="1:20" ht="15.6" customHeight="1" outlineLevel="1">
      <c r="A889" s="142">
        <v>45673</v>
      </c>
      <c r="B889" s="142">
        <v>45593</v>
      </c>
      <c r="C889" s="143" t="s">
        <v>120</v>
      </c>
      <c r="D889" s="144" t="s">
        <v>75</v>
      </c>
      <c r="E889" s="144"/>
      <c r="F889" s="137">
        <f>IF(D889="대체","",VLOOKUP($D889,월별_CashFlow!$H$3:$I$61,2,FALSE))</f>
        <v>120203</v>
      </c>
      <c r="G889" s="145"/>
      <c r="H889" s="145" t="str">
        <f t="shared" si="26"/>
        <v/>
      </c>
      <c r="I889" s="145">
        <f t="shared" si="27"/>
        <v>-800</v>
      </c>
      <c r="J889" s="146">
        <v>-800</v>
      </c>
      <c r="K889" s="147">
        <v>858128706</v>
      </c>
      <c r="L889" s="148" t="s">
        <v>332</v>
      </c>
      <c r="M889" s="148" t="s">
        <v>198</v>
      </c>
      <c r="N889" s="148"/>
      <c r="O889" s="148" t="s">
        <v>8</v>
      </c>
      <c r="P889" s="148" t="s">
        <v>9</v>
      </c>
      <c r="Q889" s="148"/>
      <c r="R889" s="148"/>
      <c r="S889" s="148"/>
      <c r="T889" s="148"/>
    </row>
    <row r="890" spans="1:20" ht="15.6" customHeight="1" outlineLevel="1">
      <c r="A890" s="142">
        <v>45673</v>
      </c>
      <c r="B890" s="142">
        <v>45593</v>
      </c>
      <c r="C890" s="143" t="s">
        <v>120</v>
      </c>
      <c r="D890" s="144" t="s">
        <v>86</v>
      </c>
      <c r="E890" s="144"/>
      <c r="F890" s="137">
        <f>IF(D890="대체","",VLOOKUP($D890,월별_CashFlow!$H$3:$I$61,2,FALSE))</f>
        <v>310001</v>
      </c>
      <c r="G890" s="145"/>
      <c r="H890" s="145" t="str">
        <f t="shared" si="26"/>
        <v/>
      </c>
      <c r="I890" s="145">
        <f t="shared" si="27"/>
        <v>-4500000</v>
      </c>
      <c r="J890" s="146">
        <v>-4500000</v>
      </c>
      <c r="K890" s="147">
        <v>853628706</v>
      </c>
      <c r="L890" s="148" t="s">
        <v>1128</v>
      </c>
      <c r="M890" s="148"/>
      <c r="N890" s="148"/>
      <c r="O890" s="148" t="s">
        <v>12</v>
      </c>
      <c r="P890" s="148" t="s">
        <v>13</v>
      </c>
      <c r="Q890" s="148"/>
      <c r="R890" s="148"/>
      <c r="S890" s="148"/>
      <c r="T890" s="148"/>
    </row>
    <row r="891" spans="1:20" ht="15.6" customHeight="1" outlineLevel="1">
      <c r="A891" s="142">
        <v>45673</v>
      </c>
      <c r="B891" s="142">
        <v>45593</v>
      </c>
      <c r="C891" s="143" t="s">
        <v>120</v>
      </c>
      <c r="D891" s="144" t="s">
        <v>86</v>
      </c>
      <c r="E891" s="144"/>
      <c r="F891" s="137">
        <f>IF(D891="대체","",VLOOKUP($D891,월별_CashFlow!$H$3:$I$61,2,FALSE))</f>
        <v>310001</v>
      </c>
      <c r="G891" s="145"/>
      <c r="H891" s="145" t="str">
        <f t="shared" si="26"/>
        <v/>
      </c>
      <c r="I891" s="145">
        <f t="shared" si="27"/>
        <v>-3200840</v>
      </c>
      <c r="J891" s="146">
        <v>-3200840</v>
      </c>
      <c r="K891" s="147">
        <v>850427866</v>
      </c>
      <c r="L891" s="148" t="s">
        <v>633</v>
      </c>
      <c r="M891" s="148" t="s">
        <v>219</v>
      </c>
      <c r="N891" s="148"/>
      <c r="O891" s="148" t="s">
        <v>14</v>
      </c>
      <c r="P891" s="148" t="s">
        <v>15</v>
      </c>
      <c r="Q891" s="148"/>
      <c r="R891" s="148"/>
      <c r="S891" s="148"/>
      <c r="T891" s="148"/>
    </row>
    <row r="892" spans="1:20" ht="15.6" customHeight="1" outlineLevel="1">
      <c r="A892" s="142">
        <v>45673</v>
      </c>
      <c r="B892" s="142">
        <v>45593</v>
      </c>
      <c r="C892" s="143" t="s">
        <v>120</v>
      </c>
      <c r="D892" s="144" t="s">
        <v>86</v>
      </c>
      <c r="E892" s="144"/>
      <c r="F892" s="137">
        <f>IF(D892="대체","",VLOOKUP($D892,월별_CashFlow!$H$3:$I$61,2,FALSE))</f>
        <v>310001</v>
      </c>
      <c r="G892" s="145"/>
      <c r="H892" s="145" t="str">
        <f t="shared" si="26"/>
        <v/>
      </c>
      <c r="I892" s="145">
        <f t="shared" si="27"/>
        <v>-11573000</v>
      </c>
      <c r="J892" s="146">
        <v>-11573000</v>
      </c>
      <c r="K892" s="147">
        <v>838854866</v>
      </c>
      <c r="L892" s="148" t="s">
        <v>634</v>
      </c>
      <c r="M892" s="148" t="s">
        <v>232</v>
      </c>
      <c r="N892" s="148"/>
      <c r="O892" s="148" t="s">
        <v>14</v>
      </c>
      <c r="P892" s="148" t="s">
        <v>15</v>
      </c>
      <c r="Q892" s="148"/>
      <c r="R892" s="148"/>
      <c r="S892" s="148"/>
      <c r="T892" s="148"/>
    </row>
    <row r="893" spans="1:20" ht="15.6" customHeight="1" outlineLevel="1">
      <c r="A893" s="142">
        <v>45673</v>
      </c>
      <c r="B893" s="142">
        <v>45593</v>
      </c>
      <c r="C893" s="143" t="s">
        <v>120</v>
      </c>
      <c r="D893" s="144" t="s">
        <v>86</v>
      </c>
      <c r="E893" s="144"/>
      <c r="F893" s="137">
        <f>IF(D893="대체","",VLOOKUP($D893,월별_CashFlow!$H$3:$I$61,2,FALSE))</f>
        <v>310001</v>
      </c>
      <c r="G893" s="145"/>
      <c r="H893" s="145" t="str">
        <f t="shared" si="26"/>
        <v/>
      </c>
      <c r="I893" s="145">
        <f t="shared" si="27"/>
        <v>-1045927</v>
      </c>
      <c r="J893" s="146">
        <v>-1045927</v>
      </c>
      <c r="K893" s="147">
        <v>837808939</v>
      </c>
      <c r="L893" s="148" t="s">
        <v>712</v>
      </c>
      <c r="M893" s="148"/>
      <c r="N893" s="148"/>
      <c r="O893" s="148" t="s">
        <v>12</v>
      </c>
      <c r="P893" s="148" t="s">
        <v>13</v>
      </c>
      <c r="Q893" s="148"/>
      <c r="R893" s="148"/>
      <c r="S893" s="148"/>
      <c r="T893" s="148"/>
    </row>
    <row r="894" spans="1:20" ht="15.6" customHeight="1" outlineLevel="1">
      <c r="A894" s="142">
        <v>45673</v>
      </c>
      <c r="B894" s="142">
        <v>45593</v>
      </c>
      <c r="C894" s="143" t="s">
        <v>120</v>
      </c>
      <c r="D894" s="144" t="s">
        <v>76</v>
      </c>
      <c r="E894" s="144"/>
      <c r="F894" s="137">
        <f>IF(D894="대체","",VLOOKUP($D894,월별_CashFlow!$H$3:$I$61,2,FALSE))</f>
        <v>120204</v>
      </c>
      <c r="G894" s="145"/>
      <c r="H894" s="145" t="str">
        <f t="shared" si="26"/>
        <v/>
      </c>
      <c r="I894" s="145">
        <f t="shared" si="27"/>
        <v>-4400</v>
      </c>
      <c r="J894" s="146">
        <v>-4400</v>
      </c>
      <c r="K894" s="147">
        <v>837804539</v>
      </c>
      <c r="L894" s="148" t="s">
        <v>623</v>
      </c>
      <c r="M894" s="148"/>
      <c r="N894" s="148"/>
      <c r="O894" s="148" t="s">
        <v>10</v>
      </c>
      <c r="P894" s="148" t="s">
        <v>11</v>
      </c>
      <c r="Q894" s="148"/>
      <c r="R894" s="148"/>
      <c r="S894" s="148"/>
      <c r="T894" s="148"/>
    </row>
    <row r="895" spans="1:20" ht="15.6" customHeight="1" outlineLevel="1">
      <c r="A895" s="142">
        <v>45673</v>
      </c>
      <c r="B895" s="142">
        <v>45593</v>
      </c>
      <c r="C895" s="143" t="s">
        <v>120</v>
      </c>
      <c r="D895" s="144" t="s">
        <v>76</v>
      </c>
      <c r="E895" s="144"/>
      <c r="F895" s="137">
        <f>IF(D895="대체","",VLOOKUP($D895,월별_CashFlow!$H$3:$I$61,2,FALSE))</f>
        <v>120204</v>
      </c>
      <c r="G895" s="145"/>
      <c r="H895" s="145" t="str">
        <f t="shared" si="26"/>
        <v/>
      </c>
      <c r="I895" s="145">
        <f t="shared" si="27"/>
        <v>-4400</v>
      </c>
      <c r="J895" s="146">
        <v>-4400</v>
      </c>
      <c r="K895" s="147">
        <v>837800139</v>
      </c>
      <c r="L895" s="148" t="s">
        <v>623</v>
      </c>
      <c r="M895" s="148"/>
      <c r="N895" s="148"/>
      <c r="O895" s="148" t="s">
        <v>10</v>
      </c>
      <c r="P895" s="148" t="s">
        <v>11</v>
      </c>
      <c r="Q895" s="148"/>
      <c r="R895" s="148"/>
      <c r="S895" s="148"/>
      <c r="T895" s="148"/>
    </row>
    <row r="896" spans="1:20" ht="15.6" customHeight="1" outlineLevel="1">
      <c r="A896" s="142">
        <v>45673</v>
      </c>
      <c r="B896" s="142">
        <v>45593</v>
      </c>
      <c r="C896" s="143" t="s">
        <v>120</v>
      </c>
      <c r="D896" s="144" t="s">
        <v>86</v>
      </c>
      <c r="E896" s="144"/>
      <c r="F896" s="137">
        <f>IF(D896="대체","",VLOOKUP($D896,월별_CashFlow!$H$3:$I$61,2,FALSE))</f>
        <v>310001</v>
      </c>
      <c r="G896" s="145"/>
      <c r="H896" s="145" t="str">
        <f t="shared" si="26"/>
        <v/>
      </c>
      <c r="I896" s="145">
        <f t="shared" si="27"/>
        <v>-6600000</v>
      </c>
      <c r="J896" s="146">
        <v>-6600000</v>
      </c>
      <c r="K896" s="147">
        <v>831200139</v>
      </c>
      <c r="L896" s="148" t="s">
        <v>521</v>
      </c>
      <c r="M896" s="148" t="s">
        <v>217</v>
      </c>
      <c r="N896" s="148"/>
      <c r="O896" s="148" t="s">
        <v>14</v>
      </c>
      <c r="P896" s="148" t="s">
        <v>15</v>
      </c>
      <c r="Q896" s="148"/>
      <c r="R896" s="148"/>
      <c r="S896" s="148"/>
      <c r="T896" s="148"/>
    </row>
    <row r="897" spans="1:20" ht="15.6" customHeight="1" outlineLevel="1">
      <c r="A897" s="142">
        <v>45673</v>
      </c>
      <c r="B897" s="142">
        <v>45593</v>
      </c>
      <c r="C897" s="143" t="s">
        <v>120</v>
      </c>
      <c r="D897" s="144" t="s">
        <v>86</v>
      </c>
      <c r="E897" s="144"/>
      <c r="F897" s="137">
        <f>IF(D897="대체","",VLOOKUP($D897,월별_CashFlow!$H$3:$I$61,2,FALSE))</f>
        <v>310001</v>
      </c>
      <c r="G897" s="145"/>
      <c r="H897" s="145" t="str">
        <f t="shared" si="26"/>
        <v/>
      </c>
      <c r="I897" s="145">
        <f t="shared" si="27"/>
        <v>-4125000</v>
      </c>
      <c r="J897" s="146">
        <v>-4125000</v>
      </c>
      <c r="K897" s="147">
        <v>827075139</v>
      </c>
      <c r="L897" s="148" t="s">
        <v>521</v>
      </c>
      <c r="M897" s="148" t="s">
        <v>217</v>
      </c>
      <c r="N897" s="148"/>
      <c r="O897" s="148" t="s">
        <v>14</v>
      </c>
      <c r="P897" s="148" t="s">
        <v>15</v>
      </c>
      <c r="Q897" s="148"/>
      <c r="R897" s="148"/>
      <c r="S897" s="148"/>
      <c r="T897" s="148"/>
    </row>
    <row r="898" spans="1:20" ht="15.6" customHeight="1" outlineLevel="1">
      <c r="A898" s="142">
        <v>45673</v>
      </c>
      <c r="B898" s="142">
        <v>45593</v>
      </c>
      <c r="C898" s="143" t="s">
        <v>120</v>
      </c>
      <c r="D898" s="144" t="s">
        <v>86</v>
      </c>
      <c r="E898" s="144"/>
      <c r="F898" s="137">
        <f>IF(D898="대체","",VLOOKUP($D898,월별_CashFlow!$H$3:$I$61,2,FALSE))</f>
        <v>310001</v>
      </c>
      <c r="G898" s="145"/>
      <c r="H898" s="145" t="str">
        <f t="shared" si="26"/>
        <v/>
      </c>
      <c r="I898" s="145">
        <f t="shared" si="27"/>
        <v>-825000</v>
      </c>
      <c r="J898" s="146">
        <v>-825000</v>
      </c>
      <c r="K898" s="147">
        <v>826250139</v>
      </c>
      <c r="L898" s="148" t="s">
        <v>521</v>
      </c>
      <c r="M898" s="148" t="s">
        <v>217</v>
      </c>
      <c r="N898" s="148"/>
      <c r="O898" s="148" t="s">
        <v>14</v>
      </c>
      <c r="P898" s="148" t="s">
        <v>15</v>
      </c>
      <c r="Q898" s="148"/>
      <c r="R898" s="148"/>
      <c r="S898" s="148"/>
      <c r="T898" s="148"/>
    </row>
    <row r="899" spans="1:20" ht="15.6" customHeight="1" outlineLevel="1">
      <c r="A899" s="142">
        <v>45673</v>
      </c>
      <c r="B899" s="142">
        <v>45593</v>
      </c>
      <c r="C899" s="143" t="s">
        <v>120</v>
      </c>
      <c r="D899" s="144" t="s">
        <v>86</v>
      </c>
      <c r="E899" s="144"/>
      <c r="F899" s="137">
        <f>IF(D899="대체","",VLOOKUP($D899,월별_CashFlow!$H$3:$I$61,2,FALSE))</f>
        <v>310001</v>
      </c>
      <c r="G899" s="145"/>
      <c r="H899" s="145" t="str">
        <f t="shared" si="26"/>
        <v/>
      </c>
      <c r="I899" s="145">
        <f t="shared" si="27"/>
        <v>-1650000</v>
      </c>
      <c r="J899" s="146">
        <v>-1650000</v>
      </c>
      <c r="K899" s="147">
        <v>824600139</v>
      </c>
      <c r="L899" s="148" t="s">
        <v>521</v>
      </c>
      <c r="M899" s="148" t="s">
        <v>217</v>
      </c>
      <c r="N899" s="148"/>
      <c r="O899" s="148" t="s">
        <v>14</v>
      </c>
      <c r="P899" s="148" t="s">
        <v>15</v>
      </c>
      <c r="Q899" s="148"/>
      <c r="R899" s="148"/>
      <c r="S899" s="148"/>
      <c r="T899" s="148"/>
    </row>
    <row r="900" spans="1:20" ht="15.6" customHeight="1" outlineLevel="1">
      <c r="A900" s="142">
        <v>45673</v>
      </c>
      <c r="B900" s="142">
        <v>45593</v>
      </c>
      <c r="C900" s="143" t="s">
        <v>120</v>
      </c>
      <c r="D900" s="144" t="s">
        <v>86</v>
      </c>
      <c r="E900" s="144"/>
      <c r="F900" s="137">
        <f>IF(D900="대체","",VLOOKUP($D900,월별_CashFlow!$H$3:$I$61,2,FALSE))</f>
        <v>310001</v>
      </c>
      <c r="G900" s="145"/>
      <c r="H900" s="145" t="str">
        <f t="shared" si="26"/>
        <v/>
      </c>
      <c r="I900" s="145">
        <f t="shared" si="27"/>
        <v>-2376000</v>
      </c>
      <c r="J900" s="146">
        <v>-2376000</v>
      </c>
      <c r="K900" s="147">
        <v>822224139</v>
      </c>
      <c r="L900" s="148" t="s">
        <v>635</v>
      </c>
      <c r="M900" s="148" t="s">
        <v>217</v>
      </c>
      <c r="N900" s="148"/>
      <c r="O900" s="148" t="s">
        <v>14</v>
      </c>
      <c r="P900" s="148" t="s">
        <v>15</v>
      </c>
      <c r="Q900" s="148"/>
      <c r="R900" s="148"/>
      <c r="S900" s="148"/>
      <c r="T900" s="148"/>
    </row>
    <row r="901" spans="1:20" ht="15.6" customHeight="1" outlineLevel="1">
      <c r="A901" s="142">
        <v>45673</v>
      </c>
      <c r="B901" s="142">
        <v>45593</v>
      </c>
      <c r="C901" s="143" t="s">
        <v>120</v>
      </c>
      <c r="D901" s="144" t="s">
        <v>86</v>
      </c>
      <c r="E901" s="144"/>
      <c r="F901" s="137">
        <f>IF(D901="대체","",VLOOKUP($D901,월별_CashFlow!$H$3:$I$61,2,FALSE))</f>
        <v>310001</v>
      </c>
      <c r="G901" s="145"/>
      <c r="H901" s="145" t="str">
        <f t="shared" si="26"/>
        <v/>
      </c>
      <c r="I901" s="145">
        <f t="shared" si="27"/>
        <v>-9817500</v>
      </c>
      <c r="J901" s="146">
        <v>-9817500</v>
      </c>
      <c r="K901" s="147">
        <v>812406639</v>
      </c>
      <c r="L901" s="148" t="s">
        <v>472</v>
      </c>
      <c r="M901" s="148" t="s">
        <v>217</v>
      </c>
      <c r="N901" s="148"/>
      <c r="O901" s="148" t="s">
        <v>14</v>
      </c>
      <c r="P901" s="148" t="s">
        <v>15</v>
      </c>
      <c r="Q901" s="148"/>
      <c r="R901" s="148"/>
      <c r="S901" s="148"/>
      <c r="T901" s="148"/>
    </row>
    <row r="902" spans="1:20" ht="15.6" customHeight="1" outlineLevel="1">
      <c r="A902" s="142">
        <v>45673</v>
      </c>
      <c r="B902" s="142">
        <v>45593</v>
      </c>
      <c r="C902" s="143" t="s">
        <v>120</v>
      </c>
      <c r="D902" s="144" t="s">
        <v>86</v>
      </c>
      <c r="E902" s="144"/>
      <c r="F902" s="137">
        <f>IF(D902="대체","",VLOOKUP($D902,월별_CashFlow!$H$3:$I$61,2,FALSE))</f>
        <v>310001</v>
      </c>
      <c r="G902" s="145"/>
      <c r="H902" s="145" t="str">
        <f t="shared" si="26"/>
        <v/>
      </c>
      <c r="I902" s="145">
        <f t="shared" si="27"/>
        <v>-6044500</v>
      </c>
      <c r="J902" s="146">
        <v>-6044500</v>
      </c>
      <c r="K902" s="147">
        <v>806362139</v>
      </c>
      <c r="L902" s="148" t="s">
        <v>422</v>
      </c>
      <c r="M902" s="148" t="s">
        <v>217</v>
      </c>
      <c r="N902" s="148"/>
      <c r="O902" s="148" t="s">
        <v>14</v>
      </c>
      <c r="P902" s="148" t="s">
        <v>15</v>
      </c>
      <c r="Q902" s="148"/>
      <c r="R902" s="148"/>
      <c r="S902" s="148"/>
      <c r="T902" s="148"/>
    </row>
    <row r="903" spans="1:20" ht="15.6" customHeight="1" outlineLevel="1">
      <c r="A903" s="142">
        <v>45673</v>
      </c>
      <c r="B903" s="142">
        <v>45593</v>
      </c>
      <c r="C903" s="143" t="s">
        <v>120</v>
      </c>
      <c r="D903" s="144" t="s">
        <v>86</v>
      </c>
      <c r="E903" s="144"/>
      <c r="F903" s="137">
        <f>IF(D903="대체","",VLOOKUP($D903,월별_CashFlow!$H$3:$I$61,2,FALSE))</f>
        <v>310001</v>
      </c>
      <c r="G903" s="145"/>
      <c r="H903" s="145" t="str">
        <f t="shared" si="26"/>
        <v/>
      </c>
      <c r="I903" s="145">
        <f t="shared" si="27"/>
        <v>-9735000</v>
      </c>
      <c r="J903" s="146">
        <v>-9735000</v>
      </c>
      <c r="K903" s="147">
        <v>796627139</v>
      </c>
      <c r="L903" s="148" t="s">
        <v>472</v>
      </c>
      <c r="M903" s="148" t="s">
        <v>217</v>
      </c>
      <c r="N903" s="148"/>
      <c r="O903" s="148" t="s">
        <v>14</v>
      </c>
      <c r="P903" s="148" t="s">
        <v>15</v>
      </c>
      <c r="Q903" s="148"/>
      <c r="R903" s="148"/>
      <c r="S903" s="148"/>
      <c r="T903" s="148"/>
    </row>
    <row r="904" spans="1:20" ht="15.6" customHeight="1" outlineLevel="1">
      <c r="A904" s="142">
        <v>45673</v>
      </c>
      <c r="B904" s="142">
        <v>45595</v>
      </c>
      <c r="C904" s="143" t="s">
        <v>120</v>
      </c>
      <c r="D904" s="144" t="s">
        <v>86</v>
      </c>
      <c r="E904" s="144"/>
      <c r="F904" s="137">
        <f>IF(D904="대체","",VLOOKUP($D904,월별_CashFlow!$H$3:$I$61,2,FALSE))</f>
        <v>310001</v>
      </c>
      <c r="G904" s="145"/>
      <c r="H904" s="145">
        <f t="shared" ref="H904:H967" si="28">IF(J904&gt;0,J904,"")</f>
        <v>350000</v>
      </c>
      <c r="I904" s="145" t="str">
        <f t="shared" ref="I904:I967" si="29">IF(J904&lt;0,J904,"")</f>
        <v/>
      </c>
      <c r="J904" s="146">
        <v>350000</v>
      </c>
      <c r="K904" s="147">
        <v>796977139</v>
      </c>
      <c r="L904" s="148" t="s">
        <v>477</v>
      </c>
      <c r="M904" s="148" t="s">
        <v>216</v>
      </c>
      <c r="N904" s="148"/>
      <c r="O904" s="148" t="s">
        <v>16</v>
      </c>
      <c r="P904" s="148" t="s">
        <v>17</v>
      </c>
      <c r="Q904" s="148"/>
      <c r="R904" s="148"/>
      <c r="S904" s="148"/>
      <c r="T904" s="148"/>
    </row>
    <row r="905" spans="1:20" ht="15.6" customHeight="1" outlineLevel="1">
      <c r="A905" s="142">
        <v>45673</v>
      </c>
      <c r="B905" s="142">
        <v>45595</v>
      </c>
      <c r="C905" s="143" t="s">
        <v>120</v>
      </c>
      <c r="D905" s="144" t="s">
        <v>76</v>
      </c>
      <c r="E905" s="144"/>
      <c r="F905" s="137">
        <f>IF(D905="대체","",VLOOKUP($D905,월별_CashFlow!$H$3:$I$61,2,FALSE))</f>
        <v>120204</v>
      </c>
      <c r="G905" s="145"/>
      <c r="H905" s="145" t="str">
        <f t="shared" si="28"/>
        <v/>
      </c>
      <c r="I905" s="145">
        <f t="shared" si="29"/>
        <v>-12600</v>
      </c>
      <c r="J905" s="146">
        <v>-12600</v>
      </c>
      <c r="K905" s="147">
        <v>796964539</v>
      </c>
      <c r="L905" s="148" t="s">
        <v>574</v>
      </c>
      <c r="M905" s="148" t="s">
        <v>141</v>
      </c>
      <c r="N905" s="148"/>
      <c r="O905" s="148" t="s">
        <v>8</v>
      </c>
      <c r="P905" s="148" t="s">
        <v>9</v>
      </c>
      <c r="Q905" s="148"/>
      <c r="R905" s="148"/>
      <c r="S905" s="148"/>
      <c r="T905" s="148"/>
    </row>
    <row r="906" spans="1:20" ht="15.6" customHeight="1" outlineLevel="1">
      <c r="A906" s="142">
        <v>45673</v>
      </c>
      <c r="B906" s="142">
        <v>45595</v>
      </c>
      <c r="C906" s="143" t="s">
        <v>120</v>
      </c>
      <c r="D906" s="144" t="s">
        <v>76</v>
      </c>
      <c r="E906" s="144"/>
      <c r="F906" s="137">
        <f>IF(D906="대체","",VLOOKUP($D906,월별_CashFlow!$H$3:$I$61,2,FALSE))</f>
        <v>120204</v>
      </c>
      <c r="G906" s="145"/>
      <c r="H906" s="145" t="str">
        <f t="shared" si="28"/>
        <v/>
      </c>
      <c r="I906" s="145">
        <f t="shared" si="29"/>
        <v>-3000</v>
      </c>
      <c r="J906" s="146">
        <v>-3000</v>
      </c>
      <c r="K906" s="147">
        <v>796961539</v>
      </c>
      <c r="L906" s="148" t="s">
        <v>578</v>
      </c>
      <c r="M906" s="148" t="s">
        <v>141</v>
      </c>
      <c r="N906" s="148"/>
      <c r="O906" s="148" t="s">
        <v>8</v>
      </c>
      <c r="P906" s="148" t="s">
        <v>9</v>
      </c>
      <c r="Q906" s="148"/>
      <c r="R906" s="148"/>
      <c r="S906" s="148"/>
      <c r="T906" s="148"/>
    </row>
    <row r="907" spans="1:20" ht="15.6" customHeight="1" outlineLevel="1">
      <c r="A907" s="142">
        <v>45673</v>
      </c>
      <c r="B907" s="142">
        <v>45595</v>
      </c>
      <c r="C907" s="143" t="s">
        <v>120</v>
      </c>
      <c r="D907" s="144" t="s">
        <v>76</v>
      </c>
      <c r="E907" s="144"/>
      <c r="F907" s="137">
        <f>IF(D907="대체","",VLOOKUP($D907,월별_CashFlow!$H$3:$I$61,2,FALSE))</f>
        <v>120204</v>
      </c>
      <c r="G907" s="145"/>
      <c r="H907" s="145" t="str">
        <f t="shared" si="28"/>
        <v/>
      </c>
      <c r="I907" s="145">
        <f t="shared" si="29"/>
        <v>-550000</v>
      </c>
      <c r="J907" s="146">
        <v>-550000</v>
      </c>
      <c r="K907" s="147">
        <v>796411539</v>
      </c>
      <c r="L907" s="148" t="s">
        <v>351</v>
      </c>
      <c r="M907" s="148"/>
      <c r="N907" s="148"/>
      <c r="O907" s="148" t="s">
        <v>10</v>
      </c>
      <c r="P907" s="148" t="s">
        <v>11</v>
      </c>
      <c r="Q907" s="148"/>
      <c r="R907" s="148"/>
      <c r="S907" s="148"/>
      <c r="T907" s="148"/>
    </row>
    <row r="908" spans="1:20" ht="15.6" customHeight="1" outlineLevel="1">
      <c r="A908" s="142">
        <v>45673</v>
      </c>
      <c r="B908" s="142">
        <v>45595</v>
      </c>
      <c r="C908" s="143" t="s">
        <v>120</v>
      </c>
      <c r="D908" s="144" t="s">
        <v>76</v>
      </c>
      <c r="E908" s="144"/>
      <c r="F908" s="137">
        <f>IF(D908="대체","",VLOOKUP($D908,월별_CashFlow!$H$3:$I$61,2,FALSE))</f>
        <v>120204</v>
      </c>
      <c r="G908" s="145"/>
      <c r="H908" s="145" t="str">
        <f t="shared" si="28"/>
        <v/>
      </c>
      <c r="I908" s="145">
        <f t="shared" si="29"/>
        <v>-440500</v>
      </c>
      <c r="J908" s="146">
        <v>-440500</v>
      </c>
      <c r="K908" s="147">
        <v>795971039</v>
      </c>
      <c r="L908" s="148" t="s">
        <v>358</v>
      </c>
      <c r="M908" s="148"/>
      <c r="N908" s="148"/>
      <c r="O908" s="148" t="s">
        <v>10</v>
      </c>
      <c r="P908" s="148" t="s">
        <v>11</v>
      </c>
      <c r="Q908" s="148"/>
      <c r="R908" s="148"/>
      <c r="S908" s="148"/>
      <c r="T908" s="148"/>
    </row>
    <row r="909" spans="1:20" ht="15.6" customHeight="1" outlineLevel="1">
      <c r="A909" s="142">
        <v>45673</v>
      </c>
      <c r="B909" s="142">
        <v>45595</v>
      </c>
      <c r="C909" s="143" t="s">
        <v>120</v>
      </c>
      <c r="D909" s="144" t="s">
        <v>86</v>
      </c>
      <c r="E909" s="144"/>
      <c r="F909" s="137">
        <f>IF(D909="대체","",VLOOKUP($D909,월별_CashFlow!$H$3:$I$61,2,FALSE))</f>
        <v>310001</v>
      </c>
      <c r="G909" s="145"/>
      <c r="H909" s="145" t="str">
        <f t="shared" si="28"/>
        <v/>
      </c>
      <c r="I909" s="145">
        <f t="shared" si="29"/>
        <v>-3500</v>
      </c>
      <c r="J909" s="146">
        <v>-3500</v>
      </c>
      <c r="K909" s="147">
        <v>795967539</v>
      </c>
      <c r="L909" s="148" t="s">
        <v>637</v>
      </c>
      <c r="M909" s="148" t="s">
        <v>220</v>
      </c>
      <c r="N909" s="148"/>
      <c r="O909" s="148" t="s">
        <v>10</v>
      </c>
      <c r="P909" s="148" t="s">
        <v>11</v>
      </c>
      <c r="Q909" s="148"/>
      <c r="R909" s="148"/>
      <c r="S909" s="148"/>
      <c r="T909" s="148"/>
    </row>
    <row r="910" spans="1:20" ht="15.6" customHeight="1" outlineLevel="1">
      <c r="A910" s="142">
        <v>45673</v>
      </c>
      <c r="B910" s="142">
        <v>45595</v>
      </c>
      <c r="C910" s="143" t="s">
        <v>120</v>
      </c>
      <c r="D910" s="144" t="s">
        <v>86</v>
      </c>
      <c r="E910" s="144"/>
      <c r="F910" s="137">
        <f>IF(D910="대체","",VLOOKUP($D910,월별_CashFlow!$H$3:$I$61,2,FALSE))</f>
        <v>310001</v>
      </c>
      <c r="G910" s="145"/>
      <c r="H910" s="145" t="str">
        <f t="shared" si="28"/>
        <v/>
      </c>
      <c r="I910" s="145">
        <f t="shared" si="29"/>
        <v>-111100</v>
      </c>
      <c r="J910" s="146">
        <v>-111100</v>
      </c>
      <c r="K910" s="147">
        <v>795856439</v>
      </c>
      <c r="L910" s="148" t="s">
        <v>638</v>
      </c>
      <c r="M910" s="148" t="s">
        <v>220</v>
      </c>
      <c r="N910" s="148"/>
      <c r="O910" s="148" t="s">
        <v>10</v>
      </c>
      <c r="P910" s="148" t="s">
        <v>11</v>
      </c>
      <c r="Q910" s="148"/>
      <c r="R910" s="148"/>
      <c r="S910" s="148"/>
      <c r="T910" s="148"/>
    </row>
    <row r="911" spans="1:20" ht="15.6" customHeight="1" outlineLevel="1">
      <c r="A911" s="142">
        <v>45673</v>
      </c>
      <c r="B911" s="142">
        <v>45595</v>
      </c>
      <c r="C911" s="143" t="s">
        <v>120</v>
      </c>
      <c r="D911" s="144" t="s">
        <v>86</v>
      </c>
      <c r="E911" s="144"/>
      <c r="F911" s="137">
        <f>IF(D911="대체","",VLOOKUP($D911,월별_CashFlow!$H$3:$I$61,2,FALSE))</f>
        <v>310001</v>
      </c>
      <c r="G911" s="145"/>
      <c r="H911" s="145" t="str">
        <f t="shared" si="28"/>
        <v/>
      </c>
      <c r="I911" s="145">
        <f t="shared" si="29"/>
        <v>-154820</v>
      </c>
      <c r="J911" s="146">
        <v>-154820</v>
      </c>
      <c r="K911" s="147">
        <v>795701619</v>
      </c>
      <c r="L911" s="148" t="s">
        <v>638</v>
      </c>
      <c r="M911" s="148" t="s">
        <v>220</v>
      </c>
      <c r="N911" s="148"/>
      <c r="O911" s="148" t="s">
        <v>10</v>
      </c>
      <c r="P911" s="148" t="s">
        <v>11</v>
      </c>
      <c r="Q911" s="148"/>
      <c r="R911" s="148"/>
      <c r="S911" s="148"/>
      <c r="T911" s="148"/>
    </row>
    <row r="912" spans="1:20" ht="15.6" customHeight="1" outlineLevel="1">
      <c r="A912" s="142">
        <v>45673</v>
      </c>
      <c r="B912" s="142">
        <v>45595</v>
      </c>
      <c r="C912" s="143" t="s">
        <v>120</v>
      </c>
      <c r="D912" s="144" t="s">
        <v>86</v>
      </c>
      <c r="E912" s="144"/>
      <c r="F912" s="137">
        <f>IF(D912="대체","",VLOOKUP($D912,월별_CashFlow!$H$3:$I$61,2,FALSE))</f>
        <v>310001</v>
      </c>
      <c r="G912" s="145"/>
      <c r="H912" s="145" t="str">
        <f t="shared" si="28"/>
        <v/>
      </c>
      <c r="I912" s="145">
        <f t="shared" si="29"/>
        <v>-350000</v>
      </c>
      <c r="J912" s="146">
        <v>-350000</v>
      </c>
      <c r="K912" s="147">
        <v>795351619</v>
      </c>
      <c r="L912" s="148" t="s">
        <v>509</v>
      </c>
      <c r="M912" s="148" t="s">
        <v>233</v>
      </c>
      <c r="N912" s="148"/>
      <c r="O912" s="148" t="s">
        <v>16</v>
      </c>
      <c r="P912" s="148" t="s">
        <v>17</v>
      </c>
      <c r="Q912" s="148"/>
      <c r="R912" s="148"/>
      <c r="S912" s="148"/>
      <c r="T912" s="148"/>
    </row>
    <row r="913" spans="1:20" ht="15.6" customHeight="1" outlineLevel="1">
      <c r="A913" s="142">
        <v>45673</v>
      </c>
      <c r="B913" s="142">
        <v>45596</v>
      </c>
      <c r="C913" s="143" t="s">
        <v>120</v>
      </c>
      <c r="D913" s="144" t="s">
        <v>76</v>
      </c>
      <c r="E913" s="144"/>
      <c r="F913" s="137">
        <f>IF(D913="대체","",VLOOKUP($D913,월별_CashFlow!$H$3:$I$61,2,FALSE))</f>
        <v>120204</v>
      </c>
      <c r="G913" s="145"/>
      <c r="H913" s="145" t="str">
        <f t="shared" si="28"/>
        <v/>
      </c>
      <c r="I913" s="145">
        <f t="shared" si="29"/>
        <v>-11700</v>
      </c>
      <c r="J913" s="146">
        <v>-11700</v>
      </c>
      <c r="K913" s="147">
        <v>795339919</v>
      </c>
      <c r="L913" s="148" t="s">
        <v>574</v>
      </c>
      <c r="M913" s="148" t="s">
        <v>141</v>
      </c>
      <c r="N913" s="148"/>
      <c r="O913" s="148" t="s">
        <v>8</v>
      </c>
      <c r="P913" s="148" t="s">
        <v>9</v>
      </c>
      <c r="Q913" s="148"/>
      <c r="R913" s="148"/>
      <c r="S913" s="148"/>
      <c r="T913" s="148"/>
    </row>
    <row r="914" spans="1:20" ht="15.6" customHeight="1" outlineLevel="1">
      <c r="A914" s="142">
        <v>45673</v>
      </c>
      <c r="B914" s="142">
        <v>45604</v>
      </c>
      <c r="C914" s="143" t="s">
        <v>120</v>
      </c>
      <c r="D914" s="144" t="s">
        <v>76</v>
      </c>
      <c r="E914" s="144"/>
      <c r="F914" s="137">
        <f>IF(D914="대체","",VLOOKUP($D914,월별_CashFlow!$H$3:$I$61,2,FALSE))</f>
        <v>120204</v>
      </c>
      <c r="G914" s="145"/>
      <c r="H914" s="145" t="str">
        <f t="shared" si="28"/>
        <v/>
      </c>
      <c r="I914" s="145">
        <f t="shared" si="29"/>
        <v>-11300</v>
      </c>
      <c r="J914" s="146">
        <v>-11300</v>
      </c>
      <c r="K914" s="147">
        <v>795328619</v>
      </c>
      <c r="L914" s="148" t="s">
        <v>574</v>
      </c>
      <c r="M914" s="148" t="s">
        <v>141</v>
      </c>
      <c r="N914" s="148"/>
      <c r="O914" s="148" t="s">
        <v>8</v>
      </c>
      <c r="P914" s="148" t="s">
        <v>9</v>
      </c>
      <c r="Q914" s="148"/>
      <c r="R914" s="148"/>
      <c r="S914" s="148"/>
      <c r="T914" s="148"/>
    </row>
    <row r="915" spans="1:20" ht="15.6" customHeight="1" outlineLevel="1">
      <c r="A915" s="142">
        <v>45673</v>
      </c>
      <c r="B915" s="142">
        <v>45604</v>
      </c>
      <c r="C915" s="143" t="s">
        <v>120</v>
      </c>
      <c r="D915" s="144" t="s">
        <v>76</v>
      </c>
      <c r="E915" s="144"/>
      <c r="F915" s="137">
        <f>IF(D915="대체","",VLOOKUP($D915,월별_CashFlow!$H$3:$I$61,2,FALSE))</f>
        <v>120204</v>
      </c>
      <c r="G915" s="145"/>
      <c r="H915" s="145" t="str">
        <f t="shared" si="28"/>
        <v/>
      </c>
      <c r="I915" s="145">
        <f t="shared" si="29"/>
        <v>-27500</v>
      </c>
      <c r="J915" s="146">
        <v>-27500</v>
      </c>
      <c r="K915" s="147">
        <v>795301119</v>
      </c>
      <c r="L915" s="148" t="s">
        <v>574</v>
      </c>
      <c r="M915" s="148" t="s">
        <v>141</v>
      </c>
      <c r="N915" s="148"/>
      <c r="O915" s="148" t="s">
        <v>8</v>
      </c>
      <c r="P915" s="148" t="s">
        <v>9</v>
      </c>
      <c r="Q915" s="148"/>
      <c r="R915" s="148"/>
      <c r="S915" s="148"/>
      <c r="T915" s="148"/>
    </row>
    <row r="916" spans="1:20" ht="15.6" customHeight="1" outlineLevel="1">
      <c r="A916" s="142">
        <v>45673</v>
      </c>
      <c r="B916" s="142">
        <v>45604</v>
      </c>
      <c r="C916" s="143" t="s">
        <v>120</v>
      </c>
      <c r="D916" s="144" t="s">
        <v>76</v>
      </c>
      <c r="E916" s="144"/>
      <c r="F916" s="137">
        <f>IF(D916="대체","",VLOOKUP($D916,월별_CashFlow!$H$3:$I$61,2,FALSE))</f>
        <v>120204</v>
      </c>
      <c r="G916" s="145"/>
      <c r="H916" s="145" t="str">
        <f t="shared" si="28"/>
        <v/>
      </c>
      <c r="I916" s="145">
        <f t="shared" si="29"/>
        <v>-7100</v>
      </c>
      <c r="J916" s="146">
        <v>-7100</v>
      </c>
      <c r="K916" s="147">
        <v>795294019</v>
      </c>
      <c r="L916" s="148" t="s">
        <v>574</v>
      </c>
      <c r="M916" s="148" t="s">
        <v>141</v>
      </c>
      <c r="N916" s="148"/>
      <c r="O916" s="148" t="s">
        <v>8</v>
      </c>
      <c r="P916" s="148" t="s">
        <v>9</v>
      </c>
      <c r="Q916" s="148"/>
      <c r="R916" s="148"/>
      <c r="S916" s="148"/>
      <c r="T916" s="148"/>
    </row>
    <row r="917" spans="1:20" ht="15.6" customHeight="1" outlineLevel="1">
      <c r="A917" s="142">
        <v>45673</v>
      </c>
      <c r="B917" s="142">
        <v>45605</v>
      </c>
      <c r="C917" s="143" t="s">
        <v>120</v>
      </c>
      <c r="D917" s="144" t="s">
        <v>76</v>
      </c>
      <c r="E917" s="144"/>
      <c r="F917" s="137">
        <f>IF(D917="대체","",VLOOKUP($D917,월별_CashFlow!$H$3:$I$61,2,FALSE))</f>
        <v>120204</v>
      </c>
      <c r="G917" s="145"/>
      <c r="H917" s="145" t="str">
        <f t="shared" si="28"/>
        <v/>
      </c>
      <c r="I917" s="145">
        <f t="shared" si="29"/>
        <v>-27200</v>
      </c>
      <c r="J917" s="146">
        <v>-27200</v>
      </c>
      <c r="K917" s="147">
        <v>795266819</v>
      </c>
      <c r="L917" s="148" t="s">
        <v>574</v>
      </c>
      <c r="M917" s="148" t="s">
        <v>141</v>
      </c>
      <c r="N917" s="148"/>
      <c r="O917" s="148" t="s">
        <v>8</v>
      </c>
      <c r="P917" s="148" t="s">
        <v>9</v>
      </c>
      <c r="Q917" s="148"/>
      <c r="R917" s="148"/>
      <c r="S917" s="148"/>
      <c r="T917" s="148"/>
    </row>
    <row r="918" spans="1:20" ht="15.6" customHeight="1" outlineLevel="1">
      <c r="A918" s="142">
        <v>45673</v>
      </c>
      <c r="B918" s="142">
        <v>45605</v>
      </c>
      <c r="C918" s="143" t="s">
        <v>120</v>
      </c>
      <c r="D918" s="144" t="s">
        <v>74</v>
      </c>
      <c r="E918" s="144"/>
      <c r="F918" s="137">
        <f>IF(D918="대체","",VLOOKUP($D918,월별_CashFlow!$H$3:$I$61,2,FALSE))</f>
        <v>120202</v>
      </c>
      <c r="G918" s="145"/>
      <c r="H918" s="145" t="str">
        <f t="shared" si="28"/>
        <v/>
      </c>
      <c r="I918" s="145">
        <f t="shared" si="29"/>
        <v>-610560</v>
      </c>
      <c r="J918" s="146">
        <v>-610560</v>
      </c>
      <c r="K918" s="147">
        <v>794656259</v>
      </c>
      <c r="L918" s="148" t="s">
        <v>640</v>
      </c>
      <c r="M918" s="148"/>
      <c r="N918" s="148"/>
      <c r="O918" s="148" t="s">
        <v>10</v>
      </c>
      <c r="P918" s="148" t="s">
        <v>11</v>
      </c>
      <c r="Q918" s="148"/>
      <c r="R918" s="148"/>
      <c r="S918" s="148"/>
      <c r="T918" s="148"/>
    </row>
    <row r="919" spans="1:20" ht="15.6" customHeight="1" outlineLevel="1">
      <c r="A919" s="142">
        <v>45673</v>
      </c>
      <c r="B919" s="142">
        <v>45605</v>
      </c>
      <c r="C919" s="143" t="s">
        <v>120</v>
      </c>
      <c r="D919" s="144" t="s">
        <v>74</v>
      </c>
      <c r="E919" s="144"/>
      <c r="F919" s="137">
        <f>IF(D919="대체","",VLOOKUP($D919,월별_CashFlow!$H$3:$I$61,2,FALSE))</f>
        <v>120202</v>
      </c>
      <c r="G919" s="145"/>
      <c r="H919" s="145" t="str">
        <f t="shared" si="28"/>
        <v/>
      </c>
      <c r="I919" s="145">
        <f t="shared" si="29"/>
        <v>-6105970</v>
      </c>
      <c r="J919" s="146">
        <v>-6105970</v>
      </c>
      <c r="K919" s="147">
        <v>788550289</v>
      </c>
      <c r="L919" s="148" t="s">
        <v>383</v>
      </c>
      <c r="M919" s="148"/>
      <c r="N919" s="148"/>
      <c r="O919" s="148" t="s">
        <v>10</v>
      </c>
      <c r="P919" s="148" t="s">
        <v>11</v>
      </c>
      <c r="Q919" s="148"/>
      <c r="R919" s="148"/>
      <c r="S919" s="148"/>
      <c r="T919" s="148"/>
    </row>
    <row r="920" spans="1:20" ht="15.6" customHeight="1" outlineLevel="1">
      <c r="A920" s="142">
        <v>45673</v>
      </c>
      <c r="B920" s="142">
        <v>45605</v>
      </c>
      <c r="C920" s="143" t="s">
        <v>120</v>
      </c>
      <c r="D920" s="144" t="s">
        <v>76</v>
      </c>
      <c r="E920" s="144"/>
      <c r="F920" s="137">
        <f>IF(D920="대체","",VLOOKUP($D920,월별_CashFlow!$H$3:$I$61,2,FALSE))</f>
        <v>120204</v>
      </c>
      <c r="G920" s="145"/>
      <c r="H920" s="145" t="str">
        <f t="shared" si="28"/>
        <v/>
      </c>
      <c r="I920" s="145">
        <f t="shared" si="29"/>
        <v>-2200000</v>
      </c>
      <c r="J920" s="146">
        <v>-2200000</v>
      </c>
      <c r="K920" s="147">
        <v>786350289</v>
      </c>
      <c r="L920" s="148" t="s">
        <v>641</v>
      </c>
      <c r="M920" s="148"/>
      <c r="N920" s="148"/>
      <c r="O920" s="148" t="s">
        <v>10</v>
      </c>
      <c r="P920" s="148" t="s">
        <v>11</v>
      </c>
      <c r="Q920" s="148"/>
      <c r="R920" s="148"/>
      <c r="S920" s="148"/>
      <c r="T920" s="148"/>
    </row>
    <row r="921" spans="1:20" ht="15.6" customHeight="1" outlineLevel="1">
      <c r="A921" s="142">
        <v>45673</v>
      </c>
      <c r="B921" s="142">
        <v>45605</v>
      </c>
      <c r="C921" s="143" t="s">
        <v>120</v>
      </c>
      <c r="D921" s="144" t="s">
        <v>86</v>
      </c>
      <c r="E921" s="144"/>
      <c r="F921" s="137">
        <f>IF(D921="대체","",VLOOKUP($D921,월별_CashFlow!$H$3:$I$61,2,FALSE))</f>
        <v>310001</v>
      </c>
      <c r="G921" s="145"/>
      <c r="H921" s="145" t="str">
        <f t="shared" si="28"/>
        <v/>
      </c>
      <c r="I921" s="145">
        <f t="shared" si="29"/>
        <v>-190500</v>
      </c>
      <c r="J921" s="146">
        <v>-190500</v>
      </c>
      <c r="K921" s="147">
        <v>786159789</v>
      </c>
      <c r="L921" s="148" t="s">
        <v>422</v>
      </c>
      <c r="M921" s="148" t="s">
        <v>220</v>
      </c>
      <c r="N921" s="148"/>
      <c r="O921" s="148" t="s">
        <v>10</v>
      </c>
      <c r="P921" s="148" t="s">
        <v>11</v>
      </c>
      <c r="Q921" s="148"/>
      <c r="R921" s="148"/>
      <c r="S921" s="148"/>
      <c r="T921" s="148"/>
    </row>
    <row r="922" spans="1:20" ht="15.6" customHeight="1" outlineLevel="1">
      <c r="A922" s="142">
        <v>45673</v>
      </c>
      <c r="B922" s="142">
        <v>45605</v>
      </c>
      <c r="C922" s="143" t="s">
        <v>120</v>
      </c>
      <c r="D922" s="144" t="s">
        <v>86</v>
      </c>
      <c r="E922" s="144"/>
      <c r="F922" s="137">
        <f>IF(D922="대체","",VLOOKUP($D922,월별_CashFlow!$H$3:$I$61,2,FALSE))</f>
        <v>310001</v>
      </c>
      <c r="G922" s="145"/>
      <c r="H922" s="145" t="str">
        <f t="shared" si="28"/>
        <v/>
      </c>
      <c r="I922" s="145">
        <f t="shared" si="29"/>
        <v>-900500</v>
      </c>
      <c r="J922" s="146">
        <v>-900500</v>
      </c>
      <c r="K922" s="147">
        <v>785259289</v>
      </c>
      <c r="L922" s="148" t="s">
        <v>642</v>
      </c>
      <c r="M922" s="148" t="s">
        <v>220</v>
      </c>
      <c r="N922" s="148"/>
      <c r="O922" s="148" t="s">
        <v>10</v>
      </c>
      <c r="P922" s="148" t="s">
        <v>11</v>
      </c>
      <c r="Q922" s="148"/>
      <c r="R922" s="148"/>
      <c r="S922" s="148"/>
      <c r="T922" s="148"/>
    </row>
    <row r="923" spans="1:20" ht="15.6" customHeight="1" outlineLevel="1">
      <c r="A923" s="142">
        <v>45673</v>
      </c>
      <c r="B923" s="142">
        <v>45605</v>
      </c>
      <c r="C923" s="143" t="s">
        <v>120</v>
      </c>
      <c r="D923" s="144" t="s">
        <v>86</v>
      </c>
      <c r="E923" s="144"/>
      <c r="F923" s="137">
        <f>IF(D923="대체","",VLOOKUP($D923,월별_CashFlow!$H$3:$I$61,2,FALSE))</f>
        <v>310001</v>
      </c>
      <c r="G923" s="145"/>
      <c r="H923" s="145" t="str">
        <f t="shared" si="28"/>
        <v/>
      </c>
      <c r="I923" s="145">
        <f t="shared" si="29"/>
        <v>-54036</v>
      </c>
      <c r="J923" s="146">
        <v>-54036</v>
      </c>
      <c r="K923" s="147">
        <v>785205253</v>
      </c>
      <c r="L923" s="148" t="s">
        <v>397</v>
      </c>
      <c r="M923" s="148"/>
      <c r="N923" s="148"/>
      <c r="O923" s="148" t="s">
        <v>10</v>
      </c>
      <c r="P923" s="148" t="s">
        <v>11</v>
      </c>
      <c r="Q923" s="148"/>
      <c r="R923" s="148"/>
      <c r="S923" s="148"/>
      <c r="T923" s="148"/>
    </row>
    <row r="924" spans="1:20" ht="15.6" customHeight="1" outlineLevel="1">
      <c r="A924" s="142">
        <v>45673</v>
      </c>
      <c r="B924" s="142">
        <v>45605</v>
      </c>
      <c r="C924" s="143" t="s">
        <v>120</v>
      </c>
      <c r="D924" s="144" t="s">
        <v>68</v>
      </c>
      <c r="E924" s="144"/>
      <c r="F924" s="137">
        <f>IF(D924="대체","",VLOOKUP($D924,월별_CashFlow!$H$3:$I$61,2,FALSE))</f>
        <v>120103</v>
      </c>
      <c r="G924" s="145"/>
      <c r="H924" s="145" t="str">
        <f t="shared" si="28"/>
        <v/>
      </c>
      <c r="I924" s="145">
        <f t="shared" si="29"/>
        <v>-269135</v>
      </c>
      <c r="J924" s="146">
        <v>-269135</v>
      </c>
      <c r="K924" s="147">
        <v>784936118</v>
      </c>
      <c r="L924" s="148" t="s">
        <v>330</v>
      </c>
      <c r="M924" s="148" t="s">
        <v>124</v>
      </c>
      <c r="N924" s="148"/>
      <c r="O924" s="148" t="s">
        <v>10</v>
      </c>
      <c r="P924" s="148" t="s">
        <v>11</v>
      </c>
      <c r="Q924" s="148"/>
      <c r="R924" s="148"/>
      <c r="S924" s="148"/>
      <c r="T924" s="148"/>
    </row>
    <row r="925" spans="1:20" ht="15.6" customHeight="1" outlineLevel="1">
      <c r="A925" s="142">
        <v>45673</v>
      </c>
      <c r="B925" s="142">
        <v>45605</v>
      </c>
      <c r="C925" s="143" t="s">
        <v>120</v>
      </c>
      <c r="D925" s="144" t="s">
        <v>86</v>
      </c>
      <c r="E925" s="144"/>
      <c r="F925" s="137">
        <f>IF(D925="대체","",VLOOKUP($D925,월별_CashFlow!$H$3:$I$61,2,FALSE))</f>
        <v>310001</v>
      </c>
      <c r="G925" s="145"/>
      <c r="H925" s="145" t="str">
        <f t="shared" si="28"/>
        <v/>
      </c>
      <c r="I925" s="145">
        <f t="shared" si="29"/>
        <v>-360500</v>
      </c>
      <c r="J925" s="146">
        <v>-360500</v>
      </c>
      <c r="K925" s="147">
        <v>784575618</v>
      </c>
      <c r="L925" s="148" t="s">
        <v>643</v>
      </c>
      <c r="M925" s="148" t="s">
        <v>220</v>
      </c>
      <c r="N925" s="148"/>
      <c r="O925" s="148" t="s">
        <v>10</v>
      </c>
      <c r="P925" s="148" t="s">
        <v>11</v>
      </c>
      <c r="Q925" s="148"/>
      <c r="R925" s="148"/>
      <c r="S925" s="148"/>
      <c r="T925" s="148"/>
    </row>
    <row r="926" spans="1:20" ht="15.6" customHeight="1" outlineLevel="1">
      <c r="A926" s="142">
        <v>45673</v>
      </c>
      <c r="B926" s="142">
        <v>45605</v>
      </c>
      <c r="C926" s="143" t="s">
        <v>120</v>
      </c>
      <c r="D926" s="144" t="s">
        <v>86</v>
      </c>
      <c r="E926" s="144"/>
      <c r="F926" s="137">
        <f>IF(D926="대체","",VLOOKUP($D926,월별_CashFlow!$H$3:$I$61,2,FALSE))</f>
        <v>310001</v>
      </c>
      <c r="G926" s="145"/>
      <c r="H926" s="145" t="str">
        <f t="shared" si="28"/>
        <v/>
      </c>
      <c r="I926" s="145">
        <f t="shared" si="29"/>
        <v>-160000</v>
      </c>
      <c r="J926" s="146">
        <v>-160000</v>
      </c>
      <c r="K926" s="147">
        <v>784415618</v>
      </c>
      <c r="L926" s="148" t="s">
        <v>610</v>
      </c>
      <c r="M926" s="148" t="s">
        <v>220</v>
      </c>
      <c r="N926" s="148"/>
      <c r="O926" s="148" t="s">
        <v>10</v>
      </c>
      <c r="P926" s="148" t="s">
        <v>11</v>
      </c>
      <c r="Q926" s="148"/>
      <c r="R926" s="148"/>
      <c r="S926" s="148"/>
      <c r="T926" s="148"/>
    </row>
    <row r="927" spans="1:20" ht="15.6" customHeight="1" outlineLevel="1">
      <c r="A927" s="142">
        <v>45673</v>
      </c>
      <c r="B927" s="142">
        <v>45605</v>
      </c>
      <c r="C927" s="143" t="s">
        <v>120</v>
      </c>
      <c r="D927" s="144" t="s">
        <v>86</v>
      </c>
      <c r="E927" s="144"/>
      <c r="F927" s="137">
        <f>IF(D927="대체","",VLOOKUP($D927,월별_CashFlow!$H$3:$I$61,2,FALSE))</f>
        <v>310001</v>
      </c>
      <c r="G927" s="145"/>
      <c r="H927" s="145" t="str">
        <f t="shared" si="28"/>
        <v/>
      </c>
      <c r="I927" s="145">
        <f t="shared" si="29"/>
        <v>-480500</v>
      </c>
      <c r="J927" s="146">
        <v>-480500</v>
      </c>
      <c r="K927" s="147">
        <v>783935118</v>
      </c>
      <c r="L927" s="148" t="s">
        <v>644</v>
      </c>
      <c r="M927" s="148" t="s">
        <v>220</v>
      </c>
      <c r="N927" s="148"/>
      <c r="O927" s="148" t="s">
        <v>10</v>
      </c>
      <c r="P927" s="148" t="s">
        <v>11</v>
      </c>
      <c r="Q927" s="148"/>
      <c r="R927" s="148"/>
      <c r="S927" s="148"/>
      <c r="T927" s="148"/>
    </row>
    <row r="928" spans="1:20" ht="15.6" customHeight="1" outlineLevel="1">
      <c r="A928" s="142">
        <v>45673</v>
      </c>
      <c r="B928" s="142">
        <v>45607</v>
      </c>
      <c r="C928" s="143" t="s">
        <v>120</v>
      </c>
      <c r="D928" s="144" t="s">
        <v>83</v>
      </c>
      <c r="E928" s="144"/>
      <c r="F928" s="137">
        <f>IF(D928="대체","",VLOOKUP($D928,월별_CashFlow!$H$3:$I$61,2,FALSE))</f>
        <v>210003</v>
      </c>
      <c r="G928" s="145"/>
      <c r="H928" s="145">
        <f t="shared" si="28"/>
        <v>60000000</v>
      </c>
      <c r="I928" s="145" t="str">
        <f t="shared" si="29"/>
        <v/>
      </c>
      <c r="J928" s="146">
        <v>60000000</v>
      </c>
      <c r="K928" s="147">
        <v>843935118</v>
      </c>
      <c r="L928" s="148" t="s">
        <v>316</v>
      </c>
      <c r="M928" s="148" t="s">
        <v>234</v>
      </c>
      <c r="N928" s="148"/>
      <c r="O928" s="148" t="s">
        <v>10</v>
      </c>
      <c r="P928" s="148" t="s">
        <v>11</v>
      </c>
      <c r="Q928" s="148"/>
      <c r="R928" s="148"/>
      <c r="S928" s="148"/>
      <c r="T928" s="148"/>
    </row>
    <row r="929" spans="1:20" ht="15.6" customHeight="1" outlineLevel="1">
      <c r="A929" s="142">
        <v>45673</v>
      </c>
      <c r="B929" s="142">
        <v>45607</v>
      </c>
      <c r="C929" s="143" t="s">
        <v>120</v>
      </c>
      <c r="D929" s="144" t="s">
        <v>86</v>
      </c>
      <c r="E929" s="144"/>
      <c r="F929" s="137">
        <f>IF(D929="대체","",VLOOKUP($D929,월별_CashFlow!$H$3:$I$61,2,FALSE))</f>
        <v>310001</v>
      </c>
      <c r="G929" s="145"/>
      <c r="H929" s="145">
        <f t="shared" si="28"/>
        <v>450000</v>
      </c>
      <c r="I929" s="145" t="str">
        <f t="shared" si="29"/>
        <v/>
      </c>
      <c r="J929" s="146">
        <v>450000</v>
      </c>
      <c r="K929" s="147">
        <v>844385118</v>
      </c>
      <c r="L929" s="148" t="s">
        <v>421</v>
      </c>
      <c r="M929" s="148" t="s">
        <v>235</v>
      </c>
      <c r="N929" s="148"/>
      <c r="O929" s="148" t="s">
        <v>14</v>
      </c>
      <c r="P929" s="148" t="s">
        <v>15</v>
      </c>
      <c r="Q929" s="148"/>
      <c r="R929" s="148"/>
      <c r="S929" s="148"/>
      <c r="T929" s="148"/>
    </row>
    <row r="930" spans="1:20" ht="15.6" customHeight="1" outlineLevel="1">
      <c r="A930" s="142">
        <v>45673</v>
      </c>
      <c r="B930" s="142">
        <v>45607</v>
      </c>
      <c r="C930" s="143" t="s">
        <v>120</v>
      </c>
      <c r="D930" s="144" t="s">
        <v>86</v>
      </c>
      <c r="E930" s="144"/>
      <c r="F930" s="137">
        <f>IF(D930="대체","",VLOOKUP($D930,월별_CashFlow!$H$3:$I$61,2,FALSE))</f>
        <v>310001</v>
      </c>
      <c r="G930" s="145"/>
      <c r="H930" s="145">
        <f t="shared" si="28"/>
        <v>1320000</v>
      </c>
      <c r="I930" s="145" t="str">
        <f t="shared" si="29"/>
        <v/>
      </c>
      <c r="J930" s="146">
        <v>1320000</v>
      </c>
      <c r="K930" s="147">
        <v>845705118</v>
      </c>
      <c r="L930" s="148" t="s">
        <v>421</v>
      </c>
      <c r="M930" s="148" t="s">
        <v>217</v>
      </c>
      <c r="N930" s="148"/>
      <c r="O930" s="148" t="s">
        <v>14</v>
      </c>
      <c r="P930" s="148" t="s">
        <v>15</v>
      </c>
      <c r="Q930" s="148"/>
      <c r="R930" s="148"/>
      <c r="S930" s="148"/>
      <c r="T930" s="148"/>
    </row>
    <row r="931" spans="1:20" ht="15.6" customHeight="1" outlineLevel="1">
      <c r="A931" s="142">
        <v>45673</v>
      </c>
      <c r="B931" s="142">
        <v>45607</v>
      </c>
      <c r="C931" s="143" t="s">
        <v>120</v>
      </c>
      <c r="D931" s="144" t="s">
        <v>76</v>
      </c>
      <c r="E931" s="144"/>
      <c r="F931" s="137">
        <f>IF(D931="대체","",VLOOKUP($D931,월별_CashFlow!$H$3:$I$61,2,FALSE))</f>
        <v>120204</v>
      </c>
      <c r="G931" s="145"/>
      <c r="H931" s="145" t="str">
        <f t="shared" si="28"/>
        <v/>
      </c>
      <c r="I931" s="145">
        <f t="shared" si="29"/>
        <v>-13500</v>
      </c>
      <c r="J931" s="146">
        <v>-13500</v>
      </c>
      <c r="K931" s="147">
        <v>845691618</v>
      </c>
      <c r="L931" s="148" t="s">
        <v>574</v>
      </c>
      <c r="M931" s="148" t="s">
        <v>141</v>
      </c>
      <c r="N931" s="148"/>
      <c r="O931" s="148" t="s">
        <v>8</v>
      </c>
      <c r="P931" s="148" t="s">
        <v>9</v>
      </c>
      <c r="Q931" s="148"/>
      <c r="R931" s="148"/>
      <c r="S931" s="148"/>
      <c r="T931" s="148"/>
    </row>
    <row r="932" spans="1:20" ht="15.6" customHeight="1" outlineLevel="1">
      <c r="A932" s="142">
        <v>45673</v>
      </c>
      <c r="B932" s="142">
        <v>45607</v>
      </c>
      <c r="C932" s="143" t="s">
        <v>120</v>
      </c>
      <c r="D932" s="144" t="s">
        <v>74</v>
      </c>
      <c r="E932" s="144"/>
      <c r="F932" s="137">
        <f>IF(D932="대체","",VLOOKUP($D932,월별_CashFlow!$H$3:$I$61,2,FALSE))</f>
        <v>120202</v>
      </c>
      <c r="G932" s="145"/>
      <c r="H932" s="145" t="str">
        <f t="shared" si="28"/>
        <v/>
      </c>
      <c r="I932" s="145">
        <f t="shared" si="29"/>
        <v>-18350</v>
      </c>
      <c r="J932" s="146">
        <v>-18350</v>
      </c>
      <c r="K932" s="147">
        <v>845673268</v>
      </c>
      <c r="L932" s="148" t="s">
        <v>645</v>
      </c>
      <c r="M932" s="148"/>
      <c r="N932" s="148"/>
      <c r="O932" s="148" t="s">
        <v>10</v>
      </c>
      <c r="P932" s="148" t="s">
        <v>11</v>
      </c>
      <c r="Q932" s="148"/>
      <c r="R932" s="148"/>
      <c r="S932" s="148"/>
      <c r="T932" s="148"/>
    </row>
    <row r="933" spans="1:20" ht="15.6" customHeight="1" outlineLevel="1">
      <c r="A933" s="142">
        <v>45673</v>
      </c>
      <c r="B933" s="142">
        <v>45607</v>
      </c>
      <c r="C933" s="143" t="s">
        <v>120</v>
      </c>
      <c r="D933" s="144" t="s">
        <v>83</v>
      </c>
      <c r="E933" s="144"/>
      <c r="F933" s="137">
        <f>IF(D933="대체","",VLOOKUP($D933,월별_CashFlow!$H$3:$I$61,2,FALSE))</f>
        <v>210003</v>
      </c>
      <c r="G933" s="145"/>
      <c r="H933" s="145" t="str">
        <f t="shared" si="28"/>
        <v/>
      </c>
      <c r="I933" s="145">
        <f t="shared" si="29"/>
        <v>-60000000</v>
      </c>
      <c r="J933" s="146">
        <v>-60000000</v>
      </c>
      <c r="K933" s="147">
        <v>785673268</v>
      </c>
      <c r="L933" s="148" t="s">
        <v>316</v>
      </c>
      <c r="M933" s="148" t="s">
        <v>234</v>
      </c>
      <c r="N933" s="148"/>
      <c r="O933" s="148" t="s">
        <v>8</v>
      </c>
      <c r="P933" s="148" t="s">
        <v>9</v>
      </c>
      <c r="Q933" s="148"/>
      <c r="R933" s="148"/>
      <c r="S933" s="148"/>
      <c r="T933" s="148"/>
    </row>
    <row r="934" spans="1:20" ht="15.6" customHeight="1" outlineLevel="1">
      <c r="A934" s="142">
        <v>45673</v>
      </c>
      <c r="B934" s="142">
        <v>45607</v>
      </c>
      <c r="C934" s="143" t="s">
        <v>120</v>
      </c>
      <c r="D934" s="144" t="s">
        <v>74</v>
      </c>
      <c r="E934" s="144"/>
      <c r="F934" s="137">
        <f>IF(D934="대체","",VLOOKUP($D934,월별_CashFlow!$H$3:$I$61,2,FALSE))</f>
        <v>120202</v>
      </c>
      <c r="G934" s="145"/>
      <c r="H934" s="145" t="str">
        <f t="shared" si="28"/>
        <v/>
      </c>
      <c r="I934" s="145">
        <f t="shared" si="29"/>
        <v>-828000</v>
      </c>
      <c r="J934" s="146">
        <v>-828000</v>
      </c>
      <c r="K934" s="147">
        <v>784845268</v>
      </c>
      <c r="L934" s="148" t="s">
        <v>646</v>
      </c>
      <c r="M934" s="148"/>
      <c r="N934" s="148"/>
      <c r="O934" s="148" t="s">
        <v>10</v>
      </c>
      <c r="P934" s="148" t="s">
        <v>11</v>
      </c>
      <c r="Q934" s="148"/>
      <c r="R934" s="148"/>
      <c r="S934" s="148"/>
      <c r="T934" s="148"/>
    </row>
    <row r="935" spans="1:20" ht="15.6" customHeight="1" outlineLevel="1">
      <c r="A935" s="142">
        <v>45673</v>
      </c>
      <c r="B935" s="142">
        <v>45607</v>
      </c>
      <c r="C935" s="143" t="s">
        <v>120</v>
      </c>
      <c r="D935" s="144" t="s">
        <v>74</v>
      </c>
      <c r="E935" s="144"/>
      <c r="F935" s="137">
        <f>IF(D935="대체","",VLOOKUP($D935,월별_CashFlow!$H$3:$I$61,2,FALSE))</f>
        <v>120202</v>
      </c>
      <c r="G935" s="145"/>
      <c r="H935" s="145" t="str">
        <f t="shared" si="28"/>
        <v/>
      </c>
      <c r="I935" s="145">
        <f t="shared" si="29"/>
        <v>-100200</v>
      </c>
      <c r="J935" s="146">
        <v>-100200</v>
      </c>
      <c r="K935" s="147">
        <v>784745068</v>
      </c>
      <c r="L935" s="148" t="s">
        <v>647</v>
      </c>
      <c r="M935" s="148"/>
      <c r="N935" s="148"/>
      <c r="O935" s="148" t="s">
        <v>10</v>
      </c>
      <c r="P935" s="148" t="s">
        <v>11</v>
      </c>
      <c r="Q935" s="148"/>
      <c r="R935" s="148"/>
      <c r="S935" s="148"/>
      <c r="T935" s="148"/>
    </row>
    <row r="936" spans="1:20" ht="15.6" customHeight="1" outlineLevel="1">
      <c r="A936" s="142">
        <v>45673</v>
      </c>
      <c r="B936" s="142">
        <v>45607</v>
      </c>
      <c r="C936" s="143" t="s">
        <v>120</v>
      </c>
      <c r="D936" s="144" t="s">
        <v>74</v>
      </c>
      <c r="E936" s="144"/>
      <c r="F936" s="137">
        <f>IF(D936="대체","",VLOOKUP($D936,월별_CashFlow!$H$3:$I$61,2,FALSE))</f>
        <v>120202</v>
      </c>
      <c r="G936" s="145"/>
      <c r="H936" s="145" t="str">
        <f t="shared" si="28"/>
        <v/>
      </c>
      <c r="I936" s="145">
        <f t="shared" si="29"/>
        <v>-35030</v>
      </c>
      <c r="J936" s="146">
        <v>-35030</v>
      </c>
      <c r="K936" s="147">
        <v>784710038</v>
      </c>
      <c r="L936" s="148" t="s">
        <v>648</v>
      </c>
      <c r="M936" s="148"/>
      <c r="N936" s="148"/>
      <c r="O936" s="148" t="s">
        <v>10</v>
      </c>
      <c r="P936" s="148" t="s">
        <v>11</v>
      </c>
      <c r="Q936" s="148"/>
      <c r="R936" s="148"/>
      <c r="S936" s="148"/>
      <c r="T936" s="148"/>
    </row>
    <row r="937" spans="1:20" ht="15.6" customHeight="1" outlineLevel="1">
      <c r="A937" s="142">
        <v>45673</v>
      </c>
      <c r="B937" s="142">
        <v>45607</v>
      </c>
      <c r="C937" s="143" t="s">
        <v>120</v>
      </c>
      <c r="D937" s="144" t="s">
        <v>74</v>
      </c>
      <c r="E937" s="144"/>
      <c r="F937" s="137">
        <f>IF(D937="대체","",VLOOKUP($D937,월별_CashFlow!$H$3:$I$61,2,FALSE))</f>
        <v>120202</v>
      </c>
      <c r="G937" s="145"/>
      <c r="H937" s="145" t="str">
        <f t="shared" si="28"/>
        <v/>
      </c>
      <c r="I937" s="145">
        <f t="shared" si="29"/>
        <v>-1689750</v>
      </c>
      <c r="J937" s="146">
        <v>-1689750</v>
      </c>
      <c r="K937" s="147">
        <v>783020288</v>
      </c>
      <c r="L937" s="148" t="s">
        <v>645</v>
      </c>
      <c r="M937" s="148"/>
      <c r="N937" s="148"/>
      <c r="O937" s="148" t="s">
        <v>10</v>
      </c>
      <c r="P937" s="148" t="s">
        <v>11</v>
      </c>
      <c r="Q937" s="148"/>
      <c r="R937" s="148"/>
      <c r="S937" s="148"/>
      <c r="T937" s="148"/>
    </row>
    <row r="938" spans="1:20" ht="15.6" customHeight="1" outlineLevel="1">
      <c r="A938" s="142">
        <v>45673</v>
      </c>
      <c r="B938" s="142">
        <v>45607</v>
      </c>
      <c r="C938" s="143" t="s">
        <v>120</v>
      </c>
      <c r="D938" s="144" t="s">
        <v>86</v>
      </c>
      <c r="E938" s="144"/>
      <c r="F938" s="137">
        <f>IF(D938="대체","",VLOOKUP($D938,월별_CashFlow!$H$3:$I$61,2,FALSE))</f>
        <v>310001</v>
      </c>
      <c r="G938" s="145"/>
      <c r="H938" s="145" t="str">
        <f t="shared" si="28"/>
        <v/>
      </c>
      <c r="I938" s="145">
        <f t="shared" si="29"/>
        <v>-450000</v>
      </c>
      <c r="J938" s="146">
        <v>-450000</v>
      </c>
      <c r="K938" s="147">
        <v>782570288</v>
      </c>
      <c r="L938" s="148" t="s">
        <v>649</v>
      </c>
      <c r="M938" s="148" t="s">
        <v>235</v>
      </c>
      <c r="N938" s="148"/>
      <c r="O938" s="148" t="s">
        <v>14</v>
      </c>
      <c r="P938" s="148" t="s">
        <v>15</v>
      </c>
      <c r="Q938" s="148"/>
      <c r="R938" s="148"/>
      <c r="S938" s="148"/>
      <c r="T938" s="148"/>
    </row>
    <row r="939" spans="1:20" ht="15.6" customHeight="1" outlineLevel="1">
      <c r="A939" s="142">
        <v>45673</v>
      </c>
      <c r="B939" s="142">
        <v>45607</v>
      </c>
      <c r="C939" s="143" t="s">
        <v>120</v>
      </c>
      <c r="D939" s="144" t="s">
        <v>86</v>
      </c>
      <c r="E939" s="144"/>
      <c r="F939" s="137">
        <f>IF(D939="대체","",VLOOKUP($D939,월별_CashFlow!$H$3:$I$61,2,FALSE))</f>
        <v>310001</v>
      </c>
      <c r="G939" s="145"/>
      <c r="H939" s="145" t="str">
        <f t="shared" si="28"/>
        <v/>
      </c>
      <c r="I939" s="145">
        <f t="shared" si="29"/>
        <v>-1320000</v>
      </c>
      <c r="J939" s="146">
        <v>-1320000</v>
      </c>
      <c r="K939" s="147">
        <v>781250288</v>
      </c>
      <c r="L939" s="148" t="s">
        <v>521</v>
      </c>
      <c r="M939" s="148" t="s">
        <v>217</v>
      </c>
      <c r="N939" s="148"/>
      <c r="O939" s="148" t="s">
        <v>14</v>
      </c>
      <c r="P939" s="148" t="s">
        <v>15</v>
      </c>
      <c r="Q939" s="148"/>
      <c r="R939" s="148"/>
      <c r="S939" s="148"/>
      <c r="T939" s="148"/>
    </row>
    <row r="940" spans="1:20" ht="15.6" customHeight="1" outlineLevel="1">
      <c r="A940" s="142">
        <v>45673</v>
      </c>
      <c r="B940" s="142">
        <v>45608</v>
      </c>
      <c r="C940" s="143" t="s">
        <v>120</v>
      </c>
      <c r="D940" s="144" t="s">
        <v>76</v>
      </c>
      <c r="E940" s="144"/>
      <c r="F940" s="137">
        <f>IF(D940="대체","",VLOOKUP($D940,월별_CashFlow!$H$3:$I$61,2,FALSE))</f>
        <v>120204</v>
      </c>
      <c r="G940" s="145"/>
      <c r="H940" s="145" t="str">
        <f t="shared" si="28"/>
        <v/>
      </c>
      <c r="I940" s="145">
        <f t="shared" si="29"/>
        <v>-64000</v>
      </c>
      <c r="J940" s="146">
        <v>-64000</v>
      </c>
      <c r="K940" s="147">
        <v>781186288</v>
      </c>
      <c r="L940" s="148" t="s">
        <v>386</v>
      </c>
      <c r="M940" s="148"/>
      <c r="N940" s="148"/>
      <c r="O940" s="148" t="s">
        <v>8</v>
      </c>
      <c r="P940" s="148" t="s">
        <v>9</v>
      </c>
      <c r="Q940" s="148"/>
      <c r="R940" s="148"/>
      <c r="S940" s="148"/>
      <c r="T940" s="148"/>
    </row>
    <row r="941" spans="1:20" ht="15.6" customHeight="1" outlineLevel="1">
      <c r="A941" s="142">
        <v>45673</v>
      </c>
      <c r="B941" s="142">
        <v>45608</v>
      </c>
      <c r="C941" s="143" t="s">
        <v>120</v>
      </c>
      <c r="D941" s="144" t="s">
        <v>76</v>
      </c>
      <c r="E941" s="144"/>
      <c r="F941" s="137">
        <f>IF(D941="대체","",VLOOKUP($D941,월별_CashFlow!$H$3:$I$61,2,FALSE))</f>
        <v>120204</v>
      </c>
      <c r="G941" s="145"/>
      <c r="H941" s="145" t="str">
        <f t="shared" si="28"/>
        <v/>
      </c>
      <c r="I941" s="145">
        <f t="shared" si="29"/>
        <v>-11000</v>
      </c>
      <c r="J941" s="146">
        <v>-11000</v>
      </c>
      <c r="K941" s="147">
        <v>781175288</v>
      </c>
      <c r="L941" s="148" t="s">
        <v>574</v>
      </c>
      <c r="M941" s="148" t="s">
        <v>141</v>
      </c>
      <c r="N941" s="148"/>
      <c r="O941" s="148" t="s">
        <v>8</v>
      </c>
      <c r="P941" s="148" t="s">
        <v>9</v>
      </c>
      <c r="Q941" s="148"/>
      <c r="R941" s="148"/>
      <c r="S941" s="148"/>
      <c r="T941" s="148"/>
    </row>
    <row r="942" spans="1:20" ht="15.6" customHeight="1" outlineLevel="1">
      <c r="A942" s="142">
        <v>45673</v>
      </c>
      <c r="B942" s="142">
        <v>45608</v>
      </c>
      <c r="C942" s="143" t="s">
        <v>120</v>
      </c>
      <c r="D942" s="144" t="s">
        <v>76</v>
      </c>
      <c r="E942" s="144"/>
      <c r="F942" s="137">
        <f>IF(D942="대체","",VLOOKUP($D942,월별_CashFlow!$H$3:$I$61,2,FALSE))</f>
        <v>120204</v>
      </c>
      <c r="G942" s="145"/>
      <c r="H942" s="145" t="str">
        <f t="shared" si="28"/>
        <v/>
      </c>
      <c r="I942" s="145">
        <f t="shared" si="29"/>
        <v>-13600</v>
      </c>
      <c r="J942" s="146">
        <v>-13600</v>
      </c>
      <c r="K942" s="147">
        <v>781161688</v>
      </c>
      <c r="L942" s="148" t="s">
        <v>574</v>
      </c>
      <c r="M942" s="148" t="s">
        <v>141</v>
      </c>
      <c r="N942" s="148"/>
      <c r="O942" s="148" t="s">
        <v>8</v>
      </c>
      <c r="P942" s="148" t="s">
        <v>9</v>
      </c>
      <c r="Q942" s="148"/>
      <c r="R942" s="148"/>
      <c r="S942" s="148"/>
      <c r="T942" s="148"/>
    </row>
    <row r="943" spans="1:20" ht="15.6" customHeight="1" outlineLevel="1">
      <c r="A943" s="142">
        <v>45673</v>
      </c>
      <c r="B943" s="142">
        <v>45608</v>
      </c>
      <c r="C943" s="143" t="s">
        <v>120</v>
      </c>
      <c r="D943" s="144" t="s">
        <v>76</v>
      </c>
      <c r="E943" s="144"/>
      <c r="F943" s="137">
        <f>IF(D943="대체","",VLOOKUP($D943,월별_CashFlow!$H$3:$I$61,2,FALSE))</f>
        <v>120204</v>
      </c>
      <c r="G943" s="145"/>
      <c r="H943" s="145" t="str">
        <f t="shared" si="28"/>
        <v/>
      </c>
      <c r="I943" s="145">
        <f t="shared" si="29"/>
        <v>-15800</v>
      </c>
      <c r="J943" s="146">
        <v>-15800</v>
      </c>
      <c r="K943" s="147">
        <v>781145888</v>
      </c>
      <c r="L943" s="148" t="s">
        <v>574</v>
      </c>
      <c r="M943" s="148" t="s">
        <v>141</v>
      </c>
      <c r="N943" s="148"/>
      <c r="O943" s="148" t="s">
        <v>8</v>
      </c>
      <c r="P943" s="148" t="s">
        <v>9</v>
      </c>
      <c r="Q943" s="148"/>
      <c r="R943" s="148"/>
      <c r="S943" s="148"/>
      <c r="T943" s="148"/>
    </row>
    <row r="944" spans="1:20" ht="15.6" customHeight="1" outlineLevel="1">
      <c r="A944" s="142">
        <v>45673</v>
      </c>
      <c r="B944" s="142">
        <v>45609</v>
      </c>
      <c r="C944" s="143" t="s">
        <v>120</v>
      </c>
      <c r="D944" s="144" t="s">
        <v>86</v>
      </c>
      <c r="E944" s="144"/>
      <c r="F944" s="137">
        <f>IF(D944="대체","",VLOOKUP($D944,월별_CashFlow!$H$3:$I$61,2,FALSE))</f>
        <v>310001</v>
      </c>
      <c r="G944" s="145"/>
      <c r="H944" s="145">
        <f t="shared" si="28"/>
        <v>200000</v>
      </c>
      <c r="I944" s="145" t="str">
        <f t="shared" si="29"/>
        <v/>
      </c>
      <c r="J944" s="146">
        <v>200000</v>
      </c>
      <c r="K944" s="147">
        <v>781345888</v>
      </c>
      <c r="L944" s="148" t="s">
        <v>477</v>
      </c>
      <c r="M944" s="148" t="s">
        <v>216</v>
      </c>
      <c r="N944" s="148"/>
      <c r="O944" s="148" t="s">
        <v>16</v>
      </c>
      <c r="P944" s="148" t="s">
        <v>17</v>
      </c>
      <c r="Q944" s="148"/>
      <c r="R944" s="148"/>
      <c r="S944" s="148"/>
      <c r="T944" s="148"/>
    </row>
    <row r="945" spans="1:20" ht="15.6" customHeight="1" outlineLevel="1">
      <c r="A945" s="142">
        <v>45673</v>
      </c>
      <c r="B945" s="142">
        <v>45609</v>
      </c>
      <c r="C945" s="143" t="s">
        <v>120</v>
      </c>
      <c r="D945" s="144" t="s">
        <v>86</v>
      </c>
      <c r="E945" s="144"/>
      <c r="F945" s="137">
        <f>IF(D945="대체","",VLOOKUP($D945,월별_CashFlow!$H$3:$I$61,2,FALSE))</f>
        <v>310001</v>
      </c>
      <c r="G945" s="145"/>
      <c r="H945" s="145">
        <f t="shared" si="28"/>
        <v>4800000</v>
      </c>
      <c r="I945" s="145" t="str">
        <f t="shared" si="29"/>
        <v/>
      </c>
      <c r="J945" s="146">
        <v>4800000</v>
      </c>
      <c r="K945" s="147">
        <v>786145888</v>
      </c>
      <c r="L945" s="148" t="s">
        <v>477</v>
      </c>
      <c r="M945" s="148" t="s">
        <v>216</v>
      </c>
      <c r="N945" s="148"/>
      <c r="O945" s="148" t="s">
        <v>16</v>
      </c>
      <c r="P945" s="148" t="s">
        <v>17</v>
      </c>
      <c r="Q945" s="148"/>
      <c r="R945" s="148"/>
      <c r="S945" s="148"/>
      <c r="T945" s="148"/>
    </row>
    <row r="946" spans="1:20" ht="15.6" customHeight="1" outlineLevel="1">
      <c r="A946" s="142">
        <v>45673</v>
      </c>
      <c r="B946" s="142">
        <v>45609</v>
      </c>
      <c r="C946" s="143" t="s">
        <v>120</v>
      </c>
      <c r="D946" s="144" t="s">
        <v>86</v>
      </c>
      <c r="E946" s="144"/>
      <c r="F946" s="137">
        <f>IF(D946="대체","",VLOOKUP($D946,월별_CashFlow!$H$3:$I$61,2,FALSE))</f>
        <v>310001</v>
      </c>
      <c r="G946" s="145"/>
      <c r="H946" s="145">
        <f t="shared" si="28"/>
        <v>3600000</v>
      </c>
      <c r="I946" s="145" t="str">
        <f t="shared" si="29"/>
        <v/>
      </c>
      <c r="J946" s="146">
        <v>3600000</v>
      </c>
      <c r="K946" s="147">
        <v>789745888</v>
      </c>
      <c r="L946" s="148" t="s">
        <v>477</v>
      </c>
      <c r="M946" s="148" t="s">
        <v>216</v>
      </c>
      <c r="N946" s="148"/>
      <c r="O946" s="148" t="s">
        <v>16</v>
      </c>
      <c r="P946" s="148" t="s">
        <v>17</v>
      </c>
      <c r="Q946" s="148"/>
      <c r="R946" s="148"/>
      <c r="S946" s="148"/>
      <c r="T946" s="148"/>
    </row>
    <row r="947" spans="1:20" ht="15.6" customHeight="1" outlineLevel="1">
      <c r="A947" s="142">
        <v>45673</v>
      </c>
      <c r="B947" s="142">
        <v>45609</v>
      </c>
      <c r="C947" s="143" t="s">
        <v>120</v>
      </c>
      <c r="D947" s="144" t="s">
        <v>86</v>
      </c>
      <c r="E947" s="144"/>
      <c r="F947" s="137">
        <f>IF(D947="대체","",VLOOKUP($D947,월별_CashFlow!$H$3:$I$61,2,FALSE))</f>
        <v>310001</v>
      </c>
      <c r="G947" s="145"/>
      <c r="H947" s="145">
        <f t="shared" si="28"/>
        <v>1543200</v>
      </c>
      <c r="I947" s="145" t="str">
        <f t="shared" si="29"/>
        <v/>
      </c>
      <c r="J947" s="146">
        <v>1543200</v>
      </c>
      <c r="K947" s="147">
        <v>791289088</v>
      </c>
      <c r="L947" s="148" t="s">
        <v>477</v>
      </c>
      <c r="M947" s="148" t="s">
        <v>216</v>
      </c>
      <c r="N947" s="148"/>
      <c r="O947" s="148" t="s">
        <v>16</v>
      </c>
      <c r="P947" s="148" t="s">
        <v>17</v>
      </c>
      <c r="Q947" s="148"/>
      <c r="R947" s="148"/>
      <c r="S947" s="148"/>
      <c r="T947" s="148"/>
    </row>
    <row r="948" spans="1:20" ht="15.6" customHeight="1" outlineLevel="1">
      <c r="A948" s="142">
        <v>45673</v>
      </c>
      <c r="B948" s="142">
        <v>45609</v>
      </c>
      <c r="C948" s="143" t="s">
        <v>120</v>
      </c>
      <c r="D948" s="144" t="s">
        <v>86</v>
      </c>
      <c r="E948" s="144"/>
      <c r="F948" s="137">
        <f>IF(D948="대체","",VLOOKUP($D948,월별_CashFlow!$H$3:$I$61,2,FALSE))</f>
        <v>310001</v>
      </c>
      <c r="G948" s="145"/>
      <c r="H948" s="145">
        <f t="shared" si="28"/>
        <v>1106000</v>
      </c>
      <c r="I948" s="145" t="str">
        <f t="shared" si="29"/>
        <v/>
      </c>
      <c r="J948" s="146">
        <v>1106000</v>
      </c>
      <c r="K948" s="147">
        <v>792395088</v>
      </c>
      <c r="L948" s="148" t="s">
        <v>477</v>
      </c>
      <c r="M948" s="148" t="s">
        <v>216</v>
      </c>
      <c r="N948" s="148"/>
      <c r="O948" s="148" t="s">
        <v>16</v>
      </c>
      <c r="P948" s="148" t="s">
        <v>17</v>
      </c>
      <c r="Q948" s="148"/>
      <c r="R948" s="148"/>
      <c r="S948" s="148"/>
      <c r="T948" s="148"/>
    </row>
    <row r="949" spans="1:20" ht="15.6" customHeight="1" outlineLevel="1">
      <c r="A949" s="142">
        <v>45673</v>
      </c>
      <c r="B949" s="142">
        <v>45609</v>
      </c>
      <c r="C949" s="143" t="s">
        <v>120</v>
      </c>
      <c r="D949" s="144" t="s">
        <v>86</v>
      </c>
      <c r="E949" s="144"/>
      <c r="F949" s="137">
        <f>IF(D949="대체","",VLOOKUP($D949,월별_CashFlow!$H$3:$I$61,2,FALSE))</f>
        <v>310001</v>
      </c>
      <c r="G949" s="145"/>
      <c r="H949" s="145">
        <f t="shared" si="28"/>
        <v>1600000</v>
      </c>
      <c r="I949" s="145" t="str">
        <f t="shared" si="29"/>
        <v/>
      </c>
      <c r="J949" s="146">
        <v>1600000</v>
      </c>
      <c r="K949" s="147">
        <v>793995088</v>
      </c>
      <c r="L949" s="148" t="s">
        <v>477</v>
      </c>
      <c r="M949" s="148" t="s">
        <v>216</v>
      </c>
      <c r="N949" s="148"/>
      <c r="O949" s="148" t="s">
        <v>16</v>
      </c>
      <c r="P949" s="148" t="s">
        <v>17</v>
      </c>
      <c r="Q949" s="148"/>
      <c r="R949" s="148"/>
      <c r="S949" s="148"/>
      <c r="T949" s="148"/>
    </row>
    <row r="950" spans="1:20" ht="15.6" customHeight="1" outlineLevel="1">
      <c r="A950" s="142">
        <v>45673</v>
      </c>
      <c r="B950" s="142">
        <v>45609</v>
      </c>
      <c r="C950" s="143" t="s">
        <v>120</v>
      </c>
      <c r="D950" s="144" t="s">
        <v>86</v>
      </c>
      <c r="E950" s="144"/>
      <c r="F950" s="137">
        <f>IF(D950="대체","",VLOOKUP($D950,월별_CashFlow!$H$3:$I$61,2,FALSE))</f>
        <v>310001</v>
      </c>
      <c r="G950" s="145"/>
      <c r="H950" s="145">
        <f t="shared" si="28"/>
        <v>30000</v>
      </c>
      <c r="I950" s="145" t="str">
        <f t="shared" si="29"/>
        <v/>
      </c>
      <c r="J950" s="146">
        <v>30000</v>
      </c>
      <c r="K950" s="147">
        <v>794025088</v>
      </c>
      <c r="L950" s="148" t="s">
        <v>477</v>
      </c>
      <c r="M950" s="148" t="s">
        <v>236</v>
      </c>
      <c r="N950" s="148"/>
      <c r="O950" s="148" t="s">
        <v>16</v>
      </c>
      <c r="P950" s="148" t="s">
        <v>17</v>
      </c>
      <c r="Q950" s="148"/>
      <c r="R950" s="148"/>
      <c r="S950" s="148"/>
      <c r="T950" s="148"/>
    </row>
    <row r="951" spans="1:20" ht="15.6" customHeight="1" outlineLevel="1">
      <c r="A951" s="142">
        <v>45673</v>
      </c>
      <c r="B951" s="142">
        <v>45609</v>
      </c>
      <c r="C951" s="143" t="s">
        <v>120</v>
      </c>
      <c r="D951" s="144" t="s">
        <v>76</v>
      </c>
      <c r="E951" s="144"/>
      <c r="F951" s="137">
        <f>IF(D951="대체","",VLOOKUP($D951,월별_CashFlow!$H$3:$I$61,2,FALSE))</f>
        <v>120204</v>
      </c>
      <c r="G951" s="145"/>
      <c r="H951" s="145" t="str">
        <f t="shared" si="28"/>
        <v/>
      </c>
      <c r="I951" s="145">
        <f t="shared" si="29"/>
        <v>-20000</v>
      </c>
      <c r="J951" s="146">
        <v>-20000</v>
      </c>
      <c r="K951" s="147">
        <v>794005088</v>
      </c>
      <c r="L951" s="148" t="s">
        <v>574</v>
      </c>
      <c r="M951" s="148" t="s">
        <v>141</v>
      </c>
      <c r="N951" s="148"/>
      <c r="O951" s="148" t="s">
        <v>8</v>
      </c>
      <c r="P951" s="148" t="s">
        <v>9</v>
      </c>
      <c r="Q951" s="148"/>
      <c r="R951" s="148"/>
      <c r="S951" s="148"/>
      <c r="T951" s="148"/>
    </row>
    <row r="952" spans="1:20" ht="15.6" customHeight="1" outlineLevel="1">
      <c r="A952" s="142">
        <v>45673</v>
      </c>
      <c r="B952" s="142">
        <v>45609</v>
      </c>
      <c r="C952" s="143" t="s">
        <v>120</v>
      </c>
      <c r="D952" s="144" t="s">
        <v>86</v>
      </c>
      <c r="E952" s="144"/>
      <c r="F952" s="137">
        <f>IF(D952="대체","",VLOOKUP($D952,월별_CashFlow!$H$3:$I$61,2,FALSE))</f>
        <v>310001</v>
      </c>
      <c r="G952" s="145"/>
      <c r="H952" s="145" t="str">
        <f t="shared" si="28"/>
        <v/>
      </c>
      <c r="I952" s="145">
        <f t="shared" si="29"/>
        <v>-200000</v>
      </c>
      <c r="J952" s="146">
        <v>-200000</v>
      </c>
      <c r="K952" s="147">
        <v>793805088</v>
      </c>
      <c r="L952" s="148" t="s">
        <v>509</v>
      </c>
      <c r="M952" s="148" t="s">
        <v>237</v>
      </c>
      <c r="N952" s="148"/>
      <c r="O952" s="148" t="s">
        <v>16</v>
      </c>
      <c r="P952" s="148" t="s">
        <v>17</v>
      </c>
      <c r="Q952" s="148"/>
      <c r="R952" s="148"/>
      <c r="S952" s="148"/>
      <c r="T952" s="148"/>
    </row>
    <row r="953" spans="1:20" ht="15.6" customHeight="1" outlineLevel="1">
      <c r="A953" s="142">
        <v>45673</v>
      </c>
      <c r="B953" s="142">
        <v>45609</v>
      </c>
      <c r="C953" s="143" t="s">
        <v>120</v>
      </c>
      <c r="D953" s="144" t="s">
        <v>86</v>
      </c>
      <c r="E953" s="144"/>
      <c r="F953" s="137">
        <f>IF(D953="대체","",VLOOKUP($D953,월별_CashFlow!$H$3:$I$61,2,FALSE))</f>
        <v>310001</v>
      </c>
      <c r="G953" s="145"/>
      <c r="H953" s="145" t="str">
        <f t="shared" si="28"/>
        <v/>
      </c>
      <c r="I953" s="145">
        <f t="shared" si="29"/>
        <v>-4800000</v>
      </c>
      <c r="J953" s="146">
        <v>-4800000</v>
      </c>
      <c r="K953" s="147">
        <v>789005088</v>
      </c>
      <c r="L953" s="148" t="s">
        <v>509</v>
      </c>
      <c r="M953" s="148" t="s">
        <v>238</v>
      </c>
      <c r="N953" s="148"/>
      <c r="O953" s="148" t="s">
        <v>16</v>
      </c>
      <c r="P953" s="148" t="s">
        <v>17</v>
      </c>
      <c r="Q953" s="148"/>
      <c r="R953" s="148"/>
      <c r="S953" s="148"/>
      <c r="T953" s="148"/>
    </row>
    <row r="954" spans="1:20" ht="15.6" customHeight="1" outlineLevel="1">
      <c r="A954" s="142">
        <v>45673</v>
      </c>
      <c r="B954" s="142">
        <v>45609</v>
      </c>
      <c r="C954" s="143" t="s">
        <v>120</v>
      </c>
      <c r="D954" s="144" t="s">
        <v>86</v>
      </c>
      <c r="E954" s="144"/>
      <c r="F954" s="137">
        <f>IF(D954="대체","",VLOOKUP($D954,월별_CashFlow!$H$3:$I$61,2,FALSE))</f>
        <v>310001</v>
      </c>
      <c r="G954" s="145"/>
      <c r="H954" s="145" t="str">
        <f t="shared" si="28"/>
        <v/>
      </c>
      <c r="I954" s="145">
        <f t="shared" si="29"/>
        <v>-3600000</v>
      </c>
      <c r="J954" s="146">
        <v>-3600000</v>
      </c>
      <c r="K954" s="147">
        <v>785405088</v>
      </c>
      <c r="L954" s="148" t="s">
        <v>509</v>
      </c>
      <c r="M954" s="148" t="s">
        <v>239</v>
      </c>
      <c r="N954" s="148"/>
      <c r="O954" s="148" t="s">
        <v>16</v>
      </c>
      <c r="P954" s="148" t="s">
        <v>17</v>
      </c>
      <c r="Q954" s="148"/>
      <c r="R954" s="148"/>
      <c r="S954" s="148"/>
      <c r="T954" s="148"/>
    </row>
    <row r="955" spans="1:20" ht="15.6" customHeight="1" outlineLevel="1">
      <c r="A955" s="142">
        <v>45673</v>
      </c>
      <c r="B955" s="142">
        <v>45609</v>
      </c>
      <c r="C955" s="143" t="s">
        <v>120</v>
      </c>
      <c r="D955" s="144" t="s">
        <v>86</v>
      </c>
      <c r="E955" s="144"/>
      <c r="F955" s="137">
        <f>IF(D955="대체","",VLOOKUP($D955,월별_CashFlow!$H$3:$I$61,2,FALSE))</f>
        <v>310001</v>
      </c>
      <c r="G955" s="145"/>
      <c r="H955" s="145" t="str">
        <f t="shared" si="28"/>
        <v/>
      </c>
      <c r="I955" s="145">
        <f t="shared" si="29"/>
        <v>-1543200</v>
      </c>
      <c r="J955" s="146">
        <v>-1543200</v>
      </c>
      <c r="K955" s="147">
        <v>783861888</v>
      </c>
      <c r="L955" s="148" t="s">
        <v>509</v>
      </c>
      <c r="M955" s="148" t="s">
        <v>240</v>
      </c>
      <c r="N955" s="148"/>
      <c r="O955" s="148" t="s">
        <v>16</v>
      </c>
      <c r="P955" s="148" t="s">
        <v>17</v>
      </c>
      <c r="Q955" s="148"/>
      <c r="R955" s="148"/>
      <c r="S955" s="148"/>
      <c r="T955" s="148"/>
    </row>
    <row r="956" spans="1:20" ht="15.6" customHeight="1" outlineLevel="1">
      <c r="A956" s="142">
        <v>45673</v>
      </c>
      <c r="B956" s="142">
        <v>45609</v>
      </c>
      <c r="C956" s="143" t="s">
        <v>120</v>
      </c>
      <c r="D956" s="144" t="s">
        <v>86</v>
      </c>
      <c r="E956" s="144"/>
      <c r="F956" s="137">
        <f>IF(D956="대체","",VLOOKUP($D956,월별_CashFlow!$H$3:$I$61,2,FALSE))</f>
        <v>310001</v>
      </c>
      <c r="G956" s="145"/>
      <c r="H956" s="145" t="str">
        <f t="shared" si="28"/>
        <v/>
      </c>
      <c r="I956" s="145">
        <f t="shared" si="29"/>
        <v>-1106000</v>
      </c>
      <c r="J956" s="146">
        <v>-1106000</v>
      </c>
      <c r="K956" s="147">
        <v>782755888</v>
      </c>
      <c r="L956" s="148" t="s">
        <v>509</v>
      </c>
      <c r="M956" s="148" t="s">
        <v>241</v>
      </c>
      <c r="N956" s="148"/>
      <c r="O956" s="148" t="s">
        <v>16</v>
      </c>
      <c r="P956" s="148" t="s">
        <v>17</v>
      </c>
      <c r="Q956" s="148"/>
      <c r="R956" s="148"/>
      <c r="S956" s="148"/>
      <c r="T956" s="148"/>
    </row>
    <row r="957" spans="1:20" ht="15.6" customHeight="1" outlineLevel="1">
      <c r="A957" s="142">
        <v>45673</v>
      </c>
      <c r="B957" s="142">
        <v>45609</v>
      </c>
      <c r="C957" s="143" t="s">
        <v>120</v>
      </c>
      <c r="D957" s="144" t="s">
        <v>86</v>
      </c>
      <c r="E957" s="144"/>
      <c r="F957" s="137">
        <f>IF(D957="대체","",VLOOKUP($D957,월별_CashFlow!$H$3:$I$61,2,FALSE))</f>
        <v>310001</v>
      </c>
      <c r="G957" s="145"/>
      <c r="H957" s="145" t="str">
        <f t="shared" si="28"/>
        <v/>
      </c>
      <c r="I957" s="145">
        <f t="shared" si="29"/>
        <v>-1600000</v>
      </c>
      <c r="J957" s="146">
        <v>-1600000</v>
      </c>
      <c r="K957" s="147">
        <v>781155888</v>
      </c>
      <c r="L957" s="148" t="s">
        <v>509</v>
      </c>
      <c r="M957" s="148" t="s">
        <v>242</v>
      </c>
      <c r="N957" s="148"/>
      <c r="O957" s="148" t="s">
        <v>16</v>
      </c>
      <c r="P957" s="148" t="s">
        <v>17</v>
      </c>
      <c r="Q957" s="148"/>
      <c r="R957" s="148"/>
      <c r="S957" s="148"/>
      <c r="T957" s="148"/>
    </row>
    <row r="958" spans="1:20" ht="15.6" customHeight="1" outlineLevel="1">
      <c r="A958" s="142">
        <v>45673</v>
      </c>
      <c r="B958" s="142">
        <v>45609</v>
      </c>
      <c r="C958" s="143" t="s">
        <v>120</v>
      </c>
      <c r="D958" s="144" t="s">
        <v>86</v>
      </c>
      <c r="E958" s="144"/>
      <c r="F958" s="137">
        <f>IF(D958="대체","",VLOOKUP($D958,월별_CashFlow!$H$3:$I$61,2,FALSE))</f>
        <v>310001</v>
      </c>
      <c r="G958" s="145"/>
      <c r="H958" s="145" t="str">
        <f t="shared" si="28"/>
        <v/>
      </c>
      <c r="I958" s="145">
        <f t="shared" si="29"/>
        <v>-30000</v>
      </c>
      <c r="J958" s="146">
        <v>-30000</v>
      </c>
      <c r="K958" s="147">
        <v>781125888</v>
      </c>
      <c r="L958" s="148" t="s">
        <v>509</v>
      </c>
      <c r="M958" s="148" t="s">
        <v>243</v>
      </c>
      <c r="N958" s="148"/>
      <c r="O958" s="148" t="s">
        <v>16</v>
      </c>
      <c r="P958" s="148" t="s">
        <v>17</v>
      </c>
      <c r="Q958" s="148"/>
      <c r="R958" s="148"/>
      <c r="S958" s="148"/>
      <c r="T958" s="148"/>
    </row>
    <row r="959" spans="1:20" ht="15.6" customHeight="1" outlineLevel="1">
      <c r="A959" s="142">
        <v>45673</v>
      </c>
      <c r="B959" s="142">
        <v>45612</v>
      </c>
      <c r="C959" s="143" t="s">
        <v>120</v>
      </c>
      <c r="D959" s="144" t="s">
        <v>76</v>
      </c>
      <c r="E959" s="144"/>
      <c r="F959" s="137">
        <f>IF(D959="대체","",VLOOKUP($D959,월별_CashFlow!$H$3:$I$61,2,FALSE))</f>
        <v>120204</v>
      </c>
      <c r="G959" s="145"/>
      <c r="H959" s="145" t="str">
        <f t="shared" si="28"/>
        <v/>
      </c>
      <c r="I959" s="145">
        <f t="shared" si="29"/>
        <v>-56000</v>
      </c>
      <c r="J959" s="146">
        <v>-56000</v>
      </c>
      <c r="K959" s="147">
        <v>781069888</v>
      </c>
      <c r="L959" s="148" t="s">
        <v>574</v>
      </c>
      <c r="M959" s="148" t="s">
        <v>141</v>
      </c>
      <c r="N959" s="148"/>
      <c r="O959" s="148" t="s">
        <v>8</v>
      </c>
      <c r="P959" s="148" t="s">
        <v>9</v>
      </c>
      <c r="Q959" s="148"/>
      <c r="R959" s="148"/>
      <c r="S959" s="148"/>
      <c r="T959" s="148"/>
    </row>
    <row r="960" spans="1:20" ht="15.6" customHeight="1" outlineLevel="1">
      <c r="A960" s="142">
        <v>45673</v>
      </c>
      <c r="B960" s="142">
        <v>45613</v>
      </c>
      <c r="C960" s="143" t="s">
        <v>120</v>
      </c>
      <c r="D960" s="144" t="s">
        <v>76</v>
      </c>
      <c r="E960" s="144"/>
      <c r="F960" s="137">
        <f>IF(D960="대체","",VLOOKUP($D960,월별_CashFlow!$H$3:$I$61,2,FALSE))</f>
        <v>120204</v>
      </c>
      <c r="G960" s="145"/>
      <c r="H960" s="145" t="str">
        <f t="shared" si="28"/>
        <v/>
      </c>
      <c r="I960" s="145">
        <f t="shared" si="29"/>
        <v>-7000</v>
      </c>
      <c r="J960" s="146">
        <v>-7000</v>
      </c>
      <c r="K960" s="147">
        <v>781062888</v>
      </c>
      <c r="L960" s="148" t="s">
        <v>574</v>
      </c>
      <c r="M960" s="148" t="s">
        <v>141</v>
      </c>
      <c r="N960" s="148"/>
      <c r="O960" s="148" t="s">
        <v>8</v>
      </c>
      <c r="P960" s="148" t="s">
        <v>9</v>
      </c>
      <c r="Q960" s="148"/>
      <c r="R960" s="148"/>
      <c r="S960" s="148"/>
      <c r="T960" s="148"/>
    </row>
    <row r="961" spans="1:20" ht="15.6" customHeight="1" outlineLevel="1">
      <c r="A961" s="142">
        <v>45673</v>
      </c>
      <c r="B961" s="142">
        <v>45614</v>
      </c>
      <c r="C961" s="143" t="s">
        <v>120</v>
      </c>
      <c r="D961" s="144" t="s">
        <v>86</v>
      </c>
      <c r="E961" s="144"/>
      <c r="F961" s="137">
        <f>IF(D961="대체","",VLOOKUP($D961,월별_CashFlow!$H$3:$I$61,2,FALSE))</f>
        <v>310001</v>
      </c>
      <c r="G961" s="145"/>
      <c r="H961" s="145">
        <f t="shared" si="28"/>
        <v>4000</v>
      </c>
      <c r="I961" s="145" t="str">
        <f t="shared" si="29"/>
        <v/>
      </c>
      <c r="J961" s="146">
        <v>4000</v>
      </c>
      <c r="K961" s="147">
        <v>781066888</v>
      </c>
      <c r="L961" s="148" t="s">
        <v>485</v>
      </c>
      <c r="M961" s="148" t="s">
        <v>244</v>
      </c>
      <c r="N961" s="148"/>
      <c r="O961" s="148" t="s">
        <v>14</v>
      </c>
      <c r="P961" s="148" t="s">
        <v>15</v>
      </c>
      <c r="Q961" s="148"/>
      <c r="R961" s="148"/>
      <c r="S961" s="148"/>
      <c r="T961" s="148"/>
    </row>
    <row r="962" spans="1:20" ht="15.6" customHeight="1" outlineLevel="1">
      <c r="A962" s="142">
        <v>45673</v>
      </c>
      <c r="B962" s="142">
        <v>45614</v>
      </c>
      <c r="C962" s="143" t="s">
        <v>120</v>
      </c>
      <c r="D962" s="144" t="s">
        <v>86</v>
      </c>
      <c r="E962" s="144"/>
      <c r="F962" s="137">
        <f>IF(D962="대체","",VLOOKUP($D962,월별_CashFlow!$H$3:$I$61,2,FALSE))</f>
        <v>310001</v>
      </c>
      <c r="G962" s="145"/>
      <c r="H962" s="145">
        <f t="shared" si="28"/>
        <v>4000</v>
      </c>
      <c r="I962" s="145" t="str">
        <f t="shared" si="29"/>
        <v/>
      </c>
      <c r="J962" s="146">
        <v>4000</v>
      </c>
      <c r="K962" s="147">
        <v>781070888</v>
      </c>
      <c r="L962" s="148" t="s">
        <v>485</v>
      </c>
      <c r="M962" s="148" t="s">
        <v>244</v>
      </c>
      <c r="N962" s="148"/>
      <c r="O962" s="148" t="s">
        <v>14</v>
      </c>
      <c r="P962" s="148" t="s">
        <v>15</v>
      </c>
      <c r="Q962" s="148"/>
      <c r="R962" s="148"/>
      <c r="S962" s="148"/>
      <c r="T962" s="148"/>
    </row>
    <row r="963" spans="1:20" ht="15.6" customHeight="1" outlineLevel="1">
      <c r="A963" s="142">
        <v>45673</v>
      </c>
      <c r="B963" s="142">
        <v>45614</v>
      </c>
      <c r="C963" s="143" t="s">
        <v>120</v>
      </c>
      <c r="D963" s="144" t="s">
        <v>86</v>
      </c>
      <c r="E963" s="144"/>
      <c r="F963" s="137">
        <f>IF(D963="대체","",VLOOKUP($D963,월별_CashFlow!$H$3:$I$61,2,FALSE))</f>
        <v>310001</v>
      </c>
      <c r="G963" s="145"/>
      <c r="H963" s="145">
        <f t="shared" si="28"/>
        <v>1265000</v>
      </c>
      <c r="I963" s="145" t="str">
        <f t="shared" si="29"/>
        <v/>
      </c>
      <c r="J963" s="146">
        <v>1265000</v>
      </c>
      <c r="K963" s="147">
        <v>782335888</v>
      </c>
      <c r="L963" s="148" t="s">
        <v>421</v>
      </c>
      <c r="M963" s="148" t="s">
        <v>245</v>
      </c>
      <c r="N963" s="148"/>
      <c r="O963" s="148" t="s">
        <v>14</v>
      </c>
      <c r="P963" s="148" t="s">
        <v>15</v>
      </c>
      <c r="Q963" s="148"/>
      <c r="R963" s="148"/>
      <c r="S963" s="148"/>
      <c r="T963" s="148"/>
    </row>
    <row r="964" spans="1:20" ht="15.6" customHeight="1" outlineLevel="1">
      <c r="A964" s="142">
        <v>45673</v>
      </c>
      <c r="B964" s="142">
        <v>45614</v>
      </c>
      <c r="C964" s="143" t="s">
        <v>120</v>
      </c>
      <c r="D964" s="144" t="s">
        <v>86</v>
      </c>
      <c r="E964" s="144"/>
      <c r="F964" s="137">
        <f>IF(D964="대체","",VLOOKUP($D964,월별_CashFlow!$H$3:$I$61,2,FALSE))</f>
        <v>310001</v>
      </c>
      <c r="G964" s="145"/>
      <c r="H964" s="145">
        <f t="shared" si="28"/>
        <v>897600</v>
      </c>
      <c r="I964" s="145" t="str">
        <f t="shared" si="29"/>
        <v/>
      </c>
      <c r="J964" s="146">
        <v>897600</v>
      </c>
      <c r="K964" s="147">
        <v>783233488</v>
      </c>
      <c r="L964" s="148" t="s">
        <v>421</v>
      </c>
      <c r="M964" s="148" t="s">
        <v>246</v>
      </c>
      <c r="N964" s="148"/>
      <c r="O964" s="148" t="s">
        <v>14</v>
      </c>
      <c r="P964" s="148" t="s">
        <v>15</v>
      </c>
      <c r="Q964" s="148"/>
      <c r="R964" s="148"/>
      <c r="S964" s="148"/>
      <c r="T964" s="148"/>
    </row>
    <row r="965" spans="1:20" ht="15.6" customHeight="1" outlineLevel="1">
      <c r="A965" s="142">
        <v>45673</v>
      </c>
      <c r="B965" s="142">
        <v>45614</v>
      </c>
      <c r="C965" s="143" t="s">
        <v>120</v>
      </c>
      <c r="D965" s="144" t="s">
        <v>76</v>
      </c>
      <c r="E965" s="144"/>
      <c r="F965" s="137">
        <f>IF(D965="대체","",VLOOKUP($D965,월별_CashFlow!$H$3:$I$61,2,FALSE))</f>
        <v>120204</v>
      </c>
      <c r="G965" s="145"/>
      <c r="H965" s="145" t="str">
        <f t="shared" si="28"/>
        <v/>
      </c>
      <c r="I965" s="145">
        <f t="shared" si="29"/>
        <v>-10300</v>
      </c>
      <c r="J965" s="146">
        <v>-10300</v>
      </c>
      <c r="K965" s="147">
        <v>783223188</v>
      </c>
      <c r="L965" s="148" t="s">
        <v>574</v>
      </c>
      <c r="M965" s="148" t="s">
        <v>141</v>
      </c>
      <c r="N965" s="148"/>
      <c r="O965" s="148" t="s">
        <v>8</v>
      </c>
      <c r="P965" s="148" t="s">
        <v>9</v>
      </c>
      <c r="Q965" s="148"/>
      <c r="R965" s="148"/>
      <c r="S965" s="148"/>
      <c r="T965" s="148"/>
    </row>
    <row r="966" spans="1:20" ht="15.6" customHeight="1" outlineLevel="1">
      <c r="A966" s="142">
        <v>45673</v>
      </c>
      <c r="B966" s="142">
        <v>45614</v>
      </c>
      <c r="C966" s="143" t="s">
        <v>120</v>
      </c>
      <c r="D966" s="144" t="s">
        <v>76</v>
      </c>
      <c r="E966" s="144"/>
      <c r="F966" s="137">
        <f>IF(D966="대체","",VLOOKUP($D966,월별_CashFlow!$H$3:$I$61,2,FALSE))</f>
        <v>120204</v>
      </c>
      <c r="G966" s="145"/>
      <c r="H966" s="145" t="str">
        <f t="shared" si="28"/>
        <v/>
      </c>
      <c r="I966" s="145">
        <f t="shared" si="29"/>
        <v>-39200</v>
      </c>
      <c r="J966" s="146">
        <v>-39200</v>
      </c>
      <c r="K966" s="147">
        <v>783183988</v>
      </c>
      <c r="L966" s="148" t="s">
        <v>322</v>
      </c>
      <c r="M966" s="148" t="s">
        <v>167</v>
      </c>
      <c r="N966" s="148"/>
      <c r="O966" s="148" t="s">
        <v>8</v>
      </c>
      <c r="P966" s="148" t="s">
        <v>9</v>
      </c>
      <c r="Q966" s="148"/>
      <c r="R966" s="148"/>
      <c r="S966" s="148"/>
      <c r="T966" s="148"/>
    </row>
    <row r="967" spans="1:20" ht="15.6" customHeight="1" outlineLevel="1">
      <c r="A967" s="142">
        <v>45673</v>
      </c>
      <c r="B967" s="142">
        <v>45614</v>
      </c>
      <c r="C967" s="143" t="s">
        <v>120</v>
      </c>
      <c r="D967" s="144" t="s">
        <v>86</v>
      </c>
      <c r="E967" s="144"/>
      <c r="F967" s="137">
        <f>IF(D967="대체","",VLOOKUP($D967,월별_CashFlow!$H$3:$I$61,2,FALSE))</f>
        <v>310001</v>
      </c>
      <c r="G967" s="145"/>
      <c r="H967" s="145" t="str">
        <f t="shared" si="28"/>
        <v/>
      </c>
      <c r="I967" s="145">
        <f t="shared" si="29"/>
        <v>-1265000</v>
      </c>
      <c r="J967" s="146">
        <v>-1265000</v>
      </c>
      <c r="K967" s="147">
        <v>781918988</v>
      </c>
      <c r="L967" s="148" t="s">
        <v>658</v>
      </c>
      <c r="M967" s="148" t="s">
        <v>245</v>
      </c>
      <c r="N967" s="148"/>
      <c r="O967" s="148" t="s">
        <v>14</v>
      </c>
      <c r="P967" s="148" t="s">
        <v>15</v>
      </c>
      <c r="Q967" s="148"/>
      <c r="R967" s="148"/>
      <c r="S967" s="148"/>
      <c r="T967" s="148"/>
    </row>
    <row r="968" spans="1:20" ht="15.6" customHeight="1" outlineLevel="1">
      <c r="A968" s="142">
        <v>45673</v>
      </c>
      <c r="B968" s="142">
        <v>45614</v>
      </c>
      <c r="C968" s="143" t="s">
        <v>120</v>
      </c>
      <c r="D968" s="144" t="s">
        <v>86</v>
      </c>
      <c r="E968" s="144"/>
      <c r="F968" s="137">
        <f>IF(D968="대체","",VLOOKUP($D968,월별_CashFlow!$H$3:$I$61,2,FALSE))</f>
        <v>310001</v>
      </c>
      <c r="G968" s="145"/>
      <c r="H968" s="145" t="str">
        <f t="shared" ref="H968:H1031" si="30">IF(J968&gt;0,J968,"")</f>
        <v/>
      </c>
      <c r="I968" s="145">
        <f t="shared" ref="I968:I1031" si="31">IF(J968&lt;0,J968,"")</f>
        <v>-897600</v>
      </c>
      <c r="J968" s="146">
        <v>-897600</v>
      </c>
      <c r="K968" s="147">
        <v>781021388</v>
      </c>
      <c r="L968" s="148" t="s">
        <v>659</v>
      </c>
      <c r="M968" s="148" t="s">
        <v>246</v>
      </c>
      <c r="N968" s="148"/>
      <c r="O968" s="148" t="s">
        <v>14</v>
      </c>
      <c r="P968" s="148" t="s">
        <v>15</v>
      </c>
      <c r="Q968" s="148"/>
      <c r="R968" s="148"/>
      <c r="S968" s="148"/>
      <c r="T968" s="148"/>
    </row>
    <row r="969" spans="1:20" ht="15.6" customHeight="1" outlineLevel="1">
      <c r="A969" s="142">
        <v>45673</v>
      </c>
      <c r="B969" s="142">
        <v>45615</v>
      </c>
      <c r="C969" s="143" t="s">
        <v>120</v>
      </c>
      <c r="D969" s="144" t="s">
        <v>86</v>
      </c>
      <c r="E969" s="144"/>
      <c r="F969" s="137">
        <f>IF(D969="대체","",VLOOKUP($D969,월별_CashFlow!$H$3:$I$61,2,FALSE))</f>
        <v>310001</v>
      </c>
      <c r="G969" s="145"/>
      <c r="H969" s="145">
        <f t="shared" si="30"/>
        <v>942376</v>
      </c>
      <c r="I969" s="145" t="str">
        <f t="shared" si="31"/>
        <v/>
      </c>
      <c r="J969" s="146">
        <v>942376</v>
      </c>
      <c r="K969" s="147">
        <v>781963764</v>
      </c>
      <c r="L969" s="148" t="s">
        <v>203</v>
      </c>
      <c r="M969" s="148"/>
      <c r="N969" s="148"/>
      <c r="O969" s="148" t="s">
        <v>12</v>
      </c>
      <c r="P969" s="148" t="s">
        <v>13</v>
      </c>
      <c r="Q969" s="148"/>
      <c r="R969" s="148"/>
      <c r="S969" s="148"/>
      <c r="T969" s="148"/>
    </row>
    <row r="970" spans="1:20" ht="15.6" customHeight="1" outlineLevel="1">
      <c r="A970" s="142">
        <v>45673</v>
      </c>
      <c r="B970" s="142">
        <v>45615</v>
      </c>
      <c r="C970" s="143" t="s">
        <v>120</v>
      </c>
      <c r="D970" s="144" t="s">
        <v>76</v>
      </c>
      <c r="E970" s="144"/>
      <c r="F970" s="137">
        <f>IF(D970="대체","",VLOOKUP($D970,월별_CashFlow!$H$3:$I$61,2,FALSE))</f>
        <v>120204</v>
      </c>
      <c r="G970" s="145"/>
      <c r="H970" s="145" t="str">
        <f t="shared" si="30"/>
        <v/>
      </c>
      <c r="I970" s="145">
        <f t="shared" si="31"/>
        <v>-12400</v>
      </c>
      <c r="J970" s="146">
        <v>-12400</v>
      </c>
      <c r="K970" s="147">
        <v>781951364</v>
      </c>
      <c r="L970" s="148" t="s">
        <v>574</v>
      </c>
      <c r="M970" s="148" t="s">
        <v>141</v>
      </c>
      <c r="N970" s="148"/>
      <c r="O970" s="148" t="s">
        <v>8</v>
      </c>
      <c r="P970" s="148" t="s">
        <v>9</v>
      </c>
      <c r="Q970" s="148"/>
      <c r="R970" s="148"/>
      <c r="S970" s="148"/>
      <c r="T970" s="148"/>
    </row>
    <row r="971" spans="1:20" ht="15.6" customHeight="1" outlineLevel="1">
      <c r="A971" s="142">
        <v>45673</v>
      </c>
      <c r="B971" s="142">
        <v>45615</v>
      </c>
      <c r="C971" s="143" t="s">
        <v>120</v>
      </c>
      <c r="D971" s="144" t="s">
        <v>86</v>
      </c>
      <c r="E971" s="144"/>
      <c r="F971" s="137">
        <f>IF(D971="대체","",VLOOKUP($D971,월별_CashFlow!$H$3:$I$61,2,FALSE))</f>
        <v>310001</v>
      </c>
      <c r="G971" s="145"/>
      <c r="H971" s="145" t="str">
        <f t="shared" si="30"/>
        <v/>
      </c>
      <c r="I971" s="145">
        <f t="shared" si="31"/>
        <v>-942376</v>
      </c>
      <c r="J971" s="146">
        <v>-942376</v>
      </c>
      <c r="K971" s="147">
        <v>781008988</v>
      </c>
      <c r="L971" s="148" t="s">
        <v>712</v>
      </c>
      <c r="M971" s="148"/>
      <c r="N971" s="148"/>
      <c r="O971" s="148" t="s">
        <v>12</v>
      </c>
      <c r="P971" s="148" t="s">
        <v>13</v>
      </c>
      <c r="Q971" s="148"/>
      <c r="R971" s="148"/>
      <c r="S971" s="148"/>
      <c r="T971" s="148"/>
    </row>
    <row r="972" spans="1:20" ht="15.6" customHeight="1" outlineLevel="1">
      <c r="A972" s="142">
        <v>45673</v>
      </c>
      <c r="B972" s="142">
        <v>45616</v>
      </c>
      <c r="C972" s="143" t="s">
        <v>120</v>
      </c>
      <c r="D972" s="144" t="s">
        <v>86</v>
      </c>
      <c r="E972" s="144"/>
      <c r="F972" s="137">
        <f>IF(D972="대체","",VLOOKUP($D972,월별_CashFlow!$H$3:$I$61,2,FALSE))</f>
        <v>310001</v>
      </c>
      <c r="G972" s="145"/>
      <c r="H972" s="145">
        <f t="shared" si="30"/>
        <v>1900000</v>
      </c>
      <c r="I972" s="145" t="str">
        <f t="shared" si="31"/>
        <v/>
      </c>
      <c r="J972" s="146">
        <v>1900000</v>
      </c>
      <c r="K972" s="147">
        <v>782908988</v>
      </c>
      <c r="L972" s="148" t="s">
        <v>477</v>
      </c>
      <c r="M972" s="148" t="s">
        <v>243</v>
      </c>
      <c r="N972" s="148"/>
      <c r="O972" s="148" t="s">
        <v>16</v>
      </c>
      <c r="P972" s="148" t="s">
        <v>17</v>
      </c>
      <c r="Q972" s="148"/>
      <c r="R972" s="148"/>
      <c r="S972" s="148"/>
      <c r="T972" s="148"/>
    </row>
    <row r="973" spans="1:20" ht="15.6" customHeight="1" outlineLevel="1">
      <c r="A973" s="142">
        <v>45673</v>
      </c>
      <c r="B973" s="142">
        <v>45616</v>
      </c>
      <c r="C973" s="143" t="s">
        <v>120</v>
      </c>
      <c r="D973" s="144" t="s">
        <v>76</v>
      </c>
      <c r="E973" s="144"/>
      <c r="F973" s="137">
        <f>IF(D973="대체","",VLOOKUP($D973,월별_CashFlow!$H$3:$I$61,2,FALSE))</f>
        <v>120204</v>
      </c>
      <c r="G973" s="145"/>
      <c r="H973" s="145" t="str">
        <f t="shared" si="30"/>
        <v/>
      </c>
      <c r="I973" s="145">
        <f t="shared" si="31"/>
        <v>-57600</v>
      </c>
      <c r="J973" s="146">
        <v>-57600</v>
      </c>
      <c r="K973" s="147">
        <v>782851388</v>
      </c>
      <c r="L973" s="148" t="s">
        <v>574</v>
      </c>
      <c r="M973" s="148" t="s">
        <v>141</v>
      </c>
      <c r="N973" s="148"/>
      <c r="O973" s="148" t="s">
        <v>8</v>
      </c>
      <c r="P973" s="148" t="s">
        <v>9</v>
      </c>
      <c r="Q973" s="148"/>
      <c r="R973" s="148"/>
      <c r="S973" s="148"/>
      <c r="T973" s="148"/>
    </row>
    <row r="974" spans="1:20" ht="15.6" customHeight="1" outlineLevel="1">
      <c r="A974" s="142">
        <v>45673</v>
      </c>
      <c r="B974" s="142">
        <v>45616</v>
      </c>
      <c r="C974" s="143" t="s">
        <v>120</v>
      </c>
      <c r="D974" s="144" t="s">
        <v>76</v>
      </c>
      <c r="E974" s="144"/>
      <c r="F974" s="137">
        <f>IF(D974="대체","",VLOOKUP($D974,월별_CashFlow!$H$3:$I$61,2,FALSE))</f>
        <v>120204</v>
      </c>
      <c r="G974" s="145"/>
      <c r="H974" s="145" t="str">
        <f t="shared" si="30"/>
        <v/>
      </c>
      <c r="I974" s="145">
        <f t="shared" si="31"/>
        <v>-100000</v>
      </c>
      <c r="J974" s="146">
        <v>-100000</v>
      </c>
      <c r="K974" s="147">
        <v>782751388</v>
      </c>
      <c r="L974" s="148" t="s">
        <v>660</v>
      </c>
      <c r="M974" s="148"/>
      <c r="N974" s="148"/>
      <c r="O974" s="148" t="s">
        <v>10</v>
      </c>
      <c r="P974" s="148" t="s">
        <v>11</v>
      </c>
      <c r="Q974" s="148"/>
      <c r="R974" s="148"/>
      <c r="S974" s="148"/>
      <c r="T974" s="148"/>
    </row>
    <row r="975" spans="1:20" ht="15.6" customHeight="1" outlineLevel="1">
      <c r="A975" s="142">
        <v>45673</v>
      </c>
      <c r="B975" s="142">
        <v>45616</v>
      </c>
      <c r="C975" s="143" t="s">
        <v>120</v>
      </c>
      <c r="D975" s="144" t="s">
        <v>86</v>
      </c>
      <c r="E975" s="144"/>
      <c r="F975" s="137">
        <f>IF(D975="대체","",VLOOKUP($D975,월별_CashFlow!$H$3:$I$61,2,FALSE))</f>
        <v>310001</v>
      </c>
      <c r="G975" s="145"/>
      <c r="H975" s="145" t="str">
        <f t="shared" si="30"/>
        <v/>
      </c>
      <c r="I975" s="145">
        <f t="shared" si="31"/>
        <v>-1900000</v>
      </c>
      <c r="J975" s="146">
        <v>-1900000</v>
      </c>
      <c r="K975" s="147">
        <v>780851388</v>
      </c>
      <c r="L975" s="148" t="s">
        <v>509</v>
      </c>
      <c r="M975" s="148" t="s">
        <v>247</v>
      </c>
      <c r="N975" s="148"/>
      <c r="O975" s="148" t="s">
        <v>16</v>
      </c>
      <c r="P975" s="148" t="s">
        <v>17</v>
      </c>
      <c r="Q975" s="148"/>
      <c r="R975" s="148"/>
      <c r="S975" s="148"/>
      <c r="T975" s="148"/>
    </row>
    <row r="976" spans="1:20" ht="15.6" customHeight="1" outlineLevel="1">
      <c r="A976" s="142">
        <v>45673</v>
      </c>
      <c r="B976" s="142">
        <v>45617</v>
      </c>
      <c r="C976" s="143" t="s">
        <v>120</v>
      </c>
      <c r="D976" s="144" t="s">
        <v>86</v>
      </c>
      <c r="E976" s="144"/>
      <c r="F976" s="137">
        <f>IF(D976="대체","",VLOOKUP($D976,월별_CashFlow!$H$3:$I$61,2,FALSE))</f>
        <v>310001</v>
      </c>
      <c r="G976" s="145"/>
      <c r="H976" s="145">
        <f t="shared" si="30"/>
        <v>500000</v>
      </c>
      <c r="I976" s="145" t="str">
        <f t="shared" si="31"/>
        <v/>
      </c>
      <c r="J976" s="146">
        <v>500000</v>
      </c>
      <c r="K976" s="147">
        <v>781351388</v>
      </c>
      <c r="L976" s="148" t="s">
        <v>421</v>
      </c>
      <c r="M976" s="148" t="s">
        <v>246</v>
      </c>
      <c r="N976" s="148"/>
      <c r="O976" s="148" t="s">
        <v>14</v>
      </c>
      <c r="P976" s="148" t="s">
        <v>15</v>
      </c>
      <c r="Q976" s="148"/>
      <c r="R976" s="148"/>
      <c r="S976" s="148"/>
      <c r="T976" s="148"/>
    </row>
    <row r="977" spans="1:20" ht="15.6" customHeight="1" outlineLevel="1">
      <c r="A977" s="142">
        <v>45673</v>
      </c>
      <c r="B977" s="142">
        <v>45617</v>
      </c>
      <c r="C977" s="143" t="s">
        <v>120</v>
      </c>
      <c r="D977" s="144" t="s">
        <v>86</v>
      </c>
      <c r="E977" s="144"/>
      <c r="F977" s="137">
        <f>IF(D977="대체","",VLOOKUP($D977,월별_CashFlow!$H$3:$I$61,2,FALSE))</f>
        <v>310001</v>
      </c>
      <c r="G977" s="145"/>
      <c r="H977" s="145">
        <f t="shared" si="30"/>
        <v>99000</v>
      </c>
      <c r="I977" s="145" t="str">
        <f t="shared" si="31"/>
        <v/>
      </c>
      <c r="J977" s="146">
        <v>99000</v>
      </c>
      <c r="K977" s="147">
        <v>781450388</v>
      </c>
      <c r="L977" s="148" t="s">
        <v>421</v>
      </c>
      <c r="M977" s="148" t="s">
        <v>246</v>
      </c>
      <c r="N977" s="148"/>
      <c r="O977" s="148" t="s">
        <v>14</v>
      </c>
      <c r="P977" s="148" t="s">
        <v>15</v>
      </c>
      <c r="Q977" s="148"/>
      <c r="R977" s="148"/>
      <c r="S977" s="148"/>
      <c r="T977" s="148"/>
    </row>
    <row r="978" spans="1:20" ht="15.6" customHeight="1" outlineLevel="1">
      <c r="A978" s="142">
        <v>45673</v>
      </c>
      <c r="B978" s="142">
        <v>45617</v>
      </c>
      <c r="C978" s="143" t="s">
        <v>120</v>
      </c>
      <c r="D978" s="144" t="s">
        <v>76</v>
      </c>
      <c r="E978" s="144"/>
      <c r="F978" s="137">
        <f>IF(D978="대체","",VLOOKUP($D978,월별_CashFlow!$H$3:$I$61,2,FALSE))</f>
        <v>120204</v>
      </c>
      <c r="G978" s="145"/>
      <c r="H978" s="145" t="str">
        <f t="shared" si="30"/>
        <v/>
      </c>
      <c r="I978" s="145">
        <f t="shared" si="31"/>
        <v>-11300</v>
      </c>
      <c r="J978" s="146">
        <v>-11300</v>
      </c>
      <c r="K978" s="147">
        <v>781439088</v>
      </c>
      <c r="L978" s="148" t="s">
        <v>574</v>
      </c>
      <c r="M978" s="148" t="s">
        <v>141</v>
      </c>
      <c r="N978" s="148"/>
      <c r="O978" s="148" t="s">
        <v>8</v>
      </c>
      <c r="P978" s="148" t="s">
        <v>9</v>
      </c>
      <c r="Q978" s="148"/>
      <c r="R978" s="148"/>
      <c r="S978" s="148"/>
      <c r="T978" s="148"/>
    </row>
    <row r="979" spans="1:20" ht="15.6" customHeight="1" outlineLevel="1">
      <c r="A979" s="142">
        <v>45673</v>
      </c>
      <c r="B979" s="142">
        <v>45617</v>
      </c>
      <c r="C979" s="143" t="s">
        <v>120</v>
      </c>
      <c r="D979" s="144" t="s">
        <v>86</v>
      </c>
      <c r="E979" s="144"/>
      <c r="F979" s="137">
        <f>IF(D979="대체","",VLOOKUP($D979,월별_CashFlow!$H$3:$I$61,2,FALSE))</f>
        <v>310001</v>
      </c>
      <c r="G979" s="145"/>
      <c r="H979" s="145" t="str">
        <f t="shared" si="30"/>
        <v/>
      </c>
      <c r="I979" s="145">
        <f t="shared" si="31"/>
        <v>-500000</v>
      </c>
      <c r="J979" s="146">
        <v>-500000</v>
      </c>
      <c r="K979" s="147">
        <v>780939088</v>
      </c>
      <c r="L979" s="148" t="s">
        <v>649</v>
      </c>
      <c r="M979" s="148" t="s">
        <v>246</v>
      </c>
      <c r="N979" s="148"/>
      <c r="O979" s="148" t="s">
        <v>14</v>
      </c>
      <c r="P979" s="148" t="s">
        <v>15</v>
      </c>
      <c r="Q979" s="148"/>
      <c r="R979" s="148"/>
      <c r="S979" s="148"/>
      <c r="T979" s="148"/>
    </row>
    <row r="980" spans="1:20" ht="15.6" customHeight="1" outlineLevel="1">
      <c r="A980" s="142">
        <v>45673</v>
      </c>
      <c r="B980" s="142">
        <v>45617</v>
      </c>
      <c r="C980" s="143" t="s">
        <v>120</v>
      </c>
      <c r="D980" s="144" t="s">
        <v>86</v>
      </c>
      <c r="E980" s="144"/>
      <c r="F980" s="137">
        <f>IF(D980="대체","",VLOOKUP($D980,월별_CashFlow!$H$3:$I$61,2,FALSE))</f>
        <v>310001</v>
      </c>
      <c r="G980" s="145"/>
      <c r="H980" s="145" t="str">
        <f t="shared" si="30"/>
        <v/>
      </c>
      <c r="I980" s="145">
        <f t="shared" si="31"/>
        <v>-99000</v>
      </c>
      <c r="J980" s="146">
        <v>-99000</v>
      </c>
      <c r="K980" s="147">
        <v>780840088</v>
      </c>
      <c r="L980" s="148" t="s">
        <v>659</v>
      </c>
      <c r="M980" s="148" t="s">
        <v>246</v>
      </c>
      <c r="N980" s="148"/>
      <c r="O980" s="148" t="s">
        <v>14</v>
      </c>
      <c r="P980" s="148" t="s">
        <v>15</v>
      </c>
      <c r="Q980" s="148"/>
      <c r="R980" s="148"/>
      <c r="S980" s="148"/>
      <c r="T980" s="148"/>
    </row>
    <row r="981" spans="1:20" ht="15.6" customHeight="1" outlineLevel="1">
      <c r="A981" s="142">
        <v>45673</v>
      </c>
      <c r="B981" s="142">
        <v>45618</v>
      </c>
      <c r="C981" s="143" t="s">
        <v>120</v>
      </c>
      <c r="D981" s="144" t="s">
        <v>76</v>
      </c>
      <c r="E981" s="144"/>
      <c r="F981" s="137">
        <f>IF(D981="대체","",VLOOKUP($D981,월별_CashFlow!$H$3:$I$61,2,FALSE))</f>
        <v>120204</v>
      </c>
      <c r="G981" s="145"/>
      <c r="H981" s="145" t="str">
        <f t="shared" si="30"/>
        <v/>
      </c>
      <c r="I981" s="145">
        <f t="shared" si="31"/>
        <v>-13000</v>
      </c>
      <c r="J981" s="146">
        <v>-13000</v>
      </c>
      <c r="K981" s="147">
        <v>780827088</v>
      </c>
      <c r="L981" s="148" t="s">
        <v>574</v>
      </c>
      <c r="M981" s="148" t="s">
        <v>141</v>
      </c>
      <c r="N981" s="148"/>
      <c r="O981" s="148" t="s">
        <v>8</v>
      </c>
      <c r="P981" s="148" t="s">
        <v>9</v>
      </c>
      <c r="Q981" s="148"/>
      <c r="R981" s="148"/>
      <c r="S981" s="148"/>
      <c r="T981" s="148"/>
    </row>
    <row r="982" spans="1:20" ht="15.6" customHeight="1" outlineLevel="1">
      <c r="A982" s="142">
        <v>45673</v>
      </c>
      <c r="B982" s="142">
        <v>45618</v>
      </c>
      <c r="C982" s="143" t="s">
        <v>120</v>
      </c>
      <c r="D982" s="144" t="s">
        <v>76</v>
      </c>
      <c r="E982" s="144"/>
      <c r="F982" s="137">
        <f>IF(D982="대체","",VLOOKUP($D982,월별_CashFlow!$H$3:$I$61,2,FALSE))</f>
        <v>120204</v>
      </c>
      <c r="G982" s="145"/>
      <c r="H982" s="145" t="str">
        <f t="shared" si="30"/>
        <v/>
      </c>
      <c r="I982" s="145">
        <f t="shared" si="31"/>
        <v>-84500</v>
      </c>
      <c r="J982" s="146">
        <v>-84500</v>
      </c>
      <c r="K982" s="147">
        <v>780742588</v>
      </c>
      <c r="L982" s="148" t="s">
        <v>574</v>
      </c>
      <c r="M982" s="148" t="s">
        <v>141</v>
      </c>
      <c r="N982" s="148"/>
      <c r="O982" s="148" t="s">
        <v>8</v>
      </c>
      <c r="P982" s="148" t="s">
        <v>9</v>
      </c>
      <c r="Q982" s="148"/>
      <c r="R982" s="148"/>
      <c r="S982" s="148"/>
      <c r="T982" s="148"/>
    </row>
    <row r="983" spans="1:20" ht="15.6" customHeight="1" outlineLevel="1">
      <c r="A983" s="142">
        <v>45673</v>
      </c>
      <c r="B983" s="142">
        <v>45619</v>
      </c>
      <c r="C983" s="143" t="s">
        <v>120</v>
      </c>
      <c r="D983" s="144" t="s">
        <v>76</v>
      </c>
      <c r="E983" s="144"/>
      <c r="F983" s="137">
        <f>IF(D983="대체","",VLOOKUP($D983,월별_CashFlow!$H$3:$I$61,2,FALSE))</f>
        <v>120204</v>
      </c>
      <c r="G983" s="145"/>
      <c r="H983" s="145" t="str">
        <f t="shared" si="30"/>
        <v/>
      </c>
      <c r="I983" s="145">
        <f t="shared" si="31"/>
        <v>-13000</v>
      </c>
      <c r="J983" s="146">
        <v>-13000</v>
      </c>
      <c r="K983" s="147">
        <v>780729588</v>
      </c>
      <c r="L983" s="148" t="s">
        <v>574</v>
      </c>
      <c r="M983" s="148" t="s">
        <v>141</v>
      </c>
      <c r="N983" s="148"/>
      <c r="O983" s="148" t="s">
        <v>8</v>
      </c>
      <c r="P983" s="148" t="s">
        <v>9</v>
      </c>
      <c r="Q983" s="148"/>
      <c r="R983" s="148"/>
      <c r="S983" s="148"/>
      <c r="T983" s="148"/>
    </row>
    <row r="984" spans="1:20" ht="15.6" customHeight="1" outlineLevel="1">
      <c r="A984" s="142">
        <v>45673</v>
      </c>
      <c r="B984" s="142">
        <v>45619</v>
      </c>
      <c r="C984" s="143" t="s">
        <v>120</v>
      </c>
      <c r="D984" s="144" t="s">
        <v>76</v>
      </c>
      <c r="E984" s="144"/>
      <c r="F984" s="137">
        <f>IF(D984="대체","",VLOOKUP($D984,월별_CashFlow!$H$3:$I$61,2,FALSE))</f>
        <v>120204</v>
      </c>
      <c r="G984" s="145"/>
      <c r="H984" s="145" t="str">
        <f t="shared" si="30"/>
        <v/>
      </c>
      <c r="I984" s="145">
        <f t="shared" si="31"/>
        <v>-17500</v>
      </c>
      <c r="J984" s="146">
        <v>-17500</v>
      </c>
      <c r="K984" s="147">
        <v>780712088</v>
      </c>
      <c r="L984" s="148" t="s">
        <v>574</v>
      </c>
      <c r="M984" s="148" t="s">
        <v>141</v>
      </c>
      <c r="N984" s="148"/>
      <c r="O984" s="148" t="s">
        <v>8</v>
      </c>
      <c r="P984" s="148" t="s">
        <v>9</v>
      </c>
      <c r="Q984" s="148"/>
      <c r="R984" s="148"/>
      <c r="S984" s="148"/>
      <c r="T984" s="148"/>
    </row>
    <row r="985" spans="1:20" ht="15.6" customHeight="1" outlineLevel="1">
      <c r="A985" s="142">
        <v>45673</v>
      </c>
      <c r="B985" s="142">
        <v>45619</v>
      </c>
      <c r="C985" s="143" t="s">
        <v>120</v>
      </c>
      <c r="D985" s="144" t="s">
        <v>76</v>
      </c>
      <c r="E985" s="144"/>
      <c r="F985" s="137">
        <f>IF(D985="대체","",VLOOKUP($D985,월별_CashFlow!$H$3:$I$61,2,FALSE))</f>
        <v>120204</v>
      </c>
      <c r="G985" s="145"/>
      <c r="H985" s="145" t="str">
        <f t="shared" si="30"/>
        <v/>
      </c>
      <c r="I985" s="145">
        <f t="shared" si="31"/>
        <v>-22300</v>
      </c>
      <c r="J985" s="146">
        <v>-22300</v>
      </c>
      <c r="K985" s="147">
        <v>780689788</v>
      </c>
      <c r="L985" s="148" t="s">
        <v>574</v>
      </c>
      <c r="M985" s="148" t="s">
        <v>141</v>
      </c>
      <c r="N985" s="148"/>
      <c r="O985" s="148" t="s">
        <v>8</v>
      </c>
      <c r="P985" s="148" t="s">
        <v>9</v>
      </c>
      <c r="Q985" s="148"/>
      <c r="R985" s="148"/>
      <c r="S985" s="148"/>
      <c r="T985" s="148"/>
    </row>
    <row r="986" spans="1:20" ht="15.6" customHeight="1" outlineLevel="1">
      <c r="A986" s="142">
        <v>45673</v>
      </c>
      <c r="B986" s="142">
        <v>45619</v>
      </c>
      <c r="C986" s="143" t="s">
        <v>120</v>
      </c>
      <c r="D986" s="144" t="s">
        <v>76</v>
      </c>
      <c r="E986" s="144"/>
      <c r="F986" s="137">
        <f>IF(D986="대체","",VLOOKUP($D986,월별_CashFlow!$H$3:$I$61,2,FALSE))</f>
        <v>120204</v>
      </c>
      <c r="G986" s="145"/>
      <c r="H986" s="145" t="str">
        <f t="shared" si="30"/>
        <v/>
      </c>
      <c r="I986" s="145">
        <f t="shared" si="31"/>
        <v>-6200</v>
      </c>
      <c r="J986" s="146">
        <v>-6200</v>
      </c>
      <c r="K986" s="147">
        <v>780683588</v>
      </c>
      <c r="L986" s="148" t="s">
        <v>574</v>
      </c>
      <c r="M986" s="148" t="s">
        <v>141</v>
      </c>
      <c r="N986" s="148"/>
      <c r="O986" s="148" t="s">
        <v>8</v>
      </c>
      <c r="P986" s="148" t="s">
        <v>9</v>
      </c>
      <c r="Q986" s="148"/>
      <c r="R986" s="148"/>
      <c r="S986" s="148"/>
      <c r="T986" s="148"/>
    </row>
    <row r="987" spans="1:20" ht="15.6" customHeight="1" outlineLevel="1">
      <c r="A987" s="142">
        <v>45673</v>
      </c>
      <c r="B987" s="142">
        <v>45619</v>
      </c>
      <c r="C987" s="143" t="s">
        <v>120</v>
      </c>
      <c r="D987" s="144" t="s">
        <v>76</v>
      </c>
      <c r="E987" s="144"/>
      <c r="F987" s="137">
        <f>IF(D987="대체","",VLOOKUP($D987,월별_CashFlow!$H$3:$I$61,2,FALSE))</f>
        <v>120204</v>
      </c>
      <c r="G987" s="145"/>
      <c r="H987" s="145" t="str">
        <f t="shared" si="30"/>
        <v/>
      </c>
      <c r="I987" s="145">
        <f t="shared" si="31"/>
        <v>-10300</v>
      </c>
      <c r="J987" s="146">
        <v>-10300</v>
      </c>
      <c r="K987" s="147">
        <v>780673288</v>
      </c>
      <c r="L987" s="148" t="s">
        <v>574</v>
      </c>
      <c r="M987" s="148" t="s">
        <v>141</v>
      </c>
      <c r="N987" s="148"/>
      <c r="O987" s="148" t="s">
        <v>8</v>
      </c>
      <c r="P987" s="148" t="s">
        <v>9</v>
      </c>
      <c r="Q987" s="148"/>
      <c r="R987" s="148"/>
      <c r="S987" s="148"/>
      <c r="T987" s="148"/>
    </row>
    <row r="988" spans="1:20" ht="15.6" customHeight="1" outlineLevel="1">
      <c r="A988" s="142">
        <v>45673</v>
      </c>
      <c r="B988" s="142">
        <v>45619</v>
      </c>
      <c r="C988" s="143" t="s">
        <v>120</v>
      </c>
      <c r="D988" s="144" t="s">
        <v>86</v>
      </c>
      <c r="E988" s="144"/>
      <c r="F988" s="137">
        <f>IF(D988="대체","",VLOOKUP($D988,월별_CashFlow!$H$3:$I$61,2,FALSE))</f>
        <v>310001</v>
      </c>
      <c r="G988" s="145"/>
      <c r="H988" s="145" t="str">
        <f t="shared" si="30"/>
        <v/>
      </c>
      <c r="I988" s="145">
        <f t="shared" si="31"/>
        <v>-4068600</v>
      </c>
      <c r="J988" s="146">
        <v>-4068600</v>
      </c>
      <c r="K988" s="147">
        <v>776604688</v>
      </c>
      <c r="L988" s="148" t="s">
        <v>397</v>
      </c>
      <c r="M988" s="148"/>
      <c r="N988" s="148"/>
      <c r="O988" s="148" t="s">
        <v>10</v>
      </c>
      <c r="P988" s="148" t="s">
        <v>11</v>
      </c>
      <c r="Q988" s="148"/>
      <c r="R988" s="148"/>
      <c r="S988" s="148"/>
      <c r="T988" s="148"/>
    </row>
    <row r="989" spans="1:20" ht="15.6" customHeight="1" outlineLevel="1">
      <c r="A989" s="142">
        <v>45673</v>
      </c>
      <c r="B989" s="142">
        <v>45620</v>
      </c>
      <c r="C989" s="143" t="s">
        <v>120</v>
      </c>
      <c r="D989" s="144" t="s">
        <v>76</v>
      </c>
      <c r="E989" s="144"/>
      <c r="F989" s="137">
        <f>IF(D989="대체","",VLOOKUP($D989,월별_CashFlow!$H$3:$I$61,2,FALSE))</f>
        <v>120204</v>
      </c>
      <c r="G989" s="145"/>
      <c r="H989" s="145" t="str">
        <f t="shared" si="30"/>
        <v/>
      </c>
      <c r="I989" s="145">
        <f t="shared" si="31"/>
        <v>-15100</v>
      </c>
      <c r="J989" s="146">
        <v>-15100</v>
      </c>
      <c r="K989" s="147">
        <v>776589588</v>
      </c>
      <c r="L989" s="148" t="s">
        <v>574</v>
      </c>
      <c r="M989" s="148" t="s">
        <v>141</v>
      </c>
      <c r="N989" s="148"/>
      <c r="O989" s="148" t="s">
        <v>8</v>
      </c>
      <c r="P989" s="148" t="s">
        <v>9</v>
      </c>
      <c r="Q989" s="148"/>
      <c r="R989" s="148"/>
      <c r="S989" s="148"/>
      <c r="T989" s="148"/>
    </row>
    <row r="990" spans="1:20" ht="15.6" customHeight="1" outlineLevel="1">
      <c r="A990" s="142">
        <v>45673</v>
      </c>
      <c r="B990" s="142">
        <v>45620</v>
      </c>
      <c r="C990" s="143" t="s">
        <v>120</v>
      </c>
      <c r="D990" s="144" t="s">
        <v>76</v>
      </c>
      <c r="E990" s="144"/>
      <c r="F990" s="137">
        <f>IF(D990="대체","",VLOOKUP($D990,월별_CashFlow!$H$3:$I$61,2,FALSE))</f>
        <v>120204</v>
      </c>
      <c r="G990" s="145"/>
      <c r="H990" s="145" t="str">
        <f t="shared" si="30"/>
        <v/>
      </c>
      <c r="I990" s="145">
        <f t="shared" si="31"/>
        <v>-6200</v>
      </c>
      <c r="J990" s="146">
        <v>-6200</v>
      </c>
      <c r="K990" s="147">
        <v>776583388</v>
      </c>
      <c r="L990" s="148" t="s">
        <v>574</v>
      </c>
      <c r="M990" s="148" t="s">
        <v>141</v>
      </c>
      <c r="N990" s="148"/>
      <c r="O990" s="148" t="s">
        <v>8</v>
      </c>
      <c r="P990" s="148" t="s">
        <v>9</v>
      </c>
      <c r="Q990" s="148"/>
      <c r="R990" s="148"/>
      <c r="S990" s="148"/>
      <c r="T990" s="148"/>
    </row>
    <row r="991" spans="1:20" ht="15.6" customHeight="1" outlineLevel="1">
      <c r="A991" s="142">
        <v>45673</v>
      </c>
      <c r="B991" s="142">
        <v>45620</v>
      </c>
      <c r="C991" s="143" t="s">
        <v>120</v>
      </c>
      <c r="D991" s="144" t="s">
        <v>76</v>
      </c>
      <c r="E991" s="144"/>
      <c r="F991" s="137">
        <f>IF(D991="대체","",VLOOKUP($D991,월별_CashFlow!$H$3:$I$61,2,FALSE))</f>
        <v>120204</v>
      </c>
      <c r="G991" s="145"/>
      <c r="H991" s="145" t="str">
        <f t="shared" si="30"/>
        <v/>
      </c>
      <c r="I991" s="145">
        <f t="shared" si="31"/>
        <v>-7800</v>
      </c>
      <c r="J991" s="146">
        <v>-7800</v>
      </c>
      <c r="K991" s="147">
        <v>776575588</v>
      </c>
      <c r="L991" s="148" t="s">
        <v>574</v>
      </c>
      <c r="M991" s="148" t="s">
        <v>141</v>
      </c>
      <c r="N991" s="148"/>
      <c r="O991" s="148" t="s">
        <v>8</v>
      </c>
      <c r="P991" s="148" t="s">
        <v>9</v>
      </c>
      <c r="Q991" s="148"/>
      <c r="R991" s="148"/>
      <c r="S991" s="148"/>
      <c r="T991" s="148"/>
    </row>
    <row r="992" spans="1:20" ht="15.6" customHeight="1" outlineLevel="1">
      <c r="A992" s="142">
        <v>45673</v>
      </c>
      <c r="B992" s="142">
        <v>45621</v>
      </c>
      <c r="C992" s="143" t="s">
        <v>120</v>
      </c>
      <c r="D992" s="144" t="s">
        <v>74</v>
      </c>
      <c r="E992" s="144"/>
      <c r="F992" s="137">
        <f>IF(D992="대체","",VLOOKUP($D992,월별_CashFlow!$H$3:$I$61,2,FALSE))</f>
        <v>120202</v>
      </c>
      <c r="G992" s="145"/>
      <c r="H992" s="145" t="str">
        <f t="shared" si="30"/>
        <v/>
      </c>
      <c r="I992" s="145">
        <f t="shared" si="31"/>
        <v>-7575260</v>
      </c>
      <c r="J992" s="146">
        <v>-7575260</v>
      </c>
      <c r="K992" s="147">
        <v>769000328</v>
      </c>
      <c r="L992" s="148" t="s">
        <v>663</v>
      </c>
      <c r="M992" s="148"/>
      <c r="N992" s="148"/>
      <c r="O992" s="148" t="s">
        <v>10</v>
      </c>
      <c r="P992" s="148" t="s">
        <v>11</v>
      </c>
      <c r="Q992" s="148"/>
      <c r="R992" s="148"/>
      <c r="S992" s="148"/>
      <c r="T992" s="148"/>
    </row>
    <row r="993" spans="1:20" ht="15.6" customHeight="1" outlineLevel="1">
      <c r="A993" s="142">
        <v>45673</v>
      </c>
      <c r="B993" s="142">
        <v>45621</v>
      </c>
      <c r="C993" s="143" t="s">
        <v>120</v>
      </c>
      <c r="D993" s="144" t="s">
        <v>74</v>
      </c>
      <c r="E993" s="144"/>
      <c r="F993" s="137">
        <f>IF(D993="대체","",VLOOKUP($D993,월별_CashFlow!$H$3:$I$61,2,FALSE))</f>
        <v>120202</v>
      </c>
      <c r="G993" s="145"/>
      <c r="H993" s="145" t="str">
        <f t="shared" si="30"/>
        <v/>
      </c>
      <c r="I993" s="145">
        <f t="shared" si="31"/>
        <v>-6829390</v>
      </c>
      <c r="J993" s="146">
        <v>-6829390</v>
      </c>
      <c r="K993" s="147">
        <v>762170938</v>
      </c>
      <c r="L993" s="148" t="s">
        <v>663</v>
      </c>
      <c r="M993" s="148"/>
      <c r="N993" s="148"/>
      <c r="O993" s="148" t="s">
        <v>10</v>
      </c>
      <c r="P993" s="148" t="s">
        <v>11</v>
      </c>
      <c r="Q993" s="148"/>
      <c r="R993" s="148"/>
      <c r="S993" s="148"/>
      <c r="T993" s="148"/>
    </row>
    <row r="994" spans="1:20" ht="15.6" customHeight="1" outlineLevel="1">
      <c r="A994" s="142">
        <v>45673</v>
      </c>
      <c r="B994" s="142">
        <v>45621</v>
      </c>
      <c r="C994" s="143" t="s">
        <v>120</v>
      </c>
      <c r="D994" s="144" t="s">
        <v>74</v>
      </c>
      <c r="E994" s="144"/>
      <c r="F994" s="137">
        <f>IF(D994="대체","",VLOOKUP($D994,월별_CashFlow!$H$3:$I$61,2,FALSE))</f>
        <v>120202</v>
      </c>
      <c r="G994" s="145"/>
      <c r="H994" s="145" t="str">
        <f t="shared" si="30"/>
        <v/>
      </c>
      <c r="I994" s="145">
        <f t="shared" si="31"/>
        <v>-2555900</v>
      </c>
      <c r="J994" s="146">
        <v>-2555900</v>
      </c>
      <c r="K994" s="147">
        <v>759615038</v>
      </c>
      <c r="L994" s="148" t="s">
        <v>663</v>
      </c>
      <c r="M994" s="148"/>
      <c r="N994" s="148"/>
      <c r="O994" s="148" t="s">
        <v>10</v>
      </c>
      <c r="P994" s="148" t="s">
        <v>11</v>
      </c>
      <c r="Q994" s="148"/>
      <c r="R994" s="148"/>
      <c r="S994" s="148"/>
      <c r="T994" s="148"/>
    </row>
    <row r="995" spans="1:20" ht="15.6" customHeight="1" outlineLevel="1">
      <c r="A995" s="142">
        <v>45673</v>
      </c>
      <c r="B995" s="142">
        <v>45621</v>
      </c>
      <c r="C995" s="143" t="s">
        <v>120</v>
      </c>
      <c r="D995" s="144" t="s">
        <v>74</v>
      </c>
      <c r="E995" s="144"/>
      <c r="F995" s="137">
        <f>IF(D995="대체","",VLOOKUP($D995,월별_CashFlow!$H$3:$I$61,2,FALSE))</f>
        <v>120202</v>
      </c>
      <c r="G995" s="145"/>
      <c r="H995" s="145" t="str">
        <f t="shared" si="30"/>
        <v/>
      </c>
      <c r="I995" s="145">
        <f t="shared" si="31"/>
        <v>-905960</v>
      </c>
      <c r="J995" s="146">
        <v>-905960</v>
      </c>
      <c r="K995" s="147">
        <v>758709078</v>
      </c>
      <c r="L995" s="148" t="s">
        <v>663</v>
      </c>
      <c r="M995" s="148"/>
      <c r="N995" s="148"/>
      <c r="O995" s="148" t="s">
        <v>10</v>
      </c>
      <c r="P995" s="148" t="s">
        <v>11</v>
      </c>
      <c r="Q995" s="148"/>
      <c r="R995" s="148"/>
      <c r="S995" s="148"/>
      <c r="T995" s="148"/>
    </row>
    <row r="996" spans="1:20" ht="15.6" customHeight="1" outlineLevel="1">
      <c r="A996" s="142">
        <v>45673</v>
      </c>
      <c r="B996" s="142">
        <v>45621</v>
      </c>
      <c r="C996" s="143" t="s">
        <v>120</v>
      </c>
      <c r="D996" s="144" t="s">
        <v>74</v>
      </c>
      <c r="E996" s="144"/>
      <c r="F996" s="137">
        <f>IF(D996="대체","",VLOOKUP($D996,월별_CashFlow!$H$3:$I$61,2,FALSE))</f>
        <v>120202</v>
      </c>
      <c r="G996" s="145"/>
      <c r="H996" s="145" t="str">
        <f t="shared" si="30"/>
        <v/>
      </c>
      <c r="I996" s="145">
        <f t="shared" si="31"/>
        <v>-906460</v>
      </c>
      <c r="J996" s="146">
        <v>-906460</v>
      </c>
      <c r="K996" s="147">
        <v>757802618</v>
      </c>
      <c r="L996" s="148" t="s">
        <v>663</v>
      </c>
      <c r="M996" s="148"/>
      <c r="N996" s="148"/>
      <c r="O996" s="148" t="s">
        <v>10</v>
      </c>
      <c r="P996" s="148" t="s">
        <v>11</v>
      </c>
      <c r="Q996" s="148"/>
      <c r="R996" s="148"/>
      <c r="S996" s="148"/>
      <c r="T996" s="148"/>
    </row>
    <row r="997" spans="1:20" ht="15.6" customHeight="1" outlineLevel="1">
      <c r="A997" s="142">
        <v>45673</v>
      </c>
      <c r="B997" s="142">
        <v>45621</v>
      </c>
      <c r="C997" s="143" t="s">
        <v>120</v>
      </c>
      <c r="D997" s="144" t="s">
        <v>86</v>
      </c>
      <c r="E997" s="144"/>
      <c r="F997" s="137">
        <f>IF(D997="대체","",VLOOKUP($D997,월별_CashFlow!$H$3:$I$61,2,FALSE))</f>
        <v>310001</v>
      </c>
      <c r="G997" s="145"/>
      <c r="H997" s="145" t="str">
        <f t="shared" si="30"/>
        <v/>
      </c>
      <c r="I997" s="145">
        <f t="shared" si="31"/>
        <v>-598400</v>
      </c>
      <c r="J997" s="146">
        <v>-598400</v>
      </c>
      <c r="K997" s="147">
        <v>757204218</v>
      </c>
      <c r="L997" s="148" t="s">
        <v>332</v>
      </c>
      <c r="M997" s="148"/>
      <c r="N997" s="148"/>
      <c r="O997" s="148" t="s">
        <v>14</v>
      </c>
      <c r="P997" s="148" t="s">
        <v>15</v>
      </c>
      <c r="Q997" s="148"/>
      <c r="R997" s="148"/>
      <c r="S997" s="148"/>
      <c r="T997" s="148"/>
    </row>
    <row r="998" spans="1:20" ht="15.6" customHeight="1" outlineLevel="1">
      <c r="A998" s="142">
        <v>45673</v>
      </c>
      <c r="B998" s="142">
        <v>45622</v>
      </c>
      <c r="C998" s="143" t="s">
        <v>120</v>
      </c>
      <c r="D998" s="144" t="s">
        <v>76</v>
      </c>
      <c r="E998" s="144"/>
      <c r="F998" s="137">
        <f>IF(D998="대체","",VLOOKUP($D998,월별_CashFlow!$H$3:$I$61,2,FALSE))</f>
        <v>120204</v>
      </c>
      <c r="G998" s="145"/>
      <c r="H998" s="145" t="str">
        <f t="shared" si="30"/>
        <v/>
      </c>
      <c r="I998" s="145">
        <f t="shared" si="31"/>
        <v>-3000</v>
      </c>
      <c r="J998" s="146">
        <v>-3000</v>
      </c>
      <c r="K998" s="147">
        <v>757201218</v>
      </c>
      <c r="L998" s="148" t="s">
        <v>302</v>
      </c>
      <c r="M998" s="148"/>
      <c r="N998" s="148"/>
      <c r="O998" s="148" t="s">
        <v>10</v>
      </c>
      <c r="P998" s="148" t="s">
        <v>11</v>
      </c>
      <c r="Q998" s="148"/>
      <c r="R998" s="148"/>
      <c r="S998" s="148"/>
      <c r="T998" s="148"/>
    </row>
    <row r="999" spans="1:20" ht="15.6" customHeight="1" outlineLevel="1">
      <c r="A999" s="142">
        <v>45673</v>
      </c>
      <c r="B999" s="142">
        <v>45622</v>
      </c>
      <c r="C999" s="143" t="s">
        <v>120</v>
      </c>
      <c r="D999" s="144" t="s">
        <v>76</v>
      </c>
      <c r="E999" s="144"/>
      <c r="F999" s="137">
        <f>IF(D999="대체","",VLOOKUP($D999,월별_CashFlow!$H$3:$I$61,2,FALSE))</f>
        <v>120204</v>
      </c>
      <c r="G999" s="145"/>
      <c r="H999" s="145" t="str">
        <f t="shared" si="30"/>
        <v/>
      </c>
      <c r="I999" s="145">
        <f t="shared" si="31"/>
        <v>-3000</v>
      </c>
      <c r="J999" s="146">
        <v>-3000</v>
      </c>
      <c r="K999" s="147">
        <v>757198218</v>
      </c>
      <c r="L999" s="148" t="s">
        <v>302</v>
      </c>
      <c r="M999" s="148"/>
      <c r="N999" s="148"/>
      <c r="O999" s="148" t="s">
        <v>10</v>
      </c>
      <c r="P999" s="148" t="s">
        <v>11</v>
      </c>
      <c r="Q999" s="148"/>
      <c r="R999" s="148"/>
      <c r="S999" s="148"/>
      <c r="T999" s="148"/>
    </row>
    <row r="1000" spans="1:20" ht="15.6" customHeight="1" outlineLevel="1">
      <c r="A1000" s="142">
        <v>45673</v>
      </c>
      <c r="B1000" s="142">
        <v>45623</v>
      </c>
      <c r="C1000" s="143" t="s">
        <v>120</v>
      </c>
      <c r="D1000" s="144" t="s">
        <v>86</v>
      </c>
      <c r="E1000" s="144"/>
      <c r="F1000" s="137">
        <f>IF(D1000="대체","",VLOOKUP($D1000,월별_CashFlow!$H$3:$I$61,2,FALSE))</f>
        <v>310001</v>
      </c>
      <c r="G1000" s="145"/>
      <c r="H1000" s="145">
        <f t="shared" si="30"/>
        <v>3200840</v>
      </c>
      <c r="I1000" s="145" t="str">
        <f t="shared" si="31"/>
        <v/>
      </c>
      <c r="J1000" s="146">
        <v>3200840</v>
      </c>
      <c r="K1000" s="147">
        <v>760399058</v>
      </c>
      <c r="L1000" s="148" t="s">
        <v>664</v>
      </c>
      <c r="M1000" s="148"/>
      <c r="N1000" s="148"/>
      <c r="O1000" s="148" t="s">
        <v>8</v>
      </c>
      <c r="P1000" s="148" t="s">
        <v>9</v>
      </c>
      <c r="Q1000" s="148"/>
      <c r="R1000" s="148"/>
      <c r="S1000" s="148"/>
      <c r="T1000" s="148"/>
    </row>
    <row r="1001" spans="1:20" ht="15.6" customHeight="1" outlineLevel="1">
      <c r="A1001" s="142">
        <v>45673</v>
      </c>
      <c r="B1001" s="142">
        <v>45623</v>
      </c>
      <c r="C1001" s="143" t="s">
        <v>120</v>
      </c>
      <c r="D1001" s="144" t="s">
        <v>86</v>
      </c>
      <c r="E1001" s="144"/>
      <c r="F1001" s="137">
        <f>IF(D1001="대체","",VLOOKUP($D1001,월별_CashFlow!$H$3:$I$61,2,FALSE))</f>
        <v>310001</v>
      </c>
      <c r="G1001" s="145"/>
      <c r="H1001" s="145">
        <f t="shared" si="30"/>
        <v>8500</v>
      </c>
      <c r="I1001" s="145" t="str">
        <f t="shared" si="31"/>
        <v/>
      </c>
      <c r="J1001" s="146">
        <v>8500</v>
      </c>
      <c r="K1001" s="147">
        <v>760407558</v>
      </c>
      <c r="L1001" s="148" t="s">
        <v>485</v>
      </c>
      <c r="M1001" s="148" t="s">
        <v>244</v>
      </c>
      <c r="N1001" s="148"/>
      <c r="O1001" s="148" t="s">
        <v>14</v>
      </c>
      <c r="P1001" s="148" t="s">
        <v>15</v>
      </c>
      <c r="Q1001" s="148"/>
      <c r="R1001" s="148"/>
      <c r="S1001" s="148"/>
      <c r="T1001" s="148"/>
    </row>
    <row r="1002" spans="1:20" ht="15.6" customHeight="1" outlineLevel="1">
      <c r="A1002" s="142">
        <v>45673</v>
      </c>
      <c r="B1002" s="142">
        <v>45623</v>
      </c>
      <c r="C1002" s="143" t="s">
        <v>120</v>
      </c>
      <c r="D1002" s="144" t="s">
        <v>86</v>
      </c>
      <c r="E1002" s="144"/>
      <c r="F1002" s="137">
        <f>IF(D1002="대체","",VLOOKUP($D1002,월별_CashFlow!$H$3:$I$61,2,FALSE))</f>
        <v>310001</v>
      </c>
      <c r="G1002" s="145"/>
      <c r="H1002" s="145">
        <f t="shared" si="30"/>
        <v>3200840</v>
      </c>
      <c r="I1002" s="145" t="str">
        <f t="shared" si="31"/>
        <v/>
      </c>
      <c r="J1002" s="146">
        <v>3200840</v>
      </c>
      <c r="K1002" s="147">
        <v>763608398</v>
      </c>
      <c r="L1002" s="148" t="s">
        <v>664</v>
      </c>
      <c r="M1002" s="148" t="s">
        <v>218</v>
      </c>
      <c r="N1002" s="148"/>
      <c r="O1002" s="148" t="s">
        <v>14</v>
      </c>
      <c r="P1002" s="148" t="s">
        <v>15</v>
      </c>
      <c r="Q1002" s="148"/>
      <c r="R1002" s="148"/>
      <c r="S1002" s="148"/>
      <c r="T1002" s="148"/>
    </row>
    <row r="1003" spans="1:20" ht="15.6" customHeight="1" outlineLevel="1">
      <c r="A1003" s="142">
        <v>45673</v>
      </c>
      <c r="B1003" s="142">
        <v>45623</v>
      </c>
      <c r="C1003" s="143" t="s">
        <v>120</v>
      </c>
      <c r="D1003" s="144" t="s">
        <v>86</v>
      </c>
      <c r="E1003" s="144"/>
      <c r="F1003" s="137">
        <f>IF(D1003="대체","",VLOOKUP($D1003,월별_CashFlow!$H$3:$I$61,2,FALSE))</f>
        <v>310001</v>
      </c>
      <c r="G1003" s="145"/>
      <c r="H1003" s="145">
        <f t="shared" si="30"/>
        <v>660000</v>
      </c>
      <c r="I1003" s="145" t="str">
        <f t="shared" si="31"/>
        <v/>
      </c>
      <c r="J1003" s="146">
        <v>660000</v>
      </c>
      <c r="K1003" s="147">
        <v>764268398</v>
      </c>
      <c r="L1003" s="148" t="s">
        <v>477</v>
      </c>
      <c r="M1003" s="148" t="s">
        <v>248</v>
      </c>
      <c r="N1003" s="148"/>
      <c r="O1003" s="148" t="s">
        <v>16</v>
      </c>
      <c r="P1003" s="148" t="s">
        <v>17</v>
      </c>
      <c r="Q1003" s="148"/>
      <c r="R1003" s="148"/>
      <c r="S1003" s="148"/>
      <c r="T1003" s="148"/>
    </row>
    <row r="1004" spans="1:20" ht="15.6" customHeight="1" outlineLevel="1">
      <c r="A1004" s="142">
        <v>45673</v>
      </c>
      <c r="B1004" s="142">
        <v>45623</v>
      </c>
      <c r="C1004" s="143" t="s">
        <v>120</v>
      </c>
      <c r="D1004" s="144" t="s">
        <v>86</v>
      </c>
      <c r="E1004" s="144"/>
      <c r="F1004" s="137">
        <f>IF(D1004="대체","",VLOOKUP($D1004,월별_CashFlow!$H$3:$I$61,2,FALSE))</f>
        <v>310001</v>
      </c>
      <c r="G1004" s="145"/>
      <c r="H1004" s="145">
        <f t="shared" si="30"/>
        <v>9000000</v>
      </c>
      <c r="I1004" s="145" t="str">
        <f t="shared" si="31"/>
        <v/>
      </c>
      <c r="J1004" s="146">
        <v>9000000</v>
      </c>
      <c r="K1004" s="147">
        <v>773268398</v>
      </c>
      <c r="L1004" s="148" t="s">
        <v>477</v>
      </c>
      <c r="M1004" s="148" t="s">
        <v>216</v>
      </c>
      <c r="N1004" s="148"/>
      <c r="O1004" s="148" t="s">
        <v>16</v>
      </c>
      <c r="P1004" s="148" t="s">
        <v>17</v>
      </c>
      <c r="Q1004" s="148"/>
      <c r="R1004" s="148"/>
      <c r="S1004" s="148"/>
      <c r="T1004" s="148"/>
    </row>
    <row r="1005" spans="1:20" ht="15.6" customHeight="1" outlineLevel="1">
      <c r="A1005" s="142">
        <v>45673</v>
      </c>
      <c r="B1005" s="142">
        <v>45623</v>
      </c>
      <c r="C1005" s="143" t="s">
        <v>120</v>
      </c>
      <c r="D1005" s="144" t="s">
        <v>75</v>
      </c>
      <c r="E1005" s="144"/>
      <c r="F1005" s="137">
        <f>IF(D1005="대체","",VLOOKUP($D1005,월별_CashFlow!$H$3:$I$61,2,FALSE))</f>
        <v>120203</v>
      </c>
      <c r="G1005" s="145"/>
      <c r="H1005" s="145" t="str">
        <f t="shared" si="30"/>
        <v/>
      </c>
      <c r="I1005" s="145">
        <f t="shared" si="31"/>
        <v>-800</v>
      </c>
      <c r="J1005" s="146">
        <v>-800</v>
      </c>
      <c r="K1005" s="147">
        <v>773267598</v>
      </c>
      <c r="L1005" s="148" t="s">
        <v>332</v>
      </c>
      <c r="M1005" s="148" t="s">
        <v>198</v>
      </c>
      <c r="N1005" s="148"/>
      <c r="O1005" s="148" t="s">
        <v>8</v>
      </c>
      <c r="P1005" s="148" t="s">
        <v>9</v>
      </c>
      <c r="Q1005" s="148"/>
      <c r="R1005" s="148"/>
      <c r="S1005" s="148"/>
      <c r="T1005" s="148"/>
    </row>
    <row r="1006" spans="1:20" ht="15.6" customHeight="1" outlineLevel="1">
      <c r="A1006" s="142">
        <v>45673</v>
      </c>
      <c r="B1006" s="142">
        <v>45623</v>
      </c>
      <c r="C1006" s="143" t="s">
        <v>120</v>
      </c>
      <c r="D1006" s="144" t="s">
        <v>75</v>
      </c>
      <c r="E1006" s="144"/>
      <c r="F1006" s="137">
        <f>IF(D1006="대체","",VLOOKUP($D1006,월별_CashFlow!$H$3:$I$61,2,FALSE))</f>
        <v>120203</v>
      </c>
      <c r="G1006" s="145"/>
      <c r="H1006" s="145" t="str">
        <f t="shared" si="30"/>
        <v/>
      </c>
      <c r="I1006" s="145">
        <f t="shared" si="31"/>
        <v>-3145959</v>
      </c>
      <c r="J1006" s="146">
        <v>-3145959</v>
      </c>
      <c r="K1006" s="147">
        <v>770121639</v>
      </c>
      <c r="L1006" s="148" t="s">
        <v>332</v>
      </c>
      <c r="M1006" s="148" t="s">
        <v>197</v>
      </c>
      <c r="N1006" s="148"/>
      <c r="O1006" s="148" t="s">
        <v>8</v>
      </c>
      <c r="P1006" s="148" t="s">
        <v>9</v>
      </c>
      <c r="Q1006" s="148"/>
      <c r="R1006" s="148"/>
      <c r="S1006" s="148"/>
      <c r="T1006" s="148"/>
    </row>
    <row r="1007" spans="1:20" ht="15.6" customHeight="1" outlineLevel="1">
      <c r="A1007" s="142">
        <v>45673</v>
      </c>
      <c r="B1007" s="142">
        <v>45623</v>
      </c>
      <c r="C1007" s="143" t="s">
        <v>120</v>
      </c>
      <c r="D1007" s="144" t="s">
        <v>86</v>
      </c>
      <c r="E1007" s="144"/>
      <c r="F1007" s="137">
        <f>IF(D1007="대체","",VLOOKUP($D1007,월별_CashFlow!$H$3:$I$61,2,FALSE))</f>
        <v>310001</v>
      </c>
      <c r="G1007" s="145"/>
      <c r="H1007" s="145" t="str">
        <f t="shared" si="30"/>
        <v/>
      </c>
      <c r="I1007" s="145">
        <f t="shared" si="31"/>
        <v>-3200840</v>
      </c>
      <c r="J1007" s="146">
        <v>-3200840</v>
      </c>
      <c r="K1007" s="147">
        <v>766920799</v>
      </c>
      <c r="L1007" s="148" t="s">
        <v>664</v>
      </c>
      <c r="M1007" s="148" t="s">
        <v>219</v>
      </c>
      <c r="N1007" s="148"/>
      <c r="O1007" s="148" t="s">
        <v>14</v>
      </c>
      <c r="P1007" s="148" t="s">
        <v>15</v>
      </c>
      <c r="Q1007" s="148"/>
      <c r="R1007" s="148"/>
      <c r="S1007" s="148"/>
      <c r="T1007" s="148"/>
    </row>
    <row r="1008" spans="1:20" ht="15.6" customHeight="1" outlineLevel="1">
      <c r="A1008" s="142">
        <v>45673</v>
      </c>
      <c r="B1008" s="142">
        <v>45623</v>
      </c>
      <c r="C1008" s="143" t="s">
        <v>120</v>
      </c>
      <c r="D1008" s="144" t="s">
        <v>86</v>
      </c>
      <c r="E1008" s="144"/>
      <c r="F1008" s="137">
        <f>IF(D1008="대체","",VLOOKUP($D1008,월별_CashFlow!$H$3:$I$61,2,FALSE))</f>
        <v>310001</v>
      </c>
      <c r="G1008" s="145"/>
      <c r="H1008" s="145" t="str">
        <f t="shared" si="30"/>
        <v/>
      </c>
      <c r="I1008" s="145">
        <f t="shared" si="31"/>
        <v>-660000</v>
      </c>
      <c r="J1008" s="146">
        <v>-660000</v>
      </c>
      <c r="K1008" s="147">
        <v>766260799</v>
      </c>
      <c r="L1008" s="148" t="s">
        <v>509</v>
      </c>
      <c r="M1008" s="148" t="s">
        <v>249</v>
      </c>
      <c r="N1008" s="148"/>
      <c r="O1008" s="148" t="s">
        <v>16</v>
      </c>
      <c r="P1008" s="148" t="s">
        <v>17</v>
      </c>
      <c r="Q1008" s="148"/>
      <c r="R1008" s="148"/>
      <c r="S1008" s="148"/>
      <c r="T1008" s="148"/>
    </row>
    <row r="1009" spans="1:20" ht="15.6" customHeight="1" outlineLevel="1">
      <c r="A1009" s="142">
        <v>45673</v>
      </c>
      <c r="B1009" s="142">
        <v>45623</v>
      </c>
      <c r="C1009" s="143" t="s">
        <v>120</v>
      </c>
      <c r="D1009" s="144" t="s">
        <v>86</v>
      </c>
      <c r="E1009" s="144"/>
      <c r="F1009" s="137">
        <f>IF(D1009="대체","",VLOOKUP($D1009,월별_CashFlow!$H$3:$I$61,2,FALSE))</f>
        <v>310001</v>
      </c>
      <c r="G1009" s="145"/>
      <c r="H1009" s="145" t="str">
        <f t="shared" si="30"/>
        <v/>
      </c>
      <c r="I1009" s="145">
        <f t="shared" si="31"/>
        <v>-9000000</v>
      </c>
      <c r="J1009" s="146">
        <v>-9000000</v>
      </c>
      <c r="K1009" s="147">
        <v>757260799</v>
      </c>
      <c r="L1009" s="148" t="s">
        <v>509</v>
      </c>
      <c r="M1009" s="148" t="s">
        <v>250</v>
      </c>
      <c r="N1009" s="148"/>
      <c r="O1009" s="148" t="s">
        <v>16</v>
      </c>
      <c r="P1009" s="148" t="s">
        <v>17</v>
      </c>
      <c r="Q1009" s="148"/>
      <c r="R1009" s="148"/>
      <c r="S1009" s="148"/>
      <c r="T1009" s="148"/>
    </row>
    <row r="1010" spans="1:20" ht="15.6" customHeight="1" outlineLevel="1">
      <c r="A1010" s="142">
        <v>45673</v>
      </c>
      <c r="B1010" s="142">
        <v>45624</v>
      </c>
      <c r="C1010" s="143" t="s">
        <v>120</v>
      </c>
      <c r="D1010" s="144" t="s">
        <v>76</v>
      </c>
      <c r="E1010" s="144"/>
      <c r="F1010" s="137">
        <f>IF(D1010="대체","",VLOOKUP($D1010,월별_CashFlow!$H$3:$I$61,2,FALSE))</f>
        <v>120204</v>
      </c>
      <c r="G1010" s="145"/>
      <c r="H1010" s="145" t="str">
        <f t="shared" si="30"/>
        <v/>
      </c>
      <c r="I1010" s="145">
        <f t="shared" si="31"/>
        <v>-150000</v>
      </c>
      <c r="J1010" s="146">
        <v>-150000</v>
      </c>
      <c r="K1010" s="147">
        <v>757110799</v>
      </c>
      <c r="L1010" s="148" t="s">
        <v>667</v>
      </c>
      <c r="M1010" s="148"/>
      <c r="N1010" s="148"/>
      <c r="O1010" s="148" t="s">
        <v>10</v>
      </c>
      <c r="P1010" s="148" t="s">
        <v>11</v>
      </c>
      <c r="Q1010" s="148"/>
      <c r="R1010" s="148"/>
      <c r="S1010" s="148"/>
      <c r="T1010" s="148"/>
    </row>
    <row r="1011" spans="1:20" ht="15.6" customHeight="1" outlineLevel="1">
      <c r="A1011" s="142">
        <v>45673</v>
      </c>
      <c r="B1011" s="142">
        <v>45625</v>
      </c>
      <c r="C1011" s="143" t="s">
        <v>120</v>
      </c>
      <c r="D1011" s="144" t="s">
        <v>76</v>
      </c>
      <c r="E1011" s="144"/>
      <c r="F1011" s="137">
        <f>IF(D1011="대체","",VLOOKUP($D1011,월별_CashFlow!$H$3:$I$61,2,FALSE))</f>
        <v>120204</v>
      </c>
      <c r="G1011" s="145"/>
      <c r="H1011" s="145" t="str">
        <f t="shared" si="30"/>
        <v/>
      </c>
      <c r="I1011" s="145">
        <f t="shared" si="31"/>
        <v>-13500</v>
      </c>
      <c r="J1011" s="146">
        <v>-13500</v>
      </c>
      <c r="K1011" s="147">
        <v>757097299</v>
      </c>
      <c r="L1011" s="148" t="s">
        <v>574</v>
      </c>
      <c r="M1011" s="148" t="s">
        <v>141</v>
      </c>
      <c r="N1011" s="148"/>
      <c r="O1011" s="148" t="s">
        <v>8</v>
      </c>
      <c r="P1011" s="148" t="s">
        <v>9</v>
      </c>
      <c r="Q1011" s="148"/>
      <c r="R1011" s="148"/>
      <c r="S1011" s="148"/>
      <c r="T1011" s="148"/>
    </row>
    <row r="1012" spans="1:20" ht="15.6" customHeight="1" outlineLevel="1">
      <c r="A1012" s="142">
        <v>45673</v>
      </c>
      <c r="B1012" s="142">
        <v>45625</v>
      </c>
      <c r="C1012" s="143" t="s">
        <v>120</v>
      </c>
      <c r="D1012" s="144" t="s">
        <v>76</v>
      </c>
      <c r="E1012" s="144"/>
      <c r="F1012" s="137">
        <f>IF(D1012="대체","",VLOOKUP($D1012,월별_CashFlow!$H$3:$I$61,2,FALSE))</f>
        <v>120204</v>
      </c>
      <c r="G1012" s="145"/>
      <c r="H1012" s="145" t="str">
        <f t="shared" si="30"/>
        <v/>
      </c>
      <c r="I1012" s="145">
        <f t="shared" si="31"/>
        <v>-440500</v>
      </c>
      <c r="J1012" s="146">
        <v>-440500</v>
      </c>
      <c r="K1012" s="147">
        <v>756656799</v>
      </c>
      <c r="L1012" s="148" t="s">
        <v>358</v>
      </c>
      <c r="M1012" s="148"/>
      <c r="N1012" s="148"/>
      <c r="O1012" s="148" t="s">
        <v>10</v>
      </c>
      <c r="P1012" s="148" t="s">
        <v>11</v>
      </c>
      <c r="Q1012" s="148"/>
      <c r="R1012" s="148"/>
      <c r="S1012" s="148"/>
      <c r="T1012" s="148"/>
    </row>
    <row r="1013" spans="1:20" ht="15.6" customHeight="1" outlineLevel="1">
      <c r="A1013" s="142">
        <v>45673</v>
      </c>
      <c r="B1013" s="142">
        <v>45625</v>
      </c>
      <c r="C1013" s="143" t="s">
        <v>120</v>
      </c>
      <c r="D1013" s="144" t="s">
        <v>76</v>
      </c>
      <c r="E1013" s="144"/>
      <c r="F1013" s="137">
        <f>IF(D1013="대체","",VLOOKUP($D1013,월별_CashFlow!$H$3:$I$61,2,FALSE))</f>
        <v>120204</v>
      </c>
      <c r="G1013" s="145"/>
      <c r="H1013" s="145" t="str">
        <f t="shared" si="30"/>
        <v/>
      </c>
      <c r="I1013" s="145">
        <f t="shared" si="31"/>
        <v>-550000</v>
      </c>
      <c r="J1013" s="146">
        <v>-550000</v>
      </c>
      <c r="K1013" s="147">
        <v>756106799</v>
      </c>
      <c r="L1013" s="148" t="s">
        <v>351</v>
      </c>
      <c r="M1013" s="148"/>
      <c r="N1013" s="148"/>
      <c r="O1013" s="148" t="s">
        <v>10</v>
      </c>
      <c r="P1013" s="148" t="s">
        <v>11</v>
      </c>
      <c r="Q1013" s="148"/>
      <c r="R1013" s="148"/>
      <c r="S1013" s="148"/>
      <c r="T1013" s="148"/>
    </row>
    <row r="1014" spans="1:20" ht="15.6" customHeight="1" outlineLevel="1">
      <c r="A1014" s="142">
        <v>45673</v>
      </c>
      <c r="B1014" s="142">
        <v>45625</v>
      </c>
      <c r="C1014" s="143" t="s">
        <v>120</v>
      </c>
      <c r="D1014" s="144" t="s">
        <v>86</v>
      </c>
      <c r="E1014" s="144"/>
      <c r="F1014" s="137">
        <f>IF(D1014="대체","",VLOOKUP($D1014,월별_CashFlow!$H$3:$I$61,2,FALSE))</f>
        <v>310001</v>
      </c>
      <c r="G1014" s="145"/>
      <c r="H1014" s="145" t="str">
        <f t="shared" si="30"/>
        <v/>
      </c>
      <c r="I1014" s="145">
        <f t="shared" si="31"/>
        <v>-77540</v>
      </c>
      <c r="J1014" s="146">
        <v>-77540</v>
      </c>
      <c r="K1014" s="147">
        <v>756029259</v>
      </c>
      <c r="L1014" s="148" t="s">
        <v>668</v>
      </c>
      <c r="M1014" s="148" t="s">
        <v>220</v>
      </c>
      <c r="N1014" s="148"/>
      <c r="O1014" s="148" t="s">
        <v>10</v>
      </c>
      <c r="P1014" s="148" t="s">
        <v>11</v>
      </c>
      <c r="Q1014" s="148"/>
      <c r="R1014" s="148"/>
      <c r="S1014" s="148"/>
      <c r="T1014" s="148"/>
    </row>
    <row r="1015" spans="1:20" ht="15.6" customHeight="1" outlineLevel="1">
      <c r="A1015" s="142">
        <v>45673</v>
      </c>
      <c r="B1015" s="142">
        <v>45625</v>
      </c>
      <c r="C1015" s="143" t="s">
        <v>120</v>
      </c>
      <c r="D1015" s="144" t="s">
        <v>86</v>
      </c>
      <c r="E1015" s="144"/>
      <c r="F1015" s="137">
        <f>IF(D1015="대체","",VLOOKUP($D1015,월별_CashFlow!$H$3:$I$61,2,FALSE))</f>
        <v>310001</v>
      </c>
      <c r="G1015" s="145"/>
      <c r="H1015" s="145" t="str">
        <f t="shared" si="30"/>
        <v/>
      </c>
      <c r="I1015" s="145">
        <f t="shared" si="31"/>
        <v>-66500</v>
      </c>
      <c r="J1015" s="146">
        <v>-66500</v>
      </c>
      <c r="K1015" s="147">
        <v>755962759</v>
      </c>
      <c r="L1015" s="148" t="s">
        <v>668</v>
      </c>
      <c r="M1015" s="148" t="s">
        <v>220</v>
      </c>
      <c r="N1015" s="148"/>
      <c r="O1015" s="148" t="s">
        <v>10</v>
      </c>
      <c r="P1015" s="148" t="s">
        <v>11</v>
      </c>
      <c r="Q1015" s="148"/>
      <c r="R1015" s="148"/>
      <c r="S1015" s="148"/>
      <c r="T1015" s="148"/>
    </row>
    <row r="1016" spans="1:20" ht="15.6" customHeight="1" outlineLevel="1">
      <c r="A1016" s="142">
        <v>45673</v>
      </c>
      <c r="B1016" s="142">
        <v>45628</v>
      </c>
      <c r="C1016" s="143" t="s">
        <v>120</v>
      </c>
      <c r="D1016" s="144" t="s">
        <v>76</v>
      </c>
      <c r="E1016" s="144"/>
      <c r="F1016" s="137">
        <f>IF(D1016="대체","",VLOOKUP($D1016,월별_CashFlow!$H$3:$I$61,2,FALSE))</f>
        <v>120204</v>
      </c>
      <c r="G1016" s="145"/>
      <c r="H1016" s="145" t="str">
        <f t="shared" si="30"/>
        <v/>
      </c>
      <c r="I1016" s="145">
        <f t="shared" si="31"/>
        <v>-12100</v>
      </c>
      <c r="J1016" s="146">
        <v>-12100</v>
      </c>
      <c r="K1016" s="147">
        <v>755950659</v>
      </c>
      <c r="L1016" s="148" t="s">
        <v>574</v>
      </c>
      <c r="M1016" s="148" t="s">
        <v>141</v>
      </c>
      <c r="N1016" s="148"/>
      <c r="O1016" s="148" t="s">
        <v>8</v>
      </c>
      <c r="P1016" s="148" t="s">
        <v>9</v>
      </c>
      <c r="Q1016" s="148"/>
      <c r="R1016" s="148"/>
      <c r="S1016" s="148"/>
      <c r="T1016" s="148"/>
    </row>
    <row r="1017" spans="1:20" ht="15.6" customHeight="1" outlineLevel="1">
      <c r="A1017" s="142">
        <v>45673</v>
      </c>
      <c r="B1017" s="142">
        <v>45631</v>
      </c>
      <c r="C1017" s="143" t="s">
        <v>120</v>
      </c>
      <c r="D1017" s="144" t="s">
        <v>76</v>
      </c>
      <c r="E1017" s="144"/>
      <c r="F1017" s="137">
        <f>IF(D1017="대체","",VLOOKUP($D1017,월별_CashFlow!$H$3:$I$61,2,FALSE))</f>
        <v>120204</v>
      </c>
      <c r="G1017" s="145"/>
      <c r="H1017" s="145" t="str">
        <f t="shared" si="30"/>
        <v/>
      </c>
      <c r="I1017" s="145">
        <f t="shared" si="31"/>
        <v>-12100</v>
      </c>
      <c r="J1017" s="146">
        <v>-12100</v>
      </c>
      <c r="K1017" s="147">
        <v>755938559</v>
      </c>
      <c r="L1017" s="148" t="s">
        <v>574</v>
      </c>
      <c r="M1017" s="148" t="s">
        <v>141</v>
      </c>
      <c r="N1017" s="148"/>
      <c r="O1017" s="148" t="s">
        <v>8</v>
      </c>
      <c r="P1017" s="148" t="s">
        <v>9</v>
      </c>
      <c r="Q1017" s="148"/>
      <c r="R1017" s="148"/>
      <c r="S1017" s="148"/>
      <c r="T1017" s="148"/>
    </row>
    <row r="1018" spans="1:20" ht="15.6" customHeight="1" outlineLevel="1">
      <c r="A1018" s="142">
        <v>45673</v>
      </c>
      <c r="B1018" s="142">
        <v>45631</v>
      </c>
      <c r="C1018" s="143" t="s">
        <v>120</v>
      </c>
      <c r="D1018" s="144" t="s">
        <v>76</v>
      </c>
      <c r="E1018" s="144"/>
      <c r="F1018" s="137">
        <f>IF(D1018="대체","",VLOOKUP($D1018,월별_CashFlow!$H$3:$I$61,2,FALSE))</f>
        <v>120204</v>
      </c>
      <c r="G1018" s="145"/>
      <c r="H1018" s="145" t="str">
        <f t="shared" si="30"/>
        <v/>
      </c>
      <c r="I1018" s="145">
        <f t="shared" si="31"/>
        <v>-22600</v>
      </c>
      <c r="J1018" s="146">
        <v>-22600</v>
      </c>
      <c r="K1018" s="147">
        <v>755915959</v>
      </c>
      <c r="L1018" s="148" t="s">
        <v>574</v>
      </c>
      <c r="M1018" s="148" t="s">
        <v>141</v>
      </c>
      <c r="N1018" s="148"/>
      <c r="O1018" s="148" t="s">
        <v>8</v>
      </c>
      <c r="P1018" s="148" t="s">
        <v>9</v>
      </c>
      <c r="Q1018" s="148"/>
      <c r="R1018" s="148"/>
      <c r="S1018" s="148"/>
      <c r="T1018" s="148"/>
    </row>
    <row r="1019" spans="1:20" ht="15.6" customHeight="1" outlineLevel="1">
      <c r="A1019" s="142">
        <v>45673</v>
      </c>
      <c r="B1019" s="142">
        <v>45631</v>
      </c>
      <c r="C1019" s="143" t="s">
        <v>120</v>
      </c>
      <c r="D1019" s="144" t="s">
        <v>76</v>
      </c>
      <c r="E1019" s="144"/>
      <c r="F1019" s="137">
        <f>IF(D1019="대체","",VLOOKUP($D1019,월별_CashFlow!$H$3:$I$61,2,FALSE))</f>
        <v>120204</v>
      </c>
      <c r="G1019" s="145"/>
      <c r="H1019" s="145" t="str">
        <f t="shared" si="30"/>
        <v/>
      </c>
      <c r="I1019" s="145">
        <f t="shared" si="31"/>
        <v>-25500</v>
      </c>
      <c r="J1019" s="146">
        <v>-25500</v>
      </c>
      <c r="K1019" s="147">
        <v>755890459</v>
      </c>
      <c r="L1019" s="148" t="s">
        <v>574</v>
      </c>
      <c r="M1019" s="148" t="s">
        <v>141</v>
      </c>
      <c r="N1019" s="148"/>
      <c r="O1019" s="148" t="s">
        <v>8</v>
      </c>
      <c r="P1019" s="148" t="s">
        <v>9</v>
      </c>
      <c r="Q1019" s="148"/>
      <c r="R1019" s="148"/>
      <c r="S1019" s="148"/>
      <c r="T1019" s="148"/>
    </row>
    <row r="1020" spans="1:20" ht="15.6" customHeight="1" outlineLevel="1">
      <c r="A1020" s="142">
        <v>45673</v>
      </c>
      <c r="B1020" s="142">
        <v>45632</v>
      </c>
      <c r="C1020" s="143" t="s">
        <v>120</v>
      </c>
      <c r="D1020" s="144" t="s">
        <v>76</v>
      </c>
      <c r="E1020" s="144"/>
      <c r="F1020" s="137">
        <f>IF(D1020="대체","",VLOOKUP($D1020,월별_CashFlow!$H$3:$I$61,2,FALSE))</f>
        <v>120204</v>
      </c>
      <c r="G1020" s="145"/>
      <c r="H1020" s="145" t="str">
        <f t="shared" si="30"/>
        <v/>
      </c>
      <c r="I1020" s="145">
        <f t="shared" si="31"/>
        <v>-12150500</v>
      </c>
      <c r="J1020" s="146">
        <v>-12150500</v>
      </c>
      <c r="K1020" s="147">
        <v>743739959</v>
      </c>
      <c r="L1020" s="148" t="s">
        <v>475</v>
      </c>
      <c r="M1020" s="148"/>
      <c r="N1020" s="148"/>
      <c r="O1020" s="148" t="s">
        <v>10</v>
      </c>
      <c r="P1020" s="148" t="s">
        <v>11</v>
      </c>
      <c r="Q1020" s="148"/>
      <c r="R1020" s="148"/>
      <c r="S1020" s="148"/>
      <c r="T1020" s="148"/>
    </row>
    <row r="1021" spans="1:20" ht="15.6" customHeight="1" outlineLevel="1">
      <c r="A1021" s="142">
        <v>45673</v>
      </c>
      <c r="B1021" s="142">
        <v>45632</v>
      </c>
      <c r="C1021" s="143" t="s">
        <v>120</v>
      </c>
      <c r="D1021" s="144" t="s">
        <v>86</v>
      </c>
      <c r="E1021" s="144"/>
      <c r="F1021" s="137">
        <f>IF(D1021="대체","",VLOOKUP($D1021,월별_CashFlow!$H$3:$I$61,2,FALSE))</f>
        <v>310001</v>
      </c>
      <c r="G1021" s="145"/>
      <c r="H1021" s="145" t="str">
        <f t="shared" si="30"/>
        <v/>
      </c>
      <c r="I1021" s="145">
        <f t="shared" si="31"/>
        <v>-9200</v>
      </c>
      <c r="J1021" s="146">
        <v>-9200</v>
      </c>
      <c r="K1021" s="147">
        <v>743730759</v>
      </c>
      <c r="L1021" s="148" t="s">
        <v>638</v>
      </c>
      <c r="M1021" s="148" t="s">
        <v>220</v>
      </c>
      <c r="N1021" s="148"/>
      <c r="O1021" s="148" t="s">
        <v>10</v>
      </c>
      <c r="P1021" s="148" t="s">
        <v>11</v>
      </c>
      <c r="Q1021" s="148"/>
      <c r="R1021" s="148"/>
      <c r="S1021" s="148"/>
      <c r="T1021" s="148"/>
    </row>
    <row r="1022" spans="1:20" ht="15.6" customHeight="1" outlineLevel="1">
      <c r="A1022" s="142">
        <v>45673</v>
      </c>
      <c r="B1022" s="142">
        <v>45632</v>
      </c>
      <c r="C1022" s="143" t="s">
        <v>120</v>
      </c>
      <c r="D1022" s="144" t="s">
        <v>86</v>
      </c>
      <c r="E1022" s="144"/>
      <c r="F1022" s="137">
        <f>IF(D1022="대체","",VLOOKUP($D1022,월별_CashFlow!$H$3:$I$61,2,FALSE))</f>
        <v>310001</v>
      </c>
      <c r="G1022" s="145"/>
      <c r="H1022" s="145" t="str">
        <f t="shared" si="30"/>
        <v/>
      </c>
      <c r="I1022" s="145">
        <f t="shared" si="31"/>
        <v>-209500</v>
      </c>
      <c r="J1022" s="146">
        <v>-209500</v>
      </c>
      <c r="K1022" s="147">
        <v>743521259</v>
      </c>
      <c r="L1022" s="148" t="s">
        <v>669</v>
      </c>
      <c r="M1022" s="148" t="s">
        <v>220</v>
      </c>
      <c r="N1022" s="148"/>
      <c r="O1022" s="148" t="s">
        <v>10</v>
      </c>
      <c r="P1022" s="148" t="s">
        <v>11</v>
      </c>
      <c r="Q1022" s="148"/>
      <c r="R1022" s="148"/>
      <c r="S1022" s="148"/>
      <c r="T1022" s="148"/>
    </row>
    <row r="1023" spans="1:20" ht="15.6" customHeight="1" outlineLevel="1">
      <c r="A1023" s="142">
        <v>45673</v>
      </c>
      <c r="B1023" s="142">
        <v>45632</v>
      </c>
      <c r="C1023" s="143" t="s">
        <v>120</v>
      </c>
      <c r="D1023" s="144" t="s">
        <v>68</v>
      </c>
      <c r="E1023" s="144"/>
      <c r="F1023" s="137">
        <f>IF(D1023="대체","",VLOOKUP($D1023,월별_CashFlow!$H$3:$I$61,2,FALSE))</f>
        <v>120103</v>
      </c>
      <c r="G1023" s="145"/>
      <c r="H1023" s="145" t="str">
        <f t="shared" si="30"/>
        <v/>
      </c>
      <c r="I1023" s="145">
        <f t="shared" si="31"/>
        <v>-6300500</v>
      </c>
      <c r="J1023" s="146">
        <v>-6300500</v>
      </c>
      <c r="K1023" s="147">
        <v>737220759</v>
      </c>
      <c r="L1023" s="148" t="s">
        <v>330</v>
      </c>
      <c r="M1023" s="148" t="s">
        <v>228</v>
      </c>
      <c r="N1023" s="148"/>
      <c r="O1023" s="148" t="s">
        <v>10</v>
      </c>
      <c r="P1023" s="148" t="s">
        <v>11</v>
      </c>
      <c r="Q1023" s="148"/>
      <c r="R1023" s="148"/>
      <c r="S1023" s="148"/>
      <c r="T1023" s="148"/>
    </row>
    <row r="1024" spans="1:20" ht="15.6" customHeight="1" outlineLevel="1">
      <c r="A1024" s="142">
        <v>45673</v>
      </c>
      <c r="B1024" s="142">
        <v>45632</v>
      </c>
      <c r="C1024" s="143" t="s">
        <v>120</v>
      </c>
      <c r="D1024" s="144" t="s">
        <v>68</v>
      </c>
      <c r="E1024" s="144"/>
      <c r="F1024" s="137">
        <f>IF(D1024="대체","",VLOOKUP($D1024,월별_CashFlow!$H$3:$I$61,2,FALSE))</f>
        <v>120103</v>
      </c>
      <c r="G1024" s="145"/>
      <c r="H1024" s="145" t="str">
        <f t="shared" si="30"/>
        <v/>
      </c>
      <c r="I1024" s="145">
        <f t="shared" si="31"/>
        <v>-1260500</v>
      </c>
      <c r="J1024" s="146">
        <v>-1260500</v>
      </c>
      <c r="K1024" s="147">
        <v>735960259</v>
      </c>
      <c r="L1024" s="148" t="s">
        <v>330</v>
      </c>
      <c r="M1024" s="148" t="s">
        <v>228</v>
      </c>
      <c r="N1024" s="148"/>
      <c r="O1024" s="148" t="s">
        <v>10</v>
      </c>
      <c r="P1024" s="148" t="s">
        <v>11</v>
      </c>
      <c r="Q1024" s="148"/>
      <c r="R1024" s="148"/>
      <c r="S1024" s="148"/>
      <c r="T1024" s="148"/>
    </row>
    <row r="1025" spans="1:20" ht="15.6" customHeight="1" outlineLevel="1">
      <c r="A1025" s="142">
        <v>45673</v>
      </c>
      <c r="B1025" s="142">
        <v>45632</v>
      </c>
      <c r="C1025" s="143" t="s">
        <v>120</v>
      </c>
      <c r="D1025" s="144" t="s">
        <v>86</v>
      </c>
      <c r="E1025" s="144"/>
      <c r="F1025" s="137">
        <f>IF(D1025="대체","",VLOOKUP($D1025,월별_CashFlow!$H$3:$I$61,2,FALSE))</f>
        <v>310001</v>
      </c>
      <c r="G1025" s="145"/>
      <c r="H1025" s="145" t="str">
        <f t="shared" si="30"/>
        <v/>
      </c>
      <c r="I1025" s="145">
        <f t="shared" si="31"/>
        <v>-154500</v>
      </c>
      <c r="J1025" s="146">
        <v>-154500</v>
      </c>
      <c r="K1025" s="147">
        <v>735805759</v>
      </c>
      <c r="L1025" s="148" t="s">
        <v>538</v>
      </c>
      <c r="M1025" s="148" t="s">
        <v>220</v>
      </c>
      <c r="N1025" s="148"/>
      <c r="O1025" s="148" t="s">
        <v>10</v>
      </c>
      <c r="P1025" s="148" t="s">
        <v>11</v>
      </c>
      <c r="Q1025" s="148"/>
      <c r="R1025" s="148"/>
      <c r="S1025" s="148"/>
      <c r="T1025" s="148"/>
    </row>
    <row r="1026" spans="1:20" ht="15.6" customHeight="1" outlineLevel="1">
      <c r="A1026" s="142">
        <v>45673</v>
      </c>
      <c r="B1026" s="142">
        <v>45632</v>
      </c>
      <c r="C1026" s="143" t="s">
        <v>120</v>
      </c>
      <c r="D1026" s="144" t="s">
        <v>86</v>
      </c>
      <c r="E1026" s="144"/>
      <c r="F1026" s="137">
        <f>IF(D1026="대체","",VLOOKUP($D1026,월별_CashFlow!$H$3:$I$61,2,FALSE))</f>
        <v>310001</v>
      </c>
      <c r="G1026" s="145"/>
      <c r="H1026" s="145" t="str">
        <f t="shared" si="30"/>
        <v/>
      </c>
      <c r="I1026" s="145">
        <f t="shared" si="31"/>
        <v>-60500</v>
      </c>
      <c r="J1026" s="146">
        <v>-60500</v>
      </c>
      <c r="K1026" s="147">
        <v>735745259</v>
      </c>
      <c r="L1026" s="148" t="s">
        <v>670</v>
      </c>
      <c r="M1026" s="148" t="s">
        <v>220</v>
      </c>
      <c r="N1026" s="148"/>
      <c r="O1026" s="148" t="s">
        <v>10</v>
      </c>
      <c r="P1026" s="148" t="s">
        <v>11</v>
      </c>
      <c r="Q1026" s="148"/>
      <c r="R1026" s="148"/>
      <c r="S1026" s="148"/>
      <c r="T1026" s="148"/>
    </row>
    <row r="1027" spans="1:20" ht="15.6" customHeight="1" outlineLevel="1">
      <c r="A1027" s="142">
        <v>45673</v>
      </c>
      <c r="B1027" s="142">
        <v>45632</v>
      </c>
      <c r="C1027" s="143" t="s">
        <v>120</v>
      </c>
      <c r="D1027" s="144" t="s">
        <v>86</v>
      </c>
      <c r="E1027" s="144"/>
      <c r="F1027" s="137">
        <f>IF(D1027="대체","",VLOOKUP($D1027,월별_CashFlow!$H$3:$I$61,2,FALSE))</f>
        <v>310001</v>
      </c>
      <c r="G1027" s="145"/>
      <c r="H1027" s="145" t="str">
        <f t="shared" si="30"/>
        <v/>
      </c>
      <c r="I1027" s="145">
        <f t="shared" si="31"/>
        <v>-36500</v>
      </c>
      <c r="J1027" s="146">
        <v>-36500</v>
      </c>
      <c r="K1027" s="147">
        <v>735708759</v>
      </c>
      <c r="L1027" s="148" t="s">
        <v>669</v>
      </c>
      <c r="M1027" s="148" t="s">
        <v>220</v>
      </c>
      <c r="N1027" s="148"/>
      <c r="O1027" s="148" t="s">
        <v>10</v>
      </c>
      <c r="P1027" s="148" t="s">
        <v>11</v>
      </c>
      <c r="Q1027" s="148"/>
      <c r="R1027" s="148"/>
      <c r="S1027" s="148"/>
      <c r="T1027" s="148"/>
    </row>
    <row r="1028" spans="1:20" ht="15.6" customHeight="1" outlineLevel="1">
      <c r="A1028" s="142">
        <v>45673</v>
      </c>
      <c r="B1028" s="142">
        <v>45632</v>
      </c>
      <c r="C1028" s="143" t="s">
        <v>120</v>
      </c>
      <c r="D1028" s="144" t="s">
        <v>86</v>
      </c>
      <c r="E1028" s="144"/>
      <c r="F1028" s="137">
        <f>IF(D1028="대체","",VLOOKUP($D1028,월별_CashFlow!$H$3:$I$61,2,FALSE))</f>
        <v>310001</v>
      </c>
      <c r="G1028" s="145"/>
      <c r="H1028" s="145" t="str">
        <f t="shared" si="30"/>
        <v/>
      </c>
      <c r="I1028" s="145">
        <f t="shared" si="31"/>
        <v>-454500</v>
      </c>
      <c r="J1028" s="146">
        <v>-454500</v>
      </c>
      <c r="K1028" s="147">
        <v>735254259</v>
      </c>
      <c r="L1028" s="148" t="s">
        <v>606</v>
      </c>
      <c r="M1028" s="148" t="s">
        <v>220</v>
      </c>
      <c r="N1028" s="148"/>
      <c r="O1028" s="148" t="s">
        <v>10</v>
      </c>
      <c r="P1028" s="148" t="s">
        <v>11</v>
      </c>
      <c r="Q1028" s="148"/>
      <c r="R1028" s="148"/>
      <c r="S1028" s="148"/>
      <c r="T1028" s="148"/>
    </row>
    <row r="1029" spans="1:20" ht="15.6" customHeight="1" outlineLevel="1">
      <c r="A1029" s="142">
        <v>45673</v>
      </c>
      <c r="B1029" s="142">
        <v>45632</v>
      </c>
      <c r="C1029" s="143" t="s">
        <v>120</v>
      </c>
      <c r="D1029" s="144" t="s">
        <v>76</v>
      </c>
      <c r="E1029" s="144"/>
      <c r="F1029" s="137">
        <f>IF(D1029="대체","",VLOOKUP($D1029,월별_CashFlow!$H$3:$I$61,2,FALSE))</f>
        <v>120204</v>
      </c>
      <c r="G1029" s="145"/>
      <c r="H1029" s="145" t="str">
        <f t="shared" si="30"/>
        <v/>
      </c>
      <c r="I1029" s="145">
        <f t="shared" si="31"/>
        <v>-30000</v>
      </c>
      <c r="J1029" s="146">
        <v>-30000</v>
      </c>
      <c r="K1029" s="147">
        <v>735224259</v>
      </c>
      <c r="L1029" s="148" t="s">
        <v>574</v>
      </c>
      <c r="M1029" s="148" t="s">
        <v>141</v>
      </c>
      <c r="N1029" s="148"/>
      <c r="O1029" s="148" t="s">
        <v>8</v>
      </c>
      <c r="P1029" s="148" t="s">
        <v>9</v>
      </c>
      <c r="Q1029" s="148"/>
      <c r="R1029" s="148"/>
      <c r="S1029" s="148"/>
      <c r="T1029" s="148"/>
    </row>
    <row r="1030" spans="1:20" ht="15.6" customHeight="1" outlineLevel="1">
      <c r="A1030" s="142">
        <v>45673</v>
      </c>
      <c r="B1030" s="142">
        <v>45633</v>
      </c>
      <c r="C1030" s="143" t="s">
        <v>120</v>
      </c>
      <c r="D1030" s="144" t="s">
        <v>76</v>
      </c>
      <c r="E1030" s="144"/>
      <c r="F1030" s="137">
        <f>IF(D1030="대체","",VLOOKUP($D1030,월별_CashFlow!$H$3:$I$61,2,FALSE))</f>
        <v>120204</v>
      </c>
      <c r="G1030" s="145"/>
      <c r="H1030" s="145" t="str">
        <f t="shared" si="30"/>
        <v/>
      </c>
      <c r="I1030" s="145">
        <f t="shared" si="31"/>
        <v>-32000</v>
      </c>
      <c r="J1030" s="146">
        <v>-32000</v>
      </c>
      <c r="K1030" s="147">
        <v>735192259</v>
      </c>
      <c r="L1030" s="148" t="s">
        <v>574</v>
      </c>
      <c r="M1030" s="148" t="s">
        <v>141</v>
      </c>
      <c r="N1030" s="148"/>
      <c r="O1030" s="148" t="s">
        <v>8</v>
      </c>
      <c r="P1030" s="148" t="s">
        <v>9</v>
      </c>
      <c r="Q1030" s="148"/>
      <c r="R1030" s="148"/>
      <c r="S1030" s="148"/>
      <c r="T1030" s="148"/>
    </row>
    <row r="1031" spans="1:20" ht="15.6" customHeight="1" outlineLevel="1">
      <c r="A1031" s="142">
        <v>45673</v>
      </c>
      <c r="B1031" s="142">
        <v>45635</v>
      </c>
      <c r="C1031" s="143" t="s">
        <v>120</v>
      </c>
      <c r="D1031" s="144" t="s">
        <v>76</v>
      </c>
      <c r="E1031" s="144"/>
      <c r="F1031" s="137">
        <f>IF(D1031="대체","",VLOOKUP($D1031,월별_CashFlow!$H$3:$I$61,2,FALSE))</f>
        <v>120204</v>
      </c>
      <c r="G1031" s="145"/>
      <c r="H1031" s="145" t="str">
        <f t="shared" si="30"/>
        <v/>
      </c>
      <c r="I1031" s="145">
        <f t="shared" si="31"/>
        <v>-18100</v>
      </c>
      <c r="J1031" s="146">
        <v>-18100</v>
      </c>
      <c r="K1031" s="147">
        <v>735174159</v>
      </c>
      <c r="L1031" s="148" t="s">
        <v>574</v>
      </c>
      <c r="M1031" s="148" t="s">
        <v>141</v>
      </c>
      <c r="N1031" s="148"/>
      <c r="O1031" s="148" t="s">
        <v>8</v>
      </c>
      <c r="P1031" s="148" t="s">
        <v>9</v>
      </c>
      <c r="Q1031" s="148"/>
      <c r="R1031" s="148"/>
      <c r="S1031" s="148"/>
      <c r="T1031" s="148"/>
    </row>
    <row r="1032" spans="1:20" ht="15.6" customHeight="1" outlineLevel="1">
      <c r="A1032" s="142">
        <v>45673</v>
      </c>
      <c r="B1032" s="142">
        <v>45635</v>
      </c>
      <c r="C1032" s="143" t="s">
        <v>120</v>
      </c>
      <c r="D1032" s="144" t="s">
        <v>76</v>
      </c>
      <c r="E1032" s="144"/>
      <c r="F1032" s="137">
        <f>IF(D1032="대체","",VLOOKUP($D1032,월별_CashFlow!$H$3:$I$61,2,FALSE))</f>
        <v>120204</v>
      </c>
      <c r="G1032" s="145"/>
      <c r="H1032" s="145" t="str">
        <f t="shared" ref="H1032:H1095" si="32">IF(J1032&gt;0,J1032,"")</f>
        <v/>
      </c>
      <c r="I1032" s="145">
        <f t="shared" ref="I1032:I1095" si="33">IF(J1032&lt;0,J1032,"")</f>
        <v>-9400</v>
      </c>
      <c r="J1032" s="146">
        <v>-9400</v>
      </c>
      <c r="K1032" s="147">
        <v>735164759</v>
      </c>
      <c r="L1032" s="148" t="s">
        <v>574</v>
      </c>
      <c r="M1032" s="148" t="s">
        <v>141</v>
      </c>
      <c r="N1032" s="148"/>
      <c r="O1032" s="148" t="s">
        <v>8</v>
      </c>
      <c r="P1032" s="148" t="s">
        <v>9</v>
      </c>
      <c r="Q1032" s="148"/>
      <c r="R1032" s="148"/>
      <c r="S1032" s="148"/>
      <c r="T1032" s="148"/>
    </row>
    <row r="1033" spans="1:20" ht="15.6" customHeight="1" outlineLevel="1">
      <c r="A1033" s="142">
        <v>45673</v>
      </c>
      <c r="B1033" s="142">
        <v>45635</v>
      </c>
      <c r="C1033" s="143" t="s">
        <v>120</v>
      </c>
      <c r="D1033" s="144" t="s">
        <v>76</v>
      </c>
      <c r="E1033" s="144"/>
      <c r="F1033" s="137">
        <f>IF(D1033="대체","",VLOOKUP($D1033,월별_CashFlow!$H$3:$I$61,2,FALSE))</f>
        <v>120204</v>
      </c>
      <c r="G1033" s="145"/>
      <c r="H1033" s="145" t="str">
        <f t="shared" si="32"/>
        <v/>
      </c>
      <c r="I1033" s="145">
        <f t="shared" si="33"/>
        <v>-150</v>
      </c>
      <c r="J1033" s="146">
        <v>-150</v>
      </c>
      <c r="K1033" s="147">
        <v>735164609</v>
      </c>
      <c r="L1033" s="148" t="s">
        <v>447</v>
      </c>
      <c r="M1033" s="148"/>
      <c r="N1033" s="148"/>
      <c r="O1033" s="148" t="s">
        <v>10</v>
      </c>
      <c r="P1033" s="148" t="s">
        <v>11</v>
      </c>
      <c r="Q1033" s="148"/>
      <c r="R1033" s="148"/>
      <c r="S1033" s="148"/>
      <c r="T1033" s="148"/>
    </row>
    <row r="1034" spans="1:20" ht="15.6" customHeight="1" outlineLevel="1">
      <c r="A1034" s="142">
        <v>45673</v>
      </c>
      <c r="B1034" s="142">
        <v>45635</v>
      </c>
      <c r="C1034" s="143" t="s">
        <v>120</v>
      </c>
      <c r="D1034" s="144" t="s">
        <v>76</v>
      </c>
      <c r="E1034" s="144"/>
      <c r="F1034" s="137">
        <f>IF(D1034="대체","",VLOOKUP($D1034,월별_CashFlow!$H$3:$I$61,2,FALSE))</f>
        <v>120204</v>
      </c>
      <c r="G1034" s="145"/>
      <c r="H1034" s="145" t="str">
        <f t="shared" si="32"/>
        <v/>
      </c>
      <c r="I1034" s="145">
        <f t="shared" si="33"/>
        <v>-3980</v>
      </c>
      <c r="J1034" s="146">
        <v>-3980</v>
      </c>
      <c r="K1034" s="147">
        <v>735160629</v>
      </c>
      <c r="L1034" s="148" t="s">
        <v>447</v>
      </c>
      <c r="M1034" s="148"/>
      <c r="N1034" s="148"/>
      <c r="O1034" s="148" t="s">
        <v>10</v>
      </c>
      <c r="P1034" s="148" t="s">
        <v>11</v>
      </c>
      <c r="Q1034" s="148"/>
      <c r="R1034" s="148"/>
      <c r="S1034" s="148"/>
      <c r="T1034" s="148"/>
    </row>
    <row r="1035" spans="1:20" ht="15.6" customHeight="1" outlineLevel="1">
      <c r="A1035" s="142">
        <v>45673</v>
      </c>
      <c r="B1035" s="142">
        <v>45636</v>
      </c>
      <c r="C1035" s="143" t="s">
        <v>120</v>
      </c>
      <c r="D1035" s="144" t="s">
        <v>74</v>
      </c>
      <c r="E1035" s="144"/>
      <c r="F1035" s="137">
        <f>IF(D1035="대체","",VLOOKUP($D1035,월별_CashFlow!$H$3:$I$61,2,FALSE))</f>
        <v>120202</v>
      </c>
      <c r="G1035" s="145"/>
      <c r="H1035" s="145" t="str">
        <f t="shared" si="32"/>
        <v/>
      </c>
      <c r="I1035" s="145">
        <f t="shared" si="33"/>
        <v>-1792180</v>
      </c>
      <c r="J1035" s="146">
        <v>-1792180</v>
      </c>
      <c r="K1035" s="147">
        <v>733368449</v>
      </c>
      <c r="L1035" s="148" t="s">
        <v>671</v>
      </c>
      <c r="M1035" s="148"/>
      <c r="N1035" s="148"/>
      <c r="O1035" s="148" t="s">
        <v>10</v>
      </c>
      <c r="P1035" s="148" t="s">
        <v>11</v>
      </c>
      <c r="Q1035" s="148"/>
      <c r="R1035" s="148"/>
      <c r="S1035" s="148"/>
      <c r="T1035" s="148"/>
    </row>
    <row r="1036" spans="1:20" ht="15.6" customHeight="1" outlineLevel="1">
      <c r="A1036" s="142">
        <v>45673</v>
      </c>
      <c r="B1036" s="142">
        <v>45636</v>
      </c>
      <c r="C1036" s="143" t="s">
        <v>120</v>
      </c>
      <c r="D1036" s="144" t="s">
        <v>74</v>
      </c>
      <c r="E1036" s="144"/>
      <c r="F1036" s="137">
        <f>IF(D1036="대체","",VLOOKUP($D1036,월별_CashFlow!$H$3:$I$61,2,FALSE))</f>
        <v>120202</v>
      </c>
      <c r="G1036" s="145"/>
      <c r="H1036" s="145" t="str">
        <f t="shared" si="32"/>
        <v/>
      </c>
      <c r="I1036" s="145">
        <f t="shared" si="33"/>
        <v>-828000</v>
      </c>
      <c r="J1036" s="146">
        <v>-828000</v>
      </c>
      <c r="K1036" s="147">
        <v>732540449</v>
      </c>
      <c r="L1036" s="148" t="s">
        <v>672</v>
      </c>
      <c r="M1036" s="148"/>
      <c r="N1036" s="148"/>
      <c r="O1036" s="148" t="s">
        <v>10</v>
      </c>
      <c r="P1036" s="148" t="s">
        <v>11</v>
      </c>
      <c r="Q1036" s="148"/>
      <c r="R1036" s="148"/>
      <c r="S1036" s="148"/>
      <c r="T1036" s="148"/>
    </row>
    <row r="1037" spans="1:20" ht="15.6" customHeight="1" outlineLevel="1">
      <c r="A1037" s="142">
        <v>45673</v>
      </c>
      <c r="B1037" s="142">
        <v>45636</v>
      </c>
      <c r="C1037" s="143" t="s">
        <v>120</v>
      </c>
      <c r="D1037" s="144" t="s">
        <v>74</v>
      </c>
      <c r="E1037" s="144"/>
      <c r="F1037" s="137">
        <f>IF(D1037="대체","",VLOOKUP($D1037,월별_CashFlow!$H$3:$I$61,2,FALSE))</f>
        <v>120202</v>
      </c>
      <c r="G1037" s="145"/>
      <c r="H1037" s="145" t="str">
        <f t="shared" si="32"/>
        <v/>
      </c>
      <c r="I1037" s="145">
        <f t="shared" si="33"/>
        <v>-266250</v>
      </c>
      <c r="J1037" s="146">
        <v>-266250</v>
      </c>
      <c r="K1037" s="147">
        <v>732274199</v>
      </c>
      <c r="L1037" s="148" t="s">
        <v>673</v>
      </c>
      <c r="M1037" s="148"/>
      <c r="N1037" s="148"/>
      <c r="O1037" s="148" t="s">
        <v>10</v>
      </c>
      <c r="P1037" s="148" t="s">
        <v>11</v>
      </c>
      <c r="Q1037" s="148"/>
      <c r="R1037" s="148"/>
      <c r="S1037" s="148"/>
      <c r="T1037" s="148"/>
    </row>
    <row r="1038" spans="1:20" ht="15.6" customHeight="1" outlineLevel="1">
      <c r="A1038" s="142">
        <v>45673</v>
      </c>
      <c r="B1038" s="142">
        <v>45636</v>
      </c>
      <c r="C1038" s="143" t="s">
        <v>120</v>
      </c>
      <c r="D1038" s="144" t="s">
        <v>74</v>
      </c>
      <c r="E1038" s="144"/>
      <c r="F1038" s="137">
        <f>IF(D1038="대체","",VLOOKUP($D1038,월별_CashFlow!$H$3:$I$61,2,FALSE))</f>
        <v>120202</v>
      </c>
      <c r="G1038" s="145"/>
      <c r="H1038" s="145" t="str">
        <f t="shared" si="32"/>
        <v/>
      </c>
      <c r="I1038" s="145">
        <f t="shared" si="33"/>
        <v>-93350</v>
      </c>
      <c r="J1038" s="146">
        <v>-93350</v>
      </c>
      <c r="K1038" s="147">
        <v>732180849</v>
      </c>
      <c r="L1038" s="148" t="s">
        <v>674</v>
      </c>
      <c r="M1038" s="148"/>
      <c r="N1038" s="148"/>
      <c r="O1038" s="148" t="s">
        <v>10</v>
      </c>
      <c r="P1038" s="148" t="s">
        <v>11</v>
      </c>
      <c r="Q1038" s="148"/>
      <c r="R1038" s="148"/>
      <c r="S1038" s="148"/>
      <c r="T1038" s="148"/>
    </row>
    <row r="1039" spans="1:20" ht="15.6" customHeight="1" outlineLevel="1">
      <c r="A1039" s="142">
        <v>45673</v>
      </c>
      <c r="B1039" s="142">
        <v>45636</v>
      </c>
      <c r="C1039" s="143" t="s">
        <v>120</v>
      </c>
      <c r="D1039" s="144" t="s">
        <v>76</v>
      </c>
      <c r="E1039" s="144"/>
      <c r="F1039" s="137">
        <f>IF(D1039="대체","",VLOOKUP($D1039,월별_CashFlow!$H$3:$I$61,2,FALSE))</f>
        <v>120204</v>
      </c>
      <c r="G1039" s="145"/>
      <c r="H1039" s="145" t="str">
        <f t="shared" si="32"/>
        <v/>
      </c>
      <c r="I1039" s="145">
        <f t="shared" si="33"/>
        <v>-2200000</v>
      </c>
      <c r="J1039" s="146">
        <v>-2200000</v>
      </c>
      <c r="K1039" s="147">
        <v>729980849</v>
      </c>
      <c r="L1039" s="148" t="s">
        <v>641</v>
      </c>
      <c r="M1039" s="148"/>
      <c r="N1039" s="148"/>
      <c r="O1039" s="148" t="s">
        <v>10</v>
      </c>
      <c r="P1039" s="148" t="s">
        <v>11</v>
      </c>
      <c r="Q1039" s="148"/>
      <c r="R1039" s="148"/>
      <c r="S1039" s="148"/>
      <c r="T1039" s="148"/>
    </row>
    <row r="1040" spans="1:20" ht="15.6" customHeight="1" outlineLevel="1">
      <c r="A1040" s="142">
        <v>45673</v>
      </c>
      <c r="B1040" s="142">
        <v>45636</v>
      </c>
      <c r="C1040" s="143" t="s">
        <v>120</v>
      </c>
      <c r="D1040" s="144" t="s">
        <v>74</v>
      </c>
      <c r="E1040" s="144"/>
      <c r="F1040" s="137">
        <f>IF(D1040="대체","",VLOOKUP($D1040,월별_CashFlow!$H$3:$I$61,2,FALSE))</f>
        <v>120202</v>
      </c>
      <c r="G1040" s="145"/>
      <c r="H1040" s="145" t="str">
        <f t="shared" si="32"/>
        <v/>
      </c>
      <c r="I1040" s="145">
        <f t="shared" si="33"/>
        <v>-234660</v>
      </c>
      <c r="J1040" s="146">
        <v>-234660</v>
      </c>
      <c r="K1040" s="147">
        <v>729746189</v>
      </c>
      <c r="L1040" s="148" t="s">
        <v>352</v>
      </c>
      <c r="M1040" s="148" t="s">
        <v>207</v>
      </c>
      <c r="N1040" s="148"/>
      <c r="O1040" s="148" t="s">
        <v>10</v>
      </c>
      <c r="P1040" s="148" t="s">
        <v>11</v>
      </c>
      <c r="Q1040" s="148"/>
      <c r="R1040" s="148"/>
      <c r="S1040" s="148"/>
      <c r="T1040" s="148"/>
    </row>
    <row r="1041" spans="1:20" ht="15.6" customHeight="1" outlineLevel="1">
      <c r="A1041" s="142">
        <v>45673</v>
      </c>
      <c r="B1041" s="142">
        <v>45636</v>
      </c>
      <c r="C1041" s="143" t="s">
        <v>120</v>
      </c>
      <c r="D1041" s="144" t="s">
        <v>74</v>
      </c>
      <c r="E1041" s="144"/>
      <c r="F1041" s="137">
        <f>IF(D1041="대체","",VLOOKUP($D1041,월별_CashFlow!$H$3:$I$61,2,FALSE))</f>
        <v>120202</v>
      </c>
      <c r="G1041" s="145"/>
      <c r="H1041" s="145" t="str">
        <f t="shared" si="32"/>
        <v/>
      </c>
      <c r="I1041" s="145">
        <f t="shared" si="33"/>
        <v>-2346780</v>
      </c>
      <c r="J1041" s="146">
        <v>-2346780</v>
      </c>
      <c r="K1041" s="147">
        <v>727399409</v>
      </c>
      <c r="L1041" s="148" t="s">
        <v>394</v>
      </c>
      <c r="M1041" s="148" t="s">
        <v>206</v>
      </c>
      <c r="N1041" s="148"/>
      <c r="O1041" s="148" t="s">
        <v>10</v>
      </c>
      <c r="P1041" s="148" t="s">
        <v>11</v>
      </c>
      <c r="Q1041" s="148"/>
      <c r="R1041" s="148"/>
      <c r="S1041" s="148"/>
      <c r="T1041" s="148"/>
    </row>
    <row r="1042" spans="1:20" ht="15.6" customHeight="1" outlineLevel="1">
      <c r="A1042" s="142">
        <v>45673</v>
      </c>
      <c r="B1042" s="142">
        <v>45636</v>
      </c>
      <c r="C1042" s="143" t="s">
        <v>120</v>
      </c>
      <c r="D1042" s="144" t="s">
        <v>76</v>
      </c>
      <c r="E1042" s="144"/>
      <c r="F1042" s="137">
        <f>IF(D1042="대체","",VLOOKUP($D1042,월별_CashFlow!$H$3:$I$61,2,FALSE))</f>
        <v>120204</v>
      </c>
      <c r="G1042" s="145"/>
      <c r="H1042" s="145" t="str">
        <f t="shared" si="32"/>
        <v/>
      </c>
      <c r="I1042" s="145">
        <f t="shared" si="33"/>
        <v>-11300</v>
      </c>
      <c r="J1042" s="146">
        <v>-11300</v>
      </c>
      <c r="K1042" s="147">
        <v>727388109</v>
      </c>
      <c r="L1042" s="148" t="s">
        <v>574</v>
      </c>
      <c r="M1042" s="148" t="s">
        <v>141</v>
      </c>
      <c r="N1042" s="148"/>
      <c r="O1042" s="148" t="s">
        <v>8</v>
      </c>
      <c r="P1042" s="148" t="s">
        <v>9</v>
      </c>
      <c r="Q1042" s="148"/>
      <c r="R1042" s="148"/>
      <c r="S1042" s="148"/>
      <c r="T1042" s="148"/>
    </row>
    <row r="1043" spans="1:20" ht="15.6" customHeight="1" outlineLevel="1">
      <c r="A1043" s="142">
        <v>45673</v>
      </c>
      <c r="B1043" s="142">
        <v>45637</v>
      </c>
      <c r="C1043" s="143" t="s">
        <v>120</v>
      </c>
      <c r="D1043" s="144" t="s">
        <v>86</v>
      </c>
      <c r="E1043" s="144"/>
      <c r="F1043" s="137">
        <f>IF(D1043="대체","",VLOOKUP($D1043,월별_CashFlow!$H$3:$I$61,2,FALSE))</f>
        <v>310001</v>
      </c>
      <c r="G1043" s="145"/>
      <c r="H1043" s="145">
        <f t="shared" si="32"/>
        <v>1000000</v>
      </c>
      <c r="I1043" s="145" t="str">
        <f t="shared" si="33"/>
        <v/>
      </c>
      <c r="J1043" s="146">
        <v>1000000</v>
      </c>
      <c r="K1043" s="147">
        <v>728388109</v>
      </c>
      <c r="L1043" s="148" t="s">
        <v>477</v>
      </c>
      <c r="M1043" s="148" t="s">
        <v>222</v>
      </c>
      <c r="N1043" s="148"/>
      <c r="O1043" s="148" t="s">
        <v>16</v>
      </c>
      <c r="P1043" s="148" t="s">
        <v>17</v>
      </c>
      <c r="Q1043" s="148"/>
      <c r="R1043" s="148"/>
      <c r="S1043" s="148"/>
      <c r="T1043" s="148"/>
    </row>
    <row r="1044" spans="1:20" ht="15.6" customHeight="1" outlineLevel="1">
      <c r="A1044" s="142">
        <v>45673</v>
      </c>
      <c r="B1044" s="142">
        <v>45637</v>
      </c>
      <c r="C1044" s="143" t="s">
        <v>120</v>
      </c>
      <c r="D1044" s="144" t="s">
        <v>86</v>
      </c>
      <c r="E1044" s="144"/>
      <c r="F1044" s="137">
        <f>IF(D1044="대체","",VLOOKUP($D1044,월별_CashFlow!$H$3:$I$61,2,FALSE))</f>
        <v>310001</v>
      </c>
      <c r="G1044" s="145"/>
      <c r="H1044" s="145">
        <f t="shared" si="32"/>
        <v>2090000</v>
      </c>
      <c r="I1044" s="145" t="str">
        <f t="shared" si="33"/>
        <v/>
      </c>
      <c r="J1044" s="146">
        <v>2090000</v>
      </c>
      <c r="K1044" s="147">
        <v>730478109</v>
      </c>
      <c r="L1044" s="148" t="s">
        <v>477</v>
      </c>
      <c r="M1044" s="148" t="s">
        <v>216</v>
      </c>
      <c r="N1044" s="148"/>
      <c r="O1044" s="148" t="s">
        <v>16</v>
      </c>
      <c r="P1044" s="148" t="s">
        <v>17</v>
      </c>
      <c r="Q1044" s="148"/>
      <c r="R1044" s="148"/>
      <c r="S1044" s="148"/>
      <c r="T1044" s="148"/>
    </row>
    <row r="1045" spans="1:20" ht="15.6" customHeight="1" outlineLevel="1">
      <c r="A1045" s="142">
        <v>45673</v>
      </c>
      <c r="B1045" s="142">
        <v>45637</v>
      </c>
      <c r="C1045" s="143" t="s">
        <v>120</v>
      </c>
      <c r="D1045" s="144" t="s">
        <v>86</v>
      </c>
      <c r="E1045" s="144"/>
      <c r="F1045" s="137">
        <f>IF(D1045="대체","",VLOOKUP($D1045,월별_CashFlow!$H$3:$I$61,2,FALSE))</f>
        <v>310001</v>
      </c>
      <c r="G1045" s="145"/>
      <c r="H1045" s="145">
        <f t="shared" si="32"/>
        <v>1000000</v>
      </c>
      <c r="I1045" s="145" t="str">
        <f t="shared" si="33"/>
        <v/>
      </c>
      <c r="J1045" s="146">
        <v>1000000</v>
      </c>
      <c r="K1045" s="147">
        <v>731478109</v>
      </c>
      <c r="L1045" s="148" t="s">
        <v>477</v>
      </c>
      <c r="M1045" s="148" t="s">
        <v>222</v>
      </c>
      <c r="N1045" s="148"/>
      <c r="O1045" s="148" t="s">
        <v>16</v>
      </c>
      <c r="P1045" s="148" t="s">
        <v>17</v>
      </c>
      <c r="Q1045" s="148"/>
      <c r="R1045" s="148"/>
      <c r="S1045" s="148"/>
      <c r="T1045" s="148"/>
    </row>
    <row r="1046" spans="1:20" ht="15.6" customHeight="1" outlineLevel="1">
      <c r="A1046" s="142">
        <v>45673</v>
      </c>
      <c r="B1046" s="142">
        <v>45637</v>
      </c>
      <c r="C1046" s="143" t="s">
        <v>120</v>
      </c>
      <c r="D1046" s="144" t="s">
        <v>86</v>
      </c>
      <c r="E1046" s="144"/>
      <c r="F1046" s="137">
        <f>IF(D1046="대체","",VLOOKUP($D1046,월별_CashFlow!$H$3:$I$61,2,FALSE))</f>
        <v>310001</v>
      </c>
      <c r="G1046" s="145"/>
      <c r="H1046" s="145">
        <f t="shared" si="32"/>
        <v>770400</v>
      </c>
      <c r="I1046" s="145" t="str">
        <f t="shared" si="33"/>
        <v/>
      </c>
      <c r="J1046" s="146">
        <v>770400</v>
      </c>
      <c r="K1046" s="147">
        <v>732248509</v>
      </c>
      <c r="L1046" s="148" t="s">
        <v>477</v>
      </c>
      <c r="M1046" s="148" t="s">
        <v>251</v>
      </c>
      <c r="N1046" s="148"/>
      <c r="O1046" s="148" t="s">
        <v>16</v>
      </c>
      <c r="P1046" s="148" t="s">
        <v>17</v>
      </c>
      <c r="Q1046" s="148"/>
      <c r="R1046" s="148"/>
      <c r="S1046" s="148"/>
      <c r="T1046" s="148"/>
    </row>
    <row r="1047" spans="1:20" ht="15.6" customHeight="1" outlineLevel="1">
      <c r="A1047" s="142">
        <v>45673</v>
      </c>
      <c r="B1047" s="142">
        <v>45637</v>
      </c>
      <c r="C1047" s="143" t="s">
        <v>120</v>
      </c>
      <c r="D1047" s="144" t="s">
        <v>86</v>
      </c>
      <c r="E1047" s="144"/>
      <c r="F1047" s="137">
        <f>IF(D1047="대체","",VLOOKUP($D1047,월별_CashFlow!$H$3:$I$61,2,FALSE))</f>
        <v>310001</v>
      </c>
      <c r="G1047" s="145"/>
      <c r="H1047" s="145">
        <f t="shared" si="32"/>
        <v>1540000</v>
      </c>
      <c r="I1047" s="145" t="str">
        <f t="shared" si="33"/>
        <v/>
      </c>
      <c r="J1047" s="146">
        <v>1540000</v>
      </c>
      <c r="K1047" s="147">
        <v>733788509</v>
      </c>
      <c r="L1047" s="148" t="s">
        <v>477</v>
      </c>
      <c r="M1047" s="148" t="s">
        <v>216</v>
      </c>
      <c r="N1047" s="148"/>
      <c r="O1047" s="148" t="s">
        <v>16</v>
      </c>
      <c r="P1047" s="148" t="s">
        <v>17</v>
      </c>
      <c r="Q1047" s="148"/>
      <c r="R1047" s="148"/>
      <c r="S1047" s="148"/>
      <c r="T1047" s="148"/>
    </row>
    <row r="1048" spans="1:20" ht="15.6" customHeight="1" outlineLevel="1">
      <c r="A1048" s="142">
        <v>45673</v>
      </c>
      <c r="B1048" s="142">
        <v>45637</v>
      </c>
      <c r="C1048" s="143" t="s">
        <v>120</v>
      </c>
      <c r="D1048" s="144" t="s">
        <v>86</v>
      </c>
      <c r="E1048" s="144"/>
      <c r="F1048" s="137">
        <f>IF(D1048="대체","",VLOOKUP($D1048,월별_CashFlow!$H$3:$I$61,2,FALSE))</f>
        <v>310001</v>
      </c>
      <c r="G1048" s="145"/>
      <c r="H1048" s="145">
        <f t="shared" si="32"/>
        <v>600000</v>
      </c>
      <c r="I1048" s="145" t="str">
        <f t="shared" si="33"/>
        <v/>
      </c>
      <c r="J1048" s="146">
        <v>600000</v>
      </c>
      <c r="K1048" s="147">
        <v>734388509</v>
      </c>
      <c r="L1048" s="148" t="s">
        <v>477</v>
      </c>
      <c r="M1048" s="148" t="s">
        <v>216</v>
      </c>
      <c r="N1048" s="148"/>
      <c r="O1048" s="148" t="s">
        <v>16</v>
      </c>
      <c r="P1048" s="148" t="s">
        <v>17</v>
      </c>
      <c r="Q1048" s="148"/>
      <c r="R1048" s="148"/>
      <c r="S1048" s="148"/>
      <c r="T1048" s="148"/>
    </row>
    <row r="1049" spans="1:20" ht="15.6" customHeight="1" outlineLevel="1">
      <c r="A1049" s="142">
        <v>45673</v>
      </c>
      <c r="B1049" s="142">
        <v>45637</v>
      </c>
      <c r="C1049" s="143" t="s">
        <v>120</v>
      </c>
      <c r="D1049" s="144" t="s">
        <v>86</v>
      </c>
      <c r="E1049" s="144"/>
      <c r="F1049" s="137">
        <f>IF(D1049="대체","",VLOOKUP($D1049,월별_CashFlow!$H$3:$I$61,2,FALSE))</f>
        <v>310001</v>
      </c>
      <c r="G1049" s="145"/>
      <c r="H1049" s="145">
        <f t="shared" si="32"/>
        <v>4540000</v>
      </c>
      <c r="I1049" s="145" t="str">
        <f t="shared" si="33"/>
        <v/>
      </c>
      <c r="J1049" s="146">
        <v>4540000</v>
      </c>
      <c r="K1049" s="147">
        <v>738928509</v>
      </c>
      <c r="L1049" s="148" t="s">
        <v>477</v>
      </c>
      <c r="M1049" s="148" t="s">
        <v>216</v>
      </c>
      <c r="N1049" s="148"/>
      <c r="O1049" s="148" t="s">
        <v>16</v>
      </c>
      <c r="P1049" s="148" t="s">
        <v>17</v>
      </c>
      <c r="Q1049" s="148"/>
      <c r="R1049" s="148"/>
      <c r="S1049" s="148"/>
      <c r="T1049" s="148"/>
    </row>
    <row r="1050" spans="1:20" ht="15.6" customHeight="1" outlineLevel="1">
      <c r="A1050" s="142">
        <v>45673</v>
      </c>
      <c r="B1050" s="142">
        <v>45637</v>
      </c>
      <c r="C1050" s="143" t="s">
        <v>120</v>
      </c>
      <c r="D1050" s="144" t="s">
        <v>86</v>
      </c>
      <c r="E1050" s="144"/>
      <c r="F1050" s="137">
        <f>IF(D1050="대체","",VLOOKUP($D1050,월별_CashFlow!$H$3:$I$61,2,FALSE))</f>
        <v>310001</v>
      </c>
      <c r="G1050" s="145"/>
      <c r="H1050" s="145">
        <f t="shared" si="32"/>
        <v>360000</v>
      </c>
      <c r="I1050" s="145" t="str">
        <f t="shared" si="33"/>
        <v/>
      </c>
      <c r="J1050" s="146">
        <v>360000</v>
      </c>
      <c r="K1050" s="147">
        <v>739288509</v>
      </c>
      <c r="L1050" s="148" t="s">
        <v>477</v>
      </c>
      <c r="M1050" s="148" t="s">
        <v>216</v>
      </c>
      <c r="N1050" s="148"/>
      <c r="O1050" s="148" t="s">
        <v>16</v>
      </c>
      <c r="P1050" s="148" t="s">
        <v>17</v>
      </c>
      <c r="Q1050" s="148"/>
      <c r="R1050" s="148"/>
      <c r="S1050" s="148"/>
      <c r="T1050" s="148"/>
    </row>
    <row r="1051" spans="1:20" ht="15.6" customHeight="1" outlineLevel="1">
      <c r="A1051" s="142">
        <v>45673</v>
      </c>
      <c r="B1051" s="142">
        <v>45637</v>
      </c>
      <c r="C1051" s="143" t="s">
        <v>120</v>
      </c>
      <c r="D1051" s="144" t="s">
        <v>86</v>
      </c>
      <c r="E1051" s="144"/>
      <c r="F1051" s="137">
        <f>IF(D1051="대체","",VLOOKUP($D1051,월별_CashFlow!$H$3:$I$61,2,FALSE))</f>
        <v>310001</v>
      </c>
      <c r="G1051" s="145"/>
      <c r="H1051" s="145" t="str">
        <f t="shared" si="32"/>
        <v/>
      </c>
      <c r="I1051" s="145">
        <f t="shared" si="33"/>
        <v>-2090000</v>
      </c>
      <c r="J1051" s="146">
        <v>-2090000</v>
      </c>
      <c r="K1051" s="147">
        <v>737198509</v>
      </c>
      <c r="L1051" s="148" t="s">
        <v>509</v>
      </c>
      <c r="M1051" s="148" t="s">
        <v>252</v>
      </c>
      <c r="N1051" s="148"/>
      <c r="O1051" s="148" t="s">
        <v>16</v>
      </c>
      <c r="P1051" s="148" t="s">
        <v>17</v>
      </c>
      <c r="Q1051" s="148"/>
      <c r="R1051" s="148"/>
      <c r="S1051" s="148"/>
      <c r="T1051" s="148"/>
    </row>
    <row r="1052" spans="1:20" ht="15.6" customHeight="1" outlineLevel="1">
      <c r="A1052" s="142">
        <v>45673</v>
      </c>
      <c r="B1052" s="142">
        <v>45637</v>
      </c>
      <c r="C1052" s="143" t="s">
        <v>120</v>
      </c>
      <c r="D1052" s="144" t="s">
        <v>86</v>
      </c>
      <c r="E1052" s="144"/>
      <c r="F1052" s="137">
        <f>IF(D1052="대체","",VLOOKUP($D1052,월별_CashFlow!$H$3:$I$61,2,FALSE))</f>
        <v>310001</v>
      </c>
      <c r="G1052" s="145"/>
      <c r="H1052" s="145" t="str">
        <f t="shared" si="32"/>
        <v/>
      </c>
      <c r="I1052" s="145">
        <f t="shared" si="33"/>
        <v>-770400</v>
      </c>
      <c r="J1052" s="146">
        <v>-770400</v>
      </c>
      <c r="K1052" s="147">
        <v>736428109</v>
      </c>
      <c r="L1052" s="148" t="s">
        <v>509</v>
      </c>
      <c r="M1052" s="148" t="s">
        <v>249</v>
      </c>
      <c r="N1052" s="148"/>
      <c r="O1052" s="148" t="s">
        <v>16</v>
      </c>
      <c r="P1052" s="148" t="s">
        <v>17</v>
      </c>
      <c r="Q1052" s="148"/>
      <c r="R1052" s="148"/>
      <c r="S1052" s="148"/>
      <c r="T1052" s="148"/>
    </row>
    <row r="1053" spans="1:20" ht="15.6" customHeight="1" outlineLevel="1">
      <c r="A1053" s="142">
        <v>45673</v>
      </c>
      <c r="B1053" s="142">
        <v>45637</v>
      </c>
      <c r="C1053" s="143" t="s">
        <v>120</v>
      </c>
      <c r="D1053" s="144" t="s">
        <v>86</v>
      </c>
      <c r="E1053" s="144"/>
      <c r="F1053" s="137">
        <f>IF(D1053="대체","",VLOOKUP($D1053,월별_CashFlow!$H$3:$I$61,2,FALSE))</f>
        <v>310001</v>
      </c>
      <c r="G1053" s="145"/>
      <c r="H1053" s="145" t="str">
        <f t="shared" si="32"/>
        <v/>
      </c>
      <c r="I1053" s="145">
        <f t="shared" si="33"/>
        <v>-1540000</v>
      </c>
      <c r="J1053" s="146">
        <v>-1540000</v>
      </c>
      <c r="K1053" s="147">
        <v>734888109</v>
      </c>
      <c r="L1053" s="148" t="s">
        <v>509</v>
      </c>
      <c r="M1053" s="148" t="s">
        <v>253</v>
      </c>
      <c r="N1053" s="148"/>
      <c r="O1053" s="148" t="s">
        <v>16</v>
      </c>
      <c r="P1053" s="148" t="s">
        <v>17</v>
      </c>
      <c r="Q1053" s="148"/>
      <c r="R1053" s="148"/>
      <c r="S1053" s="148"/>
      <c r="T1053" s="148"/>
    </row>
    <row r="1054" spans="1:20" ht="15.6" customHeight="1" outlineLevel="1">
      <c r="A1054" s="142">
        <v>45673</v>
      </c>
      <c r="B1054" s="142">
        <v>45637</v>
      </c>
      <c r="C1054" s="143" t="s">
        <v>120</v>
      </c>
      <c r="D1054" s="144" t="s">
        <v>86</v>
      </c>
      <c r="E1054" s="144"/>
      <c r="F1054" s="137">
        <f>IF(D1054="대체","",VLOOKUP($D1054,월별_CashFlow!$H$3:$I$61,2,FALSE))</f>
        <v>310001</v>
      </c>
      <c r="G1054" s="145"/>
      <c r="H1054" s="145" t="str">
        <f t="shared" si="32"/>
        <v/>
      </c>
      <c r="I1054" s="145">
        <f t="shared" si="33"/>
        <v>-600000</v>
      </c>
      <c r="J1054" s="146">
        <v>-600000</v>
      </c>
      <c r="K1054" s="147">
        <v>734288109</v>
      </c>
      <c r="L1054" s="148" t="s">
        <v>509</v>
      </c>
      <c r="M1054" s="148" t="s">
        <v>254</v>
      </c>
      <c r="N1054" s="148"/>
      <c r="O1054" s="148" t="s">
        <v>16</v>
      </c>
      <c r="P1054" s="148" t="s">
        <v>17</v>
      </c>
      <c r="Q1054" s="148"/>
      <c r="R1054" s="148"/>
      <c r="S1054" s="148"/>
      <c r="T1054" s="148"/>
    </row>
    <row r="1055" spans="1:20" ht="15.6" customHeight="1" outlineLevel="1">
      <c r="A1055" s="142">
        <v>45673</v>
      </c>
      <c r="B1055" s="142">
        <v>45637</v>
      </c>
      <c r="C1055" s="143" t="s">
        <v>120</v>
      </c>
      <c r="D1055" s="144" t="s">
        <v>86</v>
      </c>
      <c r="E1055" s="144"/>
      <c r="F1055" s="137">
        <f>IF(D1055="대체","",VLOOKUP($D1055,월별_CashFlow!$H$3:$I$61,2,FALSE))</f>
        <v>310001</v>
      </c>
      <c r="G1055" s="145"/>
      <c r="H1055" s="145" t="str">
        <f t="shared" si="32"/>
        <v/>
      </c>
      <c r="I1055" s="145">
        <f t="shared" si="33"/>
        <v>-4540000</v>
      </c>
      <c r="J1055" s="146">
        <v>-4540000</v>
      </c>
      <c r="K1055" s="147">
        <v>729748109</v>
      </c>
      <c r="L1055" s="148" t="s">
        <v>509</v>
      </c>
      <c r="M1055" s="148" t="s">
        <v>238</v>
      </c>
      <c r="N1055" s="148"/>
      <c r="O1055" s="148" t="s">
        <v>16</v>
      </c>
      <c r="P1055" s="148" t="s">
        <v>17</v>
      </c>
      <c r="Q1055" s="148"/>
      <c r="R1055" s="148"/>
      <c r="S1055" s="148"/>
      <c r="T1055" s="148"/>
    </row>
    <row r="1056" spans="1:20" ht="15.6" customHeight="1" outlineLevel="1">
      <c r="A1056" s="142">
        <v>45673</v>
      </c>
      <c r="B1056" s="142">
        <v>45637</v>
      </c>
      <c r="C1056" s="143" t="s">
        <v>120</v>
      </c>
      <c r="D1056" s="144" t="s">
        <v>86</v>
      </c>
      <c r="E1056" s="144"/>
      <c r="F1056" s="137">
        <f>IF(D1056="대체","",VLOOKUP($D1056,월별_CashFlow!$H$3:$I$61,2,FALSE))</f>
        <v>310001</v>
      </c>
      <c r="G1056" s="145"/>
      <c r="H1056" s="145" t="str">
        <f t="shared" si="32"/>
        <v/>
      </c>
      <c r="I1056" s="145">
        <f t="shared" si="33"/>
        <v>-360000</v>
      </c>
      <c r="J1056" s="146">
        <v>-360000</v>
      </c>
      <c r="K1056" s="147">
        <v>729388109</v>
      </c>
      <c r="L1056" s="148" t="s">
        <v>509</v>
      </c>
      <c r="M1056" s="148" t="s">
        <v>252</v>
      </c>
      <c r="N1056" s="148"/>
      <c r="O1056" s="148" t="s">
        <v>16</v>
      </c>
      <c r="P1056" s="148" t="s">
        <v>17</v>
      </c>
      <c r="Q1056" s="148"/>
      <c r="R1056" s="148"/>
      <c r="S1056" s="148"/>
      <c r="T1056" s="148"/>
    </row>
    <row r="1057" spans="1:20" ht="15.6" customHeight="1" outlineLevel="1">
      <c r="A1057" s="142">
        <v>45673</v>
      </c>
      <c r="B1057" s="142">
        <v>45637</v>
      </c>
      <c r="C1057" s="143" t="s">
        <v>120</v>
      </c>
      <c r="D1057" s="144" t="s">
        <v>76</v>
      </c>
      <c r="E1057" s="144"/>
      <c r="F1057" s="137">
        <f>IF(D1057="대체","",VLOOKUP($D1057,월별_CashFlow!$H$3:$I$61,2,FALSE))</f>
        <v>120204</v>
      </c>
      <c r="G1057" s="145"/>
      <c r="H1057" s="145" t="str">
        <f t="shared" si="32"/>
        <v/>
      </c>
      <c r="I1057" s="145">
        <f t="shared" si="33"/>
        <v>-18900</v>
      </c>
      <c r="J1057" s="146">
        <v>-18900</v>
      </c>
      <c r="K1057" s="147">
        <v>729369209</v>
      </c>
      <c r="L1057" s="148" t="s">
        <v>574</v>
      </c>
      <c r="M1057" s="148" t="s">
        <v>141</v>
      </c>
      <c r="N1057" s="148"/>
      <c r="O1057" s="148" t="s">
        <v>8</v>
      </c>
      <c r="P1057" s="148" t="s">
        <v>9</v>
      </c>
      <c r="Q1057" s="148"/>
      <c r="R1057" s="148"/>
      <c r="S1057" s="148"/>
      <c r="T1057" s="148"/>
    </row>
    <row r="1058" spans="1:20" ht="15.6" customHeight="1" outlineLevel="1">
      <c r="A1058" s="142">
        <v>45673</v>
      </c>
      <c r="B1058" s="142">
        <v>45637</v>
      </c>
      <c r="C1058" s="143" t="s">
        <v>120</v>
      </c>
      <c r="D1058" s="144" t="s">
        <v>76</v>
      </c>
      <c r="E1058" s="144"/>
      <c r="F1058" s="137">
        <f>IF(D1058="대체","",VLOOKUP($D1058,월별_CashFlow!$H$3:$I$61,2,FALSE))</f>
        <v>120204</v>
      </c>
      <c r="G1058" s="145"/>
      <c r="H1058" s="145" t="str">
        <f t="shared" si="32"/>
        <v/>
      </c>
      <c r="I1058" s="145">
        <f t="shared" si="33"/>
        <v>-7100</v>
      </c>
      <c r="J1058" s="146">
        <v>-7100</v>
      </c>
      <c r="K1058" s="147">
        <v>729362109</v>
      </c>
      <c r="L1058" s="148" t="s">
        <v>574</v>
      </c>
      <c r="M1058" s="148" t="s">
        <v>141</v>
      </c>
      <c r="N1058" s="148"/>
      <c r="O1058" s="148" t="s">
        <v>8</v>
      </c>
      <c r="P1058" s="148" t="s">
        <v>9</v>
      </c>
      <c r="Q1058" s="148"/>
      <c r="R1058" s="148"/>
      <c r="S1058" s="148"/>
      <c r="T1058" s="148"/>
    </row>
    <row r="1059" spans="1:20" ht="15.6" customHeight="1" outlineLevel="1">
      <c r="A1059" s="142">
        <v>45673</v>
      </c>
      <c r="B1059" s="142">
        <v>45637</v>
      </c>
      <c r="C1059" s="143" t="s">
        <v>120</v>
      </c>
      <c r="D1059" s="144" t="s">
        <v>76</v>
      </c>
      <c r="E1059" s="144"/>
      <c r="F1059" s="137">
        <f>IF(D1059="대체","",VLOOKUP($D1059,월별_CashFlow!$H$3:$I$61,2,FALSE))</f>
        <v>120204</v>
      </c>
      <c r="G1059" s="145"/>
      <c r="H1059" s="145" t="str">
        <f t="shared" si="32"/>
        <v/>
      </c>
      <c r="I1059" s="145">
        <f t="shared" si="33"/>
        <v>-7900</v>
      </c>
      <c r="J1059" s="146">
        <v>-7900</v>
      </c>
      <c r="K1059" s="147">
        <v>729354209</v>
      </c>
      <c r="L1059" s="148" t="s">
        <v>574</v>
      </c>
      <c r="M1059" s="148" t="s">
        <v>141</v>
      </c>
      <c r="N1059" s="148"/>
      <c r="O1059" s="148" t="s">
        <v>8</v>
      </c>
      <c r="P1059" s="148" t="s">
        <v>9</v>
      </c>
      <c r="Q1059" s="148"/>
      <c r="R1059" s="148"/>
      <c r="S1059" s="148"/>
      <c r="T1059" s="148"/>
    </row>
    <row r="1060" spans="1:20" ht="15.6" customHeight="1" outlineLevel="1">
      <c r="A1060" s="142">
        <v>45673</v>
      </c>
      <c r="B1060" s="142">
        <v>45638</v>
      </c>
      <c r="C1060" s="143" t="s">
        <v>120</v>
      </c>
      <c r="D1060" s="144" t="s">
        <v>76</v>
      </c>
      <c r="E1060" s="144"/>
      <c r="F1060" s="137">
        <f>IF(D1060="대체","",VLOOKUP($D1060,월별_CashFlow!$H$3:$I$61,2,FALSE))</f>
        <v>120204</v>
      </c>
      <c r="G1060" s="145"/>
      <c r="H1060" s="145" t="str">
        <f t="shared" si="32"/>
        <v/>
      </c>
      <c r="I1060" s="145">
        <f t="shared" si="33"/>
        <v>-11400</v>
      </c>
      <c r="J1060" s="146">
        <v>-11400</v>
      </c>
      <c r="K1060" s="147">
        <v>729342809</v>
      </c>
      <c r="L1060" s="148" t="s">
        <v>574</v>
      </c>
      <c r="M1060" s="148" t="s">
        <v>141</v>
      </c>
      <c r="N1060" s="148"/>
      <c r="O1060" s="148" t="s">
        <v>8</v>
      </c>
      <c r="P1060" s="148" t="s">
        <v>9</v>
      </c>
      <c r="Q1060" s="148"/>
      <c r="R1060" s="148"/>
      <c r="S1060" s="148"/>
      <c r="T1060" s="148"/>
    </row>
    <row r="1061" spans="1:20" ht="15.6" customHeight="1" outlineLevel="1">
      <c r="A1061" s="142">
        <v>45673</v>
      </c>
      <c r="B1061" s="142">
        <v>45638</v>
      </c>
      <c r="C1061" s="143" t="s">
        <v>120</v>
      </c>
      <c r="D1061" s="144" t="s">
        <v>76</v>
      </c>
      <c r="E1061" s="144"/>
      <c r="F1061" s="137">
        <f>IF(D1061="대체","",VLOOKUP($D1061,월별_CashFlow!$H$3:$I$61,2,FALSE))</f>
        <v>120204</v>
      </c>
      <c r="G1061" s="145"/>
      <c r="H1061" s="145" t="str">
        <f t="shared" si="32"/>
        <v/>
      </c>
      <c r="I1061" s="145">
        <f t="shared" si="33"/>
        <v>-11600</v>
      </c>
      <c r="J1061" s="146">
        <v>-11600</v>
      </c>
      <c r="K1061" s="147">
        <v>729331209</v>
      </c>
      <c r="L1061" s="148" t="s">
        <v>574</v>
      </c>
      <c r="M1061" s="148" t="s">
        <v>141</v>
      </c>
      <c r="N1061" s="148"/>
      <c r="O1061" s="148" t="s">
        <v>8</v>
      </c>
      <c r="P1061" s="148" t="s">
        <v>9</v>
      </c>
      <c r="Q1061" s="148"/>
      <c r="R1061" s="148"/>
      <c r="S1061" s="148"/>
      <c r="T1061" s="148"/>
    </row>
    <row r="1062" spans="1:20" ht="15.6" customHeight="1" outlineLevel="1">
      <c r="A1062" s="142">
        <v>45673</v>
      </c>
      <c r="B1062" s="142">
        <v>45638</v>
      </c>
      <c r="C1062" s="143" t="s">
        <v>120</v>
      </c>
      <c r="D1062" s="144" t="s">
        <v>76</v>
      </c>
      <c r="E1062" s="144"/>
      <c r="F1062" s="137">
        <f>IF(D1062="대체","",VLOOKUP($D1062,월별_CashFlow!$H$3:$I$61,2,FALSE))</f>
        <v>120204</v>
      </c>
      <c r="G1062" s="145"/>
      <c r="H1062" s="145" t="str">
        <f t="shared" si="32"/>
        <v/>
      </c>
      <c r="I1062" s="145">
        <f t="shared" si="33"/>
        <v>-98000</v>
      </c>
      <c r="J1062" s="146">
        <v>-98000</v>
      </c>
      <c r="K1062" s="147">
        <v>729233209</v>
      </c>
      <c r="L1062" s="148" t="s">
        <v>683</v>
      </c>
      <c r="M1062" s="148"/>
      <c r="N1062" s="148"/>
      <c r="O1062" s="148" t="s">
        <v>10</v>
      </c>
      <c r="P1062" s="148" t="s">
        <v>11</v>
      </c>
      <c r="Q1062" s="148"/>
      <c r="R1062" s="148"/>
      <c r="S1062" s="148"/>
      <c r="T1062" s="148"/>
    </row>
    <row r="1063" spans="1:20" ht="15.6" customHeight="1" outlineLevel="1">
      <c r="A1063" s="142">
        <v>45673</v>
      </c>
      <c r="B1063" s="142">
        <v>45639</v>
      </c>
      <c r="C1063" s="143" t="s">
        <v>120</v>
      </c>
      <c r="D1063" s="144" t="s">
        <v>76</v>
      </c>
      <c r="E1063" s="144"/>
      <c r="F1063" s="137">
        <f>IF(D1063="대체","",VLOOKUP($D1063,월별_CashFlow!$H$3:$I$61,2,FALSE))</f>
        <v>120204</v>
      </c>
      <c r="G1063" s="145"/>
      <c r="H1063" s="145" t="str">
        <f t="shared" si="32"/>
        <v/>
      </c>
      <c r="I1063" s="145">
        <f t="shared" si="33"/>
        <v>-11500</v>
      </c>
      <c r="J1063" s="146">
        <v>-11500</v>
      </c>
      <c r="K1063" s="147">
        <v>729221709</v>
      </c>
      <c r="L1063" s="148" t="s">
        <v>574</v>
      </c>
      <c r="M1063" s="148" t="s">
        <v>141</v>
      </c>
      <c r="N1063" s="148"/>
      <c r="O1063" s="148" t="s">
        <v>8</v>
      </c>
      <c r="P1063" s="148" t="s">
        <v>9</v>
      </c>
      <c r="Q1063" s="148"/>
      <c r="R1063" s="148"/>
      <c r="S1063" s="148"/>
      <c r="T1063" s="148"/>
    </row>
    <row r="1064" spans="1:20" ht="15.6" customHeight="1" outlineLevel="1">
      <c r="A1064" s="142">
        <v>45673</v>
      </c>
      <c r="B1064" s="142">
        <v>45639</v>
      </c>
      <c r="C1064" s="143" t="s">
        <v>120</v>
      </c>
      <c r="D1064" s="144" t="s">
        <v>76</v>
      </c>
      <c r="E1064" s="144"/>
      <c r="F1064" s="137">
        <f>IF(D1064="대체","",VLOOKUP($D1064,월별_CashFlow!$H$3:$I$61,2,FALSE))</f>
        <v>120204</v>
      </c>
      <c r="G1064" s="145"/>
      <c r="H1064" s="145" t="str">
        <f t="shared" si="32"/>
        <v/>
      </c>
      <c r="I1064" s="145">
        <f t="shared" si="33"/>
        <v>-300000</v>
      </c>
      <c r="J1064" s="146">
        <v>-300000</v>
      </c>
      <c r="K1064" s="147">
        <v>728921709</v>
      </c>
      <c r="L1064" s="148" t="s">
        <v>660</v>
      </c>
      <c r="M1064" s="148"/>
      <c r="N1064" s="148"/>
      <c r="O1064" s="148" t="s">
        <v>10</v>
      </c>
      <c r="P1064" s="148" t="s">
        <v>11</v>
      </c>
      <c r="Q1064" s="148"/>
      <c r="R1064" s="148"/>
      <c r="S1064" s="148"/>
      <c r="T1064" s="148"/>
    </row>
    <row r="1065" spans="1:20" ht="15.6" customHeight="1" outlineLevel="1">
      <c r="A1065" s="142">
        <v>45673</v>
      </c>
      <c r="B1065" s="142">
        <v>45639</v>
      </c>
      <c r="C1065" s="143" t="s">
        <v>120</v>
      </c>
      <c r="D1065" s="144" t="s">
        <v>76</v>
      </c>
      <c r="E1065" s="144"/>
      <c r="F1065" s="137">
        <f>IF(D1065="대체","",VLOOKUP($D1065,월별_CashFlow!$H$3:$I$61,2,FALSE))</f>
        <v>120204</v>
      </c>
      <c r="G1065" s="145"/>
      <c r="H1065" s="145" t="str">
        <f t="shared" si="32"/>
        <v/>
      </c>
      <c r="I1065" s="145">
        <f t="shared" si="33"/>
        <v>-300000</v>
      </c>
      <c r="J1065" s="146">
        <v>-300000</v>
      </c>
      <c r="K1065" s="147">
        <v>728621709</v>
      </c>
      <c r="L1065" s="148" t="s">
        <v>660</v>
      </c>
      <c r="M1065" s="148"/>
      <c r="N1065" s="148"/>
      <c r="O1065" s="148" t="s">
        <v>10</v>
      </c>
      <c r="P1065" s="148" t="s">
        <v>11</v>
      </c>
      <c r="Q1065" s="148"/>
      <c r="R1065" s="148"/>
      <c r="S1065" s="148"/>
      <c r="T1065" s="148"/>
    </row>
    <row r="1066" spans="1:20" ht="15.6" customHeight="1" outlineLevel="1">
      <c r="A1066" s="142">
        <v>45673</v>
      </c>
      <c r="B1066" s="142">
        <v>45639</v>
      </c>
      <c r="C1066" s="143" t="s">
        <v>120</v>
      </c>
      <c r="D1066" s="144" t="s">
        <v>76</v>
      </c>
      <c r="E1066" s="144"/>
      <c r="F1066" s="137">
        <f>IF(D1066="대체","",VLOOKUP($D1066,월별_CashFlow!$H$3:$I$61,2,FALSE))</f>
        <v>120204</v>
      </c>
      <c r="G1066" s="145"/>
      <c r="H1066" s="145" t="str">
        <f t="shared" si="32"/>
        <v/>
      </c>
      <c r="I1066" s="145">
        <f t="shared" si="33"/>
        <v>-300000</v>
      </c>
      <c r="J1066" s="146">
        <v>-300000</v>
      </c>
      <c r="K1066" s="147">
        <v>728321709</v>
      </c>
      <c r="L1066" s="148" t="s">
        <v>660</v>
      </c>
      <c r="M1066" s="148"/>
      <c r="N1066" s="148"/>
      <c r="O1066" s="148" t="s">
        <v>10</v>
      </c>
      <c r="P1066" s="148" t="s">
        <v>11</v>
      </c>
      <c r="Q1066" s="148"/>
      <c r="R1066" s="148"/>
      <c r="S1066" s="148"/>
      <c r="T1066" s="148"/>
    </row>
    <row r="1067" spans="1:20" ht="15.6" customHeight="1" outlineLevel="1">
      <c r="A1067" s="142">
        <v>45673</v>
      </c>
      <c r="B1067" s="142">
        <v>45640</v>
      </c>
      <c r="C1067" s="143" t="s">
        <v>120</v>
      </c>
      <c r="D1067" s="144" t="s">
        <v>76</v>
      </c>
      <c r="E1067" s="144"/>
      <c r="F1067" s="137">
        <f>IF(D1067="대체","",VLOOKUP($D1067,월별_CashFlow!$H$3:$I$61,2,FALSE))</f>
        <v>120204</v>
      </c>
      <c r="G1067" s="145"/>
      <c r="H1067" s="145" t="str">
        <f t="shared" si="32"/>
        <v/>
      </c>
      <c r="I1067" s="145">
        <f t="shared" si="33"/>
        <v>-19400</v>
      </c>
      <c r="J1067" s="146">
        <v>-19400</v>
      </c>
      <c r="K1067" s="147">
        <v>728302309</v>
      </c>
      <c r="L1067" s="148" t="s">
        <v>574</v>
      </c>
      <c r="M1067" s="148" t="s">
        <v>141</v>
      </c>
      <c r="N1067" s="148"/>
      <c r="O1067" s="148" t="s">
        <v>8</v>
      </c>
      <c r="P1067" s="148" t="s">
        <v>9</v>
      </c>
      <c r="Q1067" s="148"/>
      <c r="R1067" s="148"/>
      <c r="S1067" s="148"/>
      <c r="T1067" s="148"/>
    </row>
    <row r="1068" spans="1:20" ht="15.6" customHeight="1" outlineLevel="1">
      <c r="A1068" s="142">
        <v>45673</v>
      </c>
      <c r="B1068" s="142">
        <v>45642</v>
      </c>
      <c r="C1068" s="143" t="s">
        <v>120</v>
      </c>
      <c r="D1068" s="144" t="s">
        <v>76</v>
      </c>
      <c r="E1068" s="144"/>
      <c r="F1068" s="137">
        <f>IF(D1068="대체","",VLOOKUP($D1068,월별_CashFlow!$H$3:$I$61,2,FALSE))</f>
        <v>120204</v>
      </c>
      <c r="G1068" s="145"/>
      <c r="H1068" s="145" t="str">
        <f t="shared" si="32"/>
        <v/>
      </c>
      <c r="I1068" s="145">
        <f t="shared" si="33"/>
        <v>-9300</v>
      </c>
      <c r="J1068" s="146">
        <v>-9300</v>
      </c>
      <c r="K1068" s="147">
        <v>728293009</v>
      </c>
      <c r="L1068" s="148" t="s">
        <v>574</v>
      </c>
      <c r="M1068" s="148" t="s">
        <v>141</v>
      </c>
      <c r="N1068" s="148"/>
      <c r="O1068" s="148" t="s">
        <v>8</v>
      </c>
      <c r="P1068" s="148" t="s">
        <v>9</v>
      </c>
      <c r="Q1068" s="148"/>
      <c r="R1068" s="148"/>
      <c r="S1068" s="148"/>
      <c r="T1068" s="148"/>
    </row>
    <row r="1069" spans="1:20" ht="15.6" customHeight="1" outlineLevel="1">
      <c r="A1069" s="142">
        <v>45673</v>
      </c>
      <c r="B1069" s="142">
        <v>45642</v>
      </c>
      <c r="C1069" s="143" t="s">
        <v>120</v>
      </c>
      <c r="D1069" s="144" t="s">
        <v>76</v>
      </c>
      <c r="E1069" s="144"/>
      <c r="F1069" s="137">
        <f>IF(D1069="대체","",VLOOKUP($D1069,월별_CashFlow!$H$3:$I$61,2,FALSE))</f>
        <v>120204</v>
      </c>
      <c r="G1069" s="145"/>
      <c r="H1069" s="145" t="str">
        <f t="shared" si="32"/>
        <v/>
      </c>
      <c r="I1069" s="145">
        <f t="shared" si="33"/>
        <v>-9300</v>
      </c>
      <c r="J1069" s="146">
        <v>-9300</v>
      </c>
      <c r="K1069" s="147">
        <v>728283709</v>
      </c>
      <c r="L1069" s="148" t="s">
        <v>574</v>
      </c>
      <c r="M1069" s="148" t="s">
        <v>141</v>
      </c>
      <c r="N1069" s="148"/>
      <c r="O1069" s="148" t="s">
        <v>8</v>
      </c>
      <c r="P1069" s="148" t="s">
        <v>9</v>
      </c>
      <c r="Q1069" s="148"/>
      <c r="R1069" s="148"/>
      <c r="S1069" s="148"/>
      <c r="T1069" s="148"/>
    </row>
    <row r="1070" spans="1:20" ht="15.6" customHeight="1" outlineLevel="1">
      <c r="A1070" s="142">
        <v>45673</v>
      </c>
      <c r="B1070" s="142">
        <v>45643</v>
      </c>
      <c r="C1070" s="143" t="s">
        <v>120</v>
      </c>
      <c r="D1070" s="144" t="s">
        <v>76</v>
      </c>
      <c r="E1070" s="144"/>
      <c r="F1070" s="137">
        <f>IF(D1070="대체","",VLOOKUP($D1070,월별_CashFlow!$H$3:$I$61,2,FALSE))</f>
        <v>120204</v>
      </c>
      <c r="G1070" s="145"/>
      <c r="H1070" s="145" t="str">
        <f t="shared" si="32"/>
        <v/>
      </c>
      <c r="I1070" s="145">
        <f t="shared" si="33"/>
        <v>-8200</v>
      </c>
      <c r="J1070" s="146">
        <v>-8200</v>
      </c>
      <c r="K1070" s="147">
        <v>728275509</v>
      </c>
      <c r="L1070" s="148" t="s">
        <v>574</v>
      </c>
      <c r="M1070" s="148" t="s">
        <v>141</v>
      </c>
      <c r="N1070" s="148"/>
      <c r="O1070" s="148" t="s">
        <v>8</v>
      </c>
      <c r="P1070" s="148" t="s">
        <v>9</v>
      </c>
      <c r="Q1070" s="148"/>
      <c r="R1070" s="148"/>
      <c r="S1070" s="148"/>
      <c r="T1070" s="148"/>
    </row>
    <row r="1071" spans="1:20" ht="15.6" customHeight="1" outlineLevel="1">
      <c r="A1071" s="142">
        <v>45673</v>
      </c>
      <c r="B1071" s="142">
        <v>45643</v>
      </c>
      <c r="C1071" s="143" t="s">
        <v>120</v>
      </c>
      <c r="D1071" s="144" t="s">
        <v>76</v>
      </c>
      <c r="E1071" s="144"/>
      <c r="F1071" s="137">
        <f>IF(D1071="대체","",VLOOKUP($D1071,월별_CashFlow!$H$3:$I$61,2,FALSE))</f>
        <v>120204</v>
      </c>
      <c r="G1071" s="145"/>
      <c r="H1071" s="145" t="str">
        <f t="shared" si="32"/>
        <v/>
      </c>
      <c r="I1071" s="145">
        <f t="shared" si="33"/>
        <v>-8800</v>
      </c>
      <c r="J1071" s="146">
        <v>-8800</v>
      </c>
      <c r="K1071" s="147">
        <v>728266709</v>
      </c>
      <c r="L1071" s="148" t="s">
        <v>574</v>
      </c>
      <c r="M1071" s="148" t="s">
        <v>141</v>
      </c>
      <c r="N1071" s="148"/>
      <c r="O1071" s="148" t="s">
        <v>8</v>
      </c>
      <c r="P1071" s="148" t="s">
        <v>9</v>
      </c>
      <c r="Q1071" s="148"/>
      <c r="R1071" s="148"/>
      <c r="S1071" s="148"/>
      <c r="T1071" s="148"/>
    </row>
    <row r="1072" spans="1:20" ht="15.6" customHeight="1" outlineLevel="1">
      <c r="A1072" s="142">
        <v>45673</v>
      </c>
      <c r="B1072" s="142">
        <v>45643</v>
      </c>
      <c r="C1072" s="143" t="s">
        <v>120</v>
      </c>
      <c r="D1072" s="144" t="s">
        <v>76</v>
      </c>
      <c r="E1072" s="144"/>
      <c r="F1072" s="137">
        <f>IF(D1072="대체","",VLOOKUP($D1072,월별_CashFlow!$H$3:$I$61,2,FALSE))</f>
        <v>120204</v>
      </c>
      <c r="G1072" s="145"/>
      <c r="H1072" s="145" t="str">
        <f t="shared" si="32"/>
        <v/>
      </c>
      <c r="I1072" s="145">
        <f t="shared" si="33"/>
        <v>-10200</v>
      </c>
      <c r="J1072" s="146">
        <v>-10200</v>
      </c>
      <c r="K1072" s="147">
        <v>728256509</v>
      </c>
      <c r="L1072" s="148" t="s">
        <v>574</v>
      </c>
      <c r="M1072" s="148" t="s">
        <v>141</v>
      </c>
      <c r="N1072" s="148"/>
      <c r="O1072" s="148" t="s">
        <v>8</v>
      </c>
      <c r="P1072" s="148" t="s">
        <v>9</v>
      </c>
      <c r="Q1072" s="148"/>
      <c r="R1072" s="148"/>
      <c r="S1072" s="148"/>
      <c r="T1072" s="148"/>
    </row>
    <row r="1073" spans="1:20" ht="15.6" customHeight="1" outlineLevel="1">
      <c r="A1073" s="142">
        <v>45673</v>
      </c>
      <c r="B1073" s="142">
        <v>45643</v>
      </c>
      <c r="C1073" s="143" t="s">
        <v>120</v>
      </c>
      <c r="D1073" s="144" t="s">
        <v>76</v>
      </c>
      <c r="E1073" s="144"/>
      <c r="F1073" s="137">
        <f>IF(D1073="대체","",VLOOKUP($D1073,월별_CashFlow!$H$3:$I$61,2,FALSE))</f>
        <v>120204</v>
      </c>
      <c r="G1073" s="145"/>
      <c r="H1073" s="145" t="str">
        <f t="shared" si="32"/>
        <v/>
      </c>
      <c r="I1073" s="145">
        <f t="shared" si="33"/>
        <v>-10900</v>
      </c>
      <c r="J1073" s="146">
        <v>-10900</v>
      </c>
      <c r="K1073" s="147">
        <v>728245609</v>
      </c>
      <c r="L1073" s="148" t="s">
        <v>574</v>
      </c>
      <c r="M1073" s="148" t="s">
        <v>141</v>
      </c>
      <c r="N1073" s="148"/>
      <c r="O1073" s="148" t="s">
        <v>8</v>
      </c>
      <c r="P1073" s="148" t="s">
        <v>9</v>
      </c>
      <c r="Q1073" s="148"/>
      <c r="R1073" s="148"/>
      <c r="S1073" s="148"/>
      <c r="T1073" s="148"/>
    </row>
    <row r="1074" spans="1:20" ht="15.6" customHeight="1" outlineLevel="1">
      <c r="A1074" s="142">
        <v>45673</v>
      </c>
      <c r="B1074" s="142">
        <v>45644</v>
      </c>
      <c r="C1074" s="143" t="s">
        <v>120</v>
      </c>
      <c r="D1074" s="144" t="s">
        <v>86</v>
      </c>
      <c r="E1074" s="144"/>
      <c r="F1074" s="137">
        <f>IF(D1074="대체","",VLOOKUP($D1074,월별_CashFlow!$H$3:$I$61,2,FALSE))</f>
        <v>310001</v>
      </c>
      <c r="G1074" s="145"/>
      <c r="H1074" s="145">
        <f t="shared" si="32"/>
        <v>2000000</v>
      </c>
      <c r="I1074" s="145" t="str">
        <f t="shared" si="33"/>
        <v/>
      </c>
      <c r="J1074" s="146">
        <v>2000000</v>
      </c>
      <c r="K1074" s="147">
        <v>730245609</v>
      </c>
      <c r="L1074" s="148" t="s">
        <v>421</v>
      </c>
      <c r="M1074" s="148" t="s">
        <v>255</v>
      </c>
      <c r="N1074" s="148"/>
      <c r="O1074" s="148" t="s">
        <v>8</v>
      </c>
      <c r="P1074" s="148" t="s">
        <v>9</v>
      </c>
      <c r="Q1074" s="148"/>
      <c r="R1074" s="148"/>
      <c r="S1074" s="148"/>
      <c r="T1074" s="148"/>
    </row>
    <row r="1075" spans="1:20" ht="15.6" customHeight="1" outlineLevel="1">
      <c r="A1075" s="142">
        <v>45673</v>
      </c>
      <c r="B1075" s="142">
        <v>45644</v>
      </c>
      <c r="C1075" s="143" t="s">
        <v>120</v>
      </c>
      <c r="D1075" s="144" t="s">
        <v>76</v>
      </c>
      <c r="E1075" s="144"/>
      <c r="F1075" s="137">
        <f>IF(D1075="대체","",VLOOKUP($D1075,월별_CashFlow!$H$3:$I$61,2,FALSE))</f>
        <v>120204</v>
      </c>
      <c r="G1075" s="145"/>
      <c r="H1075" s="145" t="str">
        <f t="shared" si="32"/>
        <v/>
      </c>
      <c r="I1075" s="145">
        <f t="shared" si="33"/>
        <v>-39200</v>
      </c>
      <c r="J1075" s="146">
        <v>-39200</v>
      </c>
      <c r="K1075" s="147">
        <v>730206409</v>
      </c>
      <c r="L1075" s="148" t="s">
        <v>322</v>
      </c>
      <c r="M1075" s="148" t="s">
        <v>167</v>
      </c>
      <c r="N1075" s="148"/>
      <c r="O1075" s="148" t="s">
        <v>8</v>
      </c>
      <c r="P1075" s="148" t="s">
        <v>9</v>
      </c>
      <c r="Q1075" s="148"/>
      <c r="R1075" s="148"/>
      <c r="S1075" s="148"/>
      <c r="T1075" s="148"/>
    </row>
    <row r="1076" spans="1:20" ht="15.6" customHeight="1" outlineLevel="1">
      <c r="A1076" s="142">
        <v>45673</v>
      </c>
      <c r="B1076" s="142">
        <v>45644</v>
      </c>
      <c r="C1076" s="143" t="s">
        <v>120</v>
      </c>
      <c r="D1076" s="144" t="s">
        <v>86</v>
      </c>
      <c r="E1076" s="144"/>
      <c r="F1076" s="137">
        <f>IF(D1076="대체","",VLOOKUP($D1076,월별_CashFlow!$H$3:$I$61,2,FALSE))</f>
        <v>310001</v>
      </c>
      <c r="G1076" s="145"/>
      <c r="H1076" s="145" t="str">
        <f t="shared" si="32"/>
        <v/>
      </c>
      <c r="I1076" s="145">
        <f t="shared" si="33"/>
        <v>-2000000</v>
      </c>
      <c r="J1076" s="146">
        <v>-2000000</v>
      </c>
      <c r="K1076" s="147">
        <v>728206409</v>
      </c>
      <c r="L1076" s="148" t="s">
        <v>562</v>
      </c>
      <c r="M1076" s="148" t="s">
        <v>256</v>
      </c>
      <c r="N1076" s="148"/>
      <c r="O1076" s="148" t="s">
        <v>16</v>
      </c>
      <c r="P1076" s="148" t="s">
        <v>17</v>
      </c>
      <c r="Q1076" s="148"/>
      <c r="R1076" s="148"/>
      <c r="S1076" s="148"/>
      <c r="T1076" s="148"/>
    </row>
    <row r="1077" spans="1:20" ht="15.6" customHeight="1" outlineLevel="1">
      <c r="A1077" s="142">
        <v>45673</v>
      </c>
      <c r="B1077" s="142">
        <v>45644</v>
      </c>
      <c r="C1077" s="143" t="s">
        <v>120</v>
      </c>
      <c r="D1077" s="144" t="s">
        <v>76</v>
      </c>
      <c r="E1077" s="144"/>
      <c r="F1077" s="137">
        <f>IF(D1077="대체","",VLOOKUP($D1077,월별_CashFlow!$H$3:$I$61,2,FALSE))</f>
        <v>120204</v>
      </c>
      <c r="G1077" s="145"/>
      <c r="H1077" s="145" t="str">
        <f t="shared" si="32"/>
        <v/>
      </c>
      <c r="I1077" s="145">
        <f t="shared" si="33"/>
        <v>-104100</v>
      </c>
      <c r="J1077" s="146">
        <v>-104100</v>
      </c>
      <c r="K1077" s="147">
        <v>728102309</v>
      </c>
      <c r="L1077" s="148" t="s">
        <v>574</v>
      </c>
      <c r="M1077" s="148" t="s">
        <v>141</v>
      </c>
      <c r="N1077" s="148"/>
      <c r="O1077" s="148" t="s">
        <v>8</v>
      </c>
      <c r="P1077" s="148" t="s">
        <v>9</v>
      </c>
      <c r="Q1077" s="148"/>
      <c r="R1077" s="148"/>
      <c r="S1077" s="148"/>
      <c r="T1077" s="148"/>
    </row>
    <row r="1078" spans="1:20" ht="15.6" customHeight="1" outlineLevel="1">
      <c r="A1078" s="142">
        <v>45673</v>
      </c>
      <c r="B1078" s="142">
        <v>45645</v>
      </c>
      <c r="C1078" s="143" t="s">
        <v>120</v>
      </c>
      <c r="D1078" s="144" t="s">
        <v>86</v>
      </c>
      <c r="E1078" s="144"/>
      <c r="F1078" s="137">
        <f>IF(D1078="대체","",VLOOKUP($D1078,월별_CashFlow!$H$3:$I$61,2,FALSE))</f>
        <v>310001</v>
      </c>
      <c r="G1078" s="145"/>
      <c r="H1078" s="145">
        <f t="shared" si="32"/>
        <v>6300000</v>
      </c>
      <c r="I1078" s="145" t="str">
        <f t="shared" si="33"/>
        <v/>
      </c>
      <c r="J1078" s="146">
        <v>6300000</v>
      </c>
      <c r="K1078" s="147">
        <v>734402309</v>
      </c>
      <c r="L1078" s="148" t="s">
        <v>1129</v>
      </c>
      <c r="M1078" s="148"/>
      <c r="N1078" s="148"/>
      <c r="O1078" s="148" t="s">
        <v>8</v>
      </c>
      <c r="P1078" s="148" t="s">
        <v>9</v>
      </c>
      <c r="Q1078" s="148"/>
      <c r="R1078" s="148"/>
      <c r="S1078" s="148"/>
      <c r="T1078" s="148"/>
    </row>
    <row r="1079" spans="1:20" ht="15.6" customHeight="1" outlineLevel="1">
      <c r="A1079" s="142">
        <v>45673</v>
      </c>
      <c r="B1079" s="142">
        <v>45645</v>
      </c>
      <c r="C1079" s="143" t="s">
        <v>120</v>
      </c>
      <c r="D1079" s="144" t="s">
        <v>86</v>
      </c>
      <c r="E1079" s="144"/>
      <c r="F1079" s="137">
        <f>IF(D1079="대체","",VLOOKUP($D1079,월별_CashFlow!$H$3:$I$61,2,FALSE))</f>
        <v>310001</v>
      </c>
      <c r="G1079" s="145"/>
      <c r="H1079" s="145">
        <f t="shared" si="32"/>
        <v>1260000</v>
      </c>
      <c r="I1079" s="145" t="str">
        <f t="shared" si="33"/>
        <v/>
      </c>
      <c r="J1079" s="146">
        <v>1260000</v>
      </c>
      <c r="K1079" s="147">
        <v>735662309</v>
      </c>
      <c r="L1079" s="148" t="s">
        <v>1130</v>
      </c>
      <c r="M1079" s="148"/>
      <c r="N1079" s="148"/>
      <c r="O1079" s="148" t="s">
        <v>8</v>
      </c>
      <c r="P1079" s="148" t="s">
        <v>9</v>
      </c>
      <c r="Q1079" s="148"/>
      <c r="R1079" s="148"/>
      <c r="S1079" s="148"/>
      <c r="T1079" s="148"/>
    </row>
    <row r="1080" spans="1:20" ht="15.6" customHeight="1" outlineLevel="1">
      <c r="A1080" s="142">
        <v>45673</v>
      </c>
      <c r="B1080" s="142">
        <v>45645</v>
      </c>
      <c r="C1080" s="143" t="s">
        <v>120</v>
      </c>
      <c r="D1080" s="144" t="s">
        <v>86</v>
      </c>
      <c r="E1080" s="144"/>
      <c r="F1080" s="137">
        <f>IF(D1080="대체","",VLOOKUP($D1080,월별_CashFlow!$H$3:$I$61,2,FALSE))</f>
        <v>310001</v>
      </c>
      <c r="G1080" s="145"/>
      <c r="H1080" s="145">
        <f t="shared" si="32"/>
        <v>6300000</v>
      </c>
      <c r="I1080" s="145" t="str">
        <f t="shared" si="33"/>
        <v/>
      </c>
      <c r="J1080" s="146">
        <v>6300000</v>
      </c>
      <c r="K1080" s="147">
        <v>741962309</v>
      </c>
      <c r="L1080" s="148" t="s">
        <v>203</v>
      </c>
      <c r="M1080" s="148"/>
      <c r="N1080" s="148"/>
      <c r="O1080" s="148" t="s">
        <v>12</v>
      </c>
      <c r="P1080" s="148" t="s">
        <v>13</v>
      </c>
      <c r="Q1080" s="148"/>
      <c r="R1080" s="148"/>
      <c r="S1080" s="148"/>
      <c r="T1080" s="148"/>
    </row>
    <row r="1081" spans="1:20" ht="15.6" customHeight="1" outlineLevel="1">
      <c r="A1081" s="142">
        <v>45673</v>
      </c>
      <c r="B1081" s="142">
        <v>45645</v>
      </c>
      <c r="C1081" s="143" t="s">
        <v>120</v>
      </c>
      <c r="D1081" s="144" t="s">
        <v>86</v>
      </c>
      <c r="E1081" s="144"/>
      <c r="F1081" s="137">
        <f>IF(D1081="대체","",VLOOKUP($D1081,월별_CashFlow!$H$3:$I$61,2,FALSE))</f>
        <v>310001</v>
      </c>
      <c r="G1081" s="145"/>
      <c r="H1081" s="145">
        <f t="shared" si="32"/>
        <v>1260000</v>
      </c>
      <c r="I1081" s="145" t="str">
        <f t="shared" si="33"/>
        <v/>
      </c>
      <c r="J1081" s="146">
        <v>1260000</v>
      </c>
      <c r="K1081" s="147">
        <v>743222309</v>
      </c>
      <c r="L1081" s="148" t="s">
        <v>203</v>
      </c>
      <c r="M1081" s="148"/>
      <c r="N1081" s="148"/>
      <c r="O1081" s="148" t="s">
        <v>12</v>
      </c>
      <c r="P1081" s="148" t="s">
        <v>13</v>
      </c>
      <c r="Q1081" s="148"/>
      <c r="R1081" s="148"/>
      <c r="S1081" s="148"/>
      <c r="T1081" s="148"/>
    </row>
    <row r="1082" spans="1:20" ht="15.6" customHeight="1" outlineLevel="1">
      <c r="A1082" s="142">
        <v>45673</v>
      </c>
      <c r="B1082" s="142">
        <v>45645</v>
      </c>
      <c r="C1082" s="143" t="s">
        <v>120</v>
      </c>
      <c r="D1082" s="144" t="s">
        <v>86</v>
      </c>
      <c r="E1082" s="144"/>
      <c r="F1082" s="137">
        <f>IF(D1082="대체","",VLOOKUP($D1082,월별_CashFlow!$H$3:$I$61,2,FALSE))</f>
        <v>310001</v>
      </c>
      <c r="G1082" s="145"/>
      <c r="H1082" s="145" t="str">
        <f t="shared" si="32"/>
        <v/>
      </c>
      <c r="I1082" s="145">
        <f t="shared" si="33"/>
        <v>-6300000</v>
      </c>
      <c r="J1082" s="146">
        <v>-6300000</v>
      </c>
      <c r="K1082" s="147">
        <v>736922309</v>
      </c>
      <c r="L1082" s="148" t="s">
        <v>1131</v>
      </c>
      <c r="M1082" s="148"/>
      <c r="N1082" s="148"/>
      <c r="O1082" s="148" t="s">
        <v>12</v>
      </c>
      <c r="P1082" s="148" t="s">
        <v>13</v>
      </c>
      <c r="Q1082" s="148"/>
      <c r="R1082" s="148"/>
      <c r="S1082" s="148"/>
      <c r="T1082" s="148"/>
    </row>
    <row r="1083" spans="1:20" ht="15.6" customHeight="1" outlineLevel="1">
      <c r="A1083" s="142">
        <v>45673</v>
      </c>
      <c r="B1083" s="142">
        <v>45645</v>
      </c>
      <c r="C1083" s="143" t="s">
        <v>120</v>
      </c>
      <c r="D1083" s="144" t="s">
        <v>86</v>
      </c>
      <c r="E1083" s="144"/>
      <c r="F1083" s="137">
        <f>IF(D1083="대체","",VLOOKUP($D1083,월별_CashFlow!$H$3:$I$61,2,FALSE))</f>
        <v>310001</v>
      </c>
      <c r="G1083" s="145"/>
      <c r="H1083" s="145" t="str">
        <f t="shared" si="32"/>
        <v/>
      </c>
      <c r="I1083" s="145">
        <f t="shared" si="33"/>
        <v>-1260000</v>
      </c>
      <c r="J1083" s="146">
        <v>-1260000</v>
      </c>
      <c r="K1083" s="147">
        <v>735662309</v>
      </c>
      <c r="L1083" s="148" t="s">
        <v>1130</v>
      </c>
      <c r="M1083" s="148"/>
      <c r="N1083" s="148"/>
      <c r="O1083" s="148" t="s">
        <v>12</v>
      </c>
      <c r="P1083" s="148" t="s">
        <v>13</v>
      </c>
      <c r="Q1083" s="148"/>
      <c r="R1083" s="148"/>
      <c r="S1083" s="148"/>
      <c r="T1083" s="148"/>
    </row>
    <row r="1084" spans="1:20" ht="15.6" customHeight="1" outlineLevel="1">
      <c r="A1084" s="142">
        <v>45673</v>
      </c>
      <c r="B1084" s="142">
        <v>45645</v>
      </c>
      <c r="C1084" s="143" t="s">
        <v>120</v>
      </c>
      <c r="D1084" s="144" t="s">
        <v>76</v>
      </c>
      <c r="E1084" s="144"/>
      <c r="F1084" s="137">
        <f>IF(D1084="대체","",VLOOKUP($D1084,월별_CashFlow!$H$3:$I$61,2,FALSE))</f>
        <v>120204</v>
      </c>
      <c r="G1084" s="145"/>
      <c r="H1084" s="145" t="str">
        <f t="shared" si="32"/>
        <v/>
      </c>
      <c r="I1084" s="145">
        <f t="shared" si="33"/>
        <v>-150</v>
      </c>
      <c r="J1084" s="146">
        <v>-150</v>
      </c>
      <c r="K1084" s="147">
        <v>735662159</v>
      </c>
      <c r="L1084" s="148" t="s">
        <v>447</v>
      </c>
      <c r="M1084" s="148"/>
      <c r="N1084" s="148"/>
      <c r="O1084" s="148" t="s">
        <v>10</v>
      </c>
      <c r="P1084" s="148" t="s">
        <v>11</v>
      </c>
      <c r="Q1084" s="148"/>
      <c r="R1084" s="148"/>
      <c r="S1084" s="148"/>
      <c r="T1084" s="148"/>
    </row>
    <row r="1085" spans="1:20" ht="15.6" customHeight="1" outlineLevel="1">
      <c r="A1085" s="142">
        <v>45673</v>
      </c>
      <c r="B1085" s="142">
        <v>45645</v>
      </c>
      <c r="C1085" s="143" t="s">
        <v>120</v>
      </c>
      <c r="D1085" s="144" t="s">
        <v>76</v>
      </c>
      <c r="E1085" s="144"/>
      <c r="F1085" s="137">
        <f>IF(D1085="대체","",VLOOKUP($D1085,월별_CashFlow!$H$3:$I$61,2,FALSE))</f>
        <v>120204</v>
      </c>
      <c r="G1085" s="145"/>
      <c r="H1085" s="145" t="str">
        <f t="shared" si="32"/>
        <v/>
      </c>
      <c r="I1085" s="145">
        <f t="shared" si="33"/>
        <v>-3860</v>
      </c>
      <c r="J1085" s="146">
        <v>-3860</v>
      </c>
      <c r="K1085" s="147">
        <v>735658299</v>
      </c>
      <c r="L1085" s="148" t="s">
        <v>447</v>
      </c>
      <c r="M1085" s="148"/>
      <c r="N1085" s="148"/>
      <c r="O1085" s="148" t="s">
        <v>10</v>
      </c>
      <c r="P1085" s="148" t="s">
        <v>11</v>
      </c>
      <c r="Q1085" s="148"/>
      <c r="R1085" s="148"/>
      <c r="S1085" s="148"/>
      <c r="T1085" s="148"/>
    </row>
    <row r="1086" spans="1:20" ht="15.6" customHeight="1" outlineLevel="1">
      <c r="A1086" s="142">
        <v>45673</v>
      </c>
      <c r="B1086" s="142">
        <v>45647</v>
      </c>
      <c r="C1086" s="143" t="s">
        <v>120</v>
      </c>
      <c r="D1086" s="144" t="s">
        <v>89</v>
      </c>
      <c r="E1086" s="144"/>
      <c r="F1086" s="137">
        <f>IF(D1086="대체","",VLOOKUP($D1086,월별_CashFlow!$H$3:$I$61,2,FALSE))</f>
        <v>310100</v>
      </c>
      <c r="G1086" s="145"/>
      <c r="H1086" s="145">
        <f t="shared" si="32"/>
        <v>31068</v>
      </c>
      <c r="I1086" s="145" t="str">
        <f t="shared" si="33"/>
        <v/>
      </c>
      <c r="J1086" s="146">
        <v>31068</v>
      </c>
      <c r="K1086" s="147">
        <v>735689367</v>
      </c>
      <c r="L1086" s="148" t="s">
        <v>1124</v>
      </c>
      <c r="M1086" s="148"/>
      <c r="N1086" s="148"/>
      <c r="O1086" s="148" t="s">
        <v>8</v>
      </c>
      <c r="P1086" s="148" t="s">
        <v>9</v>
      </c>
      <c r="Q1086" s="148"/>
      <c r="R1086" s="148"/>
      <c r="S1086" s="148"/>
      <c r="T1086" s="148"/>
    </row>
    <row r="1087" spans="1:20" ht="15.6" customHeight="1" outlineLevel="1">
      <c r="A1087" s="142">
        <v>45673</v>
      </c>
      <c r="B1087" s="142">
        <v>45647</v>
      </c>
      <c r="C1087" s="143" t="s">
        <v>120</v>
      </c>
      <c r="D1087" s="144" t="s">
        <v>89</v>
      </c>
      <c r="E1087" s="144"/>
      <c r="F1087" s="137">
        <f>IF(D1087="대체","",VLOOKUP($D1087,월별_CashFlow!$H$3:$I$61,2,FALSE))</f>
        <v>310100</v>
      </c>
      <c r="G1087" s="145"/>
      <c r="H1087" s="145">
        <f t="shared" si="32"/>
        <v>494</v>
      </c>
      <c r="I1087" s="145" t="str">
        <f t="shared" si="33"/>
        <v/>
      </c>
      <c r="J1087" s="146">
        <v>494</v>
      </c>
      <c r="K1087" s="147">
        <v>735689861</v>
      </c>
      <c r="L1087" s="148" t="s">
        <v>1124</v>
      </c>
      <c r="M1087" s="148"/>
      <c r="N1087" s="148"/>
      <c r="O1087" s="148" t="s">
        <v>12</v>
      </c>
      <c r="P1087" s="148" t="s">
        <v>13</v>
      </c>
      <c r="Q1087" s="148"/>
      <c r="R1087" s="148"/>
      <c r="S1087" s="148"/>
      <c r="T1087" s="148"/>
    </row>
    <row r="1088" spans="1:20" ht="15.6" customHeight="1" outlineLevel="1">
      <c r="A1088" s="142">
        <v>45673</v>
      </c>
      <c r="B1088" s="142">
        <v>45647</v>
      </c>
      <c r="C1088" s="143" t="s">
        <v>120</v>
      </c>
      <c r="D1088" s="144" t="s">
        <v>89</v>
      </c>
      <c r="E1088" s="144"/>
      <c r="F1088" s="137">
        <f>IF(D1088="대체","",VLOOKUP($D1088,월별_CashFlow!$H$3:$I$61,2,FALSE))</f>
        <v>310100</v>
      </c>
      <c r="G1088" s="145"/>
      <c r="H1088" s="145">
        <f t="shared" si="32"/>
        <v>8532</v>
      </c>
      <c r="I1088" s="145" t="str">
        <f t="shared" si="33"/>
        <v/>
      </c>
      <c r="J1088" s="146">
        <v>8532</v>
      </c>
      <c r="K1088" s="147">
        <v>735698393</v>
      </c>
      <c r="L1088" s="148" t="s">
        <v>1124</v>
      </c>
      <c r="M1088" s="148"/>
      <c r="N1088" s="148"/>
      <c r="O1088" s="148" t="s">
        <v>10</v>
      </c>
      <c r="P1088" s="148" t="s">
        <v>11</v>
      </c>
      <c r="Q1088" s="148"/>
      <c r="R1088" s="148"/>
      <c r="S1088" s="148"/>
      <c r="T1088" s="148"/>
    </row>
    <row r="1089" spans="1:20" ht="15.6" customHeight="1" outlineLevel="1">
      <c r="A1089" s="142">
        <v>45673</v>
      </c>
      <c r="B1089" s="142">
        <v>45647</v>
      </c>
      <c r="C1089" s="143" t="s">
        <v>120</v>
      </c>
      <c r="D1089" s="144" t="s">
        <v>89</v>
      </c>
      <c r="E1089" s="144"/>
      <c r="F1089" s="137">
        <f>IF(D1089="대체","",VLOOKUP($D1089,월별_CashFlow!$H$3:$I$61,2,FALSE))</f>
        <v>310100</v>
      </c>
      <c r="G1089" s="145"/>
      <c r="H1089" s="145">
        <f t="shared" si="32"/>
        <v>60</v>
      </c>
      <c r="I1089" s="145" t="str">
        <f t="shared" si="33"/>
        <v/>
      </c>
      <c r="J1089" s="146">
        <v>60</v>
      </c>
      <c r="K1089" s="147">
        <v>735698453</v>
      </c>
      <c r="L1089" s="148" t="s">
        <v>1124</v>
      </c>
      <c r="M1089" s="148"/>
      <c r="N1089" s="148"/>
      <c r="O1089" s="148" t="s">
        <v>14</v>
      </c>
      <c r="P1089" s="148" t="s">
        <v>15</v>
      </c>
      <c r="Q1089" s="148"/>
      <c r="R1089" s="148"/>
      <c r="S1089" s="148"/>
      <c r="T1089" s="148"/>
    </row>
    <row r="1090" spans="1:20" ht="15.6" customHeight="1" outlineLevel="1">
      <c r="A1090" s="142">
        <v>45673</v>
      </c>
      <c r="B1090" s="142">
        <v>45647</v>
      </c>
      <c r="C1090" s="143" t="s">
        <v>120</v>
      </c>
      <c r="D1090" s="144" t="s">
        <v>89</v>
      </c>
      <c r="E1090" s="144"/>
      <c r="F1090" s="137">
        <f>IF(D1090="대체","",VLOOKUP($D1090,월별_CashFlow!$H$3:$I$61,2,FALSE))</f>
        <v>310100</v>
      </c>
      <c r="G1090" s="145"/>
      <c r="H1090" s="145">
        <f t="shared" si="32"/>
        <v>287</v>
      </c>
      <c r="I1090" s="145" t="str">
        <f t="shared" si="33"/>
        <v/>
      </c>
      <c r="J1090" s="146">
        <v>287</v>
      </c>
      <c r="K1090" s="147">
        <v>735698740</v>
      </c>
      <c r="L1090" s="148" t="s">
        <v>1124</v>
      </c>
      <c r="M1090" s="148"/>
      <c r="N1090" s="148"/>
      <c r="O1090" s="148" t="s">
        <v>16</v>
      </c>
      <c r="P1090" s="148" t="s">
        <v>17</v>
      </c>
      <c r="Q1090" s="148"/>
      <c r="R1090" s="148"/>
      <c r="S1090" s="148"/>
      <c r="T1090" s="148"/>
    </row>
    <row r="1091" spans="1:20" ht="15.6" customHeight="1" outlineLevel="1">
      <c r="A1091" s="142">
        <v>45673</v>
      </c>
      <c r="B1091" s="142">
        <v>45648</v>
      </c>
      <c r="C1091" s="143" t="s">
        <v>120</v>
      </c>
      <c r="D1091" s="144" t="s">
        <v>89</v>
      </c>
      <c r="E1091" s="144"/>
      <c r="F1091" s="137">
        <f>IF(D1091="대체","",VLOOKUP($D1091,월별_CashFlow!$H$3:$I$61,2,FALSE))</f>
        <v>310100</v>
      </c>
      <c r="G1091" s="145"/>
      <c r="H1091" s="145">
        <f t="shared" si="32"/>
        <v>945</v>
      </c>
      <c r="I1091" s="145" t="str">
        <f t="shared" si="33"/>
        <v/>
      </c>
      <c r="J1091" s="146">
        <v>945</v>
      </c>
      <c r="K1091" s="147">
        <v>735699685</v>
      </c>
      <c r="L1091" s="148" t="s">
        <v>1124</v>
      </c>
      <c r="M1091" s="148"/>
      <c r="N1091" s="148"/>
      <c r="O1091" s="148" t="s">
        <v>12</v>
      </c>
      <c r="P1091" s="148" t="s">
        <v>13</v>
      </c>
      <c r="Q1091" s="148"/>
      <c r="R1091" s="148"/>
      <c r="S1091" s="148"/>
      <c r="T1091" s="148"/>
    </row>
    <row r="1092" spans="1:20" ht="15.6" customHeight="1" outlineLevel="1">
      <c r="A1092" s="142">
        <v>45673</v>
      </c>
      <c r="B1092" s="142">
        <v>45649</v>
      </c>
      <c r="C1092" s="143" t="s">
        <v>120</v>
      </c>
      <c r="D1092" s="144" t="s">
        <v>83</v>
      </c>
      <c r="E1092" s="144"/>
      <c r="F1092" s="137">
        <f>IF(D1092="대체","",VLOOKUP($D1092,월별_CashFlow!$H$3:$I$61,2,FALSE))</f>
        <v>210003</v>
      </c>
      <c r="G1092" s="145"/>
      <c r="H1092" s="145">
        <f t="shared" si="32"/>
        <v>20000000</v>
      </c>
      <c r="I1092" s="145" t="str">
        <f t="shared" si="33"/>
        <v/>
      </c>
      <c r="J1092" s="146">
        <v>20000000</v>
      </c>
      <c r="K1092" s="147">
        <v>755699685</v>
      </c>
      <c r="L1092" s="148" t="s">
        <v>421</v>
      </c>
      <c r="M1092" s="148" t="s">
        <v>234</v>
      </c>
      <c r="N1092" s="148"/>
      <c r="O1092" s="148" t="s">
        <v>10</v>
      </c>
      <c r="P1092" s="148" t="s">
        <v>11</v>
      </c>
      <c r="Q1092" s="148"/>
      <c r="R1092" s="148"/>
      <c r="S1092" s="148"/>
      <c r="T1092" s="148"/>
    </row>
    <row r="1093" spans="1:20" ht="15.6" customHeight="1" outlineLevel="1">
      <c r="A1093" s="142">
        <v>45673</v>
      </c>
      <c r="B1093" s="142">
        <v>45649</v>
      </c>
      <c r="C1093" s="143" t="s">
        <v>120</v>
      </c>
      <c r="D1093" s="144" t="s">
        <v>83</v>
      </c>
      <c r="E1093" s="144"/>
      <c r="F1093" s="137">
        <f>IF(D1093="대체","",VLOOKUP($D1093,월별_CashFlow!$H$3:$I$61,2,FALSE))</f>
        <v>210003</v>
      </c>
      <c r="G1093" s="145"/>
      <c r="H1093" s="145" t="str">
        <f t="shared" si="32"/>
        <v/>
      </c>
      <c r="I1093" s="145">
        <f t="shared" si="33"/>
        <v>-20000000</v>
      </c>
      <c r="J1093" s="146">
        <v>-20000000</v>
      </c>
      <c r="K1093" s="147">
        <v>735699685</v>
      </c>
      <c r="L1093" s="148" t="s">
        <v>421</v>
      </c>
      <c r="M1093" s="148" t="s">
        <v>234</v>
      </c>
      <c r="N1093" s="148"/>
      <c r="O1093" s="148" t="s">
        <v>8</v>
      </c>
      <c r="P1093" s="148" t="s">
        <v>9</v>
      </c>
      <c r="Q1093" s="148"/>
      <c r="R1093" s="148"/>
      <c r="S1093" s="148"/>
      <c r="T1093" s="148"/>
    </row>
    <row r="1094" spans="1:20" ht="15.6" customHeight="1" outlineLevel="1">
      <c r="A1094" s="142">
        <v>45673</v>
      </c>
      <c r="B1094" s="142">
        <v>45649</v>
      </c>
      <c r="C1094" s="143" t="s">
        <v>120</v>
      </c>
      <c r="D1094" s="144" t="s">
        <v>76</v>
      </c>
      <c r="E1094" s="144"/>
      <c r="F1094" s="137">
        <f>IF(D1094="대체","",VLOOKUP($D1094,월별_CashFlow!$H$3:$I$61,2,FALSE))</f>
        <v>120204</v>
      </c>
      <c r="G1094" s="145"/>
      <c r="H1094" s="145" t="str">
        <f t="shared" si="32"/>
        <v/>
      </c>
      <c r="I1094" s="145">
        <f t="shared" si="33"/>
        <v>-263500</v>
      </c>
      <c r="J1094" s="146">
        <v>-263500</v>
      </c>
      <c r="K1094" s="147">
        <v>735436185</v>
      </c>
      <c r="L1094" s="148" t="s">
        <v>687</v>
      </c>
      <c r="M1094" s="148"/>
      <c r="N1094" s="148"/>
      <c r="O1094" s="148" t="s">
        <v>10</v>
      </c>
      <c r="P1094" s="148" t="s">
        <v>11</v>
      </c>
      <c r="Q1094" s="148"/>
      <c r="R1094" s="148"/>
      <c r="S1094" s="148"/>
      <c r="T1094" s="148"/>
    </row>
    <row r="1095" spans="1:20" ht="15.6" customHeight="1" outlineLevel="1">
      <c r="A1095" s="142">
        <v>45673</v>
      </c>
      <c r="B1095" s="142">
        <v>45649</v>
      </c>
      <c r="C1095" s="143" t="s">
        <v>120</v>
      </c>
      <c r="D1095" s="144" t="s">
        <v>76</v>
      </c>
      <c r="E1095" s="144"/>
      <c r="F1095" s="137">
        <f>IF(D1095="대체","",VLOOKUP($D1095,월별_CashFlow!$H$3:$I$61,2,FALSE))</f>
        <v>120204</v>
      </c>
      <c r="G1095" s="145"/>
      <c r="H1095" s="145" t="str">
        <f t="shared" si="32"/>
        <v/>
      </c>
      <c r="I1095" s="145">
        <f t="shared" si="33"/>
        <v>-42100</v>
      </c>
      <c r="J1095" s="146">
        <v>-42100</v>
      </c>
      <c r="K1095" s="147">
        <v>735394085</v>
      </c>
      <c r="L1095" s="148" t="s">
        <v>687</v>
      </c>
      <c r="M1095" s="148"/>
      <c r="N1095" s="148"/>
      <c r="O1095" s="148" t="s">
        <v>10</v>
      </c>
      <c r="P1095" s="148" t="s">
        <v>11</v>
      </c>
      <c r="Q1095" s="148"/>
      <c r="R1095" s="148"/>
      <c r="S1095" s="148"/>
      <c r="T1095" s="148"/>
    </row>
    <row r="1096" spans="1:20" ht="15.6" customHeight="1" outlineLevel="1">
      <c r="A1096" s="142">
        <v>45673</v>
      </c>
      <c r="B1096" s="142">
        <v>45649</v>
      </c>
      <c r="C1096" s="143" t="s">
        <v>120</v>
      </c>
      <c r="D1096" s="144" t="s">
        <v>76</v>
      </c>
      <c r="E1096" s="144"/>
      <c r="F1096" s="137">
        <f>IF(D1096="대체","",VLOOKUP($D1096,월별_CashFlow!$H$3:$I$61,2,FALSE))</f>
        <v>120204</v>
      </c>
      <c r="G1096" s="145"/>
      <c r="H1096" s="145" t="str">
        <f t="shared" ref="H1096:H1159" si="34">IF(J1096&gt;0,J1096,"")</f>
        <v/>
      </c>
      <c r="I1096" s="145">
        <f t="shared" ref="I1096:I1159" si="35">IF(J1096&lt;0,J1096,"")</f>
        <v>-45604</v>
      </c>
      <c r="J1096" s="146">
        <v>-45604</v>
      </c>
      <c r="K1096" s="147">
        <v>735348481</v>
      </c>
      <c r="L1096" s="148" t="s">
        <v>688</v>
      </c>
      <c r="M1096" s="148" t="s">
        <v>141</v>
      </c>
      <c r="N1096" s="148"/>
      <c r="O1096" s="148" t="s">
        <v>8</v>
      </c>
      <c r="P1096" s="148" t="s">
        <v>9</v>
      </c>
      <c r="Q1096" s="148"/>
      <c r="R1096" s="148"/>
      <c r="S1096" s="148"/>
      <c r="T1096" s="148"/>
    </row>
    <row r="1097" spans="1:20" ht="15.6" customHeight="1" outlineLevel="1">
      <c r="A1097" s="142">
        <v>45673</v>
      </c>
      <c r="B1097" s="142">
        <v>45649</v>
      </c>
      <c r="C1097" s="143" t="s">
        <v>120</v>
      </c>
      <c r="D1097" s="144" t="s">
        <v>76</v>
      </c>
      <c r="E1097" s="144"/>
      <c r="F1097" s="137">
        <f>IF(D1097="대체","",VLOOKUP($D1097,월별_CashFlow!$H$3:$I$61,2,FALSE))</f>
        <v>120204</v>
      </c>
      <c r="G1097" s="145"/>
      <c r="H1097" s="145" t="str">
        <f t="shared" si="34"/>
        <v/>
      </c>
      <c r="I1097" s="145">
        <f t="shared" si="35"/>
        <v>-14029</v>
      </c>
      <c r="J1097" s="146">
        <v>-14029</v>
      </c>
      <c r="K1097" s="147">
        <v>735334452</v>
      </c>
      <c r="L1097" s="148" t="s">
        <v>689</v>
      </c>
      <c r="M1097" s="148" t="s">
        <v>141</v>
      </c>
      <c r="N1097" s="148"/>
      <c r="O1097" s="148" t="s">
        <v>8</v>
      </c>
      <c r="P1097" s="148" t="s">
        <v>9</v>
      </c>
      <c r="Q1097" s="148"/>
      <c r="R1097" s="148"/>
      <c r="S1097" s="148"/>
      <c r="T1097" s="148"/>
    </row>
    <row r="1098" spans="1:20" ht="15.6" customHeight="1" outlineLevel="1">
      <c r="A1098" s="142">
        <v>45673</v>
      </c>
      <c r="B1098" s="142">
        <v>45649</v>
      </c>
      <c r="C1098" s="143" t="s">
        <v>120</v>
      </c>
      <c r="D1098" s="144" t="s">
        <v>76</v>
      </c>
      <c r="E1098" s="144"/>
      <c r="F1098" s="137">
        <f>IF(D1098="대체","",VLOOKUP($D1098,월별_CashFlow!$H$3:$I$61,2,FALSE))</f>
        <v>120204</v>
      </c>
      <c r="G1098" s="145"/>
      <c r="H1098" s="145" t="str">
        <f t="shared" si="34"/>
        <v/>
      </c>
      <c r="I1098" s="145">
        <f t="shared" si="35"/>
        <v>-34239</v>
      </c>
      <c r="J1098" s="146">
        <v>-34239</v>
      </c>
      <c r="K1098" s="147">
        <v>735300213</v>
      </c>
      <c r="L1098" s="148" t="s">
        <v>689</v>
      </c>
      <c r="M1098" s="148" t="s">
        <v>141</v>
      </c>
      <c r="N1098" s="148"/>
      <c r="O1098" s="148" t="s">
        <v>8</v>
      </c>
      <c r="P1098" s="148" t="s">
        <v>9</v>
      </c>
      <c r="Q1098" s="148"/>
      <c r="R1098" s="148"/>
      <c r="S1098" s="148"/>
      <c r="T1098" s="148"/>
    </row>
    <row r="1099" spans="1:20" ht="15.6" customHeight="1" outlineLevel="1">
      <c r="A1099" s="142">
        <v>45673</v>
      </c>
      <c r="B1099" s="142">
        <v>45649</v>
      </c>
      <c r="C1099" s="143" t="s">
        <v>120</v>
      </c>
      <c r="D1099" s="144" t="s">
        <v>76</v>
      </c>
      <c r="E1099" s="144"/>
      <c r="F1099" s="137">
        <f>IF(D1099="대체","",VLOOKUP($D1099,월별_CashFlow!$H$3:$I$61,2,FALSE))</f>
        <v>120204</v>
      </c>
      <c r="G1099" s="145"/>
      <c r="H1099" s="145" t="str">
        <f t="shared" si="34"/>
        <v/>
      </c>
      <c r="I1099" s="145">
        <f t="shared" si="35"/>
        <v>-7966</v>
      </c>
      <c r="J1099" s="146">
        <v>-7966</v>
      </c>
      <c r="K1099" s="147">
        <v>735292247</v>
      </c>
      <c r="L1099" s="148" t="s">
        <v>689</v>
      </c>
      <c r="M1099" s="148" t="s">
        <v>141</v>
      </c>
      <c r="N1099" s="148"/>
      <c r="O1099" s="148" t="s">
        <v>8</v>
      </c>
      <c r="P1099" s="148" t="s">
        <v>9</v>
      </c>
      <c r="Q1099" s="148"/>
      <c r="R1099" s="148"/>
      <c r="S1099" s="148"/>
      <c r="T1099" s="148"/>
    </row>
    <row r="1100" spans="1:20" ht="15.6" customHeight="1" outlineLevel="1">
      <c r="A1100" s="142">
        <v>45673</v>
      </c>
      <c r="B1100" s="142">
        <v>45649</v>
      </c>
      <c r="C1100" s="143" t="s">
        <v>120</v>
      </c>
      <c r="D1100" s="144" t="s">
        <v>76</v>
      </c>
      <c r="E1100" s="144"/>
      <c r="F1100" s="137">
        <f>IF(D1100="대체","",VLOOKUP($D1100,월별_CashFlow!$H$3:$I$61,2,FALSE))</f>
        <v>120204</v>
      </c>
      <c r="G1100" s="145"/>
      <c r="H1100" s="145" t="str">
        <f t="shared" si="34"/>
        <v/>
      </c>
      <c r="I1100" s="145">
        <f t="shared" si="35"/>
        <v>-60922</v>
      </c>
      <c r="J1100" s="146">
        <v>-60922</v>
      </c>
      <c r="K1100" s="147">
        <v>735231325</v>
      </c>
      <c r="L1100" s="148" t="s">
        <v>690</v>
      </c>
      <c r="M1100" s="148" t="s">
        <v>141</v>
      </c>
      <c r="N1100" s="148"/>
      <c r="O1100" s="148" t="s">
        <v>8</v>
      </c>
      <c r="P1100" s="148" t="s">
        <v>9</v>
      </c>
      <c r="Q1100" s="148"/>
      <c r="R1100" s="148"/>
      <c r="S1100" s="148"/>
      <c r="T1100" s="148"/>
    </row>
    <row r="1101" spans="1:20" ht="15.6" customHeight="1" outlineLevel="1">
      <c r="A1101" s="142">
        <v>45673</v>
      </c>
      <c r="B1101" s="142">
        <v>45649</v>
      </c>
      <c r="C1101" s="143" t="s">
        <v>120</v>
      </c>
      <c r="D1101" s="144" t="s">
        <v>76</v>
      </c>
      <c r="E1101" s="144"/>
      <c r="F1101" s="137">
        <f>IF(D1101="대체","",VLOOKUP($D1101,월별_CashFlow!$H$3:$I$61,2,FALSE))</f>
        <v>120204</v>
      </c>
      <c r="G1101" s="145"/>
      <c r="H1101" s="145" t="str">
        <f t="shared" si="34"/>
        <v/>
      </c>
      <c r="I1101" s="145">
        <f t="shared" si="35"/>
        <v>-56763</v>
      </c>
      <c r="J1101" s="146">
        <v>-56763</v>
      </c>
      <c r="K1101" s="147">
        <v>735174562</v>
      </c>
      <c r="L1101" s="148" t="s">
        <v>690</v>
      </c>
      <c r="M1101" s="148" t="s">
        <v>141</v>
      </c>
      <c r="N1101" s="148"/>
      <c r="O1101" s="148" t="s">
        <v>8</v>
      </c>
      <c r="P1101" s="148" t="s">
        <v>9</v>
      </c>
      <c r="Q1101" s="148"/>
      <c r="R1101" s="148"/>
      <c r="S1101" s="148"/>
      <c r="T1101" s="148"/>
    </row>
    <row r="1102" spans="1:20" ht="15.6" customHeight="1" outlineLevel="1">
      <c r="A1102" s="142">
        <v>45673</v>
      </c>
      <c r="B1102" s="142">
        <v>45649</v>
      </c>
      <c r="C1102" s="143" t="s">
        <v>120</v>
      </c>
      <c r="D1102" s="144" t="s">
        <v>76</v>
      </c>
      <c r="E1102" s="144"/>
      <c r="F1102" s="137">
        <f>IF(D1102="대체","",VLOOKUP($D1102,월별_CashFlow!$H$3:$I$61,2,FALSE))</f>
        <v>120204</v>
      </c>
      <c r="G1102" s="145"/>
      <c r="H1102" s="145" t="str">
        <f t="shared" si="34"/>
        <v/>
      </c>
      <c r="I1102" s="145">
        <f t="shared" si="35"/>
        <v>-41576</v>
      </c>
      <c r="J1102" s="146">
        <v>-41576</v>
      </c>
      <c r="K1102" s="147">
        <v>735132986</v>
      </c>
      <c r="L1102" s="148" t="s">
        <v>689</v>
      </c>
      <c r="M1102" s="148" t="s">
        <v>141</v>
      </c>
      <c r="N1102" s="148"/>
      <c r="O1102" s="148" t="s">
        <v>8</v>
      </c>
      <c r="P1102" s="148" t="s">
        <v>9</v>
      </c>
      <c r="Q1102" s="148"/>
      <c r="R1102" s="148"/>
      <c r="S1102" s="148"/>
      <c r="T1102" s="148"/>
    </row>
    <row r="1103" spans="1:20" ht="15.6" customHeight="1" outlineLevel="1">
      <c r="A1103" s="142">
        <v>45673</v>
      </c>
      <c r="B1103" s="142">
        <v>45649</v>
      </c>
      <c r="C1103" s="143" t="s">
        <v>120</v>
      </c>
      <c r="D1103" s="144" t="s">
        <v>76</v>
      </c>
      <c r="E1103" s="144"/>
      <c r="F1103" s="137">
        <f>IF(D1103="대체","",VLOOKUP($D1103,월별_CashFlow!$H$3:$I$61,2,FALSE))</f>
        <v>120204</v>
      </c>
      <c r="G1103" s="145"/>
      <c r="H1103" s="145" t="str">
        <f t="shared" si="34"/>
        <v/>
      </c>
      <c r="I1103" s="145">
        <f t="shared" si="35"/>
        <v>-38721</v>
      </c>
      <c r="J1103" s="146">
        <v>-38721</v>
      </c>
      <c r="K1103" s="147">
        <v>735094265</v>
      </c>
      <c r="L1103" s="148" t="s">
        <v>691</v>
      </c>
      <c r="M1103" s="148" t="s">
        <v>141</v>
      </c>
      <c r="N1103" s="148"/>
      <c r="O1103" s="148" t="s">
        <v>8</v>
      </c>
      <c r="P1103" s="148" t="s">
        <v>9</v>
      </c>
      <c r="Q1103" s="148"/>
      <c r="R1103" s="148"/>
      <c r="S1103" s="148"/>
      <c r="T1103" s="148"/>
    </row>
    <row r="1104" spans="1:20" ht="15.6" customHeight="1" outlineLevel="1">
      <c r="A1104" s="142">
        <v>45673</v>
      </c>
      <c r="B1104" s="142">
        <v>45650</v>
      </c>
      <c r="C1104" s="143" t="s">
        <v>120</v>
      </c>
      <c r="D1104" s="144" t="s">
        <v>86</v>
      </c>
      <c r="E1104" s="144"/>
      <c r="F1104" s="137">
        <f>IF(D1104="대체","",VLOOKUP($D1104,월별_CashFlow!$H$3:$I$61,2,FALSE))</f>
        <v>310001</v>
      </c>
      <c r="G1104" s="145"/>
      <c r="H1104" s="145">
        <f t="shared" si="34"/>
        <v>87000</v>
      </c>
      <c r="I1104" s="145" t="str">
        <f t="shared" si="35"/>
        <v/>
      </c>
      <c r="J1104" s="146">
        <v>87000</v>
      </c>
      <c r="K1104" s="147">
        <v>735181265</v>
      </c>
      <c r="L1104" s="148" t="s">
        <v>477</v>
      </c>
      <c r="M1104" s="148" t="s">
        <v>216</v>
      </c>
      <c r="N1104" s="148"/>
      <c r="O1104" s="148" t="s">
        <v>16</v>
      </c>
      <c r="P1104" s="148" t="s">
        <v>17</v>
      </c>
      <c r="Q1104" s="148"/>
      <c r="R1104" s="148"/>
      <c r="S1104" s="148"/>
      <c r="T1104" s="148"/>
    </row>
    <row r="1105" spans="1:20" ht="15.6" customHeight="1" outlineLevel="1">
      <c r="A1105" s="142">
        <v>45673</v>
      </c>
      <c r="B1105" s="142">
        <v>45650</v>
      </c>
      <c r="C1105" s="143" t="s">
        <v>120</v>
      </c>
      <c r="D1105" s="144" t="s">
        <v>86</v>
      </c>
      <c r="E1105" s="144"/>
      <c r="F1105" s="137">
        <f>IF(D1105="대체","",VLOOKUP($D1105,월별_CashFlow!$H$3:$I$61,2,FALSE))</f>
        <v>310001</v>
      </c>
      <c r="G1105" s="145"/>
      <c r="H1105" s="145">
        <f t="shared" si="34"/>
        <v>3825000</v>
      </c>
      <c r="I1105" s="145" t="str">
        <f t="shared" si="35"/>
        <v/>
      </c>
      <c r="J1105" s="146">
        <v>3825000</v>
      </c>
      <c r="K1105" s="147">
        <v>739006265</v>
      </c>
      <c r="L1105" s="148" t="s">
        <v>477</v>
      </c>
      <c r="M1105" s="148" t="s">
        <v>216</v>
      </c>
      <c r="N1105" s="148"/>
      <c r="O1105" s="148" t="s">
        <v>16</v>
      </c>
      <c r="P1105" s="148" t="s">
        <v>17</v>
      </c>
      <c r="Q1105" s="148"/>
      <c r="R1105" s="148"/>
      <c r="S1105" s="148"/>
      <c r="T1105" s="148"/>
    </row>
    <row r="1106" spans="1:20" ht="15.6" customHeight="1" outlineLevel="1">
      <c r="A1106" s="142">
        <v>45673</v>
      </c>
      <c r="B1106" s="142">
        <v>45650</v>
      </c>
      <c r="C1106" s="143" t="s">
        <v>120</v>
      </c>
      <c r="D1106" s="144" t="s">
        <v>86</v>
      </c>
      <c r="E1106" s="144"/>
      <c r="F1106" s="137">
        <f>IF(D1106="대체","",VLOOKUP($D1106,월별_CashFlow!$H$3:$I$61,2,FALSE))</f>
        <v>310001</v>
      </c>
      <c r="G1106" s="145"/>
      <c r="H1106" s="145">
        <f t="shared" si="34"/>
        <v>2630000</v>
      </c>
      <c r="I1106" s="145" t="str">
        <f t="shared" si="35"/>
        <v/>
      </c>
      <c r="J1106" s="146">
        <v>2630000</v>
      </c>
      <c r="K1106" s="147">
        <v>741636265</v>
      </c>
      <c r="L1106" s="148" t="s">
        <v>477</v>
      </c>
      <c r="M1106" s="148" t="s">
        <v>251</v>
      </c>
      <c r="N1106" s="148"/>
      <c r="O1106" s="148" t="s">
        <v>16</v>
      </c>
      <c r="P1106" s="148" t="s">
        <v>17</v>
      </c>
      <c r="Q1106" s="148"/>
      <c r="R1106" s="148"/>
      <c r="S1106" s="148"/>
      <c r="T1106" s="148"/>
    </row>
    <row r="1107" spans="1:20" ht="15.6" customHeight="1" outlineLevel="1">
      <c r="A1107" s="142">
        <v>45673</v>
      </c>
      <c r="B1107" s="142">
        <v>45650</v>
      </c>
      <c r="C1107" s="143" t="s">
        <v>120</v>
      </c>
      <c r="D1107" s="144" t="s">
        <v>86</v>
      </c>
      <c r="E1107" s="144"/>
      <c r="F1107" s="137">
        <f>IF(D1107="대체","",VLOOKUP($D1107,월별_CashFlow!$H$3:$I$61,2,FALSE))</f>
        <v>310001</v>
      </c>
      <c r="G1107" s="145"/>
      <c r="H1107" s="145">
        <f t="shared" si="34"/>
        <v>416000</v>
      </c>
      <c r="I1107" s="145" t="str">
        <f t="shared" si="35"/>
        <v/>
      </c>
      <c r="J1107" s="146">
        <v>416000</v>
      </c>
      <c r="K1107" s="147">
        <v>742052265</v>
      </c>
      <c r="L1107" s="148" t="s">
        <v>477</v>
      </c>
      <c r="M1107" s="148" t="s">
        <v>251</v>
      </c>
      <c r="N1107" s="148"/>
      <c r="O1107" s="148" t="s">
        <v>16</v>
      </c>
      <c r="P1107" s="148" t="s">
        <v>17</v>
      </c>
      <c r="Q1107" s="148"/>
      <c r="R1107" s="148"/>
      <c r="S1107" s="148"/>
      <c r="T1107" s="148"/>
    </row>
    <row r="1108" spans="1:20" ht="15.6" customHeight="1" outlineLevel="1">
      <c r="A1108" s="142">
        <v>45673</v>
      </c>
      <c r="B1108" s="142">
        <v>45650</v>
      </c>
      <c r="C1108" s="143" t="s">
        <v>120</v>
      </c>
      <c r="D1108" s="144" t="s">
        <v>74</v>
      </c>
      <c r="E1108" s="144"/>
      <c r="F1108" s="137">
        <f>IF(D1108="대체","",VLOOKUP($D1108,월별_CashFlow!$H$3:$I$61,2,FALSE))</f>
        <v>120202</v>
      </c>
      <c r="G1108" s="145"/>
      <c r="H1108" s="145" t="str">
        <f t="shared" si="34"/>
        <v/>
      </c>
      <c r="I1108" s="145">
        <f t="shared" si="35"/>
        <v>-7575260</v>
      </c>
      <c r="J1108" s="146">
        <v>-7575260</v>
      </c>
      <c r="K1108" s="147">
        <v>734477005</v>
      </c>
      <c r="L1108" s="148" t="s">
        <v>692</v>
      </c>
      <c r="M1108" s="148"/>
      <c r="N1108" s="148"/>
      <c r="O1108" s="148" t="s">
        <v>10</v>
      </c>
      <c r="P1108" s="148" t="s">
        <v>11</v>
      </c>
      <c r="Q1108" s="148"/>
      <c r="R1108" s="148"/>
      <c r="S1108" s="148"/>
      <c r="T1108" s="148"/>
    </row>
    <row r="1109" spans="1:20" ht="15.6" customHeight="1" outlineLevel="1">
      <c r="A1109" s="142">
        <v>45673</v>
      </c>
      <c r="B1109" s="142">
        <v>45650</v>
      </c>
      <c r="C1109" s="143" t="s">
        <v>120</v>
      </c>
      <c r="D1109" s="144" t="s">
        <v>74</v>
      </c>
      <c r="E1109" s="144"/>
      <c r="F1109" s="137">
        <f>IF(D1109="대체","",VLOOKUP($D1109,월별_CashFlow!$H$3:$I$61,2,FALSE))</f>
        <v>120202</v>
      </c>
      <c r="G1109" s="145"/>
      <c r="H1109" s="145" t="str">
        <f t="shared" si="34"/>
        <v/>
      </c>
      <c r="I1109" s="145">
        <f t="shared" si="35"/>
        <v>-6829390</v>
      </c>
      <c r="J1109" s="146">
        <v>-6829390</v>
      </c>
      <c r="K1109" s="147">
        <v>727647615</v>
      </c>
      <c r="L1109" s="148" t="s">
        <v>692</v>
      </c>
      <c r="M1109" s="148"/>
      <c r="N1109" s="148"/>
      <c r="O1109" s="148" t="s">
        <v>10</v>
      </c>
      <c r="P1109" s="148" t="s">
        <v>11</v>
      </c>
      <c r="Q1109" s="148"/>
      <c r="R1109" s="148"/>
      <c r="S1109" s="148"/>
      <c r="T1109" s="148"/>
    </row>
    <row r="1110" spans="1:20" ht="15.6" customHeight="1" outlineLevel="1">
      <c r="A1110" s="142">
        <v>45673</v>
      </c>
      <c r="B1110" s="142">
        <v>45650</v>
      </c>
      <c r="C1110" s="143" t="s">
        <v>120</v>
      </c>
      <c r="D1110" s="144" t="s">
        <v>74</v>
      </c>
      <c r="E1110" s="144"/>
      <c r="F1110" s="137">
        <f>IF(D1110="대체","",VLOOKUP($D1110,월별_CashFlow!$H$3:$I$61,2,FALSE))</f>
        <v>120202</v>
      </c>
      <c r="G1110" s="145"/>
      <c r="H1110" s="145" t="str">
        <f t="shared" si="34"/>
        <v/>
      </c>
      <c r="I1110" s="145">
        <f t="shared" si="35"/>
        <v>-2555900</v>
      </c>
      <c r="J1110" s="146">
        <v>-2555900</v>
      </c>
      <c r="K1110" s="147">
        <v>725091715</v>
      </c>
      <c r="L1110" s="148" t="s">
        <v>692</v>
      </c>
      <c r="M1110" s="148"/>
      <c r="N1110" s="148"/>
      <c r="O1110" s="148" t="s">
        <v>10</v>
      </c>
      <c r="P1110" s="148" t="s">
        <v>11</v>
      </c>
      <c r="Q1110" s="148"/>
      <c r="R1110" s="148"/>
      <c r="S1110" s="148"/>
      <c r="T1110" s="148"/>
    </row>
    <row r="1111" spans="1:20" ht="15.6" customHeight="1" outlineLevel="1">
      <c r="A1111" s="142">
        <v>45673</v>
      </c>
      <c r="B1111" s="142">
        <v>45650</v>
      </c>
      <c r="C1111" s="143" t="s">
        <v>120</v>
      </c>
      <c r="D1111" s="144" t="s">
        <v>74</v>
      </c>
      <c r="E1111" s="144"/>
      <c r="F1111" s="137">
        <f>IF(D1111="대체","",VLOOKUP($D1111,월별_CashFlow!$H$3:$I$61,2,FALSE))</f>
        <v>120202</v>
      </c>
      <c r="G1111" s="145"/>
      <c r="H1111" s="145" t="str">
        <f t="shared" si="34"/>
        <v/>
      </c>
      <c r="I1111" s="145">
        <f t="shared" si="35"/>
        <v>-905960</v>
      </c>
      <c r="J1111" s="146">
        <v>-905960</v>
      </c>
      <c r="K1111" s="147">
        <v>724185755</v>
      </c>
      <c r="L1111" s="148" t="s">
        <v>692</v>
      </c>
      <c r="M1111" s="148"/>
      <c r="N1111" s="148"/>
      <c r="O1111" s="148" t="s">
        <v>10</v>
      </c>
      <c r="P1111" s="148" t="s">
        <v>11</v>
      </c>
      <c r="Q1111" s="148"/>
      <c r="R1111" s="148"/>
      <c r="S1111" s="148"/>
      <c r="T1111" s="148"/>
    </row>
    <row r="1112" spans="1:20" ht="15.6" customHeight="1" outlineLevel="1">
      <c r="A1112" s="142">
        <v>45673</v>
      </c>
      <c r="B1112" s="142">
        <v>45650</v>
      </c>
      <c r="C1112" s="143" t="s">
        <v>120</v>
      </c>
      <c r="D1112" s="144" t="s">
        <v>74</v>
      </c>
      <c r="E1112" s="144"/>
      <c r="F1112" s="137">
        <f>IF(D1112="대체","",VLOOKUP($D1112,월별_CashFlow!$H$3:$I$61,2,FALSE))</f>
        <v>120202</v>
      </c>
      <c r="G1112" s="145"/>
      <c r="H1112" s="145" t="str">
        <f t="shared" si="34"/>
        <v/>
      </c>
      <c r="I1112" s="145">
        <f t="shared" si="35"/>
        <v>-906460</v>
      </c>
      <c r="J1112" s="146">
        <v>-906460</v>
      </c>
      <c r="K1112" s="147">
        <v>723279295</v>
      </c>
      <c r="L1112" s="148" t="s">
        <v>692</v>
      </c>
      <c r="M1112" s="148"/>
      <c r="N1112" s="148"/>
      <c r="O1112" s="148" t="s">
        <v>10</v>
      </c>
      <c r="P1112" s="148" t="s">
        <v>11</v>
      </c>
      <c r="Q1112" s="148"/>
      <c r="R1112" s="148"/>
      <c r="S1112" s="148"/>
      <c r="T1112" s="148"/>
    </row>
    <row r="1113" spans="1:20" ht="15.6" customHeight="1" outlineLevel="1">
      <c r="A1113" s="142">
        <v>45673</v>
      </c>
      <c r="B1113" s="142">
        <v>45650</v>
      </c>
      <c r="C1113" s="143" t="s">
        <v>120</v>
      </c>
      <c r="D1113" s="144" t="s">
        <v>86</v>
      </c>
      <c r="E1113" s="144"/>
      <c r="F1113" s="137">
        <f>IF(D1113="대체","",VLOOKUP($D1113,월별_CashFlow!$H$3:$I$61,2,FALSE))</f>
        <v>310001</v>
      </c>
      <c r="G1113" s="145"/>
      <c r="H1113" s="145" t="str">
        <f t="shared" si="34"/>
        <v/>
      </c>
      <c r="I1113" s="145">
        <f t="shared" si="35"/>
        <v>-87000</v>
      </c>
      <c r="J1113" s="146">
        <v>-87000</v>
      </c>
      <c r="K1113" s="147">
        <v>723192295</v>
      </c>
      <c r="L1113" s="148" t="s">
        <v>509</v>
      </c>
      <c r="M1113" s="148" t="s">
        <v>243</v>
      </c>
      <c r="N1113" s="148"/>
      <c r="O1113" s="148" t="s">
        <v>16</v>
      </c>
      <c r="P1113" s="148" t="s">
        <v>17</v>
      </c>
      <c r="Q1113" s="148"/>
      <c r="R1113" s="148"/>
      <c r="S1113" s="148"/>
      <c r="T1113" s="148"/>
    </row>
    <row r="1114" spans="1:20" ht="15.6" customHeight="1" outlineLevel="1">
      <c r="A1114" s="142">
        <v>45673</v>
      </c>
      <c r="B1114" s="142">
        <v>45650</v>
      </c>
      <c r="C1114" s="143" t="s">
        <v>120</v>
      </c>
      <c r="D1114" s="144" t="s">
        <v>86</v>
      </c>
      <c r="E1114" s="144"/>
      <c r="F1114" s="137">
        <f>IF(D1114="대체","",VLOOKUP($D1114,월별_CashFlow!$H$3:$I$61,2,FALSE))</f>
        <v>310001</v>
      </c>
      <c r="G1114" s="145"/>
      <c r="H1114" s="145" t="str">
        <f t="shared" si="34"/>
        <v/>
      </c>
      <c r="I1114" s="145">
        <f t="shared" si="35"/>
        <v>-3825000</v>
      </c>
      <c r="J1114" s="146">
        <v>-3825000</v>
      </c>
      <c r="K1114" s="147">
        <v>719367295</v>
      </c>
      <c r="L1114" s="148" t="s">
        <v>509</v>
      </c>
      <c r="M1114" s="148" t="s">
        <v>257</v>
      </c>
      <c r="N1114" s="148"/>
      <c r="O1114" s="148" t="s">
        <v>16</v>
      </c>
      <c r="P1114" s="148" t="s">
        <v>17</v>
      </c>
      <c r="Q1114" s="148"/>
      <c r="R1114" s="148"/>
      <c r="S1114" s="148"/>
      <c r="T1114" s="148"/>
    </row>
    <row r="1115" spans="1:20" ht="15.6" customHeight="1" outlineLevel="1">
      <c r="A1115" s="142">
        <v>45673</v>
      </c>
      <c r="B1115" s="142">
        <v>45650</v>
      </c>
      <c r="C1115" s="143" t="s">
        <v>120</v>
      </c>
      <c r="D1115" s="144" t="s">
        <v>86</v>
      </c>
      <c r="E1115" s="144"/>
      <c r="F1115" s="137">
        <f>IF(D1115="대체","",VLOOKUP($D1115,월별_CashFlow!$H$3:$I$61,2,FALSE))</f>
        <v>310001</v>
      </c>
      <c r="G1115" s="145"/>
      <c r="H1115" s="145" t="str">
        <f t="shared" si="34"/>
        <v/>
      </c>
      <c r="I1115" s="145">
        <f t="shared" si="35"/>
        <v>-2630000</v>
      </c>
      <c r="J1115" s="146">
        <v>-2630000</v>
      </c>
      <c r="K1115" s="147">
        <v>716737295</v>
      </c>
      <c r="L1115" s="148" t="s">
        <v>509</v>
      </c>
      <c r="M1115" s="148" t="s">
        <v>258</v>
      </c>
      <c r="N1115" s="148"/>
      <c r="O1115" s="148" t="s">
        <v>16</v>
      </c>
      <c r="P1115" s="148" t="s">
        <v>17</v>
      </c>
      <c r="Q1115" s="148"/>
      <c r="R1115" s="148"/>
      <c r="S1115" s="148"/>
      <c r="T1115" s="148"/>
    </row>
    <row r="1116" spans="1:20" ht="15.6" customHeight="1" outlineLevel="1">
      <c r="A1116" s="142">
        <v>45673</v>
      </c>
      <c r="B1116" s="142">
        <v>45650</v>
      </c>
      <c r="C1116" s="143" t="s">
        <v>120</v>
      </c>
      <c r="D1116" s="144" t="s">
        <v>86</v>
      </c>
      <c r="E1116" s="144"/>
      <c r="F1116" s="137">
        <f>IF(D1116="대체","",VLOOKUP($D1116,월별_CashFlow!$H$3:$I$61,2,FALSE))</f>
        <v>310001</v>
      </c>
      <c r="G1116" s="145"/>
      <c r="H1116" s="145" t="str">
        <f t="shared" si="34"/>
        <v/>
      </c>
      <c r="I1116" s="145">
        <f t="shared" si="35"/>
        <v>-416000</v>
      </c>
      <c r="J1116" s="146">
        <v>-416000</v>
      </c>
      <c r="K1116" s="147">
        <v>716321295</v>
      </c>
      <c r="L1116" s="148" t="s">
        <v>509</v>
      </c>
      <c r="M1116" s="148" t="s">
        <v>258</v>
      </c>
      <c r="N1116" s="148"/>
      <c r="O1116" s="148" t="s">
        <v>16</v>
      </c>
      <c r="P1116" s="148" t="s">
        <v>17</v>
      </c>
      <c r="Q1116" s="148"/>
      <c r="R1116" s="148"/>
      <c r="S1116" s="148"/>
      <c r="T1116" s="148"/>
    </row>
    <row r="1117" spans="1:20" ht="15.6" customHeight="1" outlineLevel="1">
      <c r="A1117" s="142">
        <v>45673</v>
      </c>
      <c r="B1117" s="142">
        <v>45650</v>
      </c>
      <c r="C1117" s="143" t="s">
        <v>120</v>
      </c>
      <c r="D1117" s="144" t="s">
        <v>76</v>
      </c>
      <c r="E1117" s="144"/>
      <c r="F1117" s="137">
        <f>IF(D1117="대체","",VLOOKUP($D1117,월별_CashFlow!$H$3:$I$61,2,FALSE))</f>
        <v>120204</v>
      </c>
      <c r="G1117" s="145"/>
      <c r="H1117" s="145" t="str">
        <f t="shared" si="34"/>
        <v/>
      </c>
      <c r="I1117" s="145">
        <f t="shared" si="35"/>
        <v>-103100</v>
      </c>
      <c r="J1117" s="146">
        <v>-103100</v>
      </c>
      <c r="K1117" s="147">
        <v>716218195</v>
      </c>
      <c r="L1117" s="148" t="s">
        <v>574</v>
      </c>
      <c r="M1117" s="148" t="s">
        <v>141</v>
      </c>
      <c r="N1117" s="148"/>
      <c r="O1117" s="148" t="s">
        <v>8</v>
      </c>
      <c r="P1117" s="148" t="s">
        <v>9</v>
      </c>
      <c r="Q1117" s="148"/>
      <c r="R1117" s="148"/>
      <c r="S1117" s="148"/>
      <c r="T1117" s="148"/>
    </row>
    <row r="1118" spans="1:20" ht="15.6" customHeight="1" outlineLevel="1">
      <c r="A1118" s="142">
        <v>45673</v>
      </c>
      <c r="B1118" s="142">
        <v>45651</v>
      </c>
      <c r="C1118" s="143" t="s">
        <v>120</v>
      </c>
      <c r="D1118" s="144" t="s">
        <v>76</v>
      </c>
      <c r="E1118" s="144"/>
      <c r="F1118" s="137">
        <f>IF(D1118="대체","",VLOOKUP($D1118,월별_CashFlow!$H$3:$I$61,2,FALSE))</f>
        <v>120204</v>
      </c>
      <c r="G1118" s="145"/>
      <c r="H1118" s="145" t="str">
        <f t="shared" si="34"/>
        <v/>
      </c>
      <c r="I1118" s="145">
        <f t="shared" si="35"/>
        <v>-9500</v>
      </c>
      <c r="J1118" s="146">
        <v>-9500</v>
      </c>
      <c r="K1118" s="147">
        <v>716208695</v>
      </c>
      <c r="L1118" s="148" t="s">
        <v>574</v>
      </c>
      <c r="M1118" s="148" t="s">
        <v>141</v>
      </c>
      <c r="N1118" s="148"/>
      <c r="O1118" s="148" t="s">
        <v>8</v>
      </c>
      <c r="P1118" s="148" t="s">
        <v>9</v>
      </c>
      <c r="Q1118" s="148"/>
      <c r="R1118" s="148"/>
      <c r="S1118" s="148"/>
      <c r="T1118" s="148"/>
    </row>
    <row r="1119" spans="1:20" ht="15.6" customHeight="1" outlineLevel="1">
      <c r="A1119" s="142">
        <v>45673</v>
      </c>
      <c r="B1119" s="142">
        <v>45651</v>
      </c>
      <c r="C1119" s="143" t="s">
        <v>120</v>
      </c>
      <c r="D1119" s="144" t="s">
        <v>76</v>
      </c>
      <c r="E1119" s="144"/>
      <c r="F1119" s="137">
        <f>IF(D1119="대체","",VLOOKUP($D1119,월별_CashFlow!$H$3:$I$61,2,FALSE))</f>
        <v>120204</v>
      </c>
      <c r="G1119" s="145"/>
      <c r="H1119" s="145" t="str">
        <f t="shared" si="34"/>
        <v/>
      </c>
      <c r="I1119" s="145">
        <f t="shared" si="35"/>
        <v>-10000</v>
      </c>
      <c r="J1119" s="146">
        <v>-10000</v>
      </c>
      <c r="K1119" s="147">
        <v>716198695</v>
      </c>
      <c r="L1119" s="148" t="s">
        <v>574</v>
      </c>
      <c r="M1119" s="148" t="s">
        <v>141</v>
      </c>
      <c r="N1119" s="148"/>
      <c r="O1119" s="148" t="s">
        <v>8</v>
      </c>
      <c r="P1119" s="148" t="s">
        <v>9</v>
      </c>
      <c r="Q1119" s="148"/>
      <c r="R1119" s="148"/>
      <c r="S1119" s="148"/>
      <c r="T1119" s="148"/>
    </row>
    <row r="1120" spans="1:20" ht="15.6" customHeight="1" outlineLevel="1">
      <c r="A1120" s="142">
        <v>45673</v>
      </c>
      <c r="B1120" s="142">
        <v>45652</v>
      </c>
      <c r="C1120" s="143" t="s">
        <v>120</v>
      </c>
      <c r="D1120" s="144" t="s">
        <v>75</v>
      </c>
      <c r="E1120" s="144"/>
      <c r="F1120" s="137">
        <f>IF(D1120="대체","",VLOOKUP($D1120,월별_CashFlow!$H$3:$I$61,2,FALSE))</f>
        <v>120203</v>
      </c>
      <c r="G1120" s="145"/>
      <c r="H1120" s="145" t="str">
        <f t="shared" si="34"/>
        <v/>
      </c>
      <c r="I1120" s="145">
        <f t="shared" si="35"/>
        <v>-80000</v>
      </c>
      <c r="J1120" s="146">
        <v>-80000</v>
      </c>
      <c r="K1120" s="147">
        <v>716118695</v>
      </c>
      <c r="L1120" s="148" t="s">
        <v>332</v>
      </c>
      <c r="M1120" s="148"/>
      <c r="N1120" s="148"/>
      <c r="O1120" s="148" t="s">
        <v>10</v>
      </c>
      <c r="P1120" s="148" t="s">
        <v>11</v>
      </c>
      <c r="Q1120" s="148"/>
      <c r="R1120" s="148"/>
      <c r="S1120" s="148"/>
      <c r="T1120" s="148"/>
    </row>
    <row r="1121" spans="1:20" ht="15.6" customHeight="1" outlineLevel="1">
      <c r="A1121" s="142">
        <v>45673</v>
      </c>
      <c r="B1121" s="142">
        <v>45652</v>
      </c>
      <c r="C1121" s="143" t="s">
        <v>120</v>
      </c>
      <c r="D1121" s="144" t="s">
        <v>86</v>
      </c>
      <c r="E1121" s="144"/>
      <c r="F1121" s="137">
        <f>IF(D1121="대체","",VLOOKUP($D1121,월별_CashFlow!$H$3:$I$61,2,FALSE))</f>
        <v>310001</v>
      </c>
      <c r="G1121" s="145"/>
      <c r="H1121" s="145" t="str">
        <f t="shared" si="34"/>
        <v/>
      </c>
      <c r="I1121" s="145">
        <f t="shared" si="35"/>
        <v>-12500</v>
      </c>
      <c r="J1121" s="146">
        <v>-12500</v>
      </c>
      <c r="K1121" s="147">
        <v>716106195</v>
      </c>
      <c r="L1121" s="148" t="s">
        <v>332</v>
      </c>
      <c r="M1121" s="148"/>
      <c r="N1121" s="148"/>
      <c r="O1121" s="148" t="s">
        <v>14</v>
      </c>
      <c r="P1121" s="148" t="s">
        <v>15</v>
      </c>
      <c r="Q1121" s="148"/>
      <c r="R1121" s="148"/>
      <c r="S1121" s="148"/>
      <c r="T1121" s="148"/>
    </row>
    <row r="1122" spans="1:20" ht="15.6" customHeight="1" outlineLevel="1">
      <c r="A1122" s="142">
        <v>45673</v>
      </c>
      <c r="B1122" s="142">
        <v>45652</v>
      </c>
      <c r="C1122" s="143" t="s">
        <v>120</v>
      </c>
      <c r="D1122" s="144" t="s">
        <v>76</v>
      </c>
      <c r="E1122" s="144"/>
      <c r="F1122" s="137">
        <f>IF(D1122="대체","",VLOOKUP($D1122,월별_CashFlow!$H$3:$I$61,2,FALSE))</f>
        <v>120204</v>
      </c>
      <c r="G1122" s="145"/>
      <c r="H1122" s="145" t="str">
        <f t="shared" si="34"/>
        <v/>
      </c>
      <c r="I1122" s="145">
        <f t="shared" si="35"/>
        <v>-8500</v>
      </c>
      <c r="J1122" s="146">
        <v>-8500</v>
      </c>
      <c r="K1122" s="147">
        <v>716097695</v>
      </c>
      <c r="L1122" s="148" t="s">
        <v>574</v>
      </c>
      <c r="M1122" s="148" t="s">
        <v>141</v>
      </c>
      <c r="N1122" s="148"/>
      <c r="O1122" s="148" t="s">
        <v>8</v>
      </c>
      <c r="P1122" s="148" t="s">
        <v>9</v>
      </c>
      <c r="Q1122" s="148"/>
      <c r="R1122" s="148"/>
      <c r="S1122" s="148"/>
      <c r="T1122" s="148"/>
    </row>
    <row r="1123" spans="1:20" ht="15.6" customHeight="1" outlineLevel="1">
      <c r="A1123" s="142">
        <v>45673</v>
      </c>
      <c r="B1123" s="142">
        <v>45652</v>
      </c>
      <c r="C1123" s="143" t="s">
        <v>120</v>
      </c>
      <c r="D1123" s="144" t="s">
        <v>76</v>
      </c>
      <c r="E1123" s="144"/>
      <c r="F1123" s="137">
        <f>IF(D1123="대체","",VLOOKUP($D1123,월별_CashFlow!$H$3:$I$61,2,FALSE))</f>
        <v>120204</v>
      </c>
      <c r="G1123" s="145"/>
      <c r="H1123" s="145" t="str">
        <f t="shared" si="34"/>
        <v/>
      </c>
      <c r="I1123" s="145">
        <f t="shared" si="35"/>
        <v>-8700</v>
      </c>
      <c r="J1123" s="146">
        <v>-8700</v>
      </c>
      <c r="K1123" s="147">
        <v>716088995</v>
      </c>
      <c r="L1123" s="148" t="s">
        <v>574</v>
      </c>
      <c r="M1123" s="148" t="s">
        <v>141</v>
      </c>
      <c r="N1123" s="148"/>
      <c r="O1123" s="148" t="s">
        <v>8</v>
      </c>
      <c r="P1123" s="148" t="s">
        <v>9</v>
      </c>
      <c r="Q1123" s="148"/>
      <c r="R1123" s="148"/>
      <c r="S1123" s="148"/>
      <c r="T1123" s="148"/>
    </row>
    <row r="1124" spans="1:20" ht="15.6" customHeight="1" outlineLevel="1">
      <c r="A1124" s="142">
        <v>45673</v>
      </c>
      <c r="B1124" s="142">
        <v>45652</v>
      </c>
      <c r="C1124" s="143" t="s">
        <v>120</v>
      </c>
      <c r="D1124" s="144" t="s">
        <v>76</v>
      </c>
      <c r="E1124" s="144"/>
      <c r="F1124" s="137">
        <f>IF(D1124="대체","",VLOOKUP($D1124,월별_CashFlow!$H$3:$I$61,2,FALSE))</f>
        <v>120204</v>
      </c>
      <c r="G1124" s="145"/>
      <c r="H1124" s="145" t="str">
        <f t="shared" si="34"/>
        <v/>
      </c>
      <c r="I1124" s="145">
        <f t="shared" si="35"/>
        <v>-9100</v>
      </c>
      <c r="J1124" s="146">
        <v>-9100</v>
      </c>
      <c r="K1124" s="147">
        <v>716079895</v>
      </c>
      <c r="L1124" s="148" t="s">
        <v>574</v>
      </c>
      <c r="M1124" s="148" t="s">
        <v>141</v>
      </c>
      <c r="N1124" s="148"/>
      <c r="O1124" s="148" t="s">
        <v>8</v>
      </c>
      <c r="P1124" s="148" t="s">
        <v>9</v>
      </c>
      <c r="Q1124" s="148"/>
      <c r="R1124" s="148"/>
      <c r="S1124" s="148"/>
      <c r="T1124" s="148"/>
    </row>
    <row r="1125" spans="1:20" ht="15.6" customHeight="1" outlineLevel="1">
      <c r="A1125" s="142">
        <v>45673</v>
      </c>
      <c r="B1125" s="142">
        <v>45652</v>
      </c>
      <c r="C1125" s="143" t="s">
        <v>120</v>
      </c>
      <c r="D1125" s="144" t="s">
        <v>76</v>
      </c>
      <c r="E1125" s="144"/>
      <c r="F1125" s="137">
        <f>IF(D1125="대체","",VLOOKUP($D1125,월별_CashFlow!$H$3:$I$61,2,FALSE))</f>
        <v>120204</v>
      </c>
      <c r="G1125" s="145"/>
      <c r="H1125" s="145" t="str">
        <f t="shared" si="34"/>
        <v/>
      </c>
      <c r="I1125" s="145">
        <f t="shared" si="35"/>
        <v>-9800</v>
      </c>
      <c r="J1125" s="146">
        <v>-9800</v>
      </c>
      <c r="K1125" s="147">
        <v>716070095</v>
      </c>
      <c r="L1125" s="148" t="s">
        <v>574</v>
      </c>
      <c r="M1125" s="148" t="s">
        <v>141</v>
      </c>
      <c r="N1125" s="148"/>
      <c r="O1125" s="148" t="s">
        <v>8</v>
      </c>
      <c r="P1125" s="148" t="s">
        <v>9</v>
      </c>
      <c r="Q1125" s="148"/>
      <c r="R1125" s="148"/>
      <c r="S1125" s="148"/>
      <c r="T1125" s="148"/>
    </row>
    <row r="1126" spans="1:20" ht="15.6" customHeight="1" outlineLevel="1">
      <c r="A1126" s="142">
        <v>45673</v>
      </c>
      <c r="B1126" s="142">
        <v>45652</v>
      </c>
      <c r="C1126" s="143" t="s">
        <v>120</v>
      </c>
      <c r="D1126" s="144" t="s">
        <v>76</v>
      </c>
      <c r="E1126" s="144"/>
      <c r="F1126" s="137">
        <f>IF(D1126="대체","",VLOOKUP($D1126,월별_CashFlow!$H$3:$I$61,2,FALSE))</f>
        <v>120204</v>
      </c>
      <c r="G1126" s="145"/>
      <c r="H1126" s="145" t="str">
        <f t="shared" si="34"/>
        <v/>
      </c>
      <c r="I1126" s="145">
        <f t="shared" si="35"/>
        <v>-81887</v>
      </c>
      <c r="J1126" s="146">
        <v>-81887</v>
      </c>
      <c r="K1126" s="147">
        <v>715988208</v>
      </c>
      <c r="L1126" s="148" t="s">
        <v>697</v>
      </c>
      <c r="M1126" s="148" t="s">
        <v>141</v>
      </c>
      <c r="N1126" s="148"/>
      <c r="O1126" s="148" t="s">
        <v>8</v>
      </c>
      <c r="P1126" s="148" t="s">
        <v>9</v>
      </c>
      <c r="Q1126" s="148"/>
      <c r="R1126" s="148"/>
      <c r="S1126" s="148"/>
      <c r="T1126" s="148"/>
    </row>
    <row r="1127" spans="1:20" ht="15.6" customHeight="1" outlineLevel="1">
      <c r="A1127" s="142">
        <v>45673</v>
      </c>
      <c r="B1127" s="142">
        <v>45653</v>
      </c>
      <c r="C1127" s="143" t="s">
        <v>120</v>
      </c>
      <c r="D1127" s="144" t="s">
        <v>86</v>
      </c>
      <c r="E1127" s="144"/>
      <c r="F1127" s="137">
        <f>IF(D1127="대체","",VLOOKUP($D1127,월별_CashFlow!$H$3:$I$61,2,FALSE))</f>
        <v>310001</v>
      </c>
      <c r="G1127" s="145"/>
      <c r="H1127" s="145">
        <f t="shared" si="34"/>
        <v>9500</v>
      </c>
      <c r="I1127" s="145" t="str">
        <f t="shared" si="35"/>
        <v/>
      </c>
      <c r="J1127" s="146">
        <v>9500</v>
      </c>
      <c r="K1127" s="147">
        <v>715997708</v>
      </c>
      <c r="L1127" s="148" t="s">
        <v>332</v>
      </c>
      <c r="M1127" s="148"/>
      <c r="N1127" s="148"/>
      <c r="O1127" s="148" t="s">
        <v>12</v>
      </c>
      <c r="P1127" s="148" t="s">
        <v>13</v>
      </c>
      <c r="Q1127" s="148"/>
      <c r="R1127" s="148"/>
      <c r="S1127" s="148"/>
      <c r="T1127" s="148"/>
    </row>
    <row r="1128" spans="1:20" ht="15.6" customHeight="1" outlineLevel="1">
      <c r="A1128" s="142">
        <v>45673</v>
      </c>
      <c r="B1128" s="142">
        <v>45653</v>
      </c>
      <c r="C1128" s="143" t="s">
        <v>120</v>
      </c>
      <c r="D1128" s="144" t="s">
        <v>75</v>
      </c>
      <c r="E1128" s="144"/>
      <c r="F1128" s="137">
        <f>IF(D1128="대체","",VLOOKUP($D1128,월별_CashFlow!$H$3:$I$61,2,FALSE))</f>
        <v>120203</v>
      </c>
      <c r="G1128" s="145"/>
      <c r="H1128" s="145" t="str">
        <f t="shared" si="34"/>
        <v/>
      </c>
      <c r="I1128" s="145">
        <f t="shared" si="35"/>
        <v>-8730489</v>
      </c>
      <c r="J1128" s="146">
        <v>-8730489</v>
      </c>
      <c r="K1128" s="147">
        <v>707267219</v>
      </c>
      <c r="L1128" s="148" t="s">
        <v>332</v>
      </c>
      <c r="M1128" s="148" t="s">
        <v>197</v>
      </c>
      <c r="N1128" s="148"/>
      <c r="O1128" s="148" t="s">
        <v>8</v>
      </c>
      <c r="P1128" s="148" t="s">
        <v>9</v>
      </c>
      <c r="Q1128" s="148"/>
      <c r="R1128" s="148"/>
      <c r="S1128" s="148"/>
      <c r="T1128" s="148"/>
    </row>
    <row r="1129" spans="1:20" ht="15.6" customHeight="1" outlineLevel="1">
      <c r="A1129" s="142">
        <v>45673</v>
      </c>
      <c r="B1129" s="142">
        <v>45653</v>
      </c>
      <c r="C1129" s="143" t="s">
        <v>120</v>
      </c>
      <c r="D1129" s="144" t="s">
        <v>75</v>
      </c>
      <c r="E1129" s="144"/>
      <c r="F1129" s="137">
        <f>IF(D1129="대체","",VLOOKUP($D1129,월별_CashFlow!$H$3:$I$61,2,FALSE))</f>
        <v>120203</v>
      </c>
      <c r="G1129" s="145"/>
      <c r="H1129" s="145" t="str">
        <f t="shared" si="34"/>
        <v/>
      </c>
      <c r="I1129" s="145">
        <f t="shared" si="35"/>
        <v>-800</v>
      </c>
      <c r="J1129" s="146">
        <v>-800</v>
      </c>
      <c r="K1129" s="147">
        <v>707266419</v>
      </c>
      <c r="L1129" s="148" t="s">
        <v>332</v>
      </c>
      <c r="M1129" s="148" t="s">
        <v>198</v>
      </c>
      <c r="N1129" s="148"/>
      <c r="O1129" s="148" t="s">
        <v>8</v>
      </c>
      <c r="P1129" s="148" t="s">
        <v>9</v>
      </c>
      <c r="Q1129" s="148"/>
      <c r="R1129" s="148"/>
      <c r="S1129" s="148"/>
      <c r="T1129" s="148"/>
    </row>
    <row r="1130" spans="1:20" ht="15.6" customHeight="1" outlineLevel="1">
      <c r="A1130" s="142">
        <v>45673</v>
      </c>
      <c r="B1130" s="142">
        <v>45653</v>
      </c>
      <c r="C1130" s="143" t="s">
        <v>120</v>
      </c>
      <c r="D1130" s="144" t="s">
        <v>86</v>
      </c>
      <c r="E1130" s="144"/>
      <c r="F1130" s="137">
        <f>IF(D1130="대체","",VLOOKUP($D1130,월별_CashFlow!$H$3:$I$61,2,FALSE))</f>
        <v>310001</v>
      </c>
      <c r="G1130" s="145"/>
      <c r="H1130" s="145" t="str">
        <f t="shared" si="34"/>
        <v/>
      </c>
      <c r="I1130" s="145">
        <f t="shared" si="35"/>
        <v>-9500</v>
      </c>
      <c r="J1130" s="146">
        <v>-9500</v>
      </c>
      <c r="K1130" s="147">
        <v>707256919</v>
      </c>
      <c r="L1130" s="148" t="s">
        <v>1082</v>
      </c>
      <c r="M1130" s="148"/>
      <c r="N1130" s="148"/>
      <c r="O1130" s="148" t="s">
        <v>12</v>
      </c>
      <c r="P1130" s="148" t="s">
        <v>13</v>
      </c>
      <c r="Q1130" s="148"/>
      <c r="R1130" s="148"/>
      <c r="S1130" s="148"/>
      <c r="T1130" s="148"/>
    </row>
    <row r="1131" spans="1:20" ht="15.6" customHeight="1" outlineLevel="1">
      <c r="A1131" s="142">
        <v>45673</v>
      </c>
      <c r="B1131" s="142">
        <v>45653</v>
      </c>
      <c r="C1131" s="143" t="s">
        <v>120</v>
      </c>
      <c r="D1131" s="144" t="s">
        <v>76</v>
      </c>
      <c r="E1131" s="144"/>
      <c r="F1131" s="137">
        <f>IF(D1131="대체","",VLOOKUP($D1131,월별_CashFlow!$H$3:$I$61,2,FALSE))</f>
        <v>120204</v>
      </c>
      <c r="G1131" s="145"/>
      <c r="H1131" s="145" t="str">
        <f t="shared" si="34"/>
        <v/>
      </c>
      <c r="I1131" s="145">
        <f t="shared" si="35"/>
        <v>-31500</v>
      </c>
      <c r="J1131" s="146">
        <v>-31500</v>
      </c>
      <c r="K1131" s="147">
        <v>707225419</v>
      </c>
      <c r="L1131" s="148" t="s">
        <v>698</v>
      </c>
      <c r="M1131" s="148"/>
      <c r="N1131" s="148"/>
      <c r="O1131" s="148" t="s">
        <v>10</v>
      </c>
      <c r="P1131" s="148" t="s">
        <v>11</v>
      </c>
      <c r="Q1131" s="148"/>
      <c r="R1131" s="148"/>
      <c r="S1131" s="148"/>
      <c r="T1131" s="148"/>
    </row>
    <row r="1132" spans="1:20" ht="15.6" customHeight="1" outlineLevel="1">
      <c r="A1132" s="142">
        <v>45673</v>
      </c>
      <c r="B1132" s="142">
        <v>45657</v>
      </c>
      <c r="C1132" s="143" t="s">
        <v>120</v>
      </c>
      <c r="D1132" s="144" t="s">
        <v>86</v>
      </c>
      <c r="E1132" s="144"/>
      <c r="F1132" s="137">
        <f>IF(D1132="대체","",VLOOKUP($D1132,월별_CashFlow!$H$3:$I$61,2,FALSE))</f>
        <v>310001</v>
      </c>
      <c r="G1132" s="145"/>
      <c r="H1132" s="145">
        <f t="shared" si="34"/>
        <v>1200000</v>
      </c>
      <c r="I1132" s="145" t="str">
        <f t="shared" si="35"/>
        <v/>
      </c>
      <c r="J1132" s="146">
        <v>1200000</v>
      </c>
      <c r="K1132" s="147">
        <v>708425419</v>
      </c>
      <c r="L1132" s="148" t="s">
        <v>477</v>
      </c>
      <c r="M1132" s="148" t="s">
        <v>216</v>
      </c>
      <c r="N1132" s="148"/>
      <c r="O1132" s="148" t="s">
        <v>16</v>
      </c>
      <c r="P1132" s="148" t="s">
        <v>17</v>
      </c>
      <c r="Q1132" s="148"/>
      <c r="R1132" s="148"/>
      <c r="S1132" s="148"/>
      <c r="T1132" s="148"/>
    </row>
    <row r="1133" spans="1:20" ht="15.6" customHeight="1" outlineLevel="1">
      <c r="A1133" s="142">
        <v>45673</v>
      </c>
      <c r="B1133" s="142">
        <v>45657</v>
      </c>
      <c r="C1133" s="143" t="s">
        <v>120</v>
      </c>
      <c r="D1133" s="144" t="s">
        <v>86</v>
      </c>
      <c r="E1133" s="144"/>
      <c r="F1133" s="137">
        <f>IF(D1133="대체","",VLOOKUP($D1133,월별_CashFlow!$H$3:$I$61,2,FALSE))</f>
        <v>310001</v>
      </c>
      <c r="G1133" s="145"/>
      <c r="H1133" s="145">
        <f t="shared" si="34"/>
        <v>851250</v>
      </c>
      <c r="I1133" s="145" t="str">
        <f t="shared" si="35"/>
        <v/>
      </c>
      <c r="J1133" s="146">
        <v>851250</v>
      </c>
      <c r="K1133" s="147">
        <v>709276669</v>
      </c>
      <c r="L1133" s="148" t="s">
        <v>477</v>
      </c>
      <c r="M1133" s="148" t="s">
        <v>251</v>
      </c>
      <c r="N1133" s="148"/>
      <c r="O1133" s="148" t="s">
        <v>16</v>
      </c>
      <c r="P1133" s="148" t="s">
        <v>17</v>
      </c>
      <c r="Q1133" s="148"/>
      <c r="R1133" s="148"/>
      <c r="S1133" s="148"/>
      <c r="T1133" s="148"/>
    </row>
    <row r="1134" spans="1:20" ht="15.6" customHeight="1" outlineLevel="1">
      <c r="A1134" s="142">
        <v>45673</v>
      </c>
      <c r="B1134" s="142">
        <v>45657</v>
      </c>
      <c r="C1134" s="143" t="s">
        <v>120</v>
      </c>
      <c r="D1134" s="144" t="s">
        <v>86</v>
      </c>
      <c r="E1134" s="144"/>
      <c r="F1134" s="137">
        <f>IF(D1134="대체","",VLOOKUP($D1134,월별_CashFlow!$H$3:$I$61,2,FALSE))</f>
        <v>310001</v>
      </c>
      <c r="G1134" s="145"/>
      <c r="H1134" s="145">
        <f t="shared" si="34"/>
        <v>2436000</v>
      </c>
      <c r="I1134" s="145" t="str">
        <f t="shared" si="35"/>
        <v/>
      </c>
      <c r="J1134" s="146">
        <v>2436000</v>
      </c>
      <c r="K1134" s="147">
        <v>711712669</v>
      </c>
      <c r="L1134" s="148" t="s">
        <v>477</v>
      </c>
      <c r="M1134" s="148" t="s">
        <v>216</v>
      </c>
      <c r="N1134" s="148"/>
      <c r="O1134" s="148" t="s">
        <v>16</v>
      </c>
      <c r="P1134" s="148" t="s">
        <v>17</v>
      </c>
      <c r="Q1134" s="148"/>
      <c r="R1134" s="148"/>
      <c r="S1134" s="148"/>
      <c r="T1134" s="148"/>
    </row>
    <row r="1135" spans="1:20" ht="15.6" customHeight="1" outlineLevel="1">
      <c r="A1135" s="142">
        <v>45673</v>
      </c>
      <c r="B1135" s="142">
        <v>45657</v>
      </c>
      <c r="C1135" s="143" t="s">
        <v>120</v>
      </c>
      <c r="D1135" s="144" t="s">
        <v>86</v>
      </c>
      <c r="E1135" s="144"/>
      <c r="F1135" s="137">
        <f>IF(D1135="대체","",VLOOKUP($D1135,월별_CashFlow!$H$3:$I$61,2,FALSE))</f>
        <v>310001</v>
      </c>
      <c r="G1135" s="145"/>
      <c r="H1135" s="145">
        <f t="shared" si="34"/>
        <v>1400000</v>
      </c>
      <c r="I1135" s="145" t="str">
        <f t="shared" si="35"/>
        <v/>
      </c>
      <c r="J1135" s="146">
        <v>1400000</v>
      </c>
      <c r="K1135" s="147">
        <v>713112669</v>
      </c>
      <c r="L1135" s="148" t="s">
        <v>477</v>
      </c>
      <c r="M1135" s="148" t="s">
        <v>216</v>
      </c>
      <c r="N1135" s="148"/>
      <c r="O1135" s="148" t="s">
        <v>16</v>
      </c>
      <c r="P1135" s="148" t="s">
        <v>17</v>
      </c>
      <c r="Q1135" s="148"/>
      <c r="R1135" s="148"/>
      <c r="S1135" s="148"/>
      <c r="T1135" s="148"/>
    </row>
    <row r="1136" spans="1:20" ht="15.6" customHeight="1" outlineLevel="1">
      <c r="A1136" s="142">
        <v>45673</v>
      </c>
      <c r="B1136" s="142">
        <v>45657</v>
      </c>
      <c r="C1136" s="143" t="s">
        <v>120</v>
      </c>
      <c r="D1136" s="144" t="s">
        <v>86</v>
      </c>
      <c r="E1136" s="144"/>
      <c r="F1136" s="137">
        <f>IF(D1136="대체","",VLOOKUP($D1136,월별_CashFlow!$H$3:$I$61,2,FALSE))</f>
        <v>310001</v>
      </c>
      <c r="G1136" s="145"/>
      <c r="H1136" s="145">
        <f t="shared" si="34"/>
        <v>568800</v>
      </c>
      <c r="I1136" s="145" t="str">
        <f t="shared" si="35"/>
        <v/>
      </c>
      <c r="J1136" s="146">
        <v>568800</v>
      </c>
      <c r="K1136" s="147">
        <v>713681469</v>
      </c>
      <c r="L1136" s="148" t="s">
        <v>477</v>
      </c>
      <c r="M1136" s="148" t="s">
        <v>251</v>
      </c>
      <c r="N1136" s="148"/>
      <c r="O1136" s="148" t="s">
        <v>16</v>
      </c>
      <c r="P1136" s="148" t="s">
        <v>17</v>
      </c>
      <c r="Q1136" s="148"/>
      <c r="R1136" s="148"/>
      <c r="S1136" s="148"/>
      <c r="T1136" s="148"/>
    </row>
    <row r="1137" spans="1:20" ht="15.6" customHeight="1" outlineLevel="1">
      <c r="A1137" s="142">
        <v>45673</v>
      </c>
      <c r="B1137" s="142">
        <v>45657</v>
      </c>
      <c r="C1137" s="143" t="s">
        <v>120</v>
      </c>
      <c r="D1137" s="144" t="s">
        <v>86</v>
      </c>
      <c r="E1137" s="144"/>
      <c r="F1137" s="137">
        <f>IF(D1137="대체","",VLOOKUP($D1137,월별_CashFlow!$H$3:$I$61,2,FALSE))</f>
        <v>310001</v>
      </c>
      <c r="G1137" s="145"/>
      <c r="H1137" s="145">
        <f t="shared" si="34"/>
        <v>5000000</v>
      </c>
      <c r="I1137" s="145" t="str">
        <f t="shared" si="35"/>
        <v/>
      </c>
      <c r="J1137" s="146">
        <v>5000000</v>
      </c>
      <c r="K1137" s="147">
        <v>718681469</v>
      </c>
      <c r="L1137" s="148" t="s">
        <v>477</v>
      </c>
      <c r="M1137" s="148" t="s">
        <v>216</v>
      </c>
      <c r="N1137" s="148"/>
      <c r="O1137" s="148" t="s">
        <v>16</v>
      </c>
      <c r="P1137" s="148" t="s">
        <v>17</v>
      </c>
      <c r="Q1137" s="148"/>
      <c r="R1137" s="148"/>
      <c r="S1137" s="148"/>
      <c r="T1137" s="148"/>
    </row>
    <row r="1138" spans="1:20" ht="15.6" customHeight="1" outlineLevel="1">
      <c r="A1138" s="142">
        <v>45673</v>
      </c>
      <c r="B1138" s="142">
        <v>45657</v>
      </c>
      <c r="C1138" s="143" t="s">
        <v>120</v>
      </c>
      <c r="D1138" s="144" t="s">
        <v>86</v>
      </c>
      <c r="E1138" s="144"/>
      <c r="F1138" s="137">
        <f>IF(D1138="대체","",VLOOKUP($D1138,월별_CashFlow!$H$3:$I$61,2,FALSE))</f>
        <v>310001</v>
      </c>
      <c r="G1138" s="145"/>
      <c r="H1138" s="145">
        <f t="shared" si="34"/>
        <v>5920000</v>
      </c>
      <c r="I1138" s="145" t="str">
        <f t="shared" si="35"/>
        <v/>
      </c>
      <c r="J1138" s="146">
        <v>5920000</v>
      </c>
      <c r="K1138" s="147">
        <v>724601469</v>
      </c>
      <c r="L1138" s="148" t="s">
        <v>477</v>
      </c>
      <c r="M1138" s="148" t="s">
        <v>216</v>
      </c>
      <c r="N1138" s="148"/>
      <c r="O1138" s="148" t="s">
        <v>16</v>
      </c>
      <c r="P1138" s="148" t="s">
        <v>17</v>
      </c>
      <c r="Q1138" s="148"/>
      <c r="R1138" s="148"/>
      <c r="S1138" s="148"/>
      <c r="T1138" s="148"/>
    </row>
    <row r="1139" spans="1:20" ht="15.6" customHeight="1" outlineLevel="1">
      <c r="A1139" s="142">
        <v>45673</v>
      </c>
      <c r="B1139" s="142">
        <v>45657</v>
      </c>
      <c r="C1139" s="143" t="s">
        <v>120</v>
      </c>
      <c r="D1139" s="144" t="s">
        <v>86</v>
      </c>
      <c r="E1139" s="144"/>
      <c r="F1139" s="137">
        <f>IF(D1139="대체","",VLOOKUP($D1139,월별_CashFlow!$H$3:$I$61,2,FALSE))</f>
        <v>310001</v>
      </c>
      <c r="G1139" s="145"/>
      <c r="H1139" s="145" t="str">
        <f t="shared" si="34"/>
        <v/>
      </c>
      <c r="I1139" s="145">
        <f t="shared" si="35"/>
        <v>-1200000</v>
      </c>
      <c r="J1139" s="146">
        <v>-1200000</v>
      </c>
      <c r="K1139" s="147">
        <v>723401469</v>
      </c>
      <c r="L1139" s="148" t="s">
        <v>509</v>
      </c>
      <c r="M1139" s="148" t="s">
        <v>259</v>
      </c>
      <c r="N1139" s="148"/>
      <c r="O1139" s="148" t="s">
        <v>16</v>
      </c>
      <c r="P1139" s="148" t="s">
        <v>17</v>
      </c>
      <c r="Q1139" s="148"/>
      <c r="R1139" s="148"/>
      <c r="S1139" s="148"/>
      <c r="T1139" s="148"/>
    </row>
    <row r="1140" spans="1:20" ht="15.6" customHeight="1" outlineLevel="1">
      <c r="A1140" s="142">
        <v>45673</v>
      </c>
      <c r="B1140" s="142">
        <v>45657</v>
      </c>
      <c r="C1140" s="143" t="s">
        <v>120</v>
      </c>
      <c r="D1140" s="144" t="s">
        <v>86</v>
      </c>
      <c r="E1140" s="144"/>
      <c r="F1140" s="137">
        <f>IF(D1140="대체","",VLOOKUP($D1140,월별_CashFlow!$H$3:$I$61,2,FALSE))</f>
        <v>310001</v>
      </c>
      <c r="G1140" s="145"/>
      <c r="H1140" s="145" t="str">
        <f t="shared" si="34"/>
        <v/>
      </c>
      <c r="I1140" s="145">
        <f t="shared" si="35"/>
        <v>-851250</v>
      </c>
      <c r="J1140" s="146">
        <v>-851250</v>
      </c>
      <c r="K1140" s="147">
        <v>722550219</v>
      </c>
      <c r="L1140" s="148" t="s">
        <v>509</v>
      </c>
      <c r="M1140" s="148" t="s">
        <v>258</v>
      </c>
      <c r="N1140" s="148"/>
      <c r="O1140" s="148" t="s">
        <v>16</v>
      </c>
      <c r="P1140" s="148" t="s">
        <v>17</v>
      </c>
      <c r="Q1140" s="148"/>
      <c r="R1140" s="148"/>
      <c r="S1140" s="148"/>
      <c r="T1140" s="148"/>
    </row>
    <row r="1141" spans="1:20" ht="15.6" customHeight="1" outlineLevel="1">
      <c r="A1141" s="142">
        <v>45673</v>
      </c>
      <c r="B1141" s="142">
        <v>45657</v>
      </c>
      <c r="C1141" s="143" t="s">
        <v>120</v>
      </c>
      <c r="D1141" s="144" t="s">
        <v>86</v>
      </c>
      <c r="E1141" s="144"/>
      <c r="F1141" s="137">
        <f>IF(D1141="대체","",VLOOKUP($D1141,월별_CashFlow!$H$3:$I$61,2,FALSE))</f>
        <v>310001</v>
      </c>
      <c r="G1141" s="145"/>
      <c r="H1141" s="145" t="str">
        <f t="shared" si="34"/>
        <v/>
      </c>
      <c r="I1141" s="145">
        <f t="shared" si="35"/>
        <v>-2436000</v>
      </c>
      <c r="J1141" s="146">
        <v>-2436000</v>
      </c>
      <c r="K1141" s="147">
        <v>720114219</v>
      </c>
      <c r="L1141" s="148" t="s">
        <v>509</v>
      </c>
      <c r="M1141" s="148" t="s">
        <v>253</v>
      </c>
      <c r="N1141" s="148"/>
      <c r="O1141" s="148" t="s">
        <v>16</v>
      </c>
      <c r="P1141" s="148" t="s">
        <v>17</v>
      </c>
      <c r="Q1141" s="148"/>
      <c r="R1141" s="148"/>
      <c r="S1141" s="148"/>
      <c r="T1141" s="148"/>
    </row>
    <row r="1142" spans="1:20" ht="15.6" customHeight="1" outlineLevel="1">
      <c r="A1142" s="142">
        <v>45673</v>
      </c>
      <c r="B1142" s="142">
        <v>45657</v>
      </c>
      <c r="C1142" s="143" t="s">
        <v>120</v>
      </c>
      <c r="D1142" s="144" t="s">
        <v>86</v>
      </c>
      <c r="E1142" s="144"/>
      <c r="F1142" s="137">
        <f>IF(D1142="대체","",VLOOKUP($D1142,월별_CashFlow!$H$3:$I$61,2,FALSE))</f>
        <v>310001</v>
      </c>
      <c r="G1142" s="145"/>
      <c r="H1142" s="145" t="str">
        <f t="shared" si="34"/>
        <v/>
      </c>
      <c r="I1142" s="145">
        <f t="shared" si="35"/>
        <v>-1400000</v>
      </c>
      <c r="J1142" s="146">
        <v>-1400000</v>
      </c>
      <c r="K1142" s="147">
        <v>718714219</v>
      </c>
      <c r="L1142" s="148" t="s">
        <v>509</v>
      </c>
      <c r="M1142" s="148" t="s">
        <v>260</v>
      </c>
      <c r="N1142" s="148"/>
      <c r="O1142" s="148" t="s">
        <v>16</v>
      </c>
      <c r="P1142" s="148" t="s">
        <v>17</v>
      </c>
      <c r="Q1142" s="148"/>
      <c r="R1142" s="148"/>
      <c r="S1142" s="148"/>
      <c r="T1142" s="148"/>
    </row>
    <row r="1143" spans="1:20" ht="15.6" customHeight="1" outlineLevel="1">
      <c r="A1143" s="142">
        <v>45673</v>
      </c>
      <c r="B1143" s="142">
        <v>45657</v>
      </c>
      <c r="C1143" s="143" t="s">
        <v>120</v>
      </c>
      <c r="D1143" s="144" t="s">
        <v>86</v>
      </c>
      <c r="E1143" s="144"/>
      <c r="F1143" s="137">
        <f>IF(D1143="대체","",VLOOKUP($D1143,월별_CashFlow!$H$3:$I$61,2,FALSE))</f>
        <v>310001</v>
      </c>
      <c r="G1143" s="145"/>
      <c r="H1143" s="145" t="str">
        <f t="shared" si="34"/>
        <v/>
      </c>
      <c r="I1143" s="145">
        <f t="shared" si="35"/>
        <v>-568800</v>
      </c>
      <c r="J1143" s="146">
        <v>-568800</v>
      </c>
      <c r="K1143" s="147">
        <v>718145419</v>
      </c>
      <c r="L1143" s="148" t="s">
        <v>509</v>
      </c>
      <c r="M1143" s="148" t="s">
        <v>249</v>
      </c>
      <c r="N1143" s="148"/>
      <c r="O1143" s="148" t="s">
        <v>16</v>
      </c>
      <c r="P1143" s="148" t="s">
        <v>17</v>
      </c>
      <c r="Q1143" s="148"/>
      <c r="R1143" s="148"/>
      <c r="S1143" s="148"/>
      <c r="T1143" s="148"/>
    </row>
    <row r="1144" spans="1:20" ht="15.6" customHeight="1" outlineLevel="1">
      <c r="A1144" s="142">
        <v>45673</v>
      </c>
      <c r="B1144" s="142">
        <v>45657</v>
      </c>
      <c r="C1144" s="143" t="s">
        <v>120</v>
      </c>
      <c r="D1144" s="144" t="s">
        <v>86</v>
      </c>
      <c r="E1144" s="144"/>
      <c r="F1144" s="137">
        <f>IF(D1144="대체","",VLOOKUP($D1144,월별_CashFlow!$H$3:$I$61,2,FALSE))</f>
        <v>310001</v>
      </c>
      <c r="G1144" s="145"/>
      <c r="H1144" s="145" t="str">
        <f t="shared" si="34"/>
        <v/>
      </c>
      <c r="I1144" s="145">
        <f t="shared" si="35"/>
        <v>-5000000</v>
      </c>
      <c r="J1144" s="146">
        <v>-5000000</v>
      </c>
      <c r="K1144" s="147">
        <v>713145419</v>
      </c>
      <c r="L1144" s="148" t="s">
        <v>509</v>
      </c>
      <c r="M1144" s="148" t="s">
        <v>261</v>
      </c>
      <c r="N1144" s="148"/>
      <c r="O1144" s="148" t="s">
        <v>16</v>
      </c>
      <c r="P1144" s="148" t="s">
        <v>17</v>
      </c>
      <c r="Q1144" s="148"/>
      <c r="R1144" s="148"/>
      <c r="S1144" s="148"/>
      <c r="T1144" s="148"/>
    </row>
    <row r="1145" spans="1:20" ht="15.6" customHeight="1" outlineLevel="1">
      <c r="A1145" s="142">
        <v>45673</v>
      </c>
      <c r="B1145" s="142">
        <v>45657</v>
      </c>
      <c r="C1145" s="143" t="s">
        <v>120</v>
      </c>
      <c r="D1145" s="144" t="s">
        <v>86</v>
      </c>
      <c r="E1145" s="144"/>
      <c r="F1145" s="137">
        <f>IF(D1145="대체","",VLOOKUP($D1145,월별_CashFlow!$H$3:$I$61,2,FALSE))</f>
        <v>310001</v>
      </c>
      <c r="G1145" s="145"/>
      <c r="H1145" s="145" t="str">
        <f t="shared" si="34"/>
        <v/>
      </c>
      <c r="I1145" s="145">
        <f t="shared" si="35"/>
        <v>-5920000</v>
      </c>
      <c r="J1145" s="146">
        <v>-5920000</v>
      </c>
      <c r="K1145" s="147">
        <v>707225419</v>
      </c>
      <c r="L1145" s="148" t="s">
        <v>509</v>
      </c>
      <c r="M1145" s="148" t="s">
        <v>250</v>
      </c>
      <c r="N1145" s="148"/>
      <c r="O1145" s="148" t="s">
        <v>16</v>
      </c>
      <c r="P1145" s="148" t="s">
        <v>17</v>
      </c>
      <c r="Q1145" s="148"/>
      <c r="R1145" s="148"/>
      <c r="S1145" s="148"/>
      <c r="T1145" s="148"/>
    </row>
    <row r="1146" spans="1:20" ht="15.6" customHeight="1" outlineLevel="1">
      <c r="A1146" s="142">
        <v>45678</v>
      </c>
      <c r="B1146" s="142">
        <v>45659</v>
      </c>
      <c r="C1146" s="143" t="s">
        <v>120</v>
      </c>
      <c r="D1146" s="144" t="s">
        <v>76</v>
      </c>
      <c r="E1146" s="144"/>
      <c r="F1146" s="137">
        <f>IF(D1146="대체","",VLOOKUP($D1146,월별_CashFlow!$H$3:$I$61,2,FALSE))</f>
        <v>120204</v>
      </c>
      <c r="G1146" s="145"/>
      <c r="H1146" s="145" t="str">
        <f t="shared" si="34"/>
        <v/>
      </c>
      <c r="I1146" s="145">
        <f t="shared" si="35"/>
        <v>-550000</v>
      </c>
      <c r="J1146" s="146">
        <v>-550000</v>
      </c>
      <c r="K1146" s="147">
        <v>706675419</v>
      </c>
      <c r="L1146" s="148" t="s">
        <v>706</v>
      </c>
      <c r="M1146" s="148"/>
      <c r="N1146" s="148"/>
      <c r="O1146" s="148" t="s">
        <v>10</v>
      </c>
      <c r="P1146" s="148" t="s">
        <v>11</v>
      </c>
      <c r="Q1146" s="148"/>
      <c r="R1146" s="148"/>
      <c r="S1146" s="148"/>
      <c r="T1146" s="148"/>
    </row>
    <row r="1147" spans="1:20" ht="15.6" customHeight="1" outlineLevel="1">
      <c r="A1147" s="142">
        <v>45678</v>
      </c>
      <c r="B1147" s="142">
        <v>45659</v>
      </c>
      <c r="C1147" s="143" t="s">
        <v>120</v>
      </c>
      <c r="D1147" s="144" t="s">
        <v>76</v>
      </c>
      <c r="E1147" s="144"/>
      <c r="F1147" s="137">
        <f>IF(D1147="대체","",VLOOKUP($D1147,월별_CashFlow!$H$3:$I$61,2,FALSE))</f>
        <v>120204</v>
      </c>
      <c r="G1147" s="145"/>
      <c r="H1147" s="145" t="str">
        <f t="shared" si="34"/>
        <v/>
      </c>
      <c r="I1147" s="145">
        <f t="shared" si="35"/>
        <v>-440500</v>
      </c>
      <c r="J1147" s="146">
        <v>-440500</v>
      </c>
      <c r="K1147" s="147">
        <v>706234919</v>
      </c>
      <c r="L1147" s="148" t="s">
        <v>708</v>
      </c>
      <c r="M1147" s="148"/>
      <c r="N1147" s="148"/>
      <c r="O1147" s="148" t="s">
        <v>10</v>
      </c>
      <c r="P1147" s="148" t="s">
        <v>11</v>
      </c>
      <c r="Q1147" s="148"/>
      <c r="R1147" s="148"/>
      <c r="S1147" s="148"/>
      <c r="T1147" s="148"/>
    </row>
    <row r="1148" spans="1:20" ht="15.6" customHeight="1" outlineLevel="1">
      <c r="A1148" s="142">
        <v>45678</v>
      </c>
      <c r="B1148" s="142">
        <v>45659</v>
      </c>
      <c r="C1148" s="143" t="s">
        <v>120</v>
      </c>
      <c r="D1148" s="144" t="s">
        <v>86</v>
      </c>
      <c r="E1148" s="144"/>
      <c r="F1148" s="137">
        <f>IF(D1148="대체","",VLOOKUP($D1148,월별_CashFlow!$H$3:$I$61,2,FALSE))</f>
        <v>310001</v>
      </c>
      <c r="G1148" s="145"/>
      <c r="H1148" s="145" t="str">
        <f t="shared" si="34"/>
        <v/>
      </c>
      <c r="I1148" s="145">
        <f t="shared" si="35"/>
        <v>-57380</v>
      </c>
      <c r="J1148" s="146">
        <v>-57380</v>
      </c>
      <c r="K1148" s="147">
        <v>706177539</v>
      </c>
      <c r="L1148" s="148" t="s">
        <v>668</v>
      </c>
      <c r="M1148" s="148" t="s">
        <v>262</v>
      </c>
      <c r="N1148" s="148"/>
      <c r="O1148" s="148" t="s">
        <v>10</v>
      </c>
      <c r="P1148" s="148" t="s">
        <v>11</v>
      </c>
      <c r="Q1148" s="148"/>
      <c r="R1148" s="148"/>
      <c r="S1148" s="148"/>
      <c r="T1148" s="148"/>
    </row>
    <row r="1149" spans="1:20" ht="15.6" customHeight="1" outlineLevel="1">
      <c r="A1149" s="142">
        <v>45678</v>
      </c>
      <c r="B1149" s="142">
        <v>45659</v>
      </c>
      <c r="C1149" s="143" t="s">
        <v>120</v>
      </c>
      <c r="D1149" s="144" t="s">
        <v>86</v>
      </c>
      <c r="E1149" s="144"/>
      <c r="F1149" s="137">
        <f>IF(D1149="대체","",VLOOKUP($D1149,월별_CashFlow!$H$3:$I$61,2,FALSE))</f>
        <v>310001</v>
      </c>
      <c r="G1149" s="145"/>
      <c r="H1149" s="145" t="str">
        <f t="shared" si="34"/>
        <v/>
      </c>
      <c r="I1149" s="145">
        <f t="shared" si="35"/>
        <v>-85625</v>
      </c>
      <c r="J1149" s="146">
        <v>-85625</v>
      </c>
      <c r="K1149" s="147">
        <v>706091914</v>
      </c>
      <c r="L1149" s="148" t="s">
        <v>687</v>
      </c>
      <c r="M1149" s="148" t="s">
        <v>262</v>
      </c>
      <c r="N1149" s="148"/>
      <c r="O1149" s="148" t="s">
        <v>10</v>
      </c>
      <c r="P1149" s="148" t="s">
        <v>11</v>
      </c>
      <c r="Q1149" s="148"/>
      <c r="R1149" s="148"/>
      <c r="S1149" s="148"/>
      <c r="T1149" s="148"/>
    </row>
    <row r="1150" spans="1:20" ht="15.6" customHeight="1" outlineLevel="1">
      <c r="A1150" s="142">
        <v>45678</v>
      </c>
      <c r="B1150" s="142">
        <v>45659</v>
      </c>
      <c r="C1150" s="143" t="s">
        <v>120</v>
      </c>
      <c r="D1150" s="144" t="s">
        <v>86</v>
      </c>
      <c r="E1150" s="144"/>
      <c r="F1150" s="137">
        <f>IF(D1150="대체","",VLOOKUP($D1150,월별_CashFlow!$H$3:$I$61,2,FALSE))</f>
        <v>310001</v>
      </c>
      <c r="G1150" s="145"/>
      <c r="H1150" s="145" t="str">
        <f t="shared" si="34"/>
        <v/>
      </c>
      <c r="I1150" s="145">
        <f t="shared" si="35"/>
        <v>-592500</v>
      </c>
      <c r="J1150" s="146">
        <v>-592500</v>
      </c>
      <c r="K1150" s="147">
        <v>705499414</v>
      </c>
      <c r="L1150" s="148" t="s">
        <v>1132</v>
      </c>
      <c r="M1150" s="148" t="s">
        <v>262</v>
      </c>
      <c r="N1150" s="148"/>
      <c r="O1150" s="148" t="s">
        <v>10</v>
      </c>
      <c r="P1150" s="148" t="s">
        <v>11</v>
      </c>
      <c r="Q1150" s="148"/>
      <c r="R1150" s="148"/>
      <c r="S1150" s="148"/>
      <c r="T1150" s="148"/>
    </row>
    <row r="1151" spans="1:20" ht="15.6" customHeight="1" outlineLevel="1">
      <c r="A1151" s="142">
        <v>45678</v>
      </c>
      <c r="B1151" s="142">
        <v>45659</v>
      </c>
      <c r="C1151" s="143" t="s">
        <v>120</v>
      </c>
      <c r="D1151" s="144" t="s">
        <v>86</v>
      </c>
      <c r="E1151" s="144"/>
      <c r="F1151" s="137">
        <f>IF(D1151="대체","",VLOOKUP($D1151,월별_CashFlow!$H$3:$I$61,2,FALSE))</f>
        <v>310001</v>
      </c>
      <c r="G1151" s="145"/>
      <c r="H1151" s="145" t="str">
        <f t="shared" si="34"/>
        <v/>
      </c>
      <c r="I1151" s="145">
        <f t="shared" si="35"/>
        <v>-383000</v>
      </c>
      <c r="J1151" s="146">
        <v>-383000</v>
      </c>
      <c r="K1151" s="147">
        <v>705116414</v>
      </c>
      <c r="L1151" s="148" t="s">
        <v>1133</v>
      </c>
      <c r="M1151" s="148" t="s">
        <v>262</v>
      </c>
      <c r="N1151" s="148"/>
      <c r="O1151" s="148" t="s">
        <v>10</v>
      </c>
      <c r="P1151" s="148" t="s">
        <v>11</v>
      </c>
      <c r="Q1151" s="148"/>
      <c r="R1151" s="148"/>
      <c r="S1151" s="148"/>
      <c r="T1151" s="148"/>
    </row>
    <row r="1152" spans="1:20" ht="15.6" customHeight="1" outlineLevel="1">
      <c r="A1152" s="142">
        <v>45678</v>
      </c>
      <c r="B1152" s="142">
        <v>45659</v>
      </c>
      <c r="C1152" s="143" t="s">
        <v>120</v>
      </c>
      <c r="D1152" s="144" t="s">
        <v>86</v>
      </c>
      <c r="E1152" s="144"/>
      <c r="F1152" s="137">
        <f>IF(D1152="대체","",VLOOKUP($D1152,월별_CashFlow!$H$3:$I$61,2,FALSE))</f>
        <v>310001</v>
      </c>
      <c r="G1152" s="145"/>
      <c r="H1152" s="145" t="str">
        <f t="shared" si="34"/>
        <v/>
      </c>
      <c r="I1152" s="145">
        <f t="shared" si="35"/>
        <v>-500500</v>
      </c>
      <c r="J1152" s="146">
        <v>-500500</v>
      </c>
      <c r="K1152" s="147">
        <v>704615914</v>
      </c>
      <c r="L1152" s="148" t="s">
        <v>1134</v>
      </c>
      <c r="M1152" s="148" t="s">
        <v>262</v>
      </c>
      <c r="N1152" s="148"/>
      <c r="O1152" s="148" t="s">
        <v>10</v>
      </c>
      <c r="P1152" s="148" t="s">
        <v>11</v>
      </c>
      <c r="Q1152" s="148"/>
      <c r="R1152" s="148"/>
      <c r="S1152" s="148"/>
      <c r="T1152" s="148"/>
    </row>
    <row r="1153" spans="1:20" ht="15.6" customHeight="1" outlineLevel="1">
      <c r="A1153" s="142">
        <v>45678</v>
      </c>
      <c r="B1153" s="142">
        <v>45659</v>
      </c>
      <c r="C1153" s="143" t="s">
        <v>120</v>
      </c>
      <c r="D1153" s="144" t="s">
        <v>86</v>
      </c>
      <c r="E1153" s="144"/>
      <c r="F1153" s="137">
        <f>IF(D1153="대체","",VLOOKUP($D1153,월별_CashFlow!$H$3:$I$61,2,FALSE))</f>
        <v>310001</v>
      </c>
      <c r="G1153" s="145"/>
      <c r="H1153" s="145" t="str">
        <f t="shared" si="34"/>
        <v/>
      </c>
      <c r="I1153" s="145">
        <f t="shared" si="35"/>
        <v>-140500</v>
      </c>
      <c r="J1153" s="146">
        <v>-140500</v>
      </c>
      <c r="K1153" s="147">
        <v>704475414</v>
      </c>
      <c r="L1153" s="148" t="s">
        <v>1135</v>
      </c>
      <c r="M1153" s="148" t="s">
        <v>262</v>
      </c>
      <c r="N1153" s="148"/>
      <c r="O1153" s="148" t="s">
        <v>10</v>
      </c>
      <c r="P1153" s="148" t="s">
        <v>11</v>
      </c>
      <c r="Q1153" s="148"/>
      <c r="R1153" s="148"/>
      <c r="S1153" s="148"/>
      <c r="T1153" s="148"/>
    </row>
    <row r="1154" spans="1:20" ht="15.6" customHeight="1" outlineLevel="1">
      <c r="A1154" s="142">
        <v>45678</v>
      </c>
      <c r="B1154" s="142">
        <v>45659</v>
      </c>
      <c r="C1154" s="143" t="s">
        <v>120</v>
      </c>
      <c r="D1154" s="144" t="s">
        <v>86</v>
      </c>
      <c r="E1154" s="144"/>
      <c r="F1154" s="137">
        <f>IF(D1154="대체","",VLOOKUP($D1154,월별_CashFlow!$H$3:$I$61,2,FALSE))</f>
        <v>310001</v>
      </c>
      <c r="G1154" s="145"/>
      <c r="H1154" s="145" t="str">
        <f t="shared" si="34"/>
        <v/>
      </c>
      <c r="I1154" s="145">
        <f t="shared" si="35"/>
        <v>-244100</v>
      </c>
      <c r="J1154" s="146">
        <v>-244100</v>
      </c>
      <c r="K1154" s="147">
        <v>704231314</v>
      </c>
      <c r="L1154" s="148" t="s">
        <v>1136</v>
      </c>
      <c r="M1154" s="148" t="s">
        <v>262</v>
      </c>
      <c r="N1154" s="148"/>
      <c r="O1154" s="148" t="s">
        <v>10</v>
      </c>
      <c r="P1154" s="148" t="s">
        <v>11</v>
      </c>
      <c r="Q1154" s="148"/>
      <c r="R1154" s="148"/>
      <c r="S1154" s="148"/>
      <c r="T1154" s="148"/>
    </row>
    <row r="1155" spans="1:20" ht="15.6" customHeight="1" outlineLevel="1">
      <c r="A1155" s="142">
        <v>45678</v>
      </c>
      <c r="B1155" s="142">
        <v>45659</v>
      </c>
      <c r="C1155" s="143" t="s">
        <v>120</v>
      </c>
      <c r="D1155" s="144" t="s">
        <v>86</v>
      </c>
      <c r="E1155" s="144"/>
      <c r="F1155" s="137">
        <f>IF(D1155="대체","",VLOOKUP($D1155,월별_CashFlow!$H$3:$I$61,2,FALSE))</f>
        <v>310001</v>
      </c>
      <c r="G1155" s="145"/>
      <c r="H1155" s="145" t="str">
        <f t="shared" si="34"/>
        <v/>
      </c>
      <c r="I1155" s="145">
        <f t="shared" si="35"/>
        <v>-120500</v>
      </c>
      <c r="J1155" s="146">
        <v>-120500</v>
      </c>
      <c r="K1155" s="147">
        <v>704110814</v>
      </c>
      <c r="L1155" s="148" t="s">
        <v>1137</v>
      </c>
      <c r="M1155" s="148" t="s">
        <v>262</v>
      </c>
      <c r="N1155" s="148"/>
      <c r="O1155" s="148" t="s">
        <v>10</v>
      </c>
      <c r="P1155" s="148" t="s">
        <v>11</v>
      </c>
      <c r="Q1155" s="148"/>
      <c r="R1155" s="148"/>
      <c r="S1155" s="148"/>
      <c r="T1155" s="148"/>
    </row>
    <row r="1156" spans="1:20" ht="15.6" customHeight="1" outlineLevel="1">
      <c r="A1156" s="142">
        <v>45678</v>
      </c>
      <c r="B1156" s="142">
        <v>45659</v>
      </c>
      <c r="C1156" s="143" t="s">
        <v>120</v>
      </c>
      <c r="D1156" s="144" t="s">
        <v>76</v>
      </c>
      <c r="E1156" s="144"/>
      <c r="F1156" s="137">
        <f>IF(D1156="대체","",VLOOKUP($D1156,월별_CashFlow!$H$3:$I$61,2,FALSE))</f>
        <v>120204</v>
      </c>
      <c r="G1156" s="145"/>
      <c r="H1156" s="145" t="str">
        <f t="shared" si="34"/>
        <v/>
      </c>
      <c r="I1156" s="145">
        <f t="shared" si="35"/>
        <v>-6200</v>
      </c>
      <c r="J1156" s="146">
        <v>-6200</v>
      </c>
      <c r="K1156" s="147">
        <v>704104614</v>
      </c>
      <c r="L1156" s="148" t="s">
        <v>710</v>
      </c>
      <c r="M1156" s="148" t="s">
        <v>141</v>
      </c>
      <c r="N1156" s="148"/>
      <c r="O1156" s="148" t="s">
        <v>8</v>
      </c>
      <c r="P1156" s="148" t="s">
        <v>9</v>
      </c>
      <c r="Q1156" s="148"/>
      <c r="R1156" s="148"/>
      <c r="S1156" s="148"/>
      <c r="T1156" s="148"/>
    </row>
    <row r="1157" spans="1:20" ht="15.6" customHeight="1" outlineLevel="1">
      <c r="A1157" s="142">
        <v>45678</v>
      </c>
      <c r="B1157" s="142">
        <v>45664</v>
      </c>
      <c r="C1157" s="143" t="s">
        <v>120</v>
      </c>
      <c r="D1157" s="144" t="s">
        <v>83</v>
      </c>
      <c r="E1157" s="144"/>
      <c r="F1157" s="137">
        <f>IF(D1157="대체","",VLOOKUP($D1157,월별_CashFlow!$H$3:$I$61,2,FALSE))</f>
        <v>210003</v>
      </c>
      <c r="G1157" s="145"/>
      <c r="H1157" s="145">
        <f t="shared" si="34"/>
        <v>80000000</v>
      </c>
      <c r="I1157" s="145" t="str">
        <f t="shared" si="35"/>
        <v/>
      </c>
      <c r="J1157" s="146">
        <v>80000000</v>
      </c>
      <c r="K1157" s="147">
        <v>784104614</v>
      </c>
      <c r="L1157" s="148" t="s">
        <v>316</v>
      </c>
      <c r="M1157" s="148" t="s">
        <v>234</v>
      </c>
      <c r="N1157" s="148"/>
      <c r="O1157" s="148" t="s">
        <v>10</v>
      </c>
      <c r="P1157" s="148" t="s">
        <v>11</v>
      </c>
      <c r="Q1157" s="148"/>
      <c r="R1157" s="148"/>
      <c r="S1157" s="148"/>
      <c r="T1157" s="148"/>
    </row>
    <row r="1158" spans="1:20" ht="15.6" customHeight="1" outlineLevel="1">
      <c r="A1158" s="142">
        <v>45678</v>
      </c>
      <c r="B1158" s="142">
        <v>45664</v>
      </c>
      <c r="C1158" s="143" t="s">
        <v>120</v>
      </c>
      <c r="D1158" s="144" t="s">
        <v>86</v>
      </c>
      <c r="E1158" s="144"/>
      <c r="F1158" s="137">
        <f>IF(D1158="대체","",VLOOKUP($D1158,월별_CashFlow!$H$3:$I$61,2,FALSE))</f>
        <v>310001</v>
      </c>
      <c r="G1158" s="145"/>
      <c r="H1158" s="145">
        <f t="shared" si="34"/>
        <v>863107</v>
      </c>
      <c r="I1158" s="145" t="str">
        <f t="shared" si="35"/>
        <v/>
      </c>
      <c r="J1158" s="146">
        <v>863107</v>
      </c>
      <c r="K1158" s="147">
        <v>784967721</v>
      </c>
      <c r="L1158" s="148" t="s">
        <v>203</v>
      </c>
      <c r="M1158" s="148"/>
      <c r="N1158" s="148"/>
      <c r="O1158" s="148" t="s">
        <v>12</v>
      </c>
      <c r="P1158" s="148" t="s">
        <v>13</v>
      </c>
      <c r="Q1158" s="148"/>
      <c r="R1158" s="148"/>
      <c r="S1158" s="148"/>
      <c r="T1158" s="148"/>
    </row>
    <row r="1159" spans="1:20" ht="15.6" customHeight="1" outlineLevel="1">
      <c r="A1159" s="142">
        <v>45678</v>
      </c>
      <c r="B1159" s="142">
        <v>45664</v>
      </c>
      <c r="C1159" s="143" t="s">
        <v>120</v>
      </c>
      <c r="D1159" s="144" t="s">
        <v>86</v>
      </c>
      <c r="E1159" s="144"/>
      <c r="F1159" s="137">
        <f>IF(D1159="대체","",VLOOKUP($D1159,월별_CashFlow!$H$3:$I$61,2,FALSE))</f>
        <v>310001</v>
      </c>
      <c r="G1159" s="145"/>
      <c r="H1159" s="145" t="str">
        <f t="shared" si="34"/>
        <v/>
      </c>
      <c r="I1159" s="145">
        <f t="shared" si="35"/>
        <v>-863107</v>
      </c>
      <c r="J1159" s="146">
        <v>-863107</v>
      </c>
      <c r="K1159" s="147">
        <v>784104614</v>
      </c>
      <c r="L1159" s="148" t="s">
        <v>712</v>
      </c>
      <c r="M1159" s="148"/>
      <c r="N1159" s="148"/>
      <c r="O1159" s="148" t="s">
        <v>12</v>
      </c>
      <c r="P1159" s="148" t="s">
        <v>13</v>
      </c>
      <c r="Q1159" s="148"/>
      <c r="R1159" s="148"/>
      <c r="S1159" s="148"/>
      <c r="T1159" s="148"/>
    </row>
    <row r="1160" spans="1:20" ht="15.6" customHeight="1" outlineLevel="1">
      <c r="A1160" s="142">
        <v>45678</v>
      </c>
      <c r="B1160" s="142">
        <v>45664</v>
      </c>
      <c r="C1160" s="143" t="s">
        <v>120</v>
      </c>
      <c r="D1160" s="144" t="s">
        <v>76</v>
      </c>
      <c r="E1160" s="144"/>
      <c r="F1160" s="137">
        <f>IF(D1160="대체","",VLOOKUP($D1160,월별_CashFlow!$H$3:$I$61,2,FALSE))</f>
        <v>120204</v>
      </c>
      <c r="G1160" s="145"/>
      <c r="H1160" s="145" t="str">
        <f t="shared" ref="H1160:H1223" si="36">IF(J1160&gt;0,J1160,"")</f>
        <v/>
      </c>
      <c r="I1160" s="145">
        <f t="shared" ref="I1160:I1223" si="37">IF(J1160&lt;0,J1160,"")</f>
        <v>-11500</v>
      </c>
      <c r="J1160" s="146">
        <v>-11500</v>
      </c>
      <c r="K1160" s="147">
        <v>784093114</v>
      </c>
      <c r="L1160" s="148" t="s">
        <v>650</v>
      </c>
      <c r="M1160" s="148" t="s">
        <v>141</v>
      </c>
      <c r="N1160" s="148"/>
      <c r="O1160" s="148" t="s">
        <v>8</v>
      </c>
      <c r="P1160" s="148" t="s">
        <v>9</v>
      </c>
      <c r="Q1160" s="148"/>
      <c r="R1160" s="148"/>
      <c r="S1160" s="148"/>
      <c r="T1160" s="148"/>
    </row>
    <row r="1161" spans="1:20" ht="15.6" customHeight="1" outlineLevel="1">
      <c r="A1161" s="142">
        <v>45678</v>
      </c>
      <c r="B1161" s="142">
        <v>45664</v>
      </c>
      <c r="C1161" s="143" t="s">
        <v>120</v>
      </c>
      <c r="D1161" s="144" t="s">
        <v>83</v>
      </c>
      <c r="E1161" s="144"/>
      <c r="F1161" s="137">
        <f>IF(D1161="대체","",VLOOKUP($D1161,월별_CashFlow!$H$3:$I$61,2,FALSE))</f>
        <v>210003</v>
      </c>
      <c r="G1161" s="145"/>
      <c r="H1161" s="145" t="str">
        <f t="shared" si="36"/>
        <v/>
      </c>
      <c r="I1161" s="145">
        <f t="shared" si="37"/>
        <v>-80000000</v>
      </c>
      <c r="J1161" s="146">
        <v>-80000000</v>
      </c>
      <c r="K1161" s="147">
        <v>704093114</v>
      </c>
      <c r="L1161" s="148" t="s">
        <v>316</v>
      </c>
      <c r="M1161" s="148" t="s">
        <v>234</v>
      </c>
      <c r="N1161" s="148"/>
      <c r="O1161" s="148" t="s">
        <v>8</v>
      </c>
      <c r="P1161" s="148" t="s">
        <v>9</v>
      </c>
      <c r="Q1161" s="148"/>
      <c r="R1161" s="148"/>
      <c r="S1161" s="148"/>
      <c r="T1161" s="148"/>
    </row>
    <row r="1162" spans="1:20" ht="15.6" customHeight="1" outlineLevel="1">
      <c r="A1162" s="142">
        <v>45678</v>
      </c>
      <c r="B1162" s="142">
        <v>45665</v>
      </c>
      <c r="C1162" s="143" t="s">
        <v>120</v>
      </c>
      <c r="D1162" s="144" t="s">
        <v>86</v>
      </c>
      <c r="E1162" s="144"/>
      <c r="F1162" s="137">
        <f>IF(D1162="대체","",VLOOKUP($D1162,월별_CashFlow!$H$3:$I$61,2,FALSE))</f>
        <v>310001</v>
      </c>
      <c r="G1162" s="145"/>
      <c r="H1162" s="145">
        <f t="shared" si="36"/>
        <v>1000000</v>
      </c>
      <c r="I1162" s="145" t="str">
        <f t="shared" si="37"/>
        <v/>
      </c>
      <c r="J1162" s="146">
        <v>1000000</v>
      </c>
      <c r="K1162" s="147">
        <v>705093114</v>
      </c>
      <c r="L1162" s="148" t="s">
        <v>477</v>
      </c>
      <c r="M1162" s="148" t="s">
        <v>263</v>
      </c>
      <c r="N1162" s="148"/>
      <c r="O1162" s="148" t="s">
        <v>16</v>
      </c>
      <c r="P1162" s="148" t="s">
        <v>17</v>
      </c>
      <c r="Q1162" s="148"/>
      <c r="R1162" s="148"/>
      <c r="S1162" s="148"/>
      <c r="T1162" s="148"/>
    </row>
    <row r="1163" spans="1:20" ht="15.6" customHeight="1" outlineLevel="1">
      <c r="A1163" s="142">
        <v>45678</v>
      </c>
      <c r="B1163" s="142">
        <v>45666</v>
      </c>
      <c r="C1163" s="143" t="s">
        <v>120</v>
      </c>
      <c r="D1163" s="144" t="s">
        <v>76</v>
      </c>
      <c r="E1163" s="144"/>
      <c r="F1163" s="137">
        <f>IF(D1163="대체","",VLOOKUP($D1163,월별_CashFlow!$H$3:$I$61,2,FALSE))</f>
        <v>120204</v>
      </c>
      <c r="G1163" s="145"/>
      <c r="H1163" s="145" t="str">
        <f t="shared" si="36"/>
        <v/>
      </c>
      <c r="I1163" s="145">
        <f t="shared" si="37"/>
        <v>-420000</v>
      </c>
      <c r="J1163" s="146">
        <v>-420000</v>
      </c>
      <c r="K1163" s="147">
        <v>704673114</v>
      </c>
      <c r="L1163" s="148" t="s">
        <v>714</v>
      </c>
      <c r="M1163" s="148" t="s">
        <v>264</v>
      </c>
      <c r="N1163" s="148"/>
      <c r="O1163" s="148" t="s">
        <v>10</v>
      </c>
      <c r="P1163" s="148" t="s">
        <v>11</v>
      </c>
      <c r="Q1163" s="148"/>
      <c r="R1163" s="148"/>
      <c r="S1163" s="148"/>
      <c r="T1163" s="148"/>
    </row>
    <row r="1164" spans="1:20" ht="15.6" customHeight="1" outlineLevel="1">
      <c r="A1164" s="142">
        <v>45678</v>
      </c>
      <c r="B1164" s="142">
        <v>45666</v>
      </c>
      <c r="C1164" s="143" t="s">
        <v>120</v>
      </c>
      <c r="D1164" s="144" t="s">
        <v>76</v>
      </c>
      <c r="E1164" s="144"/>
      <c r="F1164" s="137">
        <f>IF(D1164="대체","",VLOOKUP($D1164,월별_CashFlow!$H$3:$I$61,2,FALSE))</f>
        <v>120204</v>
      </c>
      <c r="G1164" s="145"/>
      <c r="H1164" s="145" t="str">
        <f t="shared" si="36"/>
        <v/>
      </c>
      <c r="I1164" s="145">
        <f t="shared" si="37"/>
        <v>-1000</v>
      </c>
      <c r="J1164" s="146">
        <v>-1000</v>
      </c>
      <c r="K1164" s="147">
        <v>704672114</v>
      </c>
      <c r="L1164" s="148" t="s">
        <v>302</v>
      </c>
      <c r="M1164" s="148"/>
      <c r="N1164" s="148"/>
      <c r="O1164" s="148" t="s">
        <v>10</v>
      </c>
      <c r="P1164" s="148" t="s">
        <v>11</v>
      </c>
      <c r="Q1164" s="148"/>
      <c r="R1164" s="148"/>
      <c r="S1164" s="148"/>
      <c r="T1164" s="148"/>
    </row>
    <row r="1165" spans="1:20" ht="15.6" customHeight="1" outlineLevel="1">
      <c r="A1165" s="142">
        <v>45678</v>
      </c>
      <c r="B1165" s="142">
        <v>45667</v>
      </c>
      <c r="C1165" s="143" t="s">
        <v>120</v>
      </c>
      <c r="D1165" s="144" t="s">
        <v>74</v>
      </c>
      <c r="E1165" s="144"/>
      <c r="F1165" s="137">
        <f>IF(D1165="대체","",VLOOKUP($D1165,월별_CashFlow!$H$3:$I$61,2,FALSE))</f>
        <v>120202</v>
      </c>
      <c r="G1165" s="145"/>
      <c r="H1165" s="145" t="str">
        <f t="shared" si="36"/>
        <v/>
      </c>
      <c r="I1165" s="145">
        <f t="shared" si="37"/>
        <v>-1792180</v>
      </c>
      <c r="J1165" s="146">
        <v>-1792180</v>
      </c>
      <c r="K1165" s="147">
        <v>702879934</v>
      </c>
      <c r="L1165" s="148" t="s">
        <v>671</v>
      </c>
      <c r="M1165" s="148"/>
      <c r="N1165" s="148"/>
      <c r="O1165" s="148" t="s">
        <v>10</v>
      </c>
      <c r="P1165" s="148" t="s">
        <v>11</v>
      </c>
      <c r="Q1165" s="148"/>
      <c r="R1165" s="148"/>
      <c r="S1165" s="148"/>
      <c r="T1165" s="148"/>
    </row>
    <row r="1166" spans="1:20" ht="15.6" customHeight="1" outlineLevel="1">
      <c r="A1166" s="142">
        <v>45678</v>
      </c>
      <c r="B1166" s="142">
        <v>45667</v>
      </c>
      <c r="C1166" s="143" t="s">
        <v>120</v>
      </c>
      <c r="D1166" s="144" t="s">
        <v>74</v>
      </c>
      <c r="E1166" s="144"/>
      <c r="F1166" s="137">
        <f>IF(D1166="대체","",VLOOKUP($D1166,월별_CashFlow!$H$3:$I$61,2,FALSE))</f>
        <v>120202</v>
      </c>
      <c r="G1166" s="145"/>
      <c r="H1166" s="145" t="str">
        <f t="shared" si="36"/>
        <v/>
      </c>
      <c r="I1166" s="145">
        <f t="shared" si="37"/>
        <v>-828000</v>
      </c>
      <c r="J1166" s="146">
        <v>-828000</v>
      </c>
      <c r="K1166" s="147">
        <v>702051934</v>
      </c>
      <c r="L1166" s="148" t="s">
        <v>672</v>
      </c>
      <c r="M1166" s="148"/>
      <c r="N1166" s="148"/>
      <c r="O1166" s="148" t="s">
        <v>10</v>
      </c>
      <c r="P1166" s="148" t="s">
        <v>11</v>
      </c>
      <c r="Q1166" s="148"/>
      <c r="R1166" s="148"/>
      <c r="S1166" s="148"/>
      <c r="T1166" s="148"/>
    </row>
    <row r="1167" spans="1:20" ht="15.6" customHeight="1" outlineLevel="1">
      <c r="A1167" s="142">
        <v>45678</v>
      </c>
      <c r="B1167" s="142">
        <v>45667</v>
      </c>
      <c r="C1167" s="143" t="s">
        <v>120</v>
      </c>
      <c r="D1167" s="144" t="s">
        <v>74</v>
      </c>
      <c r="E1167" s="144"/>
      <c r="F1167" s="137">
        <f>IF(D1167="대체","",VLOOKUP($D1167,월별_CashFlow!$H$3:$I$61,2,FALSE))</f>
        <v>120202</v>
      </c>
      <c r="G1167" s="145"/>
      <c r="H1167" s="145" t="str">
        <f t="shared" si="36"/>
        <v/>
      </c>
      <c r="I1167" s="145">
        <f t="shared" si="37"/>
        <v>-266250</v>
      </c>
      <c r="J1167" s="146">
        <v>-266250</v>
      </c>
      <c r="K1167" s="147">
        <v>701785684</v>
      </c>
      <c r="L1167" s="148" t="s">
        <v>673</v>
      </c>
      <c r="M1167" s="148"/>
      <c r="N1167" s="148"/>
      <c r="O1167" s="148" t="s">
        <v>10</v>
      </c>
      <c r="P1167" s="148" t="s">
        <v>11</v>
      </c>
      <c r="Q1167" s="148"/>
      <c r="R1167" s="148"/>
      <c r="S1167" s="148"/>
      <c r="T1167" s="148"/>
    </row>
    <row r="1168" spans="1:20" ht="15.6" customHeight="1" outlineLevel="1">
      <c r="A1168" s="142">
        <v>45678</v>
      </c>
      <c r="B1168" s="142">
        <v>45667</v>
      </c>
      <c r="C1168" s="143" t="s">
        <v>120</v>
      </c>
      <c r="D1168" s="144" t="s">
        <v>74</v>
      </c>
      <c r="E1168" s="144"/>
      <c r="F1168" s="137">
        <f>IF(D1168="대체","",VLOOKUP($D1168,월별_CashFlow!$H$3:$I$61,2,FALSE))</f>
        <v>120202</v>
      </c>
      <c r="G1168" s="145"/>
      <c r="H1168" s="145" t="str">
        <f t="shared" si="36"/>
        <v/>
      </c>
      <c r="I1168" s="145">
        <f t="shared" si="37"/>
        <v>-93350</v>
      </c>
      <c r="J1168" s="146">
        <v>-93350</v>
      </c>
      <c r="K1168" s="147">
        <v>701692334</v>
      </c>
      <c r="L1168" s="148" t="s">
        <v>674</v>
      </c>
      <c r="M1168" s="148"/>
      <c r="N1168" s="148"/>
      <c r="O1168" s="148" t="s">
        <v>10</v>
      </c>
      <c r="P1168" s="148" t="s">
        <v>11</v>
      </c>
      <c r="Q1168" s="148"/>
      <c r="R1168" s="148"/>
      <c r="S1168" s="148"/>
      <c r="T1168" s="148"/>
    </row>
    <row r="1169" spans="1:20" ht="15.6" customHeight="1" outlineLevel="1">
      <c r="A1169" s="142">
        <v>45678</v>
      </c>
      <c r="B1169" s="142">
        <v>45667</v>
      </c>
      <c r="C1169" s="143" t="s">
        <v>120</v>
      </c>
      <c r="D1169" s="144" t="s">
        <v>74</v>
      </c>
      <c r="E1169" s="144"/>
      <c r="F1169" s="137">
        <f>IF(D1169="대체","",VLOOKUP($D1169,월별_CashFlow!$H$3:$I$61,2,FALSE))</f>
        <v>120202</v>
      </c>
      <c r="G1169" s="145"/>
      <c r="H1169" s="145" t="str">
        <f t="shared" si="36"/>
        <v/>
      </c>
      <c r="I1169" s="145">
        <f t="shared" si="37"/>
        <v>-234660</v>
      </c>
      <c r="J1169" s="146">
        <v>-234660</v>
      </c>
      <c r="K1169" s="147">
        <v>701457674</v>
      </c>
      <c r="L1169" s="148" t="s">
        <v>352</v>
      </c>
      <c r="M1169" s="148" t="s">
        <v>207</v>
      </c>
      <c r="N1169" s="148"/>
      <c r="O1169" s="148" t="s">
        <v>10</v>
      </c>
      <c r="P1169" s="148" t="s">
        <v>11</v>
      </c>
      <c r="Q1169" s="148"/>
      <c r="R1169" s="148"/>
      <c r="S1169" s="148"/>
      <c r="T1169" s="148"/>
    </row>
    <row r="1170" spans="1:20" ht="15.6" customHeight="1" outlineLevel="1">
      <c r="A1170" s="142">
        <v>45678</v>
      </c>
      <c r="B1170" s="142">
        <v>45667</v>
      </c>
      <c r="C1170" s="143" t="s">
        <v>120</v>
      </c>
      <c r="D1170" s="144" t="s">
        <v>74</v>
      </c>
      <c r="E1170" s="144"/>
      <c r="F1170" s="137">
        <f>IF(D1170="대체","",VLOOKUP($D1170,월별_CashFlow!$H$3:$I$61,2,FALSE))</f>
        <v>120202</v>
      </c>
      <c r="G1170" s="145"/>
      <c r="H1170" s="145" t="str">
        <f t="shared" si="36"/>
        <v/>
      </c>
      <c r="I1170" s="145">
        <f t="shared" si="37"/>
        <v>-2346780</v>
      </c>
      <c r="J1170" s="146">
        <v>-2346780</v>
      </c>
      <c r="K1170" s="147">
        <v>699110894</v>
      </c>
      <c r="L1170" s="148" t="s">
        <v>394</v>
      </c>
      <c r="M1170" s="148" t="s">
        <v>206</v>
      </c>
      <c r="N1170" s="148"/>
      <c r="O1170" s="148" t="s">
        <v>10</v>
      </c>
      <c r="P1170" s="148" t="s">
        <v>11</v>
      </c>
      <c r="Q1170" s="148"/>
      <c r="R1170" s="148"/>
      <c r="S1170" s="148"/>
      <c r="T1170" s="148"/>
    </row>
    <row r="1171" spans="1:20" ht="15.6" customHeight="1" outlineLevel="1">
      <c r="A1171" s="142">
        <v>45678</v>
      </c>
      <c r="B1171" s="142">
        <v>45667</v>
      </c>
      <c r="C1171" s="143" t="s">
        <v>120</v>
      </c>
      <c r="D1171" s="144" t="s">
        <v>86</v>
      </c>
      <c r="E1171" s="144"/>
      <c r="F1171" s="137">
        <f>IF(D1171="대체","",VLOOKUP($D1171,월별_CashFlow!$H$3:$I$61,2,FALSE))</f>
        <v>310001</v>
      </c>
      <c r="G1171" s="145"/>
      <c r="H1171" s="145" t="str">
        <f t="shared" si="36"/>
        <v/>
      </c>
      <c r="I1171" s="145">
        <f t="shared" si="37"/>
        <v>-93000</v>
      </c>
      <c r="J1171" s="146">
        <v>-93000</v>
      </c>
      <c r="K1171" s="147">
        <v>699017894</v>
      </c>
      <c r="L1171" s="148" t="s">
        <v>668</v>
      </c>
      <c r="M1171" s="148"/>
      <c r="N1171" s="148"/>
      <c r="O1171" s="148" t="s">
        <v>10</v>
      </c>
      <c r="P1171" s="148" t="s">
        <v>11</v>
      </c>
      <c r="Q1171" s="148"/>
      <c r="R1171" s="148"/>
      <c r="S1171" s="148"/>
      <c r="T1171" s="148"/>
    </row>
    <row r="1172" spans="1:20" ht="15.6" customHeight="1" outlineLevel="1">
      <c r="A1172" s="142">
        <v>45678</v>
      </c>
      <c r="B1172" s="142">
        <v>45667</v>
      </c>
      <c r="C1172" s="143" t="s">
        <v>120</v>
      </c>
      <c r="D1172" s="144" t="s">
        <v>76</v>
      </c>
      <c r="E1172" s="144"/>
      <c r="F1172" s="137">
        <f>IF(D1172="대체","",VLOOKUP($D1172,월별_CashFlow!$H$3:$I$61,2,FALSE))</f>
        <v>120204</v>
      </c>
      <c r="G1172" s="145"/>
      <c r="H1172" s="145" t="str">
        <f t="shared" si="36"/>
        <v/>
      </c>
      <c r="I1172" s="145">
        <f t="shared" si="37"/>
        <v>-2200000</v>
      </c>
      <c r="J1172" s="146">
        <v>-2200000</v>
      </c>
      <c r="K1172" s="147">
        <v>696817894</v>
      </c>
      <c r="L1172" s="148" t="s">
        <v>641</v>
      </c>
      <c r="M1172" s="148"/>
      <c r="N1172" s="148"/>
      <c r="O1172" s="148" t="s">
        <v>10</v>
      </c>
      <c r="P1172" s="148" t="s">
        <v>11</v>
      </c>
      <c r="Q1172" s="148"/>
      <c r="R1172" s="148"/>
      <c r="S1172" s="148"/>
      <c r="T1172" s="148"/>
    </row>
    <row r="1173" spans="1:20" ht="15.6" customHeight="1" outlineLevel="1">
      <c r="A1173" s="142">
        <v>45678</v>
      </c>
      <c r="B1173" s="142">
        <v>45667</v>
      </c>
      <c r="C1173" s="143" t="s">
        <v>120</v>
      </c>
      <c r="D1173" s="144" t="s">
        <v>76</v>
      </c>
      <c r="E1173" s="144"/>
      <c r="F1173" s="137">
        <f>IF(D1173="대체","",VLOOKUP($D1173,월별_CashFlow!$H$3:$I$61,2,FALSE))</f>
        <v>120204</v>
      </c>
      <c r="G1173" s="145"/>
      <c r="H1173" s="145" t="str">
        <f t="shared" si="36"/>
        <v/>
      </c>
      <c r="I1173" s="145">
        <f t="shared" si="37"/>
        <v>-11100</v>
      </c>
      <c r="J1173" s="146">
        <v>-11100</v>
      </c>
      <c r="K1173" s="147">
        <v>696806794</v>
      </c>
      <c r="L1173" s="148" t="s">
        <v>574</v>
      </c>
      <c r="M1173" s="148" t="s">
        <v>141</v>
      </c>
      <c r="N1173" s="148"/>
      <c r="O1173" s="148" t="s">
        <v>8</v>
      </c>
      <c r="P1173" s="148" t="s">
        <v>9</v>
      </c>
      <c r="Q1173" s="148"/>
      <c r="R1173" s="148"/>
      <c r="S1173" s="148"/>
      <c r="T1173" s="148"/>
    </row>
    <row r="1174" spans="1:20" ht="15.6" customHeight="1" outlineLevel="1">
      <c r="A1174" s="142">
        <v>45678</v>
      </c>
      <c r="B1174" s="142">
        <v>45671</v>
      </c>
      <c r="C1174" s="143" t="s">
        <v>120</v>
      </c>
      <c r="D1174" s="144" t="s">
        <v>76</v>
      </c>
      <c r="E1174" s="144"/>
      <c r="F1174" s="137">
        <f>IF(D1174="대체","",VLOOKUP($D1174,월별_CashFlow!$H$3:$I$61,2,FALSE))</f>
        <v>120204</v>
      </c>
      <c r="G1174" s="145"/>
      <c r="H1174" s="145" t="str">
        <f t="shared" si="36"/>
        <v/>
      </c>
      <c r="I1174" s="145">
        <f t="shared" si="37"/>
        <v>-27000</v>
      </c>
      <c r="J1174" s="146">
        <v>-27000</v>
      </c>
      <c r="K1174" s="147">
        <v>696779794</v>
      </c>
      <c r="L1174" s="148" t="s">
        <v>719</v>
      </c>
      <c r="M1174" s="148"/>
      <c r="N1174" s="148"/>
      <c r="O1174" s="148" t="s">
        <v>10</v>
      </c>
      <c r="P1174" s="148" t="s">
        <v>11</v>
      </c>
      <c r="Q1174" s="148"/>
      <c r="R1174" s="148"/>
      <c r="S1174" s="148"/>
      <c r="T1174" s="148"/>
    </row>
    <row r="1175" spans="1:20" ht="15.6" customHeight="1" outlineLevel="1">
      <c r="A1175" s="142">
        <v>45678</v>
      </c>
      <c r="B1175" s="142">
        <v>45671</v>
      </c>
      <c r="C1175" s="143" t="s">
        <v>120</v>
      </c>
      <c r="D1175" s="144" t="s">
        <v>76</v>
      </c>
      <c r="E1175" s="144"/>
      <c r="F1175" s="137">
        <f>IF(D1175="대체","",VLOOKUP($D1175,월별_CashFlow!$H$3:$I$61,2,FALSE))</f>
        <v>120204</v>
      </c>
      <c r="G1175" s="145"/>
      <c r="H1175" s="145" t="str">
        <f t="shared" si="36"/>
        <v/>
      </c>
      <c r="I1175" s="145">
        <f t="shared" si="37"/>
        <v>-10400</v>
      </c>
      <c r="J1175" s="146">
        <v>-10400</v>
      </c>
      <c r="K1175" s="147">
        <v>696769394</v>
      </c>
      <c r="L1175" s="148" t="s">
        <v>660</v>
      </c>
      <c r="M1175" s="148"/>
      <c r="N1175" s="148"/>
      <c r="O1175" s="148" t="s">
        <v>10</v>
      </c>
      <c r="P1175" s="148" t="s">
        <v>11</v>
      </c>
      <c r="Q1175" s="148"/>
      <c r="R1175" s="148"/>
      <c r="S1175" s="148"/>
      <c r="T1175" s="148"/>
    </row>
    <row r="1176" spans="1:20" ht="15.6" customHeight="1" outlineLevel="1">
      <c r="A1176" s="142">
        <v>45678</v>
      </c>
      <c r="B1176" s="142">
        <v>45671</v>
      </c>
      <c r="C1176" s="143" t="s">
        <v>120</v>
      </c>
      <c r="D1176" s="144" t="s">
        <v>86</v>
      </c>
      <c r="E1176" s="144"/>
      <c r="F1176" s="137">
        <f>IF(D1176="대체","",VLOOKUP($D1176,월별_CashFlow!$H$3:$I$61,2,FALSE))</f>
        <v>310001</v>
      </c>
      <c r="G1176" s="145"/>
      <c r="H1176" s="145">
        <f t="shared" si="36"/>
        <v>9029400</v>
      </c>
      <c r="I1176" s="145" t="str">
        <f t="shared" si="37"/>
        <v/>
      </c>
      <c r="J1176" s="146">
        <v>9029400</v>
      </c>
      <c r="K1176" s="147">
        <v>705798794</v>
      </c>
      <c r="L1176" s="148" t="s">
        <v>720</v>
      </c>
      <c r="M1176" s="148"/>
      <c r="N1176" s="148"/>
      <c r="O1176" s="148" t="s">
        <v>10</v>
      </c>
      <c r="P1176" s="148" t="s">
        <v>11</v>
      </c>
      <c r="Q1176" s="148"/>
      <c r="R1176" s="148"/>
      <c r="S1176" s="148"/>
      <c r="T1176" s="148"/>
    </row>
    <row r="1177" spans="1:20" ht="15.6" customHeight="1" outlineLevel="1">
      <c r="A1177" s="142">
        <v>45678</v>
      </c>
      <c r="B1177" s="142">
        <v>45671</v>
      </c>
      <c r="C1177" s="143" t="s">
        <v>120</v>
      </c>
      <c r="D1177" s="144" t="s">
        <v>86</v>
      </c>
      <c r="E1177" s="144"/>
      <c r="F1177" s="137">
        <f>IF(D1177="대체","",VLOOKUP($D1177,월별_CashFlow!$H$3:$I$61,2,FALSE))</f>
        <v>310001</v>
      </c>
      <c r="G1177" s="145"/>
      <c r="H1177" s="145">
        <f t="shared" si="36"/>
        <v>9029400</v>
      </c>
      <c r="I1177" s="145" t="str">
        <f t="shared" si="37"/>
        <v/>
      </c>
      <c r="J1177" s="146">
        <v>9029400</v>
      </c>
      <c r="K1177" s="147">
        <v>714828194</v>
      </c>
      <c r="L1177" s="148" t="s">
        <v>587</v>
      </c>
      <c r="M1177" s="148"/>
      <c r="N1177" s="148"/>
      <c r="O1177" s="148" t="s">
        <v>10</v>
      </c>
      <c r="P1177" s="148" t="s">
        <v>11</v>
      </c>
      <c r="Q1177" s="148"/>
      <c r="R1177" s="148"/>
      <c r="S1177" s="148"/>
      <c r="T1177" s="148"/>
    </row>
    <row r="1178" spans="1:20" ht="15.6" customHeight="1" outlineLevel="1">
      <c r="A1178" s="142">
        <v>45678</v>
      </c>
      <c r="B1178" s="142">
        <v>45671</v>
      </c>
      <c r="C1178" s="143" t="s">
        <v>120</v>
      </c>
      <c r="D1178" s="144" t="s">
        <v>86</v>
      </c>
      <c r="E1178" s="144"/>
      <c r="F1178" s="137">
        <f>IF(D1178="대체","",VLOOKUP($D1178,월별_CashFlow!$H$3:$I$61,2,FALSE))</f>
        <v>310001</v>
      </c>
      <c r="G1178" s="145"/>
      <c r="H1178" s="145">
        <f t="shared" si="36"/>
        <v>9029400</v>
      </c>
      <c r="I1178" s="145" t="str">
        <f t="shared" si="37"/>
        <v/>
      </c>
      <c r="J1178" s="146">
        <v>9029400</v>
      </c>
      <c r="K1178" s="147">
        <v>723857594</v>
      </c>
      <c r="L1178" s="148" t="s">
        <v>721</v>
      </c>
      <c r="M1178" s="148"/>
      <c r="N1178" s="148"/>
      <c r="O1178" s="148" t="s">
        <v>10</v>
      </c>
      <c r="P1178" s="148" t="s">
        <v>11</v>
      </c>
      <c r="Q1178" s="148"/>
      <c r="R1178" s="148"/>
      <c r="S1178" s="148"/>
      <c r="T1178" s="148"/>
    </row>
    <row r="1179" spans="1:20" ht="15.6" customHeight="1" outlineLevel="1">
      <c r="A1179" s="142">
        <v>45678</v>
      </c>
      <c r="B1179" s="142">
        <v>45671</v>
      </c>
      <c r="C1179" s="143" t="s">
        <v>120</v>
      </c>
      <c r="D1179" s="144" t="s">
        <v>86</v>
      </c>
      <c r="E1179" s="144"/>
      <c r="F1179" s="137">
        <f>IF(D1179="대체","",VLOOKUP($D1179,월별_CashFlow!$H$3:$I$61,2,FALSE))</f>
        <v>310001</v>
      </c>
      <c r="G1179" s="145"/>
      <c r="H1179" s="145">
        <f t="shared" si="36"/>
        <v>9029400</v>
      </c>
      <c r="I1179" s="145" t="str">
        <f t="shared" si="37"/>
        <v/>
      </c>
      <c r="J1179" s="146">
        <v>9029400</v>
      </c>
      <c r="K1179" s="147">
        <v>732886994</v>
      </c>
      <c r="L1179" s="148" t="s">
        <v>722</v>
      </c>
      <c r="M1179" s="148"/>
      <c r="N1179" s="148"/>
      <c r="O1179" s="148" t="s">
        <v>10</v>
      </c>
      <c r="P1179" s="148" t="s">
        <v>11</v>
      </c>
      <c r="Q1179" s="148"/>
      <c r="R1179" s="148"/>
      <c r="S1179" s="148"/>
      <c r="T1179" s="148"/>
    </row>
    <row r="1180" spans="1:20" ht="15.6" customHeight="1" outlineLevel="1">
      <c r="A1180" s="142">
        <v>45678</v>
      </c>
      <c r="B1180" s="142">
        <v>45671</v>
      </c>
      <c r="C1180" s="143" t="s">
        <v>120</v>
      </c>
      <c r="D1180" s="144" t="s">
        <v>86</v>
      </c>
      <c r="E1180" s="144"/>
      <c r="F1180" s="137">
        <f>IF(D1180="대체","",VLOOKUP($D1180,월별_CashFlow!$H$3:$I$61,2,FALSE))</f>
        <v>310001</v>
      </c>
      <c r="G1180" s="145"/>
      <c r="H1180" s="145">
        <f t="shared" si="36"/>
        <v>19500000</v>
      </c>
      <c r="I1180" s="145" t="str">
        <f t="shared" si="37"/>
        <v/>
      </c>
      <c r="J1180" s="146">
        <v>19500000</v>
      </c>
      <c r="K1180" s="147">
        <v>752386994</v>
      </c>
      <c r="L1180" s="148" t="s">
        <v>723</v>
      </c>
      <c r="M1180" s="148"/>
      <c r="N1180" s="148"/>
      <c r="O1180" s="148" t="s">
        <v>10</v>
      </c>
      <c r="P1180" s="148" t="s">
        <v>11</v>
      </c>
      <c r="Q1180" s="148"/>
      <c r="R1180" s="148"/>
      <c r="S1180" s="148"/>
      <c r="T1180" s="148"/>
    </row>
    <row r="1181" spans="1:20" ht="15.6" customHeight="1" outlineLevel="1">
      <c r="A1181" s="142">
        <v>45678</v>
      </c>
      <c r="B1181" s="142">
        <v>45671</v>
      </c>
      <c r="C1181" s="143" t="s">
        <v>120</v>
      </c>
      <c r="D1181" s="144" t="s">
        <v>86</v>
      </c>
      <c r="E1181" s="144"/>
      <c r="F1181" s="137">
        <f>IF(D1181="대체","",VLOOKUP($D1181,월별_CashFlow!$H$3:$I$61,2,FALSE))</f>
        <v>310001</v>
      </c>
      <c r="G1181" s="145"/>
      <c r="H1181" s="145">
        <f t="shared" si="36"/>
        <v>10272900</v>
      </c>
      <c r="I1181" s="145" t="str">
        <f t="shared" si="37"/>
        <v/>
      </c>
      <c r="J1181" s="146">
        <v>10272900</v>
      </c>
      <c r="K1181" s="147">
        <v>762659894</v>
      </c>
      <c r="L1181" s="148" t="s">
        <v>724</v>
      </c>
      <c r="M1181" s="148"/>
      <c r="N1181" s="148"/>
      <c r="O1181" s="148" t="s">
        <v>10</v>
      </c>
      <c r="P1181" s="148" t="s">
        <v>11</v>
      </c>
      <c r="Q1181" s="148"/>
      <c r="R1181" s="148"/>
      <c r="S1181" s="148"/>
      <c r="T1181" s="148"/>
    </row>
    <row r="1182" spans="1:20" ht="15.6" customHeight="1" outlineLevel="1">
      <c r="A1182" s="142">
        <v>45678</v>
      </c>
      <c r="B1182" s="142">
        <v>45671</v>
      </c>
      <c r="C1182" s="143" t="s">
        <v>120</v>
      </c>
      <c r="D1182" s="144" t="s">
        <v>86</v>
      </c>
      <c r="E1182" s="144"/>
      <c r="F1182" s="137">
        <f>IF(D1182="대체","",VLOOKUP($D1182,월별_CashFlow!$H$3:$I$61,2,FALSE))</f>
        <v>310001</v>
      </c>
      <c r="G1182" s="145"/>
      <c r="H1182" s="145">
        <f t="shared" si="36"/>
        <v>10272900</v>
      </c>
      <c r="I1182" s="145" t="str">
        <f t="shared" si="37"/>
        <v/>
      </c>
      <c r="J1182" s="146">
        <v>10272900</v>
      </c>
      <c r="K1182" s="147">
        <v>772932794</v>
      </c>
      <c r="L1182" s="148" t="s">
        <v>725</v>
      </c>
      <c r="M1182" s="148"/>
      <c r="N1182" s="148"/>
      <c r="O1182" s="148" t="s">
        <v>10</v>
      </c>
      <c r="P1182" s="148" t="s">
        <v>11</v>
      </c>
      <c r="Q1182" s="148"/>
      <c r="R1182" s="148"/>
      <c r="S1182" s="148"/>
      <c r="T1182" s="148"/>
    </row>
    <row r="1183" spans="1:20" ht="15.6" customHeight="1" outlineLevel="1">
      <c r="A1183" s="142">
        <v>45678</v>
      </c>
      <c r="B1183" s="142">
        <v>45671</v>
      </c>
      <c r="C1183" s="143" t="s">
        <v>120</v>
      </c>
      <c r="D1183" s="144" t="s">
        <v>86</v>
      </c>
      <c r="E1183" s="144"/>
      <c r="F1183" s="137">
        <f>IF(D1183="대체","",VLOOKUP($D1183,월별_CashFlow!$H$3:$I$61,2,FALSE))</f>
        <v>310001</v>
      </c>
      <c r="G1183" s="145"/>
      <c r="H1183" s="145">
        <f t="shared" si="36"/>
        <v>7560000</v>
      </c>
      <c r="I1183" s="145" t="str">
        <f t="shared" si="37"/>
        <v/>
      </c>
      <c r="J1183" s="146">
        <v>7560000</v>
      </c>
      <c r="K1183" s="147">
        <v>780492794</v>
      </c>
      <c r="L1183" s="148" t="s">
        <v>543</v>
      </c>
      <c r="M1183" s="148"/>
      <c r="N1183" s="148"/>
      <c r="O1183" s="148" t="s">
        <v>10</v>
      </c>
      <c r="P1183" s="148" t="s">
        <v>11</v>
      </c>
      <c r="Q1183" s="148"/>
      <c r="R1183" s="148"/>
      <c r="S1183" s="148"/>
      <c r="T1183" s="148"/>
    </row>
    <row r="1184" spans="1:20" ht="15.6" customHeight="1" outlineLevel="1">
      <c r="A1184" s="142">
        <v>45678</v>
      </c>
      <c r="B1184" s="142">
        <v>45671</v>
      </c>
      <c r="C1184" s="143" t="s">
        <v>120</v>
      </c>
      <c r="D1184" s="144" t="s">
        <v>86</v>
      </c>
      <c r="E1184" s="144"/>
      <c r="F1184" s="137">
        <f>IF(D1184="대체","",VLOOKUP($D1184,월별_CashFlow!$H$3:$I$61,2,FALSE))</f>
        <v>310001</v>
      </c>
      <c r="G1184" s="145"/>
      <c r="H1184" s="145" t="str">
        <f t="shared" si="36"/>
        <v/>
      </c>
      <c r="I1184" s="145">
        <f t="shared" si="37"/>
        <v>-9029400</v>
      </c>
      <c r="J1184" s="146">
        <v>-9029400</v>
      </c>
      <c r="K1184" s="147">
        <v>771463394</v>
      </c>
      <c r="L1184" s="148" t="s">
        <v>571</v>
      </c>
      <c r="M1184" s="148"/>
      <c r="N1184" s="148"/>
      <c r="O1184" s="148" t="s">
        <v>12</v>
      </c>
      <c r="P1184" s="148" t="s">
        <v>13</v>
      </c>
      <c r="Q1184" s="148"/>
      <c r="R1184" s="148"/>
      <c r="S1184" s="148"/>
      <c r="T1184" s="148"/>
    </row>
    <row r="1185" spans="1:20" ht="15.6" customHeight="1" outlineLevel="1">
      <c r="A1185" s="142">
        <v>45678</v>
      </c>
      <c r="B1185" s="142">
        <v>45671</v>
      </c>
      <c r="C1185" s="143" t="s">
        <v>120</v>
      </c>
      <c r="D1185" s="144" t="s">
        <v>86</v>
      </c>
      <c r="E1185" s="144"/>
      <c r="F1185" s="137">
        <f>IF(D1185="대체","",VLOOKUP($D1185,월별_CashFlow!$H$3:$I$61,2,FALSE))</f>
        <v>310001</v>
      </c>
      <c r="G1185" s="145"/>
      <c r="H1185" s="145">
        <f t="shared" si="36"/>
        <v>9029400</v>
      </c>
      <c r="I1185" s="145" t="str">
        <f t="shared" si="37"/>
        <v/>
      </c>
      <c r="J1185" s="146">
        <v>9029400</v>
      </c>
      <c r="K1185" s="147">
        <v>780492794</v>
      </c>
      <c r="L1185" s="148" t="s">
        <v>203</v>
      </c>
      <c r="M1185" s="148"/>
      <c r="N1185" s="148"/>
      <c r="O1185" s="148" t="s">
        <v>12</v>
      </c>
      <c r="P1185" s="148" t="s">
        <v>13</v>
      </c>
      <c r="Q1185" s="148"/>
      <c r="R1185" s="148"/>
      <c r="S1185" s="148"/>
      <c r="T1185" s="148"/>
    </row>
    <row r="1186" spans="1:20" ht="15.6" customHeight="1" outlineLevel="1">
      <c r="A1186" s="142">
        <v>45678</v>
      </c>
      <c r="B1186" s="142">
        <v>45671</v>
      </c>
      <c r="C1186" s="143" t="s">
        <v>120</v>
      </c>
      <c r="D1186" s="144" t="s">
        <v>86</v>
      </c>
      <c r="E1186" s="144"/>
      <c r="F1186" s="137">
        <f>IF(D1186="대체","",VLOOKUP($D1186,월별_CashFlow!$H$3:$I$61,2,FALSE))</f>
        <v>310001</v>
      </c>
      <c r="G1186" s="145"/>
      <c r="H1186" s="145" t="str">
        <f t="shared" si="36"/>
        <v/>
      </c>
      <c r="I1186" s="145">
        <f t="shared" si="37"/>
        <v>-9029400</v>
      </c>
      <c r="J1186" s="146">
        <v>-9029400</v>
      </c>
      <c r="K1186" s="147">
        <v>771463394</v>
      </c>
      <c r="L1186" s="148" t="s">
        <v>587</v>
      </c>
      <c r="M1186" s="148"/>
      <c r="N1186" s="148"/>
      <c r="O1186" s="148" t="s">
        <v>12</v>
      </c>
      <c r="P1186" s="148" t="s">
        <v>13</v>
      </c>
      <c r="Q1186" s="148"/>
      <c r="R1186" s="148"/>
      <c r="S1186" s="148"/>
      <c r="T1186" s="148"/>
    </row>
    <row r="1187" spans="1:20" ht="15.6" customHeight="1" outlineLevel="1">
      <c r="A1187" s="142">
        <v>45678</v>
      </c>
      <c r="B1187" s="142">
        <v>45671</v>
      </c>
      <c r="C1187" s="143" t="s">
        <v>120</v>
      </c>
      <c r="D1187" s="144" t="s">
        <v>86</v>
      </c>
      <c r="E1187" s="144"/>
      <c r="F1187" s="137">
        <f>IF(D1187="대체","",VLOOKUP($D1187,월별_CashFlow!$H$3:$I$61,2,FALSE))</f>
        <v>310001</v>
      </c>
      <c r="G1187" s="145"/>
      <c r="H1187" s="145">
        <f t="shared" si="36"/>
        <v>9029400</v>
      </c>
      <c r="I1187" s="145" t="str">
        <f t="shared" si="37"/>
        <v/>
      </c>
      <c r="J1187" s="146">
        <v>9029400</v>
      </c>
      <c r="K1187" s="147">
        <v>780492794</v>
      </c>
      <c r="L1187" s="148" t="s">
        <v>203</v>
      </c>
      <c r="M1187" s="148"/>
      <c r="N1187" s="148"/>
      <c r="O1187" s="148" t="s">
        <v>12</v>
      </c>
      <c r="P1187" s="148" t="s">
        <v>13</v>
      </c>
      <c r="Q1187" s="148"/>
      <c r="R1187" s="148"/>
      <c r="S1187" s="148"/>
      <c r="T1187" s="148"/>
    </row>
    <row r="1188" spans="1:20" ht="15.6" customHeight="1" outlineLevel="1">
      <c r="A1188" s="142">
        <v>45678</v>
      </c>
      <c r="B1188" s="142">
        <v>45671</v>
      </c>
      <c r="C1188" s="143" t="s">
        <v>120</v>
      </c>
      <c r="D1188" s="144" t="s">
        <v>86</v>
      </c>
      <c r="E1188" s="144"/>
      <c r="F1188" s="137">
        <f>IF(D1188="대체","",VLOOKUP($D1188,월별_CashFlow!$H$3:$I$61,2,FALSE))</f>
        <v>310001</v>
      </c>
      <c r="G1188" s="145"/>
      <c r="H1188" s="145" t="str">
        <f t="shared" si="36"/>
        <v/>
      </c>
      <c r="I1188" s="145">
        <f t="shared" si="37"/>
        <v>-9029400</v>
      </c>
      <c r="J1188" s="146">
        <v>-9029400</v>
      </c>
      <c r="K1188" s="147">
        <v>771463394</v>
      </c>
      <c r="L1188" s="148" t="s">
        <v>726</v>
      </c>
      <c r="M1188" s="148"/>
      <c r="N1188" s="148"/>
      <c r="O1188" s="148" t="s">
        <v>12</v>
      </c>
      <c r="P1188" s="148" t="s">
        <v>13</v>
      </c>
      <c r="Q1188" s="148"/>
      <c r="R1188" s="148"/>
      <c r="S1188" s="148"/>
      <c r="T1188" s="148"/>
    </row>
    <row r="1189" spans="1:20" ht="15.6" customHeight="1" outlineLevel="1">
      <c r="A1189" s="142">
        <v>45678</v>
      </c>
      <c r="B1189" s="142">
        <v>45671</v>
      </c>
      <c r="C1189" s="143" t="s">
        <v>120</v>
      </c>
      <c r="D1189" s="144" t="s">
        <v>86</v>
      </c>
      <c r="E1189" s="144"/>
      <c r="F1189" s="137">
        <f>IF(D1189="대체","",VLOOKUP($D1189,월별_CashFlow!$H$3:$I$61,2,FALSE))</f>
        <v>310001</v>
      </c>
      <c r="G1189" s="145"/>
      <c r="H1189" s="145">
        <f t="shared" si="36"/>
        <v>9029400</v>
      </c>
      <c r="I1189" s="145" t="str">
        <f t="shared" si="37"/>
        <v/>
      </c>
      <c r="J1189" s="146">
        <v>9029400</v>
      </c>
      <c r="K1189" s="147">
        <v>780492794</v>
      </c>
      <c r="L1189" s="148" t="s">
        <v>203</v>
      </c>
      <c r="M1189" s="148"/>
      <c r="N1189" s="148"/>
      <c r="O1189" s="148" t="s">
        <v>12</v>
      </c>
      <c r="P1189" s="148" t="s">
        <v>13</v>
      </c>
      <c r="Q1189" s="148"/>
      <c r="R1189" s="148"/>
      <c r="S1189" s="148"/>
      <c r="T1189" s="148"/>
    </row>
    <row r="1190" spans="1:20" ht="15.6" customHeight="1" outlineLevel="1">
      <c r="A1190" s="142">
        <v>45678</v>
      </c>
      <c r="B1190" s="142">
        <v>45671</v>
      </c>
      <c r="C1190" s="143" t="s">
        <v>120</v>
      </c>
      <c r="D1190" s="144" t="s">
        <v>86</v>
      </c>
      <c r="E1190" s="144"/>
      <c r="F1190" s="137">
        <f>IF(D1190="대체","",VLOOKUP($D1190,월별_CashFlow!$H$3:$I$61,2,FALSE))</f>
        <v>310001</v>
      </c>
      <c r="G1190" s="145"/>
      <c r="H1190" s="145" t="str">
        <f t="shared" si="36"/>
        <v/>
      </c>
      <c r="I1190" s="145">
        <f t="shared" si="37"/>
        <v>-9029400</v>
      </c>
      <c r="J1190" s="146">
        <v>-9029400</v>
      </c>
      <c r="K1190" s="147">
        <v>771463394</v>
      </c>
      <c r="L1190" s="148" t="s">
        <v>722</v>
      </c>
      <c r="M1190" s="148"/>
      <c r="N1190" s="148"/>
      <c r="O1190" s="148" t="s">
        <v>12</v>
      </c>
      <c r="P1190" s="148" t="s">
        <v>13</v>
      </c>
      <c r="Q1190" s="148"/>
      <c r="R1190" s="148"/>
      <c r="S1190" s="148"/>
      <c r="T1190" s="148"/>
    </row>
    <row r="1191" spans="1:20" ht="15.6" customHeight="1" outlineLevel="1">
      <c r="A1191" s="142">
        <v>45678</v>
      </c>
      <c r="B1191" s="142">
        <v>45671</v>
      </c>
      <c r="C1191" s="143" t="s">
        <v>120</v>
      </c>
      <c r="D1191" s="144" t="s">
        <v>86</v>
      </c>
      <c r="E1191" s="144"/>
      <c r="F1191" s="137">
        <f>IF(D1191="대체","",VLOOKUP($D1191,월별_CashFlow!$H$3:$I$61,2,FALSE))</f>
        <v>310001</v>
      </c>
      <c r="G1191" s="145"/>
      <c r="H1191" s="145">
        <f t="shared" si="36"/>
        <v>9029400</v>
      </c>
      <c r="I1191" s="145" t="str">
        <f t="shared" si="37"/>
        <v/>
      </c>
      <c r="J1191" s="146">
        <v>9029400</v>
      </c>
      <c r="K1191" s="147">
        <v>780492794</v>
      </c>
      <c r="L1191" s="148" t="s">
        <v>203</v>
      </c>
      <c r="M1191" s="148"/>
      <c r="N1191" s="148"/>
      <c r="O1191" s="148" t="s">
        <v>12</v>
      </c>
      <c r="P1191" s="148" t="s">
        <v>13</v>
      </c>
      <c r="Q1191" s="148"/>
      <c r="R1191" s="148"/>
      <c r="S1191" s="148"/>
      <c r="T1191" s="148"/>
    </row>
    <row r="1192" spans="1:20" ht="15.6" customHeight="1" outlineLevel="1">
      <c r="A1192" s="142">
        <v>45678</v>
      </c>
      <c r="B1192" s="142">
        <v>45671</v>
      </c>
      <c r="C1192" s="143" t="s">
        <v>120</v>
      </c>
      <c r="D1192" s="144" t="s">
        <v>86</v>
      </c>
      <c r="E1192" s="144"/>
      <c r="F1192" s="137">
        <f>IF(D1192="대체","",VLOOKUP($D1192,월별_CashFlow!$H$3:$I$61,2,FALSE))</f>
        <v>310001</v>
      </c>
      <c r="G1192" s="145"/>
      <c r="H1192" s="145" t="str">
        <f t="shared" si="36"/>
        <v/>
      </c>
      <c r="I1192" s="145">
        <f t="shared" si="37"/>
        <v>-19500000</v>
      </c>
      <c r="J1192" s="146">
        <v>-19500000</v>
      </c>
      <c r="K1192" s="147">
        <v>760992794</v>
      </c>
      <c r="L1192" s="148" t="s">
        <v>723</v>
      </c>
      <c r="M1192" s="148"/>
      <c r="N1192" s="148"/>
      <c r="O1192" s="148" t="s">
        <v>12</v>
      </c>
      <c r="P1192" s="148" t="s">
        <v>13</v>
      </c>
      <c r="Q1192" s="148"/>
      <c r="R1192" s="148"/>
      <c r="S1192" s="148"/>
      <c r="T1192" s="148"/>
    </row>
    <row r="1193" spans="1:20" ht="15.6" customHeight="1" outlineLevel="1">
      <c r="A1193" s="142">
        <v>45678</v>
      </c>
      <c r="B1193" s="142">
        <v>45671</v>
      </c>
      <c r="C1193" s="143" t="s">
        <v>120</v>
      </c>
      <c r="D1193" s="144" t="s">
        <v>86</v>
      </c>
      <c r="E1193" s="144"/>
      <c r="F1193" s="137">
        <f>IF(D1193="대체","",VLOOKUP($D1193,월별_CashFlow!$H$3:$I$61,2,FALSE))</f>
        <v>310001</v>
      </c>
      <c r="G1193" s="145"/>
      <c r="H1193" s="145">
        <f t="shared" si="36"/>
        <v>19500000</v>
      </c>
      <c r="I1193" s="145" t="str">
        <f t="shared" si="37"/>
        <v/>
      </c>
      <c r="J1193" s="146">
        <v>19500000</v>
      </c>
      <c r="K1193" s="147">
        <v>780492794</v>
      </c>
      <c r="L1193" s="148" t="s">
        <v>203</v>
      </c>
      <c r="M1193" s="148"/>
      <c r="N1193" s="148"/>
      <c r="O1193" s="148" t="s">
        <v>12</v>
      </c>
      <c r="P1193" s="148" t="s">
        <v>13</v>
      </c>
      <c r="Q1193" s="148"/>
      <c r="R1193" s="148"/>
      <c r="S1193" s="148"/>
      <c r="T1193" s="148"/>
    </row>
    <row r="1194" spans="1:20" ht="15.6" customHeight="1" outlineLevel="1">
      <c r="A1194" s="142">
        <v>45678</v>
      </c>
      <c r="B1194" s="142">
        <v>45671</v>
      </c>
      <c r="C1194" s="143" t="s">
        <v>120</v>
      </c>
      <c r="D1194" s="144" t="s">
        <v>86</v>
      </c>
      <c r="E1194" s="144"/>
      <c r="F1194" s="137">
        <f>IF(D1194="대체","",VLOOKUP($D1194,월별_CashFlow!$H$3:$I$61,2,FALSE))</f>
        <v>310001</v>
      </c>
      <c r="G1194" s="145"/>
      <c r="H1194" s="145" t="str">
        <f t="shared" si="36"/>
        <v/>
      </c>
      <c r="I1194" s="145">
        <f t="shared" si="37"/>
        <v>-10272900</v>
      </c>
      <c r="J1194" s="146">
        <v>-10272900</v>
      </c>
      <c r="K1194" s="147">
        <v>770219894</v>
      </c>
      <c r="L1194" s="148" t="s">
        <v>724</v>
      </c>
      <c r="M1194" s="148"/>
      <c r="N1194" s="148"/>
      <c r="O1194" s="148" t="s">
        <v>12</v>
      </c>
      <c r="P1194" s="148" t="s">
        <v>13</v>
      </c>
      <c r="Q1194" s="148"/>
      <c r="R1194" s="148"/>
      <c r="S1194" s="148"/>
      <c r="T1194" s="148"/>
    </row>
    <row r="1195" spans="1:20" ht="15.6" customHeight="1" outlineLevel="1">
      <c r="A1195" s="142">
        <v>45678</v>
      </c>
      <c r="B1195" s="142">
        <v>45671</v>
      </c>
      <c r="C1195" s="143" t="s">
        <v>120</v>
      </c>
      <c r="D1195" s="144" t="s">
        <v>86</v>
      </c>
      <c r="E1195" s="144"/>
      <c r="F1195" s="137">
        <f>IF(D1195="대체","",VLOOKUP($D1195,월별_CashFlow!$H$3:$I$61,2,FALSE))</f>
        <v>310001</v>
      </c>
      <c r="G1195" s="145"/>
      <c r="H1195" s="145">
        <f t="shared" si="36"/>
        <v>10272900</v>
      </c>
      <c r="I1195" s="145" t="str">
        <f t="shared" si="37"/>
        <v/>
      </c>
      <c r="J1195" s="146">
        <v>10272900</v>
      </c>
      <c r="K1195" s="147">
        <v>780492794</v>
      </c>
      <c r="L1195" s="148" t="s">
        <v>203</v>
      </c>
      <c r="M1195" s="148"/>
      <c r="N1195" s="148"/>
      <c r="O1195" s="148" t="s">
        <v>12</v>
      </c>
      <c r="P1195" s="148" t="s">
        <v>13</v>
      </c>
      <c r="Q1195" s="148"/>
      <c r="R1195" s="148"/>
      <c r="S1195" s="148"/>
      <c r="T1195" s="148"/>
    </row>
    <row r="1196" spans="1:20" ht="15.6" customHeight="1" outlineLevel="1">
      <c r="A1196" s="142">
        <v>45678</v>
      </c>
      <c r="B1196" s="142">
        <v>45671</v>
      </c>
      <c r="C1196" s="143" t="s">
        <v>120</v>
      </c>
      <c r="D1196" s="144" t="s">
        <v>86</v>
      </c>
      <c r="E1196" s="144"/>
      <c r="F1196" s="137">
        <f>IF(D1196="대체","",VLOOKUP($D1196,월별_CashFlow!$H$3:$I$61,2,FALSE))</f>
        <v>310001</v>
      </c>
      <c r="G1196" s="145"/>
      <c r="H1196" s="145" t="str">
        <f t="shared" si="36"/>
        <v/>
      </c>
      <c r="I1196" s="145">
        <f t="shared" si="37"/>
        <v>-10272900</v>
      </c>
      <c r="J1196" s="146">
        <v>-10272900</v>
      </c>
      <c r="K1196" s="147">
        <v>770219894</v>
      </c>
      <c r="L1196" s="148" t="s">
        <v>725</v>
      </c>
      <c r="M1196" s="148"/>
      <c r="N1196" s="148"/>
      <c r="O1196" s="148" t="s">
        <v>12</v>
      </c>
      <c r="P1196" s="148" t="s">
        <v>13</v>
      </c>
      <c r="Q1196" s="148"/>
      <c r="R1196" s="148"/>
      <c r="S1196" s="148"/>
      <c r="T1196" s="148"/>
    </row>
    <row r="1197" spans="1:20" ht="15.6" customHeight="1" outlineLevel="1">
      <c r="A1197" s="142">
        <v>45678</v>
      </c>
      <c r="B1197" s="142">
        <v>45671</v>
      </c>
      <c r="C1197" s="143" t="s">
        <v>120</v>
      </c>
      <c r="D1197" s="144" t="s">
        <v>86</v>
      </c>
      <c r="E1197" s="144"/>
      <c r="F1197" s="137">
        <f>IF(D1197="대체","",VLOOKUP($D1197,월별_CashFlow!$H$3:$I$61,2,FALSE))</f>
        <v>310001</v>
      </c>
      <c r="G1197" s="145"/>
      <c r="H1197" s="145">
        <f t="shared" si="36"/>
        <v>10272900</v>
      </c>
      <c r="I1197" s="145" t="str">
        <f t="shared" si="37"/>
        <v/>
      </c>
      <c r="J1197" s="146">
        <v>10272900</v>
      </c>
      <c r="K1197" s="147">
        <v>780492794</v>
      </c>
      <c r="L1197" s="148" t="s">
        <v>203</v>
      </c>
      <c r="M1197" s="148"/>
      <c r="N1197" s="148"/>
      <c r="O1197" s="148" t="s">
        <v>12</v>
      </c>
      <c r="P1197" s="148" t="s">
        <v>13</v>
      </c>
      <c r="Q1197" s="148"/>
      <c r="R1197" s="148"/>
      <c r="S1197" s="148"/>
      <c r="T1197" s="148"/>
    </row>
    <row r="1198" spans="1:20" ht="15.6" customHeight="1" outlineLevel="1">
      <c r="A1198" s="142">
        <v>45678</v>
      </c>
      <c r="B1198" s="142">
        <v>45671</v>
      </c>
      <c r="C1198" s="143" t="s">
        <v>120</v>
      </c>
      <c r="D1198" s="144" t="s">
        <v>86</v>
      </c>
      <c r="E1198" s="144"/>
      <c r="F1198" s="137">
        <f>IF(D1198="대체","",VLOOKUP($D1198,월별_CashFlow!$H$3:$I$61,2,FALSE))</f>
        <v>310001</v>
      </c>
      <c r="G1198" s="145"/>
      <c r="H1198" s="145" t="str">
        <f t="shared" si="36"/>
        <v/>
      </c>
      <c r="I1198" s="145">
        <f t="shared" si="37"/>
        <v>-7560000</v>
      </c>
      <c r="J1198" s="146">
        <v>-7560000</v>
      </c>
      <c r="K1198" s="147">
        <v>772932794</v>
      </c>
      <c r="L1198" s="148" t="s">
        <v>712</v>
      </c>
      <c r="M1198" s="148"/>
      <c r="N1198" s="148"/>
      <c r="O1198" s="148" t="s">
        <v>12</v>
      </c>
      <c r="P1198" s="148" t="s">
        <v>13</v>
      </c>
      <c r="Q1198" s="148"/>
      <c r="R1198" s="148"/>
      <c r="S1198" s="148"/>
      <c r="T1198" s="148"/>
    </row>
    <row r="1199" spans="1:20" ht="15.6" customHeight="1" outlineLevel="1">
      <c r="A1199" s="142">
        <v>45678</v>
      </c>
      <c r="B1199" s="142">
        <v>45671</v>
      </c>
      <c r="C1199" s="143" t="s">
        <v>120</v>
      </c>
      <c r="D1199" s="144" t="s">
        <v>86</v>
      </c>
      <c r="E1199" s="144"/>
      <c r="F1199" s="137">
        <f>IF(D1199="대체","",VLOOKUP($D1199,월별_CashFlow!$H$3:$I$61,2,FALSE))</f>
        <v>310001</v>
      </c>
      <c r="G1199" s="145"/>
      <c r="H1199" s="145">
        <f t="shared" si="36"/>
        <v>7560000</v>
      </c>
      <c r="I1199" s="145" t="str">
        <f t="shared" si="37"/>
        <v/>
      </c>
      <c r="J1199" s="146">
        <v>7560000</v>
      </c>
      <c r="K1199" s="147">
        <v>780492794</v>
      </c>
      <c r="L1199" s="148" t="s">
        <v>203</v>
      </c>
      <c r="M1199" s="148"/>
      <c r="N1199" s="148"/>
      <c r="O1199" s="148" t="s">
        <v>12</v>
      </c>
      <c r="P1199" s="148" t="s">
        <v>13</v>
      </c>
      <c r="Q1199" s="148"/>
      <c r="R1199" s="148"/>
      <c r="S1199" s="148"/>
      <c r="T1199" s="148"/>
    </row>
    <row r="1200" spans="1:20" ht="15.6" customHeight="1" outlineLevel="1">
      <c r="A1200" s="142">
        <v>45678</v>
      </c>
      <c r="B1200" s="142">
        <v>45671</v>
      </c>
      <c r="C1200" s="143" t="s">
        <v>120</v>
      </c>
      <c r="D1200" s="144" t="s">
        <v>76</v>
      </c>
      <c r="E1200" s="144"/>
      <c r="F1200" s="137">
        <f>IF(D1200="대체","",VLOOKUP($D1200,월별_CashFlow!$H$3:$I$61,2,FALSE))</f>
        <v>120204</v>
      </c>
      <c r="G1200" s="145"/>
      <c r="H1200" s="145" t="str">
        <f t="shared" si="36"/>
        <v/>
      </c>
      <c r="I1200" s="145">
        <f t="shared" si="37"/>
        <v>-15500</v>
      </c>
      <c r="J1200" s="146">
        <v>-15500</v>
      </c>
      <c r="K1200" s="147">
        <v>780477294</v>
      </c>
      <c r="L1200" s="148" t="s">
        <v>650</v>
      </c>
      <c r="M1200" s="148" t="s">
        <v>141</v>
      </c>
      <c r="N1200" s="148"/>
      <c r="O1200" s="148" t="s">
        <v>8</v>
      </c>
      <c r="P1200" s="148" t="s">
        <v>9</v>
      </c>
      <c r="Q1200" s="148"/>
      <c r="R1200" s="148"/>
      <c r="S1200" s="148"/>
      <c r="T1200" s="148"/>
    </row>
    <row r="1201" spans="1:20" ht="15.6" customHeight="1" outlineLevel="1">
      <c r="A1201" s="142">
        <v>45678</v>
      </c>
      <c r="B1201" s="142">
        <v>45672</v>
      </c>
      <c r="C1201" s="143" t="s">
        <v>120</v>
      </c>
      <c r="D1201" s="144" t="s">
        <v>86</v>
      </c>
      <c r="E1201" s="144"/>
      <c r="F1201" s="137">
        <f>IF(D1201="대체","",VLOOKUP($D1201,월별_CashFlow!$H$3:$I$61,2,FALSE))</f>
        <v>310001</v>
      </c>
      <c r="G1201" s="145"/>
      <c r="H1201" s="145" t="str">
        <f t="shared" si="36"/>
        <v/>
      </c>
      <c r="I1201" s="145">
        <f t="shared" si="37"/>
        <v>-1000000</v>
      </c>
      <c r="J1201" s="146">
        <v>-1000000</v>
      </c>
      <c r="K1201" s="147">
        <v>779477294</v>
      </c>
      <c r="L1201" s="148" t="s">
        <v>562</v>
      </c>
      <c r="M1201" s="148" t="s">
        <v>263</v>
      </c>
      <c r="N1201" s="148"/>
      <c r="O1201" s="148" t="s">
        <v>16</v>
      </c>
      <c r="P1201" s="148" t="s">
        <v>17</v>
      </c>
      <c r="Q1201" s="148"/>
      <c r="R1201" s="148"/>
      <c r="S1201" s="148"/>
      <c r="T1201" s="148"/>
    </row>
    <row r="1202" spans="1:20" ht="15.6" customHeight="1" outlineLevel="1">
      <c r="A1202" s="142">
        <v>45678</v>
      </c>
      <c r="B1202" s="142">
        <v>45672</v>
      </c>
      <c r="C1202" s="143" t="s">
        <v>120</v>
      </c>
      <c r="D1202" s="144" t="s">
        <v>76</v>
      </c>
      <c r="E1202" s="144"/>
      <c r="F1202" s="137">
        <f>IF(D1202="대체","",VLOOKUP($D1202,월별_CashFlow!$H$3:$I$61,2,FALSE))</f>
        <v>120204</v>
      </c>
      <c r="G1202" s="145"/>
      <c r="H1202" s="145" t="str">
        <f t="shared" si="36"/>
        <v/>
      </c>
      <c r="I1202" s="145">
        <f t="shared" si="37"/>
        <v>-9800</v>
      </c>
      <c r="J1202" s="146">
        <v>-9800</v>
      </c>
      <c r="K1202" s="147">
        <v>779467494</v>
      </c>
      <c r="L1202" s="148" t="s">
        <v>574</v>
      </c>
      <c r="M1202" s="148" t="s">
        <v>141</v>
      </c>
      <c r="N1202" s="148"/>
      <c r="O1202" s="148" t="s">
        <v>8</v>
      </c>
      <c r="P1202" s="148" t="s">
        <v>9</v>
      </c>
      <c r="Q1202" s="148"/>
      <c r="R1202" s="148"/>
      <c r="S1202" s="148"/>
      <c r="T1202" s="148"/>
    </row>
    <row r="1203" spans="1:20" ht="15.6" customHeight="1" outlineLevel="1">
      <c r="A1203" s="142">
        <v>45678</v>
      </c>
      <c r="B1203" s="142">
        <v>45672</v>
      </c>
      <c r="C1203" s="143" t="s">
        <v>120</v>
      </c>
      <c r="D1203" s="144" t="s">
        <v>76</v>
      </c>
      <c r="E1203" s="144"/>
      <c r="F1203" s="137">
        <f>IF(D1203="대체","",VLOOKUP($D1203,월별_CashFlow!$H$3:$I$61,2,FALSE))</f>
        <v>120204</v>
      </c>
      <c r="G1203" s="145"/>
      <c r="H1203" s="145" t="str">
        <f t="shared" si="36"/>
        <v/>
      </c>
      <c r="I1203" s="145">
        <f t="shared" si="37"/>
        <v>-15600</v>
      </c>
      <c r="J1203" s="146">
        <v>-15600</v>
      </c>
      <c r="K1203" s="147">
        <v>779451894</v>
      </c>
      <c r="L1203" s="148" t="s">
        <v>650</v>
      </c>
      <c r="M1203" s="148" t="s">
        <v>141</v>
      </c>
      <c r="N1203" s="148"/>
      <c r="O1203" s="148" t="s">
        <v>8</v>
      </c>
      <c r="P1203" s="148" t="s">
        <v>9</v>
      </c>
      <c r="Q1203" s="148"/>
      <c r="R1203" s="148"/>
      <c r="S1203" s="148"/>
      <c r="T1203" s="148"/>
    </row>
    <row r="1204" spans="1:20" ht="15.6" customHeight="1" outlineLevel="1">
      <c r="A1204" s="142">
        <v>45678</v>
      </c>
      <c r="B1204" s="142">
        <v>45672</v>
      </c>
      <c r="C1204" s="143" t="s">
        <v>120</v>
      </c>
      <c r="D1204" s="144" t="s">
        <v>86</v>
      </c>
      <c r="E1204" s="144"/>
      <c r="F1204" s="137">
        <f>IF(D1204="대체","",VLOOKUP($D1204,월별_CashFlow!$H$3:$I$61,2,FALSE))</f>
        <v>310001</v>
      </c>
      <c r="G1204" s="145"/>
      <c r="H1204" s="145">
        <f t="shared" si="36"/>
        <v>1000000</v>
      </c>
      <c r="I1204" s="145" t="str">
        <f t="shared" si="37"/>
        <v/>
      </c>
      <c r="J1204" s="146">
        <v>1000000</v>
      </c>
      <c r="K1204" s="147">
        <v>780451894</v>
      </c>
      <c r="L1204" s="148" t="s">
        <v>421</v>
      </c>
      <c r="M1204" s="148" t="s">
        <v>255</v>
      </c>
      <c r="N1204" s="148"/>
      <c r="O1204" s="148" t="s">
        <v>8</v>
      </c>
      <c r="P1204" s="148" t="s">
        <v>9</v>
      </c>
      <c r="Q1204" s="148"/>
      <c r="R1204" s="148"/>
      <c r="S1204" s="148"/>
      <c r="T1204" s="148"/>
    </row>
    <row r="1205" spans="1:20" ht="15.6" customHeight="1" outlineLevel="1">
      <c r="A1205" s="142">
        <v>45678</v>
      </c>
      <c r="B1205" s="142">
        <v>45673</v>
      </c>
      <c r="C1205" s="143" t="s">
        <v>120</v>
      </c>
      <c r="D1205" s="144" t="s">
        <v>76</v>
      </c>
      <c r="E1205" s="144"/>
      <c r="F1205" s="137">
        <f>IF(D1205="대체","",VLOOKUP($D1205,월별_CashFlow!$H$3:$I$61,2,FALSE))</f>
        <v>120204</v>
      </c>
      <c r="G1205" s="145"/>
      <c r="H1205" s="145" t="str">
        <f t="shared" si="36"/>
        <v/>
      </c>
      <c r="I1205" s="145">
        <f t="shared" si="37"/>
        <v>-12400</v>
      </c>
      <c r="J1205" s="146">
        <v>-12400</v>
      </c>
      <c r="K1205" s="147">
        <v>780439494</v>
      </c>
      <c r="L1205" s="148" t="s">
        <v>650</v>
      </c>
      <c r="M1205" s="148" t="s">
        <v>141</v>
      </c>
      <c r="N1205" s="148"/>
      <c r="O1205" s="148" t="s">
        <v>8</v>
      </c>
      <c r="P1205" s="148" t="s">
        <v>9</v>
      </c>
      <c r="Q1205" s="148"/>
      <c r="R1205" s="148"/>
      <c r="S1205" s="148"/>
      <c r="T1205" s="148"/>
    </row>
    <row r="1206" spans="1:20" ht="15.6" customHeight="1" outlineLevel="1">
      <c r="A1206" s="142">
        <v>45678</v>
      </c>
      <c r="B1206" s="142">
        <v>45673</v>
      </c>
      <c r="C1206" s="143" t="s">
        <v>120</v>
      </c>
      <c r="D1206" s="144" t="s">
        <v>76</v>
      </c>
      <c r="E1206" s="144"/>
      <c r="F1206" s="137">
        <f>IF(D1206="대체","",VLOOKUP($D1206,월별_CashFlow!$H$3:$I$61,2,FALSE))</f>
        <v>120204</v>
      </c>
      <c r="G1206" s="145"/>
      <c r="H1206" s="145" t="str">
        <f t="shared" si="36"/>
        <v/>
      </c>
      <c r="I1206" s="145">
        <f t="shared" si="37"/>
        <v>-7000</v>
      </c>
      <c r="J1206" s="146">
        <v>-7000</v>
      </c>
      <c r="K1206" s="147">
        <v>780432494</v>
      </c>
      <c r="L1206" s="148" t="s">
        <v>574</v>
      </c>
      <c r="M1206" s="148" t="s">
        <v>141</v>
      </c>
      <c r="N1206" s="148"/>
      <c r="O1206" s="148" t="s">
        <v>8</v>
      </c>
      <c r="P1206" s="148" t="s">
        <v>9</v>
      </c>
      <c r="Q1206" s="148"/>
      <c r="R1206" s="148"/>
      <c r="S1206" s="148"/>
      <c r="T1206" s="148"/>
    </row>
    <row r="1207" spans="1:20" ht="15.6" customHeight="1" outlineLevel="1">
      <c r="A1207" s="142">
        <v>45678</v>
      </c>
      <c r="B1207" s="142">
        <v>45673</v>
      </c>
      <c r="C1207" s="143" t="s">
        <v>120</v>
      </c>
      <c r="D1207" s="144" t="s">
        <v>76</v>
      </c>
      <c r="E1207" s="144"/>
      <c r="F1207" s="137">
        <f>IF(D1207="대체","",VLOOKUP($D1207,월별_CashFlow!$H$3:$I$61,2,FALSE))</f>
        <v>120204</v>
      </c>
      <c r="G1207" s="145"/>
      <c r="H1207" s="145" t="str">
        <f t="shared" si="36"/>
        <v/>
      </c>
      <c r="I1207" s="145">
        <f t="shared" si="37"/>
        <v>-11900</v>
      </c>
      <c r="J1207" s="146">
        <v>-11900</v>
      </c>
      <c r="K1207" s="147">
        <v>780420594</v>
      </c>
      <c r="L1207" s="148" t="s">
        <v>650</v>
      </c>
      <c r="M1207" s="148" t="s">
        <v>141</v>
      </c>
      <c r="N1207" s="148"/>
      <c r="O1207" s="148" t="s">
        <v>8</v>
      </c>
      <c r="P1207" s="148" t="s">
        <v>9</v>
      </c>
      <c r="Q1207" s="148"/>
      <c r="R1207" s="148"/>
      <c r="S1207" s="148"/>
      <c r="T1207" s="148"/>
    </row>
    <row r="1208" spans="1:20" ht="15.6" customHeight="1" outlineLevel="1">
      <c r="A1208" s="142">
        <v>45678</v>
      </c>
      <c r="B1208" s="142">
        <v>45674</v>
      </c>
      <c r="C1208" s="143" t="s">
        <v>120</v>
      </c>
      <c r="D1208" s="144" t="s">
        <v>76</v>
      </c>
      <c r="E1208" s="144"/>
      <c r="F1208" s="137">
        <f>IF(D1208="대체","",VLOOKUP($D1208,월별_CashFlow!$H$3:$I$61,2,FALSE))</f>
        <v>120204</v>
      </c>
      <c r="G1208" s="145"/>
      <c r="H1208" s="145" t="str">
        <f t="shared" si="36"/>
        <v/>
      </c>
      <c r="I1208" s="145">
        <f t="shared" si="37"/>
        <v>-547980</v>
      </c>
      <c r="J1208" s="146">
        <v>-547980</v>
      </c>
      <c r="K1208" s="147">
        <v>779872614</v>
      </c>
      <c r="L1208" s="148" t="s">
        <v>393</v>
      </c>
      <c r="M1208" s="148"/>
      <c r="N1208" s="148"/>
      <c r="O1208" s="148" t="s">
        <v>10</v>
      </c>
      <c r="P1208" s="148" t="s">
        <v>11</v>
      </c>
      <c r="Q1208" s="148"/>
      <c r="R1208" s="148"/>
      <c r="S1208" s="148"/>
      <c r="T1208" s="148"/>
    </row>
    <row r="1209" spans="1:20" ht="15.6" customHeight="1" outlineLevel="1">
      <c r="A1209" s="142">
        <v>45678</v>
      </c>
      <c r="B1209" s="142">
        <v>45674</v>
      </c>
      <c r="C1209" s="143" t="s">
        <v>120</v>
      </c>
      <c r="D1209" s="144" t="s">
        <v>86</v>
      </c>
      <c r="E1209" s="144"/>
      <c r="F1209" s="137">
        <f>IF(D1209="대체","",VLOOKUP($D1209,월별_CashFlow!$H$3:$I$61,2,FALSE))</f>
        <v>310001</v>
      </c>
      <c r="G1209" s="145"/>
      <c r="H1209" s="145" t="str">
        <f t="shared" si="36"/>
        <v/>
      </c>
      <c r="I1209" s="145">
        <f t="shared" si="37"/>
        <v>-52500</v>
      </c>
      <c r="J1209" s="146">
        <v>-52500</v>
      </c>
      <c r="K1209" s="147">
        <v>779820114</v>
      </c>
      <c r="L1209" s="148" t="s">
        <v>728</v>
      </c>
      <c r="M1209" s="148" t="s">
        <v>262</v>
      </c>
      <c r="N1209" s="148"/>
      <c r="O1209" s="148" t="s">
        <v>10</v>
      </c>
      <c r="P1209" s="148" t="s">
        <v>11</v>
      </c>
      <c r="Q1209" s="148"/>
      <c r="R1209" s="148"/>
      <c r="S1209" s="148"/>
      <c r="T1209" s="148"/>
    </row>
    <row r="1210" spans="1:20" ht="15.6" customHeight="1" outlineLevel="1">
      <c r="A1210" s="142">
        <v>45678</v>
      </c>
      <c r="B1210" s="142">
        <v>45674</v>
      </c>
      <c r="C1210" s="143" t="s">
        <v>120</v>
      </c>
      <c r="D1210" s="144" t="s">
        <v>76</v>
      </c>
      <c r="E1210" s="144"/>
      <c r="F1210" s="137">
        <f>IF(D1210="대체","",VLOOKUP($D1210,월별_CashFlow!$H$3:$I$61,2,FALSE))</f>
        <v>120204</v>
      </c>
      <c r="G1210" s="145"/>
      <c r="H1210" s="145" t="str">
        <f t="shared" si="36"/>
        <v/>
      </c>
      <c r="I1210" s="145">
        <f t="shared" si="37"/>
        <v>-11300</v>
      </c>
      <c r="J1210" s="146">
        <v>-11300</v>
      </c>
      <c r="K1210" s="147">
        <v>779808814</v>
      </c>
      <c r="L1210" s="148" t="s">
        <v>574</v>
      </c>
      <c r="M1210" s="148" t="s">
        <v>141</v>
      </c>
      <c r="N1210" s="148"/>
      <c r="O1210" s="148" t="s">
        <v>8</v>
      </c>
      <c r="P1210" s="148" t="s">
        <v>9</v>
      </c>
      <c r="Q1210" s="148"/>
      <c r="R1210" s="148"/>
      <c r="S1210" s="148"/>
      <c r="T1210" s="148"/>
    </row>
    <row r="1211" spans="1:20" ht="15.6" customHeight="1" outlineLevel="1">
      <c r="A1211" s="142">
        <v>45678</v>
      </c>
      <c r="B1211" s="142">
        <v>45674</v>
      </c>
      <c r="C1211" s="143" t="s">
        <v>120</v>
      </c>
      <c r="D1211" s="144" t="s">
        <v>76</v>
      </c>
      <c r="E1211" s="144"/>
      <c r="F1211" s="137">
        <f>IF(D1211="대체","",VLOOKUP($D1211,월별_CashFlow!$H$3:$I$61,2,FALSE))</f>
        <v>120204</v>
      </c>
      <c r="G1211" s="145"/>
      <c r="H1211" s="145" t="str">
        <f t="shared" si="36"/>
        <v/>
      </c>
      <c r="I1211" s="145">
        <f t="shared" si="37"/>
        <v>-8700</v>
      </c>
      <c r="J1211" s="146">
        <v>-8700</v>
      </c>
      <c r="K1211" s="147">
        <v>779800114</v>
      </c>
      <c r="L1211" s="148" t="s">
        <v>650</v>
      </c>
      <c r="M1211" s="148" t="s">
        <v>141</v>
      </c>
      <c r="N1211" s="148"/>
      <c r="O1211" s="148" t="s">
        <v>8</v>
      </c>
      <c r="P1211" s="148" t="s">
        <v>9</v>
      </c>
      <c r="Q1211" s="148"/>
      <c r="R1211" s="148"/>
      <c r="S1211" s="148"/>
      <c r="T1211" s="148"/>
    </row>
    <row r="1212" spans="1:20" ht="15.6" customHeight="1" outlineLevel="1">
      <c r="A1212" s="142">
        <v>45678</v>
      </c>
      <c r="B1212" s="142">
        <v>45674</v>
      </c>
      <c r="C1212" s="143" t="s">
        <v>120</v>
      </c>
      <c r="D1212" s="144" t="s">
        <v>76</v>
      </c>
      <c r="E1212" s="144"/>
      <c r="F1212" s="137">
        <f>IF(D1212="대체","",VLOOKUP($D1212,월별_CashFlow!$H$3:$I$61,2,FALSE))</f>
        <v>120204</v>
      </c>
      <c r="G1212" s="145"/>
      <c r="H1212" s="145" t="str">
        <f t="shared" si="36"/>
        <v/>
      </c>
      <c r="I1212" s="145">
        <f t="shared" si="37"/>
        <v>-18200</v>
      </c>
      <c r="J1212" s="146">
        <v>-18200</v>
      </c>
      <c r="K1212" s="147">
        <v>779781914</v>
      </c>
      <c r="L1212" s="148" t="s">
        <v>574</v>
      </c>
      <c r="M1212" s="148" t="s">
        <v>141</v>
      </c>
      <c r="N1212" s="148"/>
      <c r="O1212" s="148" t="s">
        <v>8</v>
      </c>
      <c r="P1212" s="148" t="s">
        <v>9</v>
      </c>
      <c r="Q1212" s="148"/>
      <c r="R1212" s="148"/>
      <c r="S1212" s="148"/>
      <c r="T1212" s="148"/>
    </row>
    <row r="1213" spans="1:20" ht="15.6" customHeight="1" outlineLevel="1">
      <c r="A1213" s="142">
        <v>45678</v>
      </c>
      <c r="B1213" s="142">
        <v>45677</v>
      </c>
      <c r="C1213" s="143" t="s">
        <v>120</v>
      </c>
      <c r="D1213" s="144" t="s">
        <v>76</v>
      </c>
      <c r="E1213" s="144"/>
      <c r="F1213" s="137">
        <f>IF(D1213="대체","",VLOOKUP($D1213,월별_CashFlow!$H$3:$I$61,2,FALSE))</f>
        <v>120204</v>
      </c>
      <c r="G1213" s="145"/>
      <c r="H1213" s="145" t="str">
        <f t="shared" si="36"/>
        <v/>
      </c>
      <c r="I1213" s="145">
        <f t="shared" si="37"/>
        <v>-1518000</v>
      </c>
      <c r="J1213" s="146">
        <v>-1518000</v>
      </c>
      <c r="K1213" s="147">
        <v>778263914</v>
      </c>
      <c r="L1213" s="148" t="s">
        <v>729</v>
      </c>
      <c r="M1213" s="148" t="s">
        <v>265</v>
      </c>
      <c r="N1213" s="148"/>
      <c r="O1213" s="148" t="s">
        <v>10</v>
      </c>
      <c r="P1213" s="148" t="s">
        <v>11</v>
      </c>
      <c r="Q1213" s="148"/>
      <c r="R1213" s="148"/>
      <c r="S1213" s="148"/>
      <c r="T1213" s="148"/>
    </row>
    <row r="1214" spans="1:20" ht="15.6" customHeight="1" outlineLevel="1">
      <c r="A1214" s="142">
        <v>45678</v>
      </c>
      <c r="B1214" s="142">
        <v>45677</v>
      </c>
      <c r="C1214" s="143" t="s">
        <v>120</v>
      </c>
      <c r="D1214" s="144" t="s">
        <v>76</v>
      </c>
      <c r="E1214" s="144"/>
      <c r="F1214" s="137">
        <f>IF(D1214="대체","",VLOOKUP($D1214,월별_CashFlow!$H$3:$I$61,2,FALSE))</f>
        <v>120204</v>
      </c>
      <c r="G1214" s="145"/>
      <c r="H1214" s="145" t="str">
        <f t="shared" si="36"/>
        <v/>
      </c>
      <c r="I1214" s="145">
        <f t="shared" si="37"/>
        <v>-39200</v>
      </c>
      <c r="J1214" s="146">
        <v>-39200</v>
      </c>
      <c r="K1214" s="147">
        <v>778224714</v>
      </c>
      <c r="L1214" s="148" t="s">
        <v>322</v>
      </c>
      <c r="M1214" s="148" t="s">
        <v>167</v>
      </c>
      <c r="N1214" s="148"/>
      <c r="O1214" s="148" t="s">
        <v>8</v>
      </c>
      <c r="P1214" s="148" t="s">
        <v>9</v>
      </c>
      <c r="Q1214" s="148"/>
      <c r="R1214" s="148"/>
      <c r="S1214" s="148"/>
      <c r="T1214" s="148"/>
    </row>
    <row r="1215" spans="1:20" ht="15.6" customHeight="1" outlineLevel="1">
      <c r="A1215" s="142">
        <v>45692</v>
      </c>
      <c r="B1215" s="142">
        <v>45679</v>
      </c>
      <c r="C1215" s="143" t="s">
        <v>120</v>
      </c>
      <c r="D1215" s="144" t="s">
        <v>86</v>
      </c>
      <c r="E1215" s="144"/>
      <c r="F1215" s="137">
        <f>IF(D1215="대체","",VLOOKUP($D1215,월별_CashFlow!$H$3:$I$61,2,FALSE))</f>
        <v>310001</v>
      </c>
      <c r="G1215" s="145"/>
      <c r="H1215" s="145">
        <f t="shared" si="36"/>
        <v>3179000</v>
      </c>
      <c r="I1215" s="145" t="str">
        <f t="shared" si="37"/>
        <v/>
      </c>
      <c r="J1215" s="146">
        <v>3179000</v>
      </c>
      <c r="K1215" s="147">
        <v>781403714</v>
      </c>
      <c r="L1215" s="148" t="s">
        <v>203</v>
      </c>
      <c r="M1215" s="148"/>
      <c r="N1215" s="148"/>
      <c r="O1215" s="148" t="s">
        <v>12</v>
      </c>
      <c r="P1215" s="148" t="s">
        <v>13</v>
      </c>
      <c r="Q1215" s="148"/>
      <c r="R1215" s="148"/>
      <c r="S1215" s="148"/>
      <c r="T1215" s="148"/>
    </row>
    <row r="1216" spans="1:20" ht="15.6" customHeight="1" outlineLevel="1">
      <c r="A1216" s="142">
        <v>45692</v>
      </c>
      <c r="B1216" s="142">
        <v>45679</v>
      </c>
      <c r="C1216" s="143" t="s">
        <v>120</v>
      </c>
      <c r="D1216" s="144" t="s">
        <v>86</v>
      </c>
      <c r="E1216" s="144"/>
      <c r="F1216" s="137">
        <f>IF(D1216="대체","",VLOOKUP($D1216,월별_CashFlow!$H$3:$I$61,2,FALSE))</f>
        <v>310001</v>
      </c>
      <c r="G1216" s="145"/>
      <c r="H1216" s="145" t="str">
        <f t="shared" si="36"/>
        <v/>
      </c>
      <c r="I1216" s="145">
        <f t="shared" si="37"/>
        <v>-3179000</v>
      </c>
      <c r="J1216" s="146">
        <v>-3179000</v>
      </c>
      <c r="K1216" s="147">
        <v>778224714</v>
      </c>
      <c r="L1216" s="148" t="s">
        <v>730</v>
      </c>
      <c r="M1216" s="148"/>
      <c r="N1216" s="148"/>
      <c r="O1216" s="148" t="s">
        <v>12</v>
      </c>
      <c r="P1216" s="148" t="s">
        <v>13</v>
      </c>
      <c r="Q1216" s="148"/>
      <c r="R1216" s="148"/>
      <c r="S1216" s="148"/>
      <c r="T1216" s="148"/>
    </row>
    <row r="1217" spans="1:20" ht="15.6" customHeight="1" outlineLevel="1">
      <c r="A1217" s="142">
        <v>45692</v>
      </c>
      <c r="B1217" s="142">
        <v>45680</v>
      </c>
      <c r="C1217" s="143" t="s">
        <v>120</v>
      </c>
      <c r="D1217" s="144" t="s">
        <v>76</v>
      </c>
      <c r="E1217" s="144"/>
      <c r="F1217" s="137">
        <f>IF(D1217="대체","",VLOOKUP($D1217,월별_CashFlow!$H$3:$I$61,2,FALSE))</f>
        <v>120204</v>
      </c>
      <c r="G1217" s="145"/>
      <c r="H1217" s="145" t="str">
        <f t="shared" si="36"/>
        <v/>
      </c>
      <c r="I1217" s="145">
        <f t="shared" si="37"/>
        <v>-13500</v>
      </c>
      <c r="J1217" s="146">
        <v>-13500</v>
      </c>
      <c r="K1217" s="147">
        <v>778211214</v>
      </c>
      <c r="L1217" s="148" t="s">
        <v>574</v>
      </c>
      <c r="M1217" s="148" t="s">
        <v>141</v>
      </c>
      <c r="N1217" s="148"/>
      <c r="O1217" s="148" t="s">
        <v>8</v>
      </c>
      <c r="P1217" s="148" t="s">
        <v>9</v>
      </c>
      <c r="Q1217" s="148"/>
      <c r="R1217" s="148"/>
      <c r="S1217" s="148"/>
      <c r="T1217" s="148"/>
    </row>
    <row r="1218" spans="1:20" ht="15.6" customHeight="1" outlineLevel="1">
      <c r="A1218" s="142">
        <v>45692</v>
      </c>
      <c r="B1218" s="142">
        <v>45680</v>
      </c>
      <c r="C1218" s="143" t="s">
        <v>120</v>
      </c>
      <c r="D1218" s="144" t="s">
        <v>76</v>
      </c>
      <c r="E1218" s="144"/>
      <c r="F1218" s="137">
        <f>IF(D1218="대체","",VLOOKUP($D1218,월별_CashFlow!$H$3:$I$61,2,FALSE))</f>
        <v>120204</v>
      </c>
      <c r="G1218" s="145"/>
      <c r="H1218" s="145" t="str">
        <f t="shared" si="36"/>
        <v/>
      </c>
      <c r="I1218" s="145">
        <f t="shared" si="37"/>
        <v>-16300</v>
      </c>
      <c r="J1218" s="146">
        <v>-16300</v>
      </c>
      <c r="K1218" s="147">
        <v>778194914</v>
      </c>
      <c r="L1218" s="148" t="s">
        <v>574</v>
      </c>
      <c r="M1218" s="148" t="s">
        <v>141</v>
      </c>
      <c r="N1218" s="148"/>
      <c r="O1218" s="148" t="s">
        <v>8</v>
      </c>
      <c r="P1218" s="148" t="s">
        <v>9</v>
      </c>
      <c r="Q1218" s="148"/>
      <c r="R1218" s="148"/>
      <c r="S1218" s="148"/>
      <c r="T1218" s="148"/>
    </row>
    <row r="1219" spans="1:20" ht="15.6" customHeight="1" outlineLevel="1">
      <c r="A1219" s="142">
        <v>45692</v>
      </c>
      <c r="B1219" s="142">
        <v>45680</v>
      </c>
      <c r="C1219" s="143" t="s">
        <v>120</v>
      </c>
      <c r="D1219" s="144" t="s">
        <v>76</v>
      </c>
      <c r="E1219" s="144"/>
      <c r="F1219" s="137">
        <f>IF(D1219="대체","",VLOOKUP($D1219,월별_CashFlow!$H$3:$I$61,2,FALSE))</f>
        <v>120204</v>
      </c>
      <c r="G1219" s="145"/>
      <c r="H1219" s="145" t="str">
        <f t="shared" si="36"/>
        <v/>
      </c>
      <c r="I1219" s="145">
        <f t="shared" si="37"/>
        <v>-36000</v>
      </c>
      <c r="J1219" s="146">
        <v>-36000</v>
      </c>
      <c r="K1219" s="147">
        <v>778158914</v>
      </c>
      <c r="L1219" s="148" t="s">
        <v>499</v>
      </c>
      <c r="M1219" s="148" t="s">
        <v>266</v>
      </c>
      <c r="N1219" s="148"/>
      <c r="O1219" s="148" t="s">
        <v>8</v>
      </c>
      <c r="P1219" s="148" t="s">
        <v>9</v>
      </c>
      <c r="Q1219" s="148"/>
      <c r="R1219" s="148"/>
      <c r="S1219" s="148"/>
      <c r="T1219" s="148"/>
    </row>
    <row r="1220" spans="1:20" ht="15.6" customHeight="1" outlineLevel="1">
      <c r="A1220" s="142">
        <v>45678</v>
      </c>
      <c r="B1220" s="142">
        <v>45681</v>
      </c>
      <c r="C1220" s="143" t="s">
        <v>120</v>
      </c>
      <c r="D1220" s="144" t="s">
        <v>74</v>
      </c>
      <c r="E1220" s="144"/>
      <c r="F1220" s="137">
        <f>IF(D1220="대체","",VLOOKUP($D1220,월별_CashFlow!$H$3:$I$61,2,FALSE))</f>
        <v>120202</v>
      </c>
      <c r="G1220" s="145"/>
      <c r="H1220" s="145" t="str">
        <f t="shared" si="36"/>
        <v/>
      </c>
      <c r="I1220" s="145">
        <f t="shared" si="37"/>
        <v>-7575260</v>
      </c>
      <c r="J1220" s="146">
        <v>-7575260</v>
      </c>
      <c r="K1220" s="147">
        <v>770583654</v>
      </c>
      <c r="L1220" s="148" t="s">
        <v>1138</v>
      </c>
      <c r="M1220" s="148"/>
      <c r="N1220" s="148"/>
      <c r="O1220" s="148" t="s">
        <v>10</v>
      </c>
      <c r="P1220" s="148" t="s">
        <v>11</v>
      </c>
      <c r="Q1220" s="148"/>
      <c r="R1220" s="148"/>
      <c r="S1220" s="148"/>
      <c r="T1220" s="148"/>
    </row>
    <row r="1221" spans="1:20" ht="15.6" customHeight="1" outlineLevel="1">
      <c r="A1221" s="142">
        <v>45678</v>
      </c>
      <c r="B1221" s="142">
        <v>45681</v>
      </c>
      <c r="C1221" s="143" t="s">
        <v>120</v>
      </c>
      <c r="D1221" s="144" t="s">
        <v>74</v>
      </c>
      <c r="E1221" s="144"/>
      <c r="F1221" s="137">
        <f>IF(D1221="대체","",VLOOKUP($D1221,월별_CashFlow!$H$3:$I$61,2,FALSE))</f>
        <v>120202</v>
      </c>
      <c r="G1221" s="145"/>
      <c r="H1221" s="145" t="str">
        <f t="shared" si="36"/>
        <v/>
      </c>
      <c r="I1221" s="145">
        <f t="shared" si="37"/>
        <v>-6829390</v>
      </c>
      <c r="J1221" s="146">
        <v>-6829390</v>
      </c>
      <c r="K1221" s="147">
        <v>763754264</v>
      </c>
      <c r="L1221" s="148" t="s">
        <v>1138</v>
      </c>
      <c r="M1221" s="148"/>
      <c r="N1221" s="148"/>
      <c r="O1221" s="148" t="s">
        <v>10</v>
      </c>
      <c r="P1221" s="148" t="s">
        <v>11</v>
      </c>
      <c r="Q1221" s="148"/>
      <c r="R1221" s="148"/>
      <c r="S1221" s="148"/>
      <c r="T1221" s="148"/>
    </row>
    <row r="1222" spans="1:20" ht="15.6" customHeight="1" outlineLevel="1">
      <c r="A1222" s="142">
        <v>45678</v>
      </c>
      <c r="B1222" s="142">
        <v>45681</v>
      </c>
      <c r="C1222" s="143" t="s">
        <v>120</v>
      </c>
      <c r="D1222" s="144" t="s">
        <v>74</v>
      </c>
      <c r="E1222" s="144"/>
      <c r="F1222" s="137">
        <f>IF(D1222="대체","",VLOOKUP($D1222,월별_CashFlow!$H$3:$I$61,2,FALSE))</f>
        <v>120202</v>
      </c>
      <c r="G1222" s="145"/>
      <c r="H1222" s="145" t="str">
        <f t="shared" si="36"/>
        <v/>
      </c>
      <c r="I1222" s="145">
        <f t="shared" si="37"/>
        <v>-2555900</v>
      </c>
      <c r="J1222" s="146">
        <v>-2555900</v>
      </c>
      <c r="K1222" s="147">
        <v>761198364</v>
      </c>
      <c r="L1222" s="148" t="s">
        <v>1138</v>
      </c>
      <c r="M1222" s="148"/>
      <c r="N1222" s="148"/>
      <c r="O1222" s="148" t="s">
        <v>10</v>
      </c>
      <c r="P1222" s="148" t="s">
        <v>11</v>
      </c>
      <c r="Q1222" s="148"/>
      <c r="R1222" s="148"/>
      <c r="S1222" s="148"/>
      <c r="T1222" s="148"/>
    </row>
    <row r="1223" spans="1:20" ht="15.6" customHeight="1" outlineLevel="1">
      <c r="A1223" s="142">
        <v>45678</v>
      </c>
      <c r="B1223" s="142">
        <v>45681</v>
      </c>
      <c r="C1223" s="143" t="s">
        <v>120</v>
      </c>
      <c r="D1223" s="144" t="s">
        <v>74</v>
      </c>
      <c r="E1223" s="144"/>
      <c r="F1223" s="137">
        <f>IF(D1223="대체","",VLOOKUP($D1223,월별_CashFlow!$H$3:$I$61,2,FALSE))</f>
        <v>120202</v>
      </c>
      <c r="G1223" s="145"/>
      <c r="H1223" s="145" t="str">
        <f t="shared" si="36"/>
        <v/>
      </c>
      <c r="I1223" s="145">
        <f t="shared" si="37"/>
        <v>-905960</v>
      </c>
      <c r="J1223" s="146">
        <v>-905960</v>
      </c>
      <c r="K1223" s="147">
        <v>760292404</v>
      </c>
      <c r="L1223" s="148" t="s">
        <v>1138</v>
      </c>
      <c r="M1223" s="148"/>
      <c r="N1223" s="148"/>
      <c r="O1223" s="148" t="s">
        <v>10</v>
      </c>
      <c r="P1223" s="148" t="s">
        <v>11</v>
      </c>
      <c r="Q1223" s="148"/>
      <c r="R1223" s="148"/>
      <c r="S1223" s="148"/>
      <c r="T1223" s="148"/>
    </row>
    <row r="1224" spans="1:20" ht="15.6" customHeight="1" outlineLevel="1">
      <c r="A1224" s="142">
        <v>45678</v>
      </c>
      <c r="B1224" s="142">
        <v>45681</v>
      </c>
      <c r="C1224" s="143" t="s">
        <v>120</v>
      </c>
      <c r="D1224" s="144" t="s">
        <v>74</v>
      </c>
      <c r="E1224" s="144"/>
      <c r="F1224" s="137">
        <f>IF(D1224="대체","",VLOOKUP($D1224,월별_CashFlow!$H$3:$I$61,2,FALSE))</f>
        <v>120202</v>
      </c>
      <c r="G1224" s="145"/>
      <c r="H1224" s="145" t="str">
        <f t="shared" ref="H1224:H1287" si="38">IF(J1224&gt;0,J1224,"")</f>
        <v/>
      </c>
      <c r="I1224" s="145">
        <f t="shared" ref="I1224:I1287" si="39">IF(J1224&lt;0,J1224,"")</f>
        <v>-906460</v>
      </c>
      <c r="J1224" s="146">
        <v>-906460</v>
      </c>
      <c r="K1224" s="147">
        <v>759385944</v>
      </c>
      <c r="L1224" s="148" t="s">
        <v>1138</v>
      </c>
      <c r="M1224" s="148"/>
      <c r="N1224" s="148"/>
      <c r="O1224" s="148" t="s">
        <v>10</v>
      </c>
      <c r="P1224" s="148" t="s">
        <v>11</v>
      </c>
      <c r="Q1224" s="148"/>
      <c r="R1224" s="148"/>
      <c r="S1224" s="148"/>
      <c r="T1224" s="148"/>
    </row>
    <row r="1225" spans="1:20" ht="15.6" customHeight="1" outlineLevel="1">
      <c r="A1225" s="142">
        <v>45692</v>
      </c>
      <c r="B1225" s="142">
        <v>45681</v>
      </c>
      <c r="C1225" s="143" t="s">
        <v>120</v>
      </c>
      <c r="D1225" s="144" t="s">
        <v>86</v>
      </c>
      <c r="E1225" s="144"/>
      <c r="F1225" s="137">
        <f>IF(D1225="대체","",VLOOKUP($D1225,월별_CashFlow!$H$3:$I$61,2,FALSE))</f>
        <v>310001</v>
      </c>
      <c r="G1225" s="145"/>
      <c r="H1225" s="145" t="str">
        <f t="shared" si="38"/>
        <v/>
      </c>
      <c r="I1225" s="145">
        <f t="shared" si="39"/>
        <v>-50000</v>
      </c>
      <c r="J1225" s="146">
        <v>-50000</v>
      </c>
      <c r="K1225" s="147">
        <v>759335944</v>
      </c>
      <c r="L1225" s="148" t="s">
        <v>733</v>
      </c>
      <c r="M1225" s="148"/>
      <c r="N1225" s="148"/>
      <c r="O1225" s="148" t="s">
        <v>10</v>
      </c>
      <c r="P1225" s="148" t="s">
        <v>11</v>
      </c>
      <c r="Q1225" s="148"/>
      <c r="R1225" s="148"/>
      <c r="S1225" s="148"/>
      <c r="T1225" s="148"/>
    </row>
    <row r="1226" spans="1:20" ht="15.6" customHeight="1" outlineLevel="1">
      <c r="A1226" s="142">
        <v>45692</v>
      </c>
      <c r="B1226" s="142">
        <v>45681</v>
      </c>
      <c r="C1226" s="143" t="s">
        <v>120</v>
      </c>
      <c r="D1226" s="144" t="s">
        <v>86</v>
      </c>
      <c r="E1226" s="144"/>
      <c r="F1226" s="137">
        <f>IF(D1226="대체","",VLOOKUP($D1226,월별_CashFlow!$H$3:$I$61,2,FALSE))</f>
        <v>310001</v>
      </c>
      <c r="G1226" s="145"/>
      <c r="H1226" s="145" t="str">
        <f t="shared" si="38"/>
        <v/>
      </c>
      <c r="I1226" s="145">
        <f t="shared" si="39"/>
        <v>-33000</v>
      </c>
      <c r="J1226" s="146">
        <v>-33000</v>
      </c>
      <c r="K1226" s="147">
        <v>759302944</v>
      </c>
      <c r="L1226" s="148" t="s">
        <v>734</v>
      </c>
      <c r="M1226" s="148"/>
      <c r="N1226" s="148"/>
      <c r="O1226" s="148" t="s">
        <v>10</v>
      </c>
      <c r="P1226" s="148" t="s">
        <v>11</v>
      </c>
      <c r="Q1226" s="148"/>
      <c r="R1226" s="148"/>
      <c r="S1226" s="148"/>
      <c r="T1226" s="148"/>
    </row>
    <row r="1227" spans="1:20" ht="15.6" customHeight="1" outlineLevel="1">
      <c r="A1227" s="142">
        <v>45692</v>
      </c>
      <c r="B1227" s="142">
        <v>45681</v>
      </c>
      <c r="C1227" s="143" t="s">
        <v>120</v>
      </c>
      <c r="D1227" s="144" t="s">
        <v>86</v>
      </c>
      <c r="E1227" s="144"/>
      <c r="F1227" s="137">
        <f>IF(D1227="대체","",VLOOKUP($D1227,월별_CashFlow!$H$3:$I$61,2,FALSE))</f>
        <v>310001</v>
      </c>
      <c r="G1227" s="145"/>
      <c r="H1227" s="145" t="str">
        <f t="shared" si="38"/>
        <v/>
      </c>
      <c r="I1227" s="145">
        <f t="shared" si="39"/>
        <v>-130500</v>
      </c>
      <c r="J1227" s="146">
        <v>-130500</v>
      </c>
      <c r="K1227" s="147">
        <v>759172444</v>
      </c>
      <c r="L1227" s="148" t="s">
        <v>572</v>
      </c>
      <c r="M1227" s="148"/>
      <c r="N1227" s="148"/>
      <c r="O1227" s="148" t="s">
        <v>10</v>
      </c>
      <c r="P1227" s="148" t="s">
        <v>11</v>
      </c>
      <c r="Q1227" s="148"/>
      <c r="R1227" s="148"/>
      <c r="S1227" s="148"/>
      <c r="T1227" s="148"/>
    </row>
    <row r="1228" spans="1:20" ht="15.6" customHeight="1" outlineLevel="1">
      <c r="A1228" s="142">
        <v>45692</v>
      </c>
      <c r="B1228" s="142">
        <v>45684</v>
      </c>
      <c r="C1228" s="143" t="s">
        <v>120</v>
      </c>
      <c r="D1228" s="144" t="s">
        <v>76</v>
      </c>
      <c r="E1228" s="144"/>
      <c r="F1228" s="137">
        <f>IF(D1228="대체","",VLOOKUP($D1228,월별_CashFlow!$H$3:$I$61,2,FALSE))</f>
        <v>120204</v>
      </c>
      <c r="G1228" s="145"/>
      <c r="H1228" s="145" t="str">
        <f t="shared" si="38"/>
        <v/>
      </c>
      <c r="I1228" s="145">
        <f t="shared" si="39"/>
        <v>-13800</v>
      </c>
      <c r="J1228" s="146">
        <v>-13800</v>
      </c>
      <c r="K1228" s="147">
        <v>759158644</v>
      </c>
      <c r="L1228" s="148" t="s">
        <v>574</v>
      </c>
      <c r="M1228" s="148" t="s">
        <v>141</v>
      </c>
      <c r="N1228" s="148"/>
      <c r="O1228" s="148" t="s">
        <v>8</v>
      </c>
      <c r="P1228" s="148" t="s">
        <v>9</v>
      </c>
      <c r="Q1228" s="148"/>
      <c r="R1228" s="148"/>
      <c r="S1228" s="148"/>
      <c r="T1228" s="148"/>
    </row>
    <row r="1229" spans="1:20" ht="15.6" customHeight="1" outlineLevel="1">
      <c r="A1229" s="142">
        <v>45678</v>
      </c>
      <c r="B1229" s="142">
        <v>45688</v>
      </c>
      <c r="C1229" s="143" t="s">
        <v>120</v>
      </c>
      <c r="D1229" s="144" t="s">
        <v>75</v>
      </c>
      <c r="E1229" s="144"/>
      <c r="F1229" s="137">
        <f>IF(D1229="대체","",VLOOKUP($D1229,월별_CashFlow!$H$3:$I$61,2,FALSE))</f>
        <v>120203</v>
      </c>
      <c r="G1229" s="145"/>
      <c r="H1229" s="145" t="str">
        <f t="shared" si="38"/>
        <v/>
      </c>
      <c r="I1229" s="145">
        <f t="shared" si="39"/>
        <v>-1194213</v>
      </c>
      <c r="J1229" s="146">
        <v>-1194213</v>
      </c>
      <c r="K1229" s="147">
        <v>757964431</v>
      </c>
      <c r="L1229" s="148" t="s">
        <v>332</v>
      </c>
      <c r="M1229" s="148"/>
      <c r="N1229" s="148"/>
      <c r="O1229" s="148" t="s">
        <v>10</v>
      </c>
      <c r="P1229" s="148" t="s">
        <v>11</v>
      </c>
      <c r="Q1229" s="148"/>
      <c r="R1229" s="148"/>
      <c r="S1229" s="148"/>
      <c r="T1229" s="148"/>
    </row>
    <row r="1230" spans="1:20" ht="15.6" customHeight="1" outlineLevel="1">
      <c r="A1230" s="142">
        <v>45678</v>
      </c>
      <c r="B1230" s="142">
        <v>45688</v>
      </c>
      <c r="C1230" s="143" t="s">
        <v>120</v>
      </c>
      <c r="D1230" s="144" t="s">
        <v>76</v>
      </c>
      <c r="E1230" s="144"/>
      <c r="F1230" s="137">
        <f>IF(D1230="대체","",VLOOKUP($D1230,월별_CashFlow!$H$3:$I$61,2,FALSE))</f>
        <v>120204</v>
      </c>
      <c r="G1230" s="145"/>
      <c r="H1230" s="145" t="str">
        <f t="shared" si="38"/>
        <v/>
      </c>
      <c r="I1230" s="145">
        <f t="shared" si="39"/>
        <v>-550000</v>
      </c>
      <c r="J1230" s="146">
        <v>-550000</v>
      </c>
      <c r="K1230" s="147">
        <v>757414431</v>
      </c>
      <c r="L1230" s="148" t="s">
        <v>706</v>
      </c>
      <c r="M1230" s="148"/>
      <c r="N1230" s="148"/>
      <c r="O1230" s="148" t="s">
        <v>10</v>
      </c>
      <c r="P1230" s="148" t="s">
        <v>11</v>
      </c>
      <c r="Q1230" s="148"/>
      <c r="R1230" s="148"/>
      <c r="S1230" s="148"/>
      <c r="T1230" s="148"/>
    </row>
    <row r="1231" spans="1:20" ht="15.6" customHeight="1" outlineLevel="1">
      <c r="A1231" s="142">
        <v>45678</v>
      </c>
      <c r="B1231" s="142">
        <v>45688</v>
      </c>
      <c r="C1231" s="143" t="s">
        <v>120</v>
      </c>
      <c r="D1231" s="144" t="s">
        <v>76</v>
      </c>
      <c r="E1231" s="144"/>
      <c r="F1231" s="137">
        <f>IF(D1231="대체","",VLOOKUP($D1231,월별_CashFlow!$H$3:$I$61,2,FALSE))</f>
        <v>120204</v>
      </c>
      <c r="G1231" s="145"/>
      <c r="H1231" s="145" t="str">
        <f t="shared" si="38"/>
        <v/>
      </c>
      <c r="I1231" s="145">
        <f t="shared" si="39"/>
        <v>-990500</v>
      </c>
      <c r="J1231" s="146">
        <v>-990500</v>
      </c>
      <c r="K1231" s="147">
        <v>756423931</v>
      </c>
      <c r="L1231" s="148" t="s">
        <v>708</v>
      </c>
      <c r="M1231" s="148"/>
      <c r="N1231" s="148"/>
      <c r="O1231" s="148" t="s">
        <v>10</v>
      </c>
      <c r="P1231" s="148" t="s">
        <v>11</v>
      </c>
      <c r="Q1231" s="148"/>
      <c r="R1231" s="148"/>
      <c r="S1231" s="148"/>
      <c r="T1231" s="148"/>
    </row>
    <row r="1232" spans="1:20" ht="15.6" customHeight="1" outlineLevel="1">
      <c r="A1232" s="142">
        <v>45692</v>
      </c>
      <c r="B1232" s="142">
        <v>45688</v>
      </c>
      <c r="C1232" s="143" t="s">
        <v>120</v>
      </c>
      <c r="D1232" s="144" t="s">
        <v>75</v>
      </c>
      <c r="E1232" s="144"/>
      <c r="F1232" s="137">
        <f>IF(D1232="대체","",VLOOKUP($D1232,월별_CashFlow!$H$3:$I$61,2,FALSE))</f>
        <v>120203</v>
      </c>
      <c r="G1232" s="145"/>
      <c r="H1232" s="145" t="str">
        <f t="shared" si="38"/>
        <v/>
      </c>
      <c r="I1232" s="145">
        <f t="shared" si="39"/>
        <v>-800</v>
      </c>
      <c r="J1232" s="146">
        <v>-800</v>
      </c>
      <c r="K1232" s="147">
        <v>756423131</v>
      </c>
      <c r="L1232" s="148" t="s">
        <v>332</v>
      </c>
      <c r="M1232" s="148" t="s">
        <v>197</v>
      </c>
      <c r="N1232" s="148"/>
      <c r="O1232" s="148" t="s">
        <v>8</v>
      </c>
      <c r="P1232" s="148" t="s">
        <v>9</v>
      </c>
      <c r="Q1232" s="148"/>
      <c r="R1232" s="148"/>
      <c r="S1232" s="148"/>
      <c r="T1232" s="148"/>
    </row>
    <row r="1233" spans="1:20" ht="15.6" customHeight="1" outlineLevel="1">
      <c r="A1233" s="142">
        <v>45692</v>
      </c>
      <c r="B1233" s="142">
        <v>45688</v>
      </c>
      <c r="C1233" s="143" t="s">
        <v>120</v>
      </c>
      <c r="D1233" s="144" t="s">
        <v>75</v>
      </c>
      <c r="E1233" s="144"/>
      <c r="F1233" s="137">
        <f>IF(D1233="대체","",VLOOKUP($D1233,월별_CashFlow!$H$3:$I$61,2,FALSE))</f>
        <v>120203</v>
      </c>
      <c r="G1233" s="145"/>
      <c r="H1233" s="145" t="str">
        <f t="shared" si="38"/>
        <v/>
      </c>
      <c r="I1233" s="145">
        <f t="shared" si="39"/>
        <v>-633967</v>
      </c>
      <c r="J1233" s="146">
        <v>-633967</v>
      </c>
      <c r="K1233" s="147">
        <v>755789164</v>
      </c>
      <c r="L1233" s="148" t="s">
        <v>332</v>
      </c>
      <c r="M1233" s="148" t="s">
        <v>198</v>
      </c>
      <c r="N1233" s="148"/>
      <c r="O1233" s="148" t="s">
        <v>8</v>
      </c>
      <c r="P1233" s="148" t="s">
        <v>9</v>
      </c>
      <c r="Q1233" s="148"/>
      <c r="R1233" s="148"/>
      <c r="S1233" s="148"/>
      <c r="T1233" s="148"/>
    </row>
    <row r="1234" spans="1:20" ht="15.6" customHeight="1" outlineLevel="1">
      <c r="A1234" s="142">
        <v>45692</v>
      </c>
      <c r="B1234" s="142">
        <v>45688</v>
      </c>
      <c r="C1234" s="143" t="s">
        <v>120</v>
      </c>
      <c r="D1234" s="144" t="s">
        <v>75</v>
      </c>
      <c r="E1234" s="144"/>
      <c r="F1234" s="137">
        <f>IF(D1234="대체","",VLOOKUP($D1234,월별_CashFlow!$H$3:$I$61,2,FALSE))</f>
        <v>120203</v>
      </c>
      <c r="G1234" s="145"/>
      <c r="H1234" s="145" t="str">
        <f t="shared" si="38"/>
        <v/>
      </c>
      <c r="I1234" s="145">
        <f t="shared" si="39"/>
        <v>-400</v>
      </c>
      <c r="J1234" s="146">
        <v>-400</v>
      </c>
      <c r="K1234" s="147">
        <v>755788764</v>
      </c>
      <c r="L1234" s="148" t="s">
        <v>332</v>
      </c>
      <c r="M1234" s="148"/>
      <c r="N1234" s="148"/>
      <c r="O1234" s="148" t="s">
        <v>12</v>
      </c>
      <c r="P1234" s="148" t="s">
        <v>13</v>
      </c>
      <c r="Q1234" s="148"/>
      <c r="R1234" s="148"/>
      <c r="S1234" s="148"/>
      <c r="T1234" s="148"/>
    </row>
    <row r="1235" spans="1:20" ht="15.6" customHeight="1" outlineLevel="1">
      <c r="A1235" s="142">
        <v>45692</v>
      </c>
      <c r="B1235" s="142">
        <v>45691</v>
      </c>
      <c r="C1235" s="143" t="s">
        <v>120</v>
      </c>
      <c r="D1235" s="144" t="s">
        <v>86</v>
      </c>
      <c r="E1235" s="144"/>
      <c r="F1235" s="137">
        <f>IF(D1235="대체","",VLOOKUP($D1235,월별_CashFlow!$H$3:$I$61,2,FALSE))</f>
        <v>310001</v>
      </c>
      <c r="G1235" s="145"/>
      <c r="H1235" s="145">
        <f t="shared" si="38"/>
        <v>869631</v>
      </c>
      <c r="I1235" s="145" t="str">
        <f t="shared" si="39"/>
        <v/>
      </c>
      <c r="J1235" s="146">
        <v>869631</v>
      </c>
      <c r="K1235" s="147">
        <v>756658395</v>
      </c>
      <c r="L1235" s="148" t="s">
        <v>203</v>
      </c>
      <c r="M1235" s="148"/>
      <c r="N1235" s="148"/>
      <c r="O1235" s="148" t="s">
        <v>12</v>
      </c>
      <c r="P1235" s="148" t="s">
        <v>13</v>
      </c>
      <c r="Q1235" s="148"/>
      <c r="R1235" s="148"/>
      <c r="S1235" s="148"/>
      <c r="T1235" s="148"/>
    </row>
    <row r="1236" spans="1:20" ht="15.6" customHeight="1" outlineLevel="1">
      <c r="A1236" s="142">
        <v>45692</v>
      </c>
      <c r="B1236" s="142">
        <v>45691</v>
      </c>
      <c r="C1236" s="143" t="s">
        <v>120</v>
      </c>
      <c r="D1236" s="144" t="s">
        <v>86</v>
      </c>
      <c r="E1236" s="144"/>
      <c r="F1236" s="137">
        <f>IF(D1236="대체","",VLOOKUP($D1236,월별_CashFlow!$H$3:$I$61,2,FALSE))</f>
        <v>310001</v>
      </c>
      <c r="G1236" s="145"/>
      <c r="H1236" s="145" t="str">
        <f t="shared" si="38"/>
        <v/>
      </c>
      <c r="I1236" s="145">
        <f t="shared" si="39"/>
        <v>-869631</v>
      </c>
      <c r="J1236" s="146">
        <v>-869631</v>
      </c>
      <c r="K1236" s="147">
        <v>755788764</v>
      </c>
      <c r="L1236" s="148" t="s">
        <v>712</v>
      </c>
      <c r="M1236" s="148"/>
      <c r="N1236" s="148"/>
      <c r="O1236" s="148" t="s">
        <v>12</v>
      </c>
      <c r="P1236" s="148" t="s">
        <v>13</v>
      </c>
      <c r="Q1236" s="148"/>
      <c r="R1236" s="148"/>
      <c r="S1236" s="148"/>
      <c r="T1236" s="148"/>
    </row>
    <row r="1237" spans="1:20" ht="15.6" customHeight="1" outlineLevel="1">
      <c r="A1237" s="142">
        <v>45705</v>
      </c>
      <c r="B1237" s="142">
        <v>45691</v>
      </c>
      <c r="C1237" s="143" t="s">
        <v>120</v>
      </c>
      <c r="D1237" s="144" t="s">
        <v>86</v>
      </c>
      <c r="E1237" s="144"/>
      <c r="F1237" s="137">
        <f>IF(D1237="대체","",VLOOKUP($D1237,월별_CashFlow!$H$3:$I$61,2,FALSE))</f>
        <v>310001</v>
      </c>
      <c r="G1237" s="145"/>
      <c r="H1237" s="145">
        <f t="shared" si="38"/>
        <v>869631</v>
      </c>
      <c r="I1237" s="145" t="str">
        <f t="shared" si="39"/>
        <v/>
      </c>
      <c r="J1237" s="146">
        <v>869631</v>
      </c>
      <c r="K1237" s="147">
        <v>756658395</v>
      </c>
      <c r="L1237" s="148" t="s">
        <v>203</v>
      </c>
      <c r="M1237" s="148"/>
      <c r="N1237" s="148"/>
      <c r="O1237" s="148" t="s">
        <v>12</v>
      </c>
      <c r="P1237" s="148" t="s">
        <v>13</v>
      </c>
      <c r="Q1237" s="148"/>
      <c r="R1237" s="148"/>
      <c r="S1237" s="148"/>
      <c r="T1237" s="148"/>
    </row>
    <row r="1238" spans="1:20" ht="15.6" customHeight="1" outlineLevel="1">
      <c r="A1238" s="142">
        <v>45705</v>
      </c>
      <c r="B1238" s="142">
        <v>45691</v>
      </c>
      <c r="C1238" s="143" t="s">
        <v>120</v>
      </c>
      <c r="D1238" s="144" t="s">
        <v>86</v>
      </c>
      <c r="E1238" s="144"/>
      <c r="F1238" s="137">
        <f>IF(D1238="대체","",VLOOKUP($D1238,월별_CashFlow!$H$3:$I$61,2,FALSE))</f>
        <v>310001</v>
      </c>
      <c r="G1238" s="145"/>
      <c r="H1238" s="145" t="str">
        <f t="shared" si="38"/>
        <v/>
      </c>
      <c r="I1238" s="145">
        <f t="shared" si="39"/>
        <v>-869631</v>
      </c>
      <c r="J1238" s="146">
        <v>-869631</v>
      </c>
      <c r="K1238" s="147">
        <v>755788764</v>
      </c>
      <c r="L1238" s="148" t="s">
        <v>712</v>
      </c>
      <c r="M1238" s="148"/>
      <c r="N1238" s="148"/>
      <c r="O1238" s="148" t="s">
        <v>12</v>
      </c>
      <c r="P1238" s="148" t="s">
        <v>13</v>
      </c>
      <c r="Q1238" s="148"/>
      <c r="R1238" s="148"/>
      <c r="S1238" s="148"/>
      <c r="T1238" s="148"/>
    </row>
    <row r="1239" spans="1:20" ht="15.6" customHeight="1" outlineLevel="1">
      <c r="A1239" s="142">
        <v>45713</v>
      </c>
      <c r="B1239" s="142">
        <v>45691</v>
      </c>
      <c r="C1239" s="143" t="s">
        <v>120</v>
      </c>
      <c r="D1239" s="144" t="s">
        <v>86</v>
      </c>
      <c r="E1239" s="144"/>
      <c r="F1239" s="137">
        <f>IF(D1239="대체","",VLOOKUP($D1239,월별_CashFlow!$H$3:$I$61,2,FALSE))</f>
        <v>310001</v>
      </c>
      <c r="G1239" s="145"/>
      <c r="H1239" s="145">
        <f t="shared" si="38"/>
        <v>325000</v>
      </c>
      <c r="I1239" s="145" t="str">
        <f t="shared" si="39"/>
        <v/>
      </c>
      <c r="J1239" s="146">
        <v>325000</v>
      </c>
      <c r="K1239" s="147">
        <v>756113764</v>
      </c>
      <c r="L1239" s="148">
        <v>3024918</v>
      </c>
      <c r="M1239" s="148"/>
      <c r="N1239" s="148"/>
      <c r="O1239" s="148" t="s">
        <v>16</v>
      </c>
      <c r="P1239" s="148" t="s">
        <v>17</v>
      </c>
      <c r="Q1239" s="148"/>
      <c r="R1239" s="148"/>
      <c r="S1239" s="148"/>
      <c r="T1239" s="148"/>
    </row>
    <row r="1240" spans="1:20" ht="15.6" customHeight="1" outlineLevel="1">
      <c r="A1240" s="142">
        <v>45713</v>
      </c>
      <c r="B1240" s="142">
        <v>45691</v>
      </c>
      <c r="C1240" s="143" t="s">
        <v>120</v>
      </c>
      <c r="D1240" s="144" t="s">
        <v>86</v>
      </c>
      <c r="E1240" s="144"/>
      <c r="F1240" s="137">
        <f>IF(D1240="대체","",VLOOKUP($D1240,월별_CashFlow!$H$3:$I$61,2,FALSE))</f>
        <v>310001</v>
      </c>
      <c r="G1240" s="145"/>
      <c r="H1240" s="145" t="str">
        <f t="shared" si="38"/>
        <v/>
      </c>
      <c r="I1240" s="145">
        <f t="shared" si="39"/>
        <v>-325000</v>
      </c>
      <c r="J1240" s="146">
        <v>-325000</v>
      </c>
      <c r="K1240" s="147">
        <v>755788764</v>
      </c>
      <c r="L1240" s="148">
        <v>3024918</v>
      </c>
      <c r="M1240" s="148"/>
      <c r="N1240" s="148"/>
      <c r="O1240" s="148" t="s">
        <v>16</v>
      </c>
      <c r="P1240" s="148" t="s">
        <v>17</v>
      </c>
      <c r="Q1240" s="148"/>
      <c r="R1240" s="148"/>
      <c r="S1240" s="148"/>
      <c r="T1240" s="148"/>
    </row>
    <row r="1241" spans="1:20" ht="15.6" customHeight="1" outlineLevel="1">
      <c r="A1241" s="142">
        <v>45713</v>
      </c>
      <c r="B1241" s="142">
        <v>45691</v>
      </c>
      <c r="C1241" s="143" t="s">
        <v>120</v>
      </c>
      <c r="D1241" s="144" t="s">
        <v>86</v>
      </c>
      <c r="E1241" s="144"/>
      <c r="F1241" s="137">
        <f>IF(D1241="대체","",VLOOKUP($D1241,월별_CashFlow!$H$3:$I$61,2,FALSE))</f>
        <v>310001</v>
      </c>
      <c r="G1241" s="145"/>
      <c r="H1241" s="145">
        <f t="shared" si="38"/>
        <v>1300000</v>
      </c>
      <c r="I1241" s="145" t="str">
        <f t="shared" si="39"/>
        <v/>
      </c>
      <c r="J1241" s="146">
        <v>1300000</v>
      </c>
      <c r="K1241" s="147">
        <v>757088764</v>
      </c>
      <c r="L1241" s="148">
        <v>3024917</v>
      </c>
      <c r="M1241" s="148"/>
      <c r="N1241" s="148"/>
      <c r="O1241" s="148" t="s">
        <v>16</v>
      </c>
      <c r="P1241" s="148" t="s">
        <v>17</v>
      </c>
      <c r="Q1241" s="148"/>
      <c r="R1241" s="148"/>
      <c r="S1241" s="148"/>
      <c r="T1241" s="148"/>
    </row>
    <row r="1242" spans="1:20" ht="15.6" customHeight="1" outlineLevel="1">
      <c r="A1242" s="142">
        <v>45713</v>
      </c>
      <c r="B1242" s="142">
        <v>45691</v>
      </c>
      <c r="C1242" s="143" t="s">
        <v>120</v>
      </c>
      <c r="D1242" s="144" t="s">
        <v>86</v>
      </c>
      <c r="E1242" s="144"/>
      <c r="F1242" s="137">
        <f>IF(D1242="대체","",VLOOKUP($D1242,월별_CashFlow!$H$3:$I$61,2,FALSE))</f>
        <v>310001</v>
      </c>
      <c r="G1242" s="145"/>
      <c r="H1242" s="145" t="str">
        <f t="shared" si="38"/>
        <v/>
      </c>
      <c r="I1242" s="145">
        <f t="shared" si="39"/>
        <v>-1300000</v>
      </c>
      <c r="J1242" s="146">
        <v>-1300000</v>
      </c>
      <c r="K1242" s="147">
        <v>755788764</v>
      </c>
      <c r="L1242" s="148">
        <v>3024917</v>
      </c>
      <c r="M1242" s="148"/>
      <c r="N1242" s="148"/>
      <c r="O1242" s="148" t="s">
        <v>16</v>
      </c>
      <c r="P1242" s="148" t="s">
        <v>17</v>
      </c>
      <c r="Q1242" s="148"/>
      <c r="R1242" s="148"/>
      <c r="S1242" s="148"/>
      <c r="T1242" s="148"/>
    </row>
    <row r="1243" spans="1:20" ht="15.6" customHeight="1" outlineLevel="1">
      <c r="A1243" s="142">
        <v>45705</v>
      </c>
      <c r="B1243" s="142">
        <v>45693</v>
      </c>
      <c r="C1243" s="143" t="s">
        <v>120</v>
      </c>
      <c r="D1243" s="144" t="s">
        <v>68</v>
      </c>
      <c r="E1243" s="144"/>
      <c r="F1243" s="137">
        <f>IF(D1243="대체","",VLOOKUP($D1243,월별_CashFlow!$H$3:$I$61,2,FALSE))</f>
        <v>120103</v>
      </c>
      <c r="G1243" s="145"/>
      <c r="H1243" s="145" t="str">
        <f t="shared" si="38"/>
        <v/>
      </c>
      <c r="I1243" s="145">
        <f t="shared" si="39"/>
        <v>-532736</v>
      </c>
      <c r="J1243" s="146">
        <v>-532736</v>
      </c>
      <c r="K1243" s="147">
        <v>755256028</v>
      </c>
      <c r="L1243" s="148" t="s">
        <v>330</v>
      </c>
      <c r="M1243" s="148" t="s">
        <v>228</v>
      </c>
      <c r="N1243" s="148"/>
      <c r="O1243" s="148" t="s">
        <v>10</v>
      </c>
      <c r="P1243" s="148" t="s">
        <v>11</v>
      </c>
      <c r="Q1243" s="148"/>
      <c r="R1243" s="148"/>
      <c r="S1243" s="148"/>
      <c r="T1243" s="148"/>
    </row>
    <row r="1244" spans="1:20" ht="15.6" customHeight="1" outlineLevel="1">
      <c r="A1244" s="142">
        <v>45705</v>
      </c>
      <c r="B1244" s="142">
        <v>45693</v>
      </c>
      <c r="C1244" s="143" t="s">
        <v>120</v>
      </c>
      <c r="D1244" s="144" t="s">
        <v>76</v>
      </c>
      <c r="E1244" s="144"/>
      <c r="F1244" s="137">
        <f>IF(D1244="대체","",VLOOKUP($D1244,월별_CashFlow!$H$3:$I$61,2,FALSE))</f>
        <v>120204</v>
      </c>
      <c r="G1244" s="145"/>
      <c r="H1244" s="145" t="str">
        <f t="shared" si="38"/>
        <v/>
      </c>
      <c r="I1244" s="145">
        <f t="shared" si="39"/>
        <v>-6600</v>
      </c>
      <c r="J1244" s="146">
        <v>-6600</v>
      </c>
      <c r="K1244" s="147">
        <v>755249428</v>
      </c>
      <c r="L1244" s="148" t="s">
        <v>710</v>
      </c>
      <c r="M1244" s="148"/>
      <c r="N1244" s="148"/>
      <c r="O1244" s="148" t="s">
        <v>8</v>
      </c>
      <c r="P1244" s="148" t="s">
        <v>9</v>
      </c>
      <c r="Q1244" s="148"/>
      <c r="R1244" s="148"/>
      <c r="S1244" s="148"/>
      <c r="T1244" s="148"/>
    </row>
    <row r="1245" spans="1:20" ht="15.6" customHeight="1" outlineLevel="1">
      <c r="A1245" s="142">
        <v>45705</v>
      </c>
      <c r="B1245" s="142">
        <v>45694</v>
      </c>
      <c r="C1245" s="143" t="s">
        <v>120</v>
      </c>
      <c r="D1245" s="144" t="s">
        <v>76</v>
      </c>
      <c r="E1245" s="144"/>
      <c r="F1245" s="137">
        <f>IF(D1245="대체","",VLOOKUP($D1245,월별_CashFlow!$H$3:$I$61,2,FALSE))</f>
        <v>120204</v>
      </c>
      <c r="G1245" s="145"/>
      <c r="H1245" s="145" t="str">
        <f t="shared" si="38"/>
        <v/>
      </c>
      <c r="I1245" s="145">
        <f t="shared" si="39"/>
        <v>-129000</v>
      </c>
      <c r="J1245" s="146">
        <v>-129000</v>
      </c>
      <c r="K1245" s="147">
        <v>755120428</v>
      </c>
      <c r="L1245" s="148" t="s">
        <v>739</v>
      </c>
      <c r="M1245" s="148"/>
      <c r="N1245" s="148"/>
      <c r="O1245" s="148" t="s">
        <v>10</v>
      </c>
      <c r="P1245" s="148" t="s">
        <v>11</v>
      </c>
      <c r="Q1245" s="148"/>
      <c r="R1245" s="148"/>
      <c r="S1245" s="148"/>
      <c r="T1245" s="148"/>
    </row>
    <row r="1246" spans="1:20" ht="15.6" customHeight="1" outlineLevel="1">
      <c r="A1246" s="142">
        <v>45705</v>
      </c>
      <c r="B1246" s="142">
        <v>45694</v>
      </c>
      <c r="C1246" s="143" t="s">
        <v>120</v>
      </c>
      <c r="D1246" s="144" t="s">
        <v>76</v>
      </c>
      <c r="E1246" s="144"/>
      <c r="F1246" s="137">
        <f>IF(D1246="대체","",VLOOKUP($D1246,월별_CashFlow!$H$3:$I$61,2,FALSE))</f>
        <v>120204</v>
      </c>
      <c r="G1246" s="145"/>
      <c r="H1246" s="145" t="str">
        <f t="shared" si="38"/>
        <v/>
      </c>
      <c r="I1246" s="145">
        <f t="shared" si="39"/>
        <v>-10900</v>
      </c>
      <c r="J1246" s="146">
        <v>-10900</v>
      </c>
      <c r="K1246" s="147">
        <v>755109528</v>
      </c>
      <c r="L1246" s="148" t="s">
        <v>574</v>
      </c>
      <c r="M1246" s="148"/>
      <c r="N1246" s="148"/>
      <c r="O1246" s="148" t="s">
        <v>8</v>
      </c>
      <c r="P1246" s="148" t="s">
        <v>9</v>
      </c>
      <c r="Q1246" s="148"/>
      <c r="R1246" s="148"/>
      <c r="S1246" s="148"/>
      <c r="T1246" s="148"/>
    </row>
    <row r="1247" spans="1:20" ht="15.6" customHeight="1" outlineLevel="1">
      <c r="A1247" s="142">
        <v>45705</v>
      </c>
      <c r="B1247" s="142">
        <v>45694</v>
      </c>
      <c r="C1247" s="143" t="s">
        <v>120</v>
      </c>
      <c r="D1247" s="144" t="s">
        <v>76</v>
      </c>
      <c r="E1247" s="144"/>
      <c r="F1247" s="137">
        <f>IF(D1247="대체","",VLOOKUP($D1247,월별_CashFlow!$H$3:$I$61,2,FALSE))</f>
        <v>120204</v>
      </c>
      <c r="G1247" s="145"/>
      <c r="H1247" s="145" t="str">
        <f t="shared" si="38"/>
        <v/>
      </c>
      <c r="I1247" s="145">
        <f t="shared" si="39"/>
        <v>-20000</v>
      </c>
      <c r="J1247" s="146">
        <v>-20000</v>
      </c>
      <c r="K1247" s="147">
        <v>755089528</v>
      </c>
      <c r="L1247" s="148" t="s">
        <v>574</v>
      </c>
      <c r="M1247" s="148"/>
      <c r="N1247" s="148"/>
      <c r="O1247" s="148" t="s">
        <v>8</v>
      </c>
      <c r="P1247" s="148" t="s">
        <v>9</v>
      </c>
      <c r="Q1247" s="148"/>
      <c r="R1247" s="148"/>
      <c r="S1247" s="148"/>
      <c r="T1247" s="148"/>
    </row>
    <row r="1248" spans="1:20" ht="15.6" customHeight="1" outlineLevel="1">
      <c r="A1248" s="142">
        <v>45705</v>
      </c>
      <c r="B1248" s="142">
        <v>45694</v>
      </c>
      <c r="C1248" s="143" t="s">
        <v>120</v>
      </c>
      <c r="D1248" s="144" t="s">
        <v>76</v>
      </c>
      <c r="E1248" s="144"/>
      <c r="F1248" s="137">
        <f>IF(D1248="대체","",VLOOKUP($D1248,월별_CashFlow!$H$3:$I$61,2,FALSE))</f>
        <v>120204</v>
      </c>
      <c r="G1248" s="145"/>
      <c r="H1248" s="145" t="str">
        <f t="shared" si="38"/>
        <v/>
      </c>
      <c r="I1248" s="145">
        <f t="shared" si="39"/>
        <v>-26000</v>
      </c>
      <c r="J1248" s="146">
        <v>-26000</v>
      </c>
      <c r="K1248" s="147">
        <v>755063528</v>
      </c>
      <c r="L1248" s="148" t="s">
        <v>574</v>
      </c>
      <c r="M1248" s="148"/>
      <c r="N1248" s="148"/>
      <c r="O1248" s="148" t="s">
        <v>8</v>
      </c>
      <c r="P1248" s="148" t="s">
        <v>9</v>
      </c>
      <c r="Q1248" s="148"/>
      <c r="R1248" s="148"/>
      <c r="S1248" s="148"/>
      <c r="T1248" s="148"/>
    </row>
    <row r="1249" spans="1:20" ht="15.6" customHeight="1" outlineLevel="1">
      <c r="A1249" s="142">
        <v>45705</v>
      </c>
      <c r="B1249" s="142">
        <v>45695</v>
      </c>
      <c r="C1249" s="143" t="s">
        <v>120</v>
      </c>
      <c r="D1249" s="144" t="s">
        <v>76</v>
      </c>
      <c r="E1249" s="144"/>
      <c r="F1249" s="137">
        <f>IF(D1249="대체","",VLOOKUP($D1249,월별_CashFlow!$H$3:$I$61,2,FALSE))</f>
        <v>120204</v>
      </c>
      <c r="G1249" s="145"/>
      <c r="H1249" s="145" t="str">
        <f t="shared" si="38"/>
        <v/>
      </c>
      <c r="I1249" s="145">
        <f t="shared" si="39"/>
        <v>-100000</v>
      </c>
      <c r="J1249" s="146">
        <v>-100000</v>
      </c>
      <c r="K1249" s="147">
        <v>754963528</v>
      </c>
      <c r="L1249" s="148" t="s">
        <v>501</v>
      </c>
      <c r="M1249" s="148"/>
      <c r="N1249" s="148"/>
      <c r="O1249" s="148" t="s">
        <v>10</v>
      </c>
      <c r="P1249" s="148" t="s">
        <v>11</v>
      </c>
      <c r="Q1249" s="148"/>
      <c r="R1249" s="148"/>
      <c r="S1249" s="148"/>
      <c r="T1249" s="148"/>
    </row>
    <row r="1250" spans="1:20" ht="15.6" customHeight="1" outlineLevel="1">
      <c r="A1250" s="142">
        <v>45705</v>
      </c>
      <c r="B1250" s="142">
        <v>45695</v>
      </c>
      <c r="C1250" s="143" t="s">
        <v>120</v>
      </c>
      <c r="D1250" s="144" t="s">
        <v>76</v>
      </c>
      <c r="E1250" s="144"/>
      <c r="F1250" s="137">
        <f>IF(D1250="대체","",VLOOKUP($D1250,월별_CashFlow!$H$3:$I$61,2,FALSE))</f>
        <v>120204</v>
      </c>
      <c r="G1250" s="145"/>
      <c r="H1250" s="145" t="str">
        <f t="shared" si="38"/>
        <v/>
      </c>
      <c r="I1250" s="145">
        <f t="shared" si="39"/>
        <v>-80000</v>
      </c>
      <c r="J1250" s="146">
        <v>-80000</v>
      </c>
      <c r="K1250" s="147">
        <v>754883528</v>
      </c>
      <c r="L1250" s="148" t="s">
        <v>501</v>
      </c>
      <c r="M1250" s="148"/>
      <c r="N1250" s="148"/>
      <c r="O1250" s="148" t="s">
        <v>10</v>
      </c>
      <c r="P1250" s="148" t="s">
        <v>11</v>
      </c>
      <c r="Q1250" s="148"/>
      <c r="R1250" s="148"/>
      <c r="S1250" s="148"/>
      <c r="T1250" s="148"/>
    </row>
    <row r="1251" spans="1:20" ht="15.6" customHeight="1" outlineLevel="1">
      <c r="A1251" s="142">
        <v>45705</v>
      </c>
      <c r="B1251" s="142">
        <v>45695</v>
      </c>
      <c r="C1251" s="143" t="s">
        <v>120</v>
      </c>
      <c r="D1251" s="144" t="s">
        <v>76</v>
      </c>
      <c r="E1251" s="144"/>
      <c r="F1251" s="137">
        <f>IF(D1251="대체","",VLOOKUP($D1251,월별_CashFlow!$H$3:$I$61,2,FALSE))</f>
        <v>120204</v>
      </c>
      <c r="G1251" s="145"/>
      <c r="H1251" s="145">
        <f t="shared" si="38"/>
        <v>100000</v>
      </c>
      <c r="I1251" s="145" t="str">
        <f t="shared" si="39"/>
        <v/>
      </c>
      <c r="J1251" s="146">
        <v>100000</v>
      </c>
      <c r="K1251" s="147">
        <v>754983528</v>
      </c>
      <c r="L1251" s="148" t="s">
        <v>501</v>
      </c>
      <c r="M1251" s="148"/>
      <c r="N1251" s="148"/>
      <c r="O1251" s="148" t="s">
        <v>10</v>
      </c>
      <c r="P1251" s="148" t="s">
        <v>11</v>
      </c>
      <c r="Q1251" s="148"/>
      <c r="R1251" s="148"/>
      <c r="S1251" s="148"/>
      <c r="T1251" s="148"/>
    </row>
    <row r="1252" spans="1:20" ht="15.6" customHeight="1" outlineLevel="1">
      <c r="A1252" s="142">
        <v>45705</v>
      </c>
      <c r="B1252" s="142">
        <v>45695</v>
      </c>
      <c r="C1252" s="143" t="s">
        <v>120</v>
      </c>
      <c r="D1252" s="144" t="s">
        <v>86</v>
      </c>
      <c r="E1252" s="144"/>
      <c r="F1252" s="137">
        <f>IF(D1252="대체","",VLOOKUP($D1252,월별_CashFlow!$H$3:$I$61,2,FALSE))</f>
        <v>310001</v>
      </c>
      <c r="G1252" s="145"/>
      <c r="H1252" s="145">
        <f t="shared" si="38"/>
        <v>10272900</v>
      </c>
      <c r="I1252" s="145" t="str">
        <f t="shared" si="39"/>
        <v/>
      </c>
      <c r="J1252" s="146">
        <v>10272900</v>
      </c>
      <c r="K1252" s="147">
        <v>765256428</v>
      </c>
      <c r="L1252" s="148" t="s">
        <v>740</v>
      </c>
      <c r="M1252" s="148"/>
      <c r="N1252" s="148"/>
      <c r="O1252" s="148" t="s">
        <v>8</v>
      </c>
      <c r="P1252" s="148" t="s">
        <v>9</v>
      </c>
      <c r="Q1252" s="148"/>
      <c r="R1252" s="148"/>
      <c r="S1252" s="148"/>
      <c r="T1252" s="148"/>
    </row>
    <row r="1253" spans="1:20" ht="15.6" customHeight="1" outlineLevel="1">
      <c r="A1253" s="142">
        <v>45705</v>
      </c>
      <c r="B1253" s="142">
        <v>45695</v>
      </c>
      <c r="C1253" s="143" t="s">
        <v>120</v>
      </c>
      <c r="D1253" s="144" t="s">
        <v>86</v>
      </c>
      <c r="E1253" s="144"/>
      <c r="F1253" s="137">
        <f>IF(D1253="대체","",VLOOKUP($D1253,월별_CashFlow!$H$3:$I$61,2,FALSE))</f>
        <v>310001</v>
      </c>
      <c r="G1253" s="145"/>
      <c r="H1253" s="145">
        <f t="shared" si="38"/>
        <v>10272900</v>
      </c>
      <c r="I1253" s="145" t="str">
        <f t="shared" si="39"/>
        <v/>
      </c>
      <c r="J1253" s="146">
        <v>10272900</v>
      </c>
      <c r="K1253" s="147">
        <v>775529328</v>
      </c>
      <c r="L1253" s="148" t="s">
        <v>203</v>
      </c>
      <c r="M1253" s="148"/>
      <c r="N1253" s="148"/>
      <c r="O1253" s="148" t="s">
        <v>12</v>
      </c>
      <c r="P1253" s="148" t="s">
        <v>13</v>
      </c>
      <c r="Q1253" s="148"/>
      <c r="R1253" s="148"/>
      <c r="S1253" s="148"/>
      <c r="T1253" s="148"/>
    </row>
    <row r="1254" spans="1:20" ht="15.6" customHeight="1" outlineLevel="1">
      <c r="A1254" s="142">
        <v>45705</v>
      </c>
      <c r="B1254" s="142">
        <v>45695</v>
      </c>
      <c r="C1254" s="143" t="s">
        <v>120</v>
      </c>
      <c r="D1254" s="144" t="s">
        <v>86</v>
      </c>
      <c r="E1254" s="144"/>
      <c r="F1254" s="137">
        <f>IF(D1254="대체","",VLOOKUP($D1254,월별_CashFlow!$H$3:$I$61,2,FALSE))</f>
        <v>310001</v>
      </c>
      <c r="G1254" s="145"/>
      <c r="H1254" s="145" t="str">
        <f t="shared" si="38"/>
        <v/>
      </c>
      <c r="I1254" s="145">
        <f t="shared" si="39"/>
        <v>-10272900</v>
      </c>
      <c r="J1254" s="146">
        <v>-10272900</v>
      </c>
      <c r="K1254" s="147">
        <v>765256428</v>
      </c>
      <c r="L1254" s="148" t="s">
        <v>740</v>
      </c>
      <c r="M1254" s="148"/>
      <c r="N1254" s="148"/>
      <c r="O1254" s="148" t="s">
        <v>12</v>
      </c>
      <c r="P1254" s="148" t="s">
        <v>13</v>
      </c>
      <c r="Q1254" s="148"/>
      <c r="R1254" s="148"/>
      <c r="S1254" s="148"/>
      <c r="T1254" s="148"/>
    </row>
    <row r="1255" spans="1:20" ht="15.6" customHeight="1" outlineLevel="1">
      <c r="A1255" s="142">
        <v>45705</v>
      </c>
      <c r="B1255" s="142">
        <v>45698</v>
      </c>
      <c r="C1255" s="143" t="s">
        <v>120</v>
      </c>
      <c r="D1255" s="144" t="s">
        <v>74</v>
      </c>
      <c r="E1255" s="144"/>
      <c r="F1255" s="137">
        <f>IF(D1255="대체","",VLOOKUP($D1255,월별_CashFlow!$H$3:$I$61,2,FALSE))</f>
        <v>120202</v>
      </c>
      <c r="G1255" s="145"/>
      <c r="H1255" s="145" t="str">
        <f t="shared" si="38"/>
        <v/>
      </c>
      <c r="I1255" s="145">
        <f t="shared" si="39"/>
        <v>-1792180</v>
      </c>
      <c r="J1255" s="146">
        <v>-1792180</v>
      </c>
      <c r="K1255" s="147">
        <v>763464248</v>
      </c>
      <c r="L1255" s="148" t="s">
        <v>741</v>
      </c>
      <c r="M1255" s="148"/>
      <c r="N1255" s="148"/>
      <c r="O1255" s="148" t="s">
        <v>10</v>
      </c>
      <c r="P1255" s="148" t="s">
        <v>11</v>
      </c>
      <c r="Q1255" s="148"/>
      <c r="R1255" s="148"/>
      <c r="S1255" s="148"/>
      <c r="T1255" s="148"/>
    </row>
    <row r="1256" spans="1:20" ht="15.6" customHeight="1" outlineLevel="1">
      <c r="A1256" s="142">
        <v>45705</v>
      </c>
      <c r="B1256" s="142">
        <v>45698</v>
      </c>
      <c r="C1256" s="143" t="s">
        <v>120</v>
      </c>
      <c r="D1256" s="144" t="s">
        <v>74</v>
      </c>
      <c r="E1256" s="144"/>
      <c r="F1256" s="137">
        <f>IF(D1256="대체","",VLOOKUP($D1256,월별_CashFlow!$H$3:$I$61,2,FALSE))</f>
        <v>120202</v>
      </c>
      <c r="G1256" s="145"/>
      <c r="H1256" s="145" t="str">
        <f t="shared" si="38"/>
        <v/>
      </c>
      <c r="I1256" s="145">
        <f t="shared" si="39"/>
        <v>-828000</v>
      </c>
      <c r="J1256" s="146">
        <v>-828000</v>
      </c>
      <c r="K1256" s="147">
        <v>762636248</v>
      </c>
      <c r="L1256" s="148" t="s">
        <v>742</v>
      </c>
      <c r="M1256" s="148"/>
      <c r="N1256" s="148"/>
      <c r="O1256" s="148" t="s">
        <v>10</v>
      </c>
      <c r="P1256" s="148" t="s">
        <v>11</v>
      </c>
      <c r="Q1256" s="148"/>
      <c r="R1256" s="148"/>
      <c r="S1256" s="148"/>
      <c r="T1256" s="148"/>
    </row>
    <row r="1257" spans="1:20" ht="15.6" customHeight="1" outlineLevel="1">
      <c r="A1257" s="142">
        <v>45705</v>
      </c>
      <c r="B1257" s="142">
        <v>45698</v>
      </c>
      <c r="C1257" s="143" t="s">
        <v>120</v>
      </c>
      <c r="D1257" s="144" t="s">
        <v>74</v>
      </c>
      <c r="E1257" s="144"/>
      <c r="F1257" s="137">
        <f>IF(D1257="대체","",VLOOKUP($D1257,월별_CashFlow!$H$3:$I$61,2,FALSE))</f>
        <v>120202</v>
      </c>
      <c r="G1257" s="145"/>
      <c r="H1257" s="145" t="str">
        <f t="shared" si="38"/>
        <v/>
      </c>
      <c r="I1257" s="145">
        <f t="shared" si="39"/>
        <v>-266250</v>
      </c>
      <c r="J1257" s="146">
        <v>-266250</v>
      </c>
      <c r="K1257" s="147">
        <v>762369998</v>
      </c>
      <c r="L1257" s="148" t="s">
        <v>743</v>
      </c>
      <c r="M1257" s="148"/>
      <c r="N1257" s="148"/>
      <c r="O1257" s="148" t="s">
        <v>10</v>
      </c>
      <c r="P1257" s="148" t="s">
        <v>11</v>
      </c>
      <c r="Q1257" s="148"/>
      <c r="R1257" s="148"/>
      <c r="S1257" s="148"/>
      <c r="T1257" s="148"/>
    </row>
    <row r="1258" spans="1:20" ht="15.6" customHeight="1" outlineLevel="1">
      <c r="A1258" s="142">
        <v>45705</v>
      </c>
      <c r="B1258" s="142">
        <v>45698</v>
      </c>
      <c r="C1258" s="143" t="s">
        <v>120</v>
      </c>
      <c r="D1258" s="144" t="s">
        <v>74</v>
      </c>
      <c r="E1258" s="144"/>
      <c r="F1258" s="137">
        <f>IF(D1258="대체","",VLOOKUP($D1258,월별_CashFlow!$H$3:$I$61,2,FALSE))</f>
        <v>120202</v>
      </c>
      <c r="G1258" s="145"/>
      <c r="H1258" s="145" t="str">
        <f t="shared" si="38"/>
        <v/>
      </c>
      <c r="I1258" s="145">
        <f t="shared" si="39"/>
        <v>-93350</v>
      </c>
      <c r="J1258" s="146">
        <v>-93350</v>
      </c>
      <c r="K1258" s="147">
        <v>762276648</v>
      </c>
      <c r="L1258" s="148" t="s">
        <v>744</v>
      </c>
      <c r="M1258" s="148"/>
      <c r="N1258" s="148"/>
      <c r="O1258" s="148" t="s">
        <v>10</v>
      </c>
      <c r="P1258" s="148" t="s">
        <v>11</v>
      </c>
      <c r="Q1258" s="148"/>
      <c r="R1258" s="148"/>
      <c r="S1258" s="148"/>
      <c r="T1258" s="148"/>
    </row>
    <row r="1259" spans="1:20" ht="15.6" customHeight="1" outlineLevel="1">
      <c r="A1259" s="142">
        <v>45705</v>
      </c>
      <c r="B1259" s="142">
        <v>45698</v>
      </c>
      <c r="C1259" s="143" t="s">
        <v>120</v>
      </c>
      <c r="D1259" s="144" t="s">
        <v>74</v>
      </c>
      <c r="E1259" s="144"/>
      <c r="F1259" s="137">
        <f>IF(D1259="대체","",VLOOKUP($D1259,월별_CashFlow!$H$3:$I$61,2,FALSE))</f>
        <v>120202</v>
      </c>
      <c r="G1259" s="145"/>
      <c r="H1259" s="145" t="str">
        <f t="shared" si="38"/>
        <v/>
      </c>
      <c r="I1259" s="145">
        <f t="shared" si="39"/>
        <v>-234660</v>
      </c>
      <c r="J1259" s="146">
        <v>-234660</v>
      </c>
      <c r="K1259" s="147">
        <v>762041988</v>
      </c>
      <c r="L1259" s="148" t="s">
        <v>352</v>
      </c>
      <c r="M1259" s="148" t="s">
        <v>207</v>
      </c>
      <c r="N1259" s="148"/>
      <c r="O1259" s="148" t="s">
        <v>10</v>
      </c>
      <c r="P1259" s="148" t="s">
        <v>11</v>
      </c>
      <c r="Q1259" s="148"/>
      <c r="R1259" s="148"/>
      <c r="S1259" s="148"/>
      <c r="T1259" s="148"/>
    </row>
    <row r="1260" spans="1:20" ht="15.6" customHeight="1" outlineLevel="1">
      <c r="A1260" s="142">
        <v>45705</v>
      </c>
      <c r="B1260" s="142">
        <v>45698</v>
      </c>
      <c r="C1260" s="143" t="s">
        <v>120</v>
      </c>
      <c r="D1260" s="144" t="s">
        <v>74</v>
      </c>
      <c r="E1260" s="144"/>
      <c r="F1260" s="137">
        <f>IF(D1260="대체","",VLOOKUP($D1260,월별_CashFlow!$H$3:$I$61,2,FALSE))</f>
        <v>120202</v>
      </c>
      <c r="G1260" s="145"/>
      <c r="H1260" s="145" t="str">
        <f t="shared" si="38"/>
        <v/>
      </c>
      <c r="I1260" s="145">
        <f t="shared" si="39"/>
        <v>-2346780</v>
      </c>
      <c r="J1260" s="146">
        <v>-2346780</v>
      </c>
      <c r="K1260" s="147">
        <v>759695208</v>
      </c>
      <c r="L1260" s="148" t="s">
        <v>394</v>
      </c>
      <c r="M1260" s="148" t="s">
        <v>206</v>
      </c>
      <c r="N1260" s="148"/>
      <c r="O1260" s="148" t="s">
        <v>10</v>
      </c>
      <c r="P1260" s="148" t="s">
        <v>11</v>
      </c>
      <c r="Q1260" s="148"/>
      <c r="R1260" s="148"/>
      <c r="S1260" s="148"/>
      <c r="T1260" s="148"/>
    </row>
    <row r="1261" spans="1:20" ht="15.6" customHeight="1" outlineLevel="1">
      <c r="A1261" s="142">
        <v>45705</v>
      </c>
      <c r="B1261" s="142">
        <v>45698</v>
      </c>
      <c r="C1261" s="143" t="s">
        <v>120</v>
      </c>
      <c r="D1261" s="144" t="s">
        <v>76</v>
      </c>
      <c r="E1261" s="144"/>
      <c r="F1261" s="137">
        <f>IF(D1261="대체","",VLOOKUP($D1261,월별_CashFlow!$H$3:$I$61,2,FALSE))</f>
        <v>120204</v>
      </c>
      <c r="G1261" s="145"/>
      <c r="H1261" s="145" t="str">
        <f t="shared" si="38"/>
        <v/>
      </c>
      <c r="I1261" s="145">
        <f t="shared" si="39"/>
        <v>-9600</v>
      </c>
      <c r="J1261" s="146">
        <v>-9600</v>
      </c>
      <c r="K1261" s="147">
        <v>759685608</v>
      </c>
      <c r="L1261" s="148" t="s">
        <v>574</v>
      </c>
      <c r="M1261" s="148"/>
      <c r="N1261" s="148"/>
      <c r="O1261" s="148" t="s">
        <v>8</v>
      </c>
      <c r="P1261" s="148" t="s">
        <v>9</v>
      </c>
      <c r="Q1261" s="148"/>
      <c r="R1261" s="148"/>
      <c r="S1261" s="148"/>
      <c r="T1261" s="148"/>
    </row>
    <row r="1262" spans="1:20" ht="15.6" customHeight="1" outlineLevel="1">
      <c r="A1262" s="142">
        <v>45705</v>
      </c>
      <c r="B1262" s="142">
        <v>45698</v>
      </c>
      <c r="C1262" s="143" t="s">
        <v>120</v>
      </c>
      <c r="D1262" s="144" t="s">
        <v>76</v>
      </c>
      <c r="E1262" s="144"/>
      <c r="F1262" s="137">
        <f>IF(D1262="대체","",VLOOKUP($D1262,월별_CashFlow!$H$3:$I$61,2,FALSE))</f>
        <v>120204</v>
      </c>
      <c r="G1262" s="145"/>
      <c r="H1262" s="145" t="str">
        <f t="shared" si="38"/>
        <v/>
      </c>
      <c r="I1262" s="145">
        <f t="shared" si="39"/>
        <v>-13900</v>
      </c>
      <c r="J1262" s="146">
        <v>-13900</v>
      </c>
      <c r="K1262" s="147">
        <v>759671708</v>
      </c>
      <c r="L1262" s="148" t="s">
        <v>650</v>
      </c>
      <c r="M1262" s="148"/>
      <c r="N1262" s="148"/>
      <c r="O1262" s="148" t="s">
        <v>8</v>
      </c>
      <c r="P1262" s="148" t="s">
        <v>9</v>
      </c>
      <c r="Q1262" s="148"/>
      <c r="R1262" s="148"/>
      <c r="S1262" s="148"/>
      <c r="T1262" s="148"/>
    </row>
    <row r="1263" spans="1:20" ht="15.6" customHeight="1" outlineLevel="1">
      <c r="A1263" s="142">
        <v>45705</v>
      </c>
      <c r="B1263" s="142">
        <v>45698</v>
      </c>
      <c r="C1263" s="143" t="s">
        <v>120</v>
      </c>
      <c r="D1263" s="144" t="s">
        <v>76</v>
      </c>
      <c r="E1263" s="144"/>
      <c r="F1263" s="137">
        <f>IF(D1263="대체","",VLOOKUP($D1263,월별_CashFlow!$H$3:$I$61,2,FALSE))</f>
        <v>120204</v>
      </c>
      <c r="G1263" s="145"/>
      <c r="H1263" s="145" t="str">
        <f t="shared" si="38"/>
        <v/>
      </c>
      <c r="I1263" s="145">
        <f t="shared" si="39"/>
        <v>-12500</v>
      </c>
      <c r="J1263" s="146">
        <v>-12500</v>
      </c>
      <c r="K1263" s="147">
        <v>759659208</v>
      </c>
      <c r="L1263" s="148" t="s">
        <v>574</v>
      </c>
      <c r="M1263" s="148"/>
      <c r="N1263" s="148"/>
      <c r="O1263" s="148" t="s">
        <v>8</v>
      </c>
      <c r="P1263" s="148" t="s">
        <v>9</v>
      </c>
      <c r="Q1263" s="148"/>
      <c r="R1263" s="148"/>
      <c r="S1263" s="148"/>
      <c r="T1263" s="148"/>
    </row>
    <row r="1264" spans="1:20" ht="15.6" customHeight="1" outlineLevel="1">
      <c r="A1264" s="142">
        <v>45705</v>
      </c>
      <c r="B1264" s="142">
        <v>45700</v>
      </c>
      <c r="C1264" s="143" t="s">
        <v>120</v>
      </c>
      <c r="D1264" s="144" t="s">
        <v>76</v>
      </c>
      <c r="E1264" s="144"/>
      <c r="F1264" s="137">
        <f>IF(D1264="대체","",VLOOKUP($D1264,월별_CashFlow!$H$3:$I$61,2,FALSE))</f>
        <v>120204</v>
      </c>
      <c r="G1264" s="145"/>
      <c r="H1264" s="145" t="str">
        <f t="shared" si="38"/>
        <v/>
      </c>
      <c r="I1264" s="145">
        <f t="shared" si="39"/>
        <v>-5900</v>
      </c>
      <c r="J1264" s="146">
        <v>-5900</v>
      </c>
      <c r="K1264" s="147">
        <v>759653308</v>
      </c>
      <c r="L1264" s="148" t="s">
        <v>710</v>
      </c>
      <c r="M1264" s="148"/>
      <c r="N1264" s="148"/>
      <c r="O1264" s="148" t="s">
        <v>8</v>
      </c>
      <c r="P1264" s="148" t="s">
        <v>9</v>
      </c>
      <c r="Q1264" s="148"/>
      <c r="R1264" s="148"/>
      <c r="S1264" s="148"/>
      <c r="T1264" s="148"/>
    </row>
    <row r="1265" spans="1:20" ht="15.6" customHeight="1" outlineLevel="1">
      <c r="A1265" s="142">
        <v>45713</v>
      </c>
      <c r="B1265" s="142">
        <v>45700</v>
      </c>
      <c r="C1265" s="143" t="s">
        <v>120</v>
      </c>
      <c r="D1265" s="144" t="s">
        <v>86</v>
      </c>
      <c r="E1265" s="144"/>
      <c r="F1265" s="137">
        <f>IF(D1265="대체","",VLOOKUP($D1265,월별_CashFlow!$H$3:$I$61,2,FALSE))</f>
        <v>310001</v>
      </c>
      <c r="G1265" s="145"/>
      <c r="H1265" s="145">
        <f t="shared" si="38"/>
        <v>1000000</v>
      </c>
      <c r="I1265" s="145" t="str">
        <f t="shared" si="39"/>
        <v/>
      </c>
      <c r="J1265" s="146">
        <v>1000000</v>
      </c>
      <c r="K1265" s="147">
        <v>760653308</v>
      </c>
      <c r="L1265" s="148">
        <v>3028636</v>
      </c>
      <c r="M1265" s="148"/>
      <c r="N1265" s="148"/>
      <c r="O1265" s="148" t="s">
        <v>16</v>
      </c>
      <c r="P1265" s="148" t="s">
        <v>17</v>
      </c>
      <c r="Q1265" s="148"/>
      <c r="R1265" s="148"/>
      <c r="S1265" s="148"/>
      <c r="T1265" s="148"/>
    </row>
    <row r="1266" spans="1:20" ht="15.6" customHeight="1" outlineLevel="1">
      <c r="A1266" s="142">
        <v>45713</v>
      </c>
      <c r="B1266" s="142">
        <v>45700</v>
      </c>
      <c r="C1266" s="143" t="s">
        <v>120</v>
      </c>
      <c r="D1266" s="144" t="s">
        <v>86</v>
      </c>
      <c r="E1266" s="144"/>
      <c r="F1266" s="137">
        <f>IF(D1266="대체","",VLOOKUP($D1266,월별_CashFlow!$H$3:$I$61,2,FALSE))</f>
        <v>310001</v>
      </c>
      <c r="G1266" s="145"/>
      <c r="H1266" s="145">
        <f t="shared" si="38"/>
        <v>500000</v>
      </c>
      <c r="I1266" s="145" t="str">
        <f t="shared" si="39"/>
        <v/>
      </c>
      <c r="J1266" s="146">
        <v>500000</v>
      </c>
      <c r="K1266" s="147">
        <v>761153308</v>
      </c>
      <c r="L1266" s="148">
        <v>3028637</v>
      </c>
      <c r="M1266" s="148"/>
      <c r="N1266" s="148"/>
      <c r="O1266" s="148" t="s">
        <v>16</v>
      </c>
      <c r="P1266" s="148" t="s">
        <v>17</v>
      </c>
      <c r="Q1266" s="148"/>
      <c r="R1266" s="148"/>
      <c r="S1266" s="148"/>
      <c r="T1266" s="148"/>
    </row>
    <row r="1267" spans="1:20" ht="15.6" customHeight="1" outlineLevel="1">
      <c r="A1267" s="142">
        <v>45713</v>
      </c>
      <c r="B1267" s="142">
        <v>45700</v>
      </c>
      <c r="C1267" s="143" t="s">
        <v>120</v>
      </c>
      <c r="D1267" s="144" t="s">
        <v>86</v>
      </c>
      <c r="E1267" s="144"/>
      <c r="F1267" s="137">
        <f>IF(D1267="대체","",VLOOKUP($D1267,월별_CashFlow!$H$3:$I$61,2,FALSE))</f>
        <v>310001</v>
      </c>
      <c r="G1267" s="145"/>
      <c r="H1267" s="145" t="str">
        <f t="shared" si="38"/>
        <v/>
      </c>
      <c r="I1267" s="145">
        <f t="shared" si="39"/>
        <v>-500000</v>
      </c>
      <c r="J1267" s="146">
        <v>-500000</v>
      </c>
      <c r="K1267" s="147">
        <v>760653308</v>
      </c>
      <c r="L1267" s="148">
        <v>3028637</v>
      </c>
      <c r="M1267" s="148"/>
      <c r="N1267" s="148"/>
      <c r="O1267" s="148" t="s">
        <v>16</v>
      </c>
      <c r="P1267" s="148" t="s">
        <v>17</v>
      </c>
      <c r="Q1267" s="148"/>
      <c r="R1267" s="148"/>
      <c r="S1267" s="148"/>
      <c r="T1267" s="148"/>
    </row>
    <row r="1268" spans="1:20" ht="15.6" customHeight="1" outlineLevel="1">
      <c r="A1268" s="142">
        <v>45705</v>
      </c>
      <c r="B1268" s="142">
        <v>45701</v>
      </c>
      <c r="C1268" s="143" t="s">
        <v>120</v>
      </c>
      <c r="D1268" s="144" t="s">
        <v>89</v>
      </c>
      <c r="E1268" s="144"/>
      <c r="F1268" s="137">
        <f>IF(D1268="대체","",VLOOKUP($D1268,월별_CashFlow!$H$3:$I$61,2,FALSE))</f>
        <v>310100</v>
      </c>
      <c r="G1268" s="145"/>
      <c r="H1268" s="145">
        <f t="shared" si="38"/>
        <v>17276040</v>
      </c>
      <c r="I1268" s="145" t="str">
        <f t="shared" si="39"/>
        <v/>
      </c>
      <c r="J1268" s="146">
        <v>17276040</v>
      </c>
      <c r="K1268" s="147">
        <v>777929348</v>
      </c>
      <c r="L1268" s="148" t="s">
        <v>383</v>
      </c>
      <c r="M1268" s="148" t="s">
        <v>123</v>
      </c>
      <c r="N1268" s="148"/>
      <c r="O1268" s="148" t="s">
        <v>10</v>
      </c>
      <c r="P1268" s="148" t="s">
        <v>11</v>
      </c>
      <c r="Q1268" s="148"/>
      <c r="R1268" s="148"/>
      <c r="S1268" s="148"/>
      <c r="T1268" s="148"/>
    </row>
    <row r="1269" spans="1:20" ht="15.6" customHeight="1" outlineLevel="1">
      <c r="A1269" s="142">
        <v>45705</v>
      </c>
      <c r="B1269" s="142">
        <v>45701</v>
      </c>
      <c r="C1269" s="143" t="s">
        <v>120</v>
      </c>
      <c r="D1269" s="144" t="s">
        <v>76</v>
      </c>
      <c r="E1269" s="144"/>
      <c r="F1269" s="137">
        <f>IF(D1269="대체","",VLOOKUP($D1269,월별_CashFlow!$H$3:$I$61,2,FALSE))</f>
        <v>120204</v>
      </c>
      <c r="G1269" s="145"/>
      <c r="H1269" s="145" t="str">
        <f t="shared" si="38"/>
        <v/>
      </c>
      <c r="I1269" s="145">
        <f t="shared" si="39"/>
        <v>-23000</v>
      </c>
      <c r="J1269" s="146">
        <v>-23000</v>
      </c>
      <c r="K1269" s="147">
        <v>777906348</v>
      </c>
      <c r="L1269" s="148" t="s">
        <v>747</v>
      </c>
      <c r="M1269" s="148"/>
      <c r="N1269" s="148"/>
      <c r="O1269" s="148" t="s">
        <v>10</v>
      </c>
      <c r="P1269" s="148" t="s">
        <v>11</v>
      </c>
      <c r="Q1269" s="148"/>
      <c r="R1269" s="148"/>
      <c r="S1269" s="148"/>
      <c r="T1269" s="148"/>
    </row>
    <row r="1270" spans="1:20" ht="15.6" customHeight="1" outlineLevel="1">
      <c r="A1270" s="142">
        <v>45705</v>
      </c>
      <c r="B1270" s="142">
        <v>45701</v>
      </c>
      <c r="C1270" s="143" t="s">
        <v>120</v>
      </c>
      <c r="D1270" s="144" t="s">
        <v>76</v>
      </c>
      <c r="E1270" s="144"/>
      <c r="F1270" s="137">
        <f>IF(D1270="대체","",VLOOKUP($D1270,월별_CashFlow!$H$3:$I$61,2,FALSE))</f>
        <v>120204</v>
      </c>
      <c r="G1270" s="145"/>
      <c r="H1270" s="145" t="str">
        <f t="shared" si="38"/>
        <v/>
      </c>
      <c r="I1270" s="145">
        <f t="shared" si="39"/>
        <v>-37900</v>
      </c>
      <c r="J1270" s="146">
        <v>-37900</v>
      </c>
      <c r="K1270" s="147">
        <v>777868448</v>
      </c>
      <c r="L1270" s="148" t="s">
        <v>574</v>
      </c>
      <c r="M1270" s="148"/>
      <c r="N1270" s="148"/>
      <c r="O1270" s="148" t="s">
        <v>8</v>
      </c>
      <c r="P1270" s="148" t="s">
        <v>9</v>
      </c>
      <c r="Q1270" s="148"/>
      <c r="R1270" s="148"/>
      <c r="S1270" s="148"/>
      <c r="T1270" s="148"/>
    </row>
    <row r="1271" spans="1:20" ht="15.6" customHeight="1" outlineLevel="1">
      <c r="A1271" s="142">
        <v>45705</v>
      </c>
      <c r="B1271" s="142">
        <v>45701</v>
      </c>
      <c r="C1271" s="143" t="s">
        <v>120</v>
      </c>
      <c r="D1271" s="144" t="s">
        <v>76</v>
      </c>
      <c r="E1271" s="144"/>
      <c r="F1271" s="137">
        <f>IF(D1271="대체","",VLOOKUP($D1271,월별_CashFlow!$H$3:$I$61,2,FALSE))</f>
        <v>120204</v>
      </c>
      <c r="G1271" s="145"/>
      <c r="H1271" s="145" t="str">
        <f t="shared" si="38"/>
        <v/>
      </c>
      <c r="I1271" s="145">
        <f t="shared" si="39"/>
        <v>-7200</v>
      </c>
      <c r="J1271" s="146">
        <v>-7200</v>
      </c>
      <c r="K1271" s="147">
        <v>777861248</v>
      </c>
      <c r="L1271" s="148" t="s">
        <v>710</v>
      </c>
      <c r="M1271" s="148"/>
      <c r="N1271" s="148"/>
      <c r="O1271" s="148" t="s">
        <v>8</v>
      </c>
      <c r="P1271" s="148" t="s">
        <v>9</v>
      </c>
      <c r="Q1271" s="148"/>
      <c r="R1271" s="148"/>
      <c r="S1271" s="148"/>
      <c r="T1271" s="148"/>
    </row>
    <row r="1272" spans="1:20" ht="15.6" customHeight="1" outlineLevel="1">
      <c r="A1272" s="142">
        <v>45705</v>
      </c>
      <c r="B1272" s="142">
        <v>45701</v>
      </c>
      <c r="C1272" s="143" t="s">
        <v>120</v>
      </c>
      <c r="D1272" s="144" t="s">
        <v>76</v>
      </c>
      <c r="E1272" s="144"/>
      <c r="F1272" s="137">
        <f>IF(D1272="대체","",VLOOKUP($D1272,월별_CashFlow!$H$3:$I$61,2,FALSE))</f>
        <v>120204</v>
      </c>
      <c r="G1272" s="145"/>
      <c r="H1272" s="145" t="str">
        <f t="shared" si="38"/>
        <v/>
      </c>
      <c r="I1272" s="145">
        <f t="shared" si="39"/>
        <v>-26900</v>
      </c>
      <c r="J1272" s="146">
        <v>-26900</v>
      </c>
      <c r="K1272" s="147">
        <v>777834348</v>
      </c>
      <c r="L1272" s="148" t="s">
        <v>748</v>
      </c>
      <c r="M1272" s="148"/>
      <c r="N1272" s="148"/>
      <c r="O1272" s="148" t="s">
        <v>8</v>
      </c>
      <c r="P1272" s="148" t="s">
        <v>9</v>
      </c>
      <c r="Q1272" s="148"/>
      <c r="R1272" s="148"/>
      <c r="S1272" s="148"/>
      <c r="T1272" s="148"/>
    </row>
    <row r="1273" spans="1:20" ht="15.6" customHeight="1" outlineLevel="1">
      <c r="A1273" s="142">
        <v>45705</v>
      </c>
      <c r="B1273" s="142">
        <v>45701</v>
      </c>
      <c r="C1273" s="143" t="s">
        <v>120</v>
      </c>
      <c r="D1273" s="144" t="s">
        <v>76</v>
      </c>
      <c r="E1273" s="144"/>
      <c r="F1273" s="137">
        <f>IF(D1273="대체","",VLOOKUP($D1273,월별_CashFlow!$H$3:$I$61,2,FALSE))</f>
        <v>120204</v>
      </c>
      <c r="G1273" s="145"/>
      <c r="H1273" s="145" t="str">
        <f t="shared" si="38"/>
        <v/>
      </c>
      <c r="I1273" s="145">
        <f t="shared" si="39"/>
        <v>-12600</v>
      </c>
      <c r="J1273" s="146">
        <v>-12600</v>
      </c>
      <c r="K1273" s="147">
        <v>777821748</v>
      </c>
      <c r="L1273" s="148" t="s">
        <v>574</v>
      </c>
      <c r="M1273" s="148"/>
      <c r="N1273" s="148"/>
      <c r="O1273" s="148" t="s">
        <v>8</v>
      </c>
      <c r="P1273" s="148" t="s">
        <v>9</v>
      </c>
      <c r="Q1273" s="148"/>
      <c r="R1273" s="148"/>
      <c r="S1273" s="148"/>
      <c r="T1273" s="148"/>
    </row>
    <row r="1274" spans="1:20" ht="15.6" customHeight="1" outlineLevel="1">
      <c r="A1274" s="142">
        <v>45705</v>
      </c>
      <c r="B1274" s="142">
        <v>45701</v>
      </c>
      <c r="C1274" s="143" t="s">
        <v>120</v>
      </c>
      <c r="D1274" s="144" t="s">
        <v>76</v>
      </c>
      <c r="E1274" s="144"/>
      <c r="F1274" s="137">
        <f>IF(D1274="대체","",VLOOKUP($D1274,월별_CashFlow!$H$3:$I$61,2,FALSE))</f>
        <v>120204</v>
      </c>
      <c r="G1274" s="145"/>
      <c r="H1274" s="145" t="str">
        <f t="shared" si="38"/>
        <v/>
      </c>
      <c r="I1274" s="145">
        <f t="shared" si="39"/>
        <v>-10300</v>
      </c>
      <c r="J1274" s="146">
        <v>-10300</v>
      </c>
      <c r="K1274" s="147">
        <v>777811448</v>
      </c>
      <c r="L1274" s="148" t="s">
        <v>574</v>
      </c>
      <c r="M1274" s="148"/>
      <c r="N1274" s="148"/>
      <c r="O1274" s="148" t="s">
        <v>8</v>
      </c>
      <c r="P1274" s="148" t="s">
        <v>9</v>
      </c>
      <c r="Q1274" s="148"/>
      <c r="R1274" s="148"/>
      <c r="S1274" s="148"/>
      <c r="T1274" s="148"/>
    </row>
    <row r="1275" spans="1:20" ht="15.6" customHeight="1" outlineLevel="1">
      <c r="A1275" s="142">
        <v>45705</v>
      </c>
      <c r="B1275" s="142">
        <v>45701</v>
      </c>
      <c r="C1275" s="143" t="s">
        <v>120</v>
      </c>
      <c r="D1275" s="144" t="s">
        <v>76</v>
      </c>
      <c r="E1275" s="144"/>
      <c r="F1275" s="137">
        <f>IF(D1275="대체","",VLOOKUP($D1275,월별_CashFlow!$H$3:$I$61,2,FALSE))</f>
        <v>120204</v>
      </c>
      <c r="G1275" s="145"/>
      <c r="H1275" s="145" t="str">
        <f t="shared" si="38"/>
        <v/>
      </c>
      <c r="I1275" s="145">
        <f t="shared" si="39"/>
        <v>-11100</v>
      </c>
      <c r="J1275" s="146">
        <v>-11100</v>
      </c>
      <c r="K1275" s="147">
        <v>777800348</v>
      </c>
      <c r="L1275" s="148" t="s">
        <v>574</v>
      </c>
      <c r="M1275" s="148"/>
      <c r="N1275" s="148"/>
      <c r="O1275" s="148" t="s">
        <v>8</v>
      </c>
      <c r="P1275" s="148" t="s">
        <v>9</v>
      </c>
      <c r="Q1275" s="148"/>
      <c r="R1275" s="148"/>
      <c r="S1275" s="148"/>
      <c r="T1275" s="148"/>
    </row>
    <row r="1276" spans="1:20" ht="15.6" customHeight="1" outlineLevel="1">
      <c r="A1276" s="142">
        <v>45705</v>
      </c>
      <c r="B1276" s="142">
        <v>45701</v>
      </c>
      <c r="C1276" s="143" t="s">
        <v>120</v>
      </c>
      <c r="D1276" s="144" t="s">
        <v>76</v>
      </c>
      <c r="E1276" s="144"/>
      <c r="F1276" s="137">
        <f>IF(D1276="대체","",VLOOKUP($D1276,월별_CashFlow!$H$3:$I$61,2,FALSE))</f>
        <v>120204</v>
      </c>
      <c r="G1276" s="145"/>
      <c r="H1276" s="145" t="str">
        <f t="shared" si="38"/>
        <v/>
      </c>
      <c r="I1276" s="145">
        <f t="shared" si="39"/>
        <v>-11800</v>
      </c>
      <c r="J1276" s="146">
        <v>-11800</v>
      </c>
      <c r="K1276" s="147">
        <v>777788548</v>
      </c>
      <c r="L1276" s="148" t="s">
        <v>650</v>
      </c>
      <c r="M1276" s="148"/>
      <c r="N1276" s="148"/>
      <c r="O1276" s="148" t="s">
        <v>8</v>
      </c>
      <c r="P1276" s="148" t="s">
        <v>9</v>
      </c>
      <c r="Q1276" s="148"/>
      <c r="R1276" s="148"/>
      <c r="S1276" s="148"/>
      <c r="T1276" s="148"/>
    </row>
    <row r="1277" spans="1:20" ht="15.6" customHeight="1" outlineLevel="1">
      <c r="A1277" s="142">
        <v>45705</v>
      </c>
      <c r="B1277" s="142">
        <v>45702</v>
      </c>
      <c r="C1277" s="143" t="s">
        <v>120</v>
      </c>
      <c r="D1277" s="144" t="s">
        <v>76</v>
      </c>
      <c r="E1277" s="144"/>
      <c r="F1277" s="137">
        <f>IF(D1277="대체","",VLOOKUP($D1277,월별_CashFlow!$H$3:$I$61,2,FALSE))</f>
        <v>120204</v>
      </c>
      <c r="G1277" s="145"/>
      <c r="H1277" s="145" t="str">
        <f t="shared" si="38"/>
        <v/>
      </c>
      <c r="I1277" s="145">
        <f t="shared" si="39"/>
        <v>-6000</v>
      </c>
      <c r="J1277" s="146">
        <v>-6000</v>
      </c>
      <c r="K1277" s="147">
        <v>777782548</v>
      </c>
      <c r="L1277" s="148" t="s">
        <v>447</v>
      </c>
      <c r="M1277" s="148"/>
      <c r="N1277" s="148"/>
      <c r="O1277" s="148" t="s">
        <v>10</v>
      </c>
      <c r="P1277" s="148" t="s">
        <v>11</v>
      </c>
      <c r="Q1277" s="148"/>
      <c r="R1277" s="148"/>
      <c r="S1277" s="148"/>
      <c r="T1277" s="148"/>
    </row>
    <row r="1278" spans="1:20" ht="15.6" customHeight="1" outlineLevel="1">
      <c r="A1278" s="142">
        <v>45705</v>
      </c>
      <c r="B1278" s="142">
        <v>45702</v>
      </c>
      <c r="C1278" s="143" t="s">
        <v>120</v>
      </c>
      <c r="D1278" s="144" t="s">
        <v>76</v>
      </c>
      <c r="E1278" s="144"/>
      <c r="F1278" s="137">
        <f>IF(D1278="대체","",VLOOKUP($D1278,월별_CashFlow!$H$3:$I$61,2,FALSE))</f>
        <v>120204</v>
      </c>
      <c r="G1278" s="145"/>
      <c r="H1278" s="145" t="str">
        <f t="shared" si="38"/>
        <v/>
      </c>
      <c r="I1278" s="145">
        <f t="shared" si="39"/>
        <v>-11900</v>
      </c>
      <c r="J1278" s="146">
        <v>-11900</v>
      </c>
      <c r="K1278" s="147">
        <v>777770648</v>
      </c>
      <c r="L1278" s="148" t="s">
        <v>574</v>
      </c>
      <c r="M1278" s="148"/>
      <c r="N1278" s="148"/>
      <c r="O1278" s="148" t="s">
        <v>8</v>
      </c>
      <c r="P1278" s="148" t="s">
        <v>9</v>
      </c>
      <c r="Q1278" s="148"/>
      <c r="R1278" s="148"/>
      <c r="S1278" s="148"/>
      <c r="T1278" s="148"/>
    </row>
    <row r="1279" spans="1:20" ht="15.6" customHeight="1" outlineLevel="1">
      <c r="A1279" s="142">
        <v>45705</v>
      </c>
      <c r="B1279" s="142">
        <v>45702</v>
      </c>
      <c r="C1279" s="143" t="s">
        <v>120</v>
      </c>
      <c r="D1279" s="144" t="s">
        <v>76</v>
      </c>
      <c r="E1279" s="144"/>
      <c r="F1279" s="137">
        <f>IF(D1279="대체","",VLOOKUP($D1279,월별_CashFlow!$H$3:$I$61,2,FALSE))</f>
        <v>120204</v>
      </c>
      <c r="G1279" s="145"/>
      <c r="H1279" s="145" t="str">
        <f t="shared" si="38"/>
        <v/>
      </c>
      <c r="I1279" s="145">
        <f t="shared" si="39"/>
        <v>-13400</v>
      </c>
      <c r="J1279" s="146">
        <v>-13400</v>
      </c>
      <c r="K1279" s="147">
        <v>777757248</v>
      </c>
      <c r="L1279" s="148" t="s">
        <v>650</v>
      </c>
      <c r="M1279" s="148"/>
      <c r="N1279" s="148"/>
      <c r="O1279" s="148" t="s">
        <v>8</v>
      </c>
      <c r="P1279" s="148" t="s">
        <v>9</v>
      </c>
      <c r="Q1279" s="148"/>
      <c r="R1279" s="148"/>
      <c r="S1279" s="148"/>
      <c r="T1279" s="148"/>
    </row>
    <row r="1280" spans="1:20" ht="15.6" customHeight="1" outlineLevel="1">
      <c r="A1280" s="142">
        <v>45705</v>
      </c>
      <c r="B1280" s="142">
        <v>45705</v>
      </c>
      <c r="C1280" s="143" t="s">
        <v>120</v>
      </c>
      <c r="D1280" s="144" t="s">
        <v>76</v>
      </c>
      <c r="E1280" s="144"/>
      <c r="F1280" s="137">
        <f>IF(D1280="대체","",VLOOKUP($D1280,월별_CashFlow!$H$3:$I$61,2,FALSE))</f>
        <v>120204</v>
      </c>
      <c r="G1280" s="145"/>
      <c r="H1280" s="145" t="str">
        <f t="shared" si="38"/>
        <v/>
      </c>
      <c r="I1280" s="145">
        <f t="shared" si="39"/>
        <v>-11900</v>
      </c>
      <c r="J1280" s="146">
        <v>-11900</v>
      </c>
      <c r="K1280" s="147">
        <v>777745348</v>
      </c>
      <c r="L1280" s="148" t="s">
        <v>574</v>
      </c>
      <c r="M1280" s="148"/>
      <c r="N1280" s="148"/>
      <c r="O1280" s="148" t="s">
        <v>8</v>
      </c>
      <c r="P1280" s="148" t="s">
        <v>9</v>
      </c>
      <c r="Q1280" s="148"/>
      <c r="R1280" s="148"/>
      <c r="S1280" s="148"/>
      <c r="T1280" s="148"/>
    </row>
    <row r="1281" spans="1:20" ht="15.6" customHeight="1" outlineLevel="1">
      <c r="A1281" s="142">
        <v>45705</v>
      </c>
      <c r="B1281" s="142">
        <v>45705</v>
      </c>
      <c r="C1281" s="143" t="s">
        <v>120</v>
      </c>
      <c r="D1281" s="144" t="s">
        <v>76</v>
      </c>
      <c r="E1281" s="144"/>
      <c r="F1281" s="137">
        <f>IF(D1281="대체","",VLOOKUP($D1281,월별_CashFlow!$H$3:$I$61,2,FALSE))</f>
        <v>120204</v>
      </c>
      <c r="G1281" s="145"/>
      <c r="H1281" s="145" t="str">
        <f t="shared" si="38"/>
        <v/>
      </c>
      <c r="I1281" s="145">
        <f t="shared" si="39"/>
        <v>-12700</v>
      </c>
      <c r="J1281" s="146">
        <v>-12700</v>
      </c>
      <c r="K1281" s="147">
        <v>777732648</v>
      </c>
      <c r="L1281" s="148" t="s">
        <v>650</v>
      </c>
      <c r="M1281" s="148"/>
      <c r="N1281" s="148"/>
      <c r="O1281" s="148" t="s">
        <v>8</v>
      </c>
      <c r="P1281" s="148" t="s">
        <v>9</v>
      </c>
      <c r="Q1281" s="148"/>
      <c r="R1281" s="148"/>
      <c r="S1281" s="148"/>
      <c r="T1281" s="148"/>
    </row>
    <row r="1282" spans="1:20" ht="15.6" customHeight="1" outlineLevel="1">
      <c r="A1282" s="142">
        <v>45705</v>
      </c>
      <c r="B1282" s="142">
        <v>45705</v>
      </c>
      <c r="C1282" s="143" t="s">
        <v>120</v>
      </c>
      <c r="D1282" s="144" t="s">
        <v>76</v>
      </c>
      <c r="E1282" s="144"/>
      <c r="F1282" s="137">
        <f>IF(D1282="대체","",VLOOKUP($D1282,월별_CashFlow!$H$3:$I$61,2,FALSE))</f>
        <v>120204</v>
      </c>
      <c r="G1282" s="145"/>
      <c r="H1282" s="145" t="str">
        <f t="shared" si="38"/>
        <v/>
      </c>
      <c r="I1282" s="145">
        <f t="shared" si="39"/>
        <v>-12300</v>
      </c>
      <c r="J1282" s="146">
        <v>-12300</v>
      </c>
      <c r="K1282" s="147">
        <v>777720348</v>
      </c>
      <c r="L1282" s="148" t="s">
        <v>574</v>
      </c>
      <c r="M1282" s="148"/>
      <c r="N1282" s="148"/>
      <c r="O1282" s="148" t="s">
        <v>8</v>
      </c>
      <c r="P1282" s="148" t="s">
        <v>9</v>
      </c>
      <c r="Q1282" s="148"/>
      <c r="R1282" s="148"/>
      <c r="S1282" s="148"/>
      <c r="T1282" s="148"/>
    </row>
    <row r="1283" spans="1:20" ht="15.6" customHeight="1" outlineLevel="1">
      <c r="A1283" s="142">
        <v>45713</v>
      </c>
      <c r="B1283" s="142">
        <v>45706</v>
      </c>
      <c r="C1283" s="143" t="s">
        <v>120</v>
      </c>
      <c r="D1283" s="144" t="s">
        <v>76</v>
      </c>
      <c r="E1283" s="144"/>
      <c r="F1283" s="137">
        <f>IF(D1283="대체","",VLOOKUP($D1283,월별_CashFlow!$H$3:$I$61,2,FALSE))</f>
        <v>120204</v>
      </c>
      <c r="G1283" s="145"/>
      <c r="H1283" s="145" t="str">
        <f t="shared" si="38"/>
        <v/>
      </c>
      <c r="I1283" s="145">
        <f t="shared" si="39"/>
        <v>-54000</v>
      </c>
      <c r="J1283" s="146">
        <v>-54000</v>
      </c>
      <c r="K1283" s="147">
        <v>777666348</v>
      </c>
      <c r="L1283" s="148" t="s">
        <v>749</v>
      </c>
      <c r="M1283" s="148"/>
      <c r="N1283" s="148"/>
      <c r="O1283" s="148" t="s">
        <v>10</v>
      </c>
      <c r="P1283" s="148" t="s">
        <v>11</v>
      </c>
      <c r="Q1283" s="148"/>
      <c r="R1283" s="148"/>
      <c r="S1283" s="148"/>
      <c r="T1283" s="148"/>
    </row>
    <row r="1284" spans="1:20" ht="15.6" customHeight="1" outlineLevel="1">
      <c r="A1284" s="142">
        <v>45720</v>
      </c>
      <c r="B1284" s="142">
        <v>45706</v>
      </c>
      <c r="C1284" s="143" t="s">
        <v>120</v>
      </c>
      <c r="D1284" s="144" t="s">
        <v>76</v>
      </c>
      <c r="E1284" s="144"/>
      <c r="F1284" s="137">
        <f>IF(D1284="대체","",VLOOKUP($D1284,월별_CashFlow!$H$3:$I$61,2,FALSE))</f>
        <v>120204</v>
      </c>
      <c r="G1284" s="145"/>
      <c r="H1284" s="145" t="str">
        <f t="shared" si="38"/>
        <v/>
      </c>
      <c r="I1284" s="145">
        <f t="shared" si="39"/>
        <v>-39200</v>
      </c>
      <c r="J1284" s="146">
        <v>-39200</v>
      </c>
      <c r="K1284" s="147">
        <v>777627148</v>
      </c>
      <c r="L1284" s="148" t="s">
        <v>322</v>
      </c>
      <c r="M1284" s="148"/>
      <c r="N1284" s="148"/>
      <c r="O1284" s="148" t="s">
        <v>8</v>
      </c>
      <c r="P1284" s="148" t="s">
        <v>9</v>
      </c>
      <c r="Q1284" s="148"/>
      <c r="R1284" s="148"/>
      <c r="S1284" s="148"/>
      <c r="T1284" s="148"/>
    </row>
    <row r="1285" spans="1:20" ht="15.6" customHeight="1" outlineLevel="1">
      <c r="A1285" s="142">
        <v>45720</v>
      </c>
      <c r="B1285" s="142">
        <v>45706</v>
      </c>
      <c r="C1285" s="143" t="s">
        <v>120</v>
      </c>
      <c r="D1285" s="144" t="s">
        <v>76</v>
      </c>
      <c r="E1285" s="144"/>
      <c r="F1285" s="137">
        <f>IF(D1285="대체","",VLOOKUP($D1285,월별_CashFlow!$H$3:$I$61,2,FALSE))</f>
        <v>120204</v>
      </c>
      <c r="G1285" s="145"/>
      <c r="H1285" s="145" t="str">
        <f t="shared" si="38"/>
        <v/>
      </c>
      <c r="I1285" s="145">
        <f t="shared" si="39"/>
        <v>-10500</v>
      </c>
      <c r="J1285" s="146">
        <v>-10500</v>
      </c>
      <c r="K1285" s="147">
        <v>777616648</v>
      </c>
      <c r="L1285" s="148" t="s">
        <v>574</v>
      </c>
      <c r="M1285" s="148"/>
      <c r="N1285" s="148"/>
      <c r="O1285" s="148" t="s">
        <v>8</v>
      </c>
      <c r="P1285" s="148" t="s">
        <v>9</v>
      </c>
      <c r="Q1285" s="148"/>
      <c r="R1285" s="148"/>
      <c r="S1285" s="148"/>
      <c r="T1285" s="148"/>
    </row>
    <row r="1286" spans="1:20" ht="15.6" customHeight="1" outlineLevel="1">
      <c r="A1286" s="142">
        <v>45720</v>
      </c>
      <c r="B1286" s="142">
        <v>45708</v>
      </c>
      <c r="C1286" s="143" t="s">
        <v>120</v>
      </c>
      <c r="D1286" s="144" t="s">
        <v>76</v>
      </c>
      <c r="E1286" s="144"/>
      <c r="F1286" s="137">
        <f>IF(D1286="대체","",VLOOKUP($D1286,월별_CashFlow!$H$3:$I$61,2,FALSE))</f>
        <v>120204</v>
      </c>
      <c r="G1286" s="145"/>
      <c r="H1286" s="145" t="str">
        <f t="shared" si="38"/>
        <v/>
      </c>
      <c r="I1286" s="145">
        <f t="shared" si="39"/>
        <v>-1470</v>
      </c>
      <c r="J1286" s="146">
        <v>-1470</v>
      </c>
      <c r="K1286" s="147">
        <v>777615178</v>
      </c>
      <c r="L1286" s="148" t="s">
        <v>710</v>
      </c>
      <c r="M1286" s="148"/>
      <c r="N1286" s="148"/>
      <c r="O1286" s="148" t="s">
        <v>8</v>
      </c>
      <c r="P1286" s="148" t="s">
        <v>9</v>
      </c>
      <c r="Q1286" s="148"/>
      <c r="R1286" s="148"/>
      <c r="S1286" s="148"/>
      <c r="T1286" s="148"/>
    </row>
    <row r="1287" spans="1:20" ht="15.6" customHeight="1" outlineLevel="1">
      <c r="A1287" s="142">
        <v>45720</v>
      </c>
      <c r="B1287" s="142">
        <v>45708</v>
      </c>
      <c r="C1287" s="143" t="s">
        <v>120</v>
      </c>
      <c r="D1287" s="144" t="s">
        <v>76</v>
      </c>
      <c r="E1287" s="144"/>
      <c r="F1287" s="137">
        <f>IF(D1287="대체","",VLOOKUP($D1287,월별_CashFlow!$H$3:$I$61,2,FALSE))</f>
        <v>120204</v>
      </c>
      <c r="G1287" s="145"/>
      <c r="H1287" s="145" t="str">
        <f t="shared" si="38"/>
        <v/>
      </c>
      <c r="I1287" s="145">
        <f t="shared" si="39"/>
        <v>-1620</v>
      </c>
      <c r="J1287" s="146">
        <v>-1620</v>
      </c>
      <c r="K1287" s="147">
        <v>777613558</v>
      </c>
      <c r="L1287" s="148" t="s">
        <v>710</v>
      </c>
      <c r="M1287" s="148"/>
      <c r="N1287" s="148"/>
      <c r="O1287" s="148" t="s">
        <v>8</v>
      </c>
      <c r="P1287" s="148" t="s">
        <v>9</v>
      </c>
      <c r="Q1287" s="148"/>
      <c r="R1287" s="148"/>
      <c r="S1287" s="148"/>
      <c r="T1287" s="148"/>
    </row>
    <row r="1288" spans="1:20" ht="15.6" customHeight="1" outlineLevel="1">
      <c r="A1288" s="142">
        <v>45720</v>
      </c>
      <c r="B1288" s="142">
        <v>45708</v>
      </c>
      <c r="C1288" s="143" t="s">
        <v>120</v>
      </c>
      <c r="D1288" s="144" t="s">
        <v>76</v>
      </c>
      <c r="E1288" s="144"/>
      <c r="F1288" s="137">
        <f>IF(D1288="대체","",VLOOKUP($D1288,월별_CashFlow!$H$3:$I$61,2,FALSE))</f>
        <v>120204</v>
      </c>
      <c r="G1288" s="145"/>
      <c r="H1288" s="145" t="str">
        <f t="shared" ref="H1288:H1346" si="40">IF(J1288&gt;0,J1288,"")</f>
        <v/>
      </c>
      <c r="I1288" s="145">
        <f t="shared" ref="I1288:I1346" si="41">IF(J1288&lt;0,J1288,"")</f>
        <v>-12500</v>
      </c>
      <c r="J1288" s="146">
        <v>-12500</v>
      </c>
      <c r="K1288" s="147">
        <v>777601058</v>
      </c>
      <c r="L1288" s="148" t="s">
        <v>710</v>
      </c>
      <c r="M1288" s="148"/>
      <c r="N1288" s="148"/>
      <c r="O1288" s="148" t="s">
        <v>8</v>
      </c>
      <c r="P1288" s="148" t="s">
        <v>9</v>
      </c>
      <c r="Q1288" s="148"/>
      <c r="R1288" s="148"/>
      <c r="S1288" s="148"/>
      <c r="T1288" s="148"/>
    </row>
    <row r="1289" spans="1:20" ht="15.6" customHeight="1" outlineLevel="1">
      <c r="A1289" s="142">
        <v>45713</v>
      </c>
      <c r="B1289" s="142">
        <v>45709</v>
      </c>
      <c r="C1289" s="143" t="s">
        <v>120</v>
      </c>
      <c r="D1289" s="144" t="s">
        <v>76</v>
      </c>
      <c r="E1289" s="144"/>
      <c r="F1289" s="137">
        <f>IF(D1289="대체","",VLOOKUP($D1289,월별_CashFlow!$H$3:$I$61,2,FALSE))</f>
        <v>120204</v>
      </c>
      <c r="G1289" s="145"/>
      <c r="H1289" s="145" t="str">
        <f t="shared" si="40"/>
        <v/>
      </c>
      <c r="I1289" s="145">
        <f t="shared" si="41"/>
        <v>-105600</v>
      </c>
      <c r="J1289" s="146">
        <v>-105600</v>
      </c>
      <c r="K1289" s="147">
        <v>777495458</v>
      </c>
      <c r="L1289" s="148" t="s">
        <v>750</v>
      </c>
      <c r="M1289" s="148"/>
      <c r="N1289" s="148"/>
      <c r="O1289" s="148" t="s">
        <v>10</v>
      </c>
      <c r="P1289" s="148" t="s">
        <v>11</v>
      </c>
      <c r="Q1289" s="148"/>
      <c r="R1289" s="148"/>
      <c r="S1289" s="148"/>
      <c r="T1289" s="148"/>
    </row>
    <row r="1290" spans="1:20" ht="15.6" customHeight="1" outlineLevel="1">
      <c r="A1290" s="142">
        <v>45720</v>
      </c>
      <c r="B1290" s="142">
        <v>45709</v>
      </c>
      <c r="C1290" s="143" t="s">
        <v>120</v>
      </c>
      <c r="D1290" s="144" t="s">
        <v>76</v>
      </c>
      <c r="E1290" s="144"/>
      <c r="F1290" s="137">
        <f>IF(D1290="대체","",VLOOKUP($D1290,월별_CashFlow!$H$3:$I$61,2,FALSE))</f>
        <v>120204</v>
      </c>
      <c r="G1290" s="145"/>
      <c r="H1290" s="145" t="str">
        <f t="shared" si="40"/>
        <v/>
      </c>
      <c r="I1290" s="145">
        <f t="shared" si="41"/>
        <v>-10500</v>
      </c>
      <c r="J1290" s="146">
        <v>-10500</v>
      </c>
      <c r="K1290" s="147">
        <v>777484958</v>
      </c>
      <c r="L1290" s="148" t="s">
        <v>574</v>
      </c>
      <c r="M1290" s="148"/>
      <c r="N1290" s="148"/>
      <c r="O1290" s="148" t="s">
        <v>8</v>
      </c>
      <c r="P1290" s="148" t="s">
        <v>9</v>
      </c>
      <c r="Q1290" s="148"/>
      <c r="R1290" s="148"/>
      <c r="S1290" s="148"/>
      <c r="T1290" s="148"/>
    </row>
    <row r="1291" spans="1:20" ht="15.6" customHeight="1" outlineLevel="1">
      <c r="A1291" s="142">
        <v>45720</v>
      </c>
      <c r="B1291" s="142">
        <v>45709</v>
      </c>
      <c r="C1291" s="143" t="s">
        <v>120</v>
      </c>
      <c r="D1291" s="144" t="s">
        <v>76</v>
      </c>
      <c r="E1291" s="144"/>
      <c r="F1291" s="137">
        <f>IF(D1291="대체","",VLOOKUP($D1291,월별_CashFlow!$H$3:$I$61,2,FALSE))</f>
        <v>120204</v>
      </c>
      <c r="G1291" s="145"/>
      <c r="H1291" s="145" t="str">
        <f t="shared" si="40"/>
        <v/>
      </c>
      <c r="I1291" s="145">
        <f t="shared" si="41"/>
        <v>-6700</v>
      </c>
      <c r="J1291" s="146">
        <v>-6700</v>
      </c>
      <c r="K1291" s="147">
        <v>777478258</v>
      </c>
      <c r="L1291" s="148" t="s">
        <v>710</v>
      </c>
      <c r="M1291" s="148"/>
      <c r="N1291" s="148"/>
      <c r="O1291" s="148" t="s">
        <v>8</v>
      </c>
      <c r="P1291" s="148" t="s">
        <v>9</v>
      </c>
      <c r="Q1291" s="148"/>
      <c r="R1291" s="148"/>
      <c r="S1291" s="148"/>
      <c r="T1291" s="148"/>
    </row>
    <row r="1292" spans="1:20" ht="15.6" customHeight="1" outlineLevel="1">
      <c r="A1292" s="142">
        <v>45720</v>
      </c>
      <c r="B1292" s="142">
        <v>45709</v>
      </c>
      <c r="C1292" s="143" t="s">
        <v>120</v>
      </c>
      <c r="D1292" s="144" t="s">
        <v>76</v>
      </c>
      <c r="E1292" s="144"/>
      <c r="F1292" s="137">
        <f>IF(D1292="대체","",VLOOKUP($D1292,월별_CashFlow!$H$3:$I$61,2,FALSE))</f>
        <v>120204</v>
      </c>
      <c r="G1292" s="145"/>
      <c r="H1292" s="145" t="str">
        <f t="shared" si="40"/>
        <v/>
      </c>
      <c r="I1292" s="145">
        <f t="shared" si="41"/>
        <v>-20400</v>
      </c>
      <c r="J1292" s="146">
        <v>-20400</v>
      </c>
      <c r="K1292" s="147">
        <v>777457858</v>
      </c>
      <c r="L1292" s="148" t="s">
        <v>650</v>
      </c>
      <c r="M1292" s="148"/>
      <c r="N1292" s="148"/>
      <c r="O1292" s="148" t="s">
        <v>8</v>
      </c>
      <c r="P1292" s="148" t="s">
        <v>9</v>
      </c>
      <c r="Q1292" s="148"/>
      <c r="R1292" s="148"/>
      <c r="S1292" s="148"/>
      <c r="T1292" s="148"/>
    </row>
    <row r="1293" spans="1:20" ht="15.6" customHeight="1" outlineLevel="1">
      <c r="A1293" s="142">
        <v>45713</v>
      </c>
      <c r="B1293" s="142">
        <v>45712</v>
      </c>
      <c r="C1293" s="143" t="s">
        <v>120</v>
      </c>
      <c r="D1293" s="144" t="s">
        <v>74</v>
      </c>
      <c r="E1293" s="144"/>
      <c r="F1293" s="137">
        <f>IF(D1293="대체","",VLOOKUP($D1293,월별_CashFlow!$H$3:$I$61,2,FALSE))</f>
        <v>120202</v>
      </c>
      <c r="G1293" s="145"/>
      <c r="H1293" s="145" t="str">
        <f t="shared" si="40"/>
        <v/>
      </c>
      <c r="I1293" s="145">
        <f t="shared" si="41"/>
        <v>-1828540</v>
      </c>
      <c r="J1293" s="146">
        <v>-1828540</v>
      </c>
      <c r="K1293" s="147">
        <v>775629318</v>
      </c>
      <c r="L1293" s="148" t="s">
        <v>1139</v>
      </c>
      <c r="M1293" s="148" t="s">
        <v>267</v>
      </c>
      <c r="N1293" s="148"/>
      <c r="O1293" s="148" t="s">
        <v>10</v>
      </c>
      <c r="P1293" s="148" t="s">
        <v>11</v>
      </c>
      <c r="Q1293" s="148"/>
      <c r="R1293" s="148"/>
      <c r="S1293" s="148"/>
      <c r="T1293" s="148"/>
    </row>
    <row r="1294" spans="1:20" ht="15.6" customHeight="1" outlineLevel="1">
      <c r="A1294" s="142">
        <v>45713</v>
      </c>
      <c r="B1294" s="142">
        <v>45712</v>
      </c>
      <c r="C1294" s="143" t="s">
        <v>120</v>
      </c>
      <c r="D1294" s="144" t="s">
        <v>74</v>
      </c>
      <c r="E1294" s="144"/>
      <c r="F1294" s="137">
        <f>IF(D1294="대체","",VLOOKUP($D1294,월별_CashFlow!$H$3:$I$61,2,FALSE))</f>
        <v>120202</v>
      </c>
      <c r="G1294" s="145"/>
      <c r="H1294" s="145" t="str">
        <f t="shared" si="40"/>
        <v/>
      </c>
      <c r="I1294" s="145">
        <f t="shared" si="41"/>
        <v>-9178330</v>
      </c>
      <c r="J1294" s="146">
        <v>-9178330</v>
      </c>
      <c r="K1294" s="147">
        <v>766450988</v>
      </c>
      <c r="L1294" s="148" t="s">
        <v>1139</v>
      </c>
      <c r="M1294" s="148" t="s">
        <v>267</v>
      </c>
      <c r="N1294" s="148"/>
      <c r="O1294" s="148" t="s">
        <v>10</v>
      </c>
      <c r="P1294" s="148" t="s">
        <v>11</v>
      </c>
      <c r="Q1294" s="148"/>
      <c r="R1294" s="148"/>
      <c r="S1294" s="148"/>
      <c r="T1294" s="148"/>
    </row>
    <row r="1295" spans="1:20" ht="15.6" customHeight="1" outlineLevel="1">
      <c r="A1295" s="142">
        <v>45713</v>
      </c>
      <c r="B1295" s="142">
        <v>45712</v>
      </c>
      <c r="C1295" s="143" t="s">
        <v>120</v>
      </c>
      <c r="D1295" s="144" t="s">
        <v>74</v>
      </c>
      <c r="E1295" s="144"/>
      <c r="F1295" s="137">
        <f>IF(D1295="대체","",VLOOKUP($D1295,월별_CashFlow!$H$3:$I$61,2,FALSE))</f>
        <v>120202</v>
      </c>
      <c r="G1295" s="145"/>
      <c r="H1295" s="145" t="str">
        <f t="shared" si="40"/>
        <v/>
      </c>
      <c r="I1295" s="145">
        <f t="shared" si="41"/>
        <v>-2977520</v>
      </c>
      <c r="J1295" s="146">
        <v>-2977520</v>
      </c>
      <c r="K1295" s="147">
        <v>763473468</v>
      </c>
      <c r="L1295" s="148" t="s">
        <v>1139</v>
      </c>
      <c r="M1295" s="148" t="s">
        <v>267</v>
      </c>
      <c r="N1295" s="148"/>
      <c r="O1295" s="148" t="s">
        <v>10</v>
      </c>
      <c r="P1295" s="148" t="s">
        <v>11</v>
      </c>
      <c r="Q1295" s="148"/>
      <c r="R1295" s="148"/>
      <c r="S1295" s="148"/>
      <c r="T1295" s="148"/>
    </row>
    <row r="1296" spans="1:20" ht="15.6" customHeight="1" outlineLevel="1">
      <c r="A1296" s="142">
        <v>45713</v>
      </c>
      <c r="B1296" s="142">
        <v>45712</v>
      </c>
      <c r="C1296" s="143" t="s">
        <v>120</v>
      </c>
      <c r="D1296" s="144" t="s">
        <v>74</v>
      </c>
      <c r="E1296" s="144"/>
      <c r="F1296" s="137">
        <f>IF(D1296="대체","",VLOOKUP($D1296,월별_CashFlow!$H$3:$I$61,2,FALSE))</f>
        <v>120202</v>
      </c>
      <c r="G1296" s="145"/>
      <c r="H1296" s="145" t="str">
        <f t="shared" si="40"/>
        <v/>
      </c>
      <c r="I1296" s="145">
        <f t="shared" si="41"/>
        <v>-905960</v>
      </c>
      <c r="J1296" s="146">
        <v>-905960</v>
      </c>
      <c r="K1296" s="147">
        <v>762567508</v>
      </c>
      <c r="L1296" s="148" t="s">
        <v>1139</v>
      </c>
      <c r="M1296" s="148" t="s">
        <v>267</v>
      </c>
      <c r="N1296" s="148"/>
      <c r="O1296" s="148" t="s">
        <v>10</v>
      </c>
      <c r="P1296" s="148" t="s">
        <v>11</v>
      </c>
      <c r="Q1296" s="148"/>
      <c r="R1296" s="148"/>
      <c r="S1296" s="148"/>
      <c r="T1296" s="148"/>
    </row>
    <row r="1297" spans="1:20" ht="15.6" customHeight="1" outlineLevel="1">
      <c r="A1297" s="142">
        <v>45713</v>
      </c>
      <c r="B1297" s="142">
        <v>45712</v>
      </c>
      <c r="C1297" s="143" t="s">
        <v>120</v>
      </c>
      <c r="D1297" s="144" t="s">
        <v>74</v>
      </c>
      <c r="E1297" s="144"/>
      <c r="F1297" s="137">
        <f>IF(D1297="대체","",VLOOKUP($D1297,월별_CashFlow!$H$3:$I$61,2,FALSE))</f>
        <v>120202</v>
      </c>
      <c r="G1297" s="145"/>
      <c r="H1297" s="145" t="str">
        <f t="shared" si="40"/>
        <v/>
      </c>
      <c r="I1297" s="145">
        <f t="shared" si="41"/>
        <v>-910670</v>
      </c>
      <c r="J1297" s="146">
        <v>-910670</v>
      </c>
      <c r="K1297" s="147">
        <v>761656838</v>
      </c>
      <c r="L1297" s="148" t="s">
        <v>1139</v>
      </c>
      <c r="M1297" s="148" t="s">
        <v>267</v>
      </c>
      <c r="N1297" s="148"/>
      <c r="O1297" s="148" t="s">
        <v>10</v>
      </c>
      <c r="P1297" s="148" t="s">
        <v>11</v>
      </c>
      <c r="Q1297" s="148"/>
      <c r="R1297" s="148"/>
      <c r="S1297" s="148"/>
      <c r="T1297" s="148"/>
    </row>
    <row r="1298" spans="1:20" ht="15.6" customHeight="1" outlineLevel="1">
      <c r="A1298" s="142">
        <v>45713</v>
      </c>
      <c r="B1298" s="142">
        <v>45712</v>
      </c>
      <c r="C1298" s="143" t="s">
        <v>120</v>
      </c>
      <c r="D1298" s="144" t="s">
        <v>74</v>
      </c>
      <c r="E1298" s="144"/>
      <c r="F1298" s="137">
        <f>IF(D1298="대체","",VLOOKUP($D1298,월별_CashFlow!$H$3:$I$61,2,FALSE))</f>
        <v>120202</v>
      </c>
      <c r="G1298" s="145"/>
      <c r="H1298" s="145" t="str">
        <f t="shared" si="40"/>
        <v/>
      </c>
      <c r="I1298" s="145">
        <f t="shared" si="41"/>
        <v>-910670</v>
      </c>
      <c r="J1298" s="146">
        <v>-910670</v>
      </c>
      <c r="K1298" s="147">
        <v>760746168</v>
      </c>
      <c r="L1298" s="148" t="s">
        <v>1139</v>
      </c>
      <c r="M1298" s="148" t="s">
        <v>267</v>
      </c>
      <c r="N1298" s="148"/>
      <c r="O1298" s="148" t="s">
        <v>10</v>
      </c>
      <c r="P1298" s="148" t="s">
        <v>11</v>
      </c>
      <c r="Q1298" s="148"/>
      <c r="R1298" s="148"/>
      <c r="S1298" s="148"/>
      <c r="T1298" s="148"/>
    </row>
    <row r="1299" spans="1:20" ht="15.6" customHeight="1" outlineLevel="1">
      <c r="A1299" s="142">
        <v>45720</v>
      </c>
      <c r="B1299" s="142">
        <v>45713</v>
      </c>
      <c r="C1299" s="143" t="s">
        <v>120</v>
      </c>
      <c r="D1299" s="144" t="s">
        <v>76</v>
      </c>
      <c r="E1299" s="144"/>
      <c r="F1299" s="137">
        <f>IF(D1299="대체","",VLOOKUP($D1299,월별_CashFlow!$H$3:$I$61,2,FALSE))</f>
        <v>120204</v>
      </c>
      <c r="G1299" s="145"/>
      <c r="H1299" s="145" t="str">
        <f t="shared" si="40"/>
        <v/>
      </c>
      <c r="I1299" s="145">
        <f t="shared" si="41"/>
        <v>-8100</v>
      </c>
      <c r="J1299" s="146">
        <v>-8100</v>
      </c>
      <c r="K1299" s="147">
        <v>760738068</v>
      </c>
      <c r="L1299" s="148" t="s">
        <v>710</v>
      </c>
      <c r="M1299" s="148"/>
      <c r="N1299" s="148"/>
      <c r="O1299" s="148" t="s">
        <v>8</v>
      </c>
      <c r="P1299" s="148" t="s">
        <v>9</v>
      </c>
      <c r="Q1299" s="148"/>
      <c r="R1299" s="148"/>
      <c r="S1299" s="148"/>
      <c r="T1299" s="148"/>
    </row>
    <row r="1300" spans="1:20" ht="15.6" customHeight="1" outlineLevel="1">
      <c r="A1300" s="142">
        <v>45720</v>
      </c>
      <c r="B1300" s="142">
        <v>45715</v>
      </c>
      <c r="C1300" s="143" t="s">
        <v>120</v>
      </c>
      <c r="D1300" s="144" t="s">
        <v>76</v>
      </c>
      <c r="E1300" s="144"/>
      <c r="F1300" s="137">
        <f>IF(D1300="대체","",VLOOKUP($D1300,월별_CashFlow!$H$3:$I$61,2,FALSE))</f>
        <v>120204</v>
      </c>
      <c r="G1300" s="145"/>
      <c r="H1300" s="145" t="str">
        <f t="shared" si="40"/>
        <v/>
      </c>
      <c r="I1300" s="145">
        <f t="shared" si="41"/>
        <v>-91500</v>
      </c>
      <c r="J1300" s="146">
        <v>-91500</v>
      </c>
      <c r="K1300" s="147">
        <v>760646568</v>
      </c>
      <c r="L1300" s="148" t="s">
        <v>754</v>
      </c>
      <c r="M1300" s="148"/>
      <c r="N1300" s="148"/>
      <c r="O1300" s="148" t="s">
        <v>10</v>
      </c>
      <c r="P1300" s="148" t="s">
        <v>11</v>
      </c>
      <c r="Q1300" s="148"/>
      <c r="R1300" s="148"/>
      <c r="S1300" s="148"/>
      <c r="T1300" s="148"/>
    </row>
    <row r="1301" spans="1:20" ht="15.6" customHeight="1" outlineLevel="1">
      <c r="A1301" s="142">
        <v>45720</v>
      </c>
      <c r="B1301" s="142">
        <v>45715</v>
      </c>
      <c r="C1301" s="143" t="s">
        <v>120</v>
      </c>
      <c r="D1301" s="144" t="s">
        <v>76</v>
      </c>
      <c r="E1301" s="144"/>
      <c r="F1301" s="137">
        <f>IF(D1301="대체","",VLOOKUP($D1301,월별_CashFlow!$H$3:$I$61,2,FALSE))</f>
        <v>120204</v>
      </c>
      <c r="G1301" s="145"/>
      <c r="H1301" s="145" t="str">
        <f t="shared" si="40"/>
        <v/>
      </c>
      <c r="I1301" s="145">
        <f t="shared" si="41"/>
        <v>-768900</v>
      </c>
      <c r="J1301" s="146">
        <v>-768900</v>
      </c>
      <c r="K1301" s="147">
        <v>759877668</v>
      </c>
      <c r="L1301" s="148" t="s">
        <v>755</v>
      </c>
      <c r="M1301" s="148"/>
      <c r="N1301" s="148"/>
      <c r="O1301" s="148" t="s">
        <v>10</v>
      </c>
      <c r="P1301" s="148" t="s">
        <v>11</v>
      </c>
      <c r="Q1301" s="148"/>
      <c r="R1301" s="148"/>
      <c r="S1301" s="148"/>
      <c r="T1301" s="148"/>
    </row>
    <row r="1302" spans="1:20" ht="15.6" customHeight="1" outlineLevel="1">
      <c r="A1302" s="142">
        <v>45720</v>
      </c>
      <c r="B1302" s="142">
        <v>45715</v>
      </c>
      <c r="C1302" s="143" t="s">
        <v>120</v>
      </c>
      <c r="D1302" s="144" t="s">
        <v>75</v>
      </c>
      <c r="E1302" s="144"/>
      <c r="F1302" s="137">
        <f>IF(D1302="대체","",VLOOKUP($D1302,월별_CashFlow!$H$3:$I$61,2,FALSE))</f>
        <v>120203</v>
      </c>
      <c r="G1302" s="145"/>
      <c r="H1302" s="145" t="str">
        <f t="shared" si="40"/>
        <v/>
      </c>
      <c r="I1302" s="145">
        <f t="shared" si="41"/>
        <v>-533100</v>
      </c>
      <c r="J1302" s="146">
        <v>-533100</v>
      </c>
      <c r="K1302" s="147">
        <v>759344568</v>
      </c>
      <c r="L1302" s="148" t="s">
        <v>332</v>
      </c>
      <c r="M1302" s="148"/>
      <c r="N1302" s="148"/>
      <c r="O1302" s="148" t="s">
        <v>8</v>
      </c>
      <c r="P1302" s="148" t="s">
        <v>9</v>
      </c>
      <c r="Q1302" s="148"/>
      <c r="R1302" s="148"/>
      <c r="S1302" s="148"/>
      <c r="T1302" s="148"/>
    </row>
    <row r="1303" spans="1:20" ht="15.6" customHeight="1" outlineLevel="1">
      <c r="A1303" s="142">
        <v>45720</v>
      </c>
      <c r="B1303" s="142">
        <v>45715</v>
      </c>
      <c r="C1303" s="143" t="s">
        <v>120</v>
      </c>
      <c r="D1303" s="144" t="s">
        <v>75</v>
      </c>
      <c r="E1303" s="144"/>
      <c r="F1303" s="137">
        <f>IF(D1303="대체","",VLOOKUP($D1303,월별_CashFlow!$H$3:$I$61,2,FALSE))</f>
        <v>120203</v>
      </c>
      <c r="G1303" s="145"/>
      <c r="H1303" s="145" t="str">
        <f t="shared" si="40"/>
        <v/>
      </c>
      <c r="I1303" s="145">
        <f t="shared" si="41"/>
        <v>-800</v>
      </c>
      <c r="J1303" s="146">
        <v>-800</v>
      </c>
      <c r="K1303" s="147">
        <v>759343768</v>
      </c>
      <c r="L1303" s="148" t="s">
        <v>332</v>
      </c>
      <c r="M1303" s="148"/>
      <c r="N1303" s="148"/>
      <c r="O1303" s="148" t="s">
        <v>8</v>
      </c>
      <c r="P1303" s="148" t="s">
        <v>9</v>
      </c>
      <c r="Q1303" s="148"/>
      <c r="R1303" s="148"/>
      <c r="S1303" s="148"/>
      <c r="T1303" s="148"/>
    </row>
    <row r="1304" spans="1:20" ht="15.6" customHeight="1" outlineLevel="1">
      <c r="A1304" s="142">
        <v>45720</v>
      </c>
      <c r="B1304" s="142">
        <v>45720</v>
      </c>
      <c r="C1304" s="143" t="s">
        <v>120</v>
      </c>
      <c r="D1304" s="144" t="s">
        <v>74</v>
      </c>
      <c r="E1304" s="144"/>
      <c r="F1304" s="137">
        <f>IF(D1304="대체","",VLOOKUP($D1304,월별_CashFlow!$H$3:$I$61,2,FALSE))</f>
        <v>120202</v>
      </c>
      <c r="G1304" s="145"/>
      <c r="H1304" s="145">
        <f t="shared" si="40"/>
        <v>10272900</v>
      </c>
      <c r="I1304" s="145" t="str">
        <f t="shared" si="41"/>
        <v/>
      </c>
      <c r="J1304" s="146">
        <f>10272900</f>
        <v>10272900</v>
      </c>
      <c r="K1304" s="147">
        <v>769616668</v>
      </c>
      <c r="L1304" s="148" t="s">
        <v>756</v>
      </c>
      <c r="M1304" s="148"/>
      <c r="N1304" s="148"/>
      <c r="O1304" s="148" t="s">
        <v>8</v>
      </c>
      <c r="P1304" s="148" t="s">
        <v>9</v>
      </c>
      <c r="Q1304" s="148"/>
      <c r="R1304" s="148"/>
      <c r="S1304" s="148"/>
      <c r="T1304" s="148"/>
    </row>
    <row r="1305" spans="1:20" ht="15.6" customHeight="1" outlineLevel="1">
      <c r="A1305" s="142">
        <v>45720</v>
      </c>
      <c r="B1305" s="142">
        <v>45720</v>
      </c>
      <c r="C1305" s="143" t="s">
        <v>120</v>
      </c>
      <c r="D1305" s="144" t="s">
        <v>86</v>
      </c>
      <c r="E1305" s="144"/>
      <c r="F1305" s="137">
        <f>IF(D1305="대체","",VLOOKUP($D1305,월별_CashFlow!$H$3:$I$61,2,FALSE))</f>
        <v>310001</v>
      </c>
      <c r="G1305" s="145"/>
      <c r="H1305" s="145">
        <f t="shared" si="40"/>
        <v>10272900</v>
      </c>
      <c r="I1305" s="145" t="str">
        <f t="shared" si="41"/>
        <v/>
      </c>
      <c r="J1305" s="146">
        <v>10272900</v>
      </c>
      <c r="K1305" s="147">
        <v>779889568</v>
      </c>
      <c r="L1305" s="148" t="s">
        <v>203</v>
      </c>
      <c r="M1305" s="148"/>
      <c r="N1305" s="148"/>
      <c r="O1305" s="148" t="s">
        <v>12</v>
      </c>
      <c r="P1305" s="148" t="s">
        <v>13</v>
      </c>
      <c r="Q1305" s="148"/>
      <c r="R1305" s="148"/>
      <c r="S1305" s="148"/>
      <c r="T1305" s="148"/>
    </row>
    <row r="1306" spans="1:20" ht="15.6" customHeight="1" outlineLevel="1">
      <c r="A1306" s="142">
        <v>45720</v>
      </c>
      <c r="B1306" s="142">
        <v>45720</v>
      </c>
      <c r="C1306" s="143" t="s">
        <v>120</v>
      </c>
      <c r="D1306" s="144" t="s">
        <v>86</v>
      </c>
      <c r="E1306" s="144"/>
      <c r="F1306" s="137">
        <f>IF(D1306="대체","",VLOOKUP($D1306,월별_CashFlow!$H$3:$I$61,2,FALSE))</f>
        <v>310001</v>
      </c>
      <c r="G1306" s="145"/>
      <c r="H1306" s="145" t="str">
        <f t="shared" si="40"/>
        <v/>
      </c>
      <c r="I1306" s="145">
        <f t="shared" si="41"/>
        <v>-10272900</v>
      </c>
      <c r="J1306" s="146">
        <v>-10272900</v>
      </c>
      <c r="K1306" s="147">
        <v>769616668</v>
      </c>
      <c r="L1306" s="148" t="s">
        <v>1140</v>
      </c>
      <c r="M1306" s="148"/>
      <c r="N1306" s="148"/>
      <c r="O1306" s="148" t="s">
        <v>12</v>
      </c>
      <c r="P1306" s="148" t="s">
        <v>13</v>
      </c>
      <c r="Q1306" s="148"/>
      <c r="R1306" s="148"/>
      <c r="S1306" s="148"/>
      <c r="T1306" s="148"/>
    </row>
    <row r="1307" spans="1:20" ht="15.6" customHeight="1" outlineLevel="1">
      <c r="A1307" s="142">
        <v>45720</v>
      </c>
      <c r="B1307" s="142">
        <v>45720</v>
      </c>
      <c r="C1307" s="143" t="s">
        <v>120</v>
      </c>
      <c r="D1307" s="144" t="s">
        <v>86</v>
      </c>
      <c r="E1307" s="144"/>
      <c r="F1307" s="137">
        <f>IF(D1307="대체","",VLOOKUP($D1307,월별_CashFlow!$H$3:$I$61,2,FALSE))</f>
        <v>310001</v>
      </c>
      <c r="G1307" s="145"/>
      <c r="H1307" s="145">
        <f t="shared" si="40"/>
        <v>1097434</v>
      </c>
      <c r="I1307" s="145" t="str">
        <f t="shared" si="41"/>
        <v/>
      </c>
      <c r="J1307" s="146">
        <f>1097434</f>
        <v>1097434</v>
      </c>
      <c r="K1307" s="147">
        <v>770714102</v>
      </c>
      <c r="L1307" s="148" t="s">
        <v>203</v>
      </c>
      <c r="M1307" s="148"/>
      <c r="N1307" s="148"/>
      <c r="O1307" s="148" t="s">
        <v>12</v>
      </c>
      <c r="P1307" s="148" t="s">
        <v>13</v>
      </c>
      <c r="Q1307" s="148"/>
      <c r="R1307" s="148"/>
      <c r="S1307" s="148"/>
      <c r="T1307" s="148"/>
    </row>
    <row r="1308" spans="1:20" ht="15.6" customHeight="1" outlineLevel="1">
      <c r="A1308" s="142">
        <v>45720</v>
      </c>
      <c r="B1308" s="142">
        <v>45720</v>
      </c>
      <c r="C1308" s="143" t="s">
        <v>120</v>
      </c>
      <c r="D1308" s="144" t="s">
        <v>86</v>
      </c>
      <c r="E1308" s="144"/>
      <c r="F1308" s="137">
        <f>IF(D1308="대체","",VLOOKUP($D1308,월별_CashFlow!$H$3:$I$61,2,FALSE))</f>
        <v>310001</v>
      </c>
      <c r="G1308" s="145"/>
      <c r="H1308" s="145" t="str">
        <f t="shared" si="40"/>
        <v/>
      </c>
      <c r="I1308" s="145">
        <f t="shared" si="41"/>
        <v>-1097434</v>
      </c>
      <c r="J1308" s="146">
        <v>-1097434</v>
      </c>
      <c r="K1308" s="147">
        <v>769616668</v>
      </c>
      <c r="L1308" s="148" t="s">
        <v>712</v>
      </c>
      <c r="M1308" s="148" t="s">
        <v>268</v>
      </c>
      <c r="N1308" s="148"/>
      <c r="O1308" s="148" t="s">
        <v>12</v>
      </c>
      <c r="P1308" s="148" t="s">
        <v>13</v>
      </c>
      <c r="Q1308" s="148"/>
      <c r="R1308" s="148"/>
      <c r="S1308" s="148"/>
      <c r="T1308" s="148"/>
    </row>
    <row r="1309" spans="1:20" ht="15.6" customHeight="1" outlineLevel="1">
      <c r="A1309" s="142">
        <v>45734</v>
      </c>
      <c r="B1309" s="142">
        <v>45721</v>
      </c>
      <c r="C1309" s="143" t="s">
        <v>120</v>
      </c>
      <c r="D1309" s="144" t="s">
        <v>76</v>
      </c>
      <c r="E1309" s="144"/>
      <c r="F1309" s="137">
        <f>IF(D1309="대체","",VLOOKUP($D1309,월별_CashFlow!$H$3:$I$61,2,FALSE))</f>
        <v>120204</v>
      </c>
      <c r="G1309" s="145"/>
      <c r="H1309" s="145" t="str">
        <f t="shared" si="40"/>
        <v/>
      </c>
      <c r="I1309" s="145">
        <f t="shared" si="41"/>
        <v>-1305438</v>
      </c>
      <c r="J1309" s="146">
        <v>-1305438</v>
      </c>
      <c r="K1309" s="147">
        <v>768311230</v>
      </c>
      <c r="L1309" s="148" t="s">
        <v>213</v>
      </c>
      <c r="M1309" s="148" t="s">
        <v>269</v>
      </c>
      <c r="N1309" s="148"/>
      <c r="O1309" s="148" t="s">
        <v>10</v>
      </c>
      <c r="P1309" s="148" t="s">
        <v>11</v>
      </c>
      <c r="Q1309" s="148"/>
      <c r="R1309" s="148"/>
      <c r="S1309" s="148"/>
      <c r="T1309" s="148"/>
    </row>
    <row r="1310" spans="1:20" ht="15.6" customHeight="1" outlineLevel="1">
      <c r="A1310" s="142">
        <v>45734</v>
      </c>
      <c r="B1310" s="142">
        <v>45721</v>
      </c>
      <c r="C1310" s="143" t="s">
        <v>120</v>
      </c>
      <c r="D1310" s="144" t="s">
        <v>76</v>
      </c>
      <c r="E1310" s="144"/>
      <c r="F1310" s="137">
        <f>IF(D1310="대체","",VLOOKUP($D1310,월별_CashFlow!$H$3:$I$61,2,FALSE))</f>
        <v>120204</v>
      </c>
      <c r="G1310" s="145"/>
      <c r="H1310" s="145" t="str">
        <f t="shared" si="40"/>
        <v/>
      </c>
      <c r="I1310" s="145">
        <f t="shared" si="41"/>
        <v>-1648505</v>
      </c>
      <c r="J1310" s="146">
        <v>-1648505</v>
      </c>
      <c r="K1310" s="147">
        <v>766662725</v>
      </c>
      <c r="L1310" s="148" t="s">
        <v>212</v>
      </c>
      <c r="M1310" s="148" t="s">
        <v>269</v>
      </c>
      <c r="N1310" s="148"/>
      <c r="O1310" s="148" t="s">
        <v>10</v>
      </c>
      <c r="P1310" s="148" t="s">
        <v>11</v>
      </c>
      <c r="Q1310" s="148"/>
      <c r="R1310" s="148"/>
      <c r="S1310" s="148"/>
      <c r="T1310" s="148"/>
    </row>
    <row r="1311" spans="1:20" ht="15.6" customHeight="1" outlineLevel="1">
      <c r="A1311" s="142">
        <v>45734</v>
      </c>
      <c r="B1311" s="142">
        <v>45721</v>
      </c>
      <c r="C1311" s="143" t="s">
        <v>120</v>
      </c>
      <c r="D1311" s="144" t="s">
        <v>76</v>
      </c>
      <c r="E1311" s="144"/>
      <c r="F1311" s="137">
        <f>IF(D1311="대체","",VLOOKUP($D1311,월별_CashFlow!$H$3:$I$61,2,FALSE))</f>
        <v>120204</v>
      </c>
      <c r="G1311" s="145"/>
      <c r="H1311" s="145" t="str">
        <f t="shared" si="40"/>
        <v/>
      </c>
      <c r="I1311" s="145">
        <f t="shared" si="41"/>
        <v>-1048509</v>
      </c>
      <c r="J1311" s="146">
        <v>-1048509</v>
      </c>
      <c r="K1311" s="147">
        <v>765614216</v>
      </c>
      <c r="L1311" s="148" t="s">
        <v>211</v>
      </c>
      <c r="M1311" s="148" t="s">
        <v>269</v>
      </c>
      <c r="N1311" s="148"/>
      <c r="O1311" s="148" t="s">
        <v>10</v>
      </c>
      <c r="P1311" s="148" t="s">
        <v>11</v>
      </c>
      <c r="Q1311" s="148"/>
      <c r="R1311" s="148"/>
      <c r="S1311" s="148"/>
      <c r="T1311" s="148"/>
    </row>
    <row r="1312" spans="1:20" ht="15.6" customHeight="1" outlineLevel="1">
      <c r="A1312" s="142">
        <v>45734</v>
      </c>
      <c r="B1312" s="142">
        <v>45721</v>
      </c>
      <c r="C1312" s="143" t="s">
        <v>120</v>
      </c>
      <c r="D1312" s="144" t="s">
        <v>76</v>
      </c>
      <c r="E1312" s="144"/>
      <c r="F1312" s="137">
        <f>IF(D1312="대체","",VLOOKUP($D1312,월별_CashFlow!$H$3:$I$61,2,FALSE))</f>
        <v>120204</v>
      </c>
      <c r="G1312" s="145"/>
      <c r="H1312" s="145" t="str">
        <f t="shared" si="40"/>
        <v/>
      </c>
      <c r="I1312" s="145">
        <f t="shared" si="41"/>
        <v>-2750000</v>
      </c>
      <c r="J1312" s="146">
        <v>-2750000</v>
      </c>
      <c r="K1312" s="147">
        <v>762864216</v>
      </c>
      <c r="L1312" s="148" t="s">
        <v>641</v>
      </c>
      <c r="M1312" s="148"/>
      <c r="N1312" s="148"/>
      <c r="O1312" s="148" t="s">
        <v>10</v>
      </c>
      <c r="P1312" s="148" t="s">
        <v>11</v>
      </c>
      <c r="Q1312" s="148"/>
      <c r="R1312" s="148"/>
      <c r="S1312" s="148"/>
      <c r="T1312" s="148"/>
    </row>
    <row r="1313" spans="1:20" ht="15.6" customHeight="1" outlineLevel="1">
      <c r="A1313" s="142">
        <v>45734</v>
      </c>
      <c r="B1313" s="142">
        <v>45721</v>
      </c>
      <c r="C1313" s="143" t="s">
        <v>120</v>
      </c>
      <c r="D1313" s="144" t="s">
        <v>76</v>
      </c>
      <c r="E1313" s="144"/>
      <c r="F1313" s="137">
        <f>IF(D1313="대체","",VLOOKUP($D1313,월별_CashFlow!$H$3:$I$61,2,FALSE))</f>
        <v>120204</v>
      </c>
      <c r="G1313" s="145"/>
      <c r="H1313" s="145" t="str">
        <f t="shared" si="40"/>
        <v/>
      </c>
      <c r="I1313" s="145">
        <f t="shared" si="41"/>
        <v>-550000</v>
      </c>
      <c r="J1313" s="146">
        <v>-550000</v>
      </c>
      <c r="K1313" s="147">
        <v>762314216</v>
      </c>
      <c r="L1313" s="148" t="s">
        <v>351</v>
      </c>
      <c r="M1313" s="148"/>
      <c r="N1313" s="148"/>
      <c r="O1313" s="148" t="s">
        <v>10</v>
      </c>
      <c r="P1313" s="148" t="s">
        <v>11</v>
      </c>
      <c r="Q1313" s="148"/>
      <c r="R1313" s="148"/>
      <c r="S1313" s="148"/>
      <c r="T1313" s="148"/>
    </row>
    <row r="1314" spans="1:20" ht="15.6" customHeight="1" outlineLevel="1">
      <c r="A1314" s="142">
        <v>45734</v>
      </c>
      <c r="B1314" s="142">
        <v>45721</v>
      </c>
      <c r="C1314" s="143" t="s">
        <v>120</v>
      </c>
      <c r="D1314" s="144" t="s">
        <v>76</v>
      </c>
      <c r="E1314" s="144"/>
      <c r="F1314" s="137">
        <f>IF(D1314="대체","",VLOOKUP($D1314,월별_CashFlow!$H$3:$I$61,2,FALSE))</f>
        <v>120204</v>
      </c>
      <c r="G1314" s="145"/>
      <c r="H1314" s="145" t="str">
        <f t="shared" si="40"/>
        <v/>
      </c>
      <c r="I1314" s="145">
        <f t="shared" si="41"/>
        <v>-440000</v>
      </c>
      <c r="J1314" s="146">
        <v>-440000</v>
      </c>
      <c r="K1314" s="147">
        <v>761874216</v>
      </c>
      <c r="L1314" s="148" t="s">
        <v>358</v>
      </c>
      <c r="M1314" s="148"/>
      <c r="N1314" s="148"/>
      <c r="O1314" s="148" t="s">
        <v>10</v>
      </c>
      <c r="P1314" s="148" t="s">
        <v>11</v>
      </c>
      <c r="Q1314" s="148"/>
      <c r="R1314" s="148"/>
      <c r="S1314" s="148"/>
      <c r="T1314" s="148"/>
    </row>
    <row r="1315" spans="1:20" ht="15.6" customHeight="1" outlineLevel="1">
      <c r="A1315" s="142">
        <v>45734</v>
      </c>
      <c r="B1315" s="142">
        <v>45721</v>
      </c>
      <c r="C1315" s="143" t="s">
        <v>120</v>
      </c>
      <c r="D1315" s="144" t="s">
        <v>76</v>
      </c>
      <c r="E1315" s="144"/>
      <c r="F1315" s="137">
        <f>IF(D1315="대체","",VLOOKUP($D1315,월별_CashFlow!$H$3:$I$61,2,FALSE))</f>
        <v>120204</v>
      </c>
      <c r="G1315" s="145"/>
      <c r="H1315" s="145" t="str">
        <f t="shared" si="40"/>
        <v/>
      </c>
      <c r="I1315" s="145">
        <f t="shared" si="41"/>
        <v>-2000</v>
      </c>
      <c r="J1315" s="146">
        <v>-2000</v>
      </c>
      <c r="K1315" s="147">
        <v>761872216</v>
      </c>
      <c r="L1315" s="148" t="s">
        <v>302</v>
      </c>
      <c r="M1315" s="148"/>
      <c r="N1315" s="148"/>
      <c r="O1315" s="148" t="s">
        <v>10</v>
      </c>
      <c r="P1315" s="148" t="s">
        <v>11</v>
      </c>
      <c r="Q1315" s="148"/>
      <c r="R1315" s="148"/>
      <c r="S1315" s="148"/>
      <c r="T1315" s="148"/>
    </row>
    <row r="1316" spans="1:20" ht="15.6" customHeight="1" outlineLevel="1">
      <c r="A1316" s="142">
        <v>45734</v>
      </c>
      <c r="B1316" s="142">
        <v>45721</v>
      </c>
      <c r="C1316" s="143" t="s">
        <v>120</v>
      </c>
      <c r="D1316" s="144" t="s">
        <v>76</v>
      </c>
      <c r="E1316" s="144"/>
      <c r="F1316" s="137">
        <f>IF(D1316="대체","",VLOOKUP($D1316,월별_CashFlow!$H$3:$I$61,2,FALSE))</f>
        <v>120204</v>
      </c>
      <c r="G1316" s="145"/>
      <c r="H1316" s="145" t="str">
        <f t="shared" si="40"/>
        <v/>
      </c>
      <c r="I1316" s="145">
        <f t="shared" si="41"/>
        <v>-2000</v>
      </c>
      <c r="J1316" s="146">
        <v>-2000</v>
      </c>
      <c r="K1316" s="147">
        <v>761870216</v>
      </c>
      <c r="L1316" s="148" t="s">
        <v>302</v>
      </c>
      <c r="M1316" s="148"/>
      <c r="N1316" s="148"/>
      <c r="O1316" s="148" t="s">
        <v>10</v>
      </c>
      <c r="P1316" s="148" t="s">
        <v>11</v>
      </c>
      <c r="Q1316" s="148"/>
      <c r="R1316" s="148"/>
      <c r="S1316" s="148"/>
      <c r="T1316" s="148"/>
    </row>
    <row r="1317" spans="1:20" ht="15.6" customHeight="1" outlineLevel="1">
      <c r="A1317" s="142">
        <v>45734</v>
      </c>
      <c r="B1317" s="142">
        <v>45721</v>
      </c>
      <c r="C1317" s="143" t="s">
        <v>120</v>
      </c>
      <c r="D1317" s="144" t="s">
        <v>76</v>
      </c>
      <c r="E1317" s="144"/>
      <c r="F1317" s="137">
        <f>IF(D1317="대체","",VLOOKUP($D1317,월별_CashFlow!$H$3:$I$61,2,FALSE))</f>
        <v>120204</v>
      </c>
      <c r="G1317" s="145"/>
      <c r="H1317" s="145" t="str">
        <f t="shared" si="40"/>
        <v/>
      </c>
      <c r="I1317" s="145">
        <f t="shared" si="41"/>
        <v>-67270</v>
      </c>
      <c r="J1317" s="146">
        <v>-67270</v>
      </c>
      <c r="K1317" s="147">
        <v>761802946</v>
      </c>
      <c r="L1317" s="148" t="s">
        <v>757</v>
      </c>
      <c r="M1317" s="148"/>
      <c r="N1317" s="148"/>
      <c r="O1317" s="148" t="s">
        <v>10</v>
      </c>
      <c r="P1317" s="148" t="s">
        <v>11</v>
      </c>
      <c r="Q1317" s="148"/>
      <c r="R1317" s="148"/>
      <c r="S1317" s="148"/>
      <c r="T1317" s="148"/>
    </row>
    <row r="1318" spans="1:20" ht="15.6" customHeight="1" outlineLevel="1">
      <c r="A1318" s="142">
        <v>45734</v>
      </c>
      <c r="B1318" s="142">
        <v>45721</v>
      </c>
      <c r="C1318" s="143" t="s">
        <v>120</v>
      </c>
      <c r="D1318" s="144" t="s">
        <v>76</v>
      </c>
      <c r="E1318" s="144"/>
      <c r="F1318" s="137">
        <f>IF(D1318="대체","",VLOOKUP($D1318,월별_CashFlow!$H$3:$I$61,2,FALSE))</f>
        <v>120204</v>
      </c>
      <c r="G1318" s="145"/>
      <c r="H1318" s="145" t="str">
        <f t="shared" si="40"/>
        <v/>
      </c>
      <c r="I1318" s="145">
        <f t="shared" si="41"/>
        <v>-198000</v>
      </c>
      <c r="J1318" s="146">
        <v>-198000</v>
      </c>
      <c r="K1318" s="147">
        <v>761604946</v>
      </c>
      <c r="L1318" s="148" t="s">
        <v>750</v>
      </c>
      <c r="M1318" s="148"/>
      <c r="N1318" s="148"/>
      <c r="O1318" s="148" t="s">
        <v>10</v>
      </c>
      <c r="P1318" s="148" t="s">
        <v>11</v>
      </c>
      <c r="Q1318" s="148"/>
      <c r="R1318" s="148"/>
      <c r="S1318" s="148"/>
      <c r="T1318" s="148"/>
    </row>
    <row r="1319" spans="1:20" ht="15.6" customHeight="1" outlineLevel="1">
      <c r="A1319" s="142">
        <v>45734</v>
      </c>
      <c r="B1319" s="142">
        <v>45721</v>
      </c>
      <c r="C1319" s="143" t="s">
        <v>120</v>
      </c>
      <c r="D1319" s="144" t="s">
        <v>76</v>
      </c>
      <c r="E1319" s="144"/>
      <c r="F1319" s="137">
        <f>IF(D1319="대체","",VLOOKUP($D1319,월별_CashFlow!$H$3:$I$61,2,FALSE))</f>
        <v>120204</v>
      </c>
      <c r="G1319" s="145"/>
      <c r="H1319" s="145" t="str">
        <f t="shared" si="40"/>
        <v/>
      </c>
      <c r="I1319" s="145">
        <f t="shared" si="41"/>
        <v>-145000</v>
      </c>
      <c r="J1319" s="146">
        <v>-145000</v>
      </c>
      <c r="K1319" s="147">
        <v>761459946</v>
      </c>
      <c r="L1319" s="148" t="s">
        <v>758</v>
      </c>
      <c r="M1319" s="148"/>
      <c r="N1319" s="148"/>
      <c r="O1319" s="148" t="s">
        <v>10</v>
      </c>
      <c r="P1319" s="148" t="s">
        <v>11</v>
      </c>
      <c r="Q1319" s="148"/>
      <c r="R1319" s="148"/>
      <c r="S1319" s="148"/>
      <c r="T1319" s="148"/>
    </row>
    <row r="1320" spans="1:20" ht="15.6" customHeight="1" outlineLevel="1">
      <c r="A1320" s="142">
        <v>45720</v>
      </c>
      <c r="B1320" s="142">
        <v>45721</v>
      </c>
      <c r="C1320" s="143" t="s">
        <v>120</v>
      </c>
      <c r="D1320" s="144" t="s">
        <v>76</v>
      </c>
      <c r="E1320" s="144"/>
      <c r="F1320" s="137">
        <f>IF(D1320="대체","",VLOOKUP($D1320,월별_CashFlow!$H$3:$I$61,2,FALSE))</f>
        <v>120204</v>
      </c>
      <c r="G1320" s="145"/>
      <c r="H1320" s="145" t="str">
        <f t="shared" si="40"/>
        <v/>
      </c>
      <c r="I1320" s="145">
        <f t="shared" si="41"/>
        <v>-8000</v>
      </c>
      <c r="J1320" s="146">
        <v>-8000</v>
      </c>
      <c r="K1320" s="147">
        <v>761451946</v>
      </c>
      <c r="L1320" s="148" t="s">
        <v>650</v>
      </c>
      <c r="M1320" s="148"/>
      <c r="N1320" s="148"/>
      <c r="O1320" s="148" t="s">
        <v>8</v>
      </c>
      <c r="P1320" s="148" t="s">
        <v>9</v>
      </c>
      <c r="Q1320" s="148"/>
      <c r="R1320" s="148"/>
      <c r="S1320" s="148"/>
      <c r="T1320" s="148"/>
    </row>
    <row r="1321" spans="1:20" ht="15.6" customHeight="1" outlineLevel="1">
      <c r="A1321" s="142">
        <v>45720</v>
      </c>
      <c r="B1321" s="142">
        <v>45723</v>
      </c>
      <c r="C1321" s="143" t="s">
        <v>120</v>
      </c>
      <c r="D1321" s="144" t="s">
        <v>76</v>
      </c>
      <c r="E1321" s="144"/>
      <c r="F1321" s="137">
        <f>IF(D1321="대체","",VLOOKUP($D1321,월별_CashFlow!$H$3:$I$61,2,FALSE))</f>
        <v>120204</v>
      </c>
      <c r="G1321" s="145"/>
      <c r="H1321" s="145" t="str">
        <f t="shared" si="40"/>
        <v/>
      </c>
      <c r="I1321" s="145">
        <f t="shared" si="41"/>
        <v>-7000</v>
      </c>
      <c r="J1321" s="146">
        <v>-7000</v>
      </c>
      <c r="K1321" s="147">
        <v>761444946</v>
      </c>
      <c r="L1321" s="148" t="s">
        <v>710</v>
      </c>
      <c r="M1321" s="148"/>
      <c r="N1321" s="148"/>
      <c r="O1321" s="148" t="s">
        <v>8</v>
      </c>
      <c r="P1321" s="148" t="s">
        <v>9</v>
      </c>
      <c r="Q1321" s="148"/>
      <c r="R1321" s="148"/>
      <c r="S1321" s="148"/>
      <c r="T1321" s="148"/>
    </row>
    <row r="1322" spans="1:20" ht="15.6" customHeight="1" outlineLevel="1">
      <c r="A1322" s="142">
        <v>45720</v>
      </c>
      <c r="B1322" s="142">
        <v>45723</v>
      </c>
      <c r="C1322" s="143" t="s">
        <v>120</v>
      </c>
      <c r="D1322" s="144" t="s">
        <v>76</v>
      </c>
      <c r="E1322" s="144"/>
      <c r="F1322" s="137">
        <f>IF(D1322="대체","",VLOOKUP($D1322,월별_CashFlow!$H$3:$I$61,2,FALSE))</f>
        <v>120204</v>
      </c>
      <c r="G1322" s="145"/>
      <c r="H1322" s="145" t="str">
        <f t="shared" si="40"/>
        <v/>
      </c>
      <c r="I1322" s="145">
        <f t="shared" si="41"/>
        <v>-11200</v>
      </c>
      <c r="J1322" s="146">
        <v>-11200</v>
      </c>
      <c r="K1322" s="147">
        <v>761433746</v>
      </c>
      <c r="L1322" s="148" t="s">
        <v>574</v>
      </c>
      <c r="M1322" s="148"/>
      <c r="N1322" s="148"/>
      <c r="O1322" s="148" t="s">
        <v>8</v>
      </c>
      <c r="P1322" s="148" t="s">
        <v>9</v>
      </c>
      <c r="Q1322" s="148"/>
      <c r="R1322" s="148"/>
      <c r="S1322" s="148"/>
      <c r="T1322" s="148"/>
    </row>
    <row r="1323" spans="1:20" ht="15.6" customHeight="1" outlineLevel="1">
      <c r="A1323" s="142">
        <v>45720</v>
      </c>
      <c r="B1323" s="142">
        <v>45723</v>
      </c>
      <c r="C1323" s="143" t="s">
        <v>120</v>
      </c>
      <c r="D1323" s="144" t="s">
        <v>76</v>
      </c>
      <c r="E1323" s="144"/>
      <c r="F1323" s="137">
        <f>IF(D1323="대체","",VLOOKUP($D1323,월별_CashFlow!$H$3:$I$61,2,FALSE))</f>
        <v>120204</v>
      </c>
      <c r="G1323" s="145"/>
      <c r="H1323" s="145" t="str">
        <f t="shared" si="40"/>
        <v/>
      </c>
      <c r="I1323" s="145">
        <f t="shared" si="41"/>
        <v>-7600</v>
      </c>
      <c r="J1323" s="146">
        <v>-7600</v>
      </c>
      <c r="K1323" s="147">
        <v>761426146</v>
      </c>
      <c r="L1323" s="148" t="s">
        <v>574</v>
      </c>
      <c r="M1323" s="148"/>
      <c r="N1323" s="148"/>
      <c r="O1323" s="148" t="s">
        <v>8</v>
      </c>
      <c r="P1323" s="148" t="s">
        <v>9</v>
      </c>
      <c r="Q1323" s="148"/>
      <c r="R1323" s="148"/>
      <c r="S1323" s="148"/>
      <c r="T1323" s="148"/>
    </row>
    <row r="1324" spans="1:20" ht="15.6" customHeight="1" outlineLevel="1">
      <c r="A1324" s="142">
        <v>45734</v>
      </c>
      <c r="B1324" s="142">
        <v>45726</v>
      </c>
      <c r="C1324" s="143" t="s">
        <v>120</v>
      </c>
      <c r="D1324" s="144" t="s">
        <v>74</v>
      </c>
      <c r="E1324" s="144"/>
      <c r="F1324" s="137">
        <f>IF(D1324="대체","",VLOOKUP($D1324,월별_CashFlow!$H$3:$I$61,2,FALSE))</f>
        <v>120202</v>
      </c>
      <c r="G1324" s="145"/>
      <c r="H1324" s="145" t="str">
        <f t="shared" si="40"/>
        <v/>
      </c>
      <c r="I1324" s="145">
        <f t="shared" si="41"/>
        <v>-1864220</v>
      </c>
      <c r="J1324" s="146">
        <v>-1864220</v>
      </c>
      <c r="K1324" s="147">
        <v>759561926</v>
      </c>
      <c r="L1324" s="148" t="s">
        <v>759</v>
      </c>
      <c r="M1324" s="148"/>
      <c r="N1324" s="148"/>
      <c r="O1324" s="148" t="s">
        <v>10</v>
      </c>
      <c r="P1324" s="148" t="s">
        <v>11</v>
      </c>
      <c r="Q1324" s="148"/>
      <c r="R1324" s="148"/>
      <c r="S1324" s="148"/>
      <c r="T1324" s="148"/>
    </row>
    <row r="1325" spans="1:20" ht="15.6" customHeight="1" outlineLevel="1">
      <c r="A1325" s="142">
        <v>45734</v>
      </c>
      <c r="B1325" s="142">
        <v>45726</v>
      </c>
      <c r="C1325" s="143" t="s">
        <v>120</v>
      </c>
      <c r="D1325" s="144" t="s">
        <v>74</v>
      </c>
      <c r="E1325" s="144"/>
      <c r="F1325" s="137">
        <f>IF(D1325="대체","",VLOOKUP($D1325,월별_CashFlow!$H$3:$I$61,2,FALSE))</f>
        <v>120202</v>
      </c>
      <c r="G1325" s="145"/>
      <c r="H1325" s="145" t="str">
        <f t="shared" si="40"/>
        <v/>
      </c>
      <c r="I1325" s="145">
        <f t="shared" si="41"/>
        <v>-909000</v>
      </c>
      <c r="J1325" s="146">
        <v>-909000</v>
      </c>
      <c r="K1325" s="147">
        <v>758652926</v>
      </c>
      <c r="L1325" s="148" t="s">
        <v>760</v>
      </c>
      <c r="M1325" s="148"/>
      <c r="N1325" s="148"/>
      <c r="O1325" s="148" t="s">
        <v>10</v>
      </c>
      <c r="P1325" s="148" t="s">
        <v>11</v>
      </c>
      <c r="Q1325" s="148"/>
      <c r="R1325" s="148"/>
      <c r="S1325" s="148"/>
      <c r="T1325" s="148"/>
    </row>
    <row r="1326" spans="1:20" ht="15.6" customHeight="1" outlineLevel="1">
      <c r="A1326" s="142">
        <v>45734</v>
      </c>
      <c r="B1326" s="142">
        <v>45726</v>
      </c>
      <c r="C1326" s="143" t="s">
        <v>120</v>
      </c>
      <c r="D1326" s="144" t="s">
        <v>74</v>
      </c>
      <c r="E1326" s="144"/>
      <c r="F1326" s="137">
        <f>IF(D1326="대체","",VLOOKUP($D1326,월별_CashFlow!$H$3:$I$61,2,FALSE))</f>
        <v>120202</v>
      </c>
      <c r="G1326" s="145"/>
      <c r="H1326" s="145" t="str">
        <f t="shared" si="40"/>
        <v/>
      </c>
      <c r="I1326" s="145">
        <f t="shared" si="41"/>
        <v>-284690</v>
      </c>
      <c r="J1326" s="146">
        <v>-284690</v>
      </c>
      <c r="K1326" s="147">
        <v>758368236</v>
      </c>
      <c r="L1326" s="148" t="s">
        <v>761</v>
      </c>
      <c r="M1326" s="148"/>
      <c r="N1326" s="148"/>
      <c r="O1326" s="148" t="s">
        <v>10</v>
      </c>
      <c r="P1326" s="148" t="s">
        <v>11</v>
      </c>
      <c r="Q1326" s="148"/>
      <c r="R1326" s="148"/>
      <c r="S1326" s="148"/>
      <c r="T1326" s="148"/>
    </row>
    <row r="1327" spans="1:20" ht="15.6" customHeight="1" outlineLevel="1">
      <c r="A1327" s="142">
        <v>45734</v>
      </c>
      <c r="B1327" s="142">
        <v>45726</v>
      </c>
      <c r="C1327" s="143" t="s">
        <v>120</v>
      </c>
      <c r="D1327" s="144" t="s">
        <v>74</v>
      </c>
      <c r="E1327" s="144"/>
      <c r="F1327" s="137">
        <f>IF(D1327="대체","",VLOOKUP($D1327,월별_CashFlow!$H$3:$I$61,2,FALSE))</f>
        <v>120202</v>
      </c>
      <c r="G1327" s="145"/>
      <c r="H1327" s="145" t="str">
        <f t="shared" si="40"/>
        <v/>
      </c>
      <c r="I1327" s="145">
        <f t="shared" si="41"/>
        <v>-99830</v>
      </c>
      <c r="J1327" s="146">
        <v>-99830</v>
      </c>
      <c r="K1327" s="147">
        <v>758268406</v>
      </c>
      <c r="L1327" s="148" t="s">
        <v>762</v>
      </c>
      <c r="M1327" s="148"/>
      <c r="N1327" s="148"/>
      <c r="O1327" s="148" t="s">
        <v>10</v>
      </c>
      <c r="P1327" s="148" t="s">
        <v>11</v>
      </c>
      <c r="Q1327" s="148"/>
      <c r="R1327" s="148"/>
      <c r="S1327" s="148"/>
      <c r="T1327" s="148"/>
    </row>
    <row r="1328" spans="1:20" ht="15.6" customHeight="1" outlineLevel="1">
      <c r="A1328" s="142">
        <v>45734</v>
      </c>
      <c r="B1328" s="142">
        <v>45726</v>
      </c>
      <c r="C1328" s="143" t="s">
        <v>120</v>
      </c>
      <c r="D1328" s="144" t="s">
        <v>74</v>
      </c>
      <c r="E1328" s="144"/>
      <c r="F1328" s="137">
        <f>IF(D1328="대체","",VLOOKUP($D1328,월별_CashFlow!$H$3:$I$61,2,FALSE))</f>
        <v>120202</v>
      </c>
      <c r="G1328" s="145"/>
      <c r="H1328" s="145" t="str">
        <f t="shared" si="40"/>
        <v/>
      </c>
      <c r="I1328" s="145">
        <f t="shared" si="41"/>
        <v>-505290</v>
      </c>
      <c r="J1328" s="146">
        <v>-505290</v>
      </c>
      <c r="K1328" s="147">
        <v>757763116</v>
      </c>
      <c r="L1328" s="148" t="s">
        <v>352</v>
      </c>
      <c r="M1328" s="148" t="s">
        <v>207</v>
      </c>
      <c r="N1328" s="148"/>
      <c r="O1328" s="148" t="s">
        <v>10</v>
      </c>
      <c r="P1328" s="148" t="s">
        <v>11</v>
      </c>
      <c r="Q1328" s="148"/>
      <c r="R1328" s="148"/>
      <c r="S1328" s="148"/>
      <c r="T1328" s="148"/>
    </row>
    <row r="1329" spans="1:20" ht="15.6" customHeight="1" outlineLevel="1">
      <c r="A1329" s="142">
        <v>45734</v>
      </c>
      <c r="B1329" s="142">
        <v>45726</v>
      </c>
      <c r="C1329" s="143" t="s">
        <v>120</v>
      </c>
      <c r="D1329" s="144" t="s">
        <v>74</v>
      </c>
      <c r="E1329" s="144"/>
      <c r="F1329" s="137">
        <f>IF(D1329="대체","",VLOOKUP($D1329,월별_CashFlow!$H$3:$I$61,2,FALSE))</f>
        <v>120202</v>
      </c>
      <c r="G1329" s="145"/>
      <c r="H1329" s="145" t="str">
        <f t="shared" si="40"/>
        <v/>
      </c>
      <c r="I1329" s="145">
        <f t="shared" si="41"/>
        <v>-5051310</v>
      </c>
      <c r="J1329" s="146">
        <v>-5051310</v>
      </c>
      <c r="K1329" s="147">
        <v>752711806</v>
      </c>
      <c r="L1329" s="148" t="s">
        <v>394</v>
      </c>
      <c r="M1329" s="148" t="s">
        <v>206</v>
      </c>
      <c r="N1329" s="148"/>
      <c r="O1329" s="148" t="s">
        <v>10</v>
      </c>
      <c r="P1329" s="148" t="s">
        <v>11</v>
      </c>
      <c r="Q1329" s="148"/>
      <c r="R1329" s="148"/>
      <c r="S1329" s="148"/>
      <c r="T1329" s="148"/>
    </row>
    <row r="1330" spans="1:20" ht="15.6" customHeight="1" outlineLevel="1">
      <c r="A1330" s="142">
        <v>45734</v>
      </c>
      <c r="B1330" s="142">
        <v>45726</v>
      </c>
      <c r="C1330" s="143" t="s">
        <v>120</v>
      </c>
      <c r="D1330" s="144" t="s">
        <v>76</v>
      </c>
      <c r="E1330" s="144"/>
      <c r="F1330" s="137">
        <f>IF(D1330="대체","",VLOOKUP($D1330,월별_CashFlow!$H$3:$I$61,2,FALSE))</f>
        <v>120204</v>
      </c>
      <c r="G1330" s="145"/>
      <c r="H1330" s="145" t="str">
        <f t="shared" si="40"/>
        <v/>
      </c>
      <c r="I1330" s="145">
        <f t="shared" si="41"/>
        <v>-8885675</v>
      </c>
      <c r="J1330" s="146">
        <v>-8885675</v>
      </c>
      <c r="K1330" s="147">
        <v>743826131</v>
      </c>
      <c r="L1330" s="148" t="s">
        <v>421</v>
      </c>
      <c r="M1330" s="148"/>
      <c r="N1330" s="148"/>
      <c r="O1330" s="148" t="s">
        <v>10</v>
      </c>
      <c r="P1330" s="148" t="s">
        <v>11</v>
      </c>
      <c r="Q1330" s="148"/>
      <c r="R1330" s="148"/>
      <c r="S1330" s="148"/>
      <c r="T1330" s="148"/>
    </row>
    <row r="1331" spans="1:20" ht="15.6" customHeight="1" outlineLevel="1">
      <c r="A1331" s="142">
        <v>45720</v>
      </c>
      <c r="B1331" s="142">
        <v>45728</v>
      </c>
      <c r="C1331" s="143" t="s">
        <v>120</v>
      </c>
      <c r="D1331" s="144" t="s">
        <v>76</v>
      </c>
      <c r="E1331" s="144"/>
      <c r="F1331" s="137">
        <f>IF(D1331="대체","",VLOOKUP($D1331,월별_CashFlow!$H$3:$I$61,2,FALSE))</f>
        <v>120204</v>
      </c>
      <c r="G1331" s="145"/>
      <c r="H1331" s="145" t="str">
        <f t="shared" si="40"/>
        <v/>
      </c>
      <c r="I1331" s="145">
        <f t="shared" si="41"/>
        <v>-11000</v>
      </c>
      <c r="J1331" s="146">
        <v>-11000</v>
      </c>
      <c r="K1331" s="147">
        <v>743815131</v>
      </c>
      <c r="L1331" s="148" t="s">
        <v>574</v>
      </c>
      <c r="M1331" s="148"/>
      <c r="N1331" s="148"/>
      <c r="O1331" s="148" t="s">
        <v>8</v>
      </c>
      <c r="P1331" s="148" t="s">
        <v>9</v>
      </c>
      <c r="Q1331" s="148"/>
      <c r="R1331" s="148"/>
      <c r="S1331" s="148"/>
      <c r="T1331" s="148"/>
    </row>
    <row r="1332" spans="1:20" ht="15.6" customHeight="1" outlineLevel="1">
      <c r="A1332" s="142">
        <v>45734</v>
      </c>
      <c r="B1332" s="142">
        <v>45729</v>
      </c>
      <c r="C1332" s="143" t="s">
        <v>120</v>
      </c>
      <c r="D1332" s="144" t="s">
        <v>76</v>
      </c>
      <c r="E1332" s="144"/>
      <c r="F1332" s="137">
        <f>IF(D1332="대체","",VLOOKUP($D1332,월별_CashFlow!$H$3:$I$61,2,FALSE))</f>
        <v>120204</v>
      </c>
      <c r="G1332" s="145"/>
      <c r="H1332" s="145" t="str">
        <f t="shared" si="40"/>
        <v/>
      </c>
      <c r="I1332" s="145">
        <f t="shared" si="41"/>
        <v>-15133774</v>
      </c>
      <c r="J1332" s="146">
        <v>-15133774</v>
      </c>
      <c r="K1332" s="147">
        <v>728681357</v>
      </c>
      <c r="L1332" s="148" t="s">
        <v>763</v>
      </c>
      <c r="M1332" s="148" t="s">
        <v>270</v>
      </c>
      <c r="N1332" s="148"/>
      <c r="O1332" s="148" t="s">
        <v>10</v>
      </c>
      <c r="P1332" s="148" t="s">
        <v>11</v>
      </c>
      <c r="Q1332" s="148"/>
      <c r="R1332" s="148"/>
      <c r="S1332" s="148"/>
      <c r="T1332" s="148"/>
    </row>
    <row r="1333" spans="1:20" ht="15.6" customHeight="1" outlineLevel="1">
      <c r="A1333" s="142">
        <v>45734</v>
      </c>
      <c r="B1333" s="142">
        <v>45729</v>
      </c>
      <c r="C1333" s="143" t="s">
        <v>120</v>
      </c>
      <c r="D1333" s="144" t="s">
        <v>76</v>
      </c>
      <c r="E1333" s="144"/>
      <c r="F1333" s="137">
        <f>IF(D1333="대체","",VLOOKUP($D1333,월별_CashFlow!$H$3:$I$61,2,FALSE))</f>
        <v>120204</v>
      </c>
      <c r="G1333" s="145"/>
      <c r="H1333" s="145" t="str">
        <f t="shared" si="40"/>
        <v/>
      </c>
      <c r="I1333" s="145">
        <f t="shared" si="41"/>
        <v>-59907</v>
      </c>
      <c r="J1333" s="146">
        <v>-59907</v>
      </c>
      <c r="K1333" s="147">
        <v>728621450</v>
      </c>
      <c r="L1333" s="148" t="s">
        <v>767</v>
      </c>
      <c r="M1333" s="148" t="s">
        <v>270</v>
      </c>
      <c r="N1333" s="148"/>
      <c r="O1333" s="148" t="s">
        <v>10</v>
      </c>
      <c r="P1333" s="148" t="s">
        <v>11</v>
      </c>
      <c r="Q1333" s="148"/>
      <c r="R1333" s="148"/>
      <c r="S1333" s="148"/>
      <c r="T1333" s="148"/>
    </row>
    <row r="1334" spans="1:20" ht="15.6" customHeight="1" outlineLevel="1">
      <c r="A1334" s="142">
        <v>45734</v>
      </c>
      <c r="B1334" s="142">
        <v>45729</v>
      </c>
      <c r="C1334" s="143" t="s">
        <v>120</v>
      </c>
      <c r="D1334" s="144" t="s">
        <v>76</v>
      </c>
      <c r="E1334" s="144"/>
      <c r="F1334" s="137">
        <f>IF(D1334="대체","",VLOOKUP($D1334,월별_CashFlow!$H$3:$I$61,2,FALSE))</f>
        <v>120204</v>
      </c>
      <c r="G1334" s="145"/>
      <c r="H1334" s="145" t="str">
        <f t="shared" si="40"/>
        <v/>
      </c>
      <c r="I1334" s="145">
        <f t="shared" si="41"/>
        <v>-12900</v>
      </c>
      <c r="J1334" s="146">
        <v>-12900</v>
      </c>
      <c r="K1334" s="147">
        <v>728608550</v>
      </c>
      <c r="L1334" s="148" t="s">
        <v>768</v>
      </c>
      <c r="M1334" s="148"/>
      <c r="N1334" s="148"/>
      <c r="O1334" s="148" t="s">
        <v>10</v>
      </c>
      <c r="P1334" s="148" t="s">
        <v>11</v>
      </c>
      <c r="Q1334" s="148"/>
      <c r="R1334" s="148"/>
      <c r="S1334" s="148"/>
      <c r="T1334" s="148"/>
    </row>
    <row r="1335" spans="1:20" ht="15.6" customHeight="1" outlineLevel="1">
      <c r="A1335" s="142">
        <v>45720</v>
      </c>
      <c r="B1335" s="142">
        <v>45729</v>
      </c>
      <c r="C1335" s="143" t="s">
        <v>120</v>
      </c>
      <c r="D1335" s="144" t="s">
        <v>76</v>
      </c>
      <c r="E1335" s="144"/>
      <c r="F1335" s="137">
        <f>IF(D1335="대체","",VLOOKUP($D1335,월별_CashFlow!$H$3:$I$61,2,FALSE))</f>
        <v>120204</v>
      </c>
      <c r="G1335" s="145"/>
      <c r="H1335" s="145" t="str">
        <f t="shared" si="40"/>
        <v/>
      </c>
      <c r="I1335" s="145">
        <f t="shared" si="41"/>
        <v>-12800</v>
      </c>
      <c r="J1335" s="146">
        <v>-12800</v>
      </c>
      <c r="K1335" s="147">
        <v>728595750</v>
      </c>
      <c r="L1335" s="148" t="s">
        <v>574</v>
      </c>
      <c r="M1335" s="148"/>
      <c r="N1335" s="148"/>
      <c r="O1335" s="148" t="s">
        <v>8</v>
      </c>
      <c r="P1335" s="148" t="s">
        <v>9</v>
      </c>
      <c r="Q1335" s="148"/>
      <c r="R1335" s="148"/>
      <c r="S1335" s="148"/>
      <c r="T1335" s="148"/>
    </row>
    <row r="1336" spans="1:20" ht="15.6" customHeight="1" outlineLevel="1">
      <c r="A1336" s="142">
        <v>45720</v>
      </c>
      <c r="B1336" s="142">
        <v>45729</v>
      </c>
      <c r="C1336" s="143" t="s">
        <v>120</v>
      </c>
      <c r="D1336" s="144" t="s">
        <v>86</v>
      </c>
      <c r="E1336" s="144"/>
      <c r="F1336" s="137">
        <f>IF(D1336="대체","",VLOOKUP($D1336,월별_CashFlow!$H$3:$I$61,2,FALSE))</f>
        <v>310001</v>
      </c>
      <c r="G1336" s="145"/>
      <c r="H1336" s="145">
        <f t="shared" si="40"/>
        <v>2197000</v>
      </c>
      <c r="I1336" s="145" t="str">
        <f t="shared" si="41"/>
        <v/>
      </c>
      <c r="J1336" s="146">
        <v>2197000</v>
      </c>
      <c r="K1336" s="147">
        <v>730792750</v>
      </c>
      <c r="L1336" s="148" t="s">
        <v>769</v>
      </c>
      <c r="M1336" s="148"/>
      <c r="N1336" s="148"/>
      <c r="O1336" s="148" t="s">
        <v>8</v>
      </c>
      <c r="P1336" s="148" t="s">
        <v>9</v>
      </c>
      <c r="Q1336" s="148"/>
      <c r="R1336" s="148"/>
      <c r="S1336" s="148"/>
      <c r="T1336" s="148"/>
    </row>
    <row r="1337" spans="1:20" ht="15.6" customHeight="1" outlineLevel="1">
      <c r="A1337" s="142">
        <v>45720</v>
      </c>
      <c r="B1337" s="142">
        <v>45730</v>
      </c>
      <c r="C1337" s="143" t="s">
        <v>120</v>
      </c>
      <c r="D1337" s="144" t="s">
        <v>76</v>
      </c>
      <c r="E1337" s="144"/>
      <c r="F1337" s="137">
        <f>IF(D1337="대체","",VLOOKUP($D1337,월별_CashFlow!$H$3:$I$61,2,FALSE))</f>
        <v>120204</v>
      </c>
      <c r="G1337" s="145"/>
      <c r="H1337" s="145" t="str">
        <f t="shared" si="40"/>
        <v/>
      </c>
      <c r="I1337" s="145">
        <f t="shared" si="41"/>
        <v>-11600</v>
      </c>
      <c r="J1337" s="146">
        <v>-11600</v>
      </c>
      <c r="K1337" s="147">
        <v>730781150</v>
      </c>
      <c r="L1337" s="148" t="s">
        <v>574</v>
      </c>
      <c r="M1337" s="148"/>
      <c r="N1337" s="148"/>
      <c r="O1337" s="148" t="s">
        <v>8</v>
      </c>
      <c r="P1337" s="148" t="s">
        <v>9</v>
      </c>
      <c r="Q1337" s="148"/>
      <c r="R1337" s="148"/>
      <c r="S1337" s="148"/>
      <c r="T1337" s="148"/>
    </row>
    <row r="1338" spans="1:20" ht="15.6" customHeight="1" outlineLevel="1">
      <c r="A1338" s="142">
        <v>45720</v>
      </c>
      <c r="B1338" s="142">
        <v>45730</v>
      </c>
      <c r="C1338" s="143" t="s">
        <v>120</v>
      </c>
      <c r="D1338" s="144" t="s">
        <v>76</v>
      </c>
      <c r="E1338" s="144"/>
      <c r="F1338" s="137">
        <f>IF(D1338="대체","",VLOOKUP($D1338,월별_CashFlow!$H$3:$I$61,2,FALSE))</f>
        <v>120204</v>
      </c>
      <c r="G1338" s="145"/>
      <c r="H1338" s="145" t="str">
        <f t="shared" si="40"/>
        <v/>
      </c>
      <c r="I1338" s="145">
        <f t="shared" si="41"/>
        <v>-9000</v>
      </c>
      <c r="J1338" s="146">
        <v>-9000</v>
      </c>
      <c r="K1338" s="147">
        <v>730772150</v>
      </c>
      <c r="L1338" s="148" t="s">
        <v>650</v>
      </c>
      <c r="M1338" s="148"/>
      <c r="N1338" s="148"/>
      <c r="O1338" s="148" t="s">
        <v>8</v>
      </c>
      <c r="P1338" s="148" t="s">
        <v>9</v>
      </c>
      <c r="Q1338" s="148"/>
      <c r="R1338" s="148"/>
      <c r="S1338" s="148"/>
      <c r="T1338" s="148"/>
    </row>
    <row r="1339" spans="1:20" ht="15.6" customHeight="1" outlineLevel="1">
      <c r="A1339" s="142">
        <v>45720</v>
      </c>
      <c r="B1339" s="142">
        <v>45730</v>
      </c>
      <c r="C1339" s="143" t="s">
        <v>120</v>
      </c>
      <c r="D1339" s="144" t="s">
        <v>76</v>
      </c>
      <c r="E1339" s="144"/>
      <c r="F1339" s="137">
        <f>IF(D1339="대체","",VLOOKUP($D1339,월별_CashFlow!$H$3:$I$61,2,FALSE))</f>
        <v>120204</v>
      </c>
      <c r="G1339" s="145"/>
      <c r="H1339" s="145" t="str">
        <f t="shared" si="40"/>
        <v/>
      </c>
      <c r="I1339" s="145">
        <f t="shared" si="41"/>
        <v>-7400</v>
      </c>
      <c r="J1339" s="146">
        <v>-7400</v>
      </c>
      <c r="K1339" s="147">
        <v>730764750</v>
      </c>
      <c r="L1339" s="148" t="s">
        <v>650</v>
      </c>
      <c r="M1339" s="148"/>
      <c r="N1339" s="148"/>
      <c r="O1339" s="148" t="s">
        <v>8</v>
      </c>
      <c r="P1339" s="148" t="s">
        <v>9</v>
      </c>
      <c r="Q1339" s="148"/>
      <c r="R1339" s="148"/>
      <c r="S1339" s="148"/>
      <c r="T1339" s="148"/>
    </row>
    <row r="1340" spans="1:20" ht="15.6" customHeight="1" outlineLevel="1">
      <c r="A1340" s="142">
        <v>45734</v>
      </c>
      <c r="B1340" s="142">
        <v>45731</v>
      </c>
      <c r="C1340" s="143" t="s">
        <v>120</v>
      </c>
      <c r="D1340" s="144" t="s">
        <v>89</v>
      </c>
      <c r="E1340" s="144"/>
      <c r="F1340" s="137">
        <f>IF(D1340="대체","",VLOOKUP($D1340,월별_CashFlow!$H$3:$I$61,2,FALSE))</f>
        <v>310100</v>
      </c>
      <c r="G1340" s="145"/>
      <c r="H1340" s="145">
        <f t="shared" si="40"/>
        <v>19966</v>
      </c>
      <c r="I1340" s="145" t="str">
        <f t="shared" si="41"/>
        <v/>
      </c>
      <c r="J1340" s="146">
        <v>19966</v>
      </c>
      <c r="K1340" s="147">
        <v>730784716</v>
      </c>
      <c r="L1340" s="148" t="s">
        <v>771</v>
      </c>
      <c r="M1340" s="148"/>
      <c r="N1340" s="148"/>
      <c r="O1340" s="148" t="s">
        <v>10</v>
      </c>
      <c r="P1340" s="148" t="s">
        <v>11</v>
      </c>
      <c r="Q1340" s="148"/>
      <c r="R1340" s="148"/>
      <c r="S1340" s="148"/>
      <c r="T1340" s="148"/>
    </row>
    <row r="1341" spans="1:20" ht="15.6" customHeight="1" outlineLevel="1">
      <c r="A1341" s="142">
        <v>45720</v>
      </c>
      <c r="B1341" s="142">
        <v>45731</v>
      </c>
      <c r="C1341" s="143" t="s">
        <v>120</v>
      </c>
      <c r="D1341" s="144" t="s">
        <v>89</v>
      </c>
      <c r="E1341" s="144"/>
      <c r="F1341" s="137">
        <f>IF(D1341="대체","",VLOOKUP($D1341,월별_CashFlow!$H$3:$I$61,2,FALSE))</f>
        <v>310100</v>
      </c>
      <c r="G1341" s="145"/>
      <c r="H1341" s="145">
        <f t="shared" si="40"/>
        <v>8524</v>
      </c>
      <c r="I1341" s="145" t="str">
        <f t="shared" si="41"/>
        <v/>
      </c>
      <c r="J1341" s="146">
        <v>8524</v>
      </c>
      <c r="K1341" s="147">
        <v>730793240</v>
      </c>
      <c r="L1341" s="148" t="s">
        <v>772</v>
      </c>
      <c r="M1341" s="148"/>
      <c r="N1341" s="148"/>
      <c r="O1341" s="148" t="s">
        <v>8</v>
      </c>
      <c r="P1341" s="148" t="s">
        <v>9</v>
      </c>
      <c r="Q1341" s="148"/>
      <c r="R1341" s="148"/>
      <c r="S1341" s="148"/>
      <c r="T1341" s="148"/>
    </row>
    <row r="1342" spans="1:20" ht="15.6" customHeight="1" outlineLevel="1">
      <c r="A1342" s="142">
        <v>45734</v>
      </c>
      <c r="B1342" s="142">
        <v>45731</v>
      </c>
      <c r="C1342" s="143" t="s">
        <v>120</v>
      </c>
      <c r="D1342" s="144" t="s">
        <v>89</v>
      </c>
      <c r="E1342" s="144"/>
      <c r="F1342" s="137">
        <f>IF(D1342="대체","",VLOOKUP($D1342,월별_CashFlow!$H$3:$I$61,2,FALSE))</f>
        <v>310100</v>
      </c>
      <c r="G1342" s="145"/>
      <c r="H1342" s="145">
        <f t="shared" si="40"/>
        <v>456</v>
      </c>
      <c r="I1342" s="145" t="str">
        <f t="shared" si="41"/>
        <v/>
      </c>
      <c r="J1342" s="146">
        <v>456</v>
      </c>
      <c r="K1342" s="147">
        <v>730793696</v>
      </c>
      <c r="L1342" s="148" t="s">
        <v>773</v>
      </c>
      <c r="M1342" s="148"/>
      <c r="N1342" s="148"/>
      <c r="O1342" s="148" t="s">
        <v>12</v>
      </c>
      <c r="P1342" s="148" t="s">
        <v>13</v>
      </c>
      <c r="Q1342" s="148"/>
      <c r="R1342" s="148"/>
      <c r="S1342" s="148"/>
      <c r="T1342" s="148"/>
    </row>
    <row r="1343" spans="1:20" ht="15.6" customHeight="1" outlineLevel="1">
      <c r="A1343" s="142">
        <v>45734</v>
      </c>
      <c r="B1343" s="142">
        <v>45731</v>
      </c>
      <c r="C1343" s="143" t="s">
        <v>120</v>
      </c>
      <c r="D1343" s="144" t="s">
        <v>89</v>
      </c>
      <c r="E1343" s="144"/>
      <c r="F1343" s="137">
        <f>IF(D1343="대체","",VLOOKUP($D1343,월별_CashFlow!$H$3:$I$61,2,FALSE))</f>
        <v>310100</v>
      </c>
      <c r="G1343" s="145"/>
      <c r="H1343" s="145">
        <f t="shared" si="40"/>
        <v>1</v>
      </c>
      <c r="I1343" s="145" t="str">
        <f t="shared" si="41"/>
        <v/>
      </c>
      <c r="J1343" s="146">
        <v>1</v>
      </c>
      <c r="K1343" s="147">
        <v>730793697</v>
      </c>
      <c r="L1343" s="148" t="s">
        <v>774</v>
      </c>
      <c r="M1343" s="148"/>
      <c r="N1343" s="148"/>
      <c r="O1343" s="148" t="s">
        <v>14</v>
      </c>
      <c r="P1343" s="148" t="s">
        <v>15</v>
      </c>
      <c r="Q1343" s="148"/>
      <c r="R1343" s="148"/>
      <c r="S1343" s="148"/>
      <c r="T1343" s="148"/>
    </row>
    <row r="1344" spans="1:20" ht="15.6" customHeight="1" outlineLevel="1">
      <c r="A1344" s="142">
        <v>45720</v>
      </c>
      <c r="B1344" s="142">
        <v>45731</v>
      </c>
      <c r="C1344" s="143" t="s">
        <v>120</v>
      </c>
      <c r="D1344" s="144" t="s">
        <v>76</v>
      </c>
      <c r="E1344" s="144"/>
      <c r="F1344" s="137">
        <f>IF(D1344="대체","",VLOOKUP($D1344,월별_CashFlow!$H$3:$I$61,2,FALSE))</f>
        <v>120204</v>
      </c>
      <c r="G1344" s="145"/>
      <c r="H1344" s="145" t="str">
        <f t="shared" si="40"/>
        <v/>
      </c>
      <c r="I1344" s="145">
        <f t="shared" si="41"/>
        <v>-8900</v>
      </c>
      <c r="J1344" s="146">
        <v>-8900</v>
      </c>
      <c r="K1344" s="147">
        <v>730784797</v>
      </c>
      <c r="L1344" s="148" t="s">
        <v>710</v>
      </c>
      <c r="M1344" s="148"/>
      <c r="N1344" s="148"/>
      <c r="O1344" s="148" t="s">
        <v>8</v>
      </c>
      <c r="P1344" s="148" t="s">
        <v>9</v>
      </c>
      <c r="Q1344" s="148"/>
      <c r="R1344" s="148"/>
      <c r="S1344" s="148"/>
      <c r="T1344" s="148"/>
    </row>
    <row r="1345" spans="1:20" ht="15.6" customHeight="1" outlineLevel="1">
      <c r="A1345" s="142">
        <v>45720</v>
      </c>
      <c r="B1345" s="142">
        <v>45731</v>
      </c>
      <c r="C1345" s="143" t="s">
        <v>120</v>
      </c>
      <c r="D1345" s="144" t="s">
        <v>76</v>
      </c>
      <c r="E1345" s="144"/>
      <c r="F1345" s="137">
        <f>IF(D1345="대체","",VLOOKUP($D1345,월별_CashFlow!$H$3:$I$61,2,FALSE))</f>
        <v>120204</v>
      </c>
      <c r="G1345" s="145"/>
      <c r="H1345" s="145" t="str">
        <f t="shared" si="40"/>
        <v/>
      </c>
      <c r="I1345" s="145">
        <f t="shared" si="41"/>
        <v>-8900</v>
      </c>
      <c r="J1345" s="146">
        <v>-8900</v>
      </c>
      <c r="K1345" s="147">
        <v>730775897</v>
      </c>
      <c r="L1345" s="148" t="s">
        <v>710</v>
      </c>
      <c r="M1345" s="148"/>
      <c r="N1345" s="148"/>
      <c r="O1345" s="148" t="s">
        <v>8</v>
      </c>
      <c r="P1345" s="148" t="s">
        <v>9</v>
      </c>
      <c r="Q1345" s="148"/>
      <c r="R1345" s="148"/>
      <c r="S1345" s="148"/>
      <c r="T1345" s="148"/>
    </row>
    <row r="1346" spans="1:20" ht="15.6" customHeight="1" outlineLevel="1">
      <c r="A1346" s="142">
        <v>45720</v>
      </c>
      <c r="B1346" s="142">
        <v>45734</v>
      </c>
      <c r="C1346" s="143" t="s">
        <v>120</v>
      </c>
      <c r="D1346" s="144" t="s">
        <v>76</v>
      </c>
      <c r="E1346" s="144"/>
      <c r="F1346" s="137">
        <f>IF(D1346="대체","",VLOOKUP($D1346,월별_CashFlow!$H$3:$I$61,2,FALSE))</f>
        <v>120204</v>
      </c>
      <c r="G1346" s="145"/>
      <c r="H1346" s="145" t="str">
        <f t="shared" si="40"/>
        <v/>
      </c>
      <c r="I1346" s="145">
        <f t="shared" si="41"/>
        <v>-39200</v>
      </c>
      <c r="J1346" s="146">
        <v>-39200</v>
      </c>
      <c r="K1346" s="147">
        <v>730736697</v>
      </c>
      <c r="L1346" s="148" t="s">
        <v>322</v>
      </c>
      <c r="M1346" s="148"/>
      <c r="N1346" s="148"/>
      <c r="O1346" s="148" t="s">
        <v>8</v>
      </c>
      <c r="P1346" s="148" t="s">
        <v>9</v>
      </c>
      <c r="Q1346" s="148"/>
      <c r="R1346" s="148"/>
      <c r="S1346" s="148"/>
      <c r="T1346" s="148"/>
    </row>
    <row r="1347" spans="1:20" ht="15.6" customHeight="1" outlineLevel="1">
      <c r="A1347" s="142"/>
      <c r="B1347" s="149"/>
      <c r="C1347" s="143"/>
      <c r="D1347" s="144"/>
      <c r="E1347" s="144"/>
      <c r="F1347" s="137"/>
      <c r="G1347" s="145"/>
      <c r="H1347" s="145"/>
      <c r="I1347" s="145"/>
      <c r="J1347" s="146"/>
      <c r="K1347" s="147"/>
      <c r="L1347" s="148"/>
      <c r="M1347" s="148"/>
      <c r="N1347" s="148"/>
      <c r="O1347" s="148"/>
      <c r="P1347" s="148"/>
      <c r="Q1347" s="148"/>
      <c r="R1347" s="148"/>
      <c r="S1347" s="148"/>
      <c r="T1347" s="148"/>
    </row>
    <row r="1348" spans="1:20" ht="15.6" customHeight="1" outlineLevel="1">
      <c r="A1348" s="142"/>
      <c r="B1348" s="149"/>
      <c r="C1348" s="143"/>
      <c r="D1348" s="144"/>
      <c r="E1348" s="144"/>
      <c r="F1348" s="137"/>
      <c r="G1348" s="145"/>
      <c r="H1348" s="145"/>
      <c r="I1348" s="145"/>
      <c r="J1348" s="146"/>
      <c r="K1348" s="147"/>
      <c r="L1348" s="148"/>
      <c r="M1348" s="148"/>
      <c r="N1348" s="148"/>
      <c r="O1348" s="148"/>
      <c r="P1348" s="148"/>
      <c r="Q1348" s="148"/>
      <c r="R1348" s="148"/>
      <c r="S1348" s="148"/>
      <c r="T1348" s="148"/>
    </row>
    <row r="1349" spans="1:20" ht="15.6" customHeight="1" outlineLevel="1">
      <c r="A1349" s="142"/>
      <c r="B1349" s="149"/>
      <c r="C1349" s="143"/>
      <c r="D1349" s="144"/>
      <c r="E1349" s="144"/>
      <c r="F1349" s="137"/>
      <c r="G1349" s="145"/>
      <c r="H1349" s="145"/>
      <c r="I1349" s="145"/>
      <c r="J1349" s="146"/>
      <c r="K1349" s="147"/>
      <c r="L1349" s="148"/>
      <c r="M1349" s="148"/>
      <c r="N1349" s="148"/>
      <c r="O1349" s="148"/>
      <c r="P1349" s="148"/>
      <c r="Q1349" s="148"/>
      <c r="R1349" s="148"/>
      <c r="S1349" s="148"/>
      <c r="T1349" s="148"/>
    </row>
    <row r="1350" spans="1:20" ht="15.6" customHeight="1" outlineLevel="1">
      <c r="A1350" s="142"/>
      <c r="B1350" s="142"/>
      <c r="C1350" s="143"/>
      <c r="D1350" s="144"/>
      <c r="E1350" s="144"/>
      <c r="F1350" s="137"/>
      <c r="G1350" s="145"/>
      <c r="H1350" s="145"/>
      <c r="I1350" s="145"/>
      <c r="J1350" s="146"/>
      <c r="K1350" s="147"/>
      <c r="L1350" s="148"/>
      <c r="M1350" s="148"/>
      <c r="N1350" s="148"/>
      <c r="O1350" s="148"/>
      <c r="P1350" s="148"/>
      <c r="Q1350" s="148"/>
      <c r="R1350" s="148"/>
      <c r="S1350" s="148"/>
      <c r="T1350" s="148"/>
    </row>
    <row r="1351" spans="1:20" ht="15.6" customHeight="1" outlineLevel="1">
      <c r="A1351" s="142"/>
      <c r="B1351" s="142"/>
      <c r="C1351" s="143"/>
      <c r="D1351" s="144"/>
      <c r="E1351" s="144"/>
      <c r="F1351" s="137"/>
      <c r="G1351" s="145"/>
      <c r="H1351" s="145"/>
      <c r="I1351" s="145"/>
      <c r="J1351" s="146"/>
      <c r="K1351" s="147"/>
      <c r="L1351" s="148"/>
      <c r="M1351" s="148"/>
      <c r="N1351" s="148"/>
      <c r="O1351" s="148"/>
      <c r="P1351" s="148"/>
      <c r="Q1351" s="148"/>
      <c r="R1351" s="148"/>
      <c r="S1351" s="148"/>
      <c r="T1351" s="148"/>
    </row>
    <row r="1352" spans="1:20" ht="15.6" customHeight="1" outlineLevel="1">
      <c r="A1352" s="142"/>
      <c r="B1352" s="142"/>
      <c r="C1352" s="143"/>
      <c r="D1352" s="144"/>
      <c r="E1352" s="144"/>
      <c r="F1352" s="137"/>
      <c r="G1352" s="145"/>
      <c r="H1352" s="145"/>
      <c r="I1352" s="145"/>
      <c r="J1352" s="146"/>
      <c r="K1352" s="147"/>
      <c r="L1352" s="148"/>
      <c r="M1352" s="148"/>
      <c r="N1352" s="148"/>
      <c r="O1352" s="148"/>
      <c r="P1352" s="148"/>
      <c r="Q1352" s="148"/>
      <c r="R1352" s="148"/>
      <c r="S1352" s="148"/>
      <c r="T1352" s="148"/>
    </row>
    <row r="1353" spans="1:20" ht="15.6" customHeight="1" outlineLevel="1">
      <c r="A1353" s="142"/>
      <c r="B1353" s="142"/>
      <c r="C1353" s="143"/>
      <c r="D1353" s="144"/>
      <c r="E1353" s="144"/>
      <c r="F1353" s="137"/>
      <c r="G1353" s="145"/>
      <c r="H1353" s="145"/>
      <c r="I1353" s="145"/>
      <c r="J1353" s="146"/>
      <c r="K1353" s="147"/>
      <c r="L1353" s="148"/>
      <c r="M1353" s="148"/>
      <c r="N1353" s="148"/>
      <c r="O1353" s="148"/>
      <c r="P1353" s="148"/>
      <c r="Q1353" s="148"/>
      <c r="R1353" s="148"/>
      <c r="S1353" s="148"/>
      <c r="T1353" s="148"/>
    </row>
    <row r="1354" spans="1:20" ht="15.6" customHeight="1" outlineLevel="1">
      <c r="A1354" s="142"/>
      <c r="B1354" s="142"/>
      <c r="C1354" s="143"/>
      <c r="D1354" s="144"/>
      <c r="E1354" s="144"/>
      <c r="F1354" s="137"/>
      <c r="G1354" s="145"/>
      <c r="H1354" s="145"/>
      <c r="I1354" s="145"/>
      <c r="J1354" s="146"/>
      <c r="K1354" s="147"/>
      <c r="L1354" s="148"/>
      <c r="M1354" s="148"/>
      <c r="N1354" s="148"/>
      <c r="O1354" s="148"/>
      <c r="P1354" s="148"/>
      <c r="Q1354" s="148"/>
      <c r="R1354" s="148"/>
      <c r="S1354" s="148"/>
      <c r="T1354" s="148"/>
    </row>
    <row r="1355" spans="1:20" ht="15.6" customHeight="1" outlineLevel="1">
      <c r="A1355" s="142"/>
      <c r="B1355" s="142"/>
      <c r="C1355" s="143"/>
      <c r="D1355" s="144"/>
      <c r="E1355" s="144"/>
      <c r="F1355" s="137"/>
      <c r="G1355" s="145"/>
      <c r="H1355" s="145"/>
      <c r="I1355" s="145"/>
      <c r="J1355" s="146"/>
      <c r="K1355" s="147"/>
      <c r="L1355" s="148"/>
      <c r="M1355" s="148"/>
      <c r="N1355" s="148"/>
      <c r="O1355" s="148"/>
      <c r="P1355" s="148"/>
      <c r="Q1355" s="148"/>
      <c r="R1355" s="148"/>
      <c r="S1355" s="148"/>
      <c r="T1355" s="148"/>
    </row>
    <row r="1356" spans="1:20" ht="15.6" customHeight="1" outlineLevel="1">
      <c r="A1356" s="142"/>
      <c r="B1356" s="142"/>
      <c r="C1356" s="143"/>
      <c r="D1356" s="144"/>
      <c r="E1356" s="144"/>
      <c r="F1356" s="137"/>
      <c r="G1356" s="145"/>
      <c r="H1356" s="145"/>
      <c r="I1356" s="145"/>
      <c r="J1356" s="146"/>
      <c r="K1356" s="147"/>
      <c r="L1356" s="148"/>
      <c r="M1356" s="148"/>
      <c r="N1356" s="148"/>
      <c r="O1356" s="148"/>
      <c r="P1356" s="148"/>
      <c r="Q1356" s="148"/>
      <c r="R1356" s="148"/>
      <c r="S1356" s="148"/>
      <c r="T1356" s="148"/>
    </row>
    <row r="1357" spans="1:20" ht="15.6" customHeight="1" outlineLevel="1">
      <c r="A1357" s="142"/>
      <c r="B1357" s="142"/>
      <c r="C1357" s="143"/>
      <c r="D1357" s="144"/>
      <c r="E1357" s="144"/>
      <c r="F1357" s="137"/>
      <c r="G1357" s="145"/>
      <c r="H1357" s="145"/>
      <c r="I1357" s="145"/>
      <c r="J1357" s="146"/>
      <c r="K1357" s="147"/>
      <c r="L1357" s="148"/>
      <c r="M1357" s="148"/>
      <c r="N1357" s="148"/>
      <c r="O1357" s="148"/>
      <c r="P1357" s="148"/>
      <c r="Q1357" s="148"/>
      <c r="R1357" s="148"/>
      <c r="S1357" s="148"/>
      <c r="T1357" s="148"/>
    </row>
    <row r="1358" spans="1:20" ht="15.6" customHeight="1" outlineLevel="1">
      <c r="A1358" s="142"/>
      <c r="B1358" s="142"/>
      <c r="C1358" s="143"/>
      <c r="D1358" s="144"/>
      <c r="E1358" s="144"/>
      <c r="F1358" s="137"/>
      <c r="G1358" s="145"/>
      <c r="H1358" s="145"/>
      <c r="I1358" s="145"/>
      <c r="J1358" s="146"/>
      <c r="K1358" s="147"/>
      <c r="L1358" s="148"/>
      <c r="M1358" s="148"/>
      <c r="N1358" s="148"/>
      <c r="O1358" s="148"/>
      <c r="P1358" s="148"/>
      <c r="Q1358" s="148"/>
      <c r="R1358" s="148"/>
      <c r="S1358" s="148"/>
      <c r="T1358" s="148"/>
    </row>
    <row r="1359" spans="1:20" ht="15.6" customHeight="1" outlineLevel="1">
      <c r="A1359" s="142"/>
      <c r="B1359" s="142"/>
      <c r="C1359" s="143"/>
      <c r="D1359" s="144"/>
      <c r="E1359" s="144"/>
      <c r="F1359" s="137"/>
      <c r="G1359" s="145"/>
      <c r="H1359" s="145"/>
      <c r="I1359" s="145"/>
      <c r="J1359" s="146"/>
      <c r="K1359" s="147"/>
      <c r="L1359" s="148"/>
      <c r="M1359" s="148"/>
      <c r="N1359" s="148"/>
      <c r="O1359" s="148"/>
      <c r="P1359" s="148"/>
      <c r="Q1359" s="148"/>
      <c r="R1359" s="148"/>
      <c r="S1359" s="148"/>
      <c r="T1359" s="148"/>
    </row>
    <row r="1360" spans="1:20" ht="15.6" customHeight="1" outlineLevel="1">
      <c r="A1360" s="142"/>
      <c r="B1360" s="142"/>
      <c r="C1360" s="143"/>
      <c r="D1360" s="144"/>
      <c r="E1360" s="144"/>
      <c r="F1360" s="137"/>
      <c r="G1360" s="145"/>
      <c r="H1360" s="145"/>
      <c r="I1360" s="145"/>
      <c r="J1360" s="146"/>
      <c r="K1360" s="147"/>
      <c r="L1360" s="148"/>
      <c r="M1360" s="148"/>
      <c r="N1360" s="148"/>
      <c r="O1360" s="148"/>
      <c r="P1360" s="148"/>
      <c r="Q1360" s="148"/>
      <c r="R1360" s="148"/>
      <c r="S1360" s="148"/>
      <c r="T1360" s="148"/>
    </row>
    <row r="1361" spans="1:20" ht="15.6" customHeight="1" outlineLevel="1">
      <c r="A1361" s="142"/>
      <c r="B1361" s="142"/>
      <c r="C1361" s="143"/>
      <c r="D1361" s="144"/>
      <c r="E1361" s="144"/>
      <c r="F1361" s="137"/>
      <c r="G1361" s="145"/>
      <c r="H1361" s="145"/>
      <c r="I1361" s="145"/>
      <c r="J1361" s="146"/>
      <c r="K1361" s="147"/>
      <c r="L1361" s="148"/>
      <c r="M1361" s="148"/>
      <c r="N1361" s="148"/>
      <c r="O1361" s="148"/>
      <c r="P1361" s="148"/>
      <c r="Q1361" s="148"/>
      <c r="R1361" s="148"/>
      <c r="S1361" s="148"/>
      <c r="T1361" s="148"/>
    </row>
    <row r="1362" spans="1:20" ht="15.6" customHeight="1" outlineLevel="1">
      <c r="A1362" s="142"/>
      <c r="B1362" s="142"/>
      <c r="C1362" s="143"/>
      <c r="D1362" s="144"/>
      <c r="E1362" s="144"/>
      <c r="F1362" s="137"/>
      <c r="G1362" s="145"/>
      <c r="H1362" s="145"/>
      <c r="I1362" s="145"/>
      <c r="J1362" s="146"/>
      <c r="K1362" s="147"/>
      <c r="L1362" s="148"/>
      <c r="M1362" s="148"/>
      <c r="N1362" s="148"/>
      <c r="O1362" s="148"/>
      <c r="P1362" s="148"/>
      <c r="Q1362" s="148"/>
      <c r="R1362" s="148"/>
      <c r="S1362" s="148"/>
      <c r="T1362" s="148"/>
    </row>
    <row r="1363" spans="1:20" ht="15.6" customHeight="1">
      <c r="A1363" s="141"/>
      <c r="B1363" s="150"/>
      <c r="C1363" s="151"/>
      <c r="D1363" s="152"/>
      <c r="E1363" s="152"/>
      <c r="F1363" s="137"/>
      <c r="G1363" s="153"/>
      <c r="H1363" s="153"/>
      <c r="I1363" s="153"/>
      <c r="J1363" s="153"/>
      <c r="K1363" s="154"/>
      <c r="L1363" s="155"/>
      <c r="M1363" s="155"/>
      <c r="N1363" s="148"/>
      <c r="O1363" s="155"/>
      <c r="P1363" s="148"/>
      <c r="Q1363" s="148"/>
      <c r="R1363" s="148"/>
      <c r="S1363" s="148"/>
      <c r="T1363" s="148"/>
    </row>
    <row r="1364" spans="1:20" ht="15.6" customHeight="1">
      <c r="A1364" s="141"/>
      <c r="B1364" s="150"/>
      <c r="C1364" s="151"/>
      <c r="D1364" s="152"/>
      <c r="E1364" s="152"/>
      <c r="F1364" s="137"/>
      <c r="G1364" s="156"/>
      <c r="H1364" s="156"/>
      <c r="I1364" s="156"/>
      <c r="J1364" s="153"/>
      <c r="K1364" s="154"/>
      <c r="L1364" s="155"/>
      <c r="M1364" s="155"/>
      <c r="N1364" s="157"/>
      <c r="O1364" s="158"/>
      <c r="P1364" s="148"/>
      <c r="Q1364" s="148"/>
      <c r="R1364" s="148"/>
      <c r="S1364" s="148"/>
      <c r="T1364" s="148"/>
    </row>
    <row r="1365" spans="1:20" ht="15.6" customHeight="1">
      <c r="A1365" s="141"/>
      <c r="B1365" s="150"/>
      <c r="C1365" s="151"/>
      <c r="D1365" s="152"/>
      <c r="E1365" s="152"/>
      <c r="F1365" s="137"/>
      <c r="G1365" s="156"/>
      <c r="H1365" s="156"/>
      <c r="I1365" s="156"/>
      <c r="J1365" s="153"/>
      <c r="K1365" s="154"/>
      <c r="L1365" s="155"/>
      <c r="M1365" s="155"/>
      <c r="N1365" s="157"/>
      <c r="O1365" s="155"/>
      <c r="P1365" s="148"/>
      <c r="Q1365" s="148"/>
      <c r="R1365" s="148"/>
      <c r="S1365" s="148"/>
      <c r="T1365" s="148"/>
    </row>
    <row r="1366" spans="1:20" ht="15.6" customHeight="1">
      <c r="A1366" s="141"/>
      <c r="B1366" s="150"/>
      <c r="C1366" s="151"/>
      <c r="D1366" s="152"/>
      <c r="E1366" s="152"/>
      <c r="F1366" s="137"/>
      <c r="G1366" s="159"/>
      <c r="H1366" s="159"/>
      <c r="I1366" s="159"/>
      <c r="J1366" s="153"/>
      <c r="K1366" s="154"/>
      <c r="L1366" s="155"/>
      <c r="M1366" s="155"/>
      <c r="N1366" s="157"/>
      <c r="O1366" s="155"/>
      <c r="P1366" s="148"/>
      <c r="Q1366" s="148"/>
      <c r="R1366" s="148"/>
      <c r="S1366" s="148"/>
      <c r="T1366" s="148"/>
    </row>
    <row r="1367" spans="1:20" ht="15.6" customHeight="1">
      <c r="A1367" s="141"/>
      <c r="B1367" s="150"/>
      <c r="C1367" s="151"/>
      <c r="D1367" s="152"/>
      <c r="E1367" s="152"/>
      <c r="F1367" s="137"/>
      <c r="G1367" s="159"/>
      <c r="H1367" s="159"/>
      <c r="I1367" s="159"/>
      <c r="J1367" s="153"/>
      <c r="K1367" s="154"/>
      <c r="L1367" s="155"/>
      <c r="M1367" s="155"/>
      <c r="N1367" s="148"/>
      <c r="O1367" s="155"/>
      <c r="P1367" s="148"/>
      <c r="Q1367" s="148"/>
      <c r="R1367" s="148"/>
      <c r="S1367" s="148"/>
      <c r="T1367" s="148"/>
    </row>
    <row r="1368" spans="1:20" ht="15.6" customHeight="1">
      <c r="A1368" s="141"/>
      <c r="B1368" s="150"/>
      <c r="C1368" s="151"/>
      <c r="D1368" s="152"/>
      <c r="E1368" s="152"/>
      <c r="F1368" s="137"/>
      <c r="G1368" s="160"/>
      <c r="H1368" s="160"/>
      <c r="I1368" s="160"/>
      <c r="J1368" s="153"/>
      <c r="K1368" s="154"/>
      <c r="L1368" s="155"/>
      <c r="M1368" s="155"/>
      <c r="N1368" s="148"/>
      <c r="O1368" s="155"/>
      <c r="P1368" s="148"/>
      <c r="Q1368" s="148"/>
      <c r="R1368" s="148"/>
      <c r="S1368" s="148"/>
      <c r="T1368" s="148"/>
    </row>
    <row r="1369" spans="1:20" ht="15.6" customHeight="1">
      <c r="A1369" s="141"/>
      <c r="B1369" s="150"/>
      <c r="C1369" s="151"/>
      <c r="D1369" s="152"/>
      <c r="E1369" s="152"/>
      <c r="F1369" s="137"/>
      <c r="G1369" s="160"/>
      <c r="H1369" s="160"/>
      <c r="I1369" s="160"/>
      <c r="J1369" s="153"/>
      <c r="K1369" s="154"/>
      <c r="L1369" s="155"/>
      <c r="M1369" s="155"/>
      <c r="N1369" s="148"/>
      <c r="O1369" s="155"/>
      <c r="P1369" s="148"/>
      <c r="Q1369" s="148"/>
      <c r="R1369" s="148"/>
      <c r="S1369" s="148"/>
      <c r="T1369" s="148"/>
    </row>
    <row r="1370" spans="1:20" ht="15.6" customHeight="1">
      <c r="A1370" s="141"/>
      <c r="B1370" s="150"/>
      <c r="C1370" s="151"/>
      <c r="D1370" s="152"/>
      <c r="E1370" s="152"/>
      <c r="F1370" s="137"/>
      <c r="G1370" s="156"/>
      <c r="H1370" s="156"/>
      <c r="I1370" s="156"/>
      <c r="J1370" s="153"/>
      <c r="K1370" s="154"/>
      <c r="L1370" s="155"/>
      <c r="M1370" s="155"/>
      <c r="N1370" s="157"/>
      <c r="O1370" s="155"/>
      <c r="P1370" s="148"/>
      <c r="Q1370" s="148"/>
      <c r="R1370" s="148"/>
      <c r="S1370" s="148"/>
      <c r="T1370" s="148"/>
    </row>
    <row r="1371" spans="1:20" ht="15.6" customHeight="1">
      <c r="A1371" s="141"/>
      <c r="B1371" s="150"/>
      <c r="C1371" s="151"/>
      <c r="D1371" s="152"/>
      <c r="E1371" s="152"/>
      <c r="F1371" s="137"/>
      <c r="G1371" s="156"/>
      <c r="H1371" s="156"/>
      <c r="I1371" s="156"/>
      <c r="J1371" s="153"/>
      <c r="K1371" s="154"/>
      <c r="L1371" s="155"/>
      <c r="M1371" s="155"/>
      <c r="N1371" s="157"/>
      <c r="O1371" s="155"/>
      <c r="P1371" s="148"/>
      <c r="Q1371" s="148"/>
      <c r="R1371" s="148"/>
      <c r="S1371" s="148"/>
      <c r="T1371" s="148"/>
    </row>
    <row r="1372" spans="1:20" ht="15.6" customHeight="1">
      <c r="A1372" s="141"/>
      <c r="B1372" s="150"/>
      <c r="C1372" s="151"/>
      <c r="D1372" s="152"/>
      <c r="E1372" s="152"/>
      <c r="F1372" s="137"/>
      <c r="G1372" s="156"/>
      <c r="H1372" s="156"/>
      <c r="I1372" s="156"/>
      <c r="J1372" s="153"/>
      <c r="K1372" s="154"/>
      <c r="L1372" s="155"/>
      <c r="M1372" s="155"/>
      <c r="N1372" s="157"/>
      <c r="O1372" s="155"/>
      <c r="P1372" s="148"/>
      <c r="Q1372" s="148"/>
      <c r="R1372" s="148"/>
      <c r="S1372" s="148"/>
      <c r="T1372" s="148"/>
    </row>
    <row r="1373" spans="1:20" ht="15.6" customHeight="1">
      <c r="A1373" s="141"/>
      <c r="B1373" s="150"/>
      <c r="C1373" s="151"/>
      <c r="D1373" s="152"/>
      <c r="E1373" s="152"/>
      <c r="F1373" s="137"/>
      <c r="G1373" s="153"/>
      <c r="H1373" s="153"/>
      <c r="I1373" s="153"/>
      <c r="J1373" s="153"/>
      <c r="K1373" s="154"/>
      <c r="L1373" s="155"/>
      <c r="M1373" s="155"/>
      <c r="N1373" s="148"/>
      <c r="O1373" s="155"/>
      <c r="P1373" s="148"/>
      <c r="Q1373" s="148"/>
      <c r="R1373" s="148"/>
      <c r="S1373" s="148"/>
      <c r="T1373" s="148"/>
    </row>
    <row r="1374" spans="1:20" ht="15.6" customHeight="1">
      <c r="A1374" s="141"/>
      <c r="B1374" s="150"/>
      <c r="C1374" s="151"/>
      <c r="D1374" s="152"/>
      <c r="E1374" s="152"/>
      <c r="F1374" s="137"/>
      <c r="G1374" s="156"/>
      <c r="H1374" s="156"/>
      <c r="I1374" s="156"/>
      <c r="J1374" s="153"/>
      <c r="K1374" s="154"/>
      <c r="L1374" s="155"/>
      <c r="M1374" s="155"/>
      <c r="N1374" s="157"/>
      <c r="O1374" s="155"/>
      <c r="P1374" s="148"/>
      <c r="Q1374" s="148"/>
      <c r="R1374" s="148"/>
      <c r="S1374" s="148"/>
      <c r="T1374" s="148"/>
    </row>
    <row r="1375" spans="1:20" ht="15.6" customHeight="1">
      <c r="A1375" s="141"/>
      <c r="B1375" s="150"/>
      <c r="C1375" s="151"/>
      <c r="D1375" s="152"/>
      <c r="E1375" s="152"/>
      <c r="F1375" s="137"/>
      <c r="G1375" s="156"/>
      <c r="H1375" s="156"/>
      <c r="I1375" s="156"/>
      <c r="J1375" s="153"/>
      <c r="K1375" s="154"/>
      <c r="L1375" s="155"/>
      <c r="M1375" s="155"/>
      <c r="N1375" s="157"/>
      <c r="O1375" s="155"/>
      <c r="P1375" s="148"/>
      <c r="Q1375" s="148"/>
      <c r="R1375" s="148"/>
      <c r="S1375" s="148"/>
      <c r="T1375" s="148"/>
    </row>
    <row r="1376" spans="1:20" ht="15.6" customHeight="1">
      <c r="A1376" s="141"/>
      <c r="B1376" s="150"/>
      <c r="C1376" s="151"/>
      <c r="D1376" s="152"/>
      <c r="E1376" s="152"/>
      <c r="F1376" s="137"/>
      <c r="G1376" s="146"/>
      <c r="H1376" s="146"/>
      <c r="I1376" s="146"/>
      <c r="J1376" s="153"/>
      <c r="K1376" s="154"/>
      <c r="L1376" s="155"/>
      <c r="M1376" s="155"/>
      <c r="N1376" s="155"/>
      <c r="O1376" s="155"/>
      <c r="P1376" s="148"/>
      <c r="Q1376" s="148"/>
      <c r="R1376" s="148"/>
      <c r="S1376" s="148"/>
      <c r="T1376" s="148"/>
    </row>
    <row r="1377" spans="1:20" ht="15.6" customHeight="1">
      <c r="A1377" s="141"/>
      <c r="B1377" s="150"/>
      <c r="C1377" s="151"/>
      <c r="D1377" s="152"/>
      <c r="E1377" s="152"/>
      <c r="F1377" s="137"/>
      <c r="G1377" s="160"/>
      <c r="H1377" s="160"/>
      <c r="I1377" s="160"/>
      <c r="J1377" s="153"/>
      <c r="K1377" s="154"/>
      <c r="L1377" s="155"/>
      <c r="M1377" s="155"/>
      <c r="N1377" s="155"/>
      <c r="O1377" s="155"/>
      <c r="P1377" s="148"/>
      <c r="Q1377" s="148"/>
      <c r="R1377" s="148"/>
      <c r="S1377" s="148"/>
      <c r="T1377" s="148"/>
    </row>
    <row r="1378" spans="1:20" ht="15.6" customHeight="1">
      <c r="A1378" s="141"/>
      <c r="B1378" s="150"/>
      <c r="C1378" s="151"/>
      <c r="D1378" s="152"/>
      <c r="E1378" s="152"/>
      <c r="F1378" s="137"/>
      <c r="G1378" s="161"/>
      <c r="H1378" s="161"/>
      <c r="I1378" s="161"/>
      <c r="J1378" s="153"/>
      <c r="K1378" s="154"/>
      <c r="L1378" s="155"/>
      <c r="M1378" s="155"/>
      <c r="N1378" s="155"/>
      <c r="O1378" s="155"/>
      <c r="P1378" s="148"/>
      <c r="Q1378" s="148"/>
      <c r="R1378" s="148"/>
      <c r="S1378" s="148"/>
      <c r="T1378" s="148"/>
    </row>
    <row r="1379" spans="1:20" ht="15.6" customHeight="1">
      <c r="A1379" s="141"/>
      <c r="B1379" s="150"/>
      <c r="C1379" s="151"/>
      <c r="D1379" s="152"/>
      <c r="E1379" s="152"/>
      <c r="F1379" s="137"/>
      <c r="G1379" s="156"/>
      <c r="H1379" s="156"/>
      <c r="I1379" s="156"/>
      <c r="J1379" s="153"/>
      <c r="K1379" s="154"/>
      <c r="L1379" s="155"/>
      <c r="M1379" s="155"/>
      <c r="N1379" s="157"/>
      <c r="O1379" s="155"/>
      <c r="P1379" s="148"/>
      <c r="Q1379" s="148"/>
      <c r="R1379" s="148"/>
      <c r="S1379" s="148"/>
      <c r="T1379" s="148"/>
    </row>
    <row r="1380" spans="1:20" ht="15.6" customHeight="1">
      <c r="A1380" s="141"/>
      <c r="B1380" s="150"/>
      <c r="C1380" s="151"/>
      <c r="D1380" s="152"/>
      <c r="E1380" s="152"/>
      <c r="F1380" s="137"/>
      <c r="G1380" s="156"/>
      <c r="H1380" s="156"/>
      <c r="I1380" s="156"/>
      <c r="J1380" s="153"/>
      <c r="K1380" s="154"/>
      <c r="L1380" s="155"/>
      <c r="M1380" s="155"/>
      <c r="N1380" s="157"/>
      <c r="O1380" s="155"/>
      <c r="P1380" s="148"/>
      <c r="Q1380" s="148"/>
      <c r="R1380" s="148"/>
      <c r="S1380" s="148"/>
      <c r="T1380" s="148"/>
    </row>
    <row r="1381" spans="1:20" ht="15.6" customHeight="1">
      <c r="A1381" s="141"/>
      <c r="B1381" s="150"/>
      <c r="C1381" s="151"/>
      <c r="D1381" s="152"/>
      <c r="E1381" s="152"/>
      <c r="F1381" s="137"/>
      <c r="G1381" s="146"/>
      <c r="H1381" s="146"/>
      <c r="I1381" s="146"/>
      <c r="J1381" s="153"/>
      <c r="K1381" s="154"/>
      <c r="L1381" s="155"/>
      <c r="M1381" s="155"/>
      <c r="N1381" s="148"/>
      <c r="O1381" s="155"/>
      <c r="P1381" s="148"/>
      <c r="Q1381" s="148"/>
      <c r="R1381" s="148"/>
      <c r="S1381" s="148"/>
      <c r="T1381" s="148"/>
    </row>
    <row r="1382" spans="1:20" ht="15.6" customHeight="1">
      <c r="A1382" s="141"/>
      <c r="B1382" s="150"/>
      <c r="C1382" s="151"/>
      <c r="D1382" s="152"/>
      <c r="E1382" s="152"/>
      <c r="F1382" s="137"/>
      <c r="G1382" s="159"/>
      <c r="H1382" s="159"/>
      <c r="I1382" s="159"/>
      <c r="J1382" s="159"/>
      <c r="K1382" s="154"/>
      <c r="L1382" s="155"/>
      <c r="M1382" s="155"/>
      <c r="N1382" s="148"/>
      <c r="O1382" s="155"/>
      <c r="P1382" s="148"/>
      <c r="Q1382" s="148"/>
      <c r="R1382" s="148"/>
      <c r="S1382" s="148"/>
      <c r="T1382" s="148"/>
    </row>
    <row r="1383" spans="1:20" ht="15.6" customHeight="1">
      <c r="A1383" s="141"/>
      <c r="B1383" s="150"/>
      <c r="C1383" s="151"/>
      <c r="D1383" s="152"/>
      <c r="E1383" s="152"/>
      <c r="F1383" s="137"/>
      <c r="G1383" s="159"/>
      <c r="H1383" s="159"/>
      <c r="I1383" s="159"/>
      <c r="J1383" s="159"/>
      <c r="K1383" s="154"/>
      <c r="L1383" s="155"/>
      <c r="M1383" s="155"/>
      <c r="N1383" s="148"/>
      <c r="O1383" s="155"/>
      <c r="P1383" s="148"/>
      <c r="Q1383" s="148"/>
      <c r="R1383" s="148"/>
      <c r="S1383" s="148"/>
      <c r="T1383" s="148"/>
    </row>
    <row r="1384" spans="1:20" ht="15.6" customHeight="1">
      <c r="A1384" s="141"/>
      <c r="B1384" s="150"/>
      <c r="C1384" s="151"/>
      <c r="D1384" s="152"/>
      <c r="E1384" s="152"/>
      <c r="F1384" s="137"/>
      <c r="G1384" s="145"/>
      <c r="H1384" s="145"/>
      <c r="I1384" s="145"/>
      <c r="J1384" s="159"/>
      <c r="K1384" s="154"/>
      <c r="L1384" s="155"/>
      <c r="M1384" s="155"/>
      <c r="N1384" s="148"/>
      <c r="O1384" s="155"/>
      <c r="P1384" s="148"/>
      <c r="Q1384" s="148"/>
      <c r="R1384" s="148"/>
      <c r="S1384" s="148"/>
      <c r="T1384" s="148"/>
    </row>
    <row r="1385" spans="1:20" ht="15.6" customHeight="1">
      <c r="A1385" s="141"/>
      <c r="B1385" s="150"/>
      <c r="C1385" s="151"/>
      <c r="D1385" s="152"/>
      <c r="E1385" s="152"/>
      <c r="F1385" s="137"/>
      <c r="G1385" s="153"/>
      <c r="H1385" s="153"/>
      <c r="I1385" s="153"/>
      <c r="J1385" s="153"/>
      <c r="K1385" s="154"/>
      <c r="L1385" s="155"/>
      <c r="M1385" s="155"/>
      <c r="N1385" s="148"/>
      <c r="O1385" s="155"/>
      <c r="P1385" s="148"/>
      <c r="Q1385" s="148"/>
      <c r="R1385" s="148"/>
      <c r="S1385" s="148"/>
      <c r="T1385" s="148"/>
    </row>
    <row r="1386" spans="1:20" ht="15.6" customHeight="1">
      <c r="A1386" s="141"/>
      <c r="B1386" s="150"/>
      <c r="C1386" s="151"/>
      <c r="D1386" s="152"/>
      <c r="E1386" s="152"/>
      <c r="F1386" s="137"/>
      <c r="G1386" s="156"/>
      <c r="H1386" s="156"/>
      <c r="I1386" s="156"/>
      <c r="J1386" s="153"/>
      <c r="K1386" s="154"/>
      <c r="L1386" s="155"/>
      <c r="M1386" s="155"/>
      <c r="N1386" s="157"/>
      <c r="O1386" s="155"/>
      <c r="P1386" s="148"/>
      <c r="Q1386" s="148"/>
      <c r="R1386" s="148"/>
      <c r="S1386" s="148"/>
      <c r="T1386" s="148"/>
    </row>
    <row r="1387" spans="1:20" ht="15.6" customHeight="1">
      <c r="A1387" s="141"/>
      <c r="B1387" s="150"/>
      <c r="C1387" s="151"/>
      <c r="D1387" s="152"/>
      <c r="E1387" s="152"/>
      <c r="F1387" s="137"/>
      <c r="G1387" s="160"/>
      <c r="H1387" s="160"/>
      <c r="I1387" s="160"/>
      <c r="J1387" s="153"/>
      <c r="K1387" s="154"/>
      <c r="L1387" s="155"/>
      <c r="M1387" s="155"/>
      <c r="N1387" s="148"/>
      <c r="O1387" s="155"/>
      <c r="P1387" s="148"/>
      <c r="Q1387" s="148"/>
      <c r="R1387" s="148"/>
      <c r="S1387" s="148"/>
      <c r="T1387" s="148"/>
    </row>
    <row r="1388" spans="1:20" ht="15.6" customHeight="1">
      <c r="A1388" s="150"/>
      <c r="B1388" s="150"/>
      <c r="C1388" s="151"/>
      <c r="D1388" s="148"/>
      <c r="E1388" s="148"/>
      <c r="F1388" s="137"/>
      <c r="G1388" s="153"/>
      <c r="H1388" s="153"/>
      <c r="I1388" s="153"/>
      <c r="J1388" s="153"/>
      <c r="K1388" s="147"/>
      <c r="L1388" s="155"/>
      <c r="M1388" s="155"/>
      <c r="N1388" s="148"/>
      <c r="O1388" s="141"/>
      <c r="P1388" s="148"/>
      <c r="Q1388" s="148"/>
      <c r="R1388" s="148"/>
      <c r="S1388" s="148"/>
      <c r="T1388" s="148"/>
    </row>
    <row r="1389" spans="1:20" ht="15.6" customHeight="1">
      <c r="A1389" s="150"/>
      <c r="B1389" s="150"/>
      <c r="C1389" s="151"/>
      <c r="D1389" s="148"/>
      <c r="E1389" s="148"/>
      <c r="F1389" s="137"/>
      <c r="G1389" s="153"/>
      <c r="H1389" s="153"/>
      <c r="I1389" s="153"/>
      <c r="J1389" s="153"/>
      <c r="K1389" s="147"/>
      <c r="L1389" s="155"/>
      <c r="M1389" s="155"/>
      <c r="N1389" s="148"/>
      <c r="O1389" s="141"/>
      <c r="P1389" s="148"/>
      <c r="Q1389" s="148"/>
      <c r="R1389" s="148"/>
      <c r="S1389" s="148"/>
      <c r="T1389" s="148"/>
    </row>
    <row r="1390" spans="1:20" ht="15.6" customHeight="1">
      <c r="A1390" s="150"/>
      <c r="B1390" s="150"/>
      <c r="C1390" s="151"/>
      <c r="D1390" s="148"/>
      <c r="E1390" s="148"/>
      <c r="F1390" s="137"/>
      <c r="G1390" s="153"/>
      <c r="H1390" s="153"/>
      <c r="I1390" s="153"/>
      <c r="J1390" s="153"/>
      <c r="K1390" s="147"/>
      <c r="L1390" s="155"/>
      <c r="M1390" s="155"/>
      <c r="N1390" s="148"/>
      <c r="O1390" s="141"/>
      <c r="P1390" s="148"/>
      <c r="Q1390" s="148"/>
      <c r="R1390" s="148"/>
      <c r="S1390" s="148"/>
      <c r="T1390" s="148"/>
    </row>
    <row r="1391" spans="1:20" ht="15.6" customHeight="1">
      <c r="A1391" s="150"/>
      <c r="B1391" s="150"/>
      <c r="C1391" s="151"/>
      <c r="D1391" s="148"/>
      <c r="E1391" s="148"/>
      <c r="F1391" s="137"/>
      <c r="G1391" s="153"/>
      <c r="H1391" s="153"/>
      <c r="I1391" s="153"/>
      <c r="J1391" s="153"/>
      <c r="K1391" s="147"/>
      <c r="L1391" s="155"/>
      <c r="M1391" s="155"/>
      <c r="N1391" s="148"/>
      <c r="O1391" s="141"/>
      <c r="P1391" s="148"/>
      <c r="Q1391" s="148"/>
      <c r="R1391" s="148"/>
      <c r="S1391" s="148"/>
      <c r="T1391" s="148"/>
    </row>
    <row r="1392" spans="1:20" ht="15.6" customHeight="1">
      <c r="A1392" s="150"/>
      <c r="B1392" s="150"/>
      <c r="C1392" s="151"/>
      <c r="D1392" s="148"/>
      <c r="E1392" s="148"/>
      <c r="F1392" s="137"/>
      <c r="G1392" s="153"/>
      <c r="H1392" s="153"/>
      <c r="I1392" s="153"/>
      <c r="J1392" s="153"/>
      <c r="K1392" s="147"/>
      <c r="L1392" s="155"/>
      <c r="M1392" s="155"/>
      <c r="N1392" s="148"/>
      <c r="O1392" s="141"/>
      <c r="P1392" s="148"/>
      <c r="Q1392" s="148"/>
      <c r="R1392" s="148"/>
      <c r="S1392" s="148"/>
      <c r="T1392" s="148"/>
    </row>
    <row r="1393" spans="1:20" ht="15.6" customHeight="1">
      <c r="A1393" s="150"/>
      <c r="B1393" s="150"/>
      <c r="C1393" s="151"/>
      <c r="D1393" s="148"/>
      <c r="E1393" s="148"/>
      <c r="F1393" s="137"/>
      <c r="G1393" s="153"/>
      <c r="H1393" s="153"/>
      <c r="I1393" s="153"/>
      <c r="J1393" s="153"/>
      <c r="K1393" s="147"/>
      <c r="L1393" s="155"/>
      <c r="M1393" s="155"/>
      <c r="N1393" s="148"/>
      <c r="O1393" s="141"/>
      <c r="P1393" s="148"/>
      <c r="Q1393" s="148"/>
      <c r="R1393" s="148"/>
      <c r="S1393" s="148"/>
      <c r="T1393" s="148"/>
    </row>
    <row r="1394" spans="1:20" ht="15.6" customHeight="1">
      <c r="A1394" s="150"/>
      <c r="B1394" s="150"/>
      <c r="C1394" s="151"/>
      <c r="D1394" s="148"/>
      <c r="E1394" s="148"/>
      <c r="F1394" s="137"/>
      <c r="G1394" s="153"/>
      <c r="H1394" s="153"/>
      <c r="I1394" s="153"/>
      <c r="J1394" s="153"/>
      <c r="K1394" s="147"/>
      <c r="L1394" s="155"/>
      <c r="M1394" s="155"/>
      <c r="N1394" s="148"/>
      <c r="O1394" s="141"/>
      <c r="P1394" s="148"/>
      <c r="Q1394" s="148"/>
      <c r="R1394" s="148"/>
      <c r="S1394" s="148"/>
      <c r="T1394" s="148"/>
    </row>
    <row r="1395" spans="1:20" ht="15.6" customHeight="1">
      <c r="A1395" s="150"/>
      <c r="B1395" s="150"/>
      <c r="C1395" s="151"/>
      <c r="D1395" s="148"/>
      <c r="E1395" s="148"/>
      <c r="F1395" s="137"/>
      <c r="G1395" s="153"/>
      <c r="H1395" s="153"/>
      <c r="I1395" s="153"/>
      <c r="J1395" s="153"/>
      <c r="K1395" s="147"/>
      <c r="L1395" s="155"/>
      <c r="M1395" s="155"/>
      <c r="N1395" s="148"/>
      <c r="O1395" s="141"/>
      <c r="P1395" s="148"/>
      <c r="Q1395" s="148"/>
      <c r="R1395" s="148"/>
      <c r="S1395" s="148"/>
      <c r="T1395" s="148"/>
    </row>
    <row r="1396" spans="1:20" ht="15.6" customHeight="1">
      <c r="A1396" s="150"/>
      <c r="B1396" s="150"/>
      <c r="C1396" s="151"/>
      <c r="D1396" s="148"/>
      <c r="E1396" s="148"/>
      <c r="F1396" s="137"/>
      <c r="G1396" s="153"/>
      <c r="H1396" s="153"/>
      <c r="I1396" s="153"/>
      <c r="J1396" s="153"/>
      <c r="K1396" s="147"/>
      <c r="L1396" s="155"/>
      <c r="M1396" s="155"/>
      <c r="N1396" s="148"/>
      <c r="O1396" s="141"/>
      <c r="P1396" s="148"/>
      <c r="Q1396" s="148"/>
      <c r="R1396" s="148"/>
      <c r="S1396" s="148"/>
      <c r="T1396" s="148"/>
    </row>
    <row r="1397" spans="1:20" ht="15.6" customHeight="1">
      <c r="A1397" s="150"/>
      <c r="B1397" s="150"/>
      <c r="C1397" s="151"/>
      <c r="D1397" s="148"/>
      <c r="E1397" s="148"/>
      <c r="F1397" s="137"/>
      <c r="G1397" s="153"/>
      <c r="H1397" s="153"/>
      <c r="I1397" s="153"/>
      <c r="J1397" s="153"/>
      <c r="K1397" s="147"/>
      <c r="L1397" s="155"/>
      <c r="M1397" s="155"/>
      <c r="N1397" s="148"/>
      <c r="O1397" s="141"/>
      <c r="P1397" s="148"/>
      <c r="Q1397" s="148"/>
      <c r="R1397" s="148"/>
      <c r="S1397" s="148"/>
      <c r="T1397" s="148"/>
    </row>
    <row r="1398" spans="1:20" ht="15.6" customHeight="1">
      <c r="A1398" s="150"/>
      <c r="B1398" s="150"/>
      <c r="C1398" s="151"/>
      <c r="D1398" s="148"/>
      <c r="E1398" s="148"/>
      <c r="F1398" s="137"/>
      <c r="G1398" s="153"/>
      <c r="H1398" s="153"/>
      <c r="I1398" s="153"/>
      <c r="J1398" s="153"/>
      <c r="K1398" s="147"/>
      <c r="L1398" s="155"/>
      <c r="M1398" s="155"/>
      <c r="N1398" s="148"/>
      <c r="O1398" s="141"/>
      <c r="P1398" s="148"/>
      <c r="Q1398" s="148"/>
      <c r="R1398" s="148"/>
      <c r="S1398" s="148"/>
      <c r="T1398" s="148"/>
    </row>
    <row r="1399" spans="1:20" ht="15.6" customHeight="1">
      <c r="A1399" s="150"/>
      <c r="B1399" s="150"/>
      <c r="C1399" s="151"/>
      <c r="D1399" s="148"/>
      <c r="E1399" s="148"/>
      <c r="F1399" s="137"/>
      <c r="G1399" s="153"/>
      <c r="H1399" s="153"/>
      <c r="I1399" s="153"/>
      <c r="J1399" s="153"/>
      <c r="K1399" s="147"/>
      <c r="L1399" s="155"/>
      <c r="M1399" s="155"/>
      <c r="N1399" s="148"/>
      <c r="O1399" s="141"/>
      <c r="P1399" s="148"/>
      <c r="Q1399" s="148"/>
      <c r="R1399" s="148"/>
      <c r="S1399" s="148"/>
      <c r="T1399" s="148"/>
    </row>
    <row r="1400" spans="1:20" ht="15.6" customHeight="1">
      <c r="A1400" s="150"/>
      <c r="B1400" s="150"/>
      <c r="C1400" s="151"/>
      <c r="D1400" s="148"/>
      <c r="E1400" s="148"/>
      <c r="F1400" s="137"/>
      <c r="G1400" s="153"/>
      <c r="H1400" s="153"/>
      <c r="I1400" s="153"/>
      <c r="J1400" s="153"/>
      <c r="K1400" s="147"/>
      <c r="L1400" s="155"/>
      <c r="M1400" s="155"/>
      <c r="N1400" s="148"/>
      <c r="O1400" s="141"/>
      <c r="P1400" s="148"/>
      <c r="Q1400" s="148"/>
      <c r="R1400" s="148"/>
      <c r="S1400" s="148"/>
      <c r="T1400" s="148"/>
    </row>
    <row r="1401" spans="1:20" ht="15.6" customHeight="1">
      <c r="A1401" s="150"/>
      <c r="B1401" s="150"/>
      <c r="C1401" s="151"/>
      <c r="D1401" s="148"/>
      <c r="E1401" s="148"/>
      <c r="F1401" s="137"/>
      <c r="G1401" s="153"/>
      <c r="H1401" s="153"/>
      <c r="I1401" s="153"/>
      <c r="J1401" s="153"/>
      <c r="K1401" s="147"/>
      <c r="L1401" s="155"/>
      <c r="M1401" s="155"/>
      <c r="N1401" s="148"/>
      <c r="O1401" s="141"/>
      <c r="P1401" s="148"/>
      <c r="Q1401" s="148"/>
      <c r="R1401" s="148"/>
      <c r="S1401" s="148"/>
      <c r="T1401" s="148"/>
    </row>
    <row r="1402" spans="1:20" ht="15.6" customHeight="1">
      <c r="A1402" s="150"/>
      <c r="B1402" s="150"/>
      <c r="C1402" s="151"/>
      <c r="D1402" s="148"/>
      <c r="E1402" s="148"/>
      <c r="F1402" s="137"/>
      <c r="G1402" s="153"/>
      <c r="H1402" s="153"/>
      <c r="I1402" s="153"/>
      <c r="J1402" s="153"/>
      <c r="K1402" s="147"/>
      <c r="L1402" s="155"/>
      <c r="M1402" s="155"/>
      <c r="N1402" s="148"/>
      <c r="O1402" s="141"/>
      <c r="P1402" s="148"/>
      <c r="Q1402" s="148"/>
      <c r="R1402" s="148"/>
      <c r="S1402" s="148"/>
      <c r="T1402" s="148"/>
    </row>
    <row r="1403" spans="1:20" ht="15.6" customHeight="1">
      <c r="A1403" s="150"/>
      <c r="B1403" s="150"/>
      <c r="C1403" s="151"/>
      <c r="D1403" s="148"/>
      <c r="E1403" s="148"/>
      <c r="F1403" s="137"/>
      <c r="G1403" s="153"/>
      <c r="H1403" s="153"/>
      <c r="I1403" s="153"/>
      <c r="J1403" s="153"/>
      <c r="K1403" s="147"/>
      <c r="L1403" s="155"/>
      <c r="M1403" s="155"/>
      <c r="N1403" s="148"/>
      <c r="O1403" s="141"/>
      <c r="P1403" s="148"/>
      <c r="Q1403" s="148"/>
      <c r="R1403" s="148"/>
      <c r="S1403" s="148"/>
      <c r="T1403" s="148"/>
    </row>
    <row r="1404" spans="1:20" ht="15.6" customHeight="1">
      <c r="A1404" s="150"/>
      <c r="B1404" s="150"/>
      <c r="C1404" s="151"/>
      <c r="D1404" s="148"/>
      <c r="E1404" s="148"/>
      <c r="F1404" s="137"/>
      <c r="G1404" s="153"/>
      <c r="H1404" s="153"/>
      <c r="I1404" s="153"/>
      <c r="J1404" s="153"/>
      <c r="K1404" s="147"/>
      <c r="L1404" s="155"/>
      <c r="M1404" s="155"/>
      <c r="N1404" s="148"/>
      <c r="O1404" s="141"/>
      <c r="P1404" s="148"/>
      <c r="Q1404" s="148"/>
      <c r="R1404" s="148"/>
      <c r="S1404" s="148"/>
      <c r="T1404" s="148"/>
    </row>
    <row r="1405" spans="1:20" ht="15.6" customHeight="1">
      <c r="A1405" s="150"/>
      <c r="B1405" s="150"/>
      <c r="C1405" s="151"/>
      <c r="D1405" s="148"/>
      <c r="E1405" s="148"/>
      <c r="F1405" s="137"/>
      <c r="G1405" s="153"/>
      <c r="H1405" s="153"/>
      <c r="I1405" s="153"/>
      <c r="J1405" s="153"/>
      <c r="K1405" s="147"/>
      <c r="L1405" s="155"/>
      <c r="M1405" s="155"/>
      <c r="N1405" s="148"/>
      <c r="O1405" s="141"/>
      <c r="P1405" s="148"/>
      <c r="Q1405" s="148"/>
      <c r="R1405" s="148"/>
      <c r="S1405" s="148"/>
      <c r="T1405" s="148"/>
    </row>
    <row r="1406" spans="1:20" ht="15.6" customHeight="1">
      <c r="A1406" s="150"/>
      <c r="B1406" s="150"/>
      <c r="C1406" s="151"/>
      <c r="D1406" s="148"/>
      <c r="E1406" s="148"/>
      <c r="F1406" s="137"/>
      <c r="G1406" s="153"/>
      <c r="H1406" s="153"/>
      <c r="I1406" s="153"/>
      <c r="J1406" s="153"/>
      <c r="K1406" s="147"/>
      <c r="L1406" s="155"/>
      <c r="M1406" s="155"/>
      <c r="N1406" s="148"/>
      <c r="O1406" s="141"/>
      <c r="P1406" s="148"/>
      <c r="Q1406" s="148"/>
      <c r="R1406" s="148"/>
      <c r="S1406" s="148"/>
      <c r="T1406" s="148"/>
    </row>
    <row r="1407" spans="1:20" ht="15.6" customHeight="1">
      <c r="A1407" s="150"/>
      <c r="B1407" s="150"/>
      <c r="C1407" s="151"/>
      <c r="D1407" s="148"/>
      <c r="E1407" s="148"/>
      <c r="F1407" s="137"/>
      <c r="G1407" s="153"/>
      <c r="H1407" s="153"/>
      <c r="I1407" s="153"/>
      <c r="J1407" s="153"/>
      <c r="K1407" s="147"/>
      <c r="L1407" s="155"/>
      <c r="M1407" s="155"/>
      <c r="N1407" s="148"/>
      <c r="O1407" s="141"/>
      <c r="P1407" s="148"/>
      <c r="Q1407" s="148"/>
      <c r="R1407" s="148"/>
      <c r="S1407" s="148"/>
      <c r="T1407" s="148"/>
    </row>
    <row r="1408" spans="1:20" ht="15.6" customHeight="1">
      <c r="A1408" s="150"/>
      <c r="B1408" s="150"/>
      <c r="C1408" s="151"/>
      <c r="D1408" s="148"/>
      <c r="E1408" s="148"/>
      <c r="F1408" s="137"/>
      <c r="G1408" s="153"/>
      <c r="H1408" s="153"/>
      <c r="I1408" s="153"/>
      <c r="J1408" s="153"/>
      <c r="K1408" s="147"/>
      <c r="L1408" s="155"/>
      <c r="M1408" s="155"/>
      <c r="N1408" s="148"/>
      <c r="O1408" s="141"/>
      <c r="P1408" s="148"/>
      <c r="Q1408" s="148"/>
      <c r="R1408" s="148"/>
      <c r="S1408" s="148"/>
      <c r="T1408" s="148"/>
    </row>
    <row r="1409" spans="1:20" ht="15.6" customHeight="1">
      <c r="A1409" s="150"/>
      <c r="B1409" s="150"/>
      <c r="C1409" s="151"/>
      <c r="D1409" s="148"/>
      <c r="E1409" s="148"/>
      <c r="F1409" s="137"/>
      <c r="G1409" s="153"/>
      <c r="H1409" s="153"/>
      <c r="I1409" s="153"/>
      <c r="J1409" s="153"/>
      <c r="K1409" s="147"/>
      <c r="L1409" s="155"/>
      <c r="M1409" s="155"/>
      <c r="N1409" s="148"/>
      <c r="O1409" s="141"/>
      <c r="P1409" s="148"/>
      <c r="Q1409" s="148"/>
      <c r="R1409" s="148"/>
      <c r="S1409" s="148"/>
      <c r="T1409" s="148"/>
    </row>
    <row r="1410" spans="1:20" ht="15.6" customHeight="1">
      <c r="A1410" s="150"/>
      <c r="B1410" s="150"/>
      <c r="C1410" s="151"/>
      <c r="D1410" s="148"/>
      <c r="E1410" s="148"/>
      <c r="F1410" s="137"/>
      <c r="G1410" s="153"/>
      <c r="H1410" s="153"/>
      <c r="I1410" s="153"/>
      <c r="J1410" s="153"/>
      <c r="K1410" s="147"/>
      <c r="L1410" s="155"/>
      <c r="M1410" s="155"/>
      <c r="N1410" s="148"/>
      <c r="O1410" s="141"/>
      <c r="P1410" s="148"/>
      <c r="Q1410" s="148"/>
      <c r="R1410" s="148"/>
      <c r="S1410" s="148"/>
      <c r="T1410" s="148"/>
    </row>
    <row r="1411" spans="1:20" ht="15.6" customHeight="1">
      <c r="A1411" s="150"/>
      <c r="B1411" s="150"/>
      <c r="C1411" s="151"/>
      <c r="D1411" s="148"/>
      <c r="E1411" s="148"/>
      <c r="F1411" s="137"/>
      <c r="G1411" s="153"/>
      <c r="H1411" s="153"/>
      <c r="I1411" s="153"/>
      <c r="J1411" s="153"/>
      <c r="K1411" s="147"/>
      <c r="L1411" s="155"/>
      <c r="M1411" s="155"/>
      <c r="N1411" s="148"/>
      <c r="O1411" s="141"/>
      <c r="P1411" s="148"/>
      <c r="Q1411" s="148"/>
      <c r="R1411" s="148"/>
      <c r="S1411" s="148"/>
      <c r="T1411" s="148"/>
    </row>
    <row r="1412" spans="1:20" ht="15.6" customHeight="1">
      <c r="A1412" s="150"/>
      <c r="B1412" s="150"/>
      <c r="C1412" s="151"/>
      <c r="D1412" s="148"/>
      <c r="E1412" s="148"/>
      <c r="F1412" s="137"/>
      <c r="G1412" s="153"/>
      <c r="H1412" s="153"/>
      <c r="I1412" s="153"/>
      <c r="J1412" s="153"/>
      <c r="K1412" s="147"/>
      <c r="L1412" s="155"/>
      <c r="M1412" s="155"/>
      <c r="N1412" s="148"/>
      <c r="O1412" s="141"/>
      <c r="P1412" s="148"/>
      <c r="Q1412" s="148"/>
      <c r="R1412" s="148"/>
      <c r="S1412" s="148"/>
      <c r="T1412" s="148"/>
    </row>
    <row r="1413" spans="1:20" ht="15.6" customHeight="1">
      <c r="A1413" s="150"/>
      <c r="B1413" s="150"/>
      <c r="C1413" s="151"/>
      <c r="D1413" s="148"/>
      <c r="E1413" s="148"/>
      <c r="F1413" s="137"/>
      <c r="G1413" s="153"/>
      <c r="H1413" s="153"/>
      <c r="I1413" s="153"/>
      <c r="J1413" s="153"/>
      <c r="K1413" s="147"/>
      <c r="L1413" s="155"/>
      <c r="M1413" s="155"/>
      <c r="N1413" s="148"/>
      <c r="O1413" s="141"/>
      <c r="P1413" s="148"/>
      <c r="Q1413" s="148"/>
      <c r="R1413" s="148"/>
      <c r="S1413" s="148"/>
      <c r="T1413" s="148"/>
    </row>
    <row r="1414" spans="1:20" ht="15.6" customHeight="1">
      <c r="A1414" s="150"/>
      <c r="B1414" s="150"/>
      <c r="C1414" s="151"/>
      <c r="D1414" s="148"/>
      <c r="E1414" s="148"/>
      <c r="F1414" s="137"/>
      <c r="G1414" s="153"/>
      <c r="H1414" s="153"/>
      <c r="I1414" s="153"/>
      <c r="J1414" s="153"/>
      <c r="K1414" s="147"/>
      <c r="L1414" s="155"/>
      <c r="M1414" s="155"/>
      <c r="N1414" s="148"/>
      <c r="O1414" s="141"/>
      <c r="P1414" s="148"/>
      <c r="Q1414" s="148"/>
      <c r="R1414" s="148"/>
      <c r="S1414" s="148"/>
      <c r="T1414" s="148"/>
    </row>
    <row r="1415" spans="1:20" ht="15.6" customHeight="1">
      <c r="A1415" s="150"/>
      <c r="B1415" s="150"/>
      <c r="C1415" s="151"/>
      <c r="D1415" s="148"/>
      <c r="E1415" s="148"/>
      <c r="F1415" s="137"/>
      <c r="G1415" s="153"/>
      <c r="H1415" s="153"/>
      <c r="I1415" s="153"/>
      <c r="J1415" s="153"/>
      <c r="K1415" s="147"/>
      <c r="L1415" s="155"/>
      <c r="M1415" s="155"/>
      <c r="N1415" s="148"/>
      <c r="O1415" s="141"/>
      <c r="P1415" s="148"/>
      <c r="Q1415" s="148"/>
      <c r="R1415" s="148"/>
      <c r="S1415" s="148"/>
      <c r="T1415" s="148"/>
    </row>
    <row r="1416" spans="1:20" ht="15.6" customHeight="1">
      <c r="A1416" s="150"/>
      <c r="B1416" s="150"/>
      <c r="C1416" s="151"/>
      <c r="D1416" s="148"/>
      <c r="E1416" s="148"/>
      <c r="F1416" s="137"/>
      <c r="G1416" s="153"/>
      <c r="H1416" s="153"/>
      <c r="I1416" s="153"/>
      <c r="J1416" s="153"/>
      <c r="K1416" s="147"/>
      <c r="L1416" s="155"/>
      <c r="M1416" s="155"/>
      <c r="N1416" s="148"/>
      <c r="O1416" s="141"/>
      <c r="P1416" s="148"/>
      <c r="Q1416" s="148"/>
      <c r="R1416" s="148"/>
      <c r="S1416" s="148"/>
      <c r="T1416" s="148"/>
    </row>
    <row r="1417" spans="1:20" ht="15.6" customHeight="1">
      <c r="A1417" s="150"/>
      <c r="B1417" s="150"/>
      <c r="C1417" s="151"/>
      <c r="D1417" s="148"/>
      <c r="E1417" s="148"/>
      <c r="F1417" s="137"/>
      <c r="G1417" s="153"/>
      <c r="H1417" s="153"/>
      <c r="I1417" s="153"/>
      <c r="J1417" s="153"/>
      <c r="K1417" s="147"/>
      <c r="L1417" s="155"/>
      <c r="M1417" s="155"/>
      <c r="N1417" s="148"/>
      <c r="O1417" s="141"/>
      <c r="P1417" s="148"/>
      <c r="Q1417" s="148"/>
      <c r="R1417" s="148"/>
      <c r="S1417" s="148"/>
      <c r="T1417" s="148"/>
    </row>
    <row r="1418" spans="1:20" ht="15.6" customHeight="1">
      <c r="A1418" s="150"/>
      <c r="B1418" s="150"/>
      <c r="C1418" s="151"/>
      <c r="D1418" s="148"/>
      <c r="E1418" s="148"/>
      <c r="F1418" s="137"/>
      <c r="G1418" s="153"/>
      <c r="H1418" s="153"/>
      <c r="I1418" s="153"/>
      <c r="J1418" s="153"/>
      <c r="K1418" s="147"/>
      <c r="L1418" s="155"/>
      <c r="M1418" s="155"/>
      <c r="N1418" s="148"/>
      <c r="O1418" s="141"/>
      <c r="P1418" s="148"/>
      <c r="Q1418" s="148"/>
      <c r="R1418" s="148"/>
      <c r="S1418" s="148"/>
      <c r="T1418" s="148"/>
    </row>
    <row r="1419" spans="1:20" ht="15.6" customHeight="1">
      <c r="A1419" s="150"/>
      <c r="B1419" s="150"/>
      <c r="C1419" s="151"/>
      <c r="D1419" s="148"/>
      <c r="E1419" s="148"/>
      <c r="F1419" s="137"/>
      <c r="G1419" s="153"/>
      <c r="H1419" s="153"/>
      <c r="I1419" s="153"/>
      <c r="J1419" s="153"/>
      <c r="K1419" s="147"/>
      <c r="L1419" s="155"/>
      <c r="M1419" s="155"/>
      <c r="N1419" s="148"/>
      <c r="O1419" s="141"/>
      <c r="P1419" s="148"/>
      <c r="Q1419" s="148"/>
      <c r="R1419" s="148"/>
      <c r="S1419" s="148"/>
      <c r="T1419" s="148"/>
    </row>
    <row r="1420" spans="1:20" ht="15.6" customHeight="1">
      <c r="A1420" s="150"/>
      <c r="B1420" s="150"/>
      <c r="C1420" s="151"/>
      <c r="D1420" s="148"/>
      <c r="E1420" s="148"/>
      <c r="F1420" s="137"/>
      <c r="G1420" s="153"/>
      <c r="H1420" s="153"/>
      <c r="I1420" s="153"/>
      <c r="J1420" s="153"/>
      <c r="K1420" s="147"/>
      <c r="L1420" s="155"/>
      <c r="M1420" s="155"/>
      <c r="N1420" s="148"/>
      <c r="O1420" s="141"/>
      <c r="P1420" s="148"/>
      <c r="Q1420" s="148"/>
      <c r="R1420" s="148"/>
      <c r="S1420" s="148"/>
      <c r="T1420" s="148"/>
    </row>
    <row r="1421" spans="1:20" ht="15.6" customHeight="1">
      <c r="A1421" s="150"/>
      <c r="B1421" s="150"/>
      <c r="C1421" s="151"/>
      <c r="D1421" s="148"/>
      <c r="E1421" s="148"/>
      <c r="F1421" s="137"/>
      <c r="G1421" s="153"/>
      <c r="H1421" s="153"/>
      <c r="I1421" s="153"/>
      <c r="J1421" s="153"/>
      <c r="K1421" s="147"/>
      <c r="L1421" s="155"/>
      <c r="M1421" s="155"/>
      <c r="N1421" s="148"/>
      <c r="O1421" s="141"/>
      <c r="P1421" s="148"/>
      <c r="Q1421" s="148"/>
      <c r="R1421" s="148"/>
      <c r="S1421" s="148"/>
      <c r="T1421" s="148"/>
    </row>
    <row r="1422" spans="1:20" ht="15.6" customHeight="1">
      <c r="A1422" s="150"/>
      <c r="B1422" s="150"/>
      <c r="C1422" s="151"/>
      <c r="D1422" s="148"/>
      <c r="E1422" s="148"/>
      <c r="F1422" s="137"/>
      <c r="G1422" s="153"/>
      <c r="H1422" s="153"/>
      <c r="I1422" s="153"/>
      <c r="J1422" s="153"/>
      <c r="K1422" s="147"/>
      <c r="L1422" s="155"/>
      <c r="M1422" s="155"/>
      <c r="N1422" s="148"/>
      <c r="O1422" s="141"/>
      <c r="P1422" s="148"/>
      <c r="Q1422" s="148"/>
      <c r="R1422" s="148"/>
      <c r="S1422" s="148"/>
      <c r="T1422" s="148"/>
    </row>
    <row r="1423" spans="1:20" ht="15.6" customHeight="1">
      <c r="A1423" s="150"/>
      <c r="B1423" s="150"/>
      <c r="C1423" s="151"/>
      <c r="D1423" s="148"/>
      <c r="E1423" s="148"/>
      <c r="F1423" s="137"/>
      <c r="G1423" s="153"/>
      <c r="H1423" s="153"/>
      <c r="I1423" s="153"/>
      <c r="J1423" s="153"/>
      <c r="K1423" s="147"/>
      <c r="L1423" s="155"/>
      <c r="M1423" s="155"/>
      <c r="N1423" s="148"/>
      <c r="O1423" s="141"/>
      <c r="P1423" s="148"/>
      <c r="Q1423" s="148"/>
      <c r="R1423" s="148"/>
      <c r="S1423" s="148"/>
      <c r="T1423" s="148"/>
    </row>
    <row r="1424" spans="1:20" ht="15.6" customHeight="1">
      <c r="A1424" s="150"/>
      <c r="B1424" s="150"/>
      <c r="C1424" s="151"/>
      <c r="D1424" s="148"/>
      <c r="E1424" s="148"/>
      <c r="F1424" s="137"/>
      <c r="G1424" s="153"/>
      <c r="H1424" s="153"/>
      <c r="I1424" s="153"/>
      <c r="J1424" s="153"/>
      <c r="K1424" s="147"/>
      <c r="L1424" s="155"/>
      <c r="M1424" s="155"/>
      <c r="N1424" s="148"/>
      <c r="O1424" s="141"/>
      <c r="P1424" s="148"/>
      <c r="Q1424" s="148"/>
      <c r="R1424" s="148"/>
      <c r="S1424" s="148"/>
      <c r="T1424" s="148"/>
    </row>
    <row r="1425" spans="1:20" ht="15.6" customHeight="1">
      <c r="A1425" s="150"/>
      <c r="B1425" s="150"/>
      <c r="C1425" s="151"/>
      <c r="D1425" s="148"/>
      <c r="E1425" s="148"/>
      <c r="F1425" s="137"/>
      <c r="G1425" s="153"/>
      <c r="H1425" s="153"/>
      <c r="I1425" s="153"/>
      <c r="J1425" s="153"/>
      <c r="K1425" s="147"/>
      <c r="L1425" s="155"/>
      <c r="M1425" s="155"/>
      <c r="N1425" s="148"/>
      <c r="O1425" s="141"/>
      <c r="P1425" s="148"/>
      <c r="Q1425" s="148"/>
      <c r="R1425" s="148"/>
      <c r="S1425" s="148"/>
      <c r="T1425" s="148"/>
    </row>
    <row r="1426" spans="1:20" ht="15.6" customHeight="1">
      <c r="A1426" s="150"/>
      <c r="B1426" s="150"/>
      <c r="C1426" s="151"/>
      <c r="D1426" s="148"/>
      <c r="E1426" s="148"/>
      <c r="F1426" s="137"/>
      <c r="G1426" s="153"/>
      <c r="H1426" s="153"/>
      <c r="I1426" s="153"/>
      <c r="J1426" s="153"/>
      <c r="K1426" s="147"/>
      <c r="L1426" s="155"/>
      <c r="M1426" s="155"/>
      <c r="N1426" s="148"/>
      <c r="O1426" s="141"/>
      <c r="P1426" s="148"/>
      <c r="Q1426" s="148"/>
      <c r="R1426" s="148"/>
      <c r="S1426" s="148"/>
      <c r="T1426" s="148"/>
    </row>
    <row r="1427" spans="1:20" ht="15.6" customHeight="1">
      <c r="A1427" s="150"/>
      <c r="B1427" s="150"/>
      <c r="C1427" s="151"/>
      <c r="D1427" s="148"/>
      <c r="E1427" s="148"/>
      <c r="F1427" s="137"/>
      <c r="G1427" s="153"/>
      <c r="H1427" s="153"/>
      <c r="I1427" s="153"/>
      <c r="J1427" s="153"/>
      <c r="K1427" s="147"/>
      <c r="L1427" s="155"/>
      <c r="M1427" s="155"/>
      <c r="N1427" s="148"/>
      <c r="O1427" s="141"/>
      <c r="P1427" s="148"/>
      <c r="Q1427" s="148"/>
      <c r="R1427" s="148"/>
      <c r="S1427" s="148"/>
      <c r="T1427" s="148"/>
    </row>
    <row r="1428" spans="1:20" ht="15.6" customHeight="1">
      <c r="A1428" s="150"/>
      <c r="B1428" s="150"/>
      <c r="C1428" s="151"/>
      <c r="D1428" s="148"/>
      <c r="E1428" s="148"/>
      <c r="F1428" s="137"/>
      <c r="G1428" s="153"/>
      <c r="H1428" s="153"/>
      <c r="I1428" s="153"/>
      <c r="J1428" s="153"/>
      <c r="K1428" s="147"/>
      <c r="L1428" s="155"/>
      <c r="M1428" s="155"/>
      <c r="N1428" s="148"/>
      <c r="O1428" s="141"/>
      <c r="P1428" s="148"/>
      <c r="Q1428" s="148"/>
      <c r="R1428" s="148"/>
      <c r="S1428" s="148"/>
      <c r="T1428" s="148"/>
    </row>
    <row r="1429" spans="1:20" ht="15.6" customHeight="1">
      <c r="A1429" s="150"/>
      <c r="B1429" s="150"/>
      <c r="C1429" s="151"/>
      <c r="D1429" s="148"/>
      <c r="E1429" s="148"/>
      <c r="F1429" s="137"/>
      <c r="G1429" s="153"/>
      <c r="H1429" s="153"/>
      <c r="I1429" s="153"/>
      <c r="J1429" s="153"/>
      <c r="K1429" s="147"/>
      <c r="L1429" s="155"/>
      <c r="M1429" s="155"/>
      <c r="N1429" s="148"/>
      <c r="O1429" s="141"/>
      <c r="P1429" s="148"/>
      <c r="Q1429" s="148"/>
      <c r="R1429" s="148"/>
      <c r="S1429" s="148"/>
      <c r="T1429" s="148"/>
    </row>
    <row r="1430" spans="1:20" ht="15.6" customHeight="1">
      <c r="A1430" s="150"/>
      <c r="B1430" s="150"/>
      <c r="C1430" s="151"/>
      <c r="D1430" s="148"/>
      <c r="E1430" s="148"/>
      <c r="F1430" s="137"/>
      <c r="G1430" s="153"/>
      <c r="H1430" s="153"/>
      <c r="I1430" s="153"/>
      <c r="J1430" s="153"/>
      <c r="K1430" s="147"/>
      <c r="L1430" s="155"/>
      <c r="M1430" s="155"/>
      <c r="N1430" s="148"/>
      <c r="O1430" s="141"/>
      <c r="P1430" s="148"/>
      <c r="Q1430" s="148"/>
      <c r="R1430" s="148"/>
      <c r="S1430" s="148"/>
      <c r="T1430" s="148"/>
    </row>
    <row r="1431" spans="1:20" ht="15.6" customHeight="1">
      <c r="A1431" s="150"/>
      <c r="B1431" s="150"/>
      <c r="C1431" s="151"/>
      <c r="D1431" s="148"/>
      <c r="E1431" s="148"/>
      <c r="F1431" s="137"/>
      <c r="G1431" s="153"/>
      <c r="H1431" s="153"/>
      <c r="I1431" s="153"/>
      <c r="J1431" s="153"/>
      <c r="K1431" s="147"/>
      <c r="L1431" s="155"/>
      <c r="M1431" s="155"/>
      <c r="N1431" s="148"/>
      <c r="O1431" s="141"/>
      <c r="P1431" s="148"/>
      <c r="Q1431" s="148"/>
      <c r="R1431" s="148"/>
      <c r="S1431" s="148"/>
      <c r="T1431" s="148"/>
    </row>
    <row r="1432" spans="1:20" ht="15.6" customHeight="1">
      <c r="A1432" s="150"/>
      <c r="B1432" s="150"/>
      <c r="C1432" s="151"/>
      <c r="D1432" s="148"/>
      <c r="E1432" s="148"/>
      <c r="F1432" s="137"/>
      <c r="G1432" s="153"/>
      <c r="H1432" s="153"/>
      <c r="I1432" s="153"/>
      <c r="J1432" s="153"/>
      <c r="K1432" s="147"/>
      <c r="L1432" s="155"/>
      <c r="M1432" s="155"/>
      <c r="N1432" s="148"/>
      <c r="O1432" s="141"/>
      <c r="P1432" s="148"/>
      <c r="Q1432" s="148"/>
      <c r="R1432" s="148"/>
      <c r="S1432" s="148"/>
      <c r="T1432" s="148"/>
    </row>
    <row r="1433" spans="1:20" ht="15.6" customHeight="1">
      <c r="A1433" s="150"/>
      <c r="B1433" s="150"/>
      <c r="C1433" s="151"/>
      <c r="D1433" s="148"/>
      <c r="E1433" s="148"/>
      <c r="F1433" s="137"/>
      <c r="G1433" s="153"/>
      <c r="H1433" s="153"/>
      <c r="I1433" s="153"/>
      <c r="J1433" s="153"/>
      <c r="K1433" s="147"/>
      <c r="L1433" s="155"/>
      <c r="M1433" s="155"/>
      <c r="N1433" s="148"/>
      <c r="O1433" s="141"/>
      <c r="P1433" s="148"/>
      <c r="Q1433" s="148"/>
      <c r="R1433" s="148"/>
      <c r="S1433" s="148"/>
      <c r="T1433" s="148"/>
    </row>
    <row r="1434" spans="1:20" ht="15.6" customHeight="1">
      <c r="A1434" s="150"/>
      <c r="B1434" s="150"/>
      <c r="C1434" s="151"/>
      <c r="D1434" s="148"/>
      <c r="E1434" s="148"/>
      <c r="F1434" s="137"/>
      <c r="G1434" s="153"/>
      <c r="H1434" s="153"/>
      <c r="I1434" s="153"/>
      <c r="J1434" s="153"/>
      <c r="K1434" s="147"/>
      <c r="L1434" s="155"/>
      <c r="M1434" s="155"/>
      <c r="N1434" s="148"/>
      <c r="O1434" s="141"/>
      <c r="P1434" s="148"/>
      <c r="Q1434" s="148"/>
      <c r="R1434" s="148"/>
      <c r="S1434" s="148"/>
      <c r="T1434" s="148"/>
    </row>
    <row r="1435" spans="1:20" ht="15.6" customHeight="1">
      <c r="A1435" s="150"/>
      <c r="B1435" s="150"/>
      <c r="C1435" s="151"/>
      <c r="D1435" s="148"/>
      <c r="E1435" s="148"/>
      <c r="F1435" s="137"/>
      <c r="G1435" s="153"/>
      <c r="H1435" s="153"/>
      <c r="I1435" s="153"/>
      <c r="J1435" s="153"/>
      <c r="K1435" s="147"/>
      <c r="L1435" s="155"/>
      <c r="M1435" s="155"/>
      <c r="N1435" s="148"/>
      <c r="O1435" s="141"/>
      <c r="P1435" s="148"/>
      <c r="Q1435" s="148"/>
      <c r="R1435" s="148"/>
      <c r="S1435" s="148"/>
      <c r="T1435" s="148"/>
    </row>
    <row r="1436" spans="1:20" ht="15.6" customHeight="1">
      <c r="A1436" s="150"/>
      <c r="B1436" s="150"/>
      <c r="C1436" s="151"/>
      <c r="D1436" s="148"/>
      <c r="E1436" s="148"/>
      <c r="F1436" s="137"/>
      <c r="G1436" s="153"/>
      <c r="H1436" s="153"/>
      <c r="I1436" s="153"/>
      <c r="J1436" s="153"/>
      <c r="K1436" s="147"/>
      <c r="L1436" s="155"/>
      <c r="M1436" s="155"/>
      <c r="N1436" s="148"/>
      <c r="O1436" s="141"/>
      <c r="P1436" s="148"/>
      <c r="Q1436" s="148"/>
      <c r="R1436" s="148"/>
      <c r="S1436" s="148"/>
      <c r="T1436" s="148"/>
    </row>
    <row r="1437" spans="1:20" ht="15.6" customHeight="1">
      <c r="A1437" s="150"/>
      <c r="B1437" s="150"/>
      <c r="C1437" s="151"/>
      <c r="D1437" s="148"/>
      <c r="E1437" s="148"/>
      <c r="F1437" s="137"/>
      <c r="G1437" s="153"/>
      <c r="H1437" s="153"/>
      <c r="I1437" s="153"/>
      <c r="J1437" s="153"/>
      <c r="K1437" s="147"/>
      <c r="L1437" s="155"/>
      <c r="M1437" s="155"/>
      <c r="N1437" s="148"/>
      <c r="O1437" s="141"/>
      <c r="P1437" s="148"/>
      <c r="Q1437" s="148"/>
      <c r="R1437" s="148"/>
      <c r="S1437" s="148"/>
      <c r="T1437" s="148"/>
    </row>
    <row r="1438" spans="1:20" ht="15.6" customHeight="1">
      <c r="A1438" s="150"/>
      <c r="B1438" s="150"/>
      <c r="C1438" s="151"/>
      <c r="D1438" s="148"/>
      <c r="E1438" s="148"/>
      <c r="F1438" s="137"/>
      <c r="G1438" s="153"/>
      <c r="H1438" s="153"/>
      <c r="I1438" s="153"/>
      <c r="J1438" s="153"/>
      <c r="K1438" s="147"/>
      <c r="L1438" s="155"/>
      <c r="M1438" s="155"/>
      <c r="N1438" s="148"/>
      <c r="O1438" s="141"/>
      <c r="P1438" s="148"/>
      <c r="Q1438" s="148"/>
      <c r="R1438" s="148"/>
      <c r="S1438" s="148"/>
      <c r="T1438" s="148"/>
    </row>
    <row r="1439" spans="1:20" ht="15.6" customHeight="1">
      <c r="A1439" s="150"/>
      <c r="B1439" s="150"/>
      <c r="C1439" s="151"/>
      <c r="D1439" s="148"/>
      <c r="E1439" s="148"/>
      <c r="F1439" s="137"/>
      <c r="G1439" s="153"/>
      <c r="H1439" s="153"/>
      <c r="I1439" s="153"/>
      <c r="J1439" s="153"/>
      <c r="K1439" s="147"/>
      <c r="L1439" s="155"/>
      <c r="M1439" s="155"/>
      <c r="N1439" s="148"/>
      <c r="O1439" s="141"/>
      <c r="P1439" s="148"/>
      <c r="Q1439" s="148"/>
      <c r="R1439" s="148"/>
      <c r="S1439" s="148"/>
      <c r="T1439" s="148"/>
    </row>
    <row r="1440" spans="1:20" ht="15.6" customHeight="1">
      <c r="A1440" s="150"/>
      <c r="B1440" s="150"/>
      <c r="C1440" s="151"/>
      <c r="D1440" s="148"/>
      <c r="E1440" s="148"/>
      <c r="F1440" s="137"/>
      <c r="G1440" s="153"/>
      <c r="H1440" s="153"/>
      <c r="I1440" s="153"/>
      <c r="J1440" s="153"/>
      <c r="K1440" s="147"/>
      <c r="L1440" s="155"/>
      <c r="M1440" s="155"/>
      <c r="N1440" s="148"/>
      <c r="O1440" s="141"/>
      <c r="P1440" s="148"/>
      <c r="Q1440" s="148"/>
      <c r="R1440" s="148"/>
      <c r="S1440" s="148"/>
      <c r="T1440" s="148"/>
    </row>
    <row r="1441" spans="1:20" ht="15.6" customHeight="1">
      <c r="A1441" s="150"/>
      <c r="B1441" s="150"/>
      <c r="C1441" s="151"/>
      <c r="D1441" s="148"/>
      <c r="E1441" s="148"/>
      <c r="F1441" s="137"/>
      <c r="G1441" s="153"/>
      <c r="H1441" s="153"/>
      <c r="I1441" s="153"/>
      <c r="J1441" s="153"/>
      <c r="K1441" s="147"/>
      <c r="L1441" s="155"/>
      <c r="M1441" s="155"/>
      <c r="N1441" s="148"/>
      <c r="O1441" s="141"/>
      <c r="P1441" s="148"/>
      <c r="Q1441" s="148"/>
      <c r="R1441" s="148"/>
      <c r="S1441" s="148"/>
      <c r="T1441" s="148"/>
    </row>
    <row r="1442" spans="1:20" ht="15.6" customHeight="1">
      <c r="A1442" s="150"/>
      <c r="B1442" s="150"/>
      <c r="C1442" s="151"/>
      <c r="D1442" s="148"/>
      <c r="E1442" s="148"/>
      <c r="F1442" s="137"/>
      <c r="G1442" s="153"/>
      <c r="H1442" s="153"/>
      <c r="I1442" s="153"/>
      <c r="J1442" s="153"/>
      <c r="K1442" s="147"/>
      <c r="L1442" s="155"/>
      <c r="M1442" s="155"/>
      <c r="N1442" s="148"/>
      <c r="O1442" s="141"/>
      <c r="P1442" s="148"/>
      <c r="Q1442" s="148"/>
      <c r="R1442" s="148"/>
      <c r="S1442" s="148"/>
      <c r="T1442" s="148"/>
    </row>
    <row r="1443" spans="1:20" ht="15.6" customHeight="1">
      <c r="A1443" s="150"/>
      <c r="B1443" s="150"/>
      <c r="C1443" s="151"/>
      <c r="D1443" s="148"/>
      <c r="E1443" s="148"/>
      <c r="F1443" s="137"/>
      <c r="G1443" s="153"/>
      <c r="H1443" s="153"/>
      <c r="I1443" s="153"/>
      <c r="J1443" s="153"/>
      <c r="K1443" s="147"/>
      <c r="L1443" s="155"/>
      <c r="M1443" s="155"/>
      <c r="N1443" s="148"/>
      <c r="O1443" s="141"/>
      <c r="P1443" s="148"/>
      <c r="Q1443" s="148"/>
      <c r="R1443" s="148"/>
      <c r="S1443" s="148"/>
      <c r="T1443" s="148"/>
    </row>
    <row r="1444" spans="1:20" ht="15.6" customHeight="1">
      <c r="A1444" s="150"/>
      <c r="B1444" s="150"/>
      <c r="C1444" s="151"/>
      <c r="D1444" s="148"/>
      <c r="E1444" s="148"/>
      <c r="F1444" s="137"/>
      <c r="G1444" s="153"/>
      <c r="H1444" s="153"/>
      <c r="I1444" s="153"/>
      <c r="J1444" s="153"/>
      <c r="K1444" s="147"/>
      <c r="L1444" s="155"/>
      <c r="M1444" s="155"/>
      <c r="N1444" s="148"/>
      <c r="O1444" s="141"/>
      <c r="P1444" s="148"/>
      <c r="Q1444" s="148"/>
      <c r="R1444" s="148"/>
      <c r="S1444" s="148"/>
      <c r="T1444" s="148"/>
    </row>
    <row r="1445" spans="1:20" ht="15.6" customHeight="1">
      <c r="A1445" s="150"/>
      <c r="B1445" s="150"/>
      <c r="C1445" s="151"/>
      <c r="D1445" s="148"/>
      <c r="E1445" s="148"/>
      <c r="F1445" s="137"/>
      <c r="G1445" s="153"/>
      <c r="H1445" s="153"/>
      <c r="I1445" s="153"/>
      <c r="J1445" s="153"/>
      <c r="K1445" s="147"/>
      <c r="L1445" s="155"/>
      <c r="M1445" s="155"/>
      <c r="N1445" s="148"/>
      <c r="O1445" s="141"/>
      <c r="P1445" s="148"/>
      <c r="Q1445" s="148"/>
      <c r="R1445" s="148"/>
      <c r="S1445" s="148"/>
      <c r="T1445" s="148"/>
    </row>
    <row r="1446" spans="1:20" ht="15.6" customHeight="1">
      <c r="A1446" s="150"/>
      <c r="B1446" s="150"/>
      <c r="C1446" s="151"/>
      <c r="D1446" s="148"/>
      <c r="E1446" s="148"/>
      <c r="F1446" s="137"/>
      <c r="G1446" s="153"/>
      <c r="H1446" s="153"/>
      <c r="I1446" s="153"/>
      <c r="J1446" s="153"/>
      <c r="K1446" s="147"/>
      <c r="L1446" s="155"/>
      <c r="M1446" s="155"/>
      <c r="N1446" s="148"/>
      <c r="O1446" s="141"/>
      <c r="P1446" s="148"/>
      <c r="Q1446" s="148"/>
      <c r="R1446" s="148"/>
      <c r="S1446" s="148"/>
      <c r="T1446" s="148"/>
    </row>
    <row r="1447" spans="1:20" ht="15.6" customHeight="1">
      <c r="A1447" s="150"/>
      <c r="B1447" s="150"/>
      <c r="C1447" s="151"/>
      <c r="D1447" s="148"/>
      <c r="E1447" s="148"/>
      <c r="F1447" s="137"/>
      <c r="G1447" s="153"/>
      <c r="H1447" s="153"/>
      <c r="I1447" s="153"/>
      <c r="J1447" s="153"/>
      <c r="K1447" s="147"/>
      <c r="L1447" s="155"/>
      <c r="M1447" s="155"/>
      <c r="N1447" s="148"/>
      <c r="O1447" s="141"/>
      <c r="P1447" s="148"/>
      <c r="Q1447" s="148"/>
      <c r="R1447" s="148"/>
      <c r="S1447" s="148"/>
      <c r="T1447" s="148"/>
    </row>
    <row r="1448" spans="1:20" ht="15.6" customHeight="1">
      <c r="A1448" s="150"/>
      <c r="B1448" s="150"/>
      <c r="C1448" s="151"/>
      <c r="D1448" s="148"/>
      <c r="E1448" s="148"/>
      <c r="F1448" s="137"/>
      <c r="G1448" s="153"/>
      <c r="H1448" s="153"/>
      <c r="I1448" s="153"/>
      <c r="J1448" s="153"/>
      <c r="K1448" s="147"/>
      <c r="L1448" s="155"/>
      <c r="M1448" s="155"/>
      <c r="N1448" s="148"/>
      <c r="O1448" s="141"/>
      <c r="P1448" s="148"/>
      <c r="Q1448" s="148"/>
      <c r="R1448" s="148"/>
      <c r="S1448" s="148"/>
      <c r="T1448" s="148"/>
    </row>
    <row r="1449" spans="1:20" ht="15.6" customHeight="1">
      <c r="A1449" s="150"/>
      <c r="B1449" s="150"/>
      <c r="C1449" s="151"/>
      <c r="D1449" s="148"/>
      <c r="E1449" s="148"/>
      <c r="F1449" s="137"/>
      <c r="G1449" s="153"/>
      <c r="H1449" s="153"/>
      <c r="I1449" s="153"/>
      <c r="J1449" s="153"/>
      <c r="K1449" s="147"/>
      <c r="L1449" s="155"/>
      <c r="M1449" s="155"/>
      <c r="N1449" s="148"/>
      <c r="O1449" s="141"/>
      <c r="P1449" s="148"/>
      <c r="Q1449" s="148"/>
      <c r="R1449" s="148"/>
      <c r="S1449" s="148"/>
      <c r="T1449" s="148"/>
    </row>
    <row r="1450" spans="1:20" ht="15.6" customHeight="1">
      <c r="A1450" s="150"/>
      <c r="B1450" s="150"/>
      <c r="C1450" s="151"/>
      <c r="D1450" s="148"/>
      <c r="E1450" s="148"/>
      <c r="F1450" s="137"/>
      <c r="G1450" s="153"/>
      <c r="H1450" s="153"/>
      <c r="I1450" s="153"/>
      <c r="J1450" s="153"/>
      <c r="K1450" s="147"/>
      <c r="L1450" s="155"/>
      <c r="M1450" s="155"/>
      <c r="N1450" s="148"/>
      <c r="O1450" s="141"/>
      <c r="P1450" s="148"/>
      <c r="Q1450" s="148"/>
      <c r="R1450" s="148"/>
      <c r="S1450" s="148"/>
      <c r="T1450" s="148"/>
    </row>
    <row r="1451" spans="1:20" ht="15.6" customHeight="1">
      <c r="A1451" s="150"/>
      <c r="B1451" s="150"/>
      <c r="C1451" s="151"/>
      <c r="D1451" s="148"/>
      <c r="E1451" s="148"/>
      <c r="F1451" s="137"/>
      <c r="G1451" s="153"/>
      <c r="H1451" s="153"/>
      <c r="I1451" s="153"/>
      <c r="J1451" s="153"/>
      <c r="K1451" s="147"/>
      <c r="L1451" s="155"/>
      <c r="M1451" s="155"/>
      <c r="N1451" s="148"/>
      <c r="O1451" s="141"/>
      <c r="P1451" s="148"/>
      <c r="Q1451" s="148"/>
      <c r="R1451" s="148"/>
      <c r="S1451" s="148"/>
      <c r="T1451" s="148"/>
    </row>
    <row r="1452" spans="1:20" ht="15.6" customHeight="1">
      <c r="A1452" s="150"/>
      <c r="B1452" s="150"/>
      <c r="C1452" s="151"/>
      <c r="D1452" s="148"/>
      <c r="E1452" s="148"/>
      <c r="F1452" s="137"/>
      <c r="G1452" s="153"/>
      <c r="H1452" s="153"/>
      <c r="I1452" s="153"/>
      <c r="J1452" s="153"/>
      <c r="K1452" s="147"/>
      <c r="L1452" s="155"/>
      <c r="M1452" s="155"/>
      <c r="N1452" s="148"/>
      <c r="O1452" s="141"/>
      <c r="P1452" s="148"/>
      <c r="Q1452" s="148"/>
      <c r="R1452" s="148"/>
      <c r="S1452" s="148"/>
      <c r="T1452" s="148"/>
    </row>
    <row r="1453" spans="1:20" ht="15.6" customHeight="1">
      <c r="A1453" s="150"/>
      <c r="B1453" s="150"/>
      <c r="C1453" s="151"/>
      <c r="D1453" s="148"/>
      <c r="E1453" s="148"/>
      <c r="F1453" s="137"/>
      <c r="G1453" s="153"/>
      <c r="H1453" s="153"/>
      <c r="I1453" s="153"/>
      <c r="J1453" s="153"/>
      <c r="K1453" s="147"/>
      <c r="L1453" s="155"/>
      <c r="M1453" s="155"/>
      <c r="N1453" s="148"/>
      <c r="O1453" s="141"/>
      <c r="P1453" s="148"/>
      <c r="Q1453" s="148"/>
      <c r="R1453" s="148"/>
      <c r="S1453" s="148"/>
      <c r="T1453" s="148"/>
    </row>
    <row r="1454" spans="1:20" ht="15.6" customHeight="1">
      <c r="A1454" s="150"/>
      <c r="B1454" s="150"/>
      <c r="C1454" s="151"/>
      <c r="D1454" s="148"/>
      <c r="E1454" s="148"/>
      <c r="F1454" s="137"/>
      <c r="G1454" s="153"/>
      <c r="H1454" s="153"/>
      <c r="I1454" s="153"/>
      <c r="J1454" s="153"/>
      <c r="K1454" s="147"/>
      <c r="L1454" s="155"/>
      <c r="M1454" s="155"/>
      <c r="N1454" s="148"/>
      <c r="O1454" s="141"/>
      <c r="P1454" s="148"/>
      <c r="Q1454" s="148"/>
      <c r="R1454" s="148"/>
      <c r="S1454" s="148"/>
      <c r="T1454" s="148"/>
    </row>
    <row r="1455" spans="1:20" ht="15.6" customHeight="1">
      <c r="A1455" s="150"/>
      <c r="B1455" s="150"/>
      <c r="C1455" s="151"/>
      <c r="D1455" s="148"/>
      <c r="E1455" s="148"/>
      <c r="F1455" s="137"/>
      <c r="G1455" s="153"/>
      <c r="H1455" s="153"/>
      <c r="I1455" s="153"/>
      <c r="J1455" s="153"/>
      <c r="K1455" s="147"/>
      <c r="L1455" s="155"/>
      <c r="M1455" s="155"/>
      <c r="N1455" s="148"/>
      <c r="O1455" s="141"/>
      <c r="P1455" s="148"/>
      <c r="Q1455" s="148"/>
      <c r="R1455" s="148"/>
      <c r="S1455" s="148"/>
      <c r="T1455" s="148"/>
    </row>
    <row r="1456" spans="1:20" ht="15.6" customHeight="1">
      <c r="A1456" s="150"/>
      <c r="B1456" s="150"/>
      <c r="C1456" s="151"/>
      <c r="D1456" s="148"/>
      <c r="E1456" s="148"/>
      <c r="F1456" s="137"/>
      <c r="G1456" s="153"/>
      <c r="H1456" s="153"/>
      <c r="I1456" s="153"/>
      <c r="J1456" s="153"/>
      <c r="K1456" s="147"/>
      <c r="L1456" s="155"/>
      <c r="M1456" s="155"/>
      <c r="N1456" s="148"/>
      <c r="O1456" s="141"/>
      <c r="P1456" s="148"/>
      <c r="Q1456" s="148"/>
      <c r="R1456" s="148"/>
      <c r="S1456" s="148"/>
      <c r="T1456" s="148"/>
    </row>
    <row r="1457" spans="1:20" ht="15.6" customHeight="1">
      <c r="A1457" s="150"/>
      <c r="B1457" s="150"/>
      <c r="C1457" s="151"/>
      <c r="D1457" s="148"/>
      <c r="E1457" s="148"/>
      <c r="F1457" s="137"/>
      <c r="G1457" s="153"/>
      <c r="H1457" s="153"/>
      <c r="I1457" s="153"/>
      <c r="J1457" s="153"/>
      <c r="K1457" s="147"/>
      <c r="L1457" s="155"/>
      <c r="M1457" s="155"/>
      <c r="N1457" s="148"/>
      <c r="O1457" s="141"/>
      <c r="P1457" s="148"/>
      <c r="Q1457" s="148"/>
      <c r="R1457" s="148"/>
      <c r="S1457" s="148"/>
      <c r="T1457" s="148"/>
    </row>
    <row r="1458" spans="1:20" ht="15.6" customHeight="1">
      <c r="A1458" s="150"/>
      <c r="B1458" s="150"/>
      <c r="C1458" s="151"/>
      <c r="D1458" s="148"/>
      <c r="E1458" s="148"/>
      <c r="F1458" s="137"/>
      <c r="G1458" s="153"/>
      <c r="H1458" s="153"/>
      <c r="I1458" s="153"/>
      <c r="J1458" s="153"/>
      <c r="K1458" s="147"/>
      <c r="L1458" s="155"/>
      <c r="M1458" s="155"/>
      <c r="N1458" s="148"/>
      <c r="O1458" s="141"/>
      <c r="P1458" s="148"/>
      <c r="Q1458" s="148"/>
      <c r="R1458" s="148"/>
      <c r="S1458" s="148"/>
      <c r="T1458" s="148"/>
    </row>
    <row r="1459" spans="1:20" ht="15.6" customHeight="1">
      <c r="A1459" s="150"/>
      <c r="B1459" s="150"/>
      <c r="C1459" s="151"/>
      <c r="D1459" s="148"/>
      <c r="E1459" s="148"/>
      <c r="F1459" s="137"/>
      <c r="G1459" s="153"/>
      <c r="H1459" s="153"/>
      <c r="I1459" s="153"/>
      <c r="J1459" s="153"/>
      <c r="K1459" s="147"/>
      <c r="L1459" s="155"/>
      <c r="M1459" s="155"/>
      <c r="N1459" s="148"/>
      <c r="O1459" s="141"/>
      <c r="P1459" s="148"/>
      <c r="Q1459" s="148"/>
      <c r="R1459" s="148"/>
      <c r="S1459" s="148"/>
      <c r="T1459" s="148"/>
    </row>
    <row r="1460" spans="1:20" ht="15.6" customHeight="1">
      <c r="A1460" s="150"/>
      <c r="B1460" s="150"/>
      <c r="C1460" s="151"/>
      <c r="D1460" s="148"/>
      <c r="E1460" s="148"/>
      <c r="F1460" s="137"/>
      <c r="G1460" s="153"/>
      <c r="H1460" s="153"/>
      <c r="I1460" s="153"/>
      <c r="J1460" s="153"/>
      <c r="K1460" s="147"/>
      <c r="L1460" s="155"/>
      <c r="M1460" s="155"/>
      <c r="N1460" s="148"/>
      <c r="O1460" s="141"/>
      <c r="P1460" s="148"/>
      <c r="Q1460" s="148"/>
      <c r="R1460" s="148"/>
      <c r="S1460" s="148"/>
      <c r="T1460" s="148"/>
    </row>
    <row r="1461" spans="1:20" ht="15.6" customHeight="1">
      <c r="A1461" s="150"/>
      <c r="B1461" s="150"/>
      <c r="C1461" s="151"/>
      <c r="D1461" s="148"/>
      <c r="E1461" s="148"/>
      <c r="F1461" s="137"/>
      <c r="G1461" s="153"/>
      <c r="H1461" s="153"/>
      <c r="I1461" s="153"/>
      <c r="J1461" s="153"/>
      <c r="K1461" s="147"/>
      <c r="L1461" s="155"/>
      <c r="M1461" s="155"/>
      <c r="N1461" s="148"/>
      <c r="O1461" s="141"/>
      <c r="P1461" s="148"/>
      <c r="Q1461" s="148"/>
      <c r="R1461" s="148"/>
      <c r="S1461" s="148"/>
      <c r="T1461" s="148"/>
    </row>
    <row r="1462" spans="1:20" ht="15.6" customHeight="1">
      <c r="A1462" s="150"/>
      <c r="B1462" s="150"/>
      <c r="C1462" s="151"/>
      <c r="D1462" s="148"/>
      <c r="E1462" s="148"/>
      <c r="F1462" s="137"/>
      <c r="G1462" s="153"/>
      <c r="H1462" s="153"/>
      <c r="I1462" s="153"/>
      <c r="J1462" s="153"/>
      <c r="K1462" s="147"/>
      <c r="L1462" s="155"/>
      <c r="M1462" s="155"/>
      <c r="N1462" s="148"/>
      <c r="O1462" s="141"/>
      <c r="P1462" s="148"/>
      <c r="Q1462" s="148"/>
      <c r="R1462" s="148"/>
      <c r="S1462" s="148"/>
      <c r="T1462" s="148"/>
    </row>
    <row r="1463" spans="1:20" ht="15.6" customHeight="1">
      <c r="A1463" s="150"/>
      <c r="B1463" s="150"/>
      <c r="C1463" s="151"/>
      <c r="D1463" s="148"/>
      <c r="E1463" s="148"/>
      <c r="F1463" s="137"/>
      <c r="G1463" s="153"/>
      <c r="H1463" s="153"/>
      <c r="I1463" s="153"/>
      <c r="J1463" s="153"/>
      <c r="K1463" s="147"/>
      <c r="L1463" s="155"/>
      <c r="M1463" s="155"/>
      <c r="N1463" s="148"/>
      <c r="O1463" s="141"/>
      <c r="P1463" s="148"/>
      <c r="Q1463" s="148"/>
      <c r="R1463" s="148"/>
      <c r="S1463" s="148"/>
      <c r="T1463" s="148"/>
    </row>
    <row r="1464" spans="1:20" ht="15.6" customHeight="1">
      <c r="A1464" s="150"/>
      <c r="B1464" s="150"/>
      <c r="C1464" s="151"/>
      <c r="D1464" s="148"/>
      <c r="E1464" s="148"/>
      <c r="F1464" s="137"/>
      <c r="G1464" s="153"/>
      <c r="H1464" s="153"/>
      <c r="I1464" s="153"/>
      <c r="J1464" s="153"/>
      <c r="K1464" s="147"/>
      <c r="L1464" s="155"/>
      <c r="M1464" s="155"/>
      <c r="N1464" s="148"/>
      <c r="O1464" s="141"/>
      <c r="P1464" s="148"/>
      <c r="Q1464" s="148"/>
      <c r="R1464" s="148"/>
      <c r="S1464" s="148"/>
      <c r="T1464" s="148"/>
    </row>
    <row r="1465" spans="1:20" ht="15.6" customHeight="1">
      <c r="A1465" s="150"/>
      <c r="B1465" s="150"/>
      <c r="C1465" s="151"/>
      <c r="D1465" s="148"/>
      <c r="E1465" s="148"/>
      <c r="F1465" s="137"/>
      <c r="G1465" s="153"/>
      <c r="H1465" s="153"/>
      <c r="I1465" s="153"/>
      <c r="J1465" s="153"/>
      <c r="K1465" s="147"/>
      <c r="L1465" s="155"/>
      <c r="M1465" s="155"/>
      <c r="N1465" s="148"/>
      <c r="O1465" s="141"/>
      <c r="P1465" s="148"/>
      <c r="Q1465" s="148"/>
      <c r="R1465" s="148"/>
      <c r="S1465" s="148"/>
      <c r="T1465" s="148"/>
    </row>
    <row r="1466" spans="1:20" ht="15.6" customHeight="1">
      <c r="A1466" s="150"/>
      <c r="B1466" s="150"/>
      <c r="C1466" s="151"/>
      <c r="D1466" s="148"/>
      <c r="E1466" s="148"/>
      <c r="F1466" s="137"/>
      <c r="G1466" s="153"/>
      <c r="H1466" s="153"/>
      <c r="I1466" s="153"/>
      <c r="J1466" s="153"/>
      <c r="K1466" s="147"/>
      <c r="L1466" s="155"/>
      <c r="M1466" s="155"/>
      <c r="N1466" s="148"/>
      <c r="O1466" s="141"/>
      <c r="P1466" s="148"/>
      <c r="Q1466" s="148"/>
      <c r="R1466" s="148"/>
      <c r="S1466" s="148"/>
      <c r="T1466" s="148"/>
    </row>
    <row r="1467" spans="1:20" ht="15.6" customHeight="1">
      <c r="A1467" s="150"/>
      <c r="B1467" s="150"/>
      <c r="C1467" s="151"/>
      <c r="D1467" s="148"/>
      <c r="E1467" s="148"/>
      <c r="F1467" s="137"/>
      <c r="G1467" s="153"/>
      <c r="H1467" s="153"/>
      <c r="I1467" s="153"/>
      <c r="J1467" s="153"/>
      <c r="K1467" s="147"/>
      <c r="L1467" s="155"/>
      <c r="M1467" s="155"/>
      <c r="N1467" s="148"/>
      <c r="O1467" s="141"/>
      <c r="P1467" s="148"/>
      <c r="Q1467" s="148"/>
      <c r="R1467" s="148"/>
      <c r="S1467" s="148"/>
      <c r="T1467" s="148"/>
    </row>
    <row r="1468" spans="1:20" ht="15.6" customHeight="1">
      <c r="A1468" s="150"/>
      <c r="B1468" s="150"/>
      <c r="C1468" s="151"/>
      <c r="D1468" s="148"/>
      <c r="E1468" s="148"/>
      <c r="F1468" s="137"/>
      <c r="G1468" s="153"/>
      <c r="H1468" s="153"/>
      <c r="I1468" s="153"/>
      <c r="J1468" s="153"/>
      <c r="K1468" s="147"/>
      <c r="L1468" s="155"/>
      <c r="M1468" s="155"/>
      <c r="N1468" s="148"/>
      <c r="O1468" s="141"/>
      <c r="P1468" s="148"/>
      <c r="Q1468" s="148"/>
      <c r="R1468" s="148"/>
      <c r="S1468" s="148"/>
      <c r="T1468" s="148"/>
    </row>
    <row r="1469" spans="1:20" ht="15.6" customHeight="1">
      <c r="A1469" s="150"/>
      <c r="B1469" s="150"/>
      <c r="C1469" s="151"/>
      <c r="D1469" s="148"/>
      <c r="E1469" s="148"/>
      <c r="F1469" s="137"/>
      <c r="G1469" s="153"/>
      <c r="H1469" s="153"/>
      <c r="I1469" s="153"/>
      <c r="J1469" s="153"/>
      <c r="K1469" s="147"/>
      <c r="L1469" s="155"/>
      <c r="M1469" s="155"/>
      <c r="N1469" s="148"/>
      <c r="O1469" s="141"/>
      <c r="P1469" s="148"/>
      <c r="Q1469" s="148"/>
      <c r="R1469" s="148"/>
      <c r="S1469" s="148"/>
      <c r="T1469" s="148"/>
    </row>
    <row r="1470" spans="1:20" ht="15.6" customHeight="1">
      <c r="A1470" s="150"/>
      <c r="B1470" s="150"/>
      <c r="C1470" s="151"/>
      <c r="D1470" s="148"/>
      <c r="E1470" s="148"/>
      <c r="F1470" s="137"/>
      <c r="G1470" s="153"/>
      <c r="H1470" s="153"/>
      <c r="I1470" s="153"/>
      <c r="J1470" s="153"/>
      <c r="K1470" s="147"/>
      <c r="L1470" s="155"/>
      <c r="M1470" s="155"/>
      <c r="N1470" s="148"/>
      <c r="O1470" s="141"/>
      <c r="P1470" s="148"/>
      <c r="Q1470" s="148"/>
      <c r="R1470" s="148"/>
      <c r="S1470" s="148"/>
      <c r="T1470" s="148"/>
    </row>
    <row r="1471" spans="1:20" ht="15.6" customHeight="1">
      <c r="A1471" s="150"/>
      <c r="B1471" s="150"/>
      <c r="C1471" s="151"/>
      <c r="D1471" s="148"/>
      <c r="E1471" s="148"/>
      <c r="F1471" s="137"/>
      <c r="G1471" s="153"/>
      <c r="H1471" s="153"/>
      <c r="I1471" s="153"/>
      <c r="J1471" s="153"/>
      <c r="K1471" s="147"/>
      <c r="L1471" s="155"/>
      <c r="M1471" s="155"/>
      <c r="N1471" s="148"/>
      <c r="O1471" s="141"/>
      <c r="P1471" s="148"/>
      <c r="Q1471" s="148"/>
      <c r="R1471" s="148"/>
      <c r="S1471" s="148"/>
      <c r="T1471" s="148"/>
    </row>
    <row r="1472" spans="1:20" ht="15.6" customHeight="1">
      <c r="A1472" s="150"/>
      <c r="B1472" s="150"/>
      <c r="C1472" s="151"/>
      <c r="D1472" s="148"/>
      <c r="E1472" s="148"/>
      <c r="F1472" s="137"/>
      <c r="G1472" s="153"/>
      <c r="H1472" s="153"/>
      <c r="I1472" s="153"/>
      <c r="J1472" s="153"/>
      <c r="K1472" s="147"/>
      <c r="L1472" s="155"/>
      <c r="M1472" s="155"/>
      <c r="N1472" s="148"/>
      <c r="O1472" s="141"/>
      <c r="P1472" s="148"/>
      <c r="Q1472" s="148"/>
      <c r="R1472" s="148"/>
      <c r="S1472" s="148"/>
      <c r="T1472" s="148"/>
    </row>
    <row r="1473" spans="1:20" ht="15.6" customHeight="1">
      <c r="A1473" s="150"/>
      <c r="B1473" s="150"/>
      <c r="C1473" s="151"/>
      <c r="D1473" s="148"/>
      <c r="E1473" s="148"/>
      <c r="F1473" s="137"/>
      <c r="G1473" s="153"/>
      <c r="H1473" s="153"/>
      <c r="I1473" s="153"/>
      <c r="J1473" s="153"/>
      <c r="K1473" s="147"/>
      <c r="L1473" s="155"/>
      <c r="M1473" s="155"/>
      <c r="N1473" s="148"/>
      <c r="O1473" s="141"/>
      <c r="P1473" s="148"/>
      <c r="Q1473" s="148"/>
      <c r="R1473" s="148"/>
      <c r="S1473" s="148"/>
      <c r="T1473" s="148"/>
    </row>
    <row r="1474" spans="1:20" ht="15.6" customHeight="1">
      <c r="A1474" s="150"/>
      <c r="B1474" s="150"/>
      <c r="C1474" s="151"/>
      <c r="D1474" s="148"/>
      <c r="E1474" s="148"/>
      <c r="F1474" s="137"/>
      <c r="G1474" s="153"/>
      <c r="H1474" s="153"/>
      <c r="I1474" s="153"/>
      <c r="J1474" s="153"/>
      <c r="K1474" s="147"/>
      <c r="L1474" s="155"/>
      <c r="M1474" s="155"/>
      <c r="N1474" s="148"/>
      <c r="O1474" s="141"/>
      <c r="P1474" s="148"/>
      <c r="Q1474" s="148"/>
      <c r="R1474" s="148"/>
      <c r="S1474" s="148"/>
      <c r="T1474" s="148"/>
    </row>
    <row r="1475" spans="1:20" ht="15.6" customHeight="1">
      <c r="A1475" s="150"/>
      <c r="B1475" s="150"/>
      <c r="C1475" s="151"/>
      <c r="D1475" s="148"/>
      <c r="E1475" s="148"/>
      <c r="F1475" s="137"/>
      <c r="G1475" s="153"/>
      <c r="H1475" s="153"/>
      <c r="I1475" s="153"/>
      <c r="J1475" s="153"/>
      <c r="K1475" s="147"/>
      <c r="L1475" s="155"/>
      <c r="M1475" s="155"/>
      <c r="N1475" s="148"/>
      <c r="O1475" s="141"/>
      <c r="P1475" s="148"/>
      <c r="Q1475" s="148"/>
      <c r="R1475" s="148"/>
      <c r="S1475" s="148"/>
      <c r="T1475" s="148"/>
    </row>
    <row r="1476" spans="1:20" ht="15.6" customHeight="1">
      <c r="A1476" s="150"/>
      <c r="B1476" s="150"/>
      <c r="C1476" s="151"/>
      <c r="D1476" s="148"/>
      <c r="E1476" s="148"/>
      <c r="F1476" s="137"/>
      <c r="G1476" s="153"/>
      <c r="H1476" s="153"/>
      <c r="I1476" s="153"/>
      <c r="J1476" s="153"/>
      <c r="K1476" s="147"/>
      <c r="L1476" s="155"/>
      <c r="M1476" s="155"/>
      <c r="N1476" s="148"/>
      <c r="O1476" s="141"/>
      <c r="P1476" s="148"/>
      <c r="Q1476" s="148"/>
      <c r="R1476" s="148"/>
      <c r="S1476" s="148"/>
      <c r="T1476" s="148"/>
    </row>
    <row r="1477" spans="1:20" ht="15.6" customHeight="1">
      <c r="A1477" s="150"/>
      <c r="B1477" s="150"/>
      <c r="C1477" s="151"/>
      <c r="D1477" s="148"/>
      <c r="E1477" s="148"/>
      <c r="F1477" s="137"/>
      <c r="G1477" s="153"/>
      <c r="H1477" s="153"/>
      <c r="I1477" s="153"/>
      <c r="J1477" s="153"/>
      <c r="K1477" s="147"/>
      <c r="L1477" s="155"/>
      <c r="M1477" s="155"/>
      <c r="N1477" s="148"/>
      <c r="O1477" s="141"/>
      <c r="P1477" s="148"/>
      <c r="Q1477" s="148"/>
      <c r="R1477" s="148"/>
      <c r="S1477" s="148"/>
      <c r="T1477" s="148"/>
    </row>
    <row r="1478" spans="1:20" ht="15.6" customHeight="1">
      <c r="A1478" s="150"/>
      <c r="B1478" s="150"/>
      <c r="C1478" s="151"/>
      <c r="D1478" s="148"/>
      <c r="E1478" s="148"/>
      <c r="F1478" s="137"/>
      <c r="G1478" s="153"/>
      <c r="H1478" s="153"/>
      <c r="I1478" s="153"/>
      <c r="J1478" s="153"/>
      <c r="K1478" s="147"/>
      <c r="L1478" s="155"/>
      <c r="M1478" s="155"/>
      <c r="N1478" s="148"/>
      <c r="O1478" s="141"/>
      <c r="P1478" s="148"/>
      <c r="Q1478" s="148"/>
      <c r="R1478" s="148"/>
      <c r="S1478" s="148"/>
      <c r="T1478" s="148"/>
    </row>
    <row r="1479" spans="1:20" ht="15.6" customHeight="1">
      <c r="A1479" s="150"/>
      <c r="B1479" s="150"/>
      <c r="C1479" s="151"/>
      <c r="D1479" s="148"/>
      <c r="E1479" s="148"/>
      <c r="F1479" s="137"/>
      <c r="G1479" s="153"/>
      <c r="H1479" s="153"/>
      <c r="I1479" s="153"/>
      <c r="J1479" s="153"/>
      <c r="K1479" s="147"/>
      <c r="L1479" s="155"/>
      <c r="M1479" s="155"/>
      <c r="N1479" s="148"/>
      <c r="O1479" s="141"/>
      <c r="P1479" s="148"/>
      <c r="Q1479" s="148"/>
      <c r="R1479" s="148"/>
      <c r="S1479" s="148"/>
      <c r="T1479" s="148"/>
    </row>
    <row r="1480" spans="1:20" ht="15.6" customHeight="1">
      <c r="A1480" s="150"/>
      <c r="B1480" s="150"/>
      <c r="C1480" s="151"/>
      <c r="D1480" s="148"/>
      <c r="E1480" s="148"/>
      <c r="F1480" s="137"/>
      <c r="G1480" s="153"/>
      <c r="H1480" s="153"/>
      <c r="I1480" s="153"/>
      <c r="J1480" s="153"/>
      <c r="K1480" s="147"/>
      <c r="L1480" s="155"/>
      <c r="M1480" s="155"/>
      <c r="N1480" s="148"/>
      <c r="O1480" s="141"/>
      <c r="P1480" s="148"/>
      <c r="Q1480" s="148"/>
      <c r="R1480" s="148"/>
      <c r="S1480" s="148"/>
      <c r="T1480" s="148"/>
    </row>
    <row r="1481" spans="1:20" ht="15.6" customHeight="1">
      <c r="A1481" s="150"/>
      <c r="B1481" s="150"/>
      <c r="C1481" s="151"/>
      <c r="D1481" s="148"/>
      <c r="E1481" s="148"/>
      <c r="F1481" s="137"/>
      <c r="G1481" s="153"/>
      <c r="H1481" s="153"/>
      <c r="I1481" s="153"/>
      <c r="J1481" s="153"/>
      <c r="K1481" s="147"/>
      <c r="L1481" s="155"/>
      <c r="M1481" s="155"/>
      <c r="N1481" s="148"/>
      <c r="O1481" s="141"/>
      <c r="P1481" s="148"/>
      <c r="Q1481" s="148"/>
      <c r="R1481" s="148"/>
      <c r="S1481" s="148"/>
      <c r="T1481" s="148"/>
    </row>
    <row r="1482" spans="1:20" ht="15.6" customHeight="1">
      <c r="A1482" s="150"/>
      <c r="B1482" s="150"/>
      <c r="C1482" s="151"/>
      <c r="D1482" s="148"/>
      <c r="E1482" s="148"/>
      <c r="F1482" s="137"/>
      <c r="G1482" s="153"/>
      <c r="H1482" s="153"/>
      <c r="I1482" s="153"/>
      <c r="J1482" s="153"/>
      <c r="K1482" s="147"/>
      <c r="L1482" s="155"/>
      <c r="M1482" s="155"/>
      <c r="N1482" s="148"/>
      <c r="O1482" s="141"/>
      <c r="P1482" s="148"/>
      <c r="Q1482" s="148"/>
      <c r="R1482" s="148"/>
      <c r="S1482" s="148"/>
      <c r="T1482" s="148"/>
    </row>
    <row r="1483" spans="1:20" ht="15.6" customHeight="1">
      <c r="A1483" s="150"/>
      <c r="B1483" s="150"/>
      <c r="C1483" s="151"/>
      <c r="D1483" s="148"/>
      <c r="E1483" s="148"/>
      <c r="F1483" s="137"/>
      <c r="G1483" s="153"/>
      <c r="H1483" s="153"/>
      <c r="I1483" s="153"/>
      <c r="J1483" s="153"/>
      <c r="K1483" s="147"/>
      <c r="L1483" s="155"/>
      <c r="M1483" s="155"/>
      <c r="N1483" s="148"/>
      <c r="O1483" s="141"/>
      <c r="P1483" s="148"/>
      <c r="Q1483" s="148"/>
      <c r="R1483" s="148"/>
      <c r="S1483" s="148"/>
      <c r="T1483" s="148"/>
    </row>
    <row r="1484" spans="1:20" ht="15.6" customHeight="1">
      <c r="A1484" s="150"/>
      <c r="B1484" s="150"/>
      <c r="C1484" s="151"/>
      <c r="D1484" s="148"/>
      <c r="E1484" s="148"/>
      <c r="F1484" s="137"/>
      <c r="G1484" s="153"/>
      <c r="H1484" s="153"/>
      <c r="I1484" s="153"/>
      <c r="J1484" s="153"/>
      <c r="K1484" s="147"/>
      <c r="L1484" s="155"/>
      <c r="M1484" s="155"/>
      <c r="N1484" s="148"/>
      <c r="O1484" s="141"/>
      <c r="P1484" s="148"/>
      <c r="Q1484" s="148"/>
      <c r="R1484" s="148"/>
      <c r="S1484" s="148"/>
      <c r="T1484" s="148"/>
    </row>
    <row r="1485" spans="1:20" ht="15.6" customHeight="1">
      <c r="A1485" s="150"/>
      <c r="B1485" s="150"/>
      <c r="C1485" s="151"/>
      <c r="D1485" s="148"/>
      <c r="E1485" s="148"/>
      <c r="F1485" s="137"/>
      <c r="G1485" s="153"/>
      <c r="H1485" s="153"/>
      <c r="I1485" s="153"/>
      <c r="J1485" s="153"/>
      <c r="K1485" s="147"/>
      <c r="L1485" s="155"/>
      <c r="M1485" s="155"/>
      <c r="N1485" s="148"/>
      <c r="O1485" s="141"/>
      <c r="P1485" s="148"/>
      <c r="Q1485" s="148"/>
      <c r="R1485" s="148"/>
      <c r="S1485" s="148"/>
      <c r="T1485" s="148"/>
    </row>
    <row r="1486" spans="1:20" ht="15.6" customHeight="1">
      <c r="A1486" s="150"/>
      <c r="B1486" s="150"/>
      <c r="C1486" s="151"/>
      <c r="D1486" s="148"/>
      <c r="E1486" s="148"/>
      <c r="F1486" s="137"/>
      <c r="G1486" s="153"/>
      <c r="H1486" s="153"/>
      <c r="I1486" s="153"/>
      <c r="J1486" s="153"/>
      <c r="K1486" s="147"/>
      <c r="L1486" s="155"/>
      <c r="M1486" s="155"/>
      <c r="N1486" s="148"/>
      <c r="O1486" s="141"/>
      <c r="P1486" s="148"/>
      <c r="Q1486" s="148"/>
      <c r="R1486" s="148"/>
      <c r="S1486" s="148"/>
      <c r="T1486" s="148"/>
    </row>
    <row r="1487" spans="1:20" ht="15.6" customHeight="1">
      <c r="A1487" s="150"/>
      <c r="B1487" s="150"/>
      <c r="C1487" s="151"/>
      <c r="D1487" s="148"/>
      <c r="E1487" s="148"/>
      <c r="F1487" s="137"/>
      <c r="G1487" s="153"/>
      <c r="H1487" s="153"/>
      <c r="I1487" s="153"/>
      <c r="J1487" s="153"/>
      <c r="K1487" s="147"/>
      <c r="L1487" s="155"/>
      <c r="M1487" s="155"/>
      <c r="N1487" s="148"/>
      <c r="O1487" s="141"/>
      <c r="P1487" s="148"/>
      <c r="Q1487" s="148"/>
      <c r="R1487" s="148"/>
      <c r="S1487" s="148"/>
      <c r="T1487" s="148"/>
    </row>
    <row r="1488" spans="1:20" ht="15.6" customHeight="1">
      <c r="A1488" s="150"/>
      <c r="B1488" s="150"/>
      <c r="C1488" s="151"/>
      <c r="D1488" s="148"/>
      <c r="E1488" s="148"/>
      <c r="F1488" s="137"/>
      <c r="G1488" s="153"/>
      <c r="H1488" s="153"/>
      <c r="I1488" s="153"/>
      <c r="J1488" s="153"/>
      <c r="K1488" s="147"/>
      <c r="L1488" s="155"/>
      <c r="M1488" s="155"/>
      <c r="N1488" s="148"/>
      <c r="O1488" s="141"/>
      <c r="P1488" s="148"/>
      <c r="Q1488" s="148"/>
      <c r="R1488" s="148"/>
      <c r="S1488" s="148"/>
      <c r="T1488" s="148"/>
    </row>
    <row r="1489" spans="1:20" ht="15.6" customHeight="1">
      <c r="A1489" s="150"/>
      <c r="B1489" s="150"/>
      <c r="C1489" s="151"/>
      <c r="D1489" s="148"/>
      <c r="E1489" s="148"/>
      <c r="F1489" s="137"/>
      <c r="G1489" s="153"/>
      <c r="H1489" s="153"/>
      <c r="I1489" s="153"/>
      <c r="J1489" s="153"/>
      <c r="K1489" s="147"/>
      <c r="L1489" s="155"/>
      <c r="M1489" s="155"/>
      <c r="N1489" s="148"/>
      <c r="O1489" s="141"/>
      <c r="P1489" s="148"/>
      <c r="Q1489" s="148"/>
      <c r="R1489" s="148"/>
      <c r="S1489" s="148"/>
      <c r="T1489" s="148"/>
    </row>
    <row r="1490" spans="1:20" ht="15.6" customHeight="1">
      <c r="A1490" s="150"/>
      <c r="B1490" s="150"/>
      <c r="C1490" s="151"/>
      <c r="D1490" s="148"/>
      <c r="E1490" s="148"/>
      <c r="F1490" s="137"/>
      <c r="G1490" s="153"/>
      <c r="H1490" s="153"/>
      <c r="I1490" s="153"/>
      <c r="J1490" s="153"/>
      <c r="K1490" s="147"/>
      <c r="L1490" s="155"/>
      <c r="M1490" s="155"/>
      <c r="N1490" s="148"/>
      <c r="O1490" s="141"/>
      <c r="P1490" s="148"/>
      <c r="Q1490" s="148"/>
      <c r="R1490" s="148"/>
      <c r="S1490" s="148"/>
      <c r="T1490" s="148"/>
    </row>
    <row r="1491" spans="1:20" ht="15.6" customHeight="1">
      <c r="A1491" s="150"/>
      <c r="B1491" s="150"/>
      <c r="C1491" s="151"/>
      <c r="D1491" s="148"/>
      <c r="E1491" s="148"/>
      <c r="F1491" s="137"/>
      <c r="G1491" s="153"/>
      <c r="H1491" s="153"/>
      <c r="I1491" s="153"/>
      <c r="J1491" s="153"/>
      <c r="K1491" s="147"/>
      <c r="L1491" s="155"/>
      <c r="M1491" s="155"/>
      <c r="N1491" s="148"/>
      <c r="O1491" s="141"/>
      <c r="P1491" s="148"/>
      <c r="Q1491" s="148"/>
      <c r="R1491" s="148"/>
      <c r="S1491" s="148"/>
      <c r="T1491" s="148"/>
    </row>
    <row r="1492" spans="1:20" ht="15.6" customHeight="1">
      <c r="A1492" s="150"/>
      <c r="B1492" s="150"/>
      <c r="C1492" s="151"/>
      <c r="D1492" s="148"/>
      <c r="E1492" s="148"/>
      <c r="F1492" s="137"/>
      <c r="G1492" s="153"/>
      <c r="H1492" s="153"/>
      <c r="I1492" s="153"/>
      <c r="J1492" s="153"/>
      <c r="K1492" s="147"/>
      <c r="L1492" s="155"/>
      <c r="M1492" s="155"/>
      <c r="N1492" s="148"/>
      <c r="O1492" s="141"/>
      <c r="P1492" s="148"/>
      <c r="Q1492" s="148"/>
      <c r="R1492" s="148"/>
      <c r="S1492" s="148"/>
      <c r="T1492" s="148"/>
    </row>
    <row r="1493" spans="1:20" ht="15.6" customHeight="1">
      <c r="A1493" s="150"/>
      <c r="B1493" s="150"/>
      <c r="C1493" s="151"/>
      <c r="D1493" s="148"/>
      <c r="E1493" s="148"/>
      <c r="F1493" s="137"/>
      <c r="G1493" s="153"/>
      <c r="H1493" s="153"/>
      <c r="I1493" s="153"/>
      <c r="J1493" s="153"/>
      <c r="K1493" s="147"/>
      <c r="L1493" s="155"/>
      <c r="M1493" s="155"/>
      <c r="N1493" s="148"/>
      <c r="O1493" s="141"/>
      <c r="P1493" s="148"/>
      <c r="Q1493" s="148"/>
      <c r="R1493" s="148"/>
      <c r="S1493" s="148"/>
      <c r="T1493" s="148"/>
    </row>
    <row r="1494" spans="1:20" ht="15.6" customHeight="1">
      <c r="A1494" s="150"/>
      <c r="B1494" s="150"/>
      <c r="C1494" s="151"/>
      <c r="D1494" s="148"/>
      <c r="E1494" s="148"/>
      <c r="F1494" s="137"/>
      <c r="G1494" s="153"/>
      <c r="H1494" s="153"/>
      <c r="I1494" s="153"/>
      <c r="J1494" s="153"/>
      <c r="K1494" s="147"/>
      <c r="L1494" s="155"/>
      <c r="M1494" s="155"/>
      <c r="N1494" s="148"/>
      <c r="O1494" s="141"/>
      <c r="P1494" s="148"/>
      <c r="Q1494" s="148"/>
      <c r="R1494" s="148"/>
      <c r="S1494" s="148"/>
      <c r="T1494" s="148"/>
    </row>
    <row r="1495" spans="1:20" ht="15.6" customHeight="1">
      <c r="A1495" s="150"/>
      <c r="B1495" s="150"/>
      <c r="C1495" s="151"/>
      <c r="D1495" s="148"/>
      <c r="E1495" s="148"/>
      <c r="F1495" s="137"/>
      <c r="G1495" s="153"/>
      <c r="H1495" s="153"/>
      <c r="I1495" s="153"/>
      <c r="J1495" s="153"/>
      <c r="K1495" s="147"/>
      <c r="L1495" s="155"/>
      <c r="M1495" s="155"/>
      <c r="N1495" s="148"/>
      <c r="O1495" s="141"/>
      <c r="P1495" s="148"/>
      <c r="Q1495" s="148"/>
      <c r="R1495" s="148"/>
      <c r="S1495" s="148"/>
      <c r="T1495" s="148"/>
    </row>
    <row r="1496" spans="1:20" ht="15.6" customHeight="1">
      <c r="A1496" s="150"/>
      <c r="B1496" s="150"/>
      <c r="C1496" s="151"/>
      <c r="D1496" s="148"/>
      <c r="E1496" s="148"/>
      <c r="F1496" s="137"/>
      <c r="G1496" s="153"/>
      <c r="H1496" s="153"/>
      <c r="I1496" s="153"/>
      <c r="J1496" s="153"/>
      <c r="K1496" s="147"/>
      <c r="L1496" s="155"/>
      <c r="M1496" s="155"/>
      <c r="N1496" s="148"/>
      <c r="O1496" s="141"/>
      <c r="P1496" s="148"/>
      <c r="Q1496" s="148"/>
      <c r="R1496" s="148"/>
      <c r="S1496" s="148"/>
      <c r="T1496" s="148"/>
    </row>
    <row r="1497" spans="1:20" ht="15.6" customHeight="1">
      <c r="A1497" s="150"/>
      <c r="B1497" s="150"/>
      <c r="C1497" s="151"/>
      <c r="D1497" s="148"/>
      <c r="E1497" s="148"/>
      <c r="F1497" s="137"/>
      <c r="G1497" s="153"/>
      <c r="H1497" s="153"/>
      <c r="I1497" s="153"/>
      <c r="J1497" s="153"/>
      <c r="K1497" s="147"/>
      <c r="L1497" s="155"/>
      <c r="M1497" s="155"/>
      <c r="N1497" s="148"/>
      <c r="O1497" s="141"/>
      <c r="P1497" s="148"/>
      <c r="Q1497" s="148"/>
      <c r="R1497" s="148"/>
      <c r="S1497" s="148"/>
      <c r="T1497" s="148"/>
    </row>
    <row r="1498" spans="1:20" ht="15.6" customHeight="1">
      <c r="A1498" s="150"/>
      <c r="B1498" s="150"/>
      <c r="C1498" s="151"/>
      <c r="D1498" s="148"/>
      <c r="E1498" s="148"/>
      <c r="F1498" s="137"/>
      <c r="G1498" s="153"/>
      <c r="H1498" s="153"/>
      <c r="I1498" s="153"/>
      <c r="J1498" s="153"/>
      <c r="K1498" s="147"/>
      <c r="L1498" s="155"/>
      <c r="M1498" s="155"/>
      <c r="N1498" s="148"/>
      <c r="O1498" s="141"/>
      <c r="P1498" s="148"/>
      <c r="Q1498" s="148"/>
      <c r="R1498" s="148"/>
      <c r="S1498" s="148"/>
      <c r="T1498" s="148"/>
    </row>
    <row r="1499" spans="1:20" ht="15.6" customHeight="1">
      <c r="A1499" s="150"/>
      <c r="B1499" s="150"/>
      <c r="C1499" s="151"/>
      <c r="D1499" s="148"/>
      <c r="E1499" s="148"/>
      <c r="F1499" s="137"/>
      <c r="G1499" s="153"/>
      <c r="H1499" s="153"/>
      <c r="I1499" s="153"/>
      <c r="J1499" s="153"/>
      <c r="K1499" s="147"/>
      <c r="L1499" s="155"/>
      <c r="M1499" s="155"/>
      <c r="N1499" s="148"/>
      <c r="O1499" s="141"/>
      <c r="P1499" s="148"/>
      <c r="Q1499" s="148"/>
      <c r="R1499" s="148"/>
      <c r="S1499" s="148"/>
      <c r="T1499" s="148"/>
    </row>
    <row r="1500" spans="1:20" ht="15.6" customHeight="1">
      <c r="A1500" s="150"/>
      <c r="B1500" s="150"/>
      <c r="C1500" s="151"/>
      <c r="D1500" s="148"/>
      <c r="E1500" s="148"/>
      <c r="F1500" s="137"/>
      <c r="G1500" s="153"/>
      <c r="H1500" s="153"/>
      <c r="I1500" s="153"/>
      <c r="J1500" s="153"/>
      <c r="K1500" s="147"/>
      <c r="L1500" s="155"/>
      <c r="M1500" s="155"/>
      <c r="N1500" s="148"/>
      <c r="O1500" s="141"/>
      <c r="P1500" s="148"/>
      <c r="Q1500" s="148"/>
      <c r="R1500" s="148"/>
      <c r="S1500" s="148"/>
      <c r="T1500" s="148"/>
    </row>
    <row r="1501" spans="1:20" ht="15.6" customHeight="1">
      <c r="A1501" s="150"/>
      <c r="B1501" s="150"/>
      <c r="C1501" s="151"/>
      <c r="D1501" s="148"/>
      <c r="E1501" s="148"/>
      <c r="F1501" s="137"/>
      <c r="G1501" s="153"/>
      <c r="H1501" s="153"/>
      <c r="I1501" s="153"/>
      <c r="J1501" s="153"/>
      <c r="K1501" s="147"/>
      <c r="L1501" s="155"/>
      <c r="M1501" s="155"/>
      <c r="N1501" s="148"/>
      <c r="O1501" s="141"/>
      <c r="P1501" s="148"/>
      <c r="Q1501" s="148"/>
      <c r="R1501" s="148"/>
      <c r="S1501" s="148"/>
      <c r="T1501" s="148"/>
    </row>
    <row r="1502" spans="1:20" ht="15.6" customHeight="1">
      <c r="A1502" s="150"/>
      <c r="B1502" s="150"/>
      <c r="C1502" s="151"/>
      <c r="D1502" s="148"/>
      <c r="E1502" s="148"/>
      <c r="F1502" s="137"/>
      <c r="G1502" s="153"/>
      <c r="H1502" s="153"/>
      <c r="I1502" s="153"/>
      <c r="J1502" s="153"/>
      <c r="K1502" s="147"/>
      <c r="L1502" s="155"/>
      <c r="M1502" s="155"/>
      <c r="N1502" s="148"/>
      <c r="O1502" s="141"/>
      <c r="P1502" s="148"/>
      <c r="Q1502" s="148"/>
      <c r="R1502" s="148"/>
      <c r="S1502" s="148"/>
      <c r="T1502" s="148"/>
    </row>
    <row r="1503" spans="1:20" ht="15.6" customHeight="1">
      <c r="A1503" s="150"/>
      <c r="B1503" s="150"/>
      <c r="C1503" s="151"/>
      <c r="D1503" s="148"/>
      <c r="E1503" s="148"/>
      <c r="F1503" s="137"/>
      <c r="G1503" s="153"/>
      <c r="H1503" s="153"/>
      <c r="I1503" s="153"/>
      <c r="J1503" s="153"/>
      <c r="K1503" s="147"/>
      <c r="L1503" s="155"/>
      <c r="M1503" s="155"/>
      <c r="N1503" s="148"/>
      <c r="O1503" s="141"/>
      <c r="P1503" s="148"/>
      <c r="Q1503" s="148"/>
      <c r="R1503" s="148"/>
      <c r="S1503" s="148"/>
      <c r="T1503" s="148"/>
    </row>
    <row r="1504" spans="1:20" ht="15.6" customHeight="1">
      <c r="A1504" s="150"/>
      <c r="B1504" s="150"/>
      <c r="C1504" s="151"/>
      <c r="D1504" s="148"/>
      <c r="E1504" s="148"/>
      <c r="F1504" s="137"/>
      <c r="G1504" s="153"/>
      <c r="H1504" s="153"/>
      <c r="I1504" s="153"/>
      <c r="J1504" s="153"/>
      <c r="K1504" s="147"/>
      <c r="L1504" s="155"/>
      <c r="M1504" s="155"/>
      <c r="N1504" s="148"/>
      <c r="O1504" s="141"/>
      <c r="P1504" s="148"/>
      <c r="Q1504" s="148"/>
      <c r="R1504" s="148"/>
      <c r="S1504" s="148"/>
      <c r="T1504" s="148"/>
    </row>
    <row r="1505" spans="1:20" ht="15.6" customHeight="1">
      <c r="A1505" s="150"/>
      <c r="B1505" s="150"/>
      <c r="C1505" s="151"/>
      <c r="D1505" s="148"/>
      <c r="E1505" s="148"/>
      <c r="F1505" s="137"/>
      <c r="G1505" s="153"/>
      <c r="H1505" s="153"/>
      <c r="I1505" s="153"/>
      <c r="J1505" s="153"/>
      <c r="K1505" s="147"/>
      <c r="L1505" s="155"/>
      <c r="M1505" s="155"/>
      <c r="N1505" s="148"/>
      <c r="O1505" s="141"/>
      <c r="P1505" s="148"/>
      <c r="Q1505" s="148"/>
      <c r="R1505" s="148"/>
      <c r="S1505" s="148"/>
      <c r="T1505" s="148"/>
    </row>
    <row r="1506" spans="1:20" ht="15.6" customHeight="1">
      <c r="A1506" s="150"/>
      <c r="B1506" s="150"/>
      <c r="C1506" s="151"/>
      <c r="D1506" s="148"/>
      <c r="E1506" s="148"/>
      <c r="F1506" s="137"/>
      <c r="G1506" s="153"/>
      <c r="H1506" s="153"/>
      <c r="I1506" s="153"/>
      <c r="J1506" s="153"/>
      <c r="K1506" s="147"/>
      <c r="L1506" s="155"/>
      <c r="M1506" s="155"/>
      <c r="N1506" s="148"/>
      <c r="O1506" s="141"/>
      <c r="P1506" s="148"/>
      <c r="Q1506" s="148"/>
      <c r="R1506" s="148"/>
      <c r="S1506" s="148"/>
      <c r="T1506" s="148"/>
    </row>
    <row r="1507" spans="1:20" ht="15.6" customHeight="1">
      <c r="A1507" s="150"/>
      <c r="B1507" s="150"/>
      <c r="C1507" s="151"/>
      <c r="D1507" s="148"/>
      <c r="E1507" s="148"/>
      <c r="F1507" s="137"/>
      <c r="G1507" s="153"/>
      <c r="H1507" s="153"/>
      <c r="I1507" s="153"/>
      <c r="J1507" s="153"/>
      <c r="K1507" s="147"/>
      <c r="L1507" s="155"/>
      <c r="M1507" s="155"/>
      <c r="N1507" s="148"/>
      <c r="O1507" s="141"/>
      <c r="P1507" s="148"/>
      <c r="Q1507" s="148"/>
      <c r="R1507" s="148"/>
      <c r="S1507" s="148"/>
      <c r="T1507" s="148"/>
    </row>
    <row r="1508" spans="1:20" ht="15.6" customHeight="1">
      <c r="A1508" s="150"/>
      <c r="B1508" s="150"/>
      <c r="C1508" s="151"/>
      <c r="D1508" s="148"/>
      <c r="E1508" s="148"/>
      <c r="F1508" s="137"/>
      <c r="G1508" s="153"/>
      <c r="H1508" s="153"/>
      <c r="I1508" s="153"/>
      <c r="J1508" s="153"/>
      <c r="K1508" s="147"/>
      <c r="L1508" s="155"/>
      <c r="M1508" s="155"/>
      <c r="N1508" s="148"/>
      <c r="O1508" s="141"/>
      <c r="P1508" s="148"/>
      <c r="Q1508" s="148"/>
      <c r="R1508" s="148"/>
      <c r="S1508" s="148"/>
      <c r="T1508" s="148"/>
    </row>
    <row r="1509" spans="1:20" ht="15.6" customHeight="1">
      <c r="A1509" s="150"/>
      <c r="B1509" s="150"/>
      <c r="C1509" s="151"/>
      <c r="D1509" s="148"/>
      <c r="E1509" s="148"/>
      <c r="F1509" s="137"/>
      <c r="G1509" s="153"/>
      <c r="H1509" s="153"/>
      <c r="I1509" s="153"/>
      <c r="J1509" s="153"/>
      <c r="K1509" s="147"/>
      <c r="L1509" s="155"/>
      <c r="M1509" s="155"/>
      <c r="N1509" s="148"/>
      <c r="O1509" s="141"/>
      <c r="P1509" s="148"/>
      <c r="Q1509" s="148"/>
      <c r="R1509" s="148"/>
      <c r="S1509" s="148"/>
      <c r="T1509" s="148"/>
    </row>
    <row r="1510" spans="1:20" ht="15.6" customHeight="1">
      <c r="A1510" s="150"/>
      <c r="B1510" s="150"/>
      <c r="C1510" s="151"/>
      <c r="D1510" s="148"/>
      <c r="E1510" s="148"/>
      <c r="F1510" s="137"/>
      <c r="G1510" s="153"/>
      <c r="H1510" s="153"/>
      <c r="I1510" s="153"/>
      <c r="J1510" s="153"/>
      <c r="K1510" s="147"/>
      <c r="L1510" s="155"/>
      <c r="M1510" s="155"/>
      <c r="N1510" s="148"/>
      <c r="O1510" s="141"/>
      <c r="P1510" s="148"/>
      <c r="Q1510" s="148"/>
      <c r="R1510" s="148"/>
      <c r="S1510" s="148"/>
      <c r="T1510" s="148"/>
    </row>
    <row r="1511" spans="1:20" ht="15.6" customHeight="1">
      <c r="A1511" s="150"/>
      <c r="B1511" s="150"/>
      <c r="C1511" s="151"/>
      <c r="D1511" s="148"/>
      <c r="E1511" s="148"/>
      <c r="F1511" s="137"/>
      <c r="G1511" s="153"/>
      <c r="H1511" s="153"/>
      <c r="I1511" s="153"/>
      <c r="J1511" s="153"/>
      <c r="K1511" s="147"/>
      <c r="L1511" s="155"/>
      <c r="M1511" s="155"/>
      <c r="N1511" s="148"/>
      <c r="O1511" s="141"/>
      <c r="P1511" s="148"/>
      <c r="Q1511" s="148"/>
      <c r="R1511" s="148"/>
      <c r="S1511" s="148"/>
      <c r="T1511" s="148"/>
    </row>
    <row r="1512" spans="1:20" ht="15.6" customHeight="1">
      <c r="A1512" s="150"/>
      <c r="B1512" s="150"/>
      <c r="C1512" s="151"/>
      <c r="D1512" s="148"/>
      <c r="E1512" s="148"/>
      <c r="F1512" s="137"/>
      <c r="G1512" s="153"/>
      <c r="H1512" s="153"/>
      <c r="I1512" s="153"/>
      <c r="J1512" s="153"/>
      <c r="K1512" s="147"/>
      <c r="L1512" s="155"/>
      <c r="M1512" s="155"/>
      <c r="N1512" s="148"/>
      <c r="O1512" s="141"/>
      <c r="P1512" s="148"/>
      <c r="Q1512" s="148"/>
      <c r="R1512" s="148"/>
      <c r="S1512" s="148"/>
      <c r="T1512" s="148"/>
    </row>
    <row r="1513" spans="1:20" ht="15.6" customHeight="1">
      <c r="A1513" s="150"/>
      <c r="B1513" s="150"/>
      <c r="C1513" s="151"/>
      <c r="D1513" s="148"/>
      <c r="E1513" s="148"/>
      <c r="F1513" s="137"/>
      <c r="G1513" s="153"/>
      <c r="H1513" s="153"/>
      <c r="I1513" s="153"/>
      <c r="J1513" s="153"/>
      <c r="K1513" s="147"/>
      <c r="L1513" s="155"/>
      <c r="M1513" s="155"/>
      <c r="N1513" s="148"/>
      <c r="O1513" s="141"/>
      <c r="P1513" s="148"/>
      <c r="Q1513" s="148"/>
      <c r="R1513" s="148"/>
      <c r="S1513" s="148"/>
      <c r="T1513" s="148"/>
    </row>
    <row r="1514" spans="1:20" ht="15.6" customHeight="1">
      <c r="A1514" s="150"/>
      <c r="B1514" s="150"/>
      <c r="C1514" s="151"/>
      <c r="D1514" s="148"/>
      <c r="E1514" s="148"/>
      <c r="F1514" s="137"/>
      <c r="G1514" s="153"/>
      <c r="H1514" s="153"/>
      <c r="I1514" s="153"/>
      <c r="J1514" s="153"/>
      <c r="K1514" s="147"/>
      <c r="L1514" s="155"/>
      <c r="M1514" s="155"/>
      <c r="N1514" s="148"/>
      <c r="O1514" s="141"/>
      <c r="P1514" s="148"/>
      <c r="Q1514" s="148"/>
      <c r="R1514" s="148"/>
      <c r="S1514" s="148"/>
      <c r="T1514" s="148"/>
    </row>
    <row r="1515" spans="1:20" ht="15.6" customHeight="1">
      <c r="A1515" s="150"/>
      <c r="B1515" s="150"/>
      <c r="C1515" s="151"/>
      <c r="D1515" s="148"/>
      <c r="E1515" s="148"/>
      <c r="F1515" s="137"/>
      <c r="G1515" s="153"/>
      <c r="H1515" s="153"/>
      <c r="I1515" s="153"/>
      <c r="J1515" s="153"/>
      <c r="K1515" s="147"/>
      <c r="L1515" s="155"/>
      <c r="M1515" s="155"/>
      <c r="N1515" s="148"/>
      <c r="O1515" s="141"/>
      <c r="P1515" s="148"/>
      <c r="Q1515" s="148"/>
      <c r="R1515" s="148"/>
      <c r="S1515" s="148"/>
      <c r="T1515" s="148"/>
    </row>
    <row r="1516" spans="1:20" ht="15.6" customHeight="1">
      <c r="A1516" s="150"/>
      <c r="B1516" s="150"/>
      <c r="C1516" s="151"/>
      <c r="D1516" s="148"/>
      <c r="E1516" s="148"/>
      <c r="F1516" s="137"/>
      <c r="G1516" s="153"/>
      <c r="H1516" s="153"/>
      <c r="I1516" s="153"/>
      <c r="J1516" s="153"/>
      <c r="K1516" s="147"/>
      <c r="L1516" s="155"/>
      <c r="M1516" s="155"/>
      <c r="N1516" s="148"/>
      <c r="O1516" s="141"/>
      <c r="P1516" s="148"/>
      <c r="Q1516" s="148"/>
      <c r="R1516" s="148"/>
      <c r="S1516" s="148"/>
      <c r="T1516" s="148"/>
    </row>
    <row r="1517" spans="1:20" ht="15.6" customHeight="1">
      <c r="A1517" s="150"/>
      <c r="B1517" s="150"/>
      <c r="C1517" s="151"/>
      <c r="D1517" s="148"/>
      <c r="E1517" s="148"/>
      <c r="F1517" s="137"/>
      <c r="G1517" s="153"/>
      <c r="H1517" s="153"/>
      <c r="I1517" s="153"/>
      <c r="J1517" s="153"/>
      <c r="K1517" s="147"/>
      <c r="L1517" s="155"/>
      <c r="M1517" s="155"/>
      <c r="N1517" s="148"/>
      <c r="O1517" s="141"/>
      <c r="P1517" s="148"/>
      <c r="Q1517" s="148"/>
      <c r="R1517" s="148"/>
      <c r="S1517" s="148"/>
      <c r="T1517" s="148"/>
    </row>
    <row r="1518" spans="1:20" ht="15.6" customHeight="1">
      <c r="A1518" s="150"/>
      <c r="B1518" s="150"/>
      <c r="C1518" s="151"/>
      <c r="D1518" s="148"/>
      <c r="E1518" s="148"/>
      <c r="F1518" s="137"/>
      <c r="G1518" s="153"/>
      <c r="H1518" s="153"/>
      <c r="I1518" s="153"/>
      <c r="J1518" s="153"/>
      <c r="K1518" s="147"/>
      <c r="L1518" s="155"/>
      <c r="M1518" s="155"/>
      <c r="N1518" s="148"/>
      <c r="O1518" s="141"/>
      <c r="P1518" s="148"/>
      <c r="Q1518" s="148"/>
      <c r="R1518" s="148"/>
      <c r="S1518" s="148"/>
      <c r="T1518" s="148"/>
    </row>
    <row r="1519" spans="1:20" ht="15.6" customHeight="1">
      <c r="A1519" s="150"/>
      <c r="B1519" s="150"/>
      <c r="C1519" s="151"/>
      <c r="D1519" s="148"/>
      <c r="E1519" s="148"/>
      <c r="F1519" s="137"/>
      <c r="G1519" s="153"/>
      <c r="H1519" s="153"/>
      <c r="I1519" s="153"/>
      <c r="J1519" s="153"/>
      <c r="K1519" s="147"/>
      <c r="L1519" s="155"/>
      <c r="M1519" s="155"/>
      <c r="N1519" s="148"/>
      <c r="O1519" s="141"/>
      <c r="P1519" s="148"/>
      <c r="Q1519" s="148"/>
      <c r="R1519" s="148"/>
      <c r="S1519" s="148"/>
      <c r="T1519" s="148"/>
    </row>
    <row r="1520" spans="1:20" ht="15.6" customHeight="1">
      <c r="A1520" s="150"/>
      <c r="B1520" s="150"/>
      <c r="C1520" s="151"/>
      <c r="D1520" s="148"/>
      <c r="E1520" s="148"/>
      <c r="F1520" s="137"/>
      <c r="G1520" s="153"/>
      <c r="H1520" s="153"/>
      <c r="I1520" s="153"/>
      <c r="J1520" s="153"/>
      <c r="K1520" s="147"/>
      <c r="L1520" s="155"/>
      <c r="M1520" s="155"/>
      <c r="N1520" s="148"/>
      <c r="O1520" s="141"/>
      <c r="P1520" s="148"/>
      <c r="Q1520" s="148"/>
      <c r="R1520" s="148"/>
      <c r="S1520" s="148"/>
      <c r="T1520" s="148"/>
    </row>
    <row r="1521" spans="1:20" ht="15.6" customHeight="1">
      <c r="A1521" s="150"/>
      <c r="B1521" s="150"/>
      <c r="C1521" s="151"/>
      <c r="D1521" s="148"/>
      <c r="E1521" s="148"/>
      <c r="F1521" s="137"/>
      <c r="G1521" s="153"/>
      <c r="H1521" s="153"/>
      <c r="I1521" s="153"/>
      <c r="J1521" s="153"/>
      <c r="K1521" s="147"/>
      <c r="L1521" s="155"/>
      <c r="M1521" s="155"/>
      <c r="N1521" s="148"/>
      <c r="O1521" s="141"/>
      <c r="P1521" s="148"/>
      <c r="Q1521" s="148"/>
      <c r="R1521" s="148"/>
      <c r="S1521" s="148"/>
      <c r="T1521" s="148"/>
    </row>
    <row r="1522" spans="1:20" ht="15.6" customHeight="1">
      <c r="A1522" s="150"/>
      <c r="B1522" s="150"/>
      <c r="C1522" s="151"/>
      <c r="D1522" s="148"/>
      <c r="E1522" s="148"/>
      <c r="F1522" s="137"/>
      <c r="G1522" s="153"/>
      <c r="H1522" s="153"/>
      <c r="I1522" s="153"/>
      <c r="J1522" s="153"/>
      <c r="K1522" s="147"/>
      <c r="L1522" s="155"/>
      <c r="M1522" s="155"/>
      <c r="N1522" s="148"/>
      <c r="O1522" s="141"/>
      <c r="P1522" s="148"/>
      <c r="Q1522" s="148"/>
      <c r="R1522" s="148"/>
      <c r="S1522" s="148"/>
      <c r="T1522" s="148"/>
    </row>
    <row r="1523" spans="1:20" ht="15.6" customHeight="1">
      <c r="A1523" s="150"/>
      <c r="B1523" s="150"/>
      <c r="C1523" s="151"/>
      <c r="D1523" s="148"/>
      <c r="E1523" s="148"/>
      <c r="F1523" s="137"/>
      <c r="G1523" s="153"/>
      <c r="H1523" s="153"/>
      <c r="I1523" s="153"/>
      <c r="J1523" s="153"/>
      <c r="K1523" s="147"/>
      <c r="L1523" s="155"/>
      <c r="M1523" s="155"/>
      <c r="N1523" s="148"/>
      <c r="O1523" s="141"/>
      <c r="P1523" s="148"/>
      <c r="Q1523" s="148"/>
      <c r="R1523" s="148"/>
      <c r="S1523" s="148"/>
      <c r="T1523" s="148"/>
    </row>
    <row r="1524" spans="1:20" ht="15.6" customHeight="1">
      <c r="A1524" s="150"/>
      <c r="B1524" s="150"/>
      <c r="C1524" s="151"/>
      <c r="D1524" s="148"/>
      <c r="E1524" s="148"/>
      <c r="F1524" s="137"/>
      <c r="G1524" s="153"/>
      <c r="H1524" s="153"/>
      <c r="I1524" s="153"/>
      <c r="J1524" s="153"/>
      <c r="K1524" s="147"/>
      <c r="L1524" s="155"/>
      <c r="M1524" s="155"/>
      <c r="N1524" s="148"/>
      <c r="O1524" s="141"/>
      <c r="P1524" s="148"/>
      <c r="Q1524" s="148"/>
      <c r="R1524" s="148"/>
      <c r="S1524" s="148"/>
      <c r="T1524" s="148"/>
    </row>
    <row r="1525" spans="1:20" ht="15.6" customHeight="1">
      <c r="A1525" s="150"/>
      <c r="B1525" s="150"/>
      <c r="C1525" s="151"/>
      <c r="D1525" s="148"/>
      <c r="E1525" s="148"/>
      <c r="F1525" s="137"/>
      <c r="G1525" s="153"/>
      <c r="H1525" s="153"/>
      <c r="I1525" s="153"/>
      <c r="J1525" s="153"/>
      <c r="K1525" s="147"/>
      <c r="L1525" s="155"/>
      <c r="M1525" s="155"/>
      <c r="N1525" s="148"/>
      <c r="O1525" s="141"/>
      <c r="P1525" s="148"/>
      <c r="Q1525" s="148"/>
      <c r="R1525" s="148"/>
      <c r="S1525" s="148"/>
      <c r="T1525" s="148"/>
    </row>
    <row r="1526" spans="1:20" ht="15.6" customHeight="1">
      <c r="A1526" s="150"/>
      <c r="B1526" s="150"/>
      <c r="C1526" s="151"/>
      <c r="D1526" s="148"/>
      <c r="E1526" s="148"/>
      <c r="F1526" s="137"/>
      <c r="G1526" s="153"/>
      <c r="H1526" s="153"/>
      <c r="I1526" s="153"/>
      <c r="J1526" s="153"/>
      <c r="K1526" s="147"/>
      <c r="L1526" s="155"/>
      <c r="M1526" s="155"/>
      <c r="N1526" s="148"/>
      <c r="O1526" s="141"/>
      <c r="P1526" s="148"/>
      <c r="Q1526" s="148"/>
      <c r="R1526" s="148"/>
      <c r="S1526" s="148"/>
      <c r="T1526" s="148"/>
    </row>
    <row r="1527" spans="1:20" ht="15.6" customHeight="1">
      <c r="A1527" s="150"/>
      <c r="B1527" s="150"/>
      <c r="C1527" s="151"/>
      <c r="D1527" s="148"/>
      <c r="E1527" s="148"/>
      <c r="F1527" s="137"/>
      <c r="G1527" s="153"/>
      <c r="H1527" s="153"/>
      <c r="I1527" s="153"/>
      <c r="J1527" s="153"/>
      <c r="K1527" s="147"/>
      <c r="L1527" s="155"/>
      <c r="M1527" s="155"/>
      <c r="N1527" s="148"/>
      <c r="O1527" s="141"/>
      <c r="P1527" s="148"/>
      <c r="Q1527" s="148"/>
      <c r="R1527" s="148"/>
      <c r="S1527" s="148"/>
      <c r="T1527" s="148"/>
    </row>
    <row r="1528" spans="1:20" ht="15.6" customHeight="1">
      <c r="A1528" s="150"/>
      <c r="B1528" s="150"/>
      <c r="C1528" s="151"/>
      <c r="D1528" s="148"/>
      <c r="E1528" s="148"/>
      <c r="F1528" s="137"/>
      <c r="G1528" s="153"/>
      <c r="H1528" s="153"/>
      <c r="I1528" s="153"/>
      <c r="J1528" s="153"/>
      <c r="K1528" s="147"/>
      <c r="L1528" s="155"/>
      <c r="M1528" s="155"/>
      <c r="N1528" s="148"/>
      <c r="O1528" s="141"/>
      <c r="P1528" s="148"/>
      <c r="Q1528" s="148"/>
      <c r="R1528" s="148"/>
      <c r="S1528" s="148"/>
      <c r="T1528" s="148"/>
    </row>
    <row r="1529" spans="1:20" ht="15.6" customHeight="1">
      <c r="A1529" s="150"/>
      <c r="B1529" s="150"/>
      <c r="C1529" s="151"/>
      <c r="D1529" s="148"/>
      <c r="E1529" s="148"/>
      <c r="F1529" s="137"/>
      <c r="G1529" s="153"/>
      <c r="H1529" s="153"/>
      <c r="I1529" s="153"/>
      <c r="J1529" s="153"/>
      <c r="K1529" s="147"/>
      <c r="L1529" s="155"/>
      <c r="M1529" s="155"/>
      <c r="N1529" s="148"/>
      <c r="O1529" s="141"/>
      <c r="P1529" s="148"/>
      <c r="Q1529" s="148"/>
      <c r="R1529" s="148"/>
      <c r="S1529" s="148"/>
      <c r="T1529" s="148"/>
    </row>
    <row r="1530" spans="1:20" ht="15.6" customHeight="1">
      <c r="A1530" s="150"/>
      <c r="B1530" s="150"/>
      <c r="C1530" s="151"/>
      <c r="D1530" s="148"/>
      <c r="E1530" s="148"/>
      <c r="F1530" s="137"/>
      <c r="G1530" s="153"/>
      <c r="H1530" s="153"/>
      <c r="I1530" s="153"/>
      <c r="J1530" s="153"/>
      <c r="K1530" s="147"/>
      <c r="L1530" s="155"/>
      <c r="M1530" s="155"/>
      <c r="N1530" s="148"/>
      <c r="O1530" s="141"/>
      <c r="P1530" s="148"/>
      <c r="Q1530" s="148"/>
      <c r="R1530" s="148"/>
      <c r="S1530" s="148"/>
      <c r="T1530" s="148"/>
    </row>
    <row r="1531" spans="1:20" ht="15.6" customHeight="1">
      <c r="A1531" s="150"/>
      <c r="B1531" s="150"/>
      <c r="C1531" s="151"/>
      <c r="D1531" s="148"/>
      <c r="E1531" s="148"/>
      <c r="F1531" s="137"/>
      <c r="G1531" s="153"/>
      <c r="H1531" s="153"/>
      <c r="I1531" s="153"/>
      <c r="J1531" s="153"/>
      <c r="K1531" s="147"/>
      <c r="L1531" s="155"/>
      <c r="M1531" s="155"/>
      <c r="N1531" s="148"/>
      <c r="O1531" s="141"/>
      <c r="P1531" s="148"/>
      <c r="Q1531" s="148"/>
      <c r="R1531" s="148"/>
      <c r="S1531" s="148"/>
      <c r="T1531" s="148"/>
    </row>
    <row r="1532" spans="1:20" ht="15.6" customHeight="1">
      <c r="A1532" s="150"/>
      <c r="B1532" s="150"/>
      <c r="C1532" s="151"/>
      <c r="D1532" s="148"/>
      <c r="E1532" s="148"/>
      <c r="F1532" s="137"/>
      <c r="G1532" s="153"/>
      <c r="H1532" s="153"/>
      <c r="I1532" s="153"/>
      <c r="J1532" s="153"/>
      <c r="K1532" s="147"/>
      <c r="L1532" s="155"/>
      <c r="M1532" s="155"/>
      <c r="N1532" s="148"/>
      <c r="O1532" s="141"/>
      <c r="P1532" s="148"/>
      <c r="Q1532" s="148"/>
      <c r="R1532" s="148"/>
      <c r="S1532" s="148"/>
      <c r="T1532" s="148"/>
    </row>
    <row r="1533" spans="1:20" ht="15.6" customHeight="1">
      <c r="A1533" s="150"/>
      <c r="B1533" s="150"/>
      <c r="C1533" s="151"/>
      <c r="D1533" s="148"/>
      <c r="E1533" s="148"/>
      <c r="F1533" s="137"/>
      <c r="G1533" s="153"/>
      <c r="H1533" s="153"/>
      <c r="I1533" s="153"/>
      <c r="J1533" s="153"/>
      <c r="K1533" s="147"/>
      <c r="L1533" s="155"/>
      <c r="M1533" s="155"/>
      <c r="N1533" s="148"/>
      <c r="O1533" s="141"/>
      <c r="P1533" s="148"/>
      <c r="Q1533" s="148"/>
      <c r="R1533" s="148"/>
      <c r="S1533" s="148"/>
      <c r="T1533" s="148"/>
    </row>
    <row r="1534" spans="1:20" ht="15.6" customHeight="1">
      <c r="A1534" s="150"/>
      <c r="B1534" s="150"/>
      <c r="C1534" s="151"/>
      <c r="D1534" s="148"/>
      <c r="E1534" s="148"/>
      <c r="F1534" s="137"/>
      <c r="G1534" s="153"/>
      <c r="H1534" s="153"/>
      <c r="I1534" s="153"/>
      <c r="J1534" s="153"/>
      <c r="K1534" s="147"/>
      <c r="L1534" s="155"/>
      <c r="M1534" s="155"/>
      <c r="N1534" s="148"/>
      <c r="O1534" s="141"/>
      <c r="P1534" s="148"/>
      <c r="Q1534" s="148"/>
      <c r="R1534" s="148"/>
      <c r="S1534" s="148"/>
      <c r="T1534" s="148"/>
    </row>
    <row r="1535" spans="1:20" ht="15.6" customHeight="1">
      <c r="A1535" s="150"/>
      <c r="B1535" s="150"/>
      <c r="C1535" s="151"/>
      <c r="D1535" s="148"/>
      <c r="E1535" s="148"/>
      <c r="F1535" s="137"/>
      <c r="G1535" s="153"/>
      <c r="H1535" s="153"/>
      <c r="I1535" s="153"/>
      <c r="J1535" s="153"/>
      <c r="K1535" s="147"/>
      <c r="L1535" s="155"/>
      <c r="M1535" s="155"/>
      <c r="N1535" s="148"/>
      <c r="O1535" s="141"/>
      <c r="P1535" s="148"/>
      <c r="Q1535" s="148"/>
      <c r="R1535" s="148"/>
      <c r="S1535" s="148"/>
      <c r="T1535" s="148"/>
    </row>
    <row r="1536" spans="1:20" ht="15.6" customHeight="1">
      <c r="A1536" s="150"/>
      <c r="B1536" s="150"/>
      <c r="C1536" s="151"/>
      <c r="D1536" s="148"/>
      <c r="E1536" s="148"/>
      <c r="F1536" s="137"/>
      <c r="G1536" s="153"/>
      <c r="H1536" s="153"/>
      <c r="I1536" s="153"/>
      <c r="J1536" s="153"/>
      <c r="K1536" s="147"/>
      <c r="L1536" s="155"/>
      <c r="M1536" s="155"/>
      <c r="N1536" s="148"/>
      <c r="O1536" s="141"/>
      <c r="P1536" s="148"/>
      <c r="Q1536" s="148"/>
      <c r="R1536" s="148"/>
      <c r="S1536" s="148"/>
      <c r="T1536" s="148"/>
    </row>
    <row r="1537" spans="1:20" ht="15.6" customHeight="1">
      <c r="A1537" s="150"/>
      <c r="B1537" s="150"/>
      <c r="C1537" s="151"/>
      <c r="D1537" s="148"/>
      <c r="E1537" s="148"/>
      <c r="F1537" s="137"/>
      <c r="G1537" s="153"/>
      <c r="H1537" s="153"/>
      <c r="I1537" s="153"/>
      <c r="J1537" s="153"/>
      <c r="K1537" s="147"/>
      <c r="L1537" s="155"/>
      <c r="M1537" s="155"/>
      <c r="N1537" s="148"/>
      <c r="O1537" s="141"/>
      <c r="P1537" s="148"/>
      <c r="Q1537" s="148"/>
      <c r="R1537" s="148"/>
      <c r="S1537" s="148"/>
      <c r="T1537" s="148"/>
    </row>
    <row r="1538" spans="1:20" ht="15.6" customHeight="1">
      <c r="A1538" s="150"/>
      <c r="B1538" s="150"/>
      <c r="C1538" s="151"/>
      <c r="D1538" s="148"/>
      <c r="E1538" s="148"/>
      <c r="F1538" s="137"/>
      <c r="G1538" s="153"/>
      <c r="H1538" s="153"/>
      <c r="I1538" s="153"/>
      <c r="J1538" s="153"/>
      <c r="K1538" s="147"/>
      <c r="L1538" s="155"/>
      <c r="M1538" s="155"/>
      <c r="N1538" s="148"/>
      <c r="O1538" s="141"/>
      <c r="P1538" s="148"/>
      <c r="Q1538" s="148"/>
      <c r="R1538" s="148"/>
      <c r="S1538" s="148"/>
      <c r="T1538" s="148"/>
    </row>
    <row r="1539" spans="1:20" ht="15.6" customHeight="1">
      <c r="A1539" s="150"/>
      <c r="B1539" s="150"/>
      <c r="C1539" s="151"/>
      <c r="D1539" s="148"/>
      <c r="E1539" s="148"/>
      <c r="F1539" s="137"/>
      <c r="G1539" s="153"/>
      <c r="H1539" s="153"/>
      <c r="I1539" s="153"/>
      <c r="J1539" s="153"/>
      <c r="K1539" s="147"/>
      <c r="L1539" s="155"/>
      <c r="M1539" s="155"/>
      <c r="N1539" s="148"/>
      <c r="O1539" s="141"/>
      <c r="P1539" s="148"/>
      <c r="Q1539" s="148"/>
      <c r="R1539" s="148"/>
      <c r="S1539" s="148"/>
      <c r="T1539" s="148"/>
    </row>
    <row r="1540" spans="1:20" ht="15.6" customHeight="1">
      <c r="A1540" s="150"/>
      <c r="B1540" s="150"/>
      <c r="C1540" s="151"/>
      <c r="D1540" s="148"/>
      <c r="E1540" s="148"/>
      <c r="F1540" s="137"/>
      <c r="G1540" s="153"/>
      <c r="H1540" s="153"/>
      <c r="I1540" s="153"/>
      <c r="J1540" s="153"/>
      <c r="K1540" s="147"/>
      <c r="L1540" s="155"/>
      <c r="M1540" s="155"/>
      <c r="N1540" s="148"/>
      <c r="O1540" s="141"/>
      <c r="P1540" s="148"/>
      <c r="Q1540" s="148"/>
      <c r="R1540" s="148"/>
      <c r="S1540" s="148"/>
      <c r="T1540" s="148"/>
    </row>
    <row r="1541" spans="1:20" ht="15.6" customHeight="1">
      <c r="A1541" s="150"/>
      <c r="B1541" s="150"/>
      <c r="C1541" s="151"/>
      <c r="D1541" s="148"/>
      <c r="E1541" s="148"/>
      <c r="F1541" s="137"/>
      <c r="G1541" s="153"/>
      <c r="H1541" s="153"/>
      <c r="I1541" s="153"/>
      <c r="J1541" s="153"/>
      <c r="K1541" s="147"/>
      <c r="L1541" s="155"/>
      <c r="M1541" s="155"/>
      <c r="N1541" s="148"/>
      <c r="O1541" s="141"/>
      <c r="P1541" s="148"/>
      <c r="Q1541" s="148"/>
      <c r="R1541" s="148"/>
      <c r="S1541" s="148"/>
      <c r="T1541" s="148"/>
    </row>
    <row r="1542" spans="1:20" ht="15.6" customHeight="1">
      <c r="A1542" s="150"/>
      <c r="B1542" s="150"/>
      <c r="C1542" s="151"/>
      <c r="D1542" s="148"/>
      <c r="E1542" s="148"/>
      <c r="F1542" s="137"/>
      <c r="G1542" s="153"/>
      <c r="H1542" s="153"/>
      <c r="I1542" s="153"/>
      <c r="J1542" s="153"/>
      <c r="K1542" s="147"/>
      <c r="L1542" s="155"/>
      <c r="M1542" s="155"/>
      <c r="N1542" s="148"/>
      <c r="O1542" s="141"/>
      <c r="P1542" s="148"/>
      <c r="Q1542" s="148"/>
      <c r="R1542" s="148"/>
      <c r="S1542" s="148"/>
      <c r="T1542" s="148"/>
    </row>
    <row r="1543" spans="1:20" ht="15.6" customHeight="1">
      <c r="A1543" s="150"/>
      <c r="B1543" s="150"/>
      <c r="C1543" s="151"/>
      <c r="D1543" s="148"/>
      <c r="E1543" s="148"/>
      <c r="F1543" s="137"/>
      <c r="G1543" s="153"/>
      <c r="H1543" s="153"/>
      <c r="I1543" s="153"/>
      <c r="J1543" s="153"/>
      <c r="K1543" s="147"/>
      <c r="L1543" s="155"/>
      <c r="M1543" s="155"/>
      <c r="N1543" s="148"/>
      <c r="O1543" s="141"/>
      <c r="P1543" s="148"/>
      <c r="Q1543" s="148"/>
      <c r="R1543" s="148"/>
      <c r="S1543" s="148"/>
      <c r="T1543" s="148"/>
    </row>
    <row r="1544" spans="1:20" ht="15.6" customHeight="1">
      <c r="A1544" s="150"/>
      <c r="B1544" s="150"/>
      <c r="C1544" s="151"/>
      <c r="D1544" s="148"/>
      <c r="E1544" s="148"/>
      <c r="F1544" s="137"/>
      <c r="G1544" s="153"/>
      <c r="H1544" s="153"/>
      <c r="I1544" s="153"/>
      <c r="J1544" s="153"/>
      <c r="K1544" s="147"/>
      <c r="L1544" s="155"/>
      <c r="M1544" s="155"/>
      <c r="N1544" s="148"/>
      <c r="O1544" s="141"/>
      <c r="P1544" s="148"/>
      <c r="Q1544" s="148"/>
      <c r="R1544" s="148"/>
      <c r="S1544" s="148"/>
      <c r="T1544" s="148"/>
    </row>
    <row r="1545" spans="1:20" ht="15.6" customHeight="1">
      <c r="A1545" s="150"/>
      <c r="B1545" s="150"/>
      <c r="C1545" s="151"/>
      <c r="D1545" s="148"/>
      <c r="E1545" s="148"/>
      <c r="F1545" s="137"/>
      <c r="G1545" s="153"/>
      <c r="H1545" s="153"/>
      <c r="I1545" s="153"/>
      <c r="J1545" s="153"/>
      <c r="K1545" s="147"/>
      <c r="L1545" s="155"/>
      <c r="M1545" s="155"/>
      <c r="N1545" s="148"/>
      <c r="O1545" s="141"/>
      <c r="P1545" s="148"/>
      <c r="Q1545" s="148"/>
      <c r="R1545" s="148"/>
      <c r="S1545" s="148"/>
      <c r="T1545" s="148"/>
    </row>
    <row r="1546" spans="1:20" ht="15.6" customHeight="1">
      <c r="A1546" s="150"/>
      <c r="B1546" s="150"/>
      <c r="C1546" s="151"/>
      <c r="D1546" s="148"/>
      <c r="E1546" s="148"/>
      <c r="F1546" s="137"/>
      <c r="G1546" s="153"/>
      <c r="H1546" s="153"/>
      <c r="I1546" s="153"/>
      <c r="J1546" s="153"/>
      <c r="K1546" s="147"/>
      <c r="L1546" s="155"/>
      <c r="M1546" s="155"/>
      <c r="N1546" s="148"/>
      <c r="O1546" s="141"/>
      <c r="P1546" s="148"/>
      <c r="Q1546" s="148"/>
      <c r="R1546" s="148"/>
      <c r="S1546" s="148"/>
      <c r="T1546" s="148"/>
    </row>
    <row r="1547" spans="1:20" ht="15.6" customHeight="1">
      <c r="A1547" s="150"/>
      <c r="B1547" s="150"/>
      <c r="C1547" s="151"/>
      <c r="D1547" s="148"/>
      <c r="E1547" s="148"/>
      <c r="F1547" s="137"/>
      <c r="G1547" s="153"/>
      <c r="H1547" s="153"/>
      <c r="I1547" s="153"/>
      <c r="J1547" s="153"/>
      <c r="K1547" s="147"/>
      <c r="L1547" s="155"/>
      <c r="M1547" s="155"/>
      <c r="N1547" s="148"/>
      <c r="O1547" s="141"/>
      <c r="P1547" s="148"/>
      <c r="Q1547" s="148"/>
      <c r="R1547" s="148"/>
      <c r="S1547" s="148"/>
      <c r="T1547" s="148"/>
    </row>
    <row r="1548" spans="1:20" ht="15.6" customHeight="1">
      <c r="A1548" s="150"/>
      <c r="B1548" s="150"/>
      <c r="C1548" s="151"/>
      <c r="D1548" s="148"/>
      <c r="E1548" s="148"/>
      <c r="F1548" s="137"/>
      <c r="G1548" s="153"/>
      <c r="H1548" s="153"/>
      <c r="I1548" s="153"/>
      <c r="J1548" s="153"/>
      <c r="K1548" s="147"/>
      <c r="L1548" s="155"/>
      <c r="M1548" s="155"/>
      <c r="N1548" s="148"/>
      <c r="O1548" s="141"/>
      <c r="P1548" s="148"/>
      <c r="Q1548" s="148"/>
      <c r="R1548" s="148"/>
      <c r="S1548" s="148"/>
      <c r="T1548" s="148"/>
    </row>
    <row r="1549" spans="1:20" ht="15.6" customHeight="1">
      <c r="A1549" s="150"/>
      <c r="B1549" s="150"/>
      <c r="C1549" s="151"/>
      <c r="D1549" s="148"/>
      <c r="E1549" s="148"/>
      <c r="F1549" s="137"/>
      <c r="G1549" s="153"/>
      <c r="H1549" s="153"/>
      <c r="I1549" s="153"/>
      <c r="J1549" s="153"/>
      <c r="K1549" s="147"/>
      <c r="L1549" s="155"/>
      <c r="M1549" s="155"/>
      <c r="N1549" s="148"/>
      <c r="O1549" s="141"/>
      <c r="P1549" s="148"/>
      <c r="Q1549" s="148"/>
      <c r="R1549" s="148"/>
      <c r="S1549" s="148"/>
      <c r="T1549" s="148"/>
    </row>
    <row r="1550" spans="1:20" ht="15.6" customHeight="1">
      <c r="A1550" s="150"/>
      <c r="B1550" s="150"/>
      <c r="C1550" s="151"/>
      <c r="D1550" s="148"/>
      <c r="E1550" s="148"/>
      <c r="F1550" s="137"/>
      <c r="G1550" s="153"/>
      <c r="H1550" s="153"/>
      <c r="I1550" s="153"/>
      <c r="J1550" s="153"/>
      <c r="K1550" s="147"/>
      <c r="L1550" s="155"/>
      <c r="M1550" s="155"/>
      <c r="N1550" s="148"/>
      <c r="O1550" s="141"/>
      <c r="P1550" s="148"/>
      <c r="Q1550" s="148"/>
      <c r="R1550" s="148"/>
      <c r="S1550" s="148"/>
      <c r="T1550" s="148"/>
    </row>
    <row r="1551" spans="1:20" ht="15.6" customHeight="1">
      <c r="A1551" s="150"/>
      <c r="B1551" s="150"/>
      <c r="C1551" s="151"/>
      <c r="D1551" s="148"/>
      <c r="E1551" s="148"/>
      <c r="F1551" s="137"/>
      <c r="G1551" s="153"/>
      <c r="H1551" s="153"/>
      <c r="I1551" s="153"/>
      <c r="J1551" s="153"/>
      <c r="K1551" s="147"/>
      <c r="L1551" s="155"/>
      <c r="M1551" s="155"/>
      <c r="N1551" s="148"/>
      <c r="O1551" s="141"/>
      <c r="P1551" s="148"/>
      <c r="Q1551" s="148"/>
      <c r="R1551" s="148"/>
      <c r="S1551" s="148"/>
      <c r="T1551" s="148"/>
    </row>
    <row r="1552" spans="1:20" ht="15.6" customHeight="1">
      <c r="A1552" s="150"/>
      <c r="B1552" s="150"/>
      <c r="C1552" s="151"/>
      <c r="D1552" s="148"/>
      <c r="E1552" s="148"/>
      <c r="F1552" s="137"/>
      <c r="G1552" s="153"/>
      <c r="H1552" s="153"/>
      <c r="I1552" s="153"/>
      <c r="J1552" s="153"/>
      <c r="K1552" s="147"/>
      <c r="L1552" s="155"/>
      <c r="M1552" s="155"/>
      <c r="N1552" s="148"/>
      <c r="O1552" s="141"/>
      <c r="P1552" s="148"/>
      <c r="Q1552" s="148"/>
      <c r="R1552" s="148"/>
      <c r="S1552" s="148"/>
      <c r="T1552" s="148"/>
    </row>
    <row r="1553" spans="1:20" ht="15.6" customHeight="1">
      <c r="A1553" s="150"/>
      <c r="B1553" s="150"/>
      <c r="C1553" s="151"/>
      <c r="D1553" s="148"/>
      <c r="E1553" s="148"/>
      <c r="F1553" s="137"/>
      <c r="G1553" s="153"/>
      <c r="H1553" s="153"/>
      <c r="I1553" s="153"/>
      <c r="J1553" s="153"/>
      <c r="K1553" s="147"/>
      <c r="L1553" s="155"/>
      <c r="M1553" s="155"/>
      <c r="N1553" s="148"/>
      <c r="O1553" s="141"/>
      <c r="P1553" s="148"/>
      <c r="Q1553" s="148"/>
      <c r="R1553" s="148"/>
      <c r="S1553" s="148"/>
      <c r="T1553" s="148"/>
    </row>
    <row r="1554" spans="1:20" ht="15.6" customHeight="1">
      <c r="A1554" s="150"/>
      <c r="B1554" s="150"/>
      <c r="C1554" s="151"/>
      <c r="D1554" s="148"/>
      <c r="E1554" s="148"/>
      <c r="F1554" s="137"/>
      <c r="G1554" s="153"/>
      <c r="H1554" s="153"/>
      <c r="I1554" s="153"/>
      <c r="J1554" s="153"/>
      <c r="K1554" s="147"/>
      <c r="L1554" s="155"/>
      <c r="M1554" s="155"/>
      <c r="N1554" s="148"/>
      <c r="O1554" s="141"/>
      <c r="P1554" s="148"/>
      <c r="Q1554" s="148"/>
      <c r="R1554" s="148"/>
      <c r="S1554" s="148"/>
      <c r="T1554" s="148"/>
    </row>
    <row r="1555" spans="1:20" ht="15.6" customHeight="1">
      <c r="A1555" s="150"/>
      <c r="B1555" s="150"/>
      <c r="C1555" s="151"/>
      <c r="D1555" s="148"/>
      <c r="E1555" s="148"/>
      <c r="F1555" s="137"/>
      <c r="G1555" s="153"/>
      <c r="H1555" s="153"/>
      <c r="I1555" s="153"/>
      <c r="J1555" s="153"/>
      <c r="K1555" s="147"/>
      <c r="L1555" s="155"/>
      <c r="M1555" s="155"/>
      <c r="N1555" s="148"/>
      <c r="O1555" s="141"/>
      <c r="P1555" s="148"/>
      <c r="Q1555" s="148"/>
      <c r="R1555" s="148"/>
      <c r="S1555" s="148"/>
      <c r="T1555" s="148"/>
    </row>
    <row r="1556" spans="1:20" ht="15.6" customHeight="1">
      <c r="A1556" s="150"/>
      <c r="B1556" s="150"/>
      <c r="C1556" s="151"/>
      <c r="D1556" s="148"/>
      <c r="E1556" s="148"/>
      <c r="F1556" s="137"/>
      <c r="G1556" s="153"/>
      <c r="H1556" s="153"/>
      <c r="I1556" s="153"/>
      <c r="J1556" s="153"/>
      <c r="K1556" s="147"/>
      <c r="L1556" s="155"/>
      <c r="M1556" s="155"/>
      <c r="N1556" s="148"/>
      <c r="O1556" s="141"/>
      <c r="P1556" s="148"/>
      <c r="Q1556" s="148"/>
      <c r="R1556" s="148"/>
      <c r="S1556" s="148"/>
      <c r="T1556" s="148"/>
    </row>
    <row r="1557" spans="1:20" ht="15.6" customHeight="1">
      <c r="A1557" s="150"/>
      <c r="B1557" s="150"/>
      <c r="C1557" s="151"/>
      <c r="D1557" s="148"/>
      <c r="E1557" s="148"/>
      <c r="F1557" s="137"/>
      <c r="G1557" s="153"/>
      <c r="H1557" s="153"/>
      <c r="I1557" s="153"/>
      <c r="J1557" s="153"/>
      <c r="K1557" s="147"/>
      <c r="L1557" s="155"/>
      <c r="M1557" s="155"/>
      <c r="N1557" s="148"/>
      <c r="O1557" s="141"/>
      <c r="P1557" s="148"/>
      <c r="Q1557" s="148"/>
      <c r="R1557" s="148"/>
      <c r="S1557" s="148"/>
      <c r="T1557" s="148"/>
    </row>
    <row r="1558" spans="1:20" ht="15.6" customHeight="1">
      <c r="A1558" s="150"/>
      <c r="B1558" s="150"/>
      <c r="C1558" s="151"/>
      <c r="D1558" s="148"/>
      <c r="E1558" s="148"/>
      <c r="F1558" s="137"/>
      <c r="G1558" s="153"/>
      <c r="H1558" s="153"/>
      <c r="I1558" s="153"/>
      <c r="J1558" s="153"/>
      <c r="K1558" s="147"/>
      <c r="L1558" s="155"/>
      <c r="M1558" s="155"/>
      <c r="N1558" s="148"/>
      <c r="O1558" s="141"/>
      <c r="P1558" s="148"/>
      <c r="Q1558" s="148"/>
      <c r="R1558" s="148"/>
      <c r="S1558" s="148"/>
      <c r="T1558" s="148"/>
    </row>
    <row r="1559" spans="1:20" ht="15.6" customHeight="1">
      <c r="A1559" s="150"/>
      <c r="B1559" s="150"/>
      <c r="C1559" s="151"/>
      <c r="D1559" s="148"/>
      <c r="E1559" s="148"/>
      <c r="F1559" s="137"/>
      <c r="G1559" s="153"/>
      <c r="H1559" s="153"/>
      <c r="I1559" s="153"/>
      <c r="J1559" s="153"/>
      <c r="K1559" s="147"/>
      <c r="L1559" s="155"/>
      <c r="M1559" s="155"/>
      <c r="N1559" s="148"/>
      <c r="O1559" s="141"/>
      <c r="P1559" s="148"/>
      <c r="Q1559" s="148"/>
      <c r="R1559" s="148"/>
      <c r="S1559" s="148"/>
      <c r="T1559" s="148"/>
    </row>
    <row r="1560" spans="1:20" ht="15.6" customHeight="1">
      <c r="A1560" s="150"/>
      <c r="B1560" s="150"/>
      <c r="C1560" s="151"/>
      <c r="D1560" s="148"/>
      <c r="E1560" s="148"/>
      <c r="F1560" s="137"/>
      <c r="G1560" s="153"/>
      <c r="H1560" s="153"/>
      <c r="I1560" s="153"/>
      <c r="J1560" s="153"/>
      <c r="K1560" s="147"/>
      <c r="L1560" s="155"/>
      <c r="M1560" s="155"/>
      <c r="N1560" s="148"/>
      <c r="O1560" s="141"/>
      <c r="P1560" s="148"/>
      <c r="Q1560" s="148"/>
      <c r="R1560" s="148"/>
      <c r="S1560" s="148"/>
      <c r="T1560" s="148"/>
    </row>
    <row r="1561" spans="1:20" ht="15.6" customHeight="1">
      <c r="A1561" s="150"/>
      <c r="B1561" s="150"/>
      <c r="C1561" s="151"/>
      <c r="D1561" s="148"/>
      <c r="E1561" s="148"/>
      <c r="F1561" s="137"/>
      <c r="G1561" s="153"/>
      <c r="H1561" s="153"/>
      <c r="I1561" s="153"/>
      <c r="J1561" s="153"/>
      <c r="K1561" s="147"/>
      <c r="L1561" s="155"/>
      <c r="M1561" s="155"/>
      <c r="N1561" s="148"/>
      <c r="O1561" s="141"/>
      <c r="P1561" s="148"/>
      <c r="Q1561" s="148"/>
      <c r="R1561" s="148"/>
      <c r="S1561" s="148"/>
      <c r="T1561" s="148"/>
    </row>
    <row r="1562" spans="1:20" ht="15.6" customHeight="1">
      <c r="A1562" s="150"/>
      <c r="B1562" s="150"/>
      <c r="C1562" s="151"/>
      <c r="D1562" s="148"/>
      <c r="E1562" s="148"/>
      <c r="F1562" s="137"/>
      <c r="G1562" s="153"/>
      <c r="H1562" s="153"/>
      <c r="I1562" s="153"/>
      <c r="J1562" s="153"/>
      <c r="K1562" s="147"/>
      <c r="L1562" s="155"/>
      <c r="M1562" s="155"/>
      <c r="N1562" s="148"/>
      <c r="O1562" s="141"/>
      <c r="P1562" s="148"/>
      <c r="Q1562" s="148"/>
      <c r="R1562" s="148"/>
      <c r="S1562" s="148"/>
      <c r="T1562" s="148"/>
    </row>
    <row r="1563" spans="1:20" ht="15.6" customHeight="1">
      <c r="A1563" s="150"/>
      <c r="B1563" s="150"/>
      <c r="C1563" s="151"/>
      <c r="D1563" s="148"/>
      <c r="E1563" s="148"/>
      <c r="F1563" s="137"/>
      <c r="G1563" s="153"/>
      <c r="H1563" s="153"/>
      <c r="I1563" s="153"/>
      <c r="J1563" s="153"/>
      <c r="K1563" s="147"/>
      <c r="L1563" s="155"/>
      <c r="M1563" s="155"/>
      <c r="N1563" s="148"/>
      <c r="O1563" s="141"/>
      <c r="P1563" s="148"/>
      <c r="Q1563" s="148"/>
      <c r="R1563" s="148"/>
      <c r="S1563" s="148"/>
      <c r="T1563" s="148"/>
    </row>
    <row r="1564" spans="1:20" ht="15.6" customHeight="1">
      <c r="A1564" s="150"/>
      <c r="B1564" s="150"/>
      <c r="C1564" s="151"/>
      <c r="D1564" s="148"/>
      <c r="E1564" s="148"/>
      <c r="F1564" s="137"/>
      <c r="G1564" s="153"/>
      <c r="H1564" s="153"/>
      <c r="I1564" s="153"/>
      <c r="J1564" s="153"/>
      <c r="K1564" s="147"/>
      <c r="L1564" s="155"/>
      <c r="M1564" s="155"/>
      <c r="N1564" s="148"/>
      <c r="O1564" s="141"/>
      <c r="P1564" s="148"/>
      <c r="Q1564" s="148"/>
      <c r="R1564" s="148"/>
      <c r="S1564" s="148"/>
      <c r="T1564" s="148"/>
    </row>
    <row r="1565" spans="1:20" ht="15.6" customHeight="1">
      <c r="A1565" s="150"/>
      <c r="B1565" s="150"/>
      <c r="C1565" s="151"/>
      <c r="D1565" s="148"/>
      <c r="E1565" s="148"/>
      <c r="F1565" s="137"/>
      <c r="G1565" s="153"/>
      <c r="H1565" s="153"/>
      <c r="I1565" s="153"/>
      <c r="J1565" s="153"/>
      <c r="K1565" s="147"/>
      <c r="L1565" s="155"/>
      <c r="M1565" s="155"/>
      <c r="N1565" s="148"/>
      <c r="O1565" s="141"/>
      <c r="P1565" s="148"/>
      <c r="Q1565" s="148"/>
      <c r="R1565" s="148"/>
      <c r="S1565" s="148"/>
      <c r="T1565" s="148"/>
    </row>
    <row r="1566" spans="1:20" ht="15.6" customHeight="1">
      <c r="A1566" s="150"/>
      <c r="B1566" s="150"/>
      <c r="C1566" s="151"/>
      <c r="D1566" s="148"/>
      <c r="E1566" s="148"/>
      <c r="F1566" s="137"/>
      <c r="G1566" s="153"/>
      <c r="H1566" s="153"/>
      <c r="I1566" s="153"/>
      <c r="J1566" s="153"/>
      <c r="K1566" s="147"/>
      <c r="L1566" s="155"/>
      <c r="M1566" s="155"/>
      <c r="N1566" s="148"/>
      <c r="O1566" s="141"/>
      <c r="P1566" s="148"/>
      <c r="Q1566" s="148"/>
      <c r="R1566" s="148"/>
      <c r="S1566" s="148"/>
      <c r="T1566" s="148"/>
    </row>
    <row r="1567" spans="1:20" ht="15.6" customHeight="1">
      <c r="A1567" s="150"/>
      <c r="B1567" s="150"/>
      <c r="C1567" s="151"/>
      <c r="D1567" s="148"/>
      <c r="E1567" s="148"/>
      <c r="F1567" s="137"/>
      <c r="G1567" s="153"/>
      <c r="H1567" s="153"/>
      <c r="I1567" s="153"/>
      <c r="J1567" s="153"/>
      <c r="K1567" s="147"/>
      <c r="L1567" s="155"/>
      <c r="M1567" s="155"/>
      <c r="N1567" s="148"/>
      <c r="O1567" s="141"/>
      <c r="P1567" s="148"/>
      <c r="Q1567" s="148"/>
      <c r="R1567" s="148"/>
      <c r="S1567" s="148"/>
      <c r="T1567" s="148"/>
    </row>
    <row r="1568" spans="1:20" ht="15.6" customHeight="1">
      <c r="A1568" s="150"/>
      <c r="B1568" s="150"/>
      <c r="C1568" s="151"/>
      <c r="D1568" s="148"/>
      <c r="E1568" s="148"/>
      <c r="F1568" s="137"/>
      <c r="G1568" s="153"/>
      <c r="H1568" s="153"/>
      <c r="I1568" s="153"/>
      <c r="J1568" s="153"/>
      <c r="K1568" s="147"/>
      <c r="L1568" s="155"/>
      <c r="M1568" s="155"/>
      <c r="N1568" s="148"/>
      <c r="O1568" s="141"/>
      <c r="P1568" s="148"/>
      <c r="Q1568" s="148"/>
      <c r="R1568" s="148"/>
      <c r="S1568" s="148"/>
      <c r="T1568" s="148"/>
    </row>
    <row r="1569" spans="1:20" ht="15.6" customHeight="1">
      <c r="A1569" s="150"/>
      <c r="B1569" s="150"/>
      <c r="C1569" s="151"/>
      <c r="D1569" s="148"/>
      <c r="E1569" s="148"/>
      <c r="F1569" s="137"/>
      <c r="G1569" s="153"/>
      <c r="H1569" s="153"/>
      <c r="I1569" s="153"/>
      <c r="J1569" s="153"/>
      <c r="K1569" s="147"/>
      <c r="L1569" s="155"/>
      <c r="M1569" s="155"/>
      <c r="N1569" s="148"/>
      <c r="O1569" s="141"/>
      <c r="P1569" s="148"/>
      <c r="Q1569" s="148"/>
      <c r="R1569" s="148"/>
      <c r="S1569" s="148"/>
      <c r="T1569" s="148"/>
    </row>
    <row r="1570" spans="1:20" ht="15.6" customHeight="1">
      <c r="A1570" s="150"/>
      <c r="B1570" s="150"/>
      <c r="C1570" s="151"/>
      <c r="D1570" s="148"/>
      <c r="E1570" s="148"/>
      <c r="F1570" s="137"/>
      <c r="G1570" s="153"/>
      <c r="H1570" s="153"/>
      <c r="I1570" s="153"/>
      <c r="J1570" s="153"/>
      <c r="K1570" s="147"/>
      <c r="L1570" s="155"/>
      <c r="M1570" s="155"/>
      <c r="N1570" s="148"/>
      <c r="O1570" s="141"/>
      <c r="P1570" s="148"/>
      <c r="Q1570" s="148"/>
      <c r="R1570" s="148"/>
      <c r="S1570" s="148"/>
      <c r="T1570" s="148"/>
    </row>
    <row r="1571" spans="1:20" ht="15.6" customHeight="1">
      <c r="A1571" s="150"/>
      <c r="B1571" s="150"/>
      <c r="C1571" s="151"/>
      <c r="D1571" s="148"/>
      <c r="E1571" s="148"/>
      <c r="F1571" s="137"/>
      <c r="G1571" s="153"/>
      <c r="H1571" s="153"/>
      <c r="I1571" s="153"/>
      <c r="J1571" s="153"/>
      <c r="K1571" s="147"/>
      <c r="L1571" s="155"/>
      <c r="M1571" s="155"/>
      <c r="N1571" s="148"/>
      <c r="O1571" s="141"/>
      <c r="P1571" s="148"/>
      <c r="Q1571" s="148"/>
      <c r="R1571" s="148"/>
      <c r="S1571" s="148"/>
      <c r="T1571" s="148"/>
    </row>
    <row r="1572" spans="1:20" ht="15.6" customHeight="1">
      <c r="A1572" s="150"/>
      <c r="B1572" s="150"/>
      <c r="C1572" s="151"/>
      <c r="D1572" s="148"/>
      <c r="E1572" s="148"/>
      <c r="F1572" s="137"/>
      <c r="G1572" s="153"/>
      <c r="H1572" s="153"/>
      <c r="I1572" s="153"/>
      <c r="J1572" s="153"/>
      <c r="K1572" s="147"/>
      <c r="L1572" s="155"/>
      <c r="M1572" s="155"/>
      <c r="N1572" s="148"/>
      <c r="O1572" s="141"/>
      <c r="P1572" s="148"/>
      <c r="Q1572" s="148"/>
      <c r="R1572" s="148"/>
      <c r="S1572" s="148"/>
      <c r="T1572" s="148"/>
    </row>
    <row r="1573" spans="1:20" ht="15.6" customHeight="1">
      <c r="A1573" s="150"/>
      <c r="B1573" s="150"/>
      <c r="C1573" s="151"/>
      <c r="D1573" s="148"/>
      <c r="E1573" s="148"/>
      <c r="F1573" s="137"/>
      <c r="G1573" s="153"/>
      <c r="H1573" s="153"/>
      <c r="I1573" s="153"/>
      <c r="J1573" s="153"/>
      <c r="K1573" s="147"/>
      <c r="L1573" s="155"/>
      <c r="M1573" s="155"/>
      <c r="N1573" s="148"/>
      <c r="O1573" s="141"/>
      <c r="P1573" s="148"/>
      <c r="Q1573" s="148"/>
      <c r="R1573" s="148"/>
      <c r="S1573" s="148"/>
      <c r="T1573" s="148"/>
    </row>
    <row r="1574" spans="1:20" ht="15.6" customHeight="1">
      <c r="A1574" s="150"/>
      <c r="B1574" s="150"/>
      <c r="C1574" s="151"/>
      <c r="D1574" s="148"/>
      <c r="E1574" s="148"/>
      <c r="F1574" s="137"/>
      <c r="G1574" s="153"/>
      <c r="H1574" s="153"/>
      <c r="I1574" s="153"/>
      <c r="J1574" s="153"/>
      <c r="K1574" s="147"/>
      <c r="L1574" s="155"/>
      <c r="M1574" s="155"/>
      <c r="N1574" s="148"/>
      <c r="O1574" s="141"/>
      <c r="P1574" s="148"/>
      <c r="Q1574" s="148"/>
      <c r="R1574" s="148"/>
      <c r="S1574" s="148"/>
      <c r="T1574" s="148"/>
    </row>
    <row r="1575" spans="1:20" ht="15.6" customHeight="1">
      <c r="A1575" s="150"/>
      <c r="B1575" s="150"/>
      <c r="C1575" s="151"/>
      <c r="D1575" s="148"/>
      <c r="E1575" s="148"/>
      <c r="F1575" s="137"/>
      <c r="G1575" s="153"/>
      <c r="H1575" s="153"/>
      <c r="I1575" s="153"/>
      <c r="J1575" s="153"/>
      <c r="K1575" s="147"/>
      <c r="L1575" s="155"/>
      <c r="M1575" s="155"/>
      <c r="N1575" s="148"/>
      <c r="O1575" s="141"/>
      <c r="P1575" s="148"/>
      <c r="Q1575" s="148"/>
      <c r="R1575" s="148"/>
      <c r="S1575" s="148"/>
      <c r="T1575" s="148"/>
    </row>
    <row r="1576" spans="1:20" ht="15.6" customHeight="1">
      <c r="A1576" s="150"/>
      <c r="B1576" s="150"/>
      <c r="C1576" s="151"/>
      <c r="D1576" s="148"/>
      <c r="E1576" s="148"/>
      <c r="F1576" s="137"/>
      <c r="G1576" s="153"/>
      <c r="H1576" s="153"/>
      <c r="I1576" s="153"/>
      <c r="J1576" s="153"/>
      <c r="K1576" s="147"/>
      <c r="L1576" s="155"/>
      <c r="M1576" s="155"/>
      <c r="N1576" s="148"/>
      <c r="O1576" s="141"/>
      <c r="P1576" s="148"/>
      <c r="Q1576" s="148"/>
      <c r="R1576" s="148"/>
      <c r="S1576" s="148"/>
      <c r="T1576" s="148"/>
    </row>
    <row r="1577" spans="1:20" ht="15.6" customHeight="1">
      <c r="A1577" s="150"/>
      <c r="B1577" s="150"/>
      <c r="C1577" s="151"/>
      <c r="D1577" s="148"/>
      <c r="E1577" s="148"/>
      <c r="F1577" s="137"/>
      <c r="G1577" s="153"/>
      <c r="H1577" s="153"/>
      <c r="I1577" s="153"/>
      <c r="J1577" s="153"/>
      <c r="K1577" s="147"/>
      <c r="L1577" s="155"/>
      <c r="M1577" s="155"/>
      <c r="N1577" s="148"/>
      <c r="O1577" s="141"/>
      <c r="P1577" s="148"/>
      <c r="Q1577" s="148"/>
      <c r="R1577" s="148"/>
      <c r="S1577" s="148"/>
      <c r="T1577" s="148"/>
    </row>
    <row r="1578" spans="1:20" ht="15.6" customHeight="1">
      <c r="A1578" s="150"/>
      <c r="B1578" s="150"/>
      <c r="C1578" s="151"/>
      <c r="D1578" s="148"/>
      <c r="E1578" s="148"/>
      <c r="F1578" s="137"/>
      <c r="G1578" s="153"/>
      <c r="H1578" s="153"/>
      <c r="I1578" s="153"/>
      <c r="J1578" s="153"/>
      <c r="K1578" s="147"/>
      <c r="L1578" s="155"/>
      <c r="M1578" s="155"/>
      <c r="N1578" s="148"/>
      <c r="O1578" s="141"/>
      <c r="P1578" s="148"/>
      <c r="Q1578" s="148"/>
      <c r="R1578" s="148"/>
      <c r="S1578" s="148"/>
      <c r="T1578" s="148"/>
    </row>
    <row r="1579" spans="1:20" ht="15.6" customHeight="1">
      <c r="A1579" s="150"/>
      <c r="B1579" s="150"/>
      <c r="C1579" s="151"/>
      <c r="D1579" s="148"/>
      <c r="E1579" s="148"/>
      <c r="F1579" s="137"/>
      <c r="G1579" s="153"/>
      <c r="H1579" s="153"/>
      <c r="I1579" s="153"/>
      <c r="J1579" s="153"/>
      <c r="K1579" s="147"/>
      <c r="L1579" s="155"/>
      <c r="M1579" s="155"/>
      <c r="N1579" s="148"/>
      <c r="O1579" s="141"/>
      <c r="P1579" s="148"/>
      <c r="Q1579" s="148"/>
      <c r="R1579" s="148"/>
      <c r="S1579" s="148"/>
      <c r="T1579" s="148"/>
    </row>
    <row r="1580" spans="1:20" ht="15.6" customHeight="1">
      <c r="A1580" s="150"/>
      <c r="B1580" s="150"/>
      <c r="C1580" s="151"/>
      <c r="D1580" s="148"/>
      <c r="E1580" s="148"/>
      <c r="F1580" s="137"/>
      <c r="G1580" s="153"/>
      <c r="H1580" s="153"/>
      <c r="I1580" s="153"/>
      <c r="J1580" s="153"/>
      <c r="K1580" s="147"/>
      <c r="L1580" s="155"/>
      <c r="M1580" s="155"/>
      <c r="N1580" s="148"/>
      <c r="O1580" s="141"/>
      <c r="P1580" s="148"/>
      <c r="Q1580" s="148"/>
      <c r="R1580" s="148"/>
      <c r="S1580" s="148"/>
      <c r="T1580" s="148"/>
    </row>
    <row r="1581" spans="1:20" ht="15.6" customHeight="1">
      <c r="A1581" s="150"/>
      <c r="B1581" s="150"/>
      <c r="C1581" s="151"/>
      <c r="D1581" s="148"/>
      <c r="E1581" s="148"/>
      <c r="F1581" s="137"/>
      <c r="G1581" s="153"/>
      <c r="H1581" s="153"/>
      <c r="I1581" s="153"/>
      <c r="J1581" s="153"/>
      <c r="K1581" s="147"/>
      <c r="L1581" s="155"/>
      <c r="M1581" s="155"/>
      <c r="N1581" s="148"/>
      <c r="O1581" s="141"/>
      <c r="P1581" s="148"/>
      <c r="Q1581" s="148"/>
      <c r="R1581" s="148"/>
      <c r="S1581" s="148"/>
      <c r="T1581" s="148"/>
    </row>
    <row r="1582" spans="1:20" ht="15.6" customHeight="1">
      <c r="A1582" s="150"/>
      <c r="B1582" s="150"/>
      <c r="C1582" s="151"/>
      <c r="D1582" s="148"/>
      <c r="E1582" s="148"/>
      <c r="F1582" s="137"/>
      <c r="G1582" s="153"/>
      <c r="H1582" s="153"/>
      <c r="I1582" s="153"/>
      <c r="J1582" s="153"/>
      <c r="K1582" s="147"/>
      <c r="L1582" s="155"/>
      <c r="M1582" s="155"/>
      <c r="N1582" s="148"/>
      <c r="O1582" s="141"/>
      <c r="P1582" s="148"/>
      <c r="Q1582" s="148"/>
      <c r="R1582" s="148"/>
      <c r="S1582" s="148"/>
      <c r="T1582" s="148"/>
    </row>
    <row r="1583" spans="1:20" ht="15.6" customHeight="1">
      <c r="A1583" s="150"/>
      <c r="B1583" s="150"/>
      <c r="C1583" s="151"/>
      <c r="D1583" s="148"/>
      <c r="E1583" s="148"/>
      <c r="F1583" s="137"/>
      <c r="G1583" s="153"/>
      <c r="H1583" s="153"/>
      <c r="I1583" s="153"/>
      <c r="J1583" s="153"/>
      <c r="K1583" s="147"/>
      <c r="L1583" s="155"/>
      <c r="M1583" s="155"/>
      <c r="N1583" s="148"/>
      <c r="O1583" s="141"/>
      <c r="P1583" s="148"/>
      <c r="Q1583" s="148"/>
      <c r="R1583" s="148"/>
      <c r="S1583" s="148"/>
      <c r="T1583" s="148"/>
    </row>
    <row r="1584" spans="1:20" ht="15.6" customHeight="1">
      <c r="A1584" s="150"/>
      <c r="B1584" s="150"/>
      <c r="C1584" s="151"/>
      <c r="D1584" s="148"/>
      <c r="E1584" s="148"/>
      <c r="F1584" s="137"/>
      <c r="G1584" s="153"/>
      <c r="H1584" s="153"/>
      <c r="I1584" s="153"/>
      <c r="J1584" s="153"/>
      <c r="K1584" s="147"/>
      <c r="L1584" s="155"/>
      <c r="M1584" s="155"/>
      <c r="N1584" s="148"/>
      <c r="O1584" s="141"/>
      <c r="P1584" s="148"/>
      <c r="Q1584" s="148"/>
      <c r="R1584" s="148"/>
      <c r="S1584" s="148"/>
      <c r="T1584" s="148"/>
    </row>
    <row r="1585" spans="1:20" ht="15.6" customHeight="1">
      <c r="A1585" s="150"/>
      <c r="B1585" s="150"/>
      <c r="C1585" s="151"/>
      <c r="D1585" s="148"/>
      <c r="E1585" s="148"/>
      <c r="F1585" s="137"/>
      <c r="G1585" s="153"/>
      <c r="H1585" s="153"/>
      <c r="I1585" s="153"/>
      <c r="J1585" s="153"/>
      <c r="K1585" s="147"/>
      <c r="L1585" s="155"/>
      <c r="M1585" s="155"/>
      <c r="N1585" s="148"/>
      <c r="O1585" s="141"/>
      <c r="P1585" s="148"/>
      <c r="Q1585" s="148"/>
      <c r="R1585" s="148"/>
      <c r="S1585" s="148"/>
      <c r="T1585" s="148"/>
    </row>
    <row r="1586" spans="1:20" ht="15.6" customHeight="1">
      <c r="A1586" s="150"/>
      <c r="B1586" s="150"/>
      <c r="C1586" s="151"/>
      <c r="D1586" s="148"/>
      <c r="E1586" s="148"/>
      <c r="F1586" s="137"/>
      <c r="G1586" s="153"/>
      <c r="H1586" s="153"/>
      <c r="I1586" s="153"/>
      <c r="J1586" s="153"/>
      <c r="K1586" s="147"/>
      <c r="L1586" s="155"/>
      <c r="M1586" s="155"/>
      <c r="N1586" s="148"/>
      <c r="O1586" s="141"/>
      <c r="P1586" s="148"/>
      <c r="Q1586" s="148"/>
      <c r="R1586" s="148"/>
      <c r="S1586" s="148"/>
      <c r="T1586" s="148"/>
    </row>
    <row r="1587" spans="1:20" ht="15.6" customHeight="1">
      <c r="A1587" s="150"/>
      <c r="B1587" s="150"/>
      <c r="C1587" s="151"/>
      <c r="D1587" s="148"/>
      <c r="E1587" s="148"/>
      <c r="F1587" s="137"/>
      <c r="G1587" s="153"/>
      <c r="H1587" s="153"/>
      <c r="I1587" s="153"/>
      <c r="J1587" s="153"/>
      <c r="K1587" s="147"/>
      <c r="L1587" s="155"/>
      <c r="M1587" s="155"/>
      <c r="N1587" s="148"/>
      <c r="O1587" s="141"/>
      <c r="P1587" s="148"/>
      <c r="Q1587" s="148"/>
      <c r="R1587" s="148"/>
      <c r="S1587" s="148"/>
      <c r="T1587" s="148"/>
    </row>
    <row r="1588" spans="1:20" ht="15.6" customHeight="1">
      <c r="A1588" s="150"/>
      <c r="B1588" s="150"/>
      <c r="C1588" s="151"/>
      <c r="D1588" s="148"/>
      <c r="E1588" s="148"/>
      <c r="F1588" s="137"/>
      <c r="G1588" s="153"/>
      <c r="H1588" s="153"/>
      <c r="I1588" s="153"/>
      <c r="J1588" s="153"/>
      <c r="K1588" s="147"/>
      <c r="L1588" s="155"/>
      <c r="M1588" s="155"/>
      <c r="N1588" s="148"/>
      <c r="O1588" s="141"/>
      <c r="P1588" s="148"/>
      <c r="Q1588" s="148"/>
      <c r="R1588" s="148"/>
      <c r="S1588" s="148"/>
      <c r="T1588" s="148"/>
    </row>
    <row r="1589" spans="1:20" ht="15.6" customHeight="1">
      <c r="A1589" s="150"/>
      <c r="B1589" s="150"/>
      <c r="C1589" s="151"/>
      <c r="D1589" s="148"/>
      <c r="E1589" s="148"/>
      <c r="F1589" s="137"/>
      <c r="G1589" s="153"/>
      <c r="H1589" s="153"/>
      <c r="I1589" s="153"/>
      <c r="J1589" s="153"/>
      <c r="K1589" s="147"/>
      <c r="L1589" s="155"/>
      <c r="M1589" s="155"/>
      <c r="N1589" s="148"/>
      <c r="O1589" s="141"/>
      <c r="P1589" s="148"/>
      <c r="Q1589" s="148"/>
      <c r="R1589" s="148"/>
      <c r="S1589" s="148"/>
      <c r="T1589" s="148"/>
    </row>
    <row r="1590" spans="1:20" ht="15.6" customHeight="1">
      <c r="A1590" s="150"/>
      <c r="B1590" s="150"/>
      <c r="C1590" s="151"/>
      <c r="D1590" s="148"/>
      <c r="E1590" s="148"/>
      <c r="F1590" s="137"/>
      <c r="G1590" s="153"/>
      <c r="H1590" s="153"/>
      <c r="I1590" s="153"/>
      <c r="J1590" s="153"/>
      <c r="K1590" s="147"/>
      <c r="L1590" s="155"/>
      <c r="M1590" s="155"/>
      <c r="N1590" s="148"/>
      <c r="O1590" s="141"/>
      <c r="P1590" s="148"/>
      <c r="Q1590" s="148"/>
      <c r="R1590" s="148"/>
      <c r="S1590" s="148"/>
      <c r="T1590" s="148"/>
    </row>
    <row r="1591" spans="1:20" ht="15.6" customHeight="1">
      <c r="A1591" s="150"/>
      <c r="B1591" s="150"/>
      <c r="C1591" s="151"/>
      <c r="D1591" s="148"/>
      <c r="E1591" s="148"/>
      <c r="F1591" s="137"/>
      <c r="G1591" s="153"/>
      <c r="H1591" s="153"/>
      <c r="I1591" s="153"/>
      <c r="J1591" s="153"/>
      <c r="K1591" s="147"/>
      <c r="L1591" s="155"/>
      <c r="M1591" s="155"/>
      <c r="N1591" s="148"/>
      <c r="O1591" s="141"/>
      <c r="P1591" s="148"/>
      <c r="Q1591" s="148"/>
      <c r="R1591" s="148"/>
      <c r="S1591" s="148"/>
      <c r="T1591" s="148"/>
    </row>
    <row r="1592" spans="1:20" ht="15.6" customHeight="1">
      <c r="A1592" s="150"/>
      <c r="B1592" s="150"/>
      <c r="C1592" s="151"/>
      <c r="D1592" s="148"/>
      <c r="E1592" s="148"/>
      <c r="F1592" s="137"/>
      <c r="G1592" s="153"/>
      <c r="H1592" s="153"/>
      <c r="I1592" s="153"/>
      <c r="J1592" s="153"/>
      <c r="K1592" s="147"/>
      <c r="L1592" s="155"/>
      <c r="M1592" s="155"/>
      <c r="N1592" s="148"/>
      <c r="O1592" s="141"/>
      <c r="P1592" s="148"/>
      <c r="Q1592" s="148"/>
      <c r="R1592" s="148"/>
      <c r="S1592" s="148"/>
      <c r="T1592" s="148"/>
    </row>
    <row r="1593" spans="1:20" ht="15.6" customHeight="1">
      <c r="A1593" s="150"/>
      <c r="B1593" s="150"/>
      <c r="C1593" s="151"/>
      <c r="D1593" s="148"/>
      <c r="E1593" s="148"/>
      <c r="F1593" s="137"/>
      <c r="G1593" s="153"/>
      <c r="H1593" s="153"/>
      <c r="I1593" s="153"/>
      <c r="J1593" s="153"/>
      <c r="K1593" s="147"/>
      <c r="L1593" s="155"/>
      <c r="M1593" s="155"/>
      <c r="N1593" s="148"/>
      <c r="O1593" s="141"/>
      <c r="P1593" s="148"/>
      <c r="Q1593" s="148"/>
      <c r="R1593" s="148"/>
      <c r="S1593" s="148"/>
      <c r="T1593" s="148"/>
    </row>
    <row r="1594" spans="1:20" ht="15.6" customHeight="1">
      <c r="A1594" s="150"/>
      <c r="B1594" s="150"/>
      <c r="C1594" s="151"/>
      <c r="D1594" s="148"/>
      <c r="E1594" s="148"/>
      <c r="F1594" s="137"/>
      <c r="G1594" s="153"/>
      <c r="H1594" s="153"/>
      <c r="I1594" s="153"/>
      <c r="J1594" s="153"/>
      <c r="K1594" s="147"/>
      <c r="L1594" s="155"/>
      <c r="M1594" s="155"/>
      <c r="N1594" s="148"/>
      <c r="O1594" s="141"/>
      <c r="P1594" s="148"/>
      <c r="Q1594" s="148"/>
      <c r="R1594" s="148"/>
      <c r="S1594" s="148"/>
      <c r="T1594" s="148"/>
    </row>
    <row r="1595" spans="1:20" ht="15.6" customHeight="1">
      <c r="A1595" s="150"/>
      <c r="B1595" s="150"/>
      <c r="C1595" s="151"/>
      <c r="D1595" s="148"/>
      <c r="E1595" s="148"/>
      <c r="F1595" s="137"/>
      <c r="G1595" s="153"/>
      <c r="H1595" s="153"/>
      <c r="I1595" s="153"/>
      <c r="J1595" s="153"/>
      <c r="K1595" s="147"/>
      <c r="L1595" s="155"/>
      <c r="M1595" s="155"/>
      <c r="N1595" s="148"/>
      <c r="O1595" s="141"/>
      <c r="P1595" s="148"/>
      <c r="Q1595" s="148"/>
      <c r="R1595" s="148"/>
      <c r="S1595" s="148"/>
      <c r="T1595" s="148"/>
    </row>
    <row r="1596" spans="1:20" ht="15.6" customHeight="1">
      <c r="A1596" s="150"/>
      <c r="B1596" s="150"/>
      <c r="C1596" s="151"/>
      <c r="D1596" s="148"/>
      <c r="E1596" s="148"/>
      <c r="F1596" s="137"/>
      <c r="G1596" s="153"/>
      <c r="H1596" s="153"/>
      <c r="I1596" s="153"/>
      <c r="J1596" s="153"/>
      <c r="K1596" s="147"/>
      <c r="L1596" s="155"/>
      <c r="M1596" s="155"/>
      <c r="N1596" s="148"/>
      <c r="O1596" s="141"/>
      <c r="P1596" s="148"/>
      <c r="Q1596" s="148"/>
      <c r="R1596" s="148"/>
      <c r="S1596" s="148"/>
      <c r="T1596" s="148"/>
    </row>
    <row r="1597" spans="1:20" ht="15.6" customHeight="1">
      <c r="A1597" s="150"/>
      <c r="B1597" s="150"/>
      <c r="C1597" s="151"/>
      <c r="D1597" s="148"/>
      <c r="E1597" s="148"/>
      <c r="F1597" s="137"/>
      <c r="G1597" s="153"/>
      <c r="H1597" s="153"/>
      <c r="I1597" s="153"/>
      <c r="J1597" s="153"/>
      <c r="K1597" s="147"/>
      <c r="L1597" s="155"/>
      <c r="M1597" s="155"/>
      <c r="N1597" s="148"/>
      <c r="O1597" s="141"/>
      <c r="P1597" s="148"/>
      <c r="Q1597" s="148"/>
      <c r="R1597" s="148"/>
      <c r="S1597" s="148"/>
      <c r="T1597" s="148"/>
    </row>
    <row r="1598" spans="1:20" ht="15.6" customHeight="1">
      <c r="A1598" s="150"/>
      <c r="B1598" s="150"/>
      <c r="C1598" s="151"/>
      <c r="D1598" s="148"/>
      <c r="E1598" s="148"/>
      <c r="F1598" s="137"/>
      <c r="G1598" s="153"/>
      <c r="H1598" s="153"/>
      <c r="I1598" s="153"/>
      <c r="J1598" s="153"/>
      <c r="K1598" s="147"/>
      <c r="L1598" s="155"/>
      <c r="M1598" s="155"/>
      <c r="N1598" s="148"/>
      <c r="O1598" s="141"/>
      <c r="P1598" s="148"/>
      <c r="Q1598" s="148"/>
      <c r="R1598" s="148"/>
      <c r="S1598" s="148"/>
      <c r="T1598" s="148"/>
    </row>
    <row r="1599" spans="1:20" ht="15.6" customHeight="1">
      <c r="A1599" s="150"/>
      <c r="B1599" s="150"/>
      <c r="C1599" s="151"/>
      <c r="D1599" s="148"/>
      <c r="E1599" s="148"/>
      <c r="F1599" s="137"/>
      <c r="G1599" s="153"/>
      <c r="H1599" s="153"/>
      <c r="I1599" s="153"/>
      <c r="J1599" s="153"/>
      <c r="K1599" s="147"/>
      <c r="L1599" s="155"/>
      <c r="M1599" s="155"/>
      <c r="N1599" s="148"/>
      <c r="O1599" s="141"/>
      <c r="P1599" s="148"/>
      <c r="Q1599" s="148"/>
      <c r="R1599" s="148"/>
      <c r="S1599" s="148"/>
      <c r="T1599" s="148"/>
    </row>
    <row r="1600" spans="1:20" ht="15.6" customHeight="1">
      <c r="A1600" s="150"/>
      <c r="B1600" s="150"/>
      <c r="C1600" s="151"/>
      <c r="D1600" s="148"/>
      <c r="E1600" s="148"/>
      <c r="F1600" s="137"/>
      <c r="G1600" s="153"/>
      <c r="H1600" s="153"/>
      <c r="I1600" s="153"/>
      <c r="J1600" s="153"/>
      <c r="K1600" s="147"/>
      <c r="L1600" s="155"/>
      <c r="M1600" s="155"/>
      <c r="N1600" s="148"/>
      <c r="O1600" s="141"/>
      <c r="P1600" s="148"/>
      <c r="Q1600" s="148"/>
      <c r="R1600" s="148"/>
      <c r="S1600" s="148"/>
      <c r="T1600" s="148"/>
    </row>
    <row r="1601" spans="1:20" ht="15.6" customHeight="1">
      <c r="A1601" s="150"/>
      <c r="B1601" s="150"/>
      <c r="C1601" s="151"/>
      <c r="D1601" s="148"/>
      <c r="E1601" s="148"/>
      <c r="F1601" s="137"/>
      <c r="G1601" s="153"/>
      <c r="H1601" s="153"/>
      <c r="I1601" s="153"/>
      <c r="J1601" s="153"/>
      <c r="K1601" s="147"/>
      <c r="L1601" s="155"/>
      <c r="M1601" s="155"/>
      <c r="N1601" s="148"/>
      <c r="O1601" s="141"/>
      <c r="P1601" s="148"/>
      <c r="Q1601" s="148"/>
      <c r="R1601" s="148"/>
      <c r="S1601" s="148"/>
      <c r="T1601" s="148"/>
    </row>
    <row r="1602" spans="1:20" ht="15.6" customHeight="1">
      <c r="A1602" s="150"/>
      <c r="B1602" s="150"/>
      <c r="C1602" s="151"/>
      <c r="D1602" s="148"/>
      <c r="E1602" s="148"/>
      <c r="F1602" s="137"/>
      <c r="G1602" s="153"/>
      <c r="H1602" s="153"/>
      <c r="I1602" s="153"/>
      <c r="J1602" s="153"/>
      <c r="K1602" s="147"/>
      <c r="L1602" s="155"/>
      <c r="M1602" s="155"/>
      <c r="N1602" s="148"/>
      <c r="O1602" s="141"/>
      <c r="P1602" s="148"/>
      <c r="Q1602" s="148"/>
      <c r="R1602" s="148"/>
      <c r="S1602" s="148"/>
      <c r="T1602" s="148"/>
    </row>
    <row r="1603" spans="1:20" ht="15.6" customHeight="1">
      <c r="A1603" s="150"/>
      <c r="B1603" s="150"/>
      <c r="C1603" s="151"/>
      <c r="D1603" s="148"/>
      <c r="E1603" s="148"/>
      <c r="F1603" s="137"/>
      <c r="G1603" s="153"/>
      <c r="H1603" s="153"/>
      <c r="I1603" s="153"/>
      <c r="J1603" s="153"/>
      <c r="K1603" s="147"/>
      <c r="L1603" s="155"/>
      <c r="M1603" s="155"/>
      <c r="N1603" s="148"/>
      <c r="O1603" s="141"/>
      <c r="P1603" s="148"/>
      <c r="Q1603" s="148"/>
      <c r="R1603" s="148"/>
      <c r="S1603" s="148"/>
      <c r="T1603" s="148"/>
    </row>
    <row r="1604" spans="1:20" ht="15.6" customHeight="1">
      <c r="A1604" s="150"/>
      <c r="B1604" s="150"/>
      <c r="C1604" s="151"/>
      <c r="D1604" s="148"/>
      <c r="E1604" s="148"/>
      <c r="F1604" s="137"/>
      <c r="G1604" s="153"/>
      <c r="H1604" s="153"/>
      <c r="I1604" s="153"/>
      <c r="J1604" s="153"/>
      <c r="K1604" s="147"/>
      <c r="L1604" s="155"/>
      <c r="M1604" s="155"/>
      <c r="N1604" s="148"/>
      <c r="O1604" s="141"/>
      <c r="P1604" s="148"/>
      <c r="Q1604" s="148"/>
      <c r="R1604" s="148"/>
      <c r="S1604" s="148"/>
      <c r="T1604" s="148"/>
    </row>
    <row r="1605" spans="1:20" ht="15.6" customHeight="1">
      <c r="A1605" s="150"/>
      <c r="B1605" s="150"/>
      <c r="C1605" s="151"/>
      <c r="D1605" s="148"/>
      <c r="E1605" s="148"/>
      <c r="F1605" s="137"/>
      <c r="G1605" s="153"/>
      <c r="H1605" s="153"/>
      <c r="I1605" s="153"/>
      <c r="J1605" s="153"/>
      <c r="K1605" s="147"/>
      <c r="L1605" s="155"/>
      <c r="M1605" s="155"/>
      <c r="N1605" s="148"/>
      <c r="O1605" s="141"/>
      <c r="P1605" s="148"/>
      <c r="Q1605" s="148"/>
      <c r="R1605" s="148"/>
      <c r="S1605" s="148"/>
      <c r="T1605" s="148"/>
    </row>
    <row r="1606" spans="1:20" ht="15.6" customHeight="1">
      <c r="A1606" s="150"/>
      <c r="B1606" s="150"/>
      <c r="C1606" s="151"/>
      <c r="D1606" s="148"/>
      <c r="E1606" s="148"/>
      <c r="F1606" s="137"/>
      <c r="G1606" s="153"/>
      <c r="H1606" s="153"/>
      <c r="I1606" s="153"/>
      <c r="J1606" s="153"/>
      <c r="K1606" s="147"/>
      <c r="L1606" s="155"/>
      <c r="M1606" s="155"/>
      <c r="N1606" s="148"/>
      <c r="O1606" s="141"/>
      <c r="P1606" s="148"/>
      <c r="Q1606" s="148"/>
      <c r="R1606" s="148"/>
      <c r="S1606" s="148"/>
      <c r="T1606" s="148"/>
    </row>
    <row r="1607" spans="1:20" ht="15.6" customHeight="1">
      <c r="A1607" s="150"/>
      <c r="B1607" s="150"/>
      <c r="C1607" s="151"/>
      <c r="D1607" s="148"/>
      <c r="E1607" s="148"/>
      <c r="F1607" s="137"/>
      <c r="G1607" s="153"/>
      <c r="H1607" s="153"/>
      <c r="I1607" s="153"/>
      <c r="J1607" s="153"/>
      <c r="K1607" s="147"/>
      <c r="L1607" s="155"/>
      <c r="M1607" s="155"/>
      <c r="N1607" s="148"/>
      <c r="O1607" s="141"/>
      <c r="P1607" s="148"/>
      <c r="Q1607" s="148"/>
      <c r="R1607" s="148"/>
      <c r="S1607" s="148"/>
      <c r="T1607" s="148"/>
    </row>
    <row r="1608" spans="1:20" ht="15.6" customHeight="1">
      <c r="A1608" s="150"/>
      <c r="B1608" s="150"/>
      <c r="C1608" s="151"/>
      <c r="D1608" s="148"/>
      <c r="E1608" s="148"/>
      <c r="F1608" s="137"/>
      <c r="G1608" s="153"/>
      <c r="H1608" s="153"/>
      <c r="I1608" s="153"/>
      <c r="J1608" s="153"/>
      <c r="K1608" s="147"/>
      <c r="L1608" s="155"/>
      <c r="M1608" s="155"/>
      <c r="N1608" s="148"/>
      <c r="O1608" s="141"/>
      <c r="P1608" s="148"/>
      <c r="Q1608" s="148"/>
      <c r="R1608" s="148"/>
      <c r="S1608" s="148"/>
      <c r="T1608" s="148"/>
    </row>
    <row r="1609" spans="1:20" ht="15.6" customHeight="1">
      <c r="A1609" s="150"/>
      <c r="B1609" s="150"/>
      <c r="C1609" s="151"/>
      <c r="D1609" s="148"/>
      <c r="E1609" s="148"/>
      <c r="F1609" s="137"/>
      <c r="G1609" s="153"/>
      <c r="H1609" s="153"/>
      <c r="I1609" s="153"/>
      <c r="J1609" s="153"/>
      <c r="K1609" s="147"/>
      <c r="L1609" s="155"/>
      <c r="M1609" s="155"/>
      <c r="N1609" s="148"/>
      <c r="O1609" s="141"/>
      <c r="P1609" s="148"/>
      <c r="Q1609" s="148"/>
      <c r="R1609" s="148"/>
      <c r="S1609" s="148"/>
      <c r="T1609" s="148"/>
    </row>
    <row r="1610" spans="1:20" ht="15.6" customHeight="1">
      <c r="A1610" s="150"/>
      <c r="B1610" s="150"/>
      <c r="C1610" s="151"/>
      <c r="D1610" s="148"/>
      <c r="E1610" s="148"/>
      <c r="F1610" s="137"/>
      <c r="G1610" s="153"/>
      <c r="H1610" s="153"/>
      <c r="I1610" s="153"/>
      <c r="J1610" s="153"/>
      <c r="K1610" s="147"/>
      <c r="L1610" s="155"/>
      <c r="M1610" s="155"/>
      <c r="N1610" s="148"/>
      <c r="O1610" s="141"/>
      <c r="P1610" s="148"/>
      <c r="Q1610" s="148"/>
      <c r="R1610" s="148"/>
      <c r="S1610" s="148"/>
      <c r="T1610" s="148"/>
    </row>
    <row r="1611" spans="1:20" ht="15.6" customHeight="1">
      <c r="A1611" s="150"/>
      <c r="B1611" s="150"/>
      <c r="C1611" s="151"/>
      <c r="D1611" s="148"/>
      <c r="E1611" s="148"/>
      <c r="F1611" s="137"/>
      <c r="G1611" s="153"/>
      <c r="H1611" s="153"/>
      <c r="I1611" s="153"/>
      <c r="J1611" s="153"/>
      <c r="K1611" s="147"/>
      <c r="L1611" s="155"/>
      <c r="M1611" s="155"/>
      <c r="N1611" s="148"/>
      <c r="O1611" s="141"/>
      <c r="P1611" s="148"/>
      <c r="Q1611" s="148"/>
      <c r="R1611" s="148"/>
      <c r="S1611" s="148"/>
      <c r="T1611" s="148"/>
    </row>
    <row r="1612" spans="1:20" ht="15.6" customHeight="1">
      <c r="A1612" s="150"/>
      <c r="B1612" s="150"/>
      <c r="C1612" s="151"/>
      <c r="D1612" s="148"/>
      <c r="E1612" s="148"/>
      <c r="F1612" s="137"/>
      <c r="G1612" s="153"/>
      <c r="H1612" s="153"/>
      <c r="I1612" s="153"/>
      <c r="J1612" s="153"/>
      <c r="K1612" s="147"/>
      <c r="L1612" s="155"/>
      <c r="M1612" s="155"/>
      <c r="N1612" s="148"/>
      <c r="O1612" s="141"/>
      <c r="P1612" s="148"/>
      <c r="Q1612" s="148"/>
      <c r="R1612" s="148"/>
      <c r="S1612" s="148"/>
      <c r="T1612" s="148"/>
    </row>
    <row r="1613" spans="1:20" ht="15.6" customHeight="1">
      <c r="A1613" s="150"/>
      <c r="B1613" s="150"/>
      <c r="C1613" s="151"/>
      <c r="D1613" s="148"/>
      <c r="E1613" s="148"/>
      <c r="F1613" s="137"/>
      <c r="G1613" s="153"/>
      <c r="H1613" s="153"/>
      <c r="I1613" s="153"/>
      <c r="J1613" s="153"/>
      <c r="K1613" s="147"/>
      <c r="L1613" s="155"/>
      <c r="M1613" s="155"/>
      <c r="N1613" s="148"/>
      <c r="O1613" s="141"/>
      <c r="P1613" s="148"/>
      <c r="Q1613" s="148"/>
      <c r="R1613" s="148"/>
      <c r="S1613" s="148"/>
      <c r="T1613" s="148"/>
    </row>
    <row r="1614" spans="1:20" ht="15.6" customHeight="1">
      <c r="A1614" s="150"/>
      <c r="B1614" s="150"/>
      <c r="C1614" s="151"/>
      <c r="D1614" s="148"/>
      <c r="E1614" s="148"/>
      <c r="F1614" s="137"/>
      <c r="G1614" s="153"/>
      <c r="H1614" s="153"/>
      <c r="I1614" s="153"/>
      <c r="J1614" s="153"/>
      <c r="K1614" s="147"/>
      <c r="L1614" s="155"/>
      <c r="M1614" s="155"/>
      <c r="N1614" s="148"/>
      <c r="O1614" s="141"/>
      <c r="P1614" s="148"/>
      <c r="Q1614" s="148"/>
      <c r="R1614" s="148"/>
      <c r="S1614" s="148"/>
      <c r="T1614" s="148"/>
    </row>
    <row r="1615" spans="1:20" ht="15.6" customHeight="1">
      <c r="A1615" s="150"/>
      <c r="B1615" s="150"/>
      <c r="C1615" s="151"/>
      <c r="D1615" s="148"/>
      <c r="E1615" s="148"/>
      <c r="F1615" s="137"/>
      <c r="G1615" s="153"/>
      <c r="H1615" s="153"/>
      <c r="I1615" s="153"/>
      <c r="J1615" s="153"/>
      <c r="K1615" s="147"/>
      <c r="L1615" s="155"/>
      <c r="M1615" s="155"/>
      <c r="N1615" s="148"/>
      <c r="O1615" s="141"/>
      <c r="P1615" s="148"/>
      <c r="Q1615" s="148"/>
      <c r="R1615" s="148"/>
      <c r="S1615" s="148"/>
      <c r="T1615" s="148"/>
    </row>
    <row r="1616" spans="1:20" ht="15.6" customHeight="1">
      <c r="A1616" s="150"/>
      <c r="B1616" s="150"/>
      <c r="C1616" s="151"/>
      <c r="D1616" s="148"/>
      <c r="E1616" s="148"/>
      <c r="F1616" s="137"/>
      <c r="G1616" s="153"/>
      <c r="H1616" s="153"/>
      <c r="I1616" s="153"/>
      <c r="J1616" s="153"/>
      <c r="K1616" s="147"/>
      <c r="L1616" s="155"/>
      <c r="M1616" s="155"/>
      <c r="N1616" s="148"/>
      <c r="O1616" s="141"/>
      <c r="P1616" s="148"/>
      <c r="Q1616" s="148"/>
      <c r="R1616" s="148"/>
      <c r="S1616" s="148"/>
      <c r="T1616" s="148"/>
    </row>
    <row r="1617" spans="1:20" ht="15.6" customHeight="1">
      <c r="A1617" s="150"/>
      <c r="B1617" s="150"/>
      <c r="C1617" s="151"/>
      <c r="D1617" s="148"/>
      <c r="E1617" s="148"/>
      <c r="F1617" s="137"/>
      <c r="G1617" s="153"/>
      <c r="H1617" s="153"/>
      <c r="I1617" s="153"/>
      <c r="J1617" s="153"/>
      <c r="K1617" s="147"/>
      <c r="L1617" s="155"/>
      <c r="M1617" s="155"/>
      <c r="N1617" s="148"/>
      <c r="O1617" s="141"/>
      <c r="P1617" s="148"/>
      <c r="Q1617" s="148"/>
      <c r="R1617" s="148"/>
      <c r="S1617" s="148"/>
      <c r="T1617" s="148"/>
    </row>
    <row r="1618" spans="1:20" ht="15.6" customHeight="1">
      <c r="A1618" s="150"/>
      <c r="B1618" s="150"/>
      <c r="C1618" s="151"/>
      <c r="D1618" s="148"/>
      <c r="E1618" s="148"/>
      <c r="F1618" s="137"/>
      <c r="G1618" s="153"/>
      <c r="H1618" s="153"/>
      <c r="I1618" s="153"/>
      <c r="J1618" s="153"/>
      <c r="K1618" s="147"/>
      <c r="L1618" s="155"/>
      <c r="M1618" s="155"/>
      <c r="N1618" s="148"/>
      <c r="O1618" s="141"/>
      <c r="P1618" s="148"/>
      <c r="Q1618" s="148"/>
      <c r="R1618" s="148"/>
      <c r="S1618" s="148"/>
      <c r="T1618" s="148"/>
    </row>
    <row r="1619" spans="1:20" ht="15.6" customHeight="1">
      <c r="A1619" s="150"/>
      <c r="B1619" s="150"/>
      <c r="C1619" s="151"/>
      <c r="D1619" s="148"/>
      <c r="E1619" s="148"/>
      <c r="F1619" s="137"/>
      <c r="G1619" s="153"/>
      <c r="H1619" s="153"/>
      <c r="I1619" s="153"/>
      <c r="J1619" s="153"/>
      <c r="K1619" s="147"/>
      <c r="L1619" s="155"/>
      <c r="M1619" s="155"/>
      <c r="N1619" s="148"/>
      <c r="O1619" s="141"/>
      <c r="P1619" s="148"/>
      <c r="Q1619" s="148"/>
      <c r="R1619" s="148"/>
      <c r="S1619" s="148"/>
      <c r="T1619" s="148"/>
    </row>
    <row r="1620" spans="1:20" ht="15.6" customHeight="1">
      <c r="A1620" s="150"/>
      <c r="B1620" s="150"/>
      <c r="C1620" s="151"/>
      <c r="D1620" s="148"/>
      <c r="E1620" s="148"/>
      <c r="F1620" s="137"/>
      <c r="G1620" s="153"/>
      <c r="H1620" s="153"/>
      <c r="I1620" s="153"/>
      <c r="J1620" s="153"/>
      <c r="K1620" s="147"/>
      <c r="L1620" s="155"/>
      <c r="M1620" s="155"/>
      <c r="N1620" s="148"/>
      <c r="O1620" s="141"/>
      <c r="P1620" s="148"/>
      <c r="Q1620" s="148"/>
      <c r="R1620" s="148"/>
      <c r="S1620" s="148"/>
      <c r="T1620" s="148"/>
    </row>
    <row r="1621" spans="1:20" ht="15.6" customHeight="1">
      <c r="A1621" s="150"/>
      <c r="B1621" s="150"/>
      <c r="C1621" s="151"/>
      <c r="D1621" s="148"/>
      <c r="E1621" s="148"/>
      <c r="F1621" s="137"/>
      <c r="G1621" s="153"/>
      <c r="H1621" s="153"/>
      <c r="I1621" s="153"/>
      <c r="J1621" s="153"/>
      <c r="K1621" s="147"/>
      <c r="L1621" s="155"/>
      <c r="M1621" s="155"/>
      <c r="N1621" s="148"/>
      <c r="O1621" s="141"/>
      <c r="P1621" s="148"/>
      <c r="Q1621" s="148"/>
      <c r="R1621" s="148"/>
      <c r="S1621" s="148"/>
      <c r="T1621" s="148"/>
    </row>
    <row r="1622" spans="1:20" ht="15.6" customHeight="1">
      <c r="A1622" s="150"/>
      <c r="B1622" s="150"/>
      <c r="C1622" s="151"/>
      <c r="D1622" s="148"/>
      <c r="E1622" s="148"/>
      <c r="F1622" s="137"/>
      <c r="G1622" s="153"/>
      <c r="H1622" s="153"/>
      <c r="I1622" s="153"/>
      <c r="J1622" s="153"/>
      <c r="K1622" s="147"/>
      <c r="L1622" s="155"/>
      <c r="M1622" s="155"/>
      <c r="N1622" s="148"/>
      <c r="O1622" s="141"/>
      <c r="P1622" s="148"/>
      <c r="Q1622" s="148"/>
      <c r="R1622" s="148"/>
      <c r="S1622" s="148"/>
      <c r="T1622" s="148"/>
    </row>
    <row r="1623" spans="1:20" ht="15.6" customHeight="1">
      <c r="A1623" s="150"/>
      <c r="B1623" s="150"/>
      <c r="C1623" s="151"/>
      <c r="D1623" s="148"/>
      <c r="E1623" s="148"/>
      <c r="F1623" s="137"/>
      <c r="G1623" s="153"/>
      <c r="H1623" s="153"/>
      <c r="I1623" s="153"/>
      <c r="J1623" s="153"/>
      <c r="K1623" s="147"/>
      <c r="L1623" s="155"/>
      <c r="M1623" s="155"/>
      <c r="N1623" s="148"/>
      <c r="O1623" s="141"/>
      <c r="P1623" s="148"/>
      <c r="Q1623" s="148"/>
      <c r="R1623" s="148"/>
      <c r="S1623" s="148"/>
      <c r="T1623" s="148"/>
    </row>
    <row r="1624" spans="1:20" ht="15.6" customHeight="1">
      <c r="A1624" s="150"/>
      <c r="B1624" s="150"/>
      <c r="C1624" s="151"/>
      <c r="D1624" s="148"/>
      <c r="E1624" s="148"/>
      <c r="F1624" s="137"/>
      <c r="G1624" s="153"/>
      <c r="H1624" s="153"/>
      <c r="I1624" s="153"/>
      <c r="J1624" s="153"/>
      <c r="K1624" s="147"/>
      <c r="L1624" s="155"/>
      <c r="M1624" s="155"/>
      <c r="N1624" s="148"/>
      <c r="O1624" s="141"/>
      <c r="P1624" s="148"/>
      <c r="Q1624" s="148"/>
      <c r="R1624" s="148"/>
      <c r="S1624" s="148"/>
      <c r="T1624" s="148"/>
    </row>
    <row r="1625" spans="1:20" ht="15.6" customHeight="1">
      <c r="A1625" s="150"/>
      <c r="B1625" s="150"/>
      <c r="C1625" s="151"/>
      <c r="D1625" s="148"/>
      <c r="E1625" s="148"/>
      <c r="F1625" s="137"/>
      <c r="G1625" s="153"/>
      <c r="H1625" s="153"/>
      <c r="I1625" s="153"/>
      <c r="J1625" s="153"/>
      <c r="K1625" s="147"/>
      <c r="L1625" s="155"/>
      <c r="M1625" s="155"/>
      <c r="N1625" s="148"/>
      <c r="O1625" s="141"/>
      <c r="P1625" s="148"/>
      <c r="Q1625" s="148"/>
      <c r="R1625" s="148"/>
      <c r="S1625" s="148"/>
      <c r="T1625" s="148"/>
    </row>
    <row r="1626" spans="1:20" ht="15.6" customHeight="1">
      <c r="A1626" s="150"/>
      <c r="B1626" s="150"/>
      <c r="C1626" s="151"/>
      <c r="D1626" s="148"/>
      <c r="E1626" s="148"/>
      <c r="F1626" s="137"/>
      <c r="G1626" s="153"/>
      <c r="H1626" s="153"/>
      <c r="I1626" s="153"/>
      <c r="J1626" s="153"/>
      <c r="K1626" s="147"/>
      <c r="L1626" s="155"/>
      <c r="M1626" s="155"/>
      <c r="N1626" s="148"/>
      <c r="O1626" s="141"/>
      <c r="P1626" s="148"/>
      <c r="Q1626" s="148"/>
      <c r="R1626" s="148"/>
      <c r="S1626" s="148"/>
      <c r="T1626" s="148"/>
    </row>
    <row r="1627" spans="1:20" ht="15.6" customHeight="1">
      <c r="A1627" s="150"/>
      <c r="B1627" s="150"/>
      <c r="C1627" s="151"/>
      <c r="D1627" s="148"/>
      <c r="E1627" s="148"/>
      <c r="F1627" s="137"/>
      <c r="G1627" s="153"/>
      <c r="H1627" s="153"/>
      <c r="I1627" s="153"/>
      <c r="J1627" s="153"/>
      <c r="K1627" s="147"/>
      <c r="L1627" s="155"/>
      <c r="M1627" s="155"/>
      <c r="N1627" s="148"/>
      <c r="O1627" s="141"/>
      <c r="P1627" s="148"/>
      <c r="Q1627" s="148"/>
      <c r="R1627" s="148"/>
      <c r="S1627" s="148"/>
      <c r="T1627" s="148"/>
    </row>
    <row r="1628" spans="1:20" ht="15.6" customHeight="1">
      <c r="A1628" s="150"/>
      <c r="B1628" s="150"/>
      <c r="C1628" s="151"/>
      <c r="D1628" s="148"/>
      <c r="E1628" s="148"/>
      <c r="F1628" s="137"/>
      <c r="G1628" s="153"/>
      <c r="H1628" s="153"/>
      <c r="I1628" s="153"/>
      <c r="J1628" s="153"/>
      <c r="K1628" s="147"/>
      <c r="L1628" s="155"/>
      <c r="M1628" s="155"/>
      <c r="N1628" s="148"/>
      <c r="O1628" s="141"/>
      <c r="P1628" s="148"/>
      <c r="Q1628" s="148"/>
      <c r="R1628" s="148"/>
      <c r="S1628" s="148"/>
      <c r="T1628" s="148"/>
    </row>
    <row r="1629" spans="1:20" ht="15.6" customHeight="1">
      <c r="A1629" s="150"/>
      <c r="B1629" s="150"/>
      <c r="C1629" s="151"/>
      <c r="D1629" s="148"/>
      <c r="E1629" s="148"/>
      <c r="F1629" s="137"/>
      <c r="G1629" s="153"/>
      <c r="H1629" s="153"/>
      <c r="I1629" s="153"/>
      <c r="J1629" s="153"/>
      <c r="K1629" s="147"/>
      <c r="L1629" s="155"/>
      <c r="M1629" s="155"/>
      <c r="N1629" s="148"/>
      <c r="O1629" s="141"/>
      <c r="P1629" s="148"/>
      <c r="Q1629" s="148"/>
      <c r="R1629" s="148"/>
      <c r="S1629" s="148"/>
      <c r="T1629" s="148"/>
    </row>
    <row r="1630" spans="1:20" ht="15.6" customHeight="1">
      <c r="A1630" s="150"/>
      <c r="B1630" s="150"/>
      <c r="C1630" s="151"/>
      <c r="D1630" s="148"/>
      <c r="E1630" s="148"/>
      <c r="F1630" s="137"/>
      <c r="G1630" s="153"/>
      <c r="H1630" s="153"/>
      <c r="I1630" s="153"/>
      <c r="J1630" s="153"/>
      <c r="K1630" s="147"/>
      <c r="L1630" s="155"/>
      <c r="M1630" s="155"/>
      <c r="N1630" s="148"/>
      <c r="O1630" s="141"/>
      <c r="P1630" s="148"/>
      <c r="Q1630" s="148"/>
      <c r="R1630" s="148"/>
      <c r="S1630" s="148"/>
      <c r="T1630" s="148"/>
    </row>
    <row r="1631" spans="1:20" ht="15.6" customHeight="1">
      <c r="A1631" s="150"/>
      <c r="B1631" s="150"/>
      <c r="C1631" s="151"/>
      <c r="D1631" s="148"/>
      <c r="E1631" s="148"/>
      <c r="F1631" s="137"/>
      <c r="G1631" s="153"/>
      <c r="H1631" s="153"/>
      <c r="I1631" s="153"/>
      <c r="J1631" s="153"/>
      <c r="K1631" s="147"/>
      <c r="L1631" s="155"/>
      <c r="M1631" s="155"/>
      <c r="N1631" s="148"/>
      <c r="O1631" s="141"/>
      <c r="P1631" s="148"/>
      <c r="Q1631" s="148"/>
      <c r="R1631" s="148"/>
      <c r="S1631" s="148"/>
      <c r="T1631" s="148"/>
    </row>
    <row r="1632" spans="1:20" ht="15.6" customHeight="1">
      <c r="A1632" s="150"/>
      <c r="B1632" s="150"/>
      <c r="C1632" s="151"/>
      <c r="D1632" s="148"/>
      <c r="E1632" s="148"/>
      <c r="F1632" s="137"/>
      <c r="G1632" s="153"/>
      <c r="H1632" s="153"/>
      <c r="I1632" s="153"/>
      <c r="J1632" s="153"/>
      <c r="K1632" s="147"/>
      <c r="L1632" s="155"/>
      <c r="M1632" s="155"/>
      <c r="N1632" s="148"/>
      <c r="O1632" s="141"/>
      <c r="P1632" s="148"/>
      <c r="Q1632" s="148"/>
      <c r="R1632" s="148"/>
      <c r="S1632" s="148"/>
      <c r="T1632" s="148"/>
    </row>
    <row r="1633" spans="1:20" ht="15.6" customHeight="1">
      <c r="A1633" s="150"/>
      <c r="B1633" s="150"/>
      <c r="C1633" s="151"/>
      <c r="D1633" s="148"/>
      <c r="E1633" s="148"/>
      <c r="F1633" s="137"/>
      <c r="G1633" s="153"/>
      <c r="H1633" s="153"/>
      <c r="I1633" s="153"/>
      <c r="J1633" s="153"/>
      <c r="K1633" s="147"/>
      <c r="L1633" s="155"/>
      <c r="M1633" s="155"/>
      <c r="N1633" s="148"/>
      <c r="O1633" s="141"/>
      <c r="P1633" s="148"/>
      <c r="Q1633" s="148"/>
      <c r="R1633" s="148"/>
      <c r="S1633" s="148"/>
      <c r="T1633" s="148"/>
    </row>
    <row r="1634" spans="1:20" ht="15.6" customHeight="1">
      <c r="A1634" s="150"/>
      <c r="B1634" s="150"/>
      <c r="C1634" s="151"/>
      <c r="D1634" s="148"/>
      <c r="E1634" s="148"/>
      <c r="F1634" s="137"/>
      <c r="G1634" s="153"/>
      <c r="H1634" s="153"/>
      <c r="I1634" s="153"/>
      <c r="J1634" s="153"/>
      <c r="K1634" s="147"/>
      <c r="L1634" s="155"/>
      <c r="M1634" s="155"/>
      <c r="N1634" s="148"/>
      <c r="O1634" s="141"/>
      <c r="P1634" s="148"/>
      <c r="Q1634" s="148"/>
      <c r="R1634" s="148"/>
      <c r="S1634" s="148"/>
      <c r="T1634" s="148"/>
    </row>
    <row r="1635" spans="1:20" ht="15.6" customHeight="1">
      <c r="A1635" s="150"/>
      <c r="B1635" s="150"/>
      <c r="C1635" s="151"/>
      <c r="D1635" s="148"/>
      <c r="E1635" s="148"/>
      <c r="F1635" s="137"/>
      <c r="G1635" s="153"/>
      <c r="H1635" s="153"/>
      <c r="I1635" s="153"/>
      <c r="J1635" s="153"/>
      <c r="K1635" s="147"/>
      <c r="L1635" s="155"/>
      <c r="M1635" s="155"/>
      <c r="N1635" s="148"/>
      <c r="O1635" s="141"/>
      <c r="P1635" s="148"/>
      <c r="Q1635" s="148"/>
      <c r="R1635" s="148"/>
      <c r="S1635" s="148"/>
      <c r="T1635" s="148"/>
    </row>
    <row r="1636" spans="1:20" ht="15.6" customHeight="1">
      <c r="A1636" s="150"/>
      <c r="B1636" s="150"/>
      <c r="C1636" s="151"/>
      <c r="D1636" s="148"/>
      <c r="E1636" s="148"/>
      <c r="F1636" s="137"/>
      <c r="G1636" s="153"/>
      <c r="H1636" s="153"/>
      <c r="I1636" s="153"/>
      <c r="J1636" s="153"/>
      <c r="K1636" s="147"/>
      <c r="L1636" s="155"/>
      <c r="M1636" s="155"/>
      <c r="N1636" s="148"/>
      <c r="O1636" s="141"/>
      <c r="P1636" s="148"/>
      <c r="Q1636" s="148"/>
      <c r="R1636" s="148"/>
      <c r="S1636" s="148"/>
      <c r="T1636" s="148"/>
    </row>
    <row r="1637" spans="1:20" ht="15.6" customHeight="1">
      <c r="A1637" s="150"/>
      <c r="B1637" s="150"/>
      <c r="C1637" s="151"/>
      <c r="D1637" s="148"/>
      <c r="E1637" s="148"/>
      <c r="F1637" s="137"/>
      <c r="G1637" s="153"/>
      <c r="H1637" s="153"/>
      <c r="I1637" s="153"/>
      <c r="J1637" s="153"/>
      <c r="K1637" s="147"/>
      <c r="L1637" s="155"/>
      <c r="M1637" s="155"/>
      <c r="N1637" s="148"/>
      <c r="O1637" s="141"/>
      <c r="P1637" s="148"/>
      <c r="Q1637" s="148"/>
      <c r="R1637" s="148"/>
      <c r="S1637" s="148"/>
      <c r="T1637" s="148"/>
    </row>
    <row r="1638" spans="1:20" ht="15.6" customHeight="1">
      <c r="A1638" s="150"/>
      <c r="B1638" s="150"/>
      <c r="C1638" s="151"/>
      <c r="D1638" s="148"/>
      <c r="E1638" s="148"/>
      <c r="F1638" s="137"/>
      <c r="G1638" s="153"/>
      <c r="H1638" s="153"/>
      <c r="I1638" s="153"/>
      <c r="J1638" s="153"/>
      <c r="K1638" s="147"/>
      <c r="L1638" s="155"/>
      <c r="M1638" s="155"/>
      <c r="N1638" s="148"/>
      <c r="O1638" s="141"/>
      <c r="P1638" s="148"/>
      <c r="Q1638" s="148"/>
      <c r="R1638" s="148"/>
      <c r="S1638" s="148"/>
      <c r="T1638" s="148"/>
    </row>
    <row r="1639" spans="1:20" ht="15.6" customHeight="1">
      <c r="A1639" s="150"/>
      <c r="B1639" s="150"/>
      <c r="C1639" s="151"/>
      <c r="D1639" s="148"/>
      <c r="E1639" s="148"/>
      <c r="F1639" s="137"/>
      <c r="G1639" s="153"/>
      <c r="H1639" s="153"/>
      <c r="I1639" s="153"/>
      <c r="J1639" s="153"/>
      <c r="K1639" s="147"/>
      <c r="L1639" s="155"/>
      <c r="M1639" s="155"/>
      <c r="N1639" s="148"/>
      <c r="O1639" s="141"/>
      <c r="P1639" s="148"/>
      <c r="Q1639" s="148"/>
      <c r="R1639" s="148"/>
      <c r="S1639" s="148"/>
      <c r="T1639" s="148"/>
    </row>
    <row r="1640" spans="1:20" ht="15.6" customHeight="1">
      <c r="A1640" s="150"/>
      <c r="B1640" s="150"/>
      <c r="C1640" s="151"/>
      <c r="D1640" s="148"/>
      <c r="E1640" s="148"/>
      <c r="F1640" s="137"/>
      <c r="G1640" s="153"/>
      <c r="H1640" s="153"/>
      <c r="I1640" s="153"/>
      <c r="J1640" s="153"/>
      <c r="K1640" s="147"/>
      <c r="L1640" s="155"/>
      <c r="M1640" s="155"/>
      <c r="N1640" s="148"/>
      <c r="O1640" s="141"/>
      <c r="P1640" s="148"/>
      <c r="Q1640" s="148"/>
      <c r="R1640" s="148"/>
      <c r="S1640" s="148"/>
      <c r="T1640" s="148"/>
    </row>
    <row r="1641" spans="1:20" ht="15.6" customHeight="1">
      <c r="A1641" s="150"/>
      <c r="B1641" s="150"/>
      <c r="C1641" s="151"/>
      <c r="D1641" s="148"/>
      <c r="E1641" s="148"/>
      <c r="F1641" s="137"/>
      <c r="G1641" s="153"/>
      <c r="H1641" s="153"/>
      <c r="I1641" s="153"/>
      <c r="J1641" s="153"/>
      <c r="K1641" s="147"/>
      <c r="L1641" s="155"/>
      <c r="M1641" s="155"/>
      <c r="N1641" s="148"/>
      <c r="O1641" s="141"/>
      <c r="P1641" s="148"/>
      <c r="Q1641" s="148"/>
      <c r="R1641" s="148"/>
      <c r="S1641" s="148"/>
      <c r="T1641" s="148"/>
    </row>
    <row r="1642" spans="1:20" ht="15.6" customHeight="1">
      <c r="A1642" s="150"/>
      <c r="B1642" s="150"/>
      <c r="C1642" s="151"/>
      <c r="D1642" s="148"/>
      <c r="E1642" s="148"/>
      <c r="F1642" s="137"/>
      <c r="G1642" s="153"/>
      <c r="H1642" s="153"/>
      <c r="I1642" s="153"/>
      <c r="J1642" s="153"/>
      <c r="K1642" s="147"/>
      <c r="L1642" s="155"/>
      <c r="M1642" s="155"/>
      <c r="N1642" s="148"/>
      <c r="O1642" s="141"/>
      <c r="P1642" s="148"/>
      <c r="Q1642" s="148"/>
      <c r="R1642" s="148"/>
      <c r="S1642" s="148"/>
      <c r="T1642" s="148"/>
    </row>
    <row r="1643" spans="1:20" ht="15.6" customHeight="1">
      <c r="A1643" s="150"/>
      <c r="B1643" s="150"/>
      <c r="C1643" s="151"/>
      <c r="D1643" s="148"/>
      <c r="E1643" s="148"/>
      <c r="F1643" s="137"/>
      <c r="G1643" s="153"/>
      <c r="H1643" s="153"/>
      <c r="I1643" s="153"/>
      <c r="J1643" s="153"/>
      <c r="K1643" s="147"/>
      <c r="L1643" s="155"/>
      <c r="M1643" s="155"/>
      <c r="N1643" s="148"/>
      <c r="O1643" s="141"/>
      <c r="P1643" s="148"/>
      <c r="Q1643" s="148"/>
      <c r="R1643" s="148"/>
      <c r="S1643" s="148"/>
      <c r="T1643" s="148"/>
    </row>
    <row r="1644" spans="1:20" ht="15.6" customHeight="1">
      <c r="A1644" s="150"/>
      <c r="B1644" s="150"/>
      <c r="C1644" s="151"/>
      <c r="D1644" s="148"/>
      <c r="E1644" s="148"/>
      <c r="F1644" s="137"/>
      <c r="G1644" s="153"/>
      <c r="H1644" s="153"/>
      <c r="I1644" s="153"/>
      <c r="J1644" s="153"/>
      <c r="K1644" s="147"/>
      <c r="L1644" s="155"/>
      <c r="M1644" s="155"/>
      <c r="N1644" s="148"/>
      <c r="O1644" s="141"/>
      <c r="P1644" s="148"/>
      <c r="Q1644" s="148"/>
      <c r="R1644" s="148"/>
      <c r="S1644" s="148"/>
      <c r="T1644" s="148"/>
    </row>
    <row r="1645" spans="1:20" ht="15.6" customHeight="1">
      <c r="A1645" s="150"/>
      <c r="B1645" s="150"/>
      <c r="C1645" s="151"/>
      <c r="D1645" s="148"/>
      <c r="E1645" s="148"/>
      <c r="F1645" s="137"/>
      <c r="G1645" s="153"/>
      <c r="H1645" s="153"/>
      <c r="I1645" s="153"/>
      <c r="J1645" s="153"/>
      <c r="K1645" s="147"/>
      <c r="L1645" s="155"/>
      <c r="M1645" s="155"/>
      <c r="N1645" s="148"/>
      <c r="O1645" s="141"/>
      <c r="P1645" s="148"/>
      <c r="Q1645" s="148"/>
      <c r="R1645" s="148"/>
      <c r="S1645" s="148"/>
      <c r="T1645" s="148"/>
    </row>
    <row r="1646" spans="1:20" ht="15.6" customHeight="1">
      <c r="A1646" s="150"/>
      <c r="B1646" s="150"/>
      <c r="C1646" s="151"/>
      <c r="D1646" s="148"/>
      <c r="E1646" s="148"/>
      <c r="F1646" s="137"/>
      <c r="G1646" s="153"/>
      <c r="H1646" s="153"/>
      <c r="I1646" s="153"/>
      <c r="J1646" s="153"/>
      <c r="K1646" s="147"/>
      <c r="L1646" s="155"/>
      <c r="M1646" s="155"/>
      <c r="N1646" s="148"/>
      <c r="O1646" s="141"/>
      <c r="P1646" s="148"/>
      <c r="Q1646" s="148"/>
      <c r="R1646" s="148"/>
      <c r="S1646" s="148"/>
      <c r="T1646" s="148"/>
    </row>
    <row r="1647" spans="1:20" ht="15.6" customHeight="1">
      <c r="A1647" s="150"/>
      <c r="B1647" s="150"/>
      <c r="C1647" s="151"/>
      <c r="D1647" s="148"/>
      <c r="E1647" s="148"/>
      <c r="F1647" s="137"/>
      <c r="G1647" s="153"/>
      <c r="H1647" s="153"/>
      <c r="I1647" s="153"/>
      <c r="J1647" s="153"/>
      <c r="K1647" s="147"/>
      <c r="L1647" s="155"/>
      <c r="M1647" s="155"/>
      <c r="N1647" s="148"/>
      <c r="O1647" s="141"/>
      <c r="P1647" s="148"/>
      <c r="Q1647" s="148"/>
      <c r="R1647" s="148"/>
      <c r="S1647" s="148"/>
      <c r="T1647" s="148"/>
    </row>
    <row r="1648" spans="1:20" ht="15.6" customHeight="1">
      <c r="A1648" s="150"/>
      <c r="B1648" s="150"/>
      <c r="C1648" s="151"/>
      <c r="D1648" s="148"/>
      <c r="E1648" s="148"/>
      <c r="F1648" s="137"/>
      <c r="G1648" s="153"/>
      <c r="H1648" s="153"/>
      <c r="I1648" s="153"/>
      <c r="J1648" s="153"/>
      <c r="K1648" s="147"/>
      <c r="L1648" s="155"/>
      <c r="M1648" s="155"/>
      <c r="N1648" s="148"/>
      <c r="O1648" s="141"/>
      <c r="P1648" s="148"/>
      <c r="Q1648" s="148"/>
      <c r="R1648" s="148"/>
      <c r="S1648" s="148"/>
      <c r="T1648" s="148"/>
    </row>
    <row r="1649" spans="1:20" ht="15.6" customHeight="1">
      <c r="A1649" s="150"/>
      <c r="B1649" s="150"/>
      <c r="C1649" s="151"/>
      <c r="D1649" s="148"/>
      <c r="E1649" s="148"/>
      <c r="F1649" s="137"/>
      <c r="G1649" s="153"/>
      <c r="H1649" s="153"/>
      <c r="I1649" s="153"/>
      <c r="J1649" s="153"/>
      <c r="K1649" s="147"/>
      <c r="L1649" s="155"/>
      <c r="M1649" s="155"/>
      <c r="N1649" s="148"/>
      <c r="O1649" s="141"/>
      <c r="P1649" s="148"/>
      <c r="Q1649" s="148"/>
      <c r="R1649" s="148"/>
      <c r="S1649" s="148"/>
      <c r="T1649" s="148"/>
    </row>
    <row r="1650" spans="1:20" ht="15.6" customHeight="1">
      <c r="A1650" s="150"/>
      <c r="B1650" s="150"/>
      <c r="C1650" s="151"/>
      <c r="D1650" s="148"/>
      <c r="E1650" s="148"/>
      <c r="F1650" s="137"/>
      <c r="G1650" s="153"/>
      <c r="H1650" s="153"/>
      <c r="I1650" s="153"/>
      <c r="J1650" s="153"/>
      <c r="K1650" s="147"/>
      <c r="L1650" s="155"/>
      <c r="M1650" s="155"/>
      <c r="N1650" s="148"/>
      <c r="O1650" s="141"/>
      <c r="P1650" s="148"/>
      <c r="Q1650" s="148"/>
      <c r="R1650" s="148"/>
      <c r="S1650" s="148"/>
      <c r="T1650" s="148"/>
    </row>
    <row r="1651" spans="1:20" ht="15.6" customHeight="1">
      <c r="A1651" s="150"/>
      <c r="B1651" s="150"/>
      <c r="C1651" s="151"/>
      <c r="D1651" s="148"/>
      <c r="E1651" s="148"/>
      <c r="F1651" s="137"/>
      <c r="G1651" s="153"/>
      <c r="H1651" s="153"/>
      <c r="I1651" s="153"/>
      <c r="J1651" s="153"/>
      <c r="K1651" s="147"/>
      <c r="L1651" s="155"/>
      <c r="M1651" s="155"/>
      <c r="N1651" s="148"/>
      <c r="O1651" s="141"/>
      <c r="P1651" s="148"/>
      <c r="Q1651" s="148"/>
      <c r="R1651" s="148"/>
      <c r="S1651" s="148"/>
      <c r="T1651" s="148"/>
    </row>
    <row r="1652" spans="1:20" ht="15.6" customHeight="1">
      <c r="A1652" s="150"/>
      <c r="B1652" s="150"/>
      <c r="C1652" s="151"/>
      <c r="D1652" s="148"/>
      <c r="E1652" s="148"/>
      <c r="F1652" s="137"/>
      <c r="G1652" s="153"/>
      <c r="H1652" s="153"/>
      <c r="I1652" s="153"/>
      <c r="J1652" s="153"/>
      <c r="K1652" s="147"/>
      <c r="L1652" s="155"/>
      <c r="M1652" s="155"/>
      <c r="N1652" s="148"/>
      <c r="O1652" s="141"/>
      <c r="P1652" s="148"/>
      <c r="Q1652" s="148"/>
      <c r="R1652" s="148"/>
      <c r="S1652" s="148"/>
      <c r="T1652" s="148"/>
    </row>
    <row r="1653" spans="1:20" ht="15.6" customHeight="1">
      <c r="A1653" s="150"/>
      <c r="B1653" s="150"/>
      <c r="C1653" s="151"/>
      <c r="D1653" s="148"/>
      <c r="E1653" s="148"/>
      <c r="F1653" s="137"/>
      <c r="G1653" s="153"/>
      <c r="H1653" s="153"/>
      <c r="I1653" s="153"/>
      <c r="J1653" s="153"/>
      <c r="K1653" s="147"/>
      <c r="L1653" s="155"/>
      <c r="M1653" s="155"/>
      <c r="N1653" s="148"/>
      <c r="O1653" s="141"/>
      <c r="P1653" s="148"/>
      <c r="Q1653" s="148"/>
      <c r="R1653" s="148"/>
      <c r="S1653" s="148"/>
      <c r="T1653" s="148"/>
    </row>
    <row r="1654" spans="1:20" ht="15.6" customHeight="1">
      <c r="A1654" s="150"/>
      <c r="B1654" s="150"/>
      <c r="C1654" s="151"/>
      <c r="D1654" s="148"/>
      <c r="E1654" s="148"/>
      <c r="F1654" s="137"/>
      <c r="G1654" s="153"/>
      <c r="H1654" s="153"/>
      <c r="I1654" s="153"/>
      <c r="J1654" s="153"/>
      <c r="K1654" s="147"/>
      <c r="L1654" s="155"/>
      <c r="M1654" s="155"/>
      <c r="N1654" s="148"/>
      <c r="O1654" s="141"/>
      <c r="P1654" s="148"/>
      <c r="Q1654" s="148"/>
      <c r="R1654" s="148"/>
      <c r="S1654" s="148"/>
      <c r="T1654" s="148"/>
    </row>
    <row r="1655" spans="1:20" ht="15.6" customHeight="1">
      <c r="A1655" s="150"/>
      <c r="B1655" s="150"/>
      <c r="C1655" s="151"/>
      <c r="D1655" s="148"/>
      <c r="E1655" s="148"/>
      <c r="F1655" s="137"/>
      <c r="G1655" s="153"/>
      <c r="H1655" s="153"/>
      <c r="I1655" s="153"/>
      <c r="J1655" s="153"/>
      <c r="K1655" s="147"/>
      <c r="L1655" s="155"/>
      <c r="M1655" s="155"/>
      <c r="N1655" s="148"/>
      <c r="O1655" s="141"/>
      <c r="P1655" s="148"/>
      <c r="Q1655" s="148"/>
      <c r="R1655" s="148"/>
      <c r="S1655" s="148"/>
      <c r="T1655" s="148"/>
    </row>
    <row r="1656" spans="1:20" ht="15.6" customHeight="1">
      <c r="A1656" s="150"/>
      <c r="B1656" s="150"/>
      <c r="C1656" s="151"/>
      <c r="D1656" s="148"/>
      <c r="E1656" s="148"/>
      <c r="F1656" s="137"/>
      <c r="G1656" s="153"/>
      <c r="H1656" s="153"/>
      <c r="I1656" s="153"/>
      <c r="J1656" s="153"/>
      <c r="K1656" s="147"/>
      <c r="L1656" s="155"/>
      <c r="M1656" s="155"/>
      <c r="N1656" s="148"/>
      <c r="O1656" s="141"/>
      <c r="P1656" s="148"/>
      <c r="Q1656" s="148"/>
      <c r="R1656" s="148"/>
      <c r="S1656" s="148"/>
      <c r="T1656" s="148"/>
    </row>
    <row r="1657" spans="1:20" ht="15.6" customHeight="1">
      <c r="A1657" s="150"/>
      <c r="B1657" s="150"/>
      <c r="C1657" s="151"/>
      <c r="D1657" s="148"/>
      <c r="E1657" s="148"/>
      <c r="F1657" s="137"/>
      <c r="G1657" s="153"/>
      <c r="H1657" s="153"/>
      <c r="I1657" s="153"/>
      <c r="J1657" s="153"/>
      <c r="K1657" s="147"/>
      <c r="L1657" s="155"/>
      <c r="M1657" s="155"/>
      <c r="N1657" s="148"/>
      <c r="O1657" s="141"/>
      <c r="P1657" s="148"/>
      <c r="Q1657" s="148"/>
      <c r="R1657" s="148"/>
      <c r="S1657" s="148"/>
      <c r="T1657" s="148"/>
    </row>
    <row r="1658" spans="1:20" ht="15.6" customHeight="1">
      <c r="A1658" s="150"/>
      <c r="B1658" s="150"/>
      <c r="C1658" s="151"/>
      <c r="D1658" s="148"/>
      <c r="E1658" s="148"/>
      <c r="F1658" s="137"/>
      <c r="G1658" s="153"/>
      <c r="H1658" s="153"/>
      <c r="I1658" s="153"/>
      <c r="J1658" s="153"/>
      <c r="K1658" s="147"/>
      <c r="L1658" s="155"/>
      <c r="M1658" s="155"/>
      <c r="N1658" s="148"/>
      <c r="O1658" s="141"/>
      <c r="P1658" s="148"/>
      <c r="Q1658" s="148"/>
      <c r="R1658" s="148"/>
      <c r="S1658" s="148"/>
      <c r="T1658" s="148"/>
    </row>
    <row r="1659" spans="1:20" ht="15.6" customHeight="1">
      <c r="A1659" s="150"/>
      <c r="B1659" s="150"/>
      <c r="C1659" s="151"/>
      <c r="D1659" s="148"/>
      <c r="E1659" s="148"/>
      <c r="F1659" s="137"/>
      <c r="G1659" s="153"/>
      <c r="H1659" s="153"/>
      <c r="I1659" s="153"/>
      <c r="J1659" s="153"/>
      <c r="K1659" s="147"/>
      <c r="L1659" s="155"/>
      <c r="M1659" s="155"/>
      <c r="N1659" s="148"/>
      <c r="O1659" s="141"/>
      <c r="P1659" s="148"/>
      <c r="Q1659" s="148"/>
      <c r="R1659" s="148"/>
      <c r="S1659" s="148"/>
      <c r="T1659" s="148"/>
    </row>
    <row r="1660" spans="1:20" ht="15.6" customHeight="1">
      <c r="A1660" s="150"/>
      <c r="B1660" s="150"/>
      <c r="C1660" s="151"/>
      <c r="D1660" s="148"/>
      <c r="E1660" s="148"/>
      <c r="F1660" s="137"/>
      <c r="G1660" s="153"/>
      <c r="H1660" s="153"/>
      <c r="I1660" s="153"/>
      <c r="J1660" s="153"/>
      <c r="K1660" s="147"/>
      <c r="L1660" s="155"/>
      <c r="M1660" s="155"/>
      <c r="N1660" s="148"/>
      <c r="O1660" s="141"/>
      <c r="P1660" s="148"/>
      <c r="Q1660" s="148"/>
      <c r="R1660" s="148"/>
      <c r="S1660" s="148"/>
      <c r="T1660" s="148"/>
    </row>
    <row r="1661" spans="1:20" ht="15.6" customHeight="1">
      <c r="A1661" s="150"/>
      <c r="B1661" s="150"/>
      <c r="C1661" s="151"/>
      <c r="D1661" s="148"/>
      <c r="E1661" s="148"/>
      <c r="F1661" s="137"/>
      <c r="G1661" s="153"/>
      <c r="H1661" s="153"/>
      <c r="I1661" s="153"/>
      <c r="J1661" s="153"/>
      <c r="K1661" s="147"/>
      <c r="L1661" s="155"/>
      <c r="M1661" s="155"/>
      <c r="N1661" s="148"/>
      <c r="O1661" s="141"/>
      <c r="P1661" s="148"/>
      <c r="Q1661" s="148"/>
      <c r="R1661" s="148"/>
      <c r="S1661" s="148"/>
      <c r="T1661" s="148"/>
    </row>
    <row r="1662" spans="1:20" ht="15.6" customHeight="1">
      <c r="A1662" s="150"/>
      <c r="B1662" s="150"/>
      <c r="C1662" s="151"/>
      <c r="D1662" s="148"/>
      <c r="E1662" s="148"/>
      <c r="F1662" s="137"/>
      <c r="G1662" s="153"/>
      <c r="H1662" s="153"/>
      <c r="I1662" s="153"/>
      <c r="J1662" s="153"/>
      <c r="K1662" s="147"/>
      <c r="L1662" s="155"/>
      <c r="M1662" s="155"/>
      <c r="N1662" s="148"/>
      <c r="O1662" s="141"/>
      <c r="P1662" s="148"/>
      <c r="Q1662" s="148"/>
      <c r="R1662" s="148"/>
      <c r="S1662" s="148"/>
      <c r="T1662" s="148"/>
    </row>
    <row r="1663" spans="1:20" ht="15.6" customHeight="1">
      <c r="A1663" s="150"/>
      <c r="B1663" s="150"/>
      <c r="C1663" s="151"/>
      <c r="D1663" s="148"/>
      <c r="E1663" s="148"/>
      <c r="F1663" s="137"/>
      <c r="G1663" s="153"/>
      <c r="H1663" s="153"/>
      <c r="I1663" s="153"/>
      <c r="J1663" s="153"/>
      <c r="K1663" s="147"/>
      <c r="L1663" s="155"/>
      <c r="M1663" s="155"/>
      <c r="N1663" s="148"/>
      <c r="O1663" s="141"/>
      <c r="P1663" s="148"/>
      <c r="Q1663" s="148"/>
      <c r="R1663" s="148"/>
      <c r="S1663" s="148"/>
      <c r="T1663" s="148"/>
    </row>
    <row r="1664" spans="1:20" ht="15.6" customHeight="1">
      <c r="A1664" s="150"/>
      <c r="B1664" s="150"/>
      <c r="C1664" s="151"/>
      <c r="D1664" s="148"/>
      <c r="E1664" s="148"/>
      <c r="F1664" s="137"/>
      <c r="G1664" s="153"/>
      <c r="H1664" s="153"/>
      <c r="I1664" s="153"/>
      <c r="J1664" s="153"/>
      <c r="K1664" s="147"/>
      <c r="L1664" s="155"/>
      <c r="M1664" s="155"/>
      <c r="N1664" s="148"/>
      <c r="O1664" s="141"/>
      <c r="P1664" s="148"/>
      <c r="Q1664" s="148"/>
      <c r="R1664" s="148"/>
      <c r="S1664" s="148"/>
      <c r="T1664" s="148"/>
    </row>
    <row r="1665" spans="1:20" ht="15.6" customHeight="1">
      <c r="A1665" s="150"/>
      <c r="B1665" s="150"/>
      <c r="C1665" s="151"/>
      <c r="D1665" s="148"/>
      <c r="E1665" s="148"/>
      <c r="F1665" s="137"/>
      <c r="G1665" s="153"/>
      <c r="H1665" s="153"/>
      <c r="I1665" s="153"/>
      <c r="J1665" s="153"/>
      <c r="K1665" s="147"/>
      <c r="L1665" s="155"/>
      <c r="M1665" s="155"/>
      <c r="N1665" s="148"/>
      <c r="O1665" s="141"/>
      <c r="P1665" s="148"/>
      <c r="Q1665" s="148"/>
      <c r="R1665" s="148"/>
      <c r="S1665" s="148"/>
      <c r="T1665" s="148"/>
    </row>
    <row r="1666" spans="1:20" ht="15.6" customHeight="1">
      <c r="A1666" s="150"/>
      <c r="B1666" s="150"/>
      <c r="C1666" s="151"/>
      <c r="D1666" s="148"/>
      <c r="E1666" s="148"/>
      <c r="F1666" s="137"/>
      <c r="G1666" s="153"/>
      <c r="H1666" s="153"/>
      <c r="I1666" s="153"/>
      <c r="J1666" s="153"/>
      <c r="K1666" s="147"/>
      <c r="L1666" s="155"/>
      <c r="M1666" s="155"/>
      <c r="N1666" s="148"/>
      <c r="O1666" s="141"/>
      <c r="P1666" s="148"/>
      <c r="Q1666" s="148"/>
      <c r="R1666" s="148"/>
      <c r="S1666" s="148"/>
      <c r="T1666" s="148"/>
    </row>
    <row r="1667" spans="1:20" ht="15.6" customHeight="1">
      <c r="A1667" s="150"/>
      <c r="B1667" s="150"/>
      <c r="C1667" s="151"/>
      <c r="D1667" s="148"/>
      <c r="E1667" s="148"/>
      <c r="F1667" s="137"/>
      <c r="G1667" s="153"/>
      <c r="H1667" s="153"/>
      <c r="I1667" s="153"/>
      <c r="J1667" s="153"/>
      <c r="K1667" s="147"/>
      <c r="L1667" s="155"/>
      <c r="M1667" s="155"/>
      <c r="N1667" s="148"/>
      <c r="O1667" s="141"/>
      <c r="P1667" s="148"/>
      <c r="Q1667" s="148"/>
      <c r="R1667" s="148"/>
      <c r="S1667" s="148"/>
      <c r="T1667" s="148"/>
    </row>
    <row r="1668" spans="1:20" ht="15.6" customHeight="1">
      <c r="A1668" s="150"/>
      <c r="B1668" s="150"/>
      <c r="C1668" s="151"/>
      <c r="D1668" s="148"/>
      <c r="E1668" s="148"/>
      <c r="F1668" s="137"/>
      <c r="G1668" s="153"/>
      <c r="H1668" s="153"/>
      <c r="I1668" s="153"/>
      <c r="J1668" s="153"/>
      <c r="K1668" s="147"/>
      <c r="L1668" s="155"/>
      <c r="M1668" s="155"/>
      <c r="N1668" s="148"/>
      <c r="O1668" s="141"/>
      <c r="P1668" s="148"/>
      <c r="Q1668" s="148"/>
      <c r="R1668" s="148"/>
      <c r="S1668" s="148"/>
      <c r="T1668" s="148"/>
    </row>
    <row r="1669" spans="1:20" ht="15.6" customHeight="1">
      <c r="A1669" s="150"/>
      <c r="B1669" s="150"/>
      <c r="C1669" s="151"/>
      <c r="D1669" s="148"/>
      <c r="E1669" s="148"/>
      <c r="F1669" s="137"/>
      <c r="G1669" s="153"/>
      <c r="H1669" s="153"/>
      <c r="I1669" s="153"/>
      <c r="J1669" s="153"/>
      <c r="K1669" s="147"/>
      <c r="L1669" s="155"/>
      <c r="M1669" s="155"/>
      <c r="N1669" s="148"/>
      <c r="O1669" s="141"/>
      <c r="P1669" s="148"/>
      <c r="Q1669" s="148"/>
      <c r="R1669" s="148"/>
      <c r="S1669" s="148"/>
      <c r="T1669" s="148"/>
    </row>
    <row r="1670" spans="1:20" ht="15.6" customHeight="1">
      <c r="A1670" s="150"/>
      <c r="B1670" s="150"/>
      <c r="C1670" s="151"/>
      <c r="D1670" s="148"/>
      <c r="E1670" s="148"/>
      <c r="F1670" s="137"/>
      <c r="G1670" s="153"/>
      <c r="H1670" s="153"/>
      <c r="I1670" s="153"/>
      <c r="J1670" s="153"/>
      <c r="K1670" s="147"/>
      <c r="L1670" s="155"/>
      <c r="M1670" s="155"/>
      <c r="N1670" s="148"/>
      <c r="O1670" s="141"/>
      <c r="P1670" s="148"/>
      <c r="Q1670" s="148"/>
      <c r="R1670" s="148"/>
      <c r="S1670" s="148"/>
      <c r="T1670" s="148"/>
    </row>
    <row r="1671" spans="1:20" ht="15.6" customHeight="1">
      <c r="A1671" s="150"/>
      <c r="B1671" s="150"/>
      <c r="C1671" s="151"/>
      <c r="D1671" s="148"/>
      <c r="E1671" s="148"/>
      <c r="F1671" s="137"/>
      <c r="G1671" s="153"/>
      <c r="H1671" s="153"/>
      <c r="I1671" s="153"/>
      <c r="J1671" s="153"/>
      <c r="K1671" s="147"/>
      <c r="L1671" s="155"/>
      <c r="M1671" s="155"/>
      <c r="N1671" s="148"/>
      <c r="O1671" s="141"/>
      <c r="P1671" s="148"/>
      <c r="Q1671" s="148"/>
      <c r="R1671" s="148"/>
      <c r="S1671" s="148"/>
      <c r="T1671" s="148"/>
    </row>
    <row r="1672" spans="1:20" ht="15.6" customHeight="1">
      <c r="A1672" s="150"/>
      <c r="B1672" s="150"/>
      <c r="C1672" s="151"/>
      <c r="D1672" s="148"/>
      <c r="E1672" s="148"/>
      <c r="F1672" s="137"/>
      <c r="G1672" s="153"/>
      <c r="H1672" s="153"/>
      <c r="I1672" s="153"/>
      <c r="J1672" s="153"/>
      <c r="K1672" s="147"/>
      <c r="L1672" s="155"/>
      <c r="M1672" s="155"/>
      <c r="N1672" s="148"/>
      <c r="O1672" s="141"/>
      <c r="P1672" s="148"/>
      <c r="Q1672" s="148"/>
      <c r="R1672" s="148"/>
      <c r="S1672" s="148"/>
      <c r="T1672" s="148"/>
    </row>
    <row r="1673" spans="1:20" ht="15.6" customHeight="1">
      <c r="A1673" s="150"/>
      <c r="B1673" s="150"/>
      <c r="C1673" s="151"/>
      <c r="D1673" s="148"/>
      <c r="E1673" s="148"/>
      <c r="F1673" s="137"/>
      <c r="G1673" s="153"/>
      <c r="H1673" s="153"/>
      <c r="I1673" s="153"/>
      <c r="J1673" s="153"/>
      <c r="K1673" s="147"/>
      <c r="L1673" s="155"/>
      <c r="M1673" s="155"/>
      <c r="N1673" s="148"/>
      <c r="O1673" s="141"/>
      <c r="P1673" s="148"/>
      <c r="Q1673" s="148"/>
      <c r="R1673" s="148"/>
      <c r="S1673" s="148"/>
      <c r="T1673" s="148"/>
    </row>
    <row r="1674" spans="1:20" ht="15.6" customHeight="1">
      <c r="A1674" s="150"/>
      <c r="B1674" s="150"/>
      <c r="C1674" s="151"/>
      <c r="D1674" s="148"/>
      <c r="E1674" s="148"/>
      <c r="F1674" s="137"/>
      <c r="G1674" s="153"/>
      <c r="H1674" s="153"/>
      <c r="I1674" s="153"/>
      <c r="J1674" s="153"/>
      <c r="K1674" s="147"/>
      <c r="L1674" s="155"/>
      <c r="M1674" s="155"/>
      <c r="N1674" s="148"/>
      <c r="O1674" s="141"/>
      <c r="P1674" s="148"/>
      <c r="Q1674" s="148"/>
      <c r="R1674" s="148"/>
      <c r="S1674" s="148"/>
      <c r="T1674" s="148"/>
    </row>
    <row r="1675" spans="1:20" ht="15.6" customHeight="1">
      <c r="A1675" s="150"/>
      <c r="B1675" s="150"/>
      <c r="C1675" s="151"/>
      <c r="D1675" s="148"/>
      <c r="E1675" s="148"/>
      <c r="F1675" s="137"/>
      <c r="G1675" s="153"/>
      <c r="H1675" s="153"/>
      <c r="I1675" s="153"/>
      <c r="J1675" s="153"/>
      <c r="K1675" s="147"/>
      <c r="L1675" s="155"/>
      <c r="M1675" s="155"/>
      <c r="N1675" s="148"/>
      <c r="O1675" s="141"/>
      <c r="P1675" s="148"/>
      <c r="Q1675" s="148"/>
      <c r="R1675" s="148"/>
      <c r="S1675" s="148"/>
      <c r="T1675" s="148"/>
    </row>
    <row r="1676" spans="1:20" ht="15.6" customHeight="1">
      <c r="A1676" s="150"/>
      <c r="B1676" s="150"/>
      <c r="C1676" s="151"/>
      <c r="D1676" s="148"/>
      <c r="E1676" s="148"/>
      <c r="F1676" s="137"/>
      <c r="G1676" s="153"/>
      <c r="H1676" s="153"/>
      <c r="I1676" s="153"/>
      <c r="J1676" s="153"/>
      <c r="K1676" s="147"/>
      <c r="L1676" s="155"/>
      <c r="M1676" s="155"/>
      <c r="N1676" s="148"/>
      <c r="O1676" s="141"/>
      <c r="P1676" s="148"/>
      <c r="Q1676" s="148"/>
      <c r="R1676" s="148"/>
      <c r="S1676" s="148"/>
      <c r="T1676" s="148"/>
    </row>
    <row r="1677" spans="1:20" ht="15.6" customHeight="1">
      <c r="A1677" s="150"/>
      <c r="B1677" s="150"/>
      <c r="C1677" s="151"/>
      <c r="D1677" s="148"/>
      <c r="E1677" s="148"/>
      <c r="F1677" s="137"/>
      <c r="G1677" s="153"/>
      <c r="H1677" s="153"/>
      <c r="I1677" s="153"/>
      <c r="J1677" s="153"/>
      <c r="K1677" s="147"/>
      <c r="L1677" s="155"/>
      <c r="M1677" s="155"/>
      <c r="N1677" s="148"/>
      <c r="O1677" s="141"/>
      <c r="P1677" s="148"/>
      <c r="Q1677" s="148"/>
      <c r="R1677" s="148"/>
      <c r="S1677" s="148"/>
      <c r="T1677" s="148"/>
    </row>
    <row r="1678" spans="1:20" ht="15.6" customHeight="1">
      <c r="A1678" s="150"/>
      <c r="B1678" s="150"/>
      <c r="C1678" s="151"/>
      <c r="D1678" s="148"/>
      <c r="E1678" s="148"/>
      <c r="F1678" s="137"/>
      <c r="G1678" s="153"/>
      <c r="H1678" s="153"/>
      <c r="I1678" s="153"/>
      <c r="J1678" s="153"/>
      <c r="K1678" s="147"/>
      <c r="L1678" s="155"/>
      <c r="M1678" s="155"/>
      <c r="N1678" s="148"/>
      <c r="O1678" s="141"/>
      <c r="P1678" s="148"/>
      <c r="Q1678" s="148"/>
      <c r="R1678" s="148"/>
      <c r="S1678" s="148"/>
      <c r="T1678" s="148"/>
    </row>
    <row r="1679" spans="1:20" ht="15.6" customHeight="1">
      <c r="A1679" s="150"/>
      <c r="B1679" s="150"/>
      <c r="C1679" s="151"/>
      <c r="D1679" s="148"/>
      <c r="E1679" s="148"/>
      <c r="F1679" s="137"/>
      <c r="G1679" s="153"/>
      <c r="H1679" s="153"/>
      <c r="I1679" s="153"/>
      <c r="J1679" s="153"/>
      <c r="K1679" s="147"/>
      <c r="L1679" s="155"/>
      <c r="M1679" s="155"/>
      <c r="N1679" s="148"/>
      <c r="O1679" s="141"/>
      <c r="P1679" s="148"/>
      <c r="Q1679" s="148"/>
      <c r="R1679" s="148"/>
      <c r="S1679" s="148"/>
      <c r="T1679" s="148"/>
    </row>
    <row r="1680" spans="1:20" ht="15.6" customHeight="1">
      <c r="A1680" s="150"/>
      <c r="B1680" s="150"/>
      <c r="C1680" s="151"/>
      <c r="D1680" s="148"/>
      <c r="E1680" s="148"/>
      <c r="F1680" s="137"/>
      <c r="G1680" s="153"/>
      <c r="H1680" s="153"/>
      <c r="I1680" s="153"/>
      <c r="J1680" s="153"/>
      <c r="K1680" s="147"/>
      <c r="L1680" s="155"/>
      <c r="M1680" s="155"/>
      <c r="N1680" s="148"/>
      <c r="O1680" s="141"/>
      <c r="P1680" s="148"/>
      <c r="Q1680" s="148"/>
      <c r="R1680" s="148"/>
      <c r="S1680" s="148"/>
      <c r="T1680" s="148"/>
    </row>
    <row r="1681" spans="1:20" ht="15.6" customHeight="1">
      <c r="A1681" s="150"/>
      <c r="B1681" s="150"/>
      <c r="C1681" s="151"/>
      <c r="D1681" s="148"/>
      <c r="E1681" s="148"/>
      <c r="F1681" s="137"/>
      <c r="G1681" s="153"/>
      <c r="H1681" s="153"/>
      <c r="I1681" s="153"/>
      <c r="J1681" s="153"/>
      <c r="K1681" s="147"/>
      <c r="L1681" s="155"/>
      <c r="M1681" s="155"/>
      <c r="N1681" s="148"/>
      <c r="O1681" s="141"/>
      <c r="P1681" s="148"/>
      <c r="Q1681" s="148"/>
      <c r="R1681" s="148"/>
      <c r="S1681" s="148"/>
      <c r="T1681" s="148"/>
    </row>
    <row r="1682" spans="1:20" ht="15.6" customHeight="1">
      <c r="A1682" s="150"/>
      <c r="B1682" s="150"/>
      <c r="C1682" s="151"/>
      <c r="D1682" s="148"/>
      <c r="E1682" s="148"/>
      <c r="F1682" s="137"/>
      <c r="G1682" s="153"/>
      <c r="H1682" s="153"/>
      <c r="I1682" s="153"/>
      <c r="J1682" s="153"/>
      <c r="K1682" s="147"/>
      <c r="L1682" s="155"/>
      <c r="M1682" s="155"/>
      <c r="N1682" s="148"/>
      <c r="O1682" s="141"/>
      <c r="P1682" s="148"/>
      <c r="Q1682" s="148"/>
      <c r="R1682" s="148"/>
      <c r="S1682" s="148"/>
      <c r="T1682" s="148"/>
    </row>
    <row r="1683" spans="1:20" ht="15.6" customHeight="1">
      <c r="A1683" s="150"/>
      <c r="B1683" s="150"/>
      <c r="C1683" s="151"/>
      <c r="D1683" s="148"/>
      <c r="E1683" s="148"/>
      <c r="F1683" s="137"/>
      <c r="G1683" s="153"/>
      <c r="H1683" s="153"/>
      <c r="I1683" s="153"/>
      <c r="J1683" s="153"/>
      <c r="K1683" s="147"/>
      <c r="L1683" s="155"/>
      <c r="M1683" s="155"/>
      <c r="N1683" s="148"/>
      <c r="O1683" s="141"/>
      <c r="P1683" s="148"/>
      <c r="Q1683" s="148"/>
      <c r="R1683" s="148"/>
      <c r="S1683" s="148"/>
      <c r="T1683" s="148"/>
    </row>
    <row r="1684" spans="1:20" ht="15.6" customHeight="1">
      <c r="A1684" s="150"/>
      <c r="B1684" s="150"/>
      <c r="C1684" s="151"/>
      <c r="D1684" s="148"/>
      <c r="E1684" s="148"/>
      <c r="F1684" s="137"/>
      <c r="G1684" s="153"/>
      <c r="H1684" s="153"/>
      <c r="I1684" s="153"/>
      <c r="J1684" s="153"/>
      <c r="K1684" s="147"/>
      <c r="L1684" s="155"/>
      <c r="M1684" s="155"/>
      <c r="N1684" s="148"/>
      <c r="O1684" s="141"/>
      <c r="P1684" s="148"/>
      <c r="Q1684" s="148"/>
      <c r="R1684" s="148"/>
      <c r="S1684" s="148"/>
      <c r="T1684" s="148"/>
    </row>
    <row r="1685" spans="1:20" ht="15.6" customHeight="1">
      <c r="A1685" s="150"/>
      <c r="B1685" s="150"/>
      <c r="C1685" s="151"/>
      <c r="D1685" s="148"/>
      <c r="E1685" s="148"/>
      <c r="F1685" s="137"/>
      <c r="G1685" s="153"/>
      <c r="H1685" s="153"/>
      <c r="I1685" s="153"/>
      <c r="J1685" s="153"/>
      <c r="K1685" s="147"/>
      <c r="L1685" s="155"/>
      <c r="M1685" s="155"/>
      <c r="N1685" s="148"/>
      <c r="O1685" s="141"/>
      <c r="P1685" s="148"/>
      <c r="Q1685" s="148"/>
      <c r="R1685" s="148"/>
      <c r="S1685" s="148"/>
      <c r="T1685" s="148"/>
    </row>
    <row r="1686" spans="1:20" ht="15.6" customHeight="1">
      <c r="A1686" s="150"/>
      <c r="B1686" s="150"/>
      <c r="C1686" s="151"/>
      <c r="D1686" s="148"/>
      <c r="E1686" s="148"/>
      <c r="F1686" s="137"/>
      <c r="G1686" s="153"/>
      <c r="H1686" s="153"/>
      <c r="I1686" s="153"/>
      <c r="J1686" s="153"/>
      <c r="K1686" s="147"/>
      <c r="L1686" s="155"/>
      <c r="M1686" s="155"/>
      <c r="N1686" s="148"/>
      <c r="O1686" s="141"/>
      <c r="P1686" s="148"/>
      <c r="Q1686" s="148"/>
      <c r="R1686" s="148"/>
      <c r="S1686" s="148"/>
      <c r="T1686" s="148"/>
    </row>
    <row r="1687" spans="1:20" ht="15.6" customHeight="1">
      <c r="A1687" s="150"/>
      <c r="B1687" s="150"/>
      <c r="C1687" s="151"/>
      <c r="D1687" s="148"/>
      <c r="E1687" s="148"/>
      <c r="F1687" s="137"/>
      <c r="G1687" s="153"/>
      <c r="H1687" s="153"/>
      <c r="I1687" s="153"/>
      <c r="J1687" s="153"/>
      <c r="K1687" s="147"/>
      <c r="L1687" s="155"/>
      <c r="M1687" s="155"/>
      <c r="N1687" s="148"/>
      <c r="O1687" s="141"/>
      <c r="P1687" s="148"/>
      <c r="Q1687" s="148"/>
      <c r="R1687" s="148"/>
      <c r="S1687" s="148"/>
      <c r="T1687" s="148"/>
    </row>
    <row r="1688" spans="1:20" ht="15.6" customHeight="1">
      <c r="A1688" s="150"/>
      <c r="B1688" s="150"/>
      <c r="C1688" s="151"/>
      <c r="D1688" s="148"/>
      <c r="E1688" s="148"/>
      <c r="F1688" s="137"/>
      <c r="G1688" s="153"/>
      <c r="H1688" s="153"/>
      <c r="I1688" s="153"/>
      <c r="J1688" s="153"/>
      <c r="K1688" s="147"/>
      <c r="L1688" s="155"/>
      <c r="M1688" s="155"/>
      <c r="N1688" s="148"/>
      <c r="O1688" s="141"/>
      <c r="P1688" s="148"/>
      <c r="Q1688" s="148"/>
      <c r="R1688" s="148"/>
      <c r="S1688" s="148"/>
      <c r="T1688" s="148"/>
    </row>
    <row r="1689" spans="1:20" ht="15.6" customHeight="1">
      <c r="A1689" s="150"/>
      <c r="B1689" s="150"/>
      <c r="C1689" s="151"/>
      <c r="D1689" s="148"/>
      <c r="E1689" s="148"/>
      <c r="F1689" s="137"/>
      <c r="G1689" s="153"/>
      <c r="H1689" s="153"/>
      <c r="I1689" s="153"/>
      <c r="J1689" s="153"/>
      <c r="K1689" s="147"/>
      <c r="L1689" s="155"/>
      <c r="M1689" s="155"/>
      <c r="N1689" s="148"/>
      <c r="O1689" s="141"/>
      <c r="P1689" s="148"/>
      <c r="Q1689" s="148"/>
      <c r="R1689" s="148"/>
      <c r="S1689" s="148"/>
      <c r="T1689" s="148"/>
    </row>
    <row r="1690" spans="1:20" ht="15.6" customHeight="1">
      <c r="A1690" s="150"/>
      <c r="B1690" s="150"/>
      <c r="C1690" s="151"/>
      <c r="D1690" s="148"/>
      <c r="E1690" s="148"/>
      <c r="F1690" s="137"/>
      <c r="G1690" s="153"/>
      <c r="H1690" s="153"/>
      <c r="I1690" s="153"/>
      <c r="J1690" s="153"/>
      <c r="K1690" s="147"/>
      <c r="L1690" s="155"/>
      <c r="M1690" s="155"/>
      <c r="N1690" s="148"/>
      <c r="O1690" s="141"/>
      <c r="P1690" s="148"/>
      <c r="Q1690" s="148"/>
      <c r="R1690" s="148"/>
      <c r="S1690" s="148"/>
      <c r="T1690" s="148"/>
    </row>
    <row r="1691" spans="1:20" ht="15.6" customHeight="1">
      <c r="A1691" s="150"/>
      <c r="B1691" s="150"/>
      <c r="C1691" s="151"/>
      <c r="D1691" s="148"/>
      <c r="E1691" s="148"/>
      <c r="F1691" s="137"/>
      <c r="G1691" s="153"/>
      <c r="H1691" s="153"/>
      <c r="I1691" s="153"/>
      <c r="J1691" s="153"/>
      <c r="K1691" s="147"/>
      <c r="L1691" s="155"/>
      <c r="M1691" s="155"/>
      <c r="N1691" s="148"/>
      <c r="O1691" s="141"/>
      <c r="P1691" s="148"/>
      <c r="Q1691" s="148"/>
      <c r="R1691" s="148"/>
      <c r="S1691" s="148"/>
      <c r="T1691" s="148"/>
    </row>
    <row r="1692" spans="1:20" ht="15.6" customHeight="1">
      <c r="A1692" s="150"/>
      <c r="B1692" s="150"/>
      <c r="C1692" s="151"/>
      <c r="D1692" s="148"/>
      <c r="E1692" s="148"/>
      <c r="F1692" s="137"/>
      <c r="G1692" s="153"/>
      <c r="H1692" s="153"/>
      <c r="I1692" s="153"/>
      <c r="J1692" s="153"/>
      <c r="K1692" s="147"/>
      <c r="L1692" s="155"/>
      <c r="M1692" s="155"/>
      <c r="N1692" s="148"/>
      <c r="O1692" s="141"/>
      <c r="P1692" s="148"/>
      <c r="Q1692" s="148"/>
      <c r="R1692" s="148"/>
      <c r="S1692" s="148"/>
      <c r="T1692" s="148"/>
    </row>
    <row r="1693" spans="1:20" ht="15.6" customHeight="1">
      <c r="A1693" s="150"/>
      <c r="B1693" s="150"/>
      <c r="C1693" s="151"/>
      <c r="D1693" s="148"/>
      <c r="E1693" s="148"/>
      <c r="F1693" s="137"/>
      <c r="G1693" s="153"/>
      <c r="H1693" s="153"/>
      <c r="I1693" s="153"/>
      <c r="J1693" s="153"/>
      <c r="K1693" s="147"/>
      <c r="L1693" s="155"/>
      <c r="M1693" s="155"/>
      <c r="N1693" s="148"/>
      <c r="O1693" s="141"/>
      <c r="P1693" s="148"/>
      <c r="Q1693" s="148"/>
      <c r="R1693" s="148"/>
      <c r="S1693" s="148"/>
      <c r="T1693" s="148"/>
    </row>
    <row r="1694" spans="1:20" ht="15.6" customHeight="1">
      <c r="A1694" s="150"/>
      <c r="B1694" s="150"/>
      <c r="C1694" s="151"/>
      <c r="D1694" s="148"/>
      <c r="E1694" s="148"/>
      <c r="F1694" s="137"/>
      <c r="G1694" s="153"/>
      <c r="H1694" s="153"/>
      <c r="I1694" s="153"/>
      <c r="J1694" s="153"/>
      <c r="K1694" s="147"/>
      <c r="L1694" s="155"/>
      <c r="M1694" s="155"/>
      <c r="N1694" s="148"/>
      <c r="O1694" s="141"/>
      <c r="P1694" s="148"/>
      <c r="Q1694" s="148"/>
      <c r="R1694" s="148"/>
      <c r="S1694" s="148"/>
      <c r="T1694" s="148"/>
    </row>
    <row r="1695" spans="1:20" ht="15.6" customHeight="1">
      <c r="A1695" s="150"/>
      <c r="B1695" s="150"/>
      <c r="C1695" s="151"/>
      <c r="D1695" s="148"/>
      <c r="E1695" s="148"/>
      <c r="F1695" s="137"/>
      <c r="G1695" s="153"/>
      <c r="H1695" s="153"/>
      <c r="I1695" s="153"/>
      <c r="J1695" s="153"/>
      <c r="K1695" s="147"/>
      <c r="L1695" s="155"/>
      <c r="M1695" s="155"/>
      <c r="N1695" s="148"/>
      <c r="O1695" s="141"/>
      <c r="P1695" s="148"/>
      <c r="Q1695" s="148"/>
      <c r="R1695" s="148"/>
      <c r="S1695" s="148"/>
      <c r="T1695" s="148"/>
    </row>
    <row r="1696" spans="1:20" ht="15.6" customHeight="1">
      <c r="A1696" s="150"/>
      <c r="B1696" s="150"/>
      <c r="C1696" s="151"/>
      <c r="D1696" s="148"/>
      <c r="E1696" s="148"/>
      <c r="F1696" s="137"/>
      <c r="G1696" s="153"/>
      <c r="H1696" s="153"/>
      <c r="I1696" s="153"/>
      <c r="J1696" s="153"/>
      <c r="K1696" s="147"/>
      <c r="L1696" s="155"/>
      <c r="M1696" s="155"/>
      <c r="N1696" s="148"/>
      <c r="O1696" s="141"/>
      <c r="P1696" s="148"/>
      <c r="Q1696" s="148"/>
      <c r="R1696" s="148"/>
      <c r="S1696" s="148"/>
      <c r="T1696" s="148"/>
    </row>
    <row r="1697" spans="1:20" ht="15.6" customHeight="1">
      <c r="A1697" s="150"/>
      <c r="B1697" s="150"/>
      <c r="C1697" s="151"/>
      <c r="D1697" s="148"/>
      <c r="E1697" s="148"/>
      <c r="F1697" s="137"/>
      <c r="G1697" s="153"/>
      <c r="H1697" s="153"/>
      <c r="I1697" s="153"/>
      <c r="J1697" s="153"/>
      <c r="K1697" s="147"/>
      <c r="L1697" s="155"/>
      <c r="M1697" s="155"/>
      <c r="N1697" s="148"/>
      <c r="O1697" s="141"/>
      <c r="P1697" s="148"/>
      <c r="Q1697" s="148"/>
      <c r="R1697" s="148"/>
      <c r="S1697" s="148"/>
      <c r="T1697" s="148"/>
    </row>
    <row r="1698" spans="1:20" ht="15.6" customHeight="1">
      <c r="A1698" s="150"/>
      <c r="B1698" s="150"/>
      <c r="C1698" s="151"/>
      <c r="D1698" s="148"/>
      <c r="E1698" s="148"/>
      <c r="F1698" s="137"/>
      <c r="G1698" s="153"/>
      <c r="H1698" s="153"/>
      <c r="I1698" s="153"/>
      <c r="J1698" s="153"/>
      <c r="K1698" s="147"/>
      <c r="L1698" s="155"/>
      <c r="M1698" s="155"/>
      <c r="N1698" s="148"/>
      <c r="O1698" s="141"/>
      <c r="P1698" s="148"/>
      <c r="Q1698" s="148"/>
      <c r="R1698" s="148"/>
      <c r="S1698" s="148"/>
      <c r="T1698" s="148"/>
    </row>
    <row r="1699" spans="1:20" ht="15.6" customHeight="1">
      <c r="A1699" s="150"/>
      <c r="B1699" s="150"/>
      <c r="C1699" s="151"/>
      <c r="D1699" s="148"/>
      <c r="E1699" s="148"/>
      <c r="F1699" s="137"/>
      <c r="G1699" s="153"/>
      <c r="H1699" s="153"/>
      <c r="I1699" s="153"/>
      <c r="J1699" s="153"/>
      <c r="K1699" s="147"/>
      <c r="L1699" s="155"/>
      <c r="M1699" s="155"/>
      <c r="N1699" s="148"/>
      <c r="O1699" s="141"/>
      <c r="P1699" s="148"/>
      <c r="Q1699" s="148"/>
      <c r="R1699" s="148"/>
      <c r="S1699" s="148"/>
      <c r="T1699" s="148"/>
    </row>
    <row r="1700" spans="1:20" ht="15.6" customHeight="1">
      <c r="A1700" s="150"/>
      <c r="B1700" s="150"/>
      <c r="C1700" s="151"/>
      <c r="D1700" s="148"/>
      <c r="E1700" s="148"/>
      <c r="F1700" s="137"/>
      <c r="G1700" s="153"/>
      <c r="H1700" s="153"/>
      <c r="I1700" s="153"/>
      <c r="J1700" s="153"/>
      <c r="K1700" s="147"/>
      <c r="L1700" s="155"/>
      <c r="M1700" s="155"/>
      <c r="N1700" s="148"/>
      <c r="O1700" s="141"/>
      <c r="P1700" s="148"/>
      <c r="Q1700" s="148"/>
      <c r="R1700" s="148"/>
      <c r="S1700" s="148"/>
      <c r="T1700" s="148"/>
    </row>
    <row r="1701" spans="1:20" ht="15.6" customHeight="1">
      <c r="A1701" s="150"/>
      <c r="B1701" s="150"/>
      <c r="C1701" s="151"/>
      <c r="D1701" s="148"/>
      <c r="E1701" s="148"/>
      <c r="F1701" s="137"/>
      <c r="G1701" s="153"/>
      <c r="H1701" s="153"/>
      <c r="I1701" s="153"/>
      <c r="J1701" s="153"/>
      <c r="K1701" s="147"/>
      <c r="L1701" s="155"/>
      <c r="M1701" s="155"/>
      <c r="N1701" s="148"/>
      <c r="O1701" s="141"/>
      <c r="P1701" s="148"/>
      <c r="Q1701" s="148"/>
      <c r="R1701" s="148"/>
      <c r="S1701" s="148"/>
      <c r="T1701" s="148"/>
    </row>
    <row r="1702" spans="1:20" ht="15.6" customHeight="1">
      <c r="A1702" s="150"/>
      <c r="B1702" s="150"/>
      <c r="C1702" s="151"/>
      <c r="D1702" s="148"/>
      <c r="E1702" s="148"/>
      <c r="F1702" s="137"/>
      <c r="G1702" s="153"/>
      <c r="H1702" s="153"/>
      <c r="I1702" s="153"/>
      <c r="J1702" s="153"/>
      <c r="K1702" s="147"/>
      <c r="L1702" s="155"/>
      <c r="M1702" s="155"/>
      <c r="N1702" s="148"/>
      <c r="O1702" s="141"/>
      <c r="P1702" s="148"/>
      <c r="Q1702" s="148"/>
      <c r="R1702" s="148"/>
      <c r="S1702" s="148"/>
      <c r="T1702" s="148"/>
    </row>
    <row r="1703" spans="1:20" ht="15.6" customHeight="1">
      <c r="A1703" s="150"/>
      <c r="B1703" s="150"/>
      <c r="C1703" s="151"/>
      <c r="D1703" s="148"/>
      <c r="E1703" s="148"/>
      <c r="F1703" s="137"/>
      <c r="G1703" s="153"/>
      <c r="H1703" s="153"/>
      <c r="I1703" s="153"/>
      <c r="J1703" s="153"/>
      <c r="K1703" s="147"/>
      <c r="L1703" s="155"/>
      <c r="M1703" s="155"/>
      <c r="N1703" s="148"/>
      <c r="O1703" s="141"/>
      <c r="P1703" s="148"/>
      <c r="Q1703" s="148"/>
      <c r="R1703" s="148"/>
      <c r="S1703" s="148"/>
      <c r="T1703" s="148"/>
    </row>
    <row r="1704" spans="1:20" ht="15.6" customHeight="1">
      <c r="A1704" s="150"/>
      <c r="B1704" s="150"/>
      <c r="C1704" s="151"/>
      <c r="D1704" s="148"/>
      <c r="E1704" s="148"/>
      <c r="F1704" s="137"/>
      <c r="G1704" s="153"/>
      <c r="H1704" s="153"/>
      <c r="I1704" s="153"/>
      <c r="J1704" s="153"/>
      <c r="K1704" s="147"/>
      <c r="L1704" s="155"/>
      <c r="M1704" s="155"/>
      <c r="N1704" s="148"/>
      <c r="O1704" s="141"/>
      <c r="P1704" s="148"/>
      <c r="Q1704" s="148"/>
      <c r="R1704" s="148"/>
      <c r="S1704" s="148"/>
      <c r="T1704" s="148"/>
    </row>
    <row r="1705" spans="1:20" ht="15.6" customHeight="1">
      <c r="A1705" s="150"/>
      <c r="B1705" s="150"/>
      <c r="C1705" s="151"/>
      <c r="D1705" s="148"/>
      <c r="E1705" s="148"/>
      <c r="F1705" s="137"/>
      <c r="G1705" s="153"/>
      <c r="H1705" s="153"/>
      <c r="I1705" s="153"/>
      <c r="J1705" s="153"/>
      <c r="K1705" s="147"/>
      <c r="L1705" s="155"/>
      <c r="M1705" s="155"/>
      <c r="N1705" s="148"/>
      <c r="O1705" s="141"/>
      <c r="P1705" s="148"/>
      <c r="Q1705" s="148"/>
      <c r="R1705" s="148"/>
      <c r="S1705" s="148"/>
      <c r="T1705" s="148"/>
    </row>
    <row r="1706" spans="1:20" ht="15.6" customHeight="1">
      <c r="A1706" s="150"/>
      <c r="B1706" s="150"/>
      <c r="C1706" s="151"/>
      <c r="D1706" s="148"/>
      <c r="E1706" s="148"/>
      <c r="F1706" s="137"/>
      <c r="G1706" s="153"/>
      <c r="H1706" s="153"/>
      <c r="I1706" s="153"/>
      <c r="J1706" s="153"/>
      <c r="K1706" s="147"/>
      <c r="L1706" s="155"/>
      <c r="M1706" s="155"/>
      <c r="N1706" s="148"/>
      <c r="O1706" s="141"/>
      <c r="P1706" s="148"/>
      <c r="Q1706" s="148"/>
      <c r="R1706" s="148"/>
      <c r="S1706" s="148"/>
      <c r="T1706" s="148"/>
    </row>
    <row r="1707" spans="1:20" ht="15.6" customHeight="1">
      <c r="A1707" s="150"/>
      <c r="B1707" s="150"/>
      <c r="C1707" s="151"/>
      <c r="D1707" s="148"/>
      <c r="E1707" s="148"/>
      <c r="F1707" s="137"/>
      <c r="G1707" s="153"/>
      <c r="H1707" s="153"/>
      <c r="I1707" s="153"/>
      <c r="J1707" s="153"/>
      <c r="K1707" s="147"/>
      <c r="L1707" s="155"/>
      <c r="M1707" s="155"/>
      <c r="N1707" s="148"/>
      <c r="O1707" s="141"/>
      <c r="P1707" s="148"/>
      <c r="Q1707" s="148"/>
      <c r="R1707" s="148"/>
      <c r="S1707" s="148"/>
      <c r="T1707" s="148"/>
    </row>
    <row r="1708" spans="1:20" ht="15.6" customHeight="1">
      <c r="A1708" s="150"/>
      <c r="B1708" s="150"/>
      <c r="C1708" s="151"/>
      <c r="D1708" s="148"/>
      <c r="E1708" s="148"/>
      <c r="F1708" s="137"/>
      <c r="G1708" s="153"/>
      <c r="H1708" s="153"/>
      <c r="I1708" s="153"/>
      <c r="J1708" s="153"/>
      <c r="K1708" s="147"/>
      <c r="L1708" s="155"/>
      <c r="M1708" s="155"/>
      <c r="N1708" s="148"/>
      <c r="O1708" s="141"/>
      <c r="P1708" s="148"/>
      <c r="Q1708" s="148"/>
      <c r="R1708" s="148"/>
      <c r="S1708" s="148"/>
      <c r="T1708" s="148"/>
    </row>
    <row r="1709" spans="1:20" ht="15.6" customHeight="1">
      <c r="A1709" s="150"/>
      <c r="B1709" s="150"/>
      <c r="C1709" s="151"/>
      <c r="D1709" s="148"/>
      <c r="E1709" s="148"/>
      <c r="F1709" s="137"/>
      <c r="G1709" s="153"/>
      <c r="H1709" s="153"/>
      <c r="I1709" s="153"/>
      <c r="J1709" s="153"/>
      <c r="K1709" s="147"/>
      <c r="L1709" s="155"/>
      <c r="M1709" s="155"/>
      <c r="N1709" s="148"/>
      <c r="O1709" s="141"/>
      <c r="P1709" s="148"/>
      <c r="Q1709" s="148"/>
      <c r="R1709" s="148"/>
      <c r="S1709" s="148"/>
      <c r="T1709" s="148"/>
    </row>
    <row r="1710" spans="1:20" ht="15.6" customHeight="1">
      <c r="A1710" s="150"/>
      <c r="B1710" s="150"/>
      <c r="C1710" s="151"/>
      <c r="D1710" s="148"/>
      <c r="E1710" s="148"/>
      <c r="F1710" s="137"/>
      <c r="G1710" s="153"/>
      <c r="H1710" s="153"/>
      <c r="I1710" s="153"/>
      <c r="J1710" s="153"/>
      <c r="K1710" s="147"/>
      <c r="L1710" s="155"/>
      <c r="M1710" s="155"/>
      <c r="N1710" s="148"/>
      <c r="O1710" s="141"/>
      <c r="P1710" s="148"/>
      <c r="Q1710" s="148"/>
      <c r="R1710" s="148"/>
      <c r="S1710" s="148"/>
      <c r="T1710" s="148"/>
    </row>
    <row r="1711" spans="1:20" ht="15.6" customHeight="1">
      <c r="A1711" s="150"/>
      <c r="B1711" s="150"/>
      <c r="C1711" s="151"/>
      <c r="D1711" s="148"/>
      <c r="E1711" s="148"/>
      <c r="F1711" s="137"/>
      <c r="G1711" s="153"/>
      <c r="H1711" s="153"/>
      <c r="I1711" s="153"/>
      <c r="J1711" s="153"/>
      <c r="K1711" s="147"/>
      <c r="L1711" s="155"/>
      <c r="M1711" s="155"/>
      <c r="N1711" s="148"/>
      <c r="O1711" s="141"/>
      <c r="P1711" s="148"/>
      <c r="Q1711" s="148"/>
      <c r="R1711" s="148"/>
      <c r="S1711" s="148"/>
      <c r="T1711" s="148"/>
    </row>
    <row r="1712" spans="1:20" ht="15.6" customHeight="1">
      <c r="A1712" s="150"/>
      <c r="B1712" s="150"/>
      <c r="C1712" s="151"/>
      <c r="D1712" s="148"/>
      <c r="E1712" s="148"/>
      <c r="F1712" s="137"/>
      <c r="G1712" s="153"/>
      <c r="H1712" s="153"/>
      <c r="I1712" s="153"/>
      <c r="J1712" s="153"/>
      <c r="K1712" s="147"/>
      <c r="L1712" s="155"/>
      <c r="M1712" s="155"/>
      <c r="N1712" s="148"/>
      <c r="O1712" s="141"/>
      <c r="P1712" s="148"/>
      <c r="Q1712" s="148"/>
      <c r="R1712" s="148"/>
      <c r="S1712" s="148"/>
      <c r="T1712" s="148"/>
    </row>
    <row r="1713" spans="1:20" ht="15.6" customHeight="1">
      <c r="A1713" s="150"/>
      <c r="B1713" s="150"/>
      <c r="C1713" s="151"/>
      <c r="D1713" s="148"/>
      <c r="E1713" s="148"/>
      <c r="F1713" s="137"/>
      <c r="G1713" s="153"/>
      <c r="H1713" s="153"/>
      <c r="I1713" s="153"/>
      <c r="J1713" s="153"/>
      <c r="K1713" s="147"/>
      <c r="L1713" s="155"/>
      <c r="M1713" s="155"/>
      <c r="N1713" s="148"/>
      <c r="O1713" s="141"/>
      <c r="P1713" s="148"/>
      <c r="Q1713" s="148"/>
      <c r="R1713" s="148"/>
      <c r="S1713" s="148"/>
      <c r="T1713" s="148"/>
    </row>
    <row r="1714" spans="1:20" ht="15.6" customHeight="1">
      <c r="A1714" s="150"/>
      <c r="B1714" s="150"/>
      <c r="C1714" s="151"/>
      <c r="D1714" s="148"/>
      <c r="E1714" s="148"/>
      <c r="F1714" s="137"/>
      <c r="G1714" s="153"/>
      <c r="H1714" s="153"/>
      <c r="I1714" s="153"/>
      <c r="J1714" s="153"/>
      <c r="K1714" s="147"/>
      <c r="L1714" s="155"/>
      <c r="M1714" s="155"/>
      <c r="N1714" s="148"/>
      <c r="O1714" s="141"/>
      <c r="P1714" s="148"/>
      <c r="Q1714" s="148"/>
      <c r="R1714" s="148"/>
      <c r="S1714" s="148"/>
      <c r="T1714" s="148"/>
    </row>
    <row r="1715" spans="1:20" ht="15.6" customHeight="1">
      <c r="A1715" s="150"/>
      <c r="B1715" s="150"/>
      <c r="C1715" s="151"/>
      <c r="D1715" s="148"/>
      <c r="E1715" s="148"/>
      <c r="F1715" s="137"/>
      <c r="G1715" s="153"/>
      <c r="H1715" s="153"/>
      <c r="I1715" s="153"/>
      <c r="J1715" s="153"/>
      <c r="K1715" s="147"/>
      <c r="L1715" s="155"/>
      <c r="M1715" s="155"/>
      <c r="N1715" s="148"/>
      <c r="O1715" s="141"/>
      <c r="P1715" s="148"/>
      <c r="Q1715" s="148"/>
      <c r="R1715" s="148"/>
      <c r="S1715" s="148"/>
      <c r="T1715" s="148"/>
    </row>
    <row r="1716" spans="1:20" ht="15.6" customHeight="1">
      <c r="A1716" s="150"/>
      <c r="B1716" s="150"/>
      <c r="C1716" s="151"/>
      <c r="D1716" s="148"/>
      <c r="E1716" s="148"/>
      <c r="F1716" s="137"/>
      <c r="G1716" s="153"/>
      <c r="H1716" s="153"/>
      <c r="I1716" s="153"/>
      <c r="J1716" s="153"/>
      <c r="K1716" s="147"/>
      <c r="L1716" s="155"/>
      <c r="M1716" s="155"/>
      <c r="N1716" s="148"/>
      <c r="O1716" s="141"/>
      <c r="P1716" s="148"/>
      <c r="Q1716" s="148"/>
      <c r="R1716" s="148"/>
      <c r="S1716" s="148"/>
      <c r="T1716" s="148"/>
    </row>
    <row r="1717" spans="1:20" ht="15.6" customHeight="1">
      <c r="A1717" s="150"/>
      <c r="B1717" s="150"/>
      <c r="C1717" s="151"/>
      <c r="D1717" s="148"/>
      <c r="E1717" s="148"/>
      <c r="F1717" s="137"/>
      <c r="G1717" s="153"/>
      <c r="H1717" s="153"/>
      <c r="I1717" s="153"/>
      <c r="J1717" s="153"/>
      <c r="K1717" s="147"/>
      <c r="L1717" s="155"/>
      <c r="M1717" s="155"/>
      <c r="N1717" s="148"/>
      <c r="O1717" s="141"/>
      <c r="P1717" s="148"/>
      <c r="Q1717" s="148"/>
      <c r="R1717" s="148"/>
      <c r="S1717" s="148"/>
      <c r="T1717" s="148"/>
    </row>
    <row r="1718" spans="1:20" ht="15.6" customHeight="1">
      <c r="A1718" s="150"/>
      <c r="B1718" s="150"/>
      <c r="C1718" s="151"/>
      <c r="D1718" s="148"/>
      <c r="E1718" s="148"/>
      <c r="F1718" s="137"/>
      <c r="G1718" s="153"/>
      <c r="H1718" s="153"/>
      <c r="I1718" s="153"/>
      <c r="J1718" s="153"/>
      <c r="K1718" s="147"/>
      <c r="L1718" s="155"/>
      <c r="M1718" s="155"/>
      <c r="N1718" s="148"/>
      <c r="O1718" s="141"/>
      <c r="P1718" s="148"/>
      <c r="Q1718" s="148"/>
      <c r="R1718" s="148"/>
      <c r="S1718" s="148"/>
      <c r="T1718" s="148"/>
    </row>
    <row r="1719" spans="1:20" ht="15.6" customHeight="1">
      <c r="A1719" s="150"/>
      <c r="B1719" s="150"/>
      <c r="C1719" s="151"/>
      <c r="D1719" s="148"/>
      <c r="E1719" s="148"/>
      <c r="F1719" s="137"/>
      <c r="G1719" s="153"/>
      <c r="H1719" s="153"/>
      <c r="I1719" s="153"/>
      <c r="J1719" s="153"/>
      <c r="K1719" s="147"/>
      <c r="L1719" s="155"/>
      <c r="M1719" s="155"/>
      <c r="N1719" s="148"/>
      <c r="O1719" s="141"/>
      <c r="P1719" s="148"/>
      <c r="Q1719" s="148"/>
      <c r="R1719" s="148"/>
      <c r="S1719" s="148"/>
      <c r="T1719" s="148"/>
    </row>
    <row r="1720" spans="1:20" ht="15.6" customHeight="1">
      <c r="A1720" s="150"/>
      <c r="B1720" s="150"/>
      <c r="C1720" s="151"/>
      <c r="D1720" s="148"/>
      <c r="E1720" s="148"/>
      <c r="F1720" s="137"/>
      <c r="G1720" s="153"/>
      <c r="H1720" s="153"/>
      <c r="I1720" s="153"/>
      <c r="J1720" s="153"/>
      <c r="K1720" s="147"/>
      <c r="L1720" s="155"/>
      <c r="M1720" s="155"/>
      <c r="N1720" s="148"/>
      <c r="O1720" s="141"/>
      <c r="P1720" s="148"/>
      <c r="Q1720" s="148"/>
      <c r="R1720" s="148"/>
      <c r="S1720" s="148"/>
      <c r="T1720" s="148"/>
    </row>
    <row r="1721" spans="1:20" ht="15.6" customHeight="1">
      <c r="A1721" s="150"/>
      <c r="B1721" s="150"/>
      <c r="C1721" s="151"/>
      <c r="D1721" s="148"/>
      <c r="E1721" s="148"/>
      <c r="F1721" s="137"/>
      <c r="G1721" s="153"/>
      <c r="H1721" s="153"/>
      <c r="I1721" s="153"/>
      <c r="J1721" s="153"/>
      <c r="K1721" s="147"/>
      <c r="L1721" s="155"/>
      <c r="M1721" s="155"/>
      <c r="N1721" s="148"/>
      <c r="O1721" s="141"/>
      <c r="P1721" s="148"/>
      <c r="Q1721" s="148"/>
      <c r="R1721" s="148"/>
      <c r="S1721" s="148"/>
      <c r="T1721" s="148"/>
    </row>
    <row r="1722" spans="1:20" ht="15.6" customHeight="1">
      <c r="A1722" s="150"/>
      <c r="B1722" s="150"/>
      <c r="C1722" s="151"/>
      <c r="D1722" s="148"/>
      <c r="E1722" s="148"/>
      <c r="F1722" s="137"/>
      <c r="G1722" s="153"/>
      <c r="H1722" s="153"/>
      <c r="I1722" s="153"/>
      <c r="J1722" s="153"/>
      <c r="K1722" s="147"/>
      <c r="L1722" s="155"/>
      <c r="M1722" s="155"/>
      <c r="N1722" s="148"/>
      <c r="O1722" s="141"/>
      <c r="P1722" s="148"/>
      <c r="Q1722" s="148"/>
      <c r="R1722" s="148"/>
      <c r="S1722" s="148"/>
      <c r="T1722" s="148"/>
    </row>
    <row r="1723" spans="1:20" ht="15.6" customHeight="1">
      <c r="A1723" s="150"/>
      <c r="B1723" s="150"/>
      <c r="C1723" s="151"/>
      <c r="D1723" s="148"/>
      <c r="E1723" s="148"/>
      <c r="F1723" s="137"/>
      <c r="G1723" s="153"/>
      <c r="H1723" s="153"/>
      <c r="I1723" s="153"/>
      <c r="J1723" s="153"/>
      <c r="K1723" s="147"/>
      <c r="L1723" s="155"/>
      <c r="M1723" s="155"/>
      <c r="N1723" s="148"/>
      <c r="O1723" s="141"/>
      <c r="P1723" s="148"/>
      <c r="Q1723" s="148"/>
      <c r="R1723" s="148"/>
      <c r="S1723" s="148"/>
      <c r="T1723" s="148"/>
    </row>
    <row r="1724" spans="1:20" ht="15.6" customHeight="1">
      <c r="A1724" s="150"/>
      <c r="B1724" s="150"/>
      <c r="C1724" s="151"/>
      <c r="D1724" s="148"/>
      <c r="E1724" s="148"/>
      <c r="F1724" s="137"/>
      <c r="G1724" s="153"/>
      <c r="H1724" s="153"/>
      <c r="I1724" s="153"/>
      <c r="J1724" s="153"/>
      <c r="K1724" s="147"/>
      <c r="L1724" s="155"/>
      <c r="M1724" s="155"/>
      <c r="N1724" s="148"/>
      <c r="O1724" s="141"/>
      <c r="P1724" s="148"/>
      <c r="Q1724" s="148"/>
      <c r="R1724" s="148"/>
      <c r="S1724" s="148"/>
      <c r="T1724" s="148"/>
    </row>
    <row r="1725" spans="1:20" ht="15.6" customHeight="1">
      <c r="A1725" s="150"/>
      <c r="B1725" s="150"/>
      <c r="C1725" s="151"/>
      <c r="D1725" s="148"/>
      <c r="E1725" s="148"/>
      <c r="F1725" s="137"/>
      <c r="G1725" s="153"/>
      <c r="H1725" s="153"/>
      <c r="I1725" s="153"/>
      <c r="J1725" s="153"/>
      <c r="K1725" s="147"/>
      <c r="L1725" s="155"/>
      <c r="M1725" s="155"/>
      <c r="N1725" s="148"/>
      <c r="O1725" s="141"/>
      <c r="P1725" s="148"/>
      <c r="Q1725" s="148"/>
      <c r="R1725" s="148"/>
      <c r="S1725" s="148"/>
      <c r="T1725" s="148"/>
    </row>
    <row r="1726" spans="1:20" ht="15.6" customHeight="1">
      <c r="A1726" s="150"/>
      <c r="B1726" s="150"/>
      <c r="C1726" s="151"/>
      <c r="D1726" s="148"/>
      <c r="E1726" s="148"/>
      <c r="F1726" s="137"/>
      <c r="G1726" s="153"/>
      <c r="H1726" s="153"/>
      <c r="I1726" s="153"/>
      <c r="J1726" s="153"/>
      <c r="K1726" s="147"/>
      <c r="L1726" s="155"/>
      <c r="M1726" s="155"/>
      <c r="N1726" s="148"/>
      <c r="O1726" s="141"/>
      <c r="P1726" s="148"/>
      <c r="Q1726" s="148"/>
      <c r="R1726" s="148"/>
      <c r="S1726" s="148"/>
      <c r="T1726" s="148"/>
    </row>
    <row r="1727" spans="1:20" ht="15.6" customHeight="1">
      <c r="A1727" s="150"/>
      <c r="B1727" s="150"/>
      <c r="C1727" s="151"/>
      <c r="D1727" s="148"/>
      <c r="E1727" s="148"/>
      <c r="F1727" s="137"/>
      <c r="G1727" s="153"/>
      <c r="H1727" s="153"/>
      <c r="I1727" s="153"/>
      <c r="J1727" s="153"/>
      <c r="K1727" s="147"/>
      <c r="L1727" s="155"/>
      <c r="M1727" s="155"/>
      <c r="N1727" s="148"/>
      <c r="O1727" s="141"/>
      <c r="P1727" s="148"/>
      <c r="Q1727" s="148"/>
      <c r="R1727" s="148"/>
      <c r="S1727" s="148"/>
      <c r="T1727" s="148"/>
    </row>
    <row r="1728" spans="1:20" ht="15.6" customHeight="1">
      <c r="A1728" s="150"/>
      <c r="B1728" s="150"/>
      <c r="C1728" s="151"/>
      <c r="D1728" s="148"/>
      <c r="E1728" s="148"/>
      <c r="F1728" s="137"/>
      <c r="G1728" s="153"/>
      <c r="H1728" s="153"/>
      <c r="I1728" s="153"/>
      <c r="J1728" s="153"/>
      <c r="K1728" s="147"/>
      <c r="L1728" s="155"/>
      <c r="M1728" s="155"/>
      <c r="N1728" s="148"/>
      <c r="O1728" s="141"/>
      <c r="P1728" s="148"/>
      <c r="Q1728" s="148"/>
      <c r="R1728" s="148"/>
      <c r="S1728" s="148"/>
      <c r="T1728" s="148"/>
    </row>
    <row r="1729" spans="1:20" ht="15.6" customHeight="1">
      <c r="A1729" s="150"/>
      <c r="B1729" s="150"/>
      <c r="C1729" s="151"/>
      <c r="D1729" s="148"/>
      <c r="E1729" s="148"/>
      <c r="F1729" s="137"/>
      <c r="G1729" s="153"/>
      <c r="H1729" s="153"/>
      <c r="I1729" s="153"/>
      <c r="J1729" s="153"/>
      <c r="K1729" s="147"/>
      <c r="L1729" s="155"/>
      <c r="M1729" s="155"/>
      <c r="N1729" s="148"/>
      <c r="O1729" s="141"/>
      <c r="P1729" s="148"/>
      <c r="Q1729" s="148"/>
      <c r="R1729" s="148"/>
      <c r="S1729" s="148"/>
      <c r="T1729" s="148"/>
    </row>
    <row r="1730" spans="1:20" ht="15.6" customHeight="1">
      <c r="A1730" s="150"/>
      <c r="B1730" s="150"/>
      <c r="C1730" s="151"/>
      <c r="D1730" s="148"/>
      <c r="E1730" s="148"/>
      <c r="F1730" s="137"/>
      <c r="G1730" s="153"/>
      <c r="H1730" s="153"/>
      <c r="I1730" s="153"/>
      <c r="J1730" s="153"/>
      <c r="K1730" s="147"/>
      <c r="L1730" s="155"/>
      <c r="M1730" s="155"/>
      <c r="N1730" s="148"/>
      <c r="O1730" s="141"/>
      <c r="P1730" s="148"/>
      <c r="Q1730" s="148"/>
      <c r="R1730" s="148"/>
      <c r="S1730" s="148"/>
      <c r="T1730" s="148"/>
    </row>
    <row r="1731" spans="1:20" ht="15.6" customHeight="1">
      <c r="A1731" s="150"/>
      <c r="B1731" s="150"/>
      <c r="C1731" s="151"/>
      <c r="D1731" s="148"/>
      <c r="E1731" s="148"/>
      <c r="F1731" s="137"/>
      <c r="G1731" s="153"/>
      <c r="H1731" s="153"/>
      <c r="I1731" s="153"/>
      <c r="J1731" s="153"/>
      <c r="K1731" s="147"/>
      <c r="L1731" s="155"/>
      <c r="M1731" s="155"/>
      <c r="N1731" s="148"/>
      <c r="O1731" s="141"/>
      <c r="P1731" s="148"/>
      <c r="Q1731" s="148"/>
      <c r="R1731" s="148"/>
      <c r="S1731" s="148"/>
      <c r="T1731" s="148"/>
    </row>
    <row r="1732" spans="1:20" ht="15.6" customHeight="1">
      <c r="A1732" s="150"/>
      <c r="B1732" s="150"/>
      <c r="C1732" s="151"/>
      <c r="D1732" s="148"/>
      <c r="E1732" s="148"/>
      <c r="F1732" s="137"/>
      <c r="G1732" s="153"/>
      <c r="H1732" s="153"/>
      <c r="I1732" s="153"/>
      <c r="J1732" s="153"/>
      <c r="K1732" s="147"/>
      <c r="L1732" s="155"/>
      <c r="M1732" s="155"/>
      <c r="N1732" s="148"/>
      <c r="O1732" s="141"/>
      <c r="P1732" s="148"/>
      <c r="Q1732" s="148"/>
      <c r="R1732" s="148"/>
      <c r="S1732" s="148"/>
      <c r="T1732" s="148"/>
    </row>
    <row r="1733" spans="1:20" ht="15.6" customHeight="1">
      <c r="A1733" s="150"/>
      <c r="B1733" s="150"/>
      <c r="C1733" s="151"/>
      <c r="D1733" s="148"/>
      <c r="E1733" s="148"/>
      <c r="F1733" s="137"/>
      <c r="G1733" s="153"/>
      <c r="H1733" s="153"/>
      <c r="I1733" s="153"/>
      <c r="J1733" s="153"/>
      <c r="K1733" s="147"/>
      <c r="L1733" s="155"/>
      <c r="M1733" s="155"/>
      <c r="N1733" s="148"/>
      <c r="O1733" s="141"/>
      <c r="P1733" s="148"/>
      <c r="Q1733" s="148"/>
      <c r="R1733" s="148"/>
      <c r="S1733" s="148"/>
      <c r="T1733" s="148"/>
    </row>
    <row r="1734" spans="1:20" ht="15.6" customHeight="1">
      <c r="A1734" s="150"/>
      <c r="B1734" s="150"/>
      <c r="C1734" s="151"/>
      <c r="D1734" s="148"/>
      <c r="E1734" s="148"/>
      <c r="F1734" s="137"/>
      <c r="G1734" s="153"/>
      <c r="H1734" s="153"/>
      <c r="I1734" s="153"/>
      <c r="J1734" s="153"/>
      <c r="K1734" s="147"/>
      <c r="L1734" s="155"/>
      <c r="M1734" s="155"/>
      <c r="N1734" s="148"/>
      <c r="O1734" s="141"/>
      <c r="P1734" s="148"/>
      <c r="Q1734" s="148"/>
      <c r="R1734" s="148"/>
      <c r="S1734" s="148"/>
      <c r="T1734" s="148"/>
    </row>
    <row r="1735" spans="1:20" ht="15.6" customHeight="1">
      <c r="A1735" s="150"/>
      <c r="B1735" s="150"/>
      <c r="C1735" s="151"/>
      <c r="D1735" s="148"/>
      <c r="E1735" s="148"/>
      <c r="F1735" s="137"/>
      <c r="G1735" s="153"/>
      <c r="H1735" s="153"/>
      <c r="I1735" s="153"/>
      <c r="J1735" s="153"/>
      <c r="K1735" s="147"/>
      <c r="L1735" s="155"/>
      <c r="M1735" s="155"/>
      <c r="N1735" s="148"/>
      <c r="O1735" s="141"/>
      <c r="P1735" s="148"/>
      <c r="Q1735" s="148"/>
      <c r="R1735" s="148"/>
      <c r="S1735" s="148"/>
      <c r="T1735" s="148"/>
    </row>
    <row r="1736" spans="1:20" ht="15.6" customHeight="1">
      <c r="A1736" s="150"/>
      <c r="B1736" s="150"/>
      <c r="C1736" s="151"/>
      <c r="D1736" s="148"/>
      <c r="E1736" s="148"/>
      <c r="F1736" s="137"/>
      <c r="G1736" s="153"/>
      <c r="H1736" s="153"/>
      <c r="I1736" s="153"/>
      <c r="J1736" s="153"/>
      <c r="K1736" s="147"/>
      <c r="L1736" s="155"/>
      <c r="M1736" s="155"/>
      <c r="N1736" s="148"/>
      <c r="O1736" s="141"/>
      <c r="P1736" s="148"/>
      <c r="Q1736" s="148"/>
      <c r="R1736" s="148"/>
      <c r="S1736" s="148"/>
      <c r="T1736" s="148"/>
    </row>
    <row r="1737" spans="1:20" ht="15.6" customHeight="1">
      <c r="A1737" s="150"/>
      <c r="B1737" s="150"/>
      <c r="C1737" s="151"/>
      <c r="D1737" s="148"/>
      <c r="E1737" s="148"/>
      <c r="F1737" s="137"/>
      <c r="G1737" s="153"/>
      <c r="H1737" s="153"/>
      <c r="I1737" s="153"/>
      <c r="J1737" s="153"/>
      <c r="K1737" s="147"/>
      <c r="L1737" s="155"/>
      <c r="M1737" s="155"/>
      <c r="N1737" s="148"/>
      <c r="O1737" s="141"/>
      <c r="P1737" s="148"/>
      <c r="Q1737" s="148"/>
      <c r="R1737" s="148"/>
      <c r="S1737" s="148"/>
      <c r="T1737" s="148"/>
    </row>
    <row r="1738" spans="1:20" ht="15.6" customHeight="1">
      <c r="A1738" s="150"/>
      <c r="B1738" s="150"/>
      <c r="C1738" s="151"/>
      <c r="D1738" s="148"/>
      <c r="E1738" s="148"/>
      <c r="F1738" s="137"/>
      <c r="G1738" s="153"/>
      <c r="H1738" s="153"/>
      <c r="I1738" s="153"/>
      <c r="J1738" s="153"/>
      <c r="K1738" s="147"/>
      <c r="L1738" s="155"/>
      <c r="M1738" s="155"/>
      <c r="N1738" s="148"/>
      <c r="O1738" s="141"/>
      <c r="P1738" s="148"/>
      <c r="Q1738" s="148"/>
      <c r="R1738" s="148"/>
      <c r="S1738" s="148"/>
      <c r="T1738" s="148"/>
    </row>
    <row r="1739" spans="1:20" ht="15.6" customHeight="1">
      <c r="A1739" s="150"/>
      <c r="B1739" s="150"/>
      <c r="C1739" s="151"/>
      <c r="D1739" s="148"/>
      <c r="E1739" s="148"/>
      <c r="F1739" s="137"/>
      <c r="G1739" s="153"/>
      <c r="H1739" s="153"/>
      <c r="I1739" s="153"/>
      <c r="J1739" s="153"/>
      <c r="K1739" s="147"/>
      <c r="L1739" s="155"/>
      <c r="M1739" s="155"/>
      <c r="N1739" s="148"/>
      <c r="O1739" s="141"/>
      <c r="P1739" s="148"/>
      <c r="Q1739" s="148"/>
      <c r="R1739" s="148"/>
      <c r="S1739" s="148"/>
      <c r="T1739" s="148"/>
    </row>
    <row r="1740" spans="1:20" ht="15.6" customHeight="1">
      <c r="A1740" s="150"/>
      <c r="B1740" s="150"/>
      <c r="C1740" s="151"/>
      <c r="D1740" s="148"/>
      <c r="E1740" s="148"/>
      <c r="F1740" s="137"/>
      <c r="G1740" s="153"/>
      <c r="H1740" s="153"/>
      <c r="I1740" s="153"/>
      <c r="J1740" s="153"/>
      <c r="K1740" s="147"/>
      <c r="L1740" s="155"/>
      <c r="M1740" s="155"/>
      <c r="N1740" s="148"/>
      <c r="O1740" s="141"/>
      <c r="P1740" s="148"/>
      <c r="Q1740" s="148"/>
      <c r="R1740" s="148"/>
      <c r="S1740" s="148"/>
      <c r="T1740" s="148"/>
    </row>
    <row r="1741" spans="1:20" ht="15.6" customHeight="1">
      <c r="A1741" s="150"/>
      <c r="B1741" s="150"/>
      <c r="C1741" s="151"/>
      <c r="D1741" s="148"/>
      <c r="E1741" s="148"/>
      <c r="F1741" s="137"/>
      <c r="G1741" s="153"/>
      <c r="H1741" s="153"/>
      <c r="I1741" s="153"/>
      <c r="J1741" s="153"/>
      <c r="K1741" s="147"/>
      <c r="L1741" s="155"/>
      <c r="M1741" s="155"/>
      <c r="N1741" s="148"/>
      <c r="O1741" s="141"/>
      <c r="P1741" s="148"/>
      <c r="Q1741" s="148"/>
      <c r="R1741" s="148"/>
      <c r="S1741" s="148"/>
      <c r="T1741" s="148"/>
    </row>
    <row r="1742" spans="1:20" ht="15.6" customHeight="1">
      <c r="A1742" s="150"/>
      <c r="B1742" s="150"/>
      <c r="C1742" s="151"/>
      <c r="D1742" s="148"/>
      <c r="E1742" s="148"/>
      <c r="F1742" s="137"/>
      <c r="G1742" s="153"/>
      <c r="H1742" s="153"/>
      <c r="I1742" s="153"/>
      <c r="J1742" s="153"/>
      <c r="K1742" s="147"/>
      <c r="L1742" s="155"/>
      <c r="M1742" s="155"/>
      <c r="N1742" s="148"/>
      <c r="O1742" s="141"/>
      <c r="P1742" s="148"/>
      <c r="Q1742" s="148"/>
      <c r="R1742" s="148"/>
      <c r="S1742" s="148"/>
      <c r="T1742" s="148"/>
    </row>
    <row r="1743" spans="1:20" ht="15.6" customHeight="1">
      <c r="A1743" s="150"/>
      <c r="B1743" s="150"/>
      <c r="C1743" s="151"/>
      <c r="D1743" s="148"/>
      <c r="E1743" s="148"/>
      <c r="F1743" s="137"/>
      <c r="G1743" s="153"/>
      <c r="H1743" s="153"/>
      <c r="I1743" s="153"/>
      <c r="J1743" s="153"/>
      <c r="K1743" s="147"/>
      <c r="L1743" s="155"/>
      <c r="M1743" s="155"/>
      <c r="N1743" s="148"/>
      <c r="O1743" s="141"/>
      <c r="P1743" s="148"/>
      <c r="Q1743" s="148"/>
      <c r="R1743" s="148"/>
      <c r="S1743" s="148"/>
      <c r="T1743" s="148"/>
    </row>
    <row r="1744" spans="1:20" ht="15.6" customHeight="1">
      <c r="A1744" s="150"/>
      <c r="B1744" s="150"/>
      <c r="C1744" s="151"/>
      <c r="D1744" s="148"/>
      <c r="E1744" s="148"/>
      <c r="F1744" s="137"/>
      <c r="G1744" s="153"/>
      <c r="H1744" s="153"/>
      <c r="I1744" s="153"/>
      <c r="J1744" s="153"/>
      <c r="K1744" s="147"/>
      <c r="L1744" s="155"/>
      <c r="M1744" s="155"/>
      <c r="N1744" s="148"/>
      <c r="O1744" s="141"/>
      <c r="P1744" s="148"/>
      <c r="Q1744" s="148"/>
      <c r="R1744" s="148"/>
      <c r="S1744" s="148"/>
      <c r="T1744" s="148"/>
    </row>
    <row r="1745" spans="1:20" ht="15.6" customHeight="1">
      <c r="A1745" s="150"/>
      <c r="B1745" s="150"/>
      <c r="C1745" s="151"/>
      <c r="D1745" s="148"/>
      <c r="E1745" s="148"/>
      <c r="F1745" s="137"/>
      <c r="G1745" s="153"/>
      <c r="H1745" s="153"/>
      <c r="I1745" s="153"/>
      <c r="J1745" s="153"/>
      <c r="K1745" s="147"/>
      <c r="L1745" s="155"/>
      <c r="M1745" s="155"/>
      <c r="N1745" s="148"/>
      <c r="O1745" s="141"/>
      <c r="P1745" s="148"/>
      <c r="Q1745" s="148"/>
      <c r="R1745" s="148"/>
      <c r="S1745" s="148"/>
      <c r="T1745" s="148"/>
    </row>
    <row r="1746" spans="1:20" ht="15.6" customHeight="1">
      <c r="A1746" s="150"/>
      <c r="B1746" s="150"/>
      <c r="C1746" s="151"/>
      <c r="D1746" s="148"/>
      <c r="E1746" s="148"/>
      <c r="F1746" s="137"/>
      <c r="G1746" s="153"/>
      <c r="H1746" s="153"/>
      <c r="I1746" s="153"/>
      <c r="J1746" s="153"/>
      <c r="K1746" s="147"/>
      <c r="L1746" s="155"/>
      <c r="M1746" s="155"/>
      <c r="N1746" s="148"/>
      <c r="O1746" s="141"/>
      <c r="P1746" s="148"/>
      <c r="Q1746" s="148"/>
      <c r="R1746" s="148"/>
      <c r="S1746" s="148"/>
      <c r="T1746" s="148"/>
    </row>
    <row r="1747" spans="1:20" ht="15.6" customHeight="1">
      <c r="A1747" s="150"/>
      <c r="B1747" s="150"/>
      <c r="C1747" s="151"/>
      <c r="D1747" s="148"/>
      <c r="E1747" s="148"/>
      <c r="F1747" s="137"/>
      <c r="G1747" s="153"/>
      <c r="H1747" s="153"/>
      <c r="I1747" s="153"/>
      <c r="J1747" s="153"/>
      <c r="K1747" s="147"/>
      <c r="L1747" s="155"/>
      <c r="M1747" s="155"/>
      <c r="N1747" s="148"/>
      <c r="O1747" s="141"/>
      <c r="P1747" s="148"/>
      <c r="Q1747" s="148"/>
      <c r="R1747" s="148"/>
      <c r="S1747" s="148"/>
      <c r="T1747" s="148"/>
    </row>
    <row r="1748" spans="1:20" ht="15.6" customHeight="1">
      <c r="A1748" s="150"/>
      <c r="B1748" s="150"/>
      <c r="C1748" s="151"/>
      <c r="D1748" s="148"/>
      <c r="E1748" s="148"/>
      <c r="F1748" s="137"/>
      <c r="G1748" s="153"/>
      <c r="H1748" s="153"/>
      <c r="I1748" s="153"/>
      <c r="J1748" s="153"/>
      <c r="K1748" s="147"/>
      <c r="L1748" s="155"/>
      <c r="M1748" s="155"/>
      <c r="N1748" s="148"/>
      <c r="O1748" s="141"/>
      <c r="P1748" s="148"/>
      <c r="Q1748" s="148"/>
      <c r="R1748" s="148"/>
      <c r="S1748" s="148"/>
      <c r="T1748" s="148"/>
    </row>
    <row r="1749" spans="1:20" ht="15.6" customHeight="1">
      <c r="A1749" s="150"/>
      <c r="B1749" s="150"/>
      <c r="C1749" s="151"/>
      <c r="D1749" s="148"/>
      <c r="E1749" s="148"/>
      <c r="F1749" s="137"/>
      <c r="G1749" s="153"/>
      <c r="H1749" s="153"/>
      <c r="I1749" s="153"/>
      <c r="J1749" s="153"/>
      <c r="K1749" s="147"/>
      <c r="L1749" s="155"/>
      <c r="M1749" s="155"/>
      <c r="N1749" s="148"/>
      <c r="O1749" s="141"/>
      <c r="P1749" s="148"/>
      <c r="Q1749" s="148"/>
      <c r="R1749" s="148"/>
      <c r="S1749" s="148"/>
      <c r="T1749" s="148"/>
    </row>
    <row r="1750" spans="1:20" ht="15.6" customHeight="1">
      <c r="A1750" s="150"/>
      <c r="B1750" s="150"/>
      <c r="C1750" s="151"/>
      <c r="D1750" s="148"/>
      <c r="E1750" s="148"/>
      <c r="F1750" s="137"/>
      <c r="G1750" s="153"/>
      <c r="H1750" s="153"/>
      <c r="I1750" s="153"/>
      <c r="J1750" s="153"/>
      <c r="K1750" s="147"/>
      <c r="L1750" s="155"/>
      <c r="M1750" s="155"/>
      <c r="N1750" s="148"/>
      <c r="O1750" s="141"/>
      <c r="P1750" s="148"/>
      <c r="Q1750" s="148"/>
      <c r="R1750" s="148"/>
      <c r="S1750" s="148"/>
      <c r="T1750" s="148"/>
    </row>
    <row r="1751" spans="1:20" ht="15.6" customHeight="1">
      <c r="A1751" s="150"/>
      <c r="B1751" s="150"/>
      <c r="C1751" s="151"/>
      <c r="D1751" s="148"/>
      <c r="E1751" s="148"/>
      <c r="F1751" s="137"/>
      <c r="G1751" s="153"/>
      <c r="H1751" s="153"/>
      <c r="I1751" s="153"/>
      <c r="J1751" s="153"/>
      <c r="K1751" s="147"/>
      <c r="L1751" s="155"/>
      <c r="M1751" s="155"/>
      <c r="N1751" s="148"/>
      <c r="O1751" s="141"/>
      <c r="P1751" s="148"/>
      <c r="Q1751" s="148"/>
      <c r="R1751" s="148"/>
      <c r="S1751" s="148"/>
      <c r="T1751" s="148"/>
    </row>
    <row r="1752" spans="1:20" ht="15.6" customHeight="1">
      <c r="A1752" s="150"/>
      <c r="B1752" s="150"/>
      <c r="C1752" s="151"/>
      <c r="D1752" s="148"/>
      <c r="E1752" s="148"/>
      <c r="F1752" s="137"/>
      <c r="G1752" s="153"/>
      <c r="H1752" s="153"/>
      <c r="I1752" s="153"/>
      <c r="J1752" s="153"/>
      <c r="K1752" s="147"/>
      <c r="L1752" s="155"/>
      <c r="M1752" s="155"/>
      <c r="N1752" s="148"/>
      <c r="O1752" s="141"/>
      <c r="P1752" s="148"/>
      <c r="Q1752" s="148"/>
      <c r="R1752" s="148"/>
      <c r="S1752" s="148"/>
      <c r="T1752" s="148"/>
    </row>
    <row r="1753" spans="1:20" ht="15.6" customHeight="1">
      <c r="A1753" s="150"/>
      <c r="B1753" s="150"/>
      <c r="C1753" s="151"/>
      <c r="D1753" s="148"/>
      <c r="E1753" s="148"/>
      <c r="F1753" s="137"/>
      <c r="G1753" s="153"/>
      <c r="H1753" s="153"/>
      <c r="I1753" s="153"/>
      <c r="J1753" s="153"/>
      <c r="K1753" s="147"/>
      <c r="L1753" s="155"/>
      <c r="M1753" s="155"/>
      <c r="N1753" s="148"/>
      <c r="O1753" s="141"/>
      <c r="P1753" s="148"/>
      <c r="Q1753" s="148"/>
      <c r="R1753" s="148"/>
      <c r="S1753" s="148"/>
      <c r="T1753" s="148"/>
    </row>
    <row r="1754" spans="1:20" ht="15.6" customHeight="1">
      <c r="A1754" s="150"/>
      <c r="B1754" s="150"/>
      <c r="C1754" s="151"/>
      <c r="D1754" s="148"/>
      <c r="E1754" s="148"/>
      <c r="F1754" s="137"/>
      <c r="G1754" s="153"/>
      <c r="H1754" s="153"/>
      <c r="I1754" s="153"/>
      <c r="J1754" s="153"/>
      <c r="K1754" s="147"/>
      <c r="L1754" s="155"/>
      <c r="M1754" s="155"/>
      <c r="N1754" s="148"/>
      <c r="O1754" s="141"/>
      <c r="P1754" s="148"/>
      <c r="Q1754" s="148"/>
      <c r="R1754" s="148"/>
      <c r="S1754" s="148"/>
      <c r="T1754" s="148"/>
    </row>
    <row r="1755" spans="1:20" ht="15.6" customHeight="1">
      <c r="A1755" s="150"/>
      <c r="B1755" s="150"/>
      <c r="C1755" s="151"/>
      <c r="D1755" s="148"/>
      <c r="E1755" s="148"/>
      <c r="F1755" s="137"/>
      <c r="G1755" s="153"/>
      <c r="H1755" s="153"/>
      <c r="I1755" s="153"/>
      <c r="J1755" s="153"/>
      <c r="K1755" s="147"/>
      <c r="L1755" s="155"/>
      <c r="M1755" s="155"/>
      <c r="N1755" s="148"/>
      <c r="O1755" s="141"/>
      <c r="P1755" s="148"/>
      <c r="Q1755" s="148"/>
      <c r="R1755" s="148"/>
      <c r="S1755" s="148"/>
      <c r="T1755" s="148"/>
    </row>
    <row r="1756" spans="1:20" ht="15.6" customHeight="1">
      <c r="A1756" s="150"/>
      <c r="B1756" s="150"/>
      <c r="C1756" s="151"/>
      <c r="D1756" s="148"/>
      <c r="E1756" s="148"/>
      <c r="F1756" s="137"/>
      <c r="G1756" s="153"/>
      <c r="H1756" s="153"/>
      <c r="I1756" s="153"/>
      <c r="J1756" s="153"/>
      <c r="K1756" s="147"/>
      <c r="L1756" s="155"/>
      <c r="M1756" s="155"/>
      <c r="N1756" s="148"/>
      <c r="O1756" s="141"/>
      <c r="P1756" s="148"/>
      <c r="Q1756" s="148"/>
      <c r="R1756" s="148"/>
      <c r="S1756" s="148"/>
      <c r="T1756" s="148"/>
    </row>
    <row r="1757" spans="1:20" ht="15.6" customHeight="1">
      <c r="A1757" s="150"/>
      <c r="B1757" s="150"/>
      <c r="C1757" s="151"/>
      <c r="D1757" s="148"/>
      <c r="E1757" s="148"/>
      <c r="F1757" s="137"/>
      <c r="G1757" s="153"/>
      <c r="H1757" s="153"/>
      <c r="I1757" s="153"/>
      <c r="J1757" s="153"/>
      <c r="K1757" s="147"/>
      <c r="L1757" s="155"/>
      <c r="M1757" s="155"/>
      <c r="N1757" s="148"/>
      <c r="O1757" s="141"/>
      <c r="P1757" s="148"/>
      <c r="Q1757" s="148"/>
      <c r="R1757" s="148"/>
      <c r="S1757" s="148"/>
      <c r="T1757" s="148"/>
    </row>
    <row r="1758" spans="1:20" ht="15.6" customHeight="1">
      <c r="A1758" s="150"/>
      <c r="B1758" s="150"/>
      <c r="C1758" s="151"/>
      <c r="D1758" s="148"/>
      <c r="E1758" s="148"/>
      <c r="F1758" s="137"/>
      <c r="G1758" s="153"/>
      <c r="H1758" s="153"/>
      <c r="I1758" s="153"/>
      <c r="J1758" s="153"/>
      <c r="K1758" s="147"/>
      <c r="L1758" s="155"/>
      <c r="M1758" s="155"/>
      <c r="N1758" s="148"/>
      <c r="O1758" s="141"/>
      <c r="P1758" s="148"/>
      <c r="Q1758" s="148"/>
      <c r="R1758" s="148"/>
      <c r="S1758" s="148"/>
      <c r="T1758" s="148"/>
    </row>
    <row r="1759" spans="1:20" ht="15.6" customHeight="1">
      <c r="A1759" s="150"/>
      <c r="B1759" s="150"/>
      <c r="C1759" s="151"/>
      <c r="D1759" s="148"/>
      <c r="E1759" s="148"/>
      <c r="F1759" s="137"/>
      <c r="G1759" s="153"/>
      <c r="H1759" s="153"/>
      <c r="I1759" s="153"/>
      <c r="J1759" s="153"/>
      <c r="K1759" s="147"/>
      <c r="L1759" s="155"/>
      <c r="M1759" s="155"/>
      <c r="N1759" s="148"/>
      <c r="O1759" s="141"/>
      <c r="P1759" s="148"/>
      <c r="Q1759" s="148"/>
      <c r="R1759" s="148"/>
      <c r="S1759" s="148"/>
      <c r="T1759" s="148"/>
    </row>
    <row r="1760" spans="1:20" ht="15.6" customHeight="1">
      <c r="A1760" s="150"/>
      <c r="B1760" s="150"/>
      <c r="C1760" s="151"/>
      <c r="D1760" s="148"/>
      <c r="E1760" s="148"/>
      <c r="F1760" s="137"/>
      <c r="G1760" s="153"/>
      <c r="H1760" s="153"/>
      <c r="I1760" s="153"/>
      <c r="J1760" s="153"/>
      <c r="K1760" s="147"/>
      <c r="L1760" s="155"/>
      <c r="M1760" s="155"/>
      <c r="N1760" s="148"/>
      <c r="O1760" s="141"/>
      <c r="P1760" s="148"/>
      <c r="Q1760" s="148"/>
      <c r="R1760" s="148"/>
      <c r="S1760" s="148"/>
      <c r="T1760" s="148"/>
    </row>
    <row r="1761" spans="1:20" ht="15.6" customHeight="1">
      <c r="A1761" s="150"/>
      <c r="B1761" s="150"/>
      <c r="C1761" s="151"/>
      <c r="D1761" s="148"/>
      <c r="E1761" s="148"/>
      <c r="F1761" s="137"/>
      <c r="G1761" s="153"/>
      <c r="H1761" s="153"/>
      <c r="I1761" s="153"/>
      <c r="J1761" s="153"/>
      <c r="K1761" s="147"/>
      <c r="L1761" s="155"/>
      <c r="M1761" s="155"/>
      <c r="N1761" s="148"/>
      <c r="O1761" s="141"/>
      <c r="P1761" s="148"/>
      <c r="Q1761" s="148"/>
      <c r="R1761" s="148"/>
      <c r="S1761" s="148"/>
      <c r="T1761" s="148"/>
    </row>
    <row r="1762" spans="1:20" ht="15.6" customHeight="1">
      <c r="A1762" s="150"/>
      <c r="B1762" s="150"/>
      <c r="C1762" s="151"/>
      <c r="D1762" s="148"/>
      <c r="E1762" s="148"/>
      <c r="F1762" s="137"/>
      <c r="G1762" s="153"/>
      <c r="H1762" s="153"/>
      <c r="I1762" s="153"/>
      <c r="J1762" s="153"/>
      <c r="K1762" s="147"/>
      <c r="L1762" s="155"/>
      <c r="M1762" s="155"/>
      <c r="N1762" s="148"/>
      <c r="O1762" s="141"/>
      <c r="P1762" s="148"/>
      <c r="Q1762" s="148"/>
      <c r="R1762" s="148"/>
      <c r="S1762" s="148"/>
      <c r="T1762" s="148"/>
    </row>
    <row r="1763" spans="1:20" ht="15.6" customHeight="1">
      <c r="A1763" s="150"/>
      <c r="B1763" s="150"/>
      <c r="C1763" s="151"/>
      <c r="D1763" s="148"/>
      <c r="E1763" s="148"/>
      <c r="F1763" s="137"/>
      <c r="G1763" s="153"/>
      <c r="H1763" s="153"/>
      <c r="I1763" s="153"/>
      <c r="J1763" s="153"/>
      <c r="K1763" s="147"/>
      <c r="L1763" s="155"/>
      <c r="M1763" s="155"/>
      <c r="N1763" s="148"/>
      <c r="O1763" s="141"/>
      <c r="P1763" s="148"/>
      <c r="Q1763" s="148"/>
      <c r="R1763" s="148"/>
      <c r="S1763" s="148"/>
      <c r="T1763" s="148"/>
    </row>
    <row r="1764" spans="1:20" ht="15.6" customHeight="1">
      <c r="A1764" s="150"/>
      <c r="B1764" s="150"/>
      <c r="C1764" s="151"/>
      <c r="D1764" s="148"/>
      <c r="E1764" s="148"/>
      <c r="F1764" s="137"/>
      <c r="G1764" s="153"/>
      <c r="H1764" s="153"/>
      <c r="I1764" s="153"/>
      <c r="J1764" s="153"/>
      <c r="K1764" s="147"/>
      <c r="L1764" s="155"/>
      <c r="M1764" s="155"/>
      <c r="N1764" s="148"/>
      <c r="O1764" s="141"/>
      <c r="P1764" s="148"/>
      <c r="Q1764" s="148"/>
      <c r="R1764" s="148"/>
      <c r="S1764" s="148"/>
      <c r="T1764" s="148"/>
    </row>
    <row r="1765" spans="1:20" ht="15.6" customHeight="1">
      <c r="A1765" s="150"/>
      <c r="B1765" s="150"/>
      <c r="C1765" s="151"/>
      <c r="D1765" s="148"/>
      <c r="E1765" s="148"/>
      <c r="F1765" s="137"/>
      <c r="G1765" s="153"/>
      <c r="H1765" s="153"/>
      <c r="I1765" s="153"/>
      <c r="J1765" s="153"/>
      <c r="K1765" s="147"/>
      <c r="L1765" s="155"/>
      <c r="M1765" s="155"/>
      <c r="N1765" s="148"/>
      <c r="O1765" s="141"/>
      <c r="P1765" s="148"/>
      <c r="Q1765" s="148"/>
      <c r="R1765" s="148"/>
      <c r="S1765" s="148"/>
      <c r="T1765" s="148"/>
    </row>
  </sheetData>
  <autoFilter ref="A1:T1765" xr:uid="{00000000-0009-0000-0000-00000B000000}"/>
  <phoneticPr fontId="1" type="noConversion"/>
  <dataValidations count="1">
    <dataValidation type="list" showErrorMessage="1" sqref="C3:C1387" xr:uid="{00000000-0002-0000-0B00-000000000000}">
      <formula1>"완료,예정"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11</vt:i4>
      </vt:variant>
    </vt:vector>
  </HeadingPairs>
  <TitlesOfParts>
    <vt:vector size="11" baseType="lpstr">
      <vt:lpstr>자금일보</vt:lpstr>
      <vt:lpstr>월별_CashFlow</vt:lpstr>
      <vt:lpstr>Daily</vt:lpstr>
      <vt:lpstr>입출금내역Rawdata</vt:lpstr>
      <vt:lpstr>Rawdata</vt:lpstr>
      <vt:lpstr>고정비</vt:lpstr>
      <vt:lpstr>Mapping</vt:lpstr>
      <vt:lpstr>Mapping 구분</vt:lpstr>
      <vt:lpstr>지원사업</vt:lpstr>
      <vt:lpstr>법인카드 결제관련</vt:lpstr>
      <vt:lpstr>Daily_Backup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Jihye Ryu (KR - ASR)</dc:creator>
  <cp:lastModifiedBy>Jihye Ryu (KR - ASR)</cp:lastModifiedBy>
  <dcterms:created xsi:type="dcterms:W3CDTF">2025-03-28T01:16:27Z</dcterms:created>
  <dcterms:modified xsi:type="dcterms:W3CDTF">2025-04-03T20:34:35Z</dcterms:modified>
</cp:coreProperties>
</file>